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ly\Downloads\"/>
    </mc:Choice>
  </mc:AlternateContent>
  <bookViews>
    <workbookView xWindow="0" yWindow="0" windowWidth="28800" windowHeight="14235" tabRatio="805" activeTab="1"/>
  </bookViews>
  <sheets>
    <sheet name="notice" sheetId="28" r:id="rId1"/>
    <sheet name="rosace" sheetId="53" r:id="rId2"/>
    <sheet name="autotest" sheetId="55" r:id="rId3"/>
    <sheet name="détail" sheetId="27" r:id="rId4"/>
    <sheet name="écart" sheetId="50" r:id="rId5"/>
    <sheet name="save" sheetId="52" r:id="rId6"/>
    <sheet name="traits" sheetId="29" r:id="rId7"/>
    <sheet name="1" sheetId="11" r:id="rId8"/>
    <sheet name="2" sheetId="19" r:id="rId9"/>
    <sheet name="3" sheetId="20" r:id="rId10"/>
    <sheet name="-1" sheetId="18" r:id="rId11"/>
    <sheet name="11-" sheetId="10" r:id="rId12"/>
    <sheet name="1-1" sheetId="16" r:id="rId13"/>
    <sheet name="122" sheetId="41" r:id="rId14"/>
    <sheet name="221" sheetId="5" r:id="rId15"/>
    <sheet name="212" sheetId="32" r:id="rId16"/>
    <sheet name="120" sheetId="56" r:id="rId17"/>
    <sheet name="360" sheetId="36" r:id="rId18"/>
    <sheet name="-2" sheetId="25" r:id="rId19"/>
    <sheet name="-3" sheetId="47" r:id="rId20"/>
    <sheet name="tous les profils" sheetId="23" r:id="rId21"/>
    <sheet name="poids profils xyz" sheetId="35" r:id="rId22"/>
  </sheets>
  <functionGroups builtInGroupCount="18"/>
  <definedNames>
    <definedName name="_Lib01">'-1'!$A:$G</definedName>
    <definedName name="_Lib02">'-2'!$A:$H</definedName>
    <definedName name="_Lib1">'1'!$A:$D</definedName>
    <definedName name="_Lib11">'1-1'!$A:$O</definedName>
    <definedName name="_Lib2">'2'!$A:$O</definedName>
    <definedName name="_Lib21">'221'!$A:$U</definedName>
    <definedName name="_Lib3">'3'!$A:$N</definedName>
    <definedName name="autoposition1" localSheetId="2">autotest!$K$3:$K$7</definedName>
    <definedName name="autoposition1">#REF!</definedName>
    <definedName name="LibProfils">'tous les profils'!$A:$AB</definedName>
    <definedName name="LibX2">'11-'!$A:$N</definedName>
    <definedName name="score">détail!$K$5:$K$9</definedName>
    <definedName name="score1">écart!$E$4:$E$8</definedName>
    <definedName name="score2">écart!$E$14:$E$18</definedName>
    <definedName name="_xlnm.Print_Area" localSheetId="7">'1'!$A$1:$D$6</definedName>
    <definedName name="_xlnm.Print_Area" localSheetId="10">'-1'!$A$1:$D$6</definedName>
    <definedName name="_xlnm.Print_Area" localSheetId="11">'11-'!$A$1:$F$21</definedName>
    <definedName name="_xlnm.Print_Area" localSheetId="12">'1-1'!$A$1:$L$21</definedName>
    <definedName name="_xlnm.Print_Area" localSheetId="8">'2'!$A$1:$K$11</definedName>
    <definedName name="_xlnm.Print_Area" localSheetId="18">'-2'!$A$1:$D$11</definedName>
    <definedName name="_xlnm.Print_Area" localSheetId="14">'221'!$A$1:$P$31</definedName>
    <definedName name="_xlnm.Print_Area" localSheetId="9">'3'!$A$1:$K$11</definedName>
    <definedName name="_xlnm.Print_Area" localSheetId="2">autotest!$B$1:$AH$604</definedName>
    <definedName name="_xlnm.Print_Area" localSheetId="1">rosace!$A$1:$P$71</definedName>
    <definedName name="_xlnm.Print_Area" localSheetId="20">'tous les profils'!$A$1:$H$181</definedName>
  </definedNames>
  <calcPr calcId="152511" refMode="R1C1"/>
</workbook>
</file>

<file path=xl/calcChain.xml><?xml version="1.0" encoding="utf-8"?>
<calcChain xmlns="http://schemas.openxmlformats.org/spreadsheetml/2006/main">
  <c r="X149" i="27" l="1"/>
  <c r="W149" i="27"/>
  <c r="O149" i="27"/>
  <c r="F149" i="27"/>
  <c r="X148" i="27"/>
  <c r="W148" i="27"/>
  <c r="O148" i="27"/>
  <c r="F148" i="27"/>
  <c r="X147" i="27"/>
  <c r="W147" i="27"/>
  <c r="O147" i="27"/>
  <c r="F147" i="27"/>
  <c r="X146" i="27"/>
  <c r="W146" i="27"/>
  <c r="O146" i="27"/>
  <c r="F146" i="27"/>
  <c r="X145" i="27"/>
  <c r="W145" i="27"/>
  <c r="O145" i="27"/>
  <c r="F145" i="27"/>
  <c r="X144" i="27"/>
  <c r="W144" i="27"/>
  <c r="O144" i="27"/>
  <c r="F144" i="27"/>
  <c r="X143" i="27"/>
  <c r="W143" i="27"/>
  <c r="O143" i="27"/>
  <c r="F143" i="27"/>
  <c r="X142" i="27"/>
  <c r="W142" i="27"/>
  <c r="O142" i="27"/>
  <c r="F142" i="27"/>
  <c r="X141" i="27"/>
  <c r="W141" i="27"/>
  <c r="O141" i="27"/>
  <c r="F141" i="27"/>
  <c r="X140" i="27"/>
  <c r="W140" i="27"/>
  <c r="O140" i="27"/>
  <c r="F140" i="27"/>
  <c r="X139" i="27"/>
  <c r="W139" i="27"/>
  <c r="O139" i="27"/>
  <c r="F139" i="27"/>
  <c r="X138" i="27"/>
  <c r="W138" i="27"/>
  <c r="O138" i="27"/>
  <c r="F138" i="27"/>
  <c r="X137" i="27"/>
  <c r="W137" i="27"/>
  <c r="O137" i="27"/>
  <c r="F137" i="27"/>
  <c r="X136" i="27"/>
  <c r="W136" i="27"/>
  <c r="O136" i="27"/>
  <c r="F136" i="27"/>
  <c r="X135" i="27"/>
  <c r="W135" i="27"/>
  <c r="O135" i="27"/>
  <c r="F135" i="27"/>
  <c r="X134" i="27"/>
  <c r="W134" i="27"/>
  <c r="O134" i="27"/>
  <c r="F134" i="27"/>
  <c r="X133" i="27"/>
  <c r="W133" i="27"/>
  <c r="O133" i="27"/>
  <c r="F133" i="27"/>
  <c r="X132" i="27"/>
  <c r="W132" i="27"/>
  <c r="O132" i="27"/>
  <c r="F132" i="27"/>
  <c r="X131" i="27"/>
  <c r="W131" i="27"/>
  <c r="O131" i="27"/>
  <c r="F131" i="27"/>
  <c r="X130" i="27"/>
  <c r="W130" i="27"/>
  <c r="O130" i="27"/>
  <c r="F130" i="27"/>
  <c r="X129" i="27"/>
  <c r="W129" i="27"/>
  <c r="O129" i="27"/>
  <c r="F129" i="27"/>
  <c r="X128" i="27"/>
  <c r="W128" i="27"/>
  <c r="O128" i="27"/>
  <c r="F128" i="27"/>
  <c r="X127" i="27"/>
  <c r="W127" i="27"/>
  <c r="O127" i="27"/>
  <c r="F127" i="27"/>
  <c r="X126" i="27"/>
  <c r="W126" i="27"/>
  <c r="O126" i="27"/>
  <c r="F126" i="27"/>
  <c r="X125" i="27"/>
  <c r="W125" i="27"/>
  <c r="O125" i="27"/>
  <c r="F125" i="27"/>
  <c r="X124" i="27"/>
  <c r="W124" i="27"/>
  <c r="O124" i="27"/>
  <c r="F124" i="27"/>
  <c r="X123" i="27"/>
  <c r="W123" i="27"/>
  <c r="O123" i="27"/>
  <c r="F123" i="27"/>
  <c r="X122" i="27"/>
  <c r="W122" i="27"/>
  <c r="O122" i="27"/>
  <c r="F122" i="27"/>
  <c r="X121" i="27"/>
  <c r="W121" i="27"/>
  <c r="O121" i="27"/>
  <c r="F121" i="27"/>
  <c r="X120" i="27"/>
  <c r="W120" i="27"/>
  <c r="O120" i="27"/>
  <c r="F120" i="27"/>
  <c r="X119" i="27"/>
  <c r="W119" i="27"/>
  <c r="O119" i="27"/>
  <c r="F119" i="27"/>
  <c r="X118" i="27"/>
  <c r="W118" i="27"/>
  <c r="O118" i="27"/>
  <c r="F118" i="27"/>
  <c r="X117" i="27"/>
  <c r="W117" i="27"/>
  <c r="O117" i="27"/>
  <c r="F117" i="27"/>
  <c r="X116" i="27"/>
  <c r="W116" i="27"/>
  <c r="O116" i="27"/>
  <c r="F116" i="27"/>
  <c r="X115" i="27"/>
  <c r="W115" i="27"/>
  <c r="O115" i="27"/>
  <c r="F115" i="27"/>
  <c r="X114" i="27"/>
  <c r="W114" i="27"/>
  <c r="O114" i="27"/>
  <c r="F114" i="27"/>
  <c r="X113" i="27"/>
  <c r="W113" i="27"/>
  <c r="O113" i="27"/>
  <c r="F113" i="27"/>
  <c r="X112" i="27"/>
  <c r="W112" i="27"/>
  <c r="O112" i="27"/>
  <c r="F112" i="27"/>
  <c r="X111" i="27"/>
  <c r="W111" i="27"/>
  <c r="O111" i="27"/>
  <c r="F111" i="27"/>
  <c r="X110" i="27"/>
  <c r="W110" i="27"/>
  <c r="O110" i="27"/>
  <c r="F110" i="27"/>
  <c r="U155" i="27"/>
  <c r="U156" i="27" s="1"/>
  <c r="U157" i="27" s="1"/>
  <c r="U158" i="27" s="1"/>
  <c r="U159" i="27" s="1"/>
  <c r="A15" i="16"/>
  <c r="AC119" i="27" l="1"/>
  <c r="AB119" i="27" s="1"/>
  <c r="AC143" i="27"/>
  <c r="AB143" i="27" s="1"/>
  <c r="AC145" i="27"/>
  <c r="AB145" i="27" s="1"/>
  <c r="AC149" i="27"/>
  <c r="AB149" i="27" s="1"/>
  <c r="AC144" i="27"/>
  <c r="AB144" i="27" s="1"/>
  <c r="AC148" i="27"/>
  <c r="AB148" i="27" s="1"/>
  <c r="AC127" i="27"/>
  <c r="AB127" i="27" s="1"/>
  <c r="AC135" i="27"/>
  <c r="AB135" i="27" s="1"/>
  <c r="AC131" i="27"/>
  <c r="AB131" i="27" s="1"/>
  <c r="AC123" i="27"/>
  <c r="AB123" i="27" s="1"/>
  <c r="AC129" i="27"/>
  <c r="AB129" i="27" s="1"/>
  <c r="AC115" i="27"/>
  <c r="AB115" i="27" s="1"/>
  <c r="AC139" i="27"/>
  <c r="AB139" i="27" s="1"/>
  <c r="AC111" i="27"/>
  <c r="AB111" i="27" s="1"/>
  <c r="AC121" i="27"/>
  <c r="AB121" i="27" s="1"/>
  <c r="AC137" i="27"/>
  <c r="AB137" i="27" s="1"/>
  <c r="AC125" i="27"/>
  <c r="AB125" i="27" s="1"/>
  <c r="AC141" i="27"/>
  <c r="AB141" i="27" s="1"/>
  <c r="AC113" i="27"/>
  <c r="AB113" i="27" s="1"/>
  <c r="AC147" i="27"/>
  <c r="AB147" i="27" s="1"/>
  <c r="AC117" i="27"/>
  <c r="AB117" i="27" s="1"/>
  <c r="AC133" i="27"/>
  <c r="AB133" i="27" s="1"/>
  <c r="AC114" i="27"/>
  <c r="AB114" i="27" s="1"/>
  <c r="AC122" i="27"/>
  <c r="AB122" i="27" s="1"/>
  <c r="AC130" i="27"/>
  <c r="AB130" i="27" s="1"/>
  <c r="AC138" i="27"/>
  <c r="AB138" i="27" s="1"/>
  <c r="AC146" i="27"/>
  <c r="AB146" i="27" s="1"/>
  <c r="AC116" i="27"/>
  <c r="AB116" i="27" s="1"/>
  <c r="AC124" i="27"/>
  <c r="AB124" i="27" s="1"/>
  <c r="AC132" i="27"/>
  <c r="AB132" i="27" s="1"/>
  <c r="AC140" i="27"/>
  <c r="AB140" i="27" s="1"/>
  <c r="AC110" i="27"/>
  <c r="AB110" i="27" s="1"/>
  <c r="AC118" i="27"/>
  <c r="AB118" i="27" s="1"/>
  <c r="AC126" i="27"/>
  <c r="AB126" i="27" s="1"/>
  <c r="AC134" i="27"/>
  <c r="AB134" i="27" s="1"/>
  <c r="AC142" i="27"/>
  <c r="AB142" i="27" s="1"/>
  <c r="AC112" i="27"/>
  <c r="AB112" i="27" s="1"/>
  <c r="AC120" i="27"/>
  <c r="AB120" i="27" s="1"/>
  <c r="AC128" i="27"/>
  <c r="AB128" i="27" s="1"/>
  <c r="AC136" i="27"/>
  <c r="AB136" i="27" s="1"/>
  <c r="U160" i="27"/>
  <c r="N118" i="27" l="1"/>
  <c r="N129" i="27"/>
  <c r="N130" i="27"/>
  <c r="N125" i="27"/>
  <c r="N136" i="27"/>
  <c r="N140" i="27"/>
  <c r="N114" i="27"/>
  <c r="N121" i="27"/>
  <c r="N110" i="27"/>
  <c r="N149" i="27"/>
  <c r="N135" i="27"/>
  <c r="N132" i="27"/>
  <c r="N133" i="27"/>
  <c r="N111" i="27"/>
  <c r="N115" i="27"/>
  <c r="N122" i="27"/>
  <c r="N128" i="27"/>
  <c r="N124" i="27"/>
  <c r="N117" i="27"/>
  <c r="N145" i="27"/>
  <c r="N148" i="27"/>
  <c r="N137" i="27"/>
  <c r="N120" i="27"/>
  <c r="N112" i="27"/>
  <c r="N142" i="27"/>
  <c r="N116" i="27"/>
  <c r="N147" i="27"/>
  <c r="N139" i="27"/>
  <c r="N144" i="27"/>
  <c r="N134" i="27"/>
  <c r="N146" i="27"/>
  <c r="N113" i="27"/>
  <c r="N119" i="27"/>
  <c r="N127" i="27"/>
  <c r="N131" i="27"/>
  <c r="N126" i="27"/>
  <c r="N138" i="27"/>
  <c r="N141" i="27"/>
  <c r="N143" i="27"/>
  <c r="N123" i="27"/>
  <c r="U161" i="27"/>
  <c r="E149" i="27" l="1"/>
  <c r="E141" i="27"/>
  <c r="E133" i="27"/>
  <c r="E125" i="27"/>
  <c r="E117" i="27"/>
  <c r="B111" i="27"/>
  <c r="B119" i="27"/>
  <c r="B127" i="27"/>
  <c r="B135" i="27"/>
  <c r="B143" i="27"/>
  <c r="E148" i="27"/>
  <c r="E140" i="27"/>
  <c r="E132" i="27"/>
  <c r="E124" i="27"/>
  <c r="E116" i="27"/>
  <c r="B112" i="27"/>
  <c r="B120" i="27"/>
  <c r="B128" i="27"/>
  <c r="B136" i="27"/>
  <c r="B144" i="27"/>
  <c r="E134" i="27"/>
  <c r="B134" i="27"/>
  <c r="B110" i="27"/>
  <c r="E147" i="27"/>
  <c r="E139" i="27"/>
  <c r="E131" i="27"/>
  <c r="E123" i="27"/>
  <c r="E115" i="27"/>
  <c r="B113" i="27"/>
  <c r="B121" i="27"/>
  <c r="B129" i="27"/>
  <c r="B137" i="27"/>
  <c r="B145" i="27"/>
  <c r="E142" i="27"/>
  <c r="E118" i="27"/>
  <c r="B118" i="27"/>
  <c r="B126" i="27"/>
  <c r="B142" i="27"/>
  <c r="E146" i="27"/>
  <c r="E138" i="27"/>
  <c r="E130" i="27"/>
  <c r="E122" i="27"/>
  <c r="E114" i="27"/>
  <c r="B114" i="27"/>
  <c r="B122" i="27"/>
  <c r="B130" i="27"/>
  <c r="B138" i="27"/>
  <c r="B146" i="27"/>
  <c r="E110" i="27"/>
  <c r="E145" i="27"/>
  <c r="E137" i="27"/>
  <c r="E129" i="27"/>
  <c r="E121" i="27"/>
  <c r="E113" i="27"/>
  <c r="B115" i="27"/>
  <c r="B123" i="27"/>
  <c r="B131" i="27"/>
  <c r="B139" i="27"/>
  <c r="B147" i="27"/>
  <c r="E126" i="27"/>
  <c r="E144" i="27"/>
  <c r="E136" i="27"/>
  <c r="E128" i="27"/>
  <c r="E120" i="27"/>
  <c r="E112" i="27"/>
  <c r="B116" i="27"/>
  <c r="B124" i="27"/>
  <c r="B132" i="27"/>
  <c r="B140" i="27"/>
  <c r="B148" i="27"/>
  <c r="E143" i="27"/>
  <c r="E135" i="27"/>
  <c r="E127" i="27"/>
  <c r="E119" i="27"/>
  <c r="E111" i="27"/>
  <c r="B117" i="27"/>
  <c r="B125" i="27"/>
  <c r="B133" i="27"/>
  <c r="B141" i="27"/>
  <c r="B149" i="27"/>
  <c r="U162" i="27"/>
  <c r="U163" i="27" l="1"/>
  <c r="U164" i="27" l="1"/>
  <c r="B167" i="27"/>
  <c r="B170" i="27"/>
  <c r="Q171" i="27" l="1"/>
  <c r="R171" i="27"/>
  <c r="O171" i="27"/>
  <c r="O155" i="27"/>
  <c r="R155" i="27"/>
  <c r="Q155" i="27"/>
  <c r="Q172" i="27" l="1"/>
  <c r="R172" i="27"/>
  <c r="O172" i="27"/>
  <c r="Q173" i="27" l="1"/>
  <c r="R173" i="27"/>
  <c r="O173" i="27"/>
  <c r="Q174" i="27" l="1"/>
  <c r="R174" i="27"/>
  <c r="R175" i="27" s="1"/>
  <c r="B178" i="27"/>
  <c r="O174" i="27"/>
  <c r="R176" i="27" l="1"/>
  <c r="Q175" i="27"/>
  <c r="O176" i="27" s="1"/>
  <c r="Q179" i="27"/>
  <c r="R179" i="27"/>
  <c r="O179" i="27"/>
  <c r="O156" i="27"/>
  <c r="R156" i="27"/>
  <c r="Q156" i="27"/>
  <c r="O175" i="27" l="1"/>
  <c r="Q176" i="27"/>
  <c r="Q180" i="27"/>
  <c r="R180" i="27"/>
  <c r="O180" i="27"/>
  <c r="Q181" i="27" l="1"/>
  <c r="R181" i="27"/>
  <c r="O181" i="27"/>
  <c r="Q182" i="27" l="1"/>
  <c r="Q183" i="27" s="1"/>
  <c r="R182" i="27"/>
  <c r="R183" i="27" s="1"/>
  <c r="R184" i="27" s="1"/>
  <c r="B186" i="27"/>
  <c r="O182" i="27"/>
  <c r="O183" i="27" l="1"/>
  <c r="O184" i="27"/>
  <c r="Q184" i="27"/>
  <c r="Q187" i="27"/>
  <c r="R187" i="27"/>
  <c r="O187" i="27"/>
  <c r="R157" i="27"/>
  <c r="O157" i="27"/>
  <c r="Q157" i="27"/>
  <c r="Q188" i="27" l="1"/>
  <c r="R188" i="27"/>
  <c r="O188" i="27"/>
  <c r="Q189" i="27" l="1"/>
  <c r="R189" i="27"/>
  <c r="O189" i="27"/>
  <c r="Q190" i="27" l="1"/>
  <c r="Q191" i="27" s="1"/>
  <c r="R190" i="27"/>
  <c r="R191" i="27" s="1"/>
  <c r="R192" i="27" s="1"/>
  <c r="B194" i="27"/>
  <c r="O190" i="27"/>
  <c r="O191" i="27" l="1"/>
  <c r="Q192" i="27"/>
  <c r="O192" i="27"/>
  <c r="Q195" i="27"/>
  <c r="R195" i="27"/>
  <c r="O195" i="27"/>
  <c r="R158" i="27"/>
  <c r="Q158" i="27"/>
  <c r="O158" i="27"/>
  <c r="Q196" i="27" l="1"/>
  <c r="R196" i="27"/>
  <c r="O196" i="27"/>
  <c r="Q197" i="27" l="1"/>
  <c r="R197" i="27"/>
  <c r="O197" i="27"/>
  <c r="Q198" i="27" l="1"/>
  <c r="R198" i="27"/>
  <c r="O198" i="27"/>
  <c r="AF571" i="55" l="1"/>
  <c r="AH604" i="55"/>
  <c r="AH603" i="55"/>
  <c r="AH602" i="55"/>
  <c r="AH601" i="55"/>
  <c r="AH600" i="55"/>
  <c r="AH599" i="55"/>
  <c r="AH597" i="55"/>
  <c r="AH596" i="55"/>
  <c r="AH595" i="55"/>
  <c r="AH594" i="55"/>
  <c r="AH593" i="55"/>
  <c r="AH592" i="55"/>
  <c r="AH590" i="55"/>
  <c r="AH589" i="55"/>
  <c r="AH588" i="55"/>
  <c r="AH587" i="55"/>
  <c r="AH586" i="55"/>
  <c r="AH585" i="55"/>
  <c r="AH583" i="55"/>
  <c r="AH582" i="55"/>
  <c r="AH581" i="55"/>
  <c r="AH580" i="55"/>
  <c r="AH579" i="55"/>
  <c r="AH578" i="55"/>
  <c r="AH576" i="55"/>
  <c r="AH575" i="55"/>
  <c r="AH574" i="55"/>
  <c r="AH573" i="55"/>
  <c r="AH572" i="55"/>
  <c r="AH571" i="55"/>
  <c r="AH567" i="55"/>
  <c r="AH566" i="55"/>
  <c r="AH565" i="55"/>
  <c r="AH564" i="55"/>
  <c r="AH563" i="55"/>
  <c r="AH562" i="55"/>
  <c r="AH561" i="55"/>
  <c r="AH560" i="55"/>
  <c r="AH559" i="55"/>
  <c r="AH558" i="55"/>
  <c r="B28" i="28" l="1"/>
  <c r="C28" i="28" s="1"/>
  <c r="B29" i="28" l="1"/>
  <c r="C29" i="28" s="1"/>
  <c r="B30" i="28" l="1"/>
  <c r="C30" i="28" s="1"/>
  <c r="P30" i="52" l="1"/>
  <c r="P31" i="52"/>
  <c r="P32" i="52"/>
  <c r="P33" i="52"/>
  <c r="P34" i="52"/>
  <c r="P35" i="52"/>
  <c r="P36" i="52"/>
  <c r="P37" i="52"/>
  <c r="P38" i="52"/>
  <c r="P29" i="52"/>
  <c r="Q30" i="52"/>
  <c r="Q31" i="52"/>
  <c r="Q32" i="52"/>
  <c r="Q33" i="52"/>
  <c r="Q34" i="52"/>
  <c r="Q35" i="52"/>
  <c r="Q36" i="52"/>
  <c r="Q37" i="52"/>
  <c r="Q38" i="52"/>
  <c r="Q29" i="52"/>
  <c r="J5" i="25" l="1"/>
  <c r="B41" i="52"/>
  <c r="B38" i="52"/>
  <c r="B40" i="52"/>
  <c r="B36" i="52"/>
  <c r="B42" i="52"/>
  <c r="A2" i="41"/>
  <c r="B37" i="52"/>
  <c r="B31" i="28" l="1"/>
  <c r="C31" i="28" s="1"/>
  <c r="Q2" i="19" l="1"/>
  <c r="B32" i="28" l="1"/>
  <c r="C32" i="28" s="1"/>
  <c r="B35" i="28" l="1"/>
  <c r="C35" i="28" s="1"/>
  <c r="CC9" i="55" l="1"/>
  <c r="CC10" i="55"/>
  <c r="CC8" i="55"/>
  <c r="CC6" i="55"/>
  <c r="CB7" i="55"/>
  <c r="CB5" i="55"/>
  <c r="CB4" i="55"/>
  <c r="CB3" i="55"/>
  <c r="CB11" i="55"/>
  <c r="CC2" i="55"/>
  <c r="CC11" i="55" l="1"/>
  <c r="CC7" i="55"/>
  <c r="CB10" i="55"/>
  <c r="CB9" i="55"/>
  <c r="CB8" i="55"/>
  <c r="U7" i="55"/>
  <c r="U6" i="55"/>
  <c r="CB12" i="55"/>
  <c r="CC12" i="55"/>
  <c r="CB2" i="55"/>
  <c r="CC5" i="55"/>
  <c r="CC4" i="55"/>
  <c r="CC3" i="55"/>
  <c r="CB6" i="55"/>
  <c r="AB121" i="56" l="1"/>
  <c r="A121" i="56" s="1"/>
  <c r="A301" i="23" s="1"/>
  <c r="AB120" i="56"/>
  <c r="A120" i="56" s="1"/>
  <c r="A300" i="23" s="1"/>
  <c r="AB119" i="56"/>
  <c r="A119" i="56" s="1"/>
  <c r="A299" i="23" s="1"/>
  <c r="AB118" i="56"/>
  <c r="A118" i="56" s="1"/>
  <c r="A298" i="23" s="1"/>
  <c r="AB117" i="56"/>
  <c r="A117" i="56" s="1"/>
  <c r="A297" i="23" s="1"/>
  <c r="AB116" i="56"/>
  <c r="A116" i="56" s="1"/>
  <c r="A296" i="23" s="1"/>
  <c r="AB115" i="56"/>
  <c r="A115" i="56" s="1"/>
  <c r="A295" i="23" s="1"/>
  <c r="AB114" i="56"/>
  <c r="A114" i="56" s="1"/>
  <c r="A294" i="23" s="1"/>
  <c r="AB113" i="56"/>
  <c r="A113" i="56" s="1"/>
  <c r="A293" i="23" s="1"/>
  <c r="AB112" i="56"/>
  <c r="A112" i="56" s="1"/>
  <c r="A292" i="23" s="1"/>
  <c r="AB111" i="56"/>
  <c r="A111" i="56" s="1"/>
  <c r="A291" i="23" s="1"/>
  <c r="AB110" i="56"/>
  <c r="A110" i="56" s="1"/>
  <c r="A290" i="23" s="1"/>
  <c r="AB109" i="56"/>
  <c r="A109" i="56" s="1"/>
  <c r="A289" i="23" s="1"/>
  <c r="AB108" i="56"/>
  <c r="A108" i="56" s="1"/>
  <c r="A288" i="23" s="1"/>
  <c r="AB107" i="56"/>
  <c r="A107" i="56" s="1"/>
  <c r="A287" i="23" s="1"/>
  <c r="AB106" i="56"/>
  <c r="AB105" i="56"/>
  <c r="A105" i="56" s="1"/>
  <c r="A285" i="23" s="1"/>
  <c r="AB104" i="56"/>
  <c r="A104" i="56" s="1"/>
  <c r="A284" i="23" s="1"/>
  <c r="AB103" i="56"/>
  <c r="A103" i="56" s="1"/>
  <c r="A283" i="23" s="1"/>
  <c r="AB102" i="56"/>
  <c r="A102" i="56" s="1"/>
  <c r="A282" i="23" s="1"/>
  <c r="AB101" i="56"/>
  <c r="A101" i="56" s="1"/>
  <c r="A281" i="23" s="1"/>
  <c r="AB100" i="56"/>
  <c r="A100" i="56" s="1"/>
  <c r="A280" i="23" s="1"/>
  <c r="AB99" i="56"/>
  <c r="A99" i="56" s="1"/>
  <c r="A279" i="23" s="1"/>
  <c r="AB98" i="56"/>
  <c r="A98" i="56" s="1"/>
  <c r="A278" i="23" s="1"/>
  <c r="AB97" i="56"/>
  <c r="A97" i="56" s="1"/>
  <c r="A277" i="23" s="1"/>
  <c r="AB96" i="56"/>
  <c r="A96" i="56" s="1"/>
  <c r="A276" i="23" s="1"/>
  <c r="AB95" i="56"/>
  <c r="A95" i="56" s="1"/>
  <c r="A275" i="23" s="1"/>
  <c r="AB94" i="56"/>
  <c r="A94" i="56" s="1"/>
  <c r="A274" i="23" s="1"/>
  <c r="AB93" i="56"/>
  <c r="A93" i="56" s="1"/>
  <c r="A273" i="23" s="1"/>
  <c r="AB92" i="56"/>
  <c r="A92" i="56" s="1"/>
  <c r="A272" i="23" s="1"/>
  <c r="AB91" i="56"/>
  <c r="A91" i="56" s="1"/>
  <c r="A271" i="23" s="1"/>
  <c r="AB90" i="56"/>
  <c r="A90" i="56" s="1"/>
  <c r="A270" i="23" s="1"/>
  <c r="AB89" i="56"/>
  <c r="A89" i="56" s="1"/>
  <c r="A269" i="23" s="1"/>
  <c r="AB88" i="56"/>
  <c r="A88" i="56" s="1"/>
  <c r="A268" i="23" s="1"/>
  <c r="AB87" i="56"/>
  <c r="A87" i="56" s="1"/>
  <c r="A267" i="23" s="1"/>
  <c r="AB86" i="56"/>
  <c r="A86" i="56" s="1"/>
  <c r="A266" i="23" s="1"/>
  <c r="AB85" i="56"/>
  <c r="A85" i="56" s="1"/>
  <c r="A265" i="23" s="1"/>
  <c r="AB84" i="56"/>
  <c r="A84" i="56" s="1"/>
  <c r="A264" i="23" s="1"/>
  <c r="AB83" i="56"/>
  <c r="A83" i="56" s="1"/>
  <c r="A263" i="23" s="1"/>
  <c r="AB82" i="56"/>
  <c r="A82" i="56" s="1"/>
  <c r="A262" i="23" s="1"/>
  <c r="AB81" i="56"/>
  <c r="A81" i="56" s="1"/>
  <c r="A261" i="23" s="1"/>
  <c r="AB80" i="56"/>
  <c r="A80" i="56" s="1"/>
  <c r="A260" i="23" s="1"/>
  <c r="AB79" i="56"/>
  <c r="A79" i="56" s="1"/>
  <c r="A259" i="23" s="1"/>
  <c r="AB78" i="56"/>
  <c r="A78" i="56" s="1"/>
  <c r="A258" i="23" s="1"/>
  <c r="AB77" i="56"/>
  <c r="A77" i="56" s="1"/>
  <c r="A257" i="23" s="1"/>
  <c r="AB76" i="56"/>
  <c r="A76" i="56" s="1"/>
  <c r="A256" i="23" s="1"/>
  <c r="AB75" i="56"/>
  <c r="A75" i="56" s="1"/>
  <c r="A255" i="23" s="1"/>
  <c r="AB74" i="56"/>
  <c r="A74" i="56" s="1"/>
  <c r="A254" i="23" s="1"/>
  <c r="AB73" i="56"/>
  <c r="A73" i="56" s="1"/>
  <c r="A253" i="23" s="1"/>
  <c r="AB72" i="56"/>
  <c r="A72" i="56" s="1"/>
  <c r="A252" i="23" s="1"/>
  <c r="AB71" i="56"/>
  <c r="A71" i="56" s="1"/>
  <c r="A251" i="23" s="1"/>
  <c r="AB70" i="56"/>
  <c r="A70" i="56" s="1"/>
  <c r="A250" i="23" s="1"/>
  <c r="AB69" i="56"/>
  <c r="A69" i="56" s="1"/>
  <c r="A249" i="23" s="1"/>
  <c r="AB68" i="56"/>
  <c r="A68" i="56" s="1"/>
  <c r="A248" i="23" s="1"/>
  <c r="AB67" i="56"/>
  <c r="A67" i="56" s="1"/>
  <c r="A247" i="23" s="1"/>
  <c r="AB66" i="56"/>
  <c r="A66" i="56" s="1"/>
  <c r="A246" i="23" s="1"/>
  <c r="AB65" i="56"/>
  <c r="A65" i="56" s="1"/>
  <c r="A245" i="23" s="1"/>
  <c r="AB64" i="56"/>
  <c r="A64" i="56" s="1"/>
  <c r="A244" i="23" s="1"/>
  <c r="AB63" i="56"/>
  <c r="A63" i="56" s="1"/>
  <c r="A243" i="23" s="1"/>
  <c r="AB62" i="56"/>
  <c r="A62" i="56" s="1"/>
  <c r="A242" i="23" s="1"/>
  <c r="AB61" i="56"/>
  <c r="A61" i="56" s="1"/>
  <c r="A241" i="23" s="1"/>
  <c r="AB60" i="56"/>
  <c r="A60" i="56" s="1"/>
  <c r="A240" i="23" s="1"/>
  <c r="AB59" i="56"/>
  <c r="A59" i="56" s="1"/>
  <c r="A239" i="23" s="1"/>
  <c r="AB58" i="56"/>
  <c r="A58" i="56" s="1"/>
  <c r="A238" i="23" s="1"/>
  <c r="AB57" i="56"/>
  <c r="A57" i="56" s="1"/>
  <c r="A237" i="23" s="1"/>
  <c r="AB56" i="56"/>
  <c r="A56" i="56" s="1"/>
  <c r="A236" i="23" s="1"/>
  <c r="AB55" i="56"/>
  <c r="A55" i="56" s="1"/>
  <c r="A235" i="23" s="1"/>
  <c r="AB54" i="56"/>
  <c r="A54" i="56" s="1"/>
  <c r="A234" i="23" s="1"/>
  <c r="AB53" i="56"/>
  <c r="A53" i="56" s="1"/>
  <c r="A233" i="23" s="1"/>
  <c r="AB52" i="56"/>
  <c r="A52" i="56" s="1"/>
  <c r="A232" i="23" s="1"/>
  <c r="AB51" i="56"/>
  <c r="A51" i="56" s="1"/>
  <c r="A231" i="23" s="1"/>
  <c r="AB50" i="56"/>
  <c r="A50" i="56" s="1"/>
  <c r="A230" i="23" s="1"/>
  <c r="AB49" i="56"/>
  <c r="A49" i="56" s="1"/>
  <c r="A229" i="23" s="1"/>
  <c r="AB48" i="56"/>
  <c r="AB47" i="56"/>
  <c r="A47" i="56" s="1"/>
  <c r="A227" i="23" s="1"/>
  <c r="AB46" i="56"/>
  <c r="A46" i="56" s="1"/>
  <c r="A226" i="23" s="1"/>
  <c r="AB45" i="56"/>
  <c r="A45" i="56" s="1"/>
  <c r="A225" i="23" s="1"/>
  <c r="AB44" i="56"/>
  <c r="A44" i="56" s="1"/>
  <c r="A224" i="23" s="1"/>
  <c r="AB43" i="56"/>
  <c r="A43" i="56" s="1"/>
  <c r="A223" i="23" s="1"/>
  <c r="AB42" i="56"/>
  <c r="A42" i="56" s="1"/>
  <c r="A222" i="23" s="1"/>
  <c r="AB41" i="56"/>
  <c r="A41" i="56" s="1"/>
  <c r="A221" i="23" s="1"/>
  <c r="AB40" i="56"/>
  <c r="A40" i="56" s="1"/>
  <c r="A220" i="23" s="1"/>
  <c r="AB39" i="56"/>
  <c r="A39" i="56" s="1"/>
  <c r="A219" i="23" s="1"/>
  <c r="AB38" i="56"/>
  <c r="A38" i="56" s="1"/>
  <c r="A218" i="23" s="1"/>
  <c r="AB37" i="56"/>
  <c r="A37" i="56" s="1"/>
  <c r="A217" i="23" s="1"/>
  <c r="AB36" i="56"/>
  <c r="A36" i="56" s="1"/>
  <c r="A216" i="23" s="1"/>
  <c r="AB35" i="56"/>
  <c r="A35" i="56" s="1"/>
  <c r="A215" i="23" s="1"/>
  <c r="AB34" i="56"/>
  <c r="A34" i="56" s="1"/>
  <c r="A214" i="23" s="1"/>
  <c r="AB33" i="56"/>
  <c r="A33" i="56" s="1"/>
  <c r="A213" i="23" s="1"/>
  <c r="AB32" i="56"/>
  <c r="A32" i="56" s="1"/>
  <c r="A212" i="23" s="1"/>
  <c r="AB31" i="56"/>
  <c r="A31" i="56" s="1"/>
  <c r="A211" i="23" s="1"/>
  <c r="AB30" i="56"/>
  <c r="A30" i="56" s="1"/>
  <c r="A210" i="23" s="1"/>
  <c r="AB29" i="56"/>
  <c r="A29" i="56" s="1"/>
  <c r="A209" i="23" s="1"/>
  <c r="AB28" i="56"/>
  <c r="A28" i="56" s="1"/>
  <c r="A208" i="23" s="1"/>
  <c r="AB27" i="56"/>
  <c r="A27" i="56" s="1"/>
  <c r="A207" i="23" s="1"/>
  <c r="AB26" i="56"/>
  <c r="A26" i="56" s="1"/>
  <c r="A206" i="23" s="1"/>
  <c r="AB25" i="56"/>
  <c r="A25" i="56" s="1"/>
  <c r="A205" i="23" s="1"/>
  <c r="AB24" i="56"/>
  <c r="A24" i="56" s="1"/>
  <c r="A204" i="23" s="1"/>
  <c r="AB23" i="56"/>
  <c r="A23" i="56" s="1"/>
  <c r="A203" i="23" s="1"/>
  <c r="AB22" i="56"/>
  <c r="A22" i="56" s="1"/>
  <c r="A202" i="23" s="1"/>
  <c r="AB21" i="56"/>
  <c r="A21" i="56" s="1"/>
  <c r="A201" i="23" s="1"/>
  <c r="AB20" i="56"/>
  <c r="A20" i="56" s="1"/>
  <c r="A200" i="23" s="1"/>
  <c r="AB19" i="56"/>
  <c r="A19" i="56" s="1"/>
  <c r="A199" i="23" s="1"/>
  <c r="AB18" i="56"/>
  <c r="A18" i="56" s="1"/>
  <c r="A198" i="23" s="1"/>
  <c r="AB17" i="56"/>
  <c r="A17" i="56" s="1"/>
  <c r="A197" i="23" s="1"/>
  <c r="AB16" i="56"/>
  <c r="A16" i="56" s="1"/>
  <c r="A196" i="23" s="1"/>
  <c r="AB15" i="56"/>
  <c r="A15" i="56" s="1"/>
  <c r="A195" i="23" s="1"/>
  <c r="AB14" i="56"/>
  <c r="A14" i="56" s="1"/>
  <c r="A194" i="23" s="1"/>
  <c r="AB13" i="56"/>
  <c r="A13" i="56" s="1"/>
  <c r="A193" i="23" s="1"/>
  <c r="AB12" i="56"/>
  <c r="A12" i="56" s="1"/>
  <c r="A192" i="23" s="1"/>
  <c r="AB11" i="56"/>
  <c r="A11" i="56" s="1"/>
  <c r="A191" i="23" s="1"/>
  <c r="AB10" i="56"/>
  <c r="A10" i="56" s="1"/>
  <c r="A190" i="23" s="1"/>
  <c r="AB9" i="56"/>
  <c r="A9" i="56" s="1"/>
  <c r="A189" i="23" s="1"/>
  <c r="AB8" i="56"/>
  <c r="A8" i="56" s="1"/>
  <c r="A188" i="23" s="1"/>
  <c r="AB7" i="56"/>
  <c r="A7" i="56" s="1"/>
  <c r="A187" i="23" s="1"/>
  <c r="AB6" i="56"/>
  <c r="A6" i="56" s="1"/>
  <c r="A186" i="23" s="1"/>
  <c r="AB5" i="56"/>
  <c r="A5" i="56" s="1"/>
  <c r="A185" i="23" s="1"/>
  <c r="AB4" i="56"/>
  <c r="A4" i="56" s="1"/>
  <c r="A184" i="23" s="1"/>
  <c r="AB3" i="56"/>
  <c r="A3" i="56" s="1"/>
  <c r="A183" i="23" s="1"/>
  <c r="AB2" i="56"/>
  <c r="A2" i="56" s="1"/>
  <c r="A182" i="23" s="1"/>
  <c r="B121" i="56"/>
  <c r="C301" i="23" s="1"/>
  <c r="B120" i="56"/>
  <c r="C300" i="23" s="1"/>
  <c r="B119" i="56"/>
  <c r="C299" i="23" s="1"/>
  <c r="B118" i="56"/>
  <c r="C298" i="23" s="1"/>
  <c r="B117" i="56"/>
  <c r="C297" i="23" s="1"/>
  <c r="B116" i="56"/>
  <c r="C296" i="23" s="1"/>
  <c r="B115" i="56"/>
  <c r="C295" i="23" s="1"/>
  <c r="B114" i="56"/>
  <c r="C294" i="23" s="1"/>
  <c r="B113" i="56"/>
  <c r="C293" i="23" s="1"/>
  <c r="B112" i="56"/>
  <c r="C292" i="23" s="1"/>
  <c r="B111" i="56"/>
  <c r="C291" i="23" s="1"/>
  <c r="B110" i="56"/>
  <c r="C290" i="23" s="1"/>
  <c r="B109" i="56"/>
  <c r="C289" i="23" s="1"/>
  <c r="B108" i="56"/>
  <c r="C288" i="23" s="1"/>
  <c r="B107" i="56"/>
  <c r="C287" i="23" s="1"/>
  <c r="B106" i="56"/>
  <c r="C286" i="23" s="1"/>
  <c r="B105" i="56"/>
  <c r="C285" i="23" s="1"/>
  <c r="B104" i="56"/>
  <c r="C284" i="23" s="1"/>
  <c r="B103" i="56"/>
  <c r="C283" i="23" s="1"/>
  <c r="B102" i="56"/>
  <c r="C282" i="23" s="1"/>
  <c r="B101" i="56"/>
  <c r="C281" i="23" s="1"/>
  <c r="B100" i="56"/>
  <c r="C280" i="23" s="1"/>
  <c r="B99" i="56"/>
  <c r="C279" i="23" s="1"/>
  <c r="B98" i="56"/>
  <c r="C278" i="23" s="1"/>
  <c r="B97" i="56"/>
  <c r="C277" i="23" s="1"/>
  <c r="B96" i="56"/>
  <c r="C276" i="23" s="1"/>
  <c r="B95" i="56"/>
  <c r="C275" i="23" s="1"/>
  <c r="B94" i="56"/>
  <c r="C274" i="23" s="1"/>
  <c r="B93" i="56"/>
  <c r="C273" i="23" s="1"/>
  <c r="B92" i="56"/>
  <c r="C272" i="23" s="1"/>
  <c r="B91" i="56"/>
  <c r="C271" i="23" s="1"/>
  <c r="B90" i="56"/>
  <c r="C270" i="23" s="1"/>
  <c r="B89" i="56"/>
  <c r="C269" i="23" s="1"/>
  <c r="B88" i="56"/>
  <c r="C268" i="23" s="1"/>
  <c r="B87" i="56"/>
  <c r="C267" i="23" s="1"/>
  <c r="B86" i="56"/>
  <c r="C266" i="23" s="1"/>
  <c r="B85" i="56"/>
  <c r="C265" i="23" s="1"/>
  <c r="B84" i="56"/>
  <c r="C264" i="23" s="1"/>
  <c r="B83" i="56"/>
  <c r="C263" i="23" s="1"/>
  <c r="B82" i="56"/>
  <c r="C262" i="23" s="1"/>
  <c r="B81" i="56"/>
  <c r="C261" i="23" s="1"/>
  <c r="B80" i="56"/>
  <c r="C260" i="23" s="1"/>
  <c r="B79" i="56"/>
  <c r="C259" i="23" s="1"/>
  <c r="B78" i="56"/>
  <c r="C258" i="23" s="1"/>
  <c r="B77" i="56"/>
  <c r="C257" i="23" s="1"/>
  <c r="B76" i="56"/>
  <c r="C256" i="23" s="1"/>
  <c r="B75" i="56"/>
  <c r="C255" i="23" s="1"/>
  <c r="B74" i="56"/>
  <c r="C254" i="23" s="1"/>
  <c r="B73" i="56"/>
  <c r="C253" i="23" s="1"/>
  <c r="B72" i="56"/>
  <c r="C252" i="23" s="1"/>
  <c r="B71" i="56"/>
  <c r="C251" i="23" s="1"/>
  <c r="B70" i="56"/>
  <c r="C250" i="23" s="1"/>
  <c r="B69" i="56"/>
  <c r="C249" i="23" s="1"/>
  <c r="B68" i="56"/>
  <c r="C248" i="23" s="1"/>
  <c r="B67" i="56"/>
  <c r="C247" i="23" s="1"/>
  <c r="B66" i="56"/>
  <c r="C246" i="23" s="1"/>
  <c r="B65" i="56"/>
  <c r="C245" i="23" s="1"/>
  <c r="B64" i="56"/>
  <c r="C244" i="23" s="1"/>
  <c r="B63" i="56"/>
  <c r="C243" i="23" s="1"/>
  <c r="B62" i="56"/>
  <c r="C242" i="23" s="1"/>
  <c r="B61" i="56"/>
  <c r="C241" i="23" s="1"/>
  <c r="B60" i="56"/>
  <c r="C240" i="23" s="1"/>
  <c r="B59" i="56"/>
  <c r="C239" i="23" s="1"/>
  <c r="B58" i="56"/>
  <c r="C238" i="23" s="1"/>
  <c r="B57" i="56"/>
  <c r="C237" i="23" s="1"/>
  <c r="B56" i="56"/>
  <c r="C236" i="23" s="1"/>
  <c r="B55" i="56"/>
  <c r="C235" i="23" s="1"/>
  <c r="B54" i="56"/>
  <c r="C234" i="23" s="1"/>
  <c r="B53" i="56"/>
  <c r="C233" i="23" s="1"/>
  <c r="B52" i="56"/>
  <c r="C232" i="23" s="1"/>
  <c r="B51" i="56"/>
  <c r="C231" i="23" s="1"/>
  <c r="B50" i="56"/>
  <c r="C230" i="23" s="1"/>
  <c r="B49" i="56"/>
  <c r="C229" i="23" s="1"/>
  <c r="B48" i="56"/>
  <c r="C228" i="23" s="1"/>
  <c r="B47" i="56"/>
  <c r="C227" i="23" s="1"/>
  <c r="B46" i="56"/>
  <c r="C226" i="23" s="1"/>
  <c r="B45" i="56"/>
  <c r="C225" i="23" s="1"/>
  <c r="B44" i="56"/>
  <c r="C224" i="23" s="1"/>
  <c r="B43" i="56"/>
  <c r="C223" i="23" s="1"/>
  <c r="B42" i="56"/>
  <c r="C222" i="23" s="1"/>
  <c r="B41" i="56"/>
  <c r="C221" i="23" s="1"/>
  <c r="B40" i="56"/>
  <c r="C220" i="23" s="1"/>
  <c r="B39" i="56"/>
  <c r="C219" i="23" s="1"/>
  <c r="B38" i="56"/>
  <c r="C218" i="23" s="1"/>
  <c r="B37" i="56"/>
  <c r="C217" i="23" s="1"/>
  <c r="B36" i="56"/>
  <c r="C216" i="23" s="1"/>
  <c r="B35" i="56"/>
  <c r="C215" i="23" s="1"/>
  <c r="B34" i="56"/>
  <c r="C214" i="23" s="1"/>
  <c r="B33" i="56"/>
  <c r="C213" i="23" s="1"/>
  <c r="B32" i="56"/>
  <c r="C212" i="23" s="1"/>
  <c r="B31" i="56"/>
  <c r="C211" i="23" s="1"/>
  <c r="B30" i="56"/>
  <c r="C210" i="23" s="1"/>
  <c r="B29" i="56"/>
  <c r="C209" i="23" s="1"/>
  <c r="B28" i="56"/>
  <c r="C208" i="23" s="1"/>
  <c r="B27" i="56"/>
  <c r="C207" i="23" s="1"/>
  <c r="B26" i="56"/>
  <c r="C206" i="23" s="1"/>
  <c r="B25" i="56"/>
  <c r="C205" i="23" s="1"/>
  <c r="B24" i="56"/>
  <c r="C204" i="23" s="1"/>
  <c r="B23" i="56"/>
  <c r="C203" i="23" s="1"/>
  <c r="B22" i="56"/>
  <c r="C202" i="23" s="1"/>
  <c r="B21" i="56"/>
  <c r="C201" i="23" s="1"/>
  <c r="B20" i="56"/>
  <c r="C200" i="23" s="1"/>
  <c r="B19" i="56"/>
  <c r="C199" i="23" s="1"/>
  <c r="B18" i="56"/>
  <c r="C198" i="23" s="1"/>
  <c r="B17" i="56"/>
  <c r="C197" i="23" s="1"/>
  <c r="B16" i="56"/>
  <c r="C196" i="23" s="1"/>
  <c r="B15" i="56"/>
  <c r="C195" i="23" s="1"/>
  <c r="B14" i="56"/>
  <c r="C194" i="23" s="1"/>
  <c r="B13" i="56"/>
  <c r="C193" i="23" s="1"/>
  <c r="B12" i="56"/>
  <c r="C192" i="23" s="1"/>
  <c r="B11" i="56"/>
  <c r="C191" i="23" s="1"/>
  <c r="B10" i="56"/>
  <c r="C190" i="23" s="1"/>
  <c r="B9" i="56"/>
  <c r="C189" i="23" s="1"/>
  <c r="B8" i="56"/>
  <c r="C188" i="23" s="1"/>
  <c r="B7" i="56"/>
  <c r="C187" i="23" s="1"/>
  <c r="B6" i="56"/>
  <c r="C186" i="23" s="1"/>
  <c r="B5" i="56"/>
  <c r="C185" i="23" s="1"/>
  <c r="B4" i="56"/>
  <c r="C184" i="23" s="1"/>
  <c r="B3" i="56"/>
  <c r="C183" i="23" s="1"/>
  <c r="B2" i="56"/>
  <c r="C182" i="23" s="1"/>
  <c r="AA121" i="56"/>
  <c r="AA120" i="56"/>
  <c r="AA119" i="56"/>
  <c r="AA118" i="56"/>
  <c r="AA117" i="56"/>
  <c r="AA116" i="56"/>
  <c r="AA115" i="56"/>
  <c r="AA114" i="56"/>
  <c r="AA113" i="56"/>
  <c r="AA112" i="56"/>
  <c r="AA111" i="56"/>
  <c r="AA110" i="56"/>
  <c r="AA109" i="56"/>
  <c r="AA108" i="56"/>
  <c r="AA107" i="56"/>
  <c r="A106" i="56"/>
  <c r="A286" i="23" s="1"/>
  <c r="AA106" i="56"/>
  <c r="AA105" i="56"/>
  <c r="AA104" i="56"/>
  <c r="AA103" i="56"/>
  <c r="AA102" i="56"/>
  <c r="AA101" i="56"/>
  <c r="AA100" i="56"/>
  <c r="AA99" i="56"/>
  <c r="AA98" i="56"/>
  <c r="AA97" i="56"/>
  <c r="AA96" i="56"/>
  <c r="AA95" i="56"/>
  <c r="AA94" i="56"/>
  <c r="AA93" i="56"/>
  <c r="AA92" i="56"/>
  <c r="AA91" i="56"/>
  <c r="AA90" i="56"/>
  <c r="AA89" i="56"/>
  <c r="AA88" i="56"/>
  <c r="AA87" i="56"/>
  <c r="AA86" i="56"/>
  <c r="AA85" i="56"/>
  <c r="AA84" i="56"/>
  <c r="AA83" i="56"/>
  <c r="AA82" i="56"/>
  <c r="AA81" i="56"/>
  <c r="AA80" i="56"/>
  <c r="AA79" i="56"/>
  <c r="AA78" i="56"/>
  <c r="AA77" i="56"/>
  <c r="AA76" i="56"/>
  <c r="AA75" i="56"/>
  <c r="AA74" i="56"/>
  <c r="AA73" i="56"/>
  <c r="AA72" i="56"/>
  <c r="AA71" i="56"/>
  <c r="AA70" i="56"/>
  <c r="AA69" i="56"/>
  <c r="AA68" i="56"/>
  <c r="AA67" i="56"/>
  <c r="AA66" i="56"/>
  <c r="AA65" i="56"/>
  <c r="AA64" i="56"/>
  <c r="AA63" i="56"/>
  <c r="AA62" i="56"/>
  <c r="AA61" i="56"/>
  <c r="AA60" i="56"/>
  <c r="AA59" i="56"/>
  <c r="AA58" i="56"/>
  <c r="AA57" i="56"/>
  <c r="AA56" i="56"/>
  <c r="AA55" i="56"/>
  <c r="AA54" i="56"/>
  <c r="AA53" i="56"/>
  <c r="AA52" i="56"/>
  <c r="AA51" i="56"/>
  <c r="AA50" i="56"/>
  <c r="AA49" i="56"/>
  <c r="A48" i="56"/>
  <c r="A228" i="23" s="1"/>
  <c r="AA48" i="56"/>
  <c r="AA47" i="56"/>
  <c r="AA46" i="56"/>
  <c r="AA45" i="56"/>
  <c r="AA44" i="56"/>
  <c r="AA43" i="56"/>
  <c r="AA42" i="56"/>
  <c r="AA41" i="56"/>
  <c r="AA40" i="56"/>
  <c r="AA39" i="56"/>
  <c r="AA38" i="56"/>
  <c r="AA37" i="56"/>
  <c r="AA36" i="56"/>
  <c r="AA35" i="56"/>
  <c r="AA34" i="56"/>
  <c r="AA33" i="56"/>
  <c r="AA32" i="56"/>
  <c r="AA31" i="56"/>
  <c r="AA30" i="56"/>
  <c r="AA29" i="56"/>
  <c r="AA28" i="56"/>
  <c r="AA27" i="56"/>
  <c r="AA26" i="56"/>
  <c r="AA25" i="56"/>
  <c r="AA24" i="56"/>
  <c r="AA23" i="56"/>
  <c r="AA22" i="56"/>
  <c r="AA21" i="56"/>
  <c r="AA20" i="56"/>
  <c r="AA19" i="56"/>
  <c r="AA18" i="56"/>
  <c r="AA17" i="56"/>
  <c r="AA16" i="56"/>
  <c r="AA15" i="56"/>
  <c r="AA14" i="56"/>
  <c r="AA13" i="56"/>
  <c r="AA12" i="56"/>
  <c r="AA11" i="56"/>
  <c r="AA10" i="56"/>
  <c r="AA9" i="56"/>
  <c r="AA8" i="56"/>
  <c r="AA7" i="56"/>
  <c r="AA6" i="56"/>
  <c r="AA5" i="56"/>
  <c r="AA4" i="56"/>
  <c r="AA3" i="56"/>
  <c r="AA2" i="56"/>
  <c r="AA1" i="56" l="1"/>
  <c r="U4" i="55"/>
  <c r="U8" i="55" s="1"/>
  <c r="AJ14" i="55"/>
  <c r="AJ15" i="55"/>
  <c r="X17" i="55"/>
  <c r="AG18" i="55" s="1"/>
  <c r="Y17" i="55"/>
  <c r="Y19" i="55" s="1"/>
  <c r="Z17" i="55"/>
  <c r="AE18" i="55" s="1"/>
  <c r="AA17" i="55"/>
  <c r="AD18" i="55" s="1"/>
  <c r="AB17" i="55"/>
  <c r="AC18" i="55" s="1"/>
  <c r="BM18" i="55" s="1"/>
  <c r="BH18" i="55"/>
  <c r="BI18" i="55"/>
  <c r="BJ18" i="55"/>
  <c r="BK18" i="55"/>
  <c r="BL18" i="55"/>
  <c r="AU23" i="55"/>
  <c r="AV23" i="55"/>
  <c r="AK14" i="55" l="1"/>
  <c r="AK15" i="55" s="1"/>
  <c r="AK12" i="55" s="1"/>
  <c r="AG17" i="55"/>
  <c r="X19" i="55"/>
  <c r="AB19" i="55"/>
  <c r="Z19" i="55"/>
  <c r="AF18" i="55"/>
  <c r="BP18" i="55" s="1"/>
  <c r="AC17" i="55"/>
  <c r="AC19" i="55" s="1"/>
  <c r="C30" i="55"/>
  <c r="AA19" i="55"/>
  <c r="AD17" i="55"/>
  <c r="AD19" i="55" s="1"/>
  <c r="BN18" i="55"/>
  <c r="AG19" i="55"/>
  <c r="C27" i="55"/>
  <c r="BO18" i="55"/>
  <c r="AE17" i="55"/>
  <c r="AE19" i="55" s="1"/>
  <c r="BQ18" i="55"/>
  <c r="AU36" i="55"/>
  <c r="AV36" i="55"/>
  <c r="AU49" i="55"/>
  <c r="AV49" i="55"/>
  <c r="AU62" i="55"/>
  <c r="AV62" i="55"/>
  <c r="AU75" i="55"/>
  <c r="AV75" i="55"/>
  <c r="AU88" i="55"/>
  <c r="AV88" i="55"/>
  <c r="AU101" i="55"/>
  <c r="AV101" i="55"/>
  <c r="AU114" i="55"/>
  <c r="AV114" i="55"/>
  <c r="AU127" i="55"/>
  <c r="AV127" i="55"/>
  <c r="AU140" i="55"/>
  <c r="AV140" i="55"/>
  <c r="AS158" i="55"/>
  <c r="AU158" i="55"/>
  <c r="AV158" i="55"/>
  <c r="AS171" i="55"/>
  <c r="AU171" i="55"/>
  <c r="AV171" i="55"/>
  <c r="AS184" i="55"/>
  <c r="AU184" i="55"/>
  <c r="AV184" i="55"/>
  <c r="AS197" i="55"/>
  <c r="AU197" i="55"/>
  <c r="AV197" i="55"/>
  <c r="AS210" i="55"/>
  <c r="AU210" i="55"/>
  <c r="AV210" i="55"/>
  <c r="AS223" i="55"/>
  <c r="AU223" i="55"/>
  <c r="AV223" i="55"/>
  <c r="AS238" i="55"/>
  <c r="AU238" i="55"/>
  <c r="AV238" i="55"/>
  <c r="AS251" i="55"/>
  <c r="AU251" i="55"/>
  <c r="AV251" i="55"/>
  <c r="AS264" i="55"/>
  <c r="AU264" i="55"/>
  <c r="AV264" i="55"/>
  <c r="AS277" i="55"/>
  <c r="AU277" i="55"/>
  <c r="AV277" i="55"/>
  <c r="AS290" i="55"/>
  <c r="AU290" i="55"/>
  <c r="AV290" i="55"/>
  <c r="AS303" i="55"/>
  <c r="AU303" i="55"/>
  <c r="AV303" i="55"/>
  <c r="AS318" i="55"/>
  <c r="AU318" i="55"/>
  <c r="AV318" i="55"/>
  <c r="AS331" i="55"/>
  <c r="AU331" i="55"/>
  <c r="AV331" i="55"/>
  <c r="AS344" i="55"/>
  <c r="AU344" i="55"/>
  <c r="AV344" i="55"/>
  <c r="AS357" i="55"/>
  <c r="AU357" i="55"/>
  <c r="AV357" i="55"/>
  <c r="AS370" i="55"/>
  <c r="AU370" i="55"/>
  <c r="AV370" i="55"/>
  <c r="AS383" i="55"/>
  <c r="AU383" i="55"/>
  <c r="AV383" i="55"/>
  <c r="AS398" i="55"/>
  <c r="AU398" i="55"/>
  <c r="AV398" i="55"/>
  <c r="AS411" i="55"/>
  <c r="AU411" i="55"/>
  <c r="AV411" i="55"/>
  <c r="AS424" i="55"/>
  <c r="AU424" i="55"/>
  <c r="AV424" i="55"/>
  <c r="AS437" i="55"/>
  <c r="AU437" i="55"/>
  <c r="AV437" i="55"/>
  <c r="AS450" i="55"/>
  <c r="AU450" i="55"/>
  <c r="AV450" i="55"/>
  <c r="AS463" i="55"/>
  <c r="AU463" i="55"/>
  <c r="AV463" i="55"/>
  <c r="AS478" i="55"/>
  <c r="AU478" i="55"/>
  <c r="AV478" i="55"/>
  <c r="AS491" i="55"/>
  <c r="AU491" i="55"/>
  <c r="AV491" i="55"/>
  <c r="AS504" i="55"/>
  <c r="AU504" i="55"/>
  <c r="AV504" i="55"/>
  <c r="AS517" i="55"/>
  <c r="AU517" i="55"/>
  <c r="AV517" i="55"/>
  <c r="AS530" i="55"/>
  <c r="AU530" i="55"/>
  <c r="AV530" i="55"/>
  <c r="AS543" i="55"/>
  <c r="AU543" i="55"/>
  <c r="AV543" i="55"/>
  <c r="X558" i="55"/>
  <c r="BH558" i="55" s="1"/>
  <c r="Y558" i="55"/>
  <c r="BI558" i="55" s="1"/>
  <c r="Z558" i="55"/>
  <c r="BJ558" i="55" s="1"/>
  <c r="AA558" i="55"/>
  <c r="BK558" i="55" s="1"/>
  <c r="AB558" i="55"/>
  <c r="BL558" i="55" s="1"/>
  <c r="AC558" i="55"/>
  <c r="BM558" i="55" s="1"/>
  <c r="AD558" i="55"/>
  <c r="BN558" i="55" s="1"/>
  <c r="AE558" i="55"/>
  <c r="BO558" i="55" s="1"/>
  <c r="AF558" i="55"/>
  <c r="BP558" i="55" s="1"/>
  <c r="AG558" i="55"/>
  <c r="AO558" i="55"/>
  <c r="AP558" i="55"/>
  <c r="AQ558" i="55"/>
  <c r="BC558" i="55"/>
  <c r="BD558" i="55"/>
  <c r="X559" i="55"/>
  <c r="BH559" i="55" s="1"/>
  <c r="Y559" i="55"/>
  <c r="BI559" i="55" s="1"/>
  <c r="Z559" i="55"/>
  <c r="BJ559" i="55" s="1"/>
  <c r="AA559" i="55"/>
  <c r="BK559" i="55" s="1"/>
  <c r="AB559" i="55"/>
  <c r="BL559" i="55" s="1"/>
  <c r="AC559" i="55"/>
  <c r="BM559" i="55" s="1"/>
  <c r="AD559" i="55"/>
  <c r="BN559" i="55" s="1"/>
  <c r="AE559" i="55"/>
  <c r="BO559" i="55" s="1"/>
  <c r="AF559" i="55"/>
  <c r="BP559" i="55" s="1"/>
  <c r="AG559" i="55"/>
  <c r="BQ559" i="55" s="1"/>
  <c r="AN559" i="55"/>
  <c r="AP559" i="55"/>
  <c r="AQ559" i="55"/>
  <c r="AZ559" i="55"/>
  <c r="AZ560" i="55" s="1"/>
  <c r="AZ561" i="55" s="1"/>
  <c r="AZ562" i="55" s="1"/>
  <c r="AZ563" i="55" s="1"/>
  <c r="AZ564" i="55" s="1"/>
  <c r="AZ565" i="55" s="1"/>
  <c r="AZ566" i="55" s="1"/>
  <c r="AZ567" i="55" s="1"/>
  <c r="BC559" i="55"/>
  <c r="BD559" i="55"/>
  <c r="X560" i="55"/>
  <c r="BH560" i="55" s="1"/>
  <c r="Y560" i="55"/>
  <c r="BI560" i="55" s="1"/>
  <c r="Z560" i="55"/>
  <c r="BJ560" i="55" s="1"/>
  <c r="AA560" i="55"/>
  <c r="BK560" i="55" s="1"/>
  <c r="AB560" i="55"/>
  <c r="BL560" i="55" s="1"/>
  <c r="AC560" i="55"/>
  <c r="BM560" i="55" s="1"/>
  <c r="AD560" i="55"/>
  <c r="BN560" i="55" s="1"/>
  <c r="AE560" i="55"/>
  <c r="BO560" i="55" s="1"/>
  <c r="AF560" i="55"/>
  <c r="BP560" i="55" s="1"/>
  <c r="AG560" i="55"/>
  <c r="BQ560" i="55" s="1"/>
  <c r="AM560" i="55"/>
  <c r="AP560" i="55"/>
  <c r="AQ560" i="55"/>
  <c r="BC560" i="55"/>
  <c r="BD560" i="55"/>
  <c r="X561" i="55"/>
  <c r="BH561" i="55" s="1"/>
  <c r="Y561" i="55"/>
  <c r="BI561" i="55" s="1"/>
  <c r="Z561" i="55"/>
  <c r="BJ561" i="55" s="1"/>
  <c r="AA561" i="55"/>
  <c r="BK561" i="55" s="1"/>
  <c r="AB561" i="55"/>
  <c r="BL561" i="55" s="1"/>
  <c r="AC561" i="55"/>
  <c r="BM561" i="55" s="1"/>
  <c r="AD561" i="55"/>
  <c r="BN561" i="55" s="1"/>
  <c r="AE561" i="55"/>
  <c r="BO561" i="55" s="1"/>
  <c r="AF561" i="55"/>
  <c r="BP561" i="55" s="1"/>
  <c r="AG561" i="55"/>
  <c r="BQ561" i="55" s="1"/>
  <c r="AM561" i="55"/>
  <c r="AO561" i="55"/>
  <c r="AQ561" i="55"/>
  <c r="BC561" i="55"/>
  <c r="BD561" i="55"/>
  <c r="X562" i="55"/>
  <c r="BH562" i="55" s="1"/>
  <c r="Y562" i="55"/>
  <c r="BI562" i="55" s="1"/>
  <c r="Z562" i="55"/>
  <c r="BJ562" i="55" s="1"/>
  <c r="AA562" i="55"/>
  <c r="BK562" i="55" s="1"/>
  <c r="AB562" i="55"/>
  <c r="BL562" i="55" s="1"/>
  <c r="AC562" i="55"/>
  <c r="BM562" i="55" s="1"/>
  <c r="AD562" i="55"/>
  <c r="BN562" i="55" s="1"/>
  <c r="AE562" i="55"/>
  <c r="AF562" i="55"/>
  <c r="AG562" i="55"/>
  <c r="BQ562" i="55" s="1"/>
  <c r="AM562" i="55"/>
  <c r="AN562" i="55"/>
  <c r="AQ562" i="55"/>
  <c r="BC562" i="55"/>
  <c r="BD562" i="55"/>
  <c r="X563" i="55"/>
  <c r="BH563" i="55" s="1"/>
  <c r="Y563" i="55"/>
  <c r="BI563" i="55" s="1"/>
  <c r="Z563" i="55"/>
  <c r="BJ563" i="55" s="1"/>
  <c r="AA563" i="55"/>
  <c r="BK563" i="55" s="1"/>
  <c r="AB563" i="55"/>
  <c r="BL563" i="55" s="1"/>
  <c r="AC563" i="55"/>
  <c r="BM563" i="55" s="1"/>
  <c r="AD563" i="55"/>
  <c r="BN563" i="55" s="1"/>
  <c r="AE563" i="55"/>
  <c r="AF563" i="55"/>
  <c r="AG563" i="55"/>
  <c r="BQ563" i="55" s="1"/>
  <c r="AM563" i="55"/>
  <c r="AN563" i="55"/>
  <c r="AP563" i="55"/>
  <c r="BC563" i="55"/>
  <c r="BD563" i="55"/>
  <c r="X564" i="55"/>
  <c r="BH564" i="55" s="1"/>
  <c r="Y564" i="55"/>
  <c r="BI564" i="55" s="1"/>
  <c r="Z564" i="55"/>
  <c r="BJ564" i="55" s="1"/>
  <c r="AA564" i="55"/>
  <c r="BK564" i="55" s="1"/>
  <c r="AB564" i="55"/>
  <c r="BL564" i="55" s="1"/>
  <c r="AC564" i="55"/>
  <c r="BM564" i="55" s="1"/>
  <c r="AD564" i="55"/>
  <c r="BN564" i="55" s="1"/>
  <c r="AE564" i="55"/>
  <c r="BO564" i="55" s="1"/>
  <c r="AF564" i="55"/>
  <c r="BP564" i="55" s="1"/>
  <c r="AG564" i="55"/>
  <c r="BQ564" i="55" s="1"/>
  <c r="AM564" i="55"/>
  <c r="AN564" i="55"/>
  <c r="AO564" i="55"/>
  <c r="BC564" i="55"/>
  <c r="BD564" i="55"/>
  <c r="X565" i="55"/>
  <c r="BH565" i="55" s="1"/>
  <c r="Y565" i="55"/>
  <c r="BI565" i="55" s="1"/>
  <c r="Z565" i="55"/>
  <c r="BJ565" i="55" s="1"/>
  <c r="AA565" i="55"/>
  <c r="BK565" i="55" s="1"/>
  <c r="AB565" i="55"/>
  <c r="BL565" i="55" s="1"/>
  <c r="AC565" i="55"/>
  <c r="BM565" i="55" s="1"/>
  <c r="AD565" i="55"/>
  <c r="BN565" i="55" s="1"/>
  <c r="AE565" i="55"/>
  <c r="BO565" i="55" s="1"/>
  <c r="AF565" i="55"/>
  <c r="BP565" i="55" s="1"/>
  <c r="AG565" i="55"/>
  <c r="BQ565" i="55" s="1"/>
  <c r="AN565" i="55"/>
  <c r="AO565" i="55"/>
  <c r="AQ565" i="55"/>
  <c r="BC565" i="55"/>
  <c r="BD565" i="55"/>
  <c r="X566" i="55"/>
  <c r="BH566" i="55" s="1"/>
  <c r="Y566" i="55"/>
  <c r="BI566" i="55" s="1"/>
  <c r="Z566" i="55"/>
  <c r="BJ566" i="55" s="1"/>
  <c r="AA566" i="55"/>
  <c r="BK566" i="55" s="1"/>
  <c r="AB566" i="55"/>
  <c r="BL566" i="55" s="1"/>
  <c r="AC566" i="55"/>
  <c r="BM566" i="55" s="1"/>
  <c r="AD566" i="55"/>
  <c r="BN566" i="55" s="1"/>
  <c r="AE566" i="55"/>
  <c r="BO566" i="55" s="1"/>
  <c r="AF566" i="55"/>
  <c r="BP566" i="55" s="1"/>
  <c r="AG566" i="55"/>
  <c r="BQ566" i="55" s="1"/>
  <c r="AN566" i="55"/>
  <c r="AO566" i="55"/>
  <c r="AP566" i="55"/>
  <c r="BC566" i="55"/>
  <c r="BD566" i="55"/>
  <c r="X567" i="55"/>
  <c r="BH567" i="55" s="1"/>
  <c r="Y567" i="55"/>
  <c r="BI567" i="55" s="1"/>
  <c r="Z567" i="55"/>
  <c r="BJ567" i="55" s="1"/>
  <c r="AA567" i="55"/>
  <c r="BK567" i="55" s="1"/>
  <c r="AB567" i="55"/>
  <c r="BL567" i="55" s="1"/>
  <c r="AC567" i="55"/>
  <c r="BM567" i="55" s="1"/>
  <c r="AD567" i="55"/>
  <c r="AE567" i="55"/>
  <c r="AF567" i="55"/>
  <c r="BP567" i="55" s="1"/>
  <c r="AG567" i="55"/>
  <c r="BQ567" i="55" s="1"/>
  <c r="AM567" i="55"/>
  <c r="AO567" i="55"/>
  <c r="AP567" i="55"/>
  <c r="BC567" i="55"/>
  <c r="BD567" i="55"/>
  <c r="X571" i="55"/>
  <c r="BH571" i="55" s="1"/>
  <c r="Y571" i="55"/>
  <c r="BI571" i="55" s="1"/>
  <c r="Z571" i="55"/>
  <c r="BJ571" i="55" s="1"/>
  <c r="AA571" i="55"/>
  <c r="BK571" i="55" s="1"/>
  <c r="AB571" i="55"/>
  <c r="BL571" i="55" s="1"/>
  <c r="AC571" i="55"/>
  <c r="BM571" i="55" s="1"/>
  <c r="AD571" i="55"/>
  <c r="BN571" i="55" s="1"/>
  <c r="AE571" i="55"/>
  <c r="BO571" i="55" s="1"/>
  <c r="BP571" i="55"/>
  <c r="AG571" i="55"/>
  <c r="BQ571" i="55" s="1"/>
  <c r="AM571" i="55"/>
  <c r="AP571" i="55"/>
  <c r="AQ571" i="55"/>
  <c r="BC571" i="55"/>
  <c r="BD571" i="55"/>
  <c r="X572" i="55"/>
  <c r="BH572" i="55" s="1"/>
  <c r="Y572" i="55"/>
  <c r="BI572" i="55" s="1"/>
  <c r="Z572" i="55"/>
  <c r="BJ572" i="55" s="1"/>
  <c r="AA572" i="55"/>
  <c r="BK572" i="55" s="1"/>
  <c r="AB572" i="55"/>
  <c r="BL572" i="55" s="1"/>
  <c r="AC572" i="55"/>
  <c r="BM572" i="55" s="1"/>
  <c r="AD572" i="55"/>
  <c r="AE572" i="55"/>
  <c r="AF572" i="55"/>
  <c r="BP572" i="55" s="1"/>
  <c r="AG572" i="55"/>
  <c r="BQ572" i="55" s="1"/>
  <c r="AM572" i="55"/>
  <c r="AO572" i="55"/>
  <c r="AQ572" i="55"/>
  <c r="BC572" i="55"/>
  <c r="BD572" i="55"/>
  <c r="BO572" i="55"/>
  <c r="X573" i="55"/>
  <c r="BH573" i="55" s="1"/>
  <c r="Y573" i="55"/>
  <c r="BI573" i="55" s="1"/>
  <c r="Z573" i="55"/>
  <c r="BJ573" i="55" s="1"/>
  <c r="AA573" i="55"/>
  <c r="BK573" i="55" s="1"/>
  <c r="AB573" i="55"/>
  <c r="BL573" i="55" s="1"/>
  <c r="AC573" i="55"/>
  <c r="BM573" i="55" s="1"/>
  <c r="AD573" i="55"/>
  <c r="BN573" i="55" s="1"/>
  <c r="AE573" i="55"/>
  <c r="BO573" i="55" s="1"/>
  <c r="AF573" i="55"/>
  <c r="BP573" i="55" s="1"/>
  <c r="AG573" i="55"/>
  <c r="BQ573" i="55" s="1"/>
  <c r="AM573" i="55"/>
  <c r="AO573" i="55"/>
  <c r="AP573" i="55"/>
  <c r="BC573" i="55"/>
  <c r="BD573" i="55"/>
  <c r="X574" i="55"/>
  <c r="BH574" i="55" s="1"/>
  <c r="Y574" i="55"/>
  <c r="BI574" i="55" s="1"/>
  <c r="Z574" i="55"/>
  <c r="BJ574" i="55" s="1"/>
  <c r="AA574" i="55"/>
  <c r="BK574" i="55" s="1"/>
  <c r="AB574" i="55"/>
  <c r="BL574" i="55" s="1"/>
  <c r="AC574" i="55"/>
  <c r="BM574" i="55" s="1"/>
  <c r="AD574" i="55"/>
  <c r="AE574" i="55"/>
  <c r="AF574" i="55"/>
  <c r="BP574" i="55" s="1"/>
  <c r="AG574" i="55"/>
  <c r="BQ574" i="55" s="1"/>
  <c r="AM574" i="55"/>
  <c r="AN574" i="55"/>
  <c r="AQ574" i="55"/>
  <c r="BC574" i="55"/>
  <c r="BD574" i="55"/>
  <c r="BO574" i="55"/>
  <c r="X575" i="55"/>
  <c r="BH575" i="55" s="1"/>
  <c r="Y575" i="55"/>
  <c r="BI575" i="55" s="1"/>
  <c r="Z575" i="55"/>
  <c r="BJ575" i="55" s="1"/>
  <c r="AA575" i="55"/>
  <c r="BK575" i="55" s="1"/>
  <c r="AB575" i="55"/>
  <c r="BL575" i="55" s="1"/>
  <c r="AC575" i="55"/>
  <c r="BM575" i="55" s="1"/>
  <c r="AD575" i="55"/>
  <c r="BN575" i="55" s="1"/>
  <c r="AE575" i="55"/>
  <c r="BO575" i="55" s="1"/>
  <c r="AF575" i="55"/>
  <c r="BP575" i="55" s="1"/>
  <c r="AG575" i="55"/>
  <c r="AM575" i="55"/>
  <c r="AN575" i="55"/>
  <c r="AP575" i="55"/>
  <c r="BC575" i="55"/>
  <c r="BD575" i="55"/>
  <c r="X576" i="55"/>
  <c r="BH576" i="55" s="1"/>
  <c r="Y576" i="55"/>
  <c r="BI576" i="55" s="1"/>
  <c r="Z576" i="55"/>
  <c r="BJ576" i="55" s="1"/>
  <c r="AA576" i="55"/>
  <c r="BK576" i="55" s="1"/>
  <c r="AB576" i="55"/>
  <c r="BL576" i="55" s="1"/>
  <c r="AC576" i="55"/>
  <c r="BM576" i="55" s="1"/>
  <c r="AD576" i="55"/>
  <c r="AE576" i="55"/>
  <c r="BO576" i="55" s="1"/>
  <c r="AF576" i="55"/>
  <c r="BP576" i="55" s="1"/>
  <c r="AG576" i="55"/>
  <c r="BQ576" i="55" s="1"/>
  <c r="AM576" i="55"/>
  <c r="AN576" i="55"/>
  <c r="AO576" i="55"/>
  <c r="BC576" i="55"/>
  <c r="BD576" i="55"/>
  <c r="X578" i="55"/>
  <c r="BH578" i="55" s="1"/>
  <c r="Y578" i="55"/>
  <c r="BI578" i="55" s="1"/>
  <c r="Z578" i="55"/>
  <c r="BJ578" i="55" s="1"/>
  <c r="AA578" i="55"/>
  <c r="BK578" i="55" s="1"/>
  <c r="AB578" i="55"/>
  <c r="BL578" i="55" s="1"/>
  <c r="AC578" i="55"/>
  <c r="BM578" i="55" s="1"/>
  <c r="AD578" i="55"/>
  <c r="BN578" i="55" s="1"/>
  <c r="AE578" i="55"/>
  <c r="AF578" i="55"/>
  <c r="AG578" i="55"/>
  <c r="BQ578" i="55" s="1"/>
  <c r="AM578" i="55"/>
  <c r="AN578" i="55"/>
  <c r="AQ578" i="55"/>
  <c r="BC578" i="55"/>
  <c r="BD578" i="55"/>
  <c r="X579" i="55"/>
  <c r="BH579" i="55" s="1"/>
  <c r="Y579" i="55"/>
  <c r="BI579" i="55" s="1"/>
  <c r="Z579" i="55"/>
  <c r="BJ579" i="55" s="1"/>
  <c r="AA579" i="55"/>
  <c r="BK579" i="55" s="1"/>
  <c r="AB579" i="55"/>
  <c r="BL579" i="55" s="1"/>
  <c r="AC579" i="55"/>
  <c r="BM579" i="55" s="1"/>
  <c r="AD579" i="55"/>
  <c r="BN579" i="55" s="1"/>
  <c r="AE579" i="55"/>
  <c r="AF579" i="55"/>
  <c r="BP579" i="55" s="1"/>
  <c r="AG579" i="55"/>
  <c r="AM579" i="55"/>
  <c r="AN579" i="55"/>
  <c r="AP579" i="55"/>
  <c r="BC579" i="55"/>
  <c r="BD579" i="55"/>
  <c r="X580" i="55"/>
  <c r="BH580" i="55" s="1"/>
  <c r="Y580" i="55"/>
  <c r="BI580" i="55" s="1"/>
  <c r="Z580" i="55"/>
  <c r="BJ580" i="55" s="1"/>
  <c r="AA580" i="55"/>
  <c r="BK580" i="55" s="1"/>
  <c r="AB580" i="55"/>
  <c r="BL580" i="55" s="1"/>
  <c r="AC580" i="55"/>
  <c r="BM580" i="55" s="1"/>
  <c r="AD580" i="55"/>
  <c r="BN580" i="55" s="1"/>
  <c r="AE580" i="55"/>
  <c r="BO580" i="55" s="1"/>
  <c r="AF580" i="55"/>
  <c r="AG580" i="55"/>
  <c r="BQ580" i="55" s="1"/>
  <c r="AN580" i="55"/>
  <c r="AP580" i="55"/>
  <c r="AQ580" i="55"/>
  <c r="BC580" i="55"/>
  <c r="BD580" i="55"/>
  <c r="X581" i="55"/>
  <c r="BH581" i="55" s="1"/>
  <c r="Y581" i="55"/>
  <c r="BI581" i="55" s="1"/>
  <c r="Z581" i="55"/>
  <c r="BJ581" i="55" s="1"/>
  <c r="AA581" i="55"/>
  <c r="BK581" i="55" s="1"/>
  <c r="AB581" i="55"/>
  <c r="BL581" i="55" s="1"/>
  <c r="AC581" i="55"/>
  <c r="BM581" i="55" s="1"/>
  <c r="AD581" i="55"/>
  <c r="BN581" i="55" s="1"/>
  <c r="AE581" i="55"/>
  <c r="BO581" i="55" s="1"/>
  <c r="AF581" i="55"/>
  <c r="BP581" i="55" s="1"/>
  <c r="AG581" i="55"/>
  <c r="BQ581" i="55" s="1"/>
  <c r="AM581" i="55"/>
  <c r="AN581" i="55"/>
  <c r="AO581" i="55"/>
  <c r="BC581" i="55"/>
  <c r="BD581" i="55"/>
  <c r="X582" i="55"/>
  <c r="BH582" i="55" s="1"/>
  <c r="Y582" i="55"/>
  <c r="BI582" i="55" s="1"/>
  <c r="Z582" i="55"/>
  <c r="BJ582" i="55" s="1"/>
  <c r="AA582" i="55"/>
  <c r="BK582" i="55" s="1"/>
  <c r="AB582" i="55"/>
  <c r="BL582" i="55" s="1"/>
  <c r="AC582" i="55"/>
  <c r="BM582" i="55" s="1"/>
  <c r="AD582" i="55"/>
  <c r="AE582" i="55"/>
  <c r="BO582" i="55" s="1"/>
  <c r="AF582" i="55"/>
  <c r="BP582" i="55" s="1"/>
  <c r="AG582" i="55"/>
  <c r="BQ582" i="55" s="1"/>
  <c r="AN582" i="55"/>
  <c r="AO582" i="55"/>
  <c r="AQ582" i="55"/>
  <c r="BC582" i="55"/>
  <c r="BD582" i="55"/>
  <c r="X583" i="55"/>
  <c r="BH583" i="55" s="1"/>
  <c r="Y583" i="55"/>
  <c r="BI583" i="55" s="1"/>
  <c r="Z583" i="55"/>
  <c r="BJ583" i="55" s="1"/>
  <c r="AA583" i="55"/>
  <c r="BK583" i="55" s="1"/>
  <c r="AB583" i="55"/>
  <c r="BL583" i="55" s="1"/>
  <c r="AC583" i="55"/>
  <c r="BM583" i="55" s="1"/>
  <c r="AD583" i="55"/>
  <c r="AE583" i="55"/>
  <c r="BO583" i="55" s="1"/>
  <c r="AF583" i="55"/>
  <c r="BP583" i="55" s="1"/>
  <c r="AG583" i="55"/>
  <c r="BQ583" i="55" s="1"/>
  <c r="AN583" i="55"/>
  <c r="AO583" i="55"/>
  <c r="AP583" i="55"/>
  <c r="BC583" i="55"/>
  <c r="BD583" i="55"/>
  <c r="X585" i="55"/>
  <c r="BH585" i="55" s="1"/>
  <c r="Y585" i="55"/>
  <c r="BI585" i="55" s="1"/>
  <c r="Z585" i="55"/>
  <c r="BJ585" i="55" s="1"/>
  <c r="AA585" i="55"/>
  <c r="BK585" i="55" s="1"/>
  <c r="AB585" i="55"/>
  <c r="BL585" i="55" s="1"/>
  <c r="AC585" i="55"/>
  <c r="BM585" i="55" s="1"/>
  <c r="AD585" i="55"/>
  <c r="BN585" i="55" s="1"/>
  <c r="AE585" i="55"/>
  <c r="BO585" i="55" s="1"/>
  <c r="AF585" i="55"/>
  <c r="BP585" i="55" s="1"/>
  <c r="AG585" i="55"/>
  <c r="BQ585" i="55" s="1"/>
  <c r="AM585" i="55"/>
  <c r="AN585" i="55"/>
  <c r="AO585" i="55"/>
  <c r="BC585" i="55"/>
  <c r="BD585" i="55"/>
  <c r="X586" i="55"/>
  <c r="BH586" i="55" s="1"/>
  <c r="Y586" i="55"/>
  <c r="BI586" i="55" s="1"/>
  <c r="Z586" i="55"/>
  <c r="BJ586" i="55" s="1"/>
  <c r="AA586" i="55"/>
  <c r="BK586" i="55" s="1"/>
  <c r="AB586" i="55"/>
  <c r="BL586" i="55" s="1"/>
  <c r="AC586" i="55"/>
  <c r="BM586" i="55" s="1"/>
  <c r="AD586" i="55"/>
  <c r="BN586" i="55" s="1"/>
  <c r="AE586" i="55"/>
  <c r="BO586" i="55" s="1"/>
  <c r="AF586" i="55"/>
  <c r="BP586" i="55" s="1"/>
  <c r="AG586" i="55"/>
  <c r="BQ586" i="55" s="1"/>
  <c r="AN586" i="55"/>
  <c r="AO586" i="55"/>
  <c r="AQ586" i="55"/>
  <c r="BC586" i="55"/>
  <c r="BD586" i="55"/>
  <c r="X587" i="55"/>
  <c r="BH587" i="55" s="1"/>
  <c r="Y587" i="55"/>
  <c r="BI587" i="55" s="1"/>
  <c r="Z587" i="55"/>
  <c r="BJ587" i="55" s="1"/>
  <c r="AA587" i="55"/>
  <c r="BK587" i="55" s="1"/>
  <c r="AB587" i="55"/>
  <c r="BL587" i="55" s="1"/>
  <c r="AC587" i="55"/>
  <c r="BM587" i="55" s="1"/>
  <c r="AD587" i="55"/>
  <c r="BN587" i="55" s="1"/>
  <c r="AE587" i="55"/>
  <c r="BO587" i="55" s="1"/>
  <c r="AF587" i="55"/>
  <c r="AG587" i="55"/>
  <c r="BQ587" i="55" s="1"/>
  <c r="AM587" i="55"/>
  <c r="AO587" i="55"/>
  <c r="AQ587" i="55"/>
  <c r="BC587" i="55"/>
  <c r="BD587" i="55"/>
  <c r="BP587" i="55"/>
  <c r="X588" i="55"/>
  <c r="BH588" i="55" s="1"/>
  <c r="Y588" i="55"/>
  <c r="BI588" i="55" s="1"/>
  <c r="Z588" i="55"/>
  <c r="BJ588" i="55" s="1"/>
  <c r="AA588" i="55"/>
  <c r="BK588" i="55" s="1"/>
  <c r="AB588" i="55"/>
  <c r="BL588" i="55" s="1"/>
  <c r="AC588" i="55"/>
  <c r="BM588" i="55" s="1"/>
  <c r="AD588" i="55"/>
  <c r="AE588" i="55"/>
  <c r="BO588" i="55" s="1"/>
  <c r="AF588" i="55"/>
  <c r="BP588" i="55" s="1"/>
  <c r="AG588" i="55"/>
  <c r="BQ588" i="55" s="1"/>
  <c r="AN588" i="55"/>
  <c r="AO588" i="55"/>
  <c r="AP588" i="55"/>
  <c r="BC588" i="55"/>
  <c r="BD588" i="55"/>
  <c r="X589" i="55"/>
  <c r="BH589" i="55" s="1"/>
  <c r="Y589" i="55"/>
  <c r="BI589" i="55" s="1"/>
  <c r="Z589" i="55"/>
  <c r="BJ589" i="55" s="1"/>
  <c r="AA589" i="55"/>
  <c r="BK589" i="55" s="1"/>
  <c r="AB589" i="55"/>
  <c r="BL589" i="55" s="1"/>
  <c r="AC589" i="55"/>
  <c r="BM589" i="55" s="1"/>
  <c r="AD589" i="55"/>
  <c r="AE589" i="55"/>
  <c r="BO589" i="55" s="1"/>
  <c r="AF589" i="55"/>
  <c r="BP589" i="55" s="1"/>
  <c r="AG589" i="55"/>
  <c r="BQ589" i="55" s="1"/>
  <c r="AM589" i="55"/>
  <c r="AO589" i="55"/>
  <c r="AP589" i="55"/>
  <c r="BC589" i="55"/>
  <c r="BD589" i="55"/>
  <c r="X590" i="55"/>
  <c r="BH590" i="55" s="1"/>
  <c r="Y590" i="55"/>
  <c r="BI590" i="55" s="1"/>
  <c r="Z590" i="55"/>
  <c r="BJ590" i="55" s="1"/>
  <c r="AA590" i="55"/>
  <c r="BK590" i="55" s="1"/>
  <c r="AB590" i="55"/>
  <c r="BL590" i="55" s="1"/>
  <c r="AC590" i="55"/>
  <c r="BM590" i="55" s="1"/>
  <c r="AD590" i="55"/>
  <c r="BN590" i="55" s="1"/>
  <c r="AE590" i="55"/>
  <c r="BO590" i="55" s="1"/>
  <c r="AF590" i="55"/>
  <c r="BP590" i="55" s="1"/>
  <c r="AG590" i="55"/>
  <c r="BQ590" i="55" s="1"/>
  <c r="AO590" i="55"/>
  <c r="AP590" i="55"/>
  <c r="AQ590" i="55"/>
  <c r="BC590" i="55"/>
  <c r="BD590" i="55"/>
  <c r="X592" i="55"/>
  <c r="BH592" i="55" s="1"/>
  <c r="Y592" i="55"/>
  <c r="BI592" i="55" s="1"/>
  <c r="Z592" i="55"/>
  <c r="BJ592" i="55" s="1"/>
  <c r="AA592" i="55"/>
  <c r="BK592" i="55" s="1"/>
  <c r="AB592" i="55"/>
  <c r="BL592" i="55" s="1"/>
  <c r="AC592" i="55"/>
  <c r="BM592" i="55" s="1"/>
  <c r="AD592" i="55"/>
  <c r="BN592" i="55" s="1"/>
  <c r="AE592" i="55"/>
  <c r="BO592" i="55" s="1"/>
  <c r="AF592" i="55"/>
  <c r="BP592" i="55" s="1"/>
  <c r="AG592" i="55"/>
  <c r="BQ592" i="55" s="1"/>
  <c r="AN592" i="55"/>
  <c r="AO592" i="55"/>
  <c r="AP592" i="55"/>
  <c r="BC592" i="55"/>
  <c r="BD592" i="55"/>
  <c r="X593" i="55"/>
  <c r="BH593" i="55" s="1"/>
  <c r="Y593" i="55"/>
  <c r="BI593" i="55" s="1"/>
  <c r="Z593" i="55"/>
  <c r="BJ593" i="55" s="1"/>
  <c r="AA593" i="55"/>
  <c r="BK593" i="55" s="1"/>
  <c r="AB593" i="55"/>
  <c r="BL593" i="55" s="1"/>
  <c r="AC593" i="55"/>
  <c r="BM593" i="55" s="1"/>
  <c r="AD593" i="55"/>
  <c r="AE593" i="55"/>
  <c r="BO593" i="55" s="1"/>
  <c r="AF593" i="55"/>
  <c r="BP593" i="55" s="1"/>
  <c r="AG593" i="55"/>
  <c r="BQ593" i="55" s="1"/>
  <c r="AM593" i="55"/>
  <c r="AO593" i="55"/>
  <c r="AP593" i="55"/>
  <c r="BC593" i="55"/>
  <c r="BD593" i="55"/>
  <c r="X594" i="55"/>
  <c r="BH594" i="55" s="1"/>
  <c r="Y594" i="55"/>
  <c r="BI594" i="55" s="1"/>
  <c r="Z594" i="55"/>
  <c r="BJ594" i="55" s="1"/>
  <c r="AA594" i="55"/>
  <c r="BK594" i="55" s="1"/>
  <c r="AB594" i="55"/>
  <c r="BL594" i="55" s="1"/>
  <c r="AC594" i="55"/>
  <c r="BM594" i="55" s="1"/>
  <c r="AD594" i="55"/>
  <c r="BN594" i="55" s="1"/>
  <c r="AE594" i="55"/>
  <c r="BO594" i="55" s="1"/>
  <c r="AF594" i="55"/>
  <c r="BP594" i="55" s="1"/>
  <c r="AG594" i="55"/>
  <c r="BQ594" i="55" s="1"/>
  <c r="AM594" i="55"/>
  <c r="AN594" i="55"/>
  <c r="AP594" i="55"/>
  <c r="BC594" i="55"/>
  <c r="BD594" i="55"/>
  <c r="X595" i="55"/>
  <c r="BH595" i="55" s="1"/>
  <c r="Y595" i="55"/>
  <c r="BI595" i="55" s="1"/>
  <c r="Z595" i="55"/>
  <c r="BJ595" i="55" s="1"/>
  <c r="AA595" i="55"/>
  <c r="BK595" i="55" s="1"/>
  <c r="AB595" i="55"/>
  <c r="BL595" i="55" s="1"/>
  <c r="AC595" i="55"/>
  <c r="BM595" i="55" s="1"/>
  <c r="AD595" i="55"/>
  <c r="BN595" i="55" s="1"/>
  <c r="AE595" i="55"/>
  <c r="BO595" i="55" s="1"/>
  <c r="AF595" i="55"/>
  <c r="BP595" i="55" s="1"/>
  <c r="AG595" i="55"/>
  <c r="AO595" i="55"/>
  <c r="AP595" i="55"/>
  <c r="AQ595" i="55"/>
  <c r="BC595" i="55"/>
  <c r="BD595" i="55"/>
  <c r="X596" i="55"/>
  <c r="BH596" i="55" s="1"/>
  <c r="Y596" i="55"/>
  <c r="BI596" i="55" s="1"/>
  <c r="Z596" i="55"/>
  <c r="BJ596" i="55" s="1"/>
  <c r="AA596" i="55"/>
  <c r="BK596" i="55" s="1"/>
  <c r="AB596" i="55"/>
  <c r="BL596" i="55" s="1"/>
  <c r="AC596" i="55"/>
  <c r="BM596" i="55" s="1"/>
  <c r="AD596" i="55"/>
  <c r="AE596" i="55"/>
  <c r="AF596" i="55"/>
  <c r="BP596" i="55" s="1"/>
  <c r="AG596" i="55"/>
  <c r="BQ596" i="55" s="1"/>
  <c r="AN596" i="55"/>
  <c r="AP596" i="55"/>
  <c r="AQ596" i="55"/>
  <c r="BC596" i="55"/>
  <c r="BD596" i="55"/>
  <c r="BO596" i="55"/>
  <c r="X597" i="55"/>
  <c r="BH597" i="55" s="1"/>
  <c r="Y597" i="55"/>
  <c r="BI597" i="55" s="1"/>
  <c r="Z597" i="55"/>
  <c r="BJ597" i="55" s="1"/>
  <c r="AA597" i="55"/>
  <c r="BK597" i="55" s="1"/>
  <c r="AB597" i="55"/>
  <c r="BL597" i="55" s="1"/>
  <c r="AC597" i="55"/>
  <c r="BM597" i="55" s="1"/>
  <c r="AD597" i="55"/>
  <c r="BN597" i="55" s="1"/>
  <c r="AE597" i="55"/>
  <c r="BO597" i="55" s="1"/>
  <c r="AF597" i="55"/>
  <c r="AG597" i="55"/>
  <c r="BQ597" i="55" s="1"/>
  <c r="AM597" i="55"/>
  <c r="AP597" i="55"/>
  <c r="AQ597" i="55"/>
  <c r="BC597" i="55"/>
  <c r="BD597" i="55"/>
  <c r="BP597" i="55"/>
  <c r="X599" i="55"/>
  <c r="BH599" i="55" s="1"/>
  <c r="Y599" i="55"/>
  <c r="BI599" i="55" s="1"/>
  <c r="Z599" i="55"/>
  <c r="BJ599" i="55" s="1"/>
  <c r="AA599" i="55"/>
  <c r="BK599" i="55" s="1"/>
  <c r="AB599" i="55"/>
  <c r="BL599" i="55" s="1"/>
  <c r="AC599" i="55"/>
  <c r="BM599" i="55" s="1"/>
  <c r="AD599" i="55"/>
  <c r="BN599" i="55" s="1"/>
  <c r="AE599" i="55"/>
  <c r="BO599" i="55" s="1"/>
  <c r="AF599" i="55"/>
  <c r="BP599" i="55" s="1"/>
  <c r="AG599" i="55"/>
  <c r="AO599" i="55"/>
  <c r="AP599" i="55"/>
  <c r="AQ599" i="55"/>
  <c r="BC599" i="55"/>
  <c r="BD599" i="55"/>
  <c r="X600" i="55"/>
  <c r="BH600" i="55" s="1"/>
  <c r="Y600" i="55"/>
  <c r="BI600" i="55" s="1"/>
  <c r="Z600" i="55"/>
  <c r="BJ600" i="55" s="1"/>
  <c r="AA600" i="55"/>
  <c r="BK600" i="55" s="1"/>
  <c r="AB600" i="55"/>
  <c r="BL600" i="55" s="1"/>
  <c r="AC600" i="55"/>
  <c r="BM600" i="55" s="1"/>
  <c r="AD600" i="55"/>
  <c r="BN600" i="55" s="1"/>
  <c r="AE600" i="55"/>
  <c r="BO600" i="55" s="1"/>
  <c r="AF600" i="55"/>
  <c r="BP600" i="55" s="1"/>
  <c r="AG600" i="55"/>
  <c r="BQ600" i="55" s="1"/>
  <c r="AN600" i="55"/>
  <c r="AP600" i="55"/>
  <c r="AQ600" i="55"/>
  <c r="BC600" i="55"/>
  <c r="BD600" i="55"/>
  <c r="X601" i="55"/>
  <c r="BH601" i="55" s="1"/>
  <c r="Y601" i="55"/>
  <c r="BI601" i="55" s="1"/>
  <c r="Z601" i="55"/>
  <c r="BJ601" i="55" s="1"/>
  <c r="AA601" i="55"/>
  <c r="BK601" i="55" s="1"/>
  <c r="AB601" i="55"/>
  <c r="BL601" i="55" s="1"/>
  <c r="AC601" i="55"/>
  <c r="BM601" i="55" s="1"/>
  <c r="AD601" i="55"/>
  <c r="BN601" i="55" s="1"/>
  <c r="AE601" i="55"/>
  <c r="AF601" i="55"/>
  <c r="AG601" i="55"/>
  <c r="AN601" i="55"/>
  <c r="AO601" i="55"/>
  <c r="AQ601" i="55"/>
  <c r="BC601" i="55"/>
  <c r="BD601" i="55"/>
  <c r="BO601" i="55"/>
  <c r="X602" i="55"/>
  <c r="BH602" i="55" s="1"/>
  <c r="Y602" i="55"/>
  <c r="BI602" i="55" s="1"/>
  <c r="Z602" i="55"/>
  <c r="BJ602" i="55" s="1"/>
  <c r="AA602" i="55"/>
  <c r="BK602" i="55" s="1"/>
  <c r="AB602" i="55"/>
  <c r="BL602" i="55" s="1"/>
  <c r="AC602" i="55"/>
  <c r="BM602" i="55" s="1"/>
  <c r="AD602" i="55"/>
  <c r="BN602" i="55" s="1"/>
  <c r="AE602" i="55"/>
  <c r="AF602" i="55"/>
  <c r="AG602" i="55"/>
  <c r="BQ602" i="55" s="1"/>
  <c r="AM602" i="55"/>
  <c r="AP602" i="55"/>
  <c r="AQ602" i="55"/>
  <c r="BC602" i="55"/>
  <c r="BD602" i="55"/>
  <c r="BO602" i="55"/>
  <c r="BP602" i="55"/>
  <c r="X603" i="55"/>
  <c r="BH603" i="55" s="1"/>
  <c r="Y603" i="55"/>
  <c r="BI603" i="55" s="1"/>
  <c r="Z603" i="55"/>
  <c r="BJ603" i="55" s="1"/>
  <c r="AA603" i="55"/>
  <c r="BK603" i="55" s="1"/>
  <c r="AB603" i="55"/>
  <c r="BL603" i="55" s="1"/>
  <c r="AC603" i="55"/>
  <c r="BM603" i="55" s="1"/>
  <c r="AD603" i="55"/>
  <c r="BN603" i="55" s="1"/>
  <c r="AE603" i="55"/>
  <c r="BO603" i="55" s="1"/>
  <c r="AF603" i="55"/>
  <c r="BP603" i="55" s="1"/>
  <c r="AG603" i="55"/>
  <c r="BQ603" i="55" s="1"/>
  <c r="AM603" i="55"/>
  <c r="AO603" i="55"/>
  <c r="AQ603" i="55"/>
  <c r="BC603" i="55"/>
  <c r="BD603" i="55"/>
  <c r="X604" i="55"/>
  <c r="BH604" i="55" s="1"/>
  <c r="Y604" i="55"/>
  <c r="BI604" i="55" s="1"/>
  <c r="Z604" i="55"/>
  <c r="BJ604" i="55" s="1"/>
  <c r="AA604" i="55"/>
  <c r="BK604" i="55" s="1"/>
  <c r="AB604" i="55"/>
  <c r="BL604" i="55" s="1"/>
  <c r="AC604" i="55"/>
  <c r="BM604" i="55" s="1"/>
  <c r="AD604" i="55"/>
  <c r="BN604" i="55" s="1"/>
  <c r="AE604" i="55"/>
  <c r="BO604" i="55" s="1"/>
  <c r="AF604" i="55"/>
  <c r="AG604" i="55"/>
  <c r="AM604" i="55"/>
  <c r="AN604" i="55"/>
  <c r="AQ604" i="55"/>
  <c r="BC604" i="55"/>
  <c r="BD604" i="55"/>
  <c r="A254" i="55"/>
  <c r="A91" i="55"/>
  <c r="A507" i="55"/>
  <c r="A297" i="55"/>
  <c r="A401" i="55"/>
  <c r="A258" i="55"/>
  <c r="A53" i="55"/>
  <c r="A105" i="55"/>
  <c r="A360" i="55"/>
  <c r="A456" i="55"/>
  <c r="A414" i="55"/>
  <c r="A484" i="55"/>
  <c r="A510" i="55"/>
  <c r="A443" i="55"/>
  <c r="A364" i="55"/>
  <c r="A204" i="55"/>
  <c r="A524" i="55"/>
  <c r="A216" i="55"/>
  <c r="A230" i="55"/>
  <c r="A427" i="55"/>
  <c r="A131" i="55"/>
  <c r="A257" i="55"/>
  <c r="A118" i="55"/>
  <c r="A78" i="55"/>
  <c r="A52" i="55"/>
  <c r="A537" i="55"/>
  <c r="A457" i="55"/>
  <c r="A321" i="55"/>
  <c r="A337" i="55"/>
  <c r="A523" i="55"/>
  <c r="A338" i="55"/>
  <c r="A351" i="55"/>
  <c r="A200" i="55"/>
  <c r="A440" i="55"/>
  <c r="A144" i="55"/>
  <c r="A363" i="55"/>
  <c r="A430" i="55"/>
  <c r="A226" i="55"/>
  <c r="A497" i="55"/>
  <c r="A245" i="55"/>
  <c r="A536" i="55"/>
  <c r="A494" i="55"/>
  <c r="A324" i="55"/>
  <c r="A203" i="55"/>
  <c r="A390" i="55"/>
  <c r="A270" i="55"/>
  <c r="A177" i="55"/>
  <c r="A283" i="55"/>
  <c r="A533" i="55"/>
  <c r="A373" i="55"/>
  <c r="A546" i="55"/>
  <c r="A466" i="55"/>
  <c r="A405" i="55"/>
  <c r="A417" i="55"/>
  <c r="A325" i="55"/>
  <c r="A386" i="55"/>
  <c r="A485" i="55"/>
  <c r="A79" i="55"/>
  <c r="A470" i="55"/>
  <c r="A39" i="55"/>
  <c r="A350" i="55"/>
  <c r="A244" i="55"/>
  <c r="A389" i="55"/>
  <c r="A444" i="55"/>
  <c r="A178" i="55"/>
  <c r="A377" i="55"/>
  <c r="A469" i="55"/>
  <c r="A520" i="55"/>
  <c r="A271" i="55"/>
  <c r="A117" i="55"/>
  <c r="A217" i="55"/>
  <c r="A66" i="55"/>
  <c r="A213" i="55"/>
  <c r="A241" i="55"/>
  <c r="A511" i="55"/>
  <c r="A481" i="55"/>
  <c r="A104" i="55"/>
  <c r="A431" i="55"/>
  <c r="A309" i="55"/>
  <c r="A310" i="55"/>
  <c r="A229" i="55"/>
  <c r="A40" i="55"/>
  <c r="A376" i="55"/>
  <c r="A187" i="55"/>
  <c r="A550" i="55"/>
  <c r="A306" i="55"/>
  <c r="A174" i="55"/>
  <c r="A191" i="55"/>
  <c r="A267" i="55"/>
  <c r="A418" i="55"/>
  <c r="A404" i="55"/>
  <c r="A92" i="55"/>
  <c r="A190" i="55"/>
  <c r="A347" i="55"/>
  <c r="A453" i="55"/>
  <c r="A143" i="55"/>
  <c r="A65" i="55"/>
  <c r="A549" i="55"/>
  <c r="A498" i="55"/>
  <c r="A284" i="55"/>
  <c r="A296" i="55"/>
  <c r="A130" i="55"/>
  <c r="A334" i="55"/>
  <c r="A293" i="55"/>
  <c r="A280" i="55"/>
  <c r="R390" i="55" l="1"/>
  <c r="R389" i="55"/>
  <c r="R387" i="55"/>
  <c r="R388" i="55"/>
  <c r="R428" i="55"/>
  <c r="R430" i="55"/>
  <c r="R429" i="55"/>
  <c r="R431" i="55"/>
  <c r="R363" i="55"/>
  <c r="R361" i="55"/>
  <c r="R362" i="55"/>
  <c r="R364" i="55"/>
  <c r="R484" i="55"/>
  <c r="R482" i="55"/>
  <c r="R485" i="55"/>
  <c r="R483" i="55"/>
  <c r="R405" i="55"/>
  <c r="R404" i="55"/>
  <c r="R403" i="55"/>
  <c r="R402" i="55"/>
  <c r="R376" i="55"/>
  <c r="R375" i="55"/>
  <c r="R374" i="55"/>
  <c r="R377" i="55"/>
  <c r="R498" i="55"/>
  <c r="R496" i="55"/>
  <c r="R497" i="55"/>
  <c r="R495" i="55"/>
  <c r="R521" i="55"/>
  <c r="R524" i="55"/>
  <c r="R522" i="55"/>
  <c r="R523" i="55"/>
  <c r="R534" i="55"/>
  <c r="R537" i="55"/>
  <c r="R536" i="55"/>
  <c r="R535" i="55"/>
  <c r="R349" i="55"/>
  <c r="R348" i="55"/>
  <c r="R351" i="55"/>
  <c r="R350" i="55"/>
  <c r="R217" i="55"/>
  <c r="R214" i="55"/>
  <c r="R215" i="55"/>
  <c r="R216" i="55"/>
  <c r="R243" i="55"/>
  <c r="R242" i="55"/>
  <c r="R244" i="55"/>
  <c r="R245" i="55"/>
  <c r="R336" i="55"/>
  <c r="R335" i="55"/>
  <c r="R337" i="55"/>
  <c r="R338" i="55"/>
  <c r="R322" i="55"/>
  <c r="R325" i="55"/>
  <c r="R324" i="55"/>
  <c r="R323" i="55"/>
  <c r="R307" i="55"/>
  <c r="R309" i="55"/>
  <c r="R310" i="55"/>
  <c r="R308" i="55"/>
  <c r="R511" i="55"/>
  <c r="R510" i="55"/>
  <c r="R509" i="55"/>
  <c r="R508" i="55"/>
  <c r="R257" i="55"/>
  <c r="R255" i="55"/>
  <c r="R256" i="55"/>
  <c r="R258" i="55"/>
  <c r="R469" i="55"/>
  <c r="R468" i="55"/>
  <c r="R467" i="55"/>
  <c r="R470" i="55"/>
  <c r="R228" i="55"/>
  <c r="R227" i="55"/>
  <c r="R229" i="55"/>
  <c r="R230" i="55"/>
  <c r="R415" i="55"/>
  <c r="R417" i="55"/>
  <c r="R418" i="55"/>
  <c r="R416" i="55"/>
  <c r="R178" i="55"/>
  <c r="R177" i="55"/>
  <c r="R175" i="55"/>
  <c r="R176" i="55"/>
  <c r="R201" i="55"/>
  <c r="R204" i="55"/>
  <c r="R202" i="55"/>
  <c r="R203" i="55"/>
  <c r="R455" i="55"/>
  <c r="R457" i="55"/>
  <c r="R456" i="55"/>
  <c r="R454" i="55"/>
  <c r="R297" i="55"/>
  <c r="R296" i="55"/>
  <c r="R295" i="55"/>
  <c r="R294" i="55"/>
  <c r="R442" i="55"/>
  <c r="R441" i="55"/>
  <c r="R443" i="55"/>
  <c r="R444" i="55"/>
  <c r="R548" i="55"/>
  <c r="R547" i="55"/>
  <c r="R549" i="55"/>
  <c r="R550" i="55"/>
  <c r="R191" i="55"/>
  <c r="R190" i="55"/>
  <c r="R188" i="55"/>
  <c r="R189" i="55"/>
  <c r="R284" i="55"/>
  <c r="R282" i="55"/>
  <c r="R283" i="55"/>
  <c r="R281" i="55"/>
  <c r="R269" i="55"/>
  <c r="R270" i="55"/>
  <c r="R271" i="55"/>
  <c r="R268" i="55"/>
  <c r="R69" i="55"/>
  <c r="R67" i="55"/>
  <c r="R64" i="55"/>
  <c r="R65" i="55"/>
  <c r="R121" i="55"/>
  <c r="R119" i="55"/>
  <c r="R116" i="55"/>
  <c r="R117" i="55"/>
  <c r="R43" i="55"/>
  <c r="R41" i="55"/>
  <c r="R38" i="55"/>
  <c r="R39" i="55"/>
  <c r="R97" i="55"/>
  <c r="R94" i="55"/>
  <c r="R92" i="55"/>
  <c r="R96" i="55"/>
  <c r="R70" i="55"/>
  <c r="R68" i="55"/>
  <c r="R66" i="55"/>
  <c r="R71" i="55"/>
  <c r="R110" i="55"/>
  <c r="R107" i="55"/>
  <c r="R105" i="55"/>
  <c r="R109" i="55"/>
  <c r="R149" i="55"/>
  <c r="R146" i="55"/>
  <c r="R144" i="55"/>
  <c r="R148" i="55"/>
  <c r="R42" i="55"/>
  <c r="R40" i="55"/>
  <c r="R45" i="55"/>
  <c r="R44" i="55"/>
  <c r="R147" i="55"/>
  <c r="R145" i="55"/>
  <c r="R143" i="55"/>
  <c r="R142" i="55"/>
  <c r="R108" i="55"/>
  <c r="R106" i="55"/>
  <c r="R104" i="55"/>
  <c r="R103" i="55"/>
  <c r="R56" i="55"/>
  <c r="R54" i="55"/>
  <c r="R52" i="55"/>
  <c r="R51" i="55"/>
  <c r="R136" i="55"/>
  <c r="R133" i="55"/>
  <c r="R131" i="55"/>
  <c r="R135" i="55"/>
  <c r="R123" i="55"/>
  <c r="R120" i="55"/>
  <c r="R118" i="55"/>
  <c r="R122" i="55"/>
  <c r="R95" i="55"/>
  <c r="R93" i="55"/>
  <c r="R90" i="55"/>
  <c r="R91" i="55"/>
  <c r="R58" i="55"/>
  <c r="R55" i="55"/>
  <c r="R53" i="55"/>
  <c r="R57" i="55"/>
  <c r="R82" i="55"/>
  <c r="R80" i="55"/>
  <c r="R78" i="55"/>
  <c r="R77" i="55"/>
  <c r="R134" i="55"/>
  <c r="R132" i="55"/>
  <c r="R129" i="55"/>
  <c r="R130" i="55"/>
  <c r="R84" i="55"/>
  <c r="R81" i="55"/>
  <c r="R79" i="55"/>
  <c r="R83" i="55"/>
  <c r="B457" i="55"/>
  <c r="B78" i="55"/>
  <c r="B524" i="55"/>
  <c r="C502" i="55"/>
  <c r="Q502" i="55" s="1"/>
  <c r="B418" i="55"/>
  <c r="B386" i="55"/>
  <c r="C394" i="55"/>
  <c r="Q394" i="55" s="1"/>
  <c r="B350" i="55"/>
  <c r="B280" i="55"/>
  <c r="C288" i="55"/>
  <c r="Q288" i="55" s="1"/>
  <c r="B244" i="55"/>
  <c r="C182" i="55"/>
  <c r="Q182" i="55" s="1"/>
  <c r="B523" i="55"/>
  <c r="B485" i="55"/>
  <c r="C461" i="55"/>
  <c r="Q461" i="55" s="1"/>
  <c r="B377" i="55"/>
  <c r="B347" i="55"/>
  <c r="C355" i="55"/>
  <c r="Q355" i="55" s="1"/>
  <c r="B271" i="55"/>
  <c r="C249" i="55"/>
  <c r="Q249" i="55" s="1"/>
  <c r="B241" i="55"/>
  <c r="B203" i="55"/>
  <c r="B65" i="55"/>
  <c r="C221" i="55"/>
  <c r="Q221" i="55" s="1"/>
  <c r="C528" i="55"/>
  <c r="Q528" i="55" s="1"/>
  <c r="B444" i="55"/>
  <c r="C422" i="55"/>
  <c r="Q422" i="55" s="1"/>
  <c r="C314" i="55"/>
  <c r="Q314" i="55" s="1"/>
  <c r="B306" i="55"/>
  <c r="C208" i="55"/>
  <c r="Q208" i="55" s="1"/>
  <c r="B53" i="55"/>
  <c r="B321" i="55"/>
  <c r="C329" i="55"/>
  <c r="Q329" i="55" s="1"/>
  <c r="B177" i="55"/>
  <c r="B549" i="55"/>
  <c r="C489" i="55"/>
  <c r="Q489" i="55" s="1"/>
  <c r="B373" i="55"/>
  <c r="C381" i="55"/>
  <c r="Q381" i="55" s="1"/>
  <c r="C275" i="55"/>
  <c r="Q275" i="55" s="1"/>
  <c r="B267" i="55"/>
  <c r="B191" i="55"/>
  <c r="B52" i="55"/>
  <c r="C541" i="55"/>
  <c r="Q541" i="55" s="1"/>
  <c r="C554" i="55"/>
  <c r="Q554" i="55" s="1"/>
  <c r="B470" i="55"/>
  <c r="C448" i="55"/>
  <c r="Q448" i="55" s="1"/>
  <c r="C342" i="55"/>
  <c r="Q342" i="55" s="1"/>
  <c r="B334" i="55"/>
  <c r="C234" i="55"/>
  <c r="Q234" i="55" s="1"/>
  <c r="B144" i="55"/>
  <c r="B40" i="55"/>
  <c r="C515" i="55"/>
  <c r="Q515" i="55" s="1"/>
  <c r="B469" i="55"/>
  <c r="C409" i="55"/>
  <c r="Q409" i="55" s="1"/>
  <c r="B293" i="55"/>
  <c r="C301" i="55"/>
  <c r="Q301" i="55" s="1"/>
  <c r="B257" i="55"/>
  <c r="C195" i="55"/>
  <c r="Q195" i="55" s="1"/>
  <c r="B91" i="55"/>
  <c r="C435" i="55"/>
  <c r="Q435" i="55" s="1"/>
  <c r="B536" i="55"/>
  <c r="B498" i="55"/>
  <c r="C474" i="55"/>
  <c r="Q474" i="55" s="1"/>
  <c r="B430" i="55"/>
  <c r="B390" i="55"/>
  <c r="C368" i="55"/>
  <c r="Q368" i="55" s="1"/>
  <c r="B360" i="55"/>
  <c r="B254" i="55"/>
  <c r="C262" i="55"/>
  <c r="Q262" i="55" s="1"/>
  <c r="B216" i="55"/>
  <c r="BO567" i="55"/>
  <c r="BP604" i="55"/>
  <c r="BP601" i="55"/>
  <c r="BP578" i="55"/>
  <c r="BP563" i="55"/>
  <c r="AF17" i="55"/>
  <c r="AF19" i="55" s="1"/>
  <c r="BQ599" i="55"/>
  <c r="BV599" i="55" s="1"/>
  <c r="BQ558" i="55"/>
  <c r="BR558" i="55" s="1"/>
  <c r="BG558" i="55" s="1"/>
  <c r="BQ604" i="55"/>
  <c r="BQ601" i="55"/>
  <c r="BQ595" i="55"/>
  <c r="BR595" i="55" s="1"/>
  <c r="BT595" i="55" s="1"/>
  <c r="BP562" i="55"/>
  <c r="BN593" i="55"/>
  <c r="BV593" i="55" s="1"/>
  <c r="BO579" i="55"/>
  <c r="BU600" i="55"/>
  <c r="BU587" i="55"/>
  <c r="BP580" i="55"/>
  <c r="BV580" i="55" s="1"/>
  <c r="BU590" i="55"/>
  <c r="BN589" i="55"/>
  <c r="BV589" i="55" s="1"/>
  <c r="BN588" i="55"/>
  <c r="BR588" i="55" s="1"/>
  <c r="BT588" i="55" s="1"/>
  <c r="BU581" i="55"/>
  <c r="BO578" i="55"/>
  <c r="BU574" i="55"/>
  <c r="BU571" i="55"/>
  <c r="BN567" i="55"/>
  <c r="BO562" i="55"/>
  <c r="BN583" i="55"/>
  <c r="BV583" i="55" s="1"/>
  <c r="BN582" i="55"/>
  <c r="BV582" i="55" s="1"/>
  <c r="BU579" i="55"/>
  <c r="BN572" i="55"/>
  <c r="BV572" i="55" s="1"/>
  <c r="BU563" i="55"/>
  <c r="BO563" i="55"/>
  <c r="BU559" i="55"/>
  <c r="BU583" i="55"/>
  <c r="BN574" i="55"/>
  <c r="BV574" i="55" s="1"/>
  <c r="Q31" i="55"/>
  <c r="Q30" i="55"/>
  <c r="Q26" i="55"/>
  <c r="Q27" i="55"/>
  <c r="BU596" i="55"/>
  <c r="BU585" i="55"/>
  <c r="BQ575" i="55"/>
  <c r="BR575" i="55" s="1"/>
  <c r="BT575" i="55" s="1"/>
  <c r="BQ579" i="55"/>
  <c r="BU565" i="55"/>
  <c r="BU572" i="55"/>
  <c r="BU573" i="55"/>
  <c r="BU576" i="55"/>
  <c r="BU589" i="55"/>
  <c r="BU594" i="55"/>
  <c r="BU601" i="55"/>
  <c r="BU561" i="55"/>
  <c r="BU566" i="55"/>
  <c r="BU580" i="55"/>
  <c r="BU586" i="55"/>
  <c r="BU588" i="55"/>
  <c r="BU593" i="55"/>
  <c r="BU597" i="55"/>
  <c r="BU603" i="55"/>
  <c r="BU604" i="55"/>
  <c r="BU564" i="55"/>
  <c r="BU567" i="55"/>
  <c r="BU575" i="55"/>
  <c r="BU578" i="55"/>
  <c r="BU582" i="55"/>
  <c r="BU592" i="55"/>
  <c r="BU595" i="55"/>
  <c r="BU599" i="55"/>
  <c r="BU602" i="55"/>
  <c r="BN596" i="55"/>
  <c r="BV596" i="55" s="1"/>
  <c r="BN576" i="55"/>
  <c r="BR576" i="55" s="1"/>
  <c r="BT576" i="55" s="1"/>
  <c r="C144" i="55"/>
  <c r="BV585" i="55"/>
  <c r="C82" i="55"/>
  <c r="BR571" i="55"/>
  <c r="BG571" i="55" s="1"/>
  <c r="BV592" i="55"/>
  <c r="C118" i="55"/>
  <c r="BR564" i="55"/>
  <c r="BT564" i="55" s="1"/>
  <c r="C92" i="55"/>
  <c r="BR566" i="55"/>
  <c r="BT566" i="55" s="1"/>
  <c r="BR592" i="55"/>
  <c r="BT592" i="55" s="1"/>
  <c r="BR565" i="55"/>
  <c r="BT565" i="55" s="1"/>
  <c r="BV561" i="55"/>
  <c r="BR560" i="55"/>
  <c r="BT560" i="55" s="1"/>
  <c r="BR559" i="55"/>
  <c r="BT559" i="55" s="1"/>
  <c r="BU558" i="55"/>
  <c r="BU560" i="55"/>
  <c r="BU562" i="55"/>
  <c r="C79" i="55"/>
  <c r="C43" i="55"/>
  <c r="C40" i="55"/>
  <c r="BV602" i="55"/>
  <c r="BR600" i="55"/>
  <c r="BT600" i="55" s="1"/>
  <c r="BV600" i="55"/>
  <c r="BV590" i="55"/>
  <c r="BR590" i="55"/>
  <c r="BT590" i="55" s="1"/>
  <c r="BV586" i="55"/>
  <c r="BV594" i="55"/>
  <c r="BR585" i="55"/>
  <c r="BV573" i="55"/>
  <c r="BR573" i="55"/>
  <c r="BT573" i="55" s="1"/>
  <c r="BV603" i="55"/>
  <c r="BV597" i="55"/>
  <c r="BR597" i="55"/>
  <c r="BT597" i="55" s="1"/>
  <c r="BV587" i="55"/>
  <c r="BR587" i="55"/>
  <c r="BT587" i="55" s="1"/>
  <c r="BV581" i="55"/>
  <c r="BR581" i="55"/>
  <c r="BT581" i="55" s="1"/>
  <c r="BR602" i="55"/>
  <c r="BT602" i="55" s="1"/>
  <c r="BR586" i="55"/>
  <c r="BT586" i="55" s="1"/>
  <c r="BR603" i="55"/>
  <c r="BT603" i="55" s="1"/>
  <c r="BV566" i="55"/>
  <c r="BR594" i="55"/>
  <c r="BT594" i="55" s="1"/>
  <c r="BV571" i="55"/>
  <c r="BV565" i="55"/>
  <c r="BV564" i="55"/>
  <c r="BR561" i="55"/>
  <c r="BT561" i="55" s="1"/>
  <c r="BV560" i="55"/>
  <c r="BV559" i="55"/>
  <c r="C134" i="55"/>
  <c r="C105" i="55"/>
  <c r="C131" i="55"/>
  <c r="C121" i="55"/>
  <c r="C95" i="55"/>
  <c r="C147" i="55"/>
  <c r="C108" i="55"/>
  <c r="C66" i="55"/>
  <c r="C56" i="55"/>
  <c r="C69" i="55"/>
  <c r="C53" i="55"/>
  <c r="R414" i="55"/>
  <c r="R199" i="55"/>
  <c r="R220" i="55"/>
  <c r="R433" i="55"/>
  <c r="R252" i="55"/>
  <c r="R63" i="55"/>
  <c r="A526" i="55"/>
  <c r="R425" i="55"/>
  <c r="R378" i="55"/>
  <c r="R473" i="55"/>
  <c r="R102" i="55"/>
  <c r="R241" i="55"/>
  <c r="R445" i="55"/>
  <c r="A487" i="55"/>
  <c r="R240" i="55"/>
  <c r="R233" i="55"/>
  <c r="A219" i="55"/>
  <c r="R494" i="55"/>
  <c r="R506" i="55"/>
  <c r="R198" i="55"/>
  <c r="R174" i="55"/>
  <c r="R365" i="55"/>
  <c r="R260" i="55"/>
  <c r="R305" i="55"/>
  <c r="R553" i="55"/>
  <c r="R333" i="55"/>
  <c r="R205" i="55"/>
  <c r="R400" i="55"/>
  <c r="R292" i="55"/>
  <c r="A299" i="55"/>
  <c r="R427" i="55"/>
  <c r="R192" i="55"/>
  <c r="R332" i="55"/>
  <c r="R172" i="55"/>
  <c r="R313" i="55"/>
  <c r="R306" i="55"/>
  <c r="R486" i="55"/>
  <c r="A247" i="55"/>
  <c r="A180" i="55"/>
  <c r="R279" i="55"/>
  <c r="R267" i="55"/>
  <c r="R173" i="55"/>
  <c r="R359" i="55"/>
  <c r="R185" i="55"/>
  <c r="R380" i="55"/>
  <c r="R512" i="55"/>
  <c r="R150" i="55"/>
  <c r="R259" i="55"/>
  <c r="A286" i="55"/>
  <c r="R544" i="55"/>
  <c r="R446" i="55"/>
  <c r="R272" i="55"/>
  <c r="R392" i="55"/>
  <c r="R179" i="55"/>
  <c r="R393" i="55"/>
  <c r="R371" i="55"/>
  <c r="A353" i="55"/>
  <c r="A232" i="55"/>
  <c r="R406" i="55"/>
  <c r="R551" i="55"/>
  <c r="R211" i="55"/>
  <c r="R409" i="55"/>
  <c r="R500" i="55"/>
  <c r="A327" i="55"/>
  <c r="R218" i="55"/>
  <c r="R248" i="55"/>
  <c r="R394" i="55"/>
  <c r="R265" i="55"/>
  <c r="R460" i="55"/>
  <c r="R231" i="55"/>
  <c r="R262" i="55"/>
  <c r="R341" i="55"/>
  <c r="R487" i="55"/>
  <c r="R266" i="55"/>
  <c r="R458" i="55"/>
  <c r="R379" i="55"/>
  <c r="R275" i="55"/>
  <c r="R440" i="55"/>
  <c r="R407" i="55"/>
  <c r="R472" i="55"/>
  <c r="R552" i="55"/>
  <c r="R499" i="55"/>
  <c r="R471" i="55"/>
  <c r="A366" i="55"/>
  <c r="R346" i="55"/>
  <c r="R59" i="55"/>
  <c r="R234" i="55"/>
  <c r="R539" i="55"/>
  <c r="R89" i="55"/>
  <c r="R391" i="55"/>
  <c r="R273" i="55"/>
  <c r="R115" i="55"/>
  <c r="R520" i="55"/>
  <c r="R384" i="55"/>
  <c r="R480" i="55"/>
  <c r="R540" i="55"/>
  <c r="R366" i="55"/>
  <c r="R466" i="55"/>
  <c r="R347" i="55"/>
  <c r="R533" i="55"/>
  <c r="R507" i="55"/>
  <c r="R421" i="55"/>
  <c r="R546" i="55"/>
  <c r="R37" i="55"/>
  <c r="R541" i="55"/>
  <c r="R304" i="55"/>
  <c r="R246" i="55"/>
  <c r="R464" i="55"/>
  <c r="A552" i="55"/>
  <c r="R186" i="55"/>
  <c r="R513" i="55"/>
  <c r="R249" i="55"/>
  <c r="R340" i="55"/>
  <c r="R352" i="55"/>
  <c r="R492" i="55"/>
  <c r="R448" i="55"/>
  <c r="R360" i="55"/>
  <c r="R208" i="55"/>
  <c r="R141" i="55"/>
  <c r="R321" i="55"/>
  <c r="A472" i="55"/>
  <c r="A459" i="55"/>
  <c r="R319" i="55"/>
  <c r="R355" i="55"/>
  <c r="R278" i="55"/>
  <c r="R399" i="55"/>
  <c r="R519" i="55"/>
  <c r="R452" i="55"/>
  <c r="R527" i="55"/>
  <c r="R291" i="55"/>
  <c r="R287" i="55"/>
  <c r="R320" i="55"/>
  <c r="R501" i="55"/>
  <c r="R232" i="55"/>
  <c r="R212" i="55"/>
  <c r="R439" i="55"/>
  <c r="R219" i="55"/>
  <c r="R327" i="55"/>
  <c r="A539" i="55"/>
  <c r="R180" i="55"/>
  <c r="A379" i="55"/>
  <c r="R72" i="55"/>
  <c r="R545" i="55"/>
  <c r="R274" i="55"/>
  <c r="R50" i="55"/>
  <c r="R253" i="55"/>
  <c r="R128" i="55"/>
  <c r="R461" i="55"/>
  <c r="R46" i="55"/>
  <c r="R226" i="55"/>
  <c r="R434" i="55"/>
  <c r="R514" i="55"/>
  <c r="R554" i="55"/>
  <c r="A392" i="55"/>
  <c r="R447" i="55"/>
  <c r="R298" i="55"/>
  <c r="R518" i="55"/>
  <c r="A407" i="55"/>
  <c r="R187" i="55"/>
  <c r="A193" i="55"/>
  <c r="R385" i="55"/>
  <c r="R422" i="55"/>
  <c r="R193" i="55"/>
  <c r="R515" i="55"/>
  <c r="R381" i="55"/>
  <c r="R137" i="55"/>
  <c r="A206" i="55"/>
  <c r="A513" i="55"/>
  <c r="R488" i="55"/>
  <c r="R412" i="55"/>
  <c r="R329" i="55"/>
  <c r="R432" i="55"/>
  <c r="R372" i="55"/>
  <c r="R342" i="55"/>
  <c r="A433" i="55"/>
  <c r="R481" i="55"/>
  <c r="R124" i="55"/>
  <c r="A260" i="55"/>
  <c r="R505" i="55"/>
  <c r="R288" i="55"/>
  <c r="R195" i="55"/>
  <c r="R489" i="55"/>
  <c r="R426" i="55"/>
  <c r="R479" i="55"/>
  <c r="R413" i="55"/>
  <c r="R206" i="55"/>
  <c r="R200" i="55"/>
  <c r="R408" i="55"/>
  <c r="R419" i="55"/>
  <c r="R367" i="55"/>
  <c r="R293" i="55"/>
  <c r="A420" i="55"/>
  <c r="R312" i="55"/>
  <c r="R531" i="55"/>
  <c r="R239" i="55"/>
  <c r="R354" i="55"/>
  <c r="R532" i="55"/>
  <c r="R311" i="55"/>
  <c r="R254" i="55"/>
  <c r="R224" i="55"/>
  <c r="R525" i="55"/>
  <c r="R368" i="55"/>
  <c r="R194" i="55"/>
  <c r="R451" i="55"/>
  <c r="A500" i="55"/>
  <c r="R493" i="55"/>
  <c r="R181" i="55"/>
  <c r="R453" i="55"/>
  <c r="R85" i="55"/>
  <c r="R326" i="55"/>
  <c r="R299" i="55"/>
  <c r="R459" i="55"/>
  <c r="R465" i="55"/>
  <c r="R301" i="55"/>
  <c r="A446" i="55"/>
  <c r="R225" i="55"/>
  <c r="A340" i="55"/>
  <c r="R247" i="55"/>
  <c r="R401" i="55"/>
  <c r="R98" i="55"/>
  <c r="R526" i="55"/>
  <c r="A273" i="55"/>
  <c r="R182" i="55"/>
  <c r="R474" i="55"/>
  <c r="R334" i="55"/>
  <c r="R420" i="55"/>
  <c r="A312" i="55"/>
  <c r="R358" i="55"/>
  <c r="R386" i="55"/>
  <c r="R438" i="55"/>
  <c r="R280" i="55"/>
  <c r="R111" i="55"/>
  <c r="R528" i="55"/>
  <c r="R207" i="55"/>
  <c r="R328" i="55"/>
  <c r="R221" i="55"/>
  <c r="R286" i="55"/>
  <c r="R538" i="55"/>
  <c r="R373" i="55"/>
  <c r="R76" i="55"/>
  <c r="R314" i="55"/>
  <c r="R502" i="55"/>
  <c r="R213" i="55"/>
  <c r="R345" i="55"/>
  <c r="R261" i="55"/>
  <c r="R300" i="55"/>
  <c r="R339" i="55"/>
  <c r="R435" i="55"/>
  <c r="R353" i="55"/>
  <c r="R285" i="55"/>
  <c r="BR567" i="55" l="1"/>
  <c r="BT567" i="55" s="1"/>
  <c r="BR599" i="55"/>
  <c r="BT599" i="55" s="1"/>
  <c r="BX599" i="55" s="1"/>
  <c r="BR583" i="55"/>
  <c r="BT583" i="55" s="1"/>
  <c r="BX583" i="55" s="1"/>
  <c r="BY583" i="55" s="1"/>
  <c r="BB583" i="55" s="1"/>
  <c r="Q43" i="55"/>
  <c r="Q44" i="55"/>
  <c r="Q69" i="55"/>
  <c r="Q70" i="55"/>
  <c r="Q147" i="55"/>
  <c r="Q148" i="55"/>
  <c r="Q104" i="55"/>
  <c r="Q105" i="55"/>
  <c r="Q143" i="55"/>
  <c r="Q144" i="55"/>
  <c r="Q121" i="55"/>
  <c r="Q122" i="55"/>
  <c r="Q56" i="55"/>
  <c r="Q57" i="55"/>
  <c r="Q95" i="55"/>
  <c r="Q96" i="55"/>
  <c r="Q134" i="55"/>
  <c r="Q135" i="55"/>
  <c r="Q39" i="55"/>
  <c r="Q40" i="55"/>
  <c r="Q91" i="55"/>
  <c r="Q92" i="55"/>
  <c r="Q65" i="55"/>
  <c r="Q66" i="55"/>
  <c r="Q82" i="55"/>
  <c r="Q83" i="55"/>
  <c r="Q52" i="55"/>
  <c r="Q53" i="55"/>
  <c r="Q108" i="55"/>
  <c r="Q109" i="55"/>
  <c r="Q130" i="55"/>
  <c r="Q131" i="55"/>
  <c r="Q78" i="55"/>
  <c r="Q79" i="55"/>
  <c r="Q117" i="55"/>
  <c r="Q118" i="55"/>
  <c r="BR601" i="55"/>
  <c r="BT601" i="55" s="1"/>
  <c r="BX601" i="55" s="1"/>
  <c r="BE601" i="55" s="1"/>
  <c r="AY601" i="55" s="1"/>
  <c r="AP601" i="55" s="1"/>
  <c r="BV595" i="55"/>
  <c r="BX595" i="55" s="1"/>
  <c r="BR563" i="55"/>
  <c r="BT563" i="55" s="1"/>
  <c r="BR604" i="55"/>
  <c r="BT604" i="55" s="1"/>
  <c r="BR572" i="55"/>
  <c r="BT572" i="55" s="1"/>
  <c r="BX572" i="55" s="1"/>
  <c r="BY572" i="55" s="1"/>
  <c r="BB572" i="55" s="1"/>
  <c r="BV558" i="55"/>
  <c r="BV579" i="55"/>
  <c r="BV601" i="55"/>
  <c r="BV563" i="55"/>
  <c r="BV604" i="55"/>
  <c r="BR562" i="55"/>
  <c r="BT562" i="55" s="1"/>
  <c r="BV578" i="55"/>
  <c r="BR593" i="55"/>
  <c r="BT593" i="55" s="1"/>
  <c r="BX593" i="55" s="1"/>
  <c r="BE593" i="55" s="1"/>
  <c r="AY593" i="55" s="1"/>
  <c r="AN593" i="55" s="1"/>
  <c r="BV575" i="55"/>
  <c r="BX575" i="55" s="1"/>
  <c r="BY575" i="55" s="1"/>
  <c r="BB575" i="55" s="1"/>
  <c r="BR580" i="55"/>
  <c r="BT580" i="55" s="1"/>
  <c r="BX580" i="55" s="1"/>
  <c r="BY580" i="55" s="1"/>
  <c r="BB580" i="55" s="1"/>
  <c r="BT571" i="55"/>
  <c r="BX571" i="55" s="1"/>
  <c r="BE571" i="55" s="1"/>
  <c r="AY571" i="55" s="1"/>
  <c r="AO571" i="55" s="1"/>
  <c r="BV567" i="55"/>
  <c r="BR574" i="55"/>
  <c r="BT574" i="55" s="1"/>
  <c r="BX574" i="55" s="1"/>
  <c r="BY574" i="55" s="1"/>
  <c r="BB574" i="55" s="1"/>
  <c r="BR582" i="55"/>
  <c r="BT582" i="55" s="1"/>
  <c r="BX582" i="55" s="1"/>
  <c r="BE582" i="55" s="1"/>
  <c r="AY582" i="55" s="1"/>
  <c r="AM582" i="55" s="1"/>
  <c r="BR589" i="55"/>
  <c r="BT589" i="55" s="1"/>
  <c r="BX589" i="55" s="1"/>
  <c r="BV588" i="55"/>
  <c r="BX588" i="55" s="1"/>
  <c r="BY588" i="55" s="1"/>
  <c r="BB588" i="55" s="1"/>
  <c r="BR596" i="55"/>
  <c r="BT596" i="55" s="1"/>
  <c r="BX596" i="55" s="1"/>
  <c r="BE596" i="55" s="1"/>
  <c r="AY596" i="55" s="1"/>
  <c r="AO596" i="55" s="1"/>
  <c r="BV562" i="55"/>
  <c r="BV576" i="55"/>
  <c r="BX576" i="55" s="1"/>
  <c r="BR578" i="55"/>
  <c r="BG578" i="55" s="1"/>
  <c r="BR579" i="55"/>
  <c r="BT579" i="55" s="1"/>
  <c r="BX560" i="55"/>
  <c r="BE560" i="55" s="1"/>
  <c r="AY560" i="55" s="1"/>
  <c r="AO560" i="55" s="1"/>
  <c r="BX566" i="55"/>
  <c r="BE566" i="55" s="1"/>
  <c r="AY566" i="55" s="1"/>
  <c r="AM566" i="55" s="1"/>
  <c r="BX600" i="55"/>
  <c r="BY600" i="55" s="1"/>
  <c r="BB600" i="55" s="1"/>
  <c r="BT558" i="55"/>
  <c r="BG592" i="55"/>
  <c r="BX564" i="55"/>
  <c r="BE564" i="55" s="1"/>
  <c r="AY564" i="55" s="1"/>
  <c r="AQ564" i="55" s="1"/>
  <c r="BX559" i="55"/>
  <c r="BY559" i="55" s="1"/>
  <c r="BB559" i="55" s="1"/>
  <c r="AX559" i="55" s="1"/>
  <c r="AM559" i="55" s="1"/>
  <c r="BX603" i="55"/>
  <c r="BE603" i="55" s="1"/>
  <c r="AY603" i="55" s="1"/>
  <c r="AP603" i="55" s="1"/>
  <c r="BX565" i="55"/>
  <c r="BE565" i="55" s="1"/>
  <c r="AY565" i="55" s="1"/>
  <c r="AM565" i="55" s="1"/>
  <c r="BX581" i="55"/>
  <c r="BE581" i="55" s="1"/>
  <c r="AY581" i="55" s="1"/>
  <c r="AQ581" i="55" s="1"/>
  <c r="BX573" i="55"/>
  <c r="BY573" i="55" s="1"/>
  <c r="BB573" i="55" s="1"/>
  <c r="BX602" i="55"/>
  <c r="BE602" i="55" s="1"/>
  <c r="AY602" i="55" s="1"/>
  <c r="AO602" i="55" s="1"/>
  <c r="BX592" i="55"/>
  <c r="BY592" i="55" s="1"/>
  <c r="BB592" i="55" s="1"/>
  <c r="BX594" i="55"/>
  <c r="BE594" i="55" s="1"/>
  <c r="AY594" i="55" s="1"/>
  <c r="AO594" i="55" s="1"/>
  <c r="BX561" i="55"/>
  <c r="BY561" i="55" s="1"/>
  <c r="BB561" i="55" s="1"/>
  <c r="BX586" i="55"/>
  <c r="BY586" i="55" s="1"/>
  <c r="BB586" i="55" s="1"/>
  <c r="BX587" i="55"/>
  <c r="BE587" i="55" s="1"/>
  <c r="AY587" i="55" s="1"/>
  <c r="AN587" i="55" s="1"/>
  <c r="BX590" i="55"/>
  <c r="BG585" i="55"/>
  <c r="BT585" i="55"/>
  <c r="BX585" i="55" s="1"/>
  <c r="BX597" i="55"/>
  <c r="BX567" i="55" l="1"/>
  <c r="BY567" i="55" s="1"/>
  <c r="BB567" i="55" s="1"/>
  <c r="AX567" i="55" s="1"/>
  <c r="AQ567" i="55" s="1"/>
  <c r="BG599" i="55"/>
  <c r="BX579" i="55"/>
  <c r="BE579" i="55" s="1"/>
  <c r="AY579" i="55" s="1"/>
  <c r="AQ579" i="55" s="1"/>
  <c r="BX558" i="55"/>
  <c r="BY558" i="55" s="1"/>
  <c r="BB558" i="55" s="1"/>
  <c r="BX604" i="55"/>
  <c r="BE604" i="55" s="1"/>
  <c r="AY604" i="55" s="1"/>
  <c r="AP604" i="55" s="1"/>
  <c r="BX563" i="55"/>
  <c r="BE563" i="55" s="1"/>
  <c r="AY563" i="55" s="1"/>
  <c r="AQ563" i="55" s="1"/>
  <c r="BX562" i="55"/>
  <c r="BY562" i="55" s="1"/>
  <c r="BB562" i="55" s="1"/>
  <c r="BT578" i="55"/>
  <c r="BX578" i="55" s="1"/>
  <c r="BY578" i="55" s="1"/>
  <c r="BB578" i="55" s="1"/>
  <c r="BE583" i="55"/>
  <c r="AY583" i="55" s="1"/>
  <c r="AM583" i="55" s="1"/>
  <c r="BE575" i="55"/>
  <c r="AY575" i="55" s="1"/>
  <c r="AQ575" i="55" s="1"/>
  <c r="BY576" i="55"/>
  <c r="BB576" i="55" s="1"/>
  <c r="AX576" i="55" s="1"/>
  <c r="AP576" i="55" s="1"/>
  <c r="BE576" i="55"/>
  <c r="AY576" i="55" s="1"/>
  <c r="AQ576" i="55" s="1"/>
  <c r="BY566" i="55"/>
  <c r="BB566" i="55" s="1"/>
  <c r="AX566" i="55" s="1"/>
  <c r="AQ566" i="55" s="1"/>
  <c r="BY601" i="55"/>
  <c r="BB601" i="55" s="1"/>
  <c r="AJ601" i="55" s="1"/>
  <c r="BE600" i="55"/>
  <c r="AY600" i="55" s="1"/>
  <c r="AO600" i="55" s="1"/>
  <c r="BE580" i="55"/>
  <c r="AY580" i="55" s="1"/>
  <c r="AM580" i="55" s="1"/>
  <c r="BY571" i="55"/>
  <c r="BB571" i="55" s="1"/>
  <c r="AJ571" i="55" s="1"/>
  <c r="BE561" i="55"/>
  <c r="AY561" i="55" s="1"/>
  <c r="AP561" i="55" s="1"/>
  <c r="BY560" i="55"/>
  <c r="BB560" i="55" s="1"/>
  <c r="AJ560" i="55" s="1"/>
  <c r="BE572" i="55"/>
  <c r="AY572" i="55" s="1"/>
  <c r="AP572" i="55" s="1"/>
  <c r="BY582" i="55"/>
  <c r="BB582" i="55" s="1"/>
  <c r="AX582" i="55" s="1"/>
  <c r="AP582" i="55" s="1"/>
  <c r="BE559" i="55"/>
  <c r="AY559" i="55" s="1"/>
  <c r="AO559" i="55" s="1"/>
  <c r="BY596" i="55"/>
  <c r="BB596" i="55" s="1"/>
  <c r="AX596" i="55" s="1"/>
  <c r="AM596" i="55" s="1"/>
  <c r="BY594" i="55"/>
  <c r="BB594" i="55" s="1"/>
  <c r="AX594" i="55" s="1"/>
  <c r="AQ594" i="55" s="1"/>
  <c r="BY602" i="55"/>
  <c r="BB602" i="55" s="1"/>
  <c r="AJ602" i="55" s="1"/>
  <c r="BE573" i="55"/>
  <c r="AY573" i="55" s="1"/>
  <c r="AQ573" i="55" s="1"/>
  <c r="BY603" i="55"/>
  <c r="BB603" i="55" s="1"/>
  <c r="AJ603" i="55" s="1"/>
  <c r="BE588" i="55"/>
  <c r="AY588" i="55" s="1"/>
  <c r="AM588" i="55" s="1"/>
  <c r="BY587" i="55"/>
  <c r="BB587" i="55" s="1"/>
  <c r="AX587" i="55" s="1"/>
  <c r="AP587" i="55" s="1"/>
  <c r="BY581" i="55"/>
  <c r="BB581" i="55" s="1"/>
  <c r="AX581" i="55" s="1"/>
  <c r="AP581" i="55" s="1"/>
  <c r="BE574" i="55"/>
  <c r="AY574" i="55" s="1"/>
  <c r="AP574" i="55" s="1"/>
  <c r="BY564" i="55"/>
  <c r="BB564" i="55" s="1"/>
  <c r="AJ564" i="55" s="1"/>
  <c r="BE592" i="55"/>
  <c r="AY592" i="55" s="1"/>
  <c r="AM592" i="55" s="1"/>
  <c r="BY565" i="55"/>
  <c r="BB565" i="55" s="1"/>
  <c r="AX565" i="55" s="1"/>
  <c r="AP565" i="55" s="1"/>
  <c r="BE589" i="55"/>
  <c r="AY589" i="55" s="1"/>
  <c r="AN589" i="55" s="1"/>
  <c r="BY589" i="55"/>
  <c r="BB589" i="55" s="1"/>
  <c r="BY593" i="55"/>
  <c r="BB593" i="55" s="1"/>
  <c r="AJ593" i="55" s="1"/>
  <c r="BE586" i="55"/>
  <c r="AY586" i="55" s="1"/>
  <c r="AM586" i="55" s="1"/>
  <c r="BE595" i="55"/>
  <c r="AY595" i="55" s="1"/>
  <c r="AN595" i="55" s="1"/>
  <c r="BY595" i="55"/>
  <c r="BB595" i="55" s="1"/>
  <c r="AX600" i="55"/>
  <c r="AM600" i="55" s="1"/>
  <c r="AX572" i="55"/>
  <c r="AN572" i="55" s="1"/>
  <c r="AX575" i="55"/>
  <c r="AO575" i="55" s="1"/>
  <c r="AX592" i="55"/>
  <c r="AQ592" i="55" s="1"/>
  <c r="BE599" i="55"/>
  <c r="AY599" i="55" s="1"/>
  <c r="AN599" i="55" s="1"/>
  <c r="BY599" i="55"/>
  <c r="BB599" i="55" s="1"/>
  <c r="AX573" i="55"/>
  <c r="AN573" i="55" s="1"/>
  <c r="AX583" i="55"/>
  <c r="AQ583" i="55" s="1"/>
  <c r="AX561" i="55"/>
  <c r="AN561" i="55" s="1"/>
  <c r="AX580" i="55"/>
  <c r="AO580" i="55" s="1"/>
  <c r="BE597" i="55"/>
  <c r="AY597" i="55" s="1"/>
  <c r="AO597" i="55" s="1"/>
  <c r="BY597" i="55"/>
  <c r="BB597" i="55" s="1"/>
  <c r="AX574" i="55"/>
  <c r="AO574" i="55" s="1"/>
  <c r="AX588" i="55"/>
  <c r="AQ588" i="55" s="1"/>
  <c r="AX586" i="55"/>
  <c r="AP586" i="55" s="1"/>
  <c r="BY585" i="55"/>
  <c r="BB585" i="55" s="1"/>
  <c r="BE585" i="55"/>
  <c r="AY585" i="55" s="1"/>
  <c r="AQ585" i="55" s="1"/>
  <c r="BE590" i="55"/>
  <c r="AY590" i="55" s="1"/>
  <c r="AN590" i="55" s="1"/>
  <c r="BY590" i="55"/>
  <c r="BB590" i="55" s="1"/>
  <c r="P9" i="10"/>
  <c r="BE567" i="55" l="1"/>
  <c r="AY567" i="55" s="1"/>
  <c r="AN567" i="55" s="1"/>
  <c r="AJ582" i="55"/>
  <c r="BY579" i="55"/>
  <c r="BB579" i="55" s="1"/>
  <c r="AJ579" i="55" s="1"/>
  <c r="BE558" i="55"/>
  <c r="AY558" i="55" s="1"/>
  <c r="AN558" i="55" s="1"/>
  <c r="BY563" i="55"/>
  <c r="BB563" i="55" s="1"/>
  <c r="AX563" i="55" s="1"/>
  <c r="AO563" i="55" s="1"/>
  <c r="BE562" i="55"/>
  <c r="AY562" i="55" s="1"/>
  <c r="AP562" i="55" s="1"/>
  <c r="BY604" i="55"/>
  <c r="BB604" i="55" s="1"/>
  <c r="AX604" i="55" s="1"/>
  <c r="AO604" i="55" s="1"/>
  <c r="AJ596" i="55"/>
  <c r="BE578" i="55"/>
  <c r="AY578" i="55" s="1"/>
  <c r="AP578" i="55" s="1"/>
  <c r="AJ583" i="55"/>
  <c r="AX571" i="55"/>
  <c r="AN571" i="55" s="1"/>
  <c r="AJ566" i="55"/>
  <c r="AJ576" i="55"/>
  <c r="AJ575" i="55"/>
  <c r="AX601" i="55"/>
  <c r="AM601" i="55" s="1"/>
  <c r="AX602" i="55"/>
  <c r="AN602" i="55" s="1"/>
  <c r="AJ567" i="55"/>
  <c r="AJ600" i="55"/>
  <c r="AX593" i="55"/>
  <c r="AQ593" i="55" s="1"/>
  <c r="AX560" i="55"/>
  <c r="AN560" i="55" s="1"/>
  <c r="AJ572" i="55"/>
  <c r="AX603" i="55"/>
  <c r="AN603" i="55" s="1"/>
  <c r="AJ587" i="55"/>
  <c r="AJ580" i="55"/>
  <c r="AJ565" i="55"/>
  <c r="AJ561" i="55"/>
  <c r="AJ581" i="55"/>
  <c r="AJ559" i="55"/>
  <c r="AJ573" i="55"/>
  <c r="AJ594" i="55"/>
  <c r="AJ588" i="55"/>
  <c r="AJ592" i="55"/>
  <c r="AJ574" i="55"/>
  <c r="AX564" i="55"/>
  <c r="AP564" i="55" s="1"/>
  <c r="AJ589" i="55"/>
  <c r="AX589" i="55"/>
  <c r="AQ589" i="55" s="1"/>
  <c r="AQ14" i="55"/>
  <c r="AJ586" i="55"/>
  <c r="AJ595" i="55"/>
  <c r="AX595" i="55"/>
  <c r="AM595" i="55" s="1"/>
  <c r="AJ590" i="55"/>
  <c r="AX590" i="55"/>
  <c r="AM590" i="55" s="1"/>
  <c r="AX562" i="55"/>
  <c r="AO562" i="55" s="1"/>
  <c r="AJ597" i="55"/>
  <c r="AX597" i="55"/>
  <c r="AN597" i="55" s="1"/>
  <c r="AX599" i="55"/>
  <c r="AM599" i="55" s="1"/>
  <c r="AJ599" i="55"/>
  <c r="AJ585" i="55"/>
  <c r="AX585" i="55"/>
  <c r="AP585" i="55" s="1"/>
  <c r="AX578" i="55"/>
  <c r="AO578" i="55" s="1"/>
  <c r="AX558" i="55"/>
  <c r="AM558" i="55" s="1"/>
  <c r="AM14" i="55" s="1"/>
  <c r="W956" i="27"/>
  <c r="X956" i="27"/>
  <c r="Y956" i="27"/>
  <c r="Z956" i="27"/>
  <c r="AJ558" i="55" l="1"/>
  <c r="AX579" i="55"/>
  <c r="AO579" i="55" s="1"/>
  <c r="AO15" i="55" s="1"/>
  <c r="AN14" i="55"/>
  <c r="AO14" i="55"/>
  <c r="AJ563" i="55"/>
  <c r="AJ604" i="55"/>
  <c r="AJ578" i="55"/>
  <c r="AJ562" i="55"/>
  <c r="AP14" i="55"/>
  <c r="AP15" i="55"/>
  <c r="AN15" i="55"/>
  <c r="AQ15" i="55"/>
  <c r="AQ12" i="55" s="1"/>
  <c r="AQ9" i="55" s="1"/>
  <c r="AM7" i="55" s="1"/>
  <c r="K7" i="55" s="1"/>
  <c r="AM15" i="55"/>
  <c r="AM12" i="55" s="1"/>
  <c r="AM9" i="55" s="1"/>
  <c r="AM3" i="55" s="1"/>
  <c r="AC956" i="27"/>
  <c r="AB956" i="27" s="1"/>
  <c r="AN12" i="55" l="1"/>
  <c r="AN9" i="55" s="1"/>
  <c r="AM4" i="55" s="1"/>
  <c r="AL4" i="55" s="1"/>
  <c r="AO12" i="55"/>
  <c r="AO9" i="55" s="1"/>
  <c r="AM5" i="55" s="1"/>
  <c r="K5" i="55" s="1"/>
  <c r="AP12" i="55"/>
  <c r="AP9" i="55" s="1"/>
  <c r="AM6" i="55" s="1"/>
  <c r="K6" i="55" s="1"/>
  <c r="J6" i="55" s="1"/>
  <c r="AL7" i="55"/>
  <c r="AL3" i="55"/>
  <c r="K3" i="55"/>
  <c r="J3" i="55" s="1"/>
  <c r="J7" i="55"/>
  <c r="AE956" i="27"/>
  <c r="W957" i="27"/>
  <c r="X957" i="27"/>
  <c r="Y957" i="27"/>
  <c r="Z957" i="27"/>
  <c r="K4" i="55" l="1"/>
  <c r="J4" i="55" s="1"/>
  <c r="AL5" i="55"/>
  <c r="AJ4" i="55"/>
  <c r="AJ3" i="55"/>
  <c r="AJ5" i="55"/>
  <c r="AJ7" i="55"/>
  <c r="AJ6" i="55"/>
  <c r="AL6" i="55"/>
  <c r="J5" i="55"/>
  <c r="AC957" i="27"/>
  <c r="AB957" i="27" s="1"/>
  <c r="AE957" i="27" l="1"/>
  <c r="W958" i="27"/>
  <c r="X958" i="27"/>
  <c r="Y958" i="27"/>
  <c r="Z958" i="27"/>
  <c r="AC958" i="27" l="1"/>
  <c r="AB958" i="27" s="1"/>
  <c r="AE958" i="27" l="1"/>
  <c r="W959" i="27"/>
  <c r="X959" i="27"/>
  <c r="Y959" i="27"/>
  <c r="Z959" i="27"/>
  <c r="AC959" i="27" l="1"/>
  <c r="AB959" i="27" s="1"/>
  <c r="Z1000" i="27"/>
  <c r="Y1000" i="27"/>
  <c r="W1000" i="27"/>
  <c r="Z999" i="27"/>
  <c r="Y999" i="27"/>
  <c r="Z998" i="27"/>
  <c r="Y998" i="27"/>
  <c r="W998" i="27"/>
  <c r="Z997" i="27"/>
  <c r="Y997" i="27"/>
  <c r="Z996" i="27"/>
  <c r="Y996" i="27"/>
  <c r="Z995" i="27"/>
  <c r="Y995" i="27"/>
  <c r="W996" i="27"/>
  <c r="Z994" i="27"/>
  <c r="Y994" i="27"/>
  <c r="Z993" i="27"/>
  <c r="Y993" i="27"/>
  <c r="Z992" i="27"/>
  <c r="Y992" i="27"/>
  <c r="Z991" i="27"/>
  <c r="Y991" i="27"/>
  <c r="W991" i="27"/>
  <c r="Z990" i="27"/>
  <c r="Y990" i="27"/>
  <c r="Z989" i="27"/>
  <c r="Y989" i="27"/>
  <c r="Z988" i="27"/>
  <c r="Y988" i="27"/>
  <c r="Z987" i="27"/>
  <c r="Y987" i="27"/>
  <c r="Z986" i="27"/>
  <c r="Y986" i="27"/>
  <c r="X986" i="27"/>
  <c r="Z985" i="27"/>
  <c r="Y985" i="27"/>
  <c r="Z984" i="27"/>
  <c r="Y984" i="27"/>
  <c r="Z983" i="27"/>
  <c r="Y983" i="27"/>
  <c r="Z982" i="27"/>
  <c r="Y982" i="27"/>
  <c r="Z981" i="27"/>
  <c r="Y981" i="27"/>
  <c r="Z980" i="27"/>
  <c r="Y980" i="27"/>
  <c r="W980" i="27"/>
  <c r="Z979" i="27"/>
  <c r="Y979" i="27"/>
  <c r="Z978" i="27"/>
  <c r="Y978" i="27"/>
  <c r="Z977" i="27"/>
  <c r="Y977" i="27"/>
  <c r="Z976" i="27"/>
  <c r="Y976" i="27"/>
  <c r="Z975" i="27"/>
  <c r="Y975" i="27"/>
  <c r="Z974" i="27"/>
  <c r="Y974" i="27"/>
  <c r="Z973" i="27"/>
  <c r="Y973" i="27"/>
  <c r="Z972" i="27"/>
  <c r="Y972" i="27"/>
  <c r="Z971" i="27"/>
  <c r="Y971" i="27"/>
  <c r="Z970" i="27"/>
  <c r="Y970" i="27"/>
  <c r="Z969" i="27"/>
  <c r="Y969" i="27"/>
  <c r="Z968" i="27"/>
  <c r="Y968" i="27"/>
  <c r="Z967" i="27"/>
  <c r="Y967" i="27"/>
  <c r="Z966" i="27"/>
  <c r="Y966" i="27"/>
  <c r="Z965" i="27"/>
  <c r="Y965" i="27"/>
  <c r="X965" i="27"/>
  <c r="Z964" i="27"/>
  <c r="Y964" i="27"/>
  <c r="Z963" i="27"/>
  <c r="Y963" i="27"/>
  <c r="Z962" i="27"/>
  <c r="Y962" i="27"/>
  <c r="Z961" i="27"/>
  <c r="Y961" i="27"/>
  <c r="Z960" i="27"/>
  <c r="Y960" i="27"/>
  <c r="M69" i="56"/>
  <c r="Q74" i="56"/>
  <c r="Q102" i="56"/>
  <c r="Y115" i="36"/>
  <c r="O68" i="56"/>
  <c r="Q32" i="56"/>
  <c r="Y274" i="36"/>
  <c r="M65" i="56"/>
  <c r="M30" i="56"/>
  <c r="I120" i="56"/>
  <c r="Y246" i="36"/>
  <c r="Q55" i="56"/>
  <c r="M5" i="56"/>
  <c r="Q106" i="56"/>
  <c r="Y351" i="36"/>
  <c r="Y171" i="36"/>
  <c r="O45" i="56"/>
  <c r="Y28" i="36"/>
  <c r="M7" i="56"/>
  <c r="O67" i="56"/>
  <c r="Q40" i="56"/>
  <c r="I36" i="56"/>
  <c r="Y342" i="36"/>
  <c r="Y323" i="36"/>
  <c r="Q12" i="56"/>
  <c r="O108" i="56"/>
  <c r="M120" i="56"/>
  <c r="Y7" i="36"/>
  <c r="I9" i="56"/>
  <c r="Q6" i="56"/>
  <c r="M11" i="56"/>
  <c r="Y35" i="36"/>
  <c r="Y95" i="36"/>
  <c r="M115" i="56"/>
  <c r="M17" i="56"/>
  <c r="M28" i="56"/>
  <c r="Q42" i="56"/>
  <c r="O6" i="56"/>
  <c r="M35" i="56"/>
  <c r="M55" i="56"/>
  <c r="Y150" i="36"/>
  <c r="I92" i="56"/>
  <c r="O47" i="56"/>
  <c r="Y362" i="36"/>
  <c r="Y340" i="36"/>
  <c r="Y75" i="36"/>
  <c r="Y52" i="36"/>
  <c r="Q13" i="56"/>
  <c r="Q7" i="56"/>
  <c r="O93" i="56"/>
  <c r="I67" i="56"/>
  <c r="Y215" i="36"/>
  <c r="M22" i="56"/>
  <c r="Y96" i="36"/>
  <c r="Y270" i="36"/>
  <c r="Y327" i="36"/>
  <c r="O34" i="56"/>
  <c r="Y108" i="36"/>
  <c r="Y303" i="36"/>
  <c r="I42" i="56"/>
  <c r="I59" i="56"/>
  <c r="Q81" i="56"/>
  <c r="M116" i="56"/>
  <c r="Q56" i="56"/>
  <c r="O94" i="56"/>
  <c r="Y360" i="36"/>
  <c r="Y71" i="36"/>
  <c r="Y336" i="36"/>
  <c r="O112" i="56"/>
  <c r="Y143" i="36"/>
  <c r="M3" i="56"/>
  <c r="Y264" i="36"/>
  <c r="Y272" i="36"/>
  <c r="Y209" i="36"/>
  <c r="I48" i="56"/>
  <c r="Q10" i="56"/>
  <c r="Y271" i="36"/>
  <c r="M90" i="56"/>
  <c r="Y348" i="36"/>
  <c r="Y4" i="36"/>
  <c r="Q110" i="56"/>
  <c r="Y193" i="36"/>
  <c r="M89" i="56"/>
  <c r="Y245" i="36"/>
  <c r="Y247" i="36"/>
  <c r="M58" i="56"/>
  <c r="Y49" i="36"/>
  <c r="Q90" i="56"/>
  <c r="M40" i="56"/>
  <c r="Y84" i="36"/>
  <c r="Y204" i="36"/>
  <c r="Y313" i="36"/>
  <c r="I112" i="56"/>
  <c r="O55" i="56"/>
  <c r="Q8" i="56"/>
  <c r="M51" i="56"/>
  <c r="Y152" i="36"/>
  <c r="Y10" i="36"/>
  <c r="I83" i="56"/>
  <c r="Y277" i="36"/>
  <c r="Y125" i="36"/>
  <c r="Y217" i="36"/>
  <c r="M98" i="56"/>
  <c r="M108" i="56"/>
  <c r="I51" i="56"/>
  <c r="I58" i="56"/>
  <c r="Y42" i="36"/>
  <c r="Q3" i="56"/>
  <c r="Y284" i="36"/>
  <c r="I8" i="56"/>
  <c r="Q44" i="56"/>
  <c r="Q101" i="56"/>
  <c r="I73" i="56"/>
  <c r="I107" i="56"/>
  <c r="M26" i="56"/>
  <c r="Q5" i="56"/>
  <c r="M8" i="56"/>
  <c r="M77" i="56"/>
  <c r="M85" i="56"/>
  <c r="I24" i="56"/>
  <c r="I56" i="56"/>
  <c r="Y347" i="36"/>
  <c r="Y135" i="36"/>
  <c r="Y107" i="36"/>
  <c r="Y328" i="36"/>
  <c r="I61" i="56"/>
  <c r="Y343" i="36"/>
  <c r="O113" i="56"/>
  <c r="Y158" i="36"/>
  <c r="I82" i="56"/>
  <c r="Y241" i="36"/>
  <c r="Y34" i="36"/>
  <c r="I80" i="56"/>
  <c r="O75" i="56"/>
  <c r="I105" i="56"/>
  <c r="Y164" i="36"/>
  <c r="O73" i="56"/>
  <c r="I34" i="56"/>
  <c r="M68" i="56"/>
  <c r="O23" i="56"/>
  <c r="Y240" i="36"/>
  <c r="O54" i="56"/>
  <c r="Y3" i="36"/>
  <c r="O37" i="56"/>
  <c r="I45" i="56"/>
  <c r="Y22" i="36"/>
  <c r="Y47" i="36"/>
  <c r="Y136" i="36"/>
  <c r="Y333" i="36"/>
  <c r="O64" i="56"/>
  <c r="M18" i="56"/>
  <c r="Y56" i="36"/>
  <c r="Q18" i="56"/>
  <c r="O62" i="56"/>
  <c r="M45" i="56"/>
  <c r="Y213" i="36"/>
  <c r="Y358" i="36"/>
  <c r="M62" i="56"/>
  <c r="Y94" i="36"/>
  <c r="Y286" i="36"/>
  <c r="M75" i="56"/>
  <c r="I64" i="56"/>
  <c r="Y238" i="36"/>
  <c r="Y60" i="36"/>
  <c r="O5" i="56"/>
  <c r="M104" i="56"/>
  <c r="Y208" i="36"/>
  <c r="M43" i="56"/>
  <c r="M25" i="56"/>
  <c r="M46" i="56"/>
  <c r="M42" i="56"/>
  <c r="Q115" i="56"/>
  <c r="Y191" i="36"/>
  <c r="O82" i="56"/>
  <c r="O100" i="56"/>
  <c r="O27" i="56"/>
  <c r="Y202" i="36"/>
  <c r="Q70" i="56"/>
  <c r="Y114" i="36"/>
  <c r="I74" i="56"/>
  <c r="Y48" i="36"/>
  <c r="I117" i="56"/>
  <c r="Y126" i="36"/>
  <c r="Y58" i="36"/>
  <c r="Y279" i="36"/>
  <c r="Y92" i="36"/>
  <c r="O32" i="56"/>
  <c r="Q69" i="56"/>
  <c r="Y256" i="36"/>
  <c r="I31" i="56"/>
  <c r="I47" i="56"/>
  <c r="O74" i="56"/>
  <c r="O46" i="56"/>
  <c r="Y289" i="36"/>
  <c r="Y98" i="36"/>
  <c r="Q112" i="56"/>
  <c r="Q29" i="56"/>
  <c r="Y219" i="36"/>
  <c r="Y305" i="36"/>
  <c r="Y337" i="36"/>
  <c r="Q24" i="56"/>
  <c r="O44" i="56"/>
  <c r="O91" i="56"/>
  <c r="O56" i="56"/>
  <c r="M102" i="56"/>
  <c r="I95" i="56"/>
  <c r="Y291" i="36"/>
  <c r="Y183" i="36"/>
  <c r="Y2" i="36"/>
  <c r="Y315" i="36"/>
  <c r="Y233" i="36"/>
  <c r="I114" i="56"/>
  <c r="I97" i="56"/>
  <c r="O109" i="56"/>
  <c r="Y55" i="36"/>
  <c r="M2" i="56"/>
  <c r="Y85" i="36"/>
  <c r="Y188" i="36"/>
  <c r="Y36" i="36"/>
  <c r="Y230" i="36"/>
  <c r="Q66" i="56"/>
  <c r="Q62" i="56"/>
  <c r="Y11" i="36"/>
  <c r="Y306" i="36"/>
  <c r="Y63" i="36"/>
  <c r="Y266" i="36"/>
  <c r="I26" i="56"/>
  <c r="Y355" i="36"/>
  <c r="Y169" i="36"/>
  <c r="Y41" i="36"/>
  <c r="I25" i="56"/>
  <c r="Y200" i="36"/>
  <c r="M119" i="56"/>
  <c r="Y14" i="36"/>
  <c r="Y218" i="36"/>
  <c r="M32" i="56"/>
  <c r="Q84" i="56"/>
  <c r="Y235" i="36"/>
  <c r="O115" i="56"/>
  <c r="Y317" i="36"/>
  <c r="O20" i="56"/>
  <c r="Y162" i="36"/>
  <c r="Y59" i="36"/>
  <c r="Y352" i="36"/>
  <c r="Y194" i="36"/>
  <c r="Q35" i="56"/>
  <c r="Y262" i="36"/>
  <c r="Y66" i="36"/>
  <c r="O114" i="56"/>
  <c r="Y175" i="36"/>
  <c r="Y330" i="36"/>
  <c r="Y46" i="36"/>
  <c r="M34" i="56"/>
  <c r="Q82" i="56"/>
  <c r="O96" i="56"/>
  <c r="O76" i="56"/>
  <c r="Y212" i="36"/>
  <c r="Y153" i="36"/>
  <c r="O18" i="56"/>
  <c r="Q46" i="56"/>
  <c r="Q22" i="56"/>
  <c r="Y353" i="36"/>
  <c r="Y112" i="36"/>
  <c r="M118" i="56"/>
  <c r="Y54" i="36"/>
  <c r="Y304" i="36"/>
  <c r="Y62" i="36"/>
  <c r="Y237" i="36"/>
  <c r="O99" i="56"/>
  <c r="Q117" i="56"/>
  <c r="Y282" i="36"/>
  <c r="I70" i="56"/>
  <c r="Y170" i="36"/>
  <c r="Y78" i="36"/>
  <c r="Q52" i="56"/>
  <c r="Y276" i="36"/>
  <c r="Y232" i="36"/>
  <c r="O102" i="56"/>
  <c r="I63" i="56"/>
  <c r="M121" i="56"/>
  <c r="Y91" i="36"/>
  <c r="Q43" i="56"/>
  <c r="M20" i="56"/>
  <c r="I49" i="56"/>
  <c r="O35" i="56"/>
  <c r="O57" i="56"/>
  <c r="I85" i="56"/>
  <c r="Y57" i="36"/>
  <c r="Y37" i="36"/>
  <c r="Y104" i="36"/>
  <c r="Y139" i="36"/>
  <c r="O30" i="56"/>
  <c r="Q79" i="56"/>
  <c r="Y174" i="36"/>
  <c r="M19" i="56"/>
  <c r="Q107" i="56"/>
  <c r="O9" i="56"/>
  <c r="Y322" i="36"/>
  <c r="Y74" i="36"/>
  <c r="I17" i="56"/>
  <c r="I93" i="56"/>
  <c r="I41" i="56"/>
  <c r="Y319" i="36"/>
  <c r="O16" i="56"/>
  <c r="M49" i="56"/>
  <c r="Y354" i="36"/>
  <c r="M96" i="56"/>
  <c r="I106" i="56"/>
  <c r="Y119" i="36"/>
  <c r="I14" i="56"/>
  <c r="Y31" i="36"/>
  <c r="Y187" i="36"/>
  <c r="O42" i="56"/>
  <c r="Y273" i="36"/>
  <c r="Y225" i="36"/>
  <c r="Q67" i="56"/>
  <c r="O84" i="56"/>
  <c r="Y15" i="36"/>
  <c r="Y73" i="36"/>
  <c r="O43" i="56"/>
  <c r="Y244" i="36"/>
  <c r="Y88" i="36"/>
  <c r="Y44" i="36"/>
  <c r="Y53" i="36"/>
  <c r="Y83" i="36"/>
  <c r="Y33" i="36"/>
  <c r="O89" i="56"/>
  <c r="Y97" i="36"/>
  <c r="Y203" i="36"/>
  <c r="Y228" i="36"/>
  <c r="Y8" i="36"/>
  <c r="O51" i="56"/>
  <c r="I76" i="56"/>
  <c r="O11" i="56"/>
  <c r="Y344" i="36"/>
  <c r="Y196" i="36"/>
  <c r="I32" i="56"/>
  <c r="Y155" i="36"/>
  <c r="Y121" i="36"/>
  <c r="Q59" i="56"/>
  <c r="Q45" i="56"/>
  <c r="Y260" i="36"/>
  <c r="Y259" i="36"/>
  <c r="I43" i="56"/>
  <c r="Y292" i="36"/>
  <c r="M48" i="56"/>
  <c r="Y12" i="36"/>
  <c r="I13" i="56"/>
  <c r="Y222" i="36"/>
  <c r="Y280" i="36"/>
  <c r="Y165" i="36"/>
  <c r="O58" i="56"/>
  <c r="M113" i="56"/>
  <c r="Y17" i="36"/>
  <c r="Y242" i="36"/>
  <c r="I84" i="56"/>
  <c r="M80" i="56"/>
  <c r="M50" i="56"/>
  <c r="Q49" i="56"/>
  <c r="Q111" i="56"/>
  <c r="Q20" i="56"/>
  <c r="Y81" i="36"/>
  <c r="Y101" i="36"/>
  <c r="Y250" i="36"/>
  <c r="I66" i="56"/>
  <c r="Q93" i="56"/>
  <c r="M94" i="56"/>
  <c r="Y137" i="36"/>
  <c r="Y293" i="36"/>
  <c r="O61" i="56"/>
  <c r="Q39" i="56"/>
  <c r="Y190" i="36"/>
  <c r="I4" i="56"/>
  <c r="O36" i="56"/>
  <c r="Y93" i="36"/>
  <c r="M23" i="56"/>
  <c r="O70" i="56"/>
  <c r="Y312" i="36"/>
  <c r="Y173" i="36"/>
  <c r="I90" i="56"/>
  <c r="M13" i="56"/>
  <c r="Y103" i="36"/>
  <c r="I109" i="56"/>
  <c r="M12" i="56"/>
  <c r="Y220" i="36"/>
  <c r="I62" i="56"/>
  <c r="Y310" i="36"/>
  <c r="M79" i="56"/>
  <c r="O86" i="56"/>
  <c r="Y140" i="36"/>
  <c r="Y223" i="36"/>
  <c r="Y335" i="36"/>
  <c r="O12" i="56"/>
  <c r="I86" i="56"/>
  <c r="M61" i="56"/>
  <c r="O101" i="56"/>
  <c r="Y167" i="36"/>
  <c r="I5" i="56"/>
  <c r="Y27" i="36"/>
  <c r="Y301" i="36"/>
  <c r="Y163" i="36"/>
  <c r="Y283" i="36"/>
  <c r="Y43" i="36"/>
  <c r="O118" i="56"/>
  <c r="Y268" i="36"/>
  <c r="Y221" i="36"/>
  <c r="O40" i="56"/>
  <c r="O116" i="56"/>
  <c r="Y151" i="36"/>
  <c r="Q33" i="56"/>
  <c r="Y361" i="36"/>
  <c r="Y123" i="36"/>
  <c r="M83" i="56"/>
  <c r="Q105" i="56"/>
  <c r="O15" i="56"/>
  <c r="Y357" i="36"/>
  <c r="O19" i="56"/>
  <c r="Q11" i="56"/>
  <c r="Q72" i="56"/>
  <c r="M103" i="56"/>
  <c r="O121" i="56"/>
  <c r="I50" i="56"/>
  <c r="M105" i="56"/>
  <c r="M24" i="56"/>
  <c r="Y117" i="36"/>
  <c r="I94" i="56"/>
  <c r="Y294" i="36"/>
  <c r="Y252" i="36"/>
  <c r="Y144" i="36"/>
  <c r="Y40" i="36"/>
  <c r="Y298" i="36"/>
  <c r="Y113" i="36"/>
  <c r="O31" i="56"/>
  <c r="M84" i="56"/>
  <c r="O78" i="56"/>
  <c r="Q61" i="56"/>
  <c r="Q4" i="56"/>
  <c r="Y198" i="36"/>
  <c r="Q14" i="56"/>
  <c r="Y131" i="36"/>
  <c r="I68" i="56"/>
  <c r="Y290" i="36"/>
  <c r="O97" i="56"/>
  <c r="Y334" i="36"/>
  <c r="Q58" i="56"/>
  <c r="Q2" i="56"/>
  <c r="O117" i="56"/>
  <c r="Y189" i="36"/>
  <c r="M111" i="56"/>
  <c r="O13" i="56"/>
  <c r="Y236" i="36"/>
  <c r="Q97" i="56"/>
  <c r="O105" i="56"/>
  <c r="I91" i="56"/>
  <c r="Y185" i="36"/>
  <c r="O77" i="56"/>
  <c r="Y257" i="36"/>
  <c r="M110" i="56"/>
  <c r="O25" i="56"/>
  <c r="Y307" i="36"/>
  <c r="O106" i="56"/>
  <c r="Y346" i="36"/>
  <c r="Y130" i="36"/>
  <c r="Y157" i="36"/>
  <c r="I33" i="56"/>
  <c r="Q95" i="56"/>
  <c r="M107" i="56"/>
  <c r="Y149" i="36"/>
  <c r="Y61" i="36"/>
  <c r="O107" i="56"/>
  <c r="Q116" i="56"/>
  <c r="Y239" i="36"/>
  <c r="I96" i="56"/>
  <c r="Y199" i="36"/>
  <c r="Q118" i="56"/>
  <c r="Y308" i="36"/>
  <c r="Y105" i="36"/>
  <c r="Q92" i="56"/>
  <c r="O66" i="56"/>
  <c r="O88" i="56"/>
  <c r="Y70" i="36"/>
  <c r="M109" i="56"/>
  <c r="O3" i="56"/>
  <c r="Y226" i="36"/>
  <c r="M72" i="56"/>
  <c r="O60" i="56"/>
  <c r="I87" i="56"/>
  <c r="I104" i="56"/>
  <c r="Y26" i="36"/>
  <c r="M6" i="56"/>
  <c r="Y132" i="36"/>
  <c r="Q85" i="56"/>
  <c r="M36" i="56"/>
  <c r="Q75" i="56"/>
  <c r="M41" i="56"/>
  <c r="M44" i="56"/>
  <c r="Y288" i="36"/>
  <c r="M38" i="56"/>
  <c r="O22" i="56"/>
  <c r="O111" i="56"/>
  <c r="I19" i="56"/>
  <c r="Q78" i="56"/>
  <c r="M101" i="56"/>
  <c r="Y325" i="36"/>
  <c r="I30" i="56"/>
  <c r="M64" i="56"/>
  <c r="Q31" i="56"/>
  <c r="I75" i="56"/>
  <c r="Y166" i="36"/>
  <c r="M91" i="56"/>
  <c r="Y100" i="36"/>
  <c r="Y299" i="36"/>
  <c r="Q94" i="56"/>
  <c r="Q121" i="56"/>
  <c r="I103" i="56"/>
  <c r="Y45" i="36"/>
  <c r="O103" i="56"/>
  <c r="Y338" i="36"/>
  <c r="M39" i="56"/>
  <c r="Y345" i="36"/>
  <c r="Q114" i="56"/>
  <c r="Y127" i="36"/>
  <c r="Q100" i="56"/>
  <c r="M53" i="56"/>
  <c r="Q26" i="56"/>
  <c r="Q103" i="56"/>
  <c r="I53" i="56"/>
  <c r="O87" i="56"/>
  <c r="Y90" i="36"/>
  <c r="M27" i="56"/>
  <c r="Y201" i="36"/>
  <c r="Y161" i="36"/>
  <c r="I101" i="56"/>
  <c r="Q104" i="56"/>
  <c r="Y197" i="36"/>
  <c r="Q91" i="56"/>
  <c r="I54" i="56"/>
  <c r="O50" i="56"/>
  <c r="I44" i="56"/>
  <c r="Q27" i="56"/>
  <c r="O79" i="56"/>
  <c r="Y356" i="36"/>
  <c r="Q25" i="56"/>
  <c r="Y275" i="36"/>
  <c r="Q71" i="56"/>
  <c r="I40" i="56"/>
  <c r="M14" i="56"/>
  <c r="Y263" i="36"/>
  <c r="I71" i="56"/>
  <c r="O92" i="56"/>
  <c r="Y231" i="36"/>
  <c r="O119" i="56"/>
  <c r="Y124" i="36"/>
  <c r="O63" i="56"/>
  <c r="I121" i="56"/>
  <c r="Y141" i="36"/>
  <c r="Y251" i="36"/>
  <c r="M81" i="56"/>
  <c r="O49" i="56"/>
  <c r="O14" i="56"/>
  <c r="Y186" i="36"/>
  <c r="Y180" i="36"/>
  <c r="I23" i="56"/>
  <c r="Y72" i="36"/>
  <c r="O120" i="56"/>
  <c r="Y359" i="36"/>
  <c r="M37" i="56"/>
  <c r="Q54" i="56"/>
  <c r="Y86" i="36"/>
  <c r="Y339" i="36"/>
  <c r="M92" i="56"/>
  <c r="Y207" i="36"/>
  <c r="Y281" i="36"/>
  <c r="M93" i="56"/>
  <c r="I46" i="56"/>
  <c r="Y205" i="36"/>
  <c r="Q86" i="56"/>
  <c r="Q68" i="56"/>
  <c r="Q30" i="56"/>
  <c r="M78" i="56"/>
  <c r="Y29" i="36"/>
  <c r="Q88" i="56"/>
  <c r="Y254" i="36"/>
  <c r="Y227" i="36"/>
  <c r="M74" i="56"/>
  <c r="Y195" i="36"/>
  <c r="Q21" i="56"/>
  <c r="Y80" i="36"/>
  <c r="I77" i="56"/>
  <c r="I78" i="56"/>
  <c r="Q77" i="56"/>
  <c r="Y21" i="36"/>
  <c r="Q17" i="56"/>
  <c r="O17" i="56"/>
  <c r="Y214" i="36"/>
  <c r="Y99" i="36"/>
  <c r="Y109" i="36"/>
  <c r="Y20" i="36"/>
  <c r="M117" i="56"/>
  <c r="O21" i="56"/>
  <c r="Y234" i="36"/>
  <c r="M63" i="56"/>
  <c r="I60" i="56"/>
  <c r="Y82" i="36"/>
  <c r="O41" i="56"/>
  <c r="Y120" i="36"/>
  <c r="I113" i="56"/>
  <c r="Y309" i="36"/>
  <c r="Y65" i="36"/>
  <c r="O38" i="56"/>
  <c r="M16" i="56"/>
  <c r="O81" i="56"/>
  <c r="I10" i="56"/>
  <c r="Y182" i="36"/>
  <c r="Y176" i="36"/>
  <c r="Q64" i="56"/>
  <c r="O8" i="56"/>
  <c r="Y30" i="36"/>
  <c r="M67" i="56"/>
  <c r="O83" i="56"/>
  <c r="Y300" i="36"/>
  <c r="Q34" i="56"/>
  <c r="I57" i="56"/>
  <c r="I35" i="56"/>
  <c r="Y148" i="36"/>
  <c r="Y110" i="36"/>
  <c r="Y249" i="36"/>
  <c r="Y128" i="36"/>
  <c r="Q89" i="56"/>
  <c r="Q23" i="56"/>
  <c r="I116" i="56"/>
  <c r="O4" i="56"/>
  <c r="Y295" i="36"/>
  <c r="Q65" i="56"/>
  <c r="I81" i="56"/>
  <c r="O26" i="56"/>
  <c r="Y106" i="36"/>
  <c r="Y159" i="36"/>
  <c r="I119" i="56"/>
  <c r="O69" i="56"/>
  <c r="Q50" i="56"/>
  <c r="Y314" i="36"/>
  <c r="Y278" i="36"/>
  <c r="M9" i="56"/>
  <c r="Q99" i="56"/>
  <c r="Y296" i="36"/>
  <c r="Y255" i="36"/>
  <c r="Y68" i="36"/>
  <c r="Y181" i="36"/>
  <c r="Y87" i="36"/>
  <c r="Y311" i="36"/>
  <c r="I16" i="56"/>
  <c r="Y51" i="36"/>
  <c r="Y287" i="36"/>
  <c r="Y5" i="36"/>
  <c r="Y269" i="36"/>
  <c r="Y324" i="36"/>
  <c r="I2" i="56"/>
  <c r="Q28" i="56"/>
  <c r="Y89" i="36"/>
  <c r="Y224" i="36"/>
  <c r="M76" i="56"/>
  <c r="Q98" i="56"/>
  <c r="Q80" i="56"/>
  <c r="I111" i="56"/>
  <c r="Y77" i="36"/>
  <c r="Y178" i="36"/>
  <c r="Y210" i="36"/>
  <c r="Y69" i="36"/>
  <c r="Y168" i="36"/>
  <c r="Y146" i="36"/>
  <c r="Q60" i="56"/>
  <c r="O33" i="56"/>
  <c r="Y349" i="36"/>
  <c r="M70" i="56"/>
  <c r="O98" i="56"/>
  <c r="Y329" i="36"/>
  <c r="Y142" i="36"/>
  <c r="Y248" i="36"/>
  <c r="Y67" i="36"/>
  <c r="I20" i="56"/>
  <c r="M100" i="56"/>
  <c r="M112" i="56"/>
  <c r="M33" i="56"/>
  <c r="Y118" i="36"/>
  <c r="I65" i="56"/>
  <c r="Q41" i="56"/>
  <c r="M47" i="56"/>
  <c r="O104" i="56"/>
  <c r="Y265" i="36"/>
  <c r="Y24" i="36"/>
  <c r="I118" i="56"/>
  <c r="Y116" i="36"/>
  <c r="M21" i="56"/>
  <c r="O24" i="56"/>
  <c r="Y318" i="36"/>
  <c r="O110" i="56"/>
  <c r="O71" i="56"/>
  <c r="I29" i="56"/>
  <c r="O48" i="56"/>
  <c r="Q108" i="56"/>
  <c r="O95" i="56"/>
  <c r="I115" i="56"/>
  <c r="Y79" i="36"/>
  <c r="Y154" i="36"/>
  <c r="Q36" i="56"/>
  <c r="Y229" i="36"/>
  <c r="Y133" i="36"/>
  <c r="I69" i="56"/>
  <c r="Y285" i="36"/>
  <c r="Y111" i="36"/>
  <c r="Y156" i="36"/>
  <c r="Y331" i="36"/>
  <c r="Y350" i="36"/>
  <c r="I99" i="56"/>
  <c r="Y160" i="36"/>
  <c r="M99" i="56"/>
  <c r="Q16" i="56"/>
  <c r="O90" i="56"/>
  <c r="Q109" i="56"/>
  <c r="M57" i="56"/>
  <c r="I102" i="56"/>
  <c r="Y326" i="36"/>
  <c r="Y18" i="36"/>
  <c r="M87" i="56"/>
  <c r="Y19" i="36"/>
  <c r="I18" i="56"/>
  <c r="Y64" i="36"/>
  <c r="I39" i="56"/>
  <c r="O59" i="56"/>
  <c r="Q83" i="56"/>
  <c r="I11" i="56"/>
  <c r="Y13" i="36"/>
  <c r="Y184" i="36"/>
  <c r="M60" i="56"/>
  <c r="M82" i="56"/>
  <c r="Y216" i="36"/>
  <c r="I3" i="56"/>
  <c r="I21" i="56"/>
  <c r="O29" i="56"/>
  <c r="I55" i="56"/>
  <c r="M29" i="56"/>
  <c r="Q47" i="56"/>
  <c r="Q87" i="56"/>
  <c r="O53" i="56"/>
  <c r="I110" i="56"/>
  <c r="M59" i="56"/>
  <c r="Y39" i="36"/>
  <c r="M4" i="56"/>
  <c r="O39" i="56"/>
  <c r="Y321" i="36"/>
  <c r="Y38" i="36"/>
  <c r="Q53" i="56"/>
  <c r="Y16" i="36"/>
  <c r="I88" i="56"/>
  <c r="M52" i="56"/>
  <c r="O10" i="56"/>
  <c r="Q19" i="56"/>
  <c r="I7" i="56"/>
  <c r="Q76" i="56"/>
  <c r="O80" i="56"/>
  <c r="Y261" i="36"/>
  <c r="O65" i="56"/>
  <c r="O52" i="56"/>
  <c r="I22" i="56"/>
  <c r="Q120" i="56"/>
  <c r="I52" i="56"/>
  <c r="Y206" i="36"/>
  <c r="Q96" i="56"/>
  <c r="I38" i="56"/>
  <c r="Q48" i="56"/>
  <c r="Y192" i="36"/>
  <c r="Y9" i="36"/>
  <c r="Y179" i="36"/>
  <c r="Q38" i="56"/>
  <c r="O85" i="56"/>
  <c r="Y102" i="36"/>
  <c r="I6" i="56"/>
  <c r="Y129" i="36"/>
  <c r="Y25" i="36"/>
  <c r="M15" i="56"/>
  <c r="M31" i="56"/>
  <c r="M56" i="56"/>
  <c r="Y253" i="36"/>
  <c r="Y50" i="36"/>
  <c r="O72" i="56"/>
  <c r="Y145" i="36"/>
  <c r="M95" i="56"/>
  <c r="I12" i="56"/>
  <c r="Y134" i="36"/>
  <c r="I27" i="56"/>
  <c r="I72" i="56"/>
  <c r="Q73" i="56"/>
  <c r="M97" i="56"/>
  <c r="I89" i="56"/>
  <c r="M71" i="56"/>
  <c r="I15" i="56"/>
  <c r="Q37" i="56"/>
  <c r="Y147" i="36"/>
  <c r="M86" i="56"/>
  <c r="M54" i="56"/>
  <c r="Y32" i="36"/>
  <c r="Y341" i="36"/>
  <c r="Y6" i="36"/>
  <c r="Y363" i="36"/>
  <c r="Y320" i="36"/>
  <c r="Y332" i="36"/>
  <c r="Y297" i="36"/>
  <c r="O7" i="56"/>
  <c r="M88" i="56"/>
  <c r="Y172" i="36"/>
  <c r="Y23" i="36"/>
  <c r="Y258" i="36"/>
  <c r="Y211" i="36"/>
  <c r="I79" i="56"/>
  <c r="M114" i="56"/>
  <c r="O28" i="56"/>
  <c r="I100" i="56"/>
  <c r="Q51" i="56"/>
  <c r="I98" i="56"/>
  <c r="Y76" i="36"/>
  <c r="I37" i="56"/>
  <c r="O2" i="56"/>
  <c r="I108" i="56"/>
  <c r="Q63" i="56"/>
  <c r="Y177" i="36"/>
  <c r="Q119" i="56"/>
  <c r="Y302" i="36"/>
  <c r="M10" i="56"/>
  <c r="Q113" i="56"/>
  <c r="M106" i="56"/>
  <c r="M66" i="56"/>
  <c r="Q57" i="56"/>
  <c r="Y138" i="36"/>
  <c r="Q9" i="56"/>
  <c r="I28" i="56"/>
  <c r="M73" i="56"/>
  <c r="Q15" i="56"/>
  <c r="Y267" i="36"/>
  <c r="Y316" i="36"/>
  <c r="AE959" i="27" l="1"/>
  <c r="X967" i="27"/>
  <c r="X992" i="27"/>
  <c r="W975" i="27"/>
  <c r="W974" i="27"/>
  <c r="X982" i="27"/>
  <c r="X981" i="27"/>
  <c r="W973" i="27"/>
  <c r="X980" i="27"/>
  <c r="W992" i="27"/>
  <c r="X995" i="27"/>
  <c r="X987" i="27"/>
  <c r="W999" i="27"/>
  <c r="X973" i="27"/>
  <c r="W986" i="27"/>
  <c r="AC986" i="27" s="1"/>
  <c r="AB986" i="27" s="1"/>
  <c r="W965" i="27"/>
  <c r="AC965" i="27" s="1"/>
  <c r="AB965" i="27" s="1"/>
  <c r="X974" i="27"/>
  <c r="X993" i="27"/>
  <c r="X1000" i="27"/>
  <c r="AC1000" i="27" s="1"/>
  <c r="AB1000" i="27" s="1"/>
  <c r="X996" i="27"/>
  <c r="AC996" i="27" s="1"/>
  <c r="AB996" i="27" s="1"/>
  <c r="X998" i="27"/>
  <c r="AC998" i="27" s="1"/>
  <c r="AB998" i="27" s="1"/>
  <c r="X991" i="27"/>
  <c r="AC991" i="27" s="1"/>
  <c r="AB991" i="27" s="1"/>
  <c r="W995" i="27"/>
  <c r="AC995" i="27" l="1"/>
  <c r="AB995" i="27" s="1"/>
  <c r="AC973" i="27"/>
  <c r="AB973" i="27" s="1"/>
  <c r="AC992" i="27"/>
  <c r="AB992" i="27" s="1"/>
  <c r="AC974" i="27"/>
  <c r="AB974" i="27" s="1"/>
  <c r="AC980" i="27"/>
  <c r="AB980" i="27" s="1"/>
  <c r="AE996" i="27"/>
  <c r="AE986" i="27"/>
  <c r="AE1000" i="27"/>
  <c r="AE991" i="27"/>
  <c r="AE998" i="27"/>
  <c r="AE965" i="27"/>
  <c r="X966" i="27"/>
  <c r="W997" i="27"/>
  <c r="X968" i="27"/>
  <c r="W993" i="27"/>
  <c r="AC993" i="27" s="1"/>
  <c r="AB993" i="27" s="1"/>
  <c r="X988" i="27"/>
  <c r="W966" i="27"/>
  <c r="X999" i="27"/>
  <c r="AC999" i="27" s="1"/>
  <c r="AB999" i="27" s="1"/>
  <c r="X975" i="27"/>
  <c r="AC975" i="27" s="1"/>
  <c r="AB975" i="27" s="1"/>
  <c r="W987" i="27"/>
  <c r="AC987" i="27" s="1"/>
  <c r="AB987" i="27" s="1"/>
  <c r="W981" i="27"/>
  <c r="AC981" i="27" s="1"/>
  <c r="AB981" i="27" s="1"/>
  <c r="X994" i="27"/>
  <c r="X997" i="27"/>
  <c r="X983" i="27"/>
  <c r="Z950" i="27"/>
  <c r="Y950" i="27"/>
  <c r="Z949" i="27"/>
  <c r="Y949" i="27"/>
  <c r="Z948" i="27"/>
  <c r="Y948" i="27"/>
  <c r="Z947" i="27"/>
  <c r="Y947" i="27"/>
  <c r="Z946" i="27"/>
  <c r="Y946" i="27"/>
  <c r="Z945" i="27"/>
  <c r="Y945" i="27"/>
  <c r="Z944" i="27"/>
  <c r="Y944" i="27"/>
  <c r="Z943" i="27"/>
  <c r="Y943" i="27"/>
  <c r="Z942" i="27"/>
  <c r="Y942" i="27"/>
  <c r="R942" i="27"/>
  <c r="R943" i="27" s="1"/>
  <c r="R944" i="27" s="1"/>
  <c r="Q942" i="27"/>
  <c r="Q943" i="27" s="1"/>
  <c r="Q944" i="27" s="1"/>
  <c r="X941" i="27"/>
  <c r="W941" i="27"/>
  <c r="B941" i="27"/>
  <c r="Z939" i="27"/>
  <c r="Y939" i="27"/>
  <c r="Z938" i="27"/>
  <c r="Y938" i="27"/>
  <c r="Z937" i="27"/>
  <c r="Y937" i="27"/>
  <c r="Z936" i="27"/>
  <c r="Y936" i="27"/>
  <c r="Z935" i="27"/>
  <c r="Y935" i="27"/>
  <c r="Z934" i="27"/>
  <c r="Y934" i="27"/>
  <c r="Z933" i="27"/>
  <c r="Y933" i="27"/>
  <c r="Z932" i="27"/>
  <c r="Y932" i="27"/>
  <c r="Z931" i="27"/>
  <c r="Y931" i="27"/>
  <c r="R931" i="27"/>
  <c r="X931" i="27" s="1"/>
  <c r="Q931" i="27"/>
  <c r="W931" i="27" s="1"/>
  <c r="X930" i="27"/>
  <c r="W930" i="27"/>
  <c r="B930" i="27"/>
  <c r="Z928" i="27"/>
  <c r="Y928" i="27"/>
  <c r="Z927" i="27"/>
  <c r="Y927" i="27"/>
  <c r="Z926" i="27"/>
  <c r="Y926" i="27"/>
  <c r="Z925" i="27"/>
  <c r="Y925" i="27"/>
  <c r="Z924" i="27"/>
  <c r="Y924" i="27"/>
  <c r="Z923" i="27"/>
  <c r="Y923" i="27"/>
  <c r="Z922" i="27"/>
  <c r="Y922" i="27"/>
  <c r="Z921" i="27"/>
  <c r="Y921" i="27"/>
  <c r="Z920" i="27"/>
  <c r="Y920" i="27"/>
  <c r="R920" i="27"/>
  <c r="R921" i="27" s="1"/>
  <c r="Q920" i="27"/>
  <c r="Q921" i="27" s="1"/>
  <c r="X919" i="27"/>
  <c r="W919" i="27"/>
  <c r="B919" i="27"/>
  <c r="Z917" i="27"/>
  <c r="Y917" i="27"/>
  <c r="Z916" i="27"/>
  <c r="Y916" i="27"/>
  <c r="Z915" i="27"/>
  <c r="Y915" i="27"/>
  <c r="Z914" i="27"/>
  <c r="Y914" i="27"/>
  <c r="Z913" i="27"/>
  <c r="Y913" i="27"/>
  <c r="Z912" i="27"/>
  <c r="Y912" i="27"/>
  <c r="Z911" i="27"/>
  <c r="Y911" i="27"/>
  <c r="Z910" i="27"/>
  <c r="Y910" i="27"/>
  <c r="Z909" i="27"/>
  <c r="Y909" i="27"/>
  <c r="R909" i="27"/>
  <c r="R910" i="27" s="1"/>
  <c r="Q909" i="27"/>
  <c r="Q910" i="27" s="1"/>
  <c r="X908" i="27"/>
  <c r="W908" i="27"/>
  <c r="B908" i="27"/>
  <c r="Z906" i="27"/>
  <c r="Y906" i="27"/>
  <c r="Z905" i="27"/>
  <c r="Y905" i="27"/>
  <c r="Z904" i="27"/>
  <c r="Y904" i="27"/>
  <c r="Z903" i="27"/>
  <c r="Y903" i="27"/>
  <c r="Z902" i="27"/>
  <c r="Y902" i="27"/>
  <c r="Z901" i="27"/>
  <c r="Y901" i="27"/>
  <c r="Z900" i="27"/>
  <c r="Y900" i="27"/>
  <c r="Z899" i="27"/>
  <c r="Y899" i="27"/>
  <c r="Z898" i="27"/>
  <c r="Y898" i="27"/>
  <c r="R898" i="27"/>
  <c r="R899" i="27" s="1"/>
  <c r="R900" i="27" s="1"/>
  <c r="Q898" i="27"/>
  <c r="Q899" i="27" s="1"/>
  <c r="Q900" i="27" s="1"/>
  <c r="X897" i="27"/>
  <c r="W897" i="27"/>
  <c r="B897" i="27"/>
  <c r="Z895" i="27"/>
  <c r="Y895" i="27"/>
  <c r="Z894" i="27"/>
  <c r="Y894" i="27"/>
  <c r="Z893" i="27"/>
  <c r="Y893" i="27"/>
  <c r="Z892" i="27"/>
  <c r="Y892" i="27"/>
  <c r="Z891" i="27"/>
  <c r="Y891" i="27"/>
  <c r="Z890" i="27"/>
  <c r="Y890" i="27"/>
  <c r="Z889" i="27"/>
  <c r="Y889" i="27"/>
  <c r="Z888" i="27"/>
  <c r="Y888" i="27"/>
  <c r="Z887" i="27"/>
  <c r="Y887" i="27"/>
  <c r="R887" i="27"/>
  <c r="R888" i="27" s="1"/>
  <c r="R889" i="27" s="1"/>
  <c r="Q887" i="27"/>
  <c r="Q888" i="27" s="1"/>
  <c r="Q889" i="27" s="1"/>
  <c r="X886" i="27"/>
  <c r="W886" i="27"/>
  <c r="B886" i="27"/>
  <c r="Z884" i="27"/>
  <c r="Y884" i="27"/>
  <c r="Z883" i="27"/>
  <c r="Y883" i="27"/>
  <c r="Z882" i="27"/>
  <c r="Y882" i="27"/>
  <c r="Z881" i="27"/>
  <c r="Y881" i="27"/>
  <c r="Z880" i="27"/>
  <c r="Y880" i="27"/>
  <c r="Z879" i="27"/>
  <c r="Y879" i="27"/>
  <c r="Z878" i="27"/>
  <c r="Y878" i="27"/>
  <c r="Z877" i="27"/>
  <c r="Y877" i="27"/>
  <c r="Z876" i="27"/>
  <c r="Y876" i="27"/>
  <c r="R876" i="27"/>
  <c r="Q876" i="27"/>
  <c r="X875" i="27"/>
  <c r="W875" i="27"/>
  <c r="B875" i="27"/>
  <c r="Z873" i="27"/>
  <c r="Y873" i="27"/>
  <c r="Z872" i="27"/>
  <c r="Y872" i="27"/>
  <c r="Z871" i="27"/>
  <c r="Y871" i="27"/>
  <c r="Z870" i="27"/>
  <c r="Y870" i="27"/>
  <c r="Z869" i="27"/>
  <c r="Y869" i="27"/>
  <c r="Z868" i="27"/>
  <c r="Y868" i="27"/>
  <c r="Z867" i="27"/>
  <c r="Y867" i="27"/>
  <c r="Z866" i="27"/>
  <c r="Y866" i="27"/>
  <c r="Z865" i="27"/>
  <c r="Y865" i="27"/>
  <c r="R865" i="27"/>
  <c r="R866" i="27" s="1"/>
  <c r="R867" i="27" s="1"/>
  <c r="Q865" i="27"/>
  <c r="W865" i="27" s="1"/>
  <c r="X864" i="27"/>
  <c r="W864" i="27"/>
  <c r="B864" i="27"/>
  <c r="Z862" i="27"/>
  <c r="Y862" i="27"/>
  <c r="Z861" i="27"/>
  <c r="Y861" i="27"/>
  <c r="Z860" i="27"/>
  <c r="Y860" i="27"/>
  <c r="Z859" i="27"/>
  <c r="Y859" i="27"/>
  <c r="Z858" i="27"/>
  <c r="Y858" i="27"/>
  <c r="Z857" i="27"/>
  <c r="Y857" i="27"/>
  <c r="Z856" i="27"/>
  <c r="Y856" i="27"/>
  <c r="Z855" i="27"/>
  <c r="Y855" i="27"/>
  <c r="Z854" i="27"/>
  <c r="Y854" i="27"/>
  <c r="R854" i="27"/>
  <c r="R855" i="27" s="1"/>
  <c r="Q854" i="27"/>
  <c r="Q855" i="27" s="1"/>
  <c r="X853" i="27"/>
  <c r="W853" i="27"/>
  <c r="B853" i="27"/>
  <c r="X842" i="27"/>
  <c r="W842" i="27"/>
  <c r="Z851" i="27"/>
  <c r="Y851" i="27"/>
  <c r="Z850" i="27"/>
  <c r="Y850" i="27"/>
  <c r="Z849" i="27"/>
  <c r="Y849" i="27"/>
  <c r="Z848" i="27"/>
  <c r="Y848" i="27"/>
  <c r="Z847" i="27"/>
  <c r="Y847" i="27"/>
  <c r="Z846" i="27"/>
  <c r="Y846" i="27"/>
  <c r="Z845" i="27"/>
  <c r="Y845" i="27"/>
  <c r="Z844" i="27"/>
  <c r="Y844" i="27"/>
  <c r="Z843" i="27"/>
  <c r="Y843" i="27"/>
  <c r="R843" i="27"/>
  <c r="X843" i="27" s="1"/>
  <c r="Q843" i="27"/>
  <c r="W843" i="27" s="1"/>
  <c r="B842" i="27"/>
  <c r="AE995" i="27" l="1"/>
  <c r="AE992" i="27"/>
  <c r="AE973" i="27"/>
  <c r="AE974" i="27"/>
  <c r="AE980" i="27"/>
  <c r="AC966" i="27"/>
  <c r="AB966" i="27" s="1"/>
  <c r="AC997" i="27"/>
  <c r="AB997" i="27" s="1"/>
  <c r="AE975" i="27"/>
  <c r="AE993" i="27"/>
  <c r="AE981" i="27"/>
  <c r="AE987" i="27"/>
  <c r="AE999" i="27"/>
  <c r="W976" i="27"/>
  <c r="X969" i="27"/>
  <c r="W994" i="27"/>
  <c r="AC994" i="27" s="1"/>
  <c r="AB994" i="27" s="1"/>
  <c r="X989" i="27"/>
  <c r="X887" i="27"/>
  <c r="W898" i="27"/>
  <c r="W982" i="27"/>
  <c r="AC982" i="27" s="1"/>
  <c r="AB982" i="27" s="1"/>
  <c r="W988" i="27"/>
  <c r="AC988" i="27" s="1"/>
  <c r="AB988" i="27" s="1"/>
  <c r="W977" i="27"/>
  <c r="W967" i="27"/>
  <c r="AC967" i="27" s="1"/>
  <c r="AB967" i="27" s="1"/>
  <c r="X984" i="27"/>
  <c r="X976" i="27"/>
  <c r="X942" i="27"/>
  <c r="X865" i="27"/>
  <c r="AB865" i="27" s="1"/>
  <c r="Q844" i="27"/>
  <c r="W844" i="27" s="1"/>
  <c r="AB931" i="27"/>
  <c r="AB843" i="27"/>
  <c r="Q877" i="27"/>
  <c r="Q878" i="27" s="1"/>
  <c r="Q879" i="27" s="1"/>
  <c r="W876" i="27"/>
  <c r="X876" i="27"/>
  <c r="R877" i="27"/>
  <c r="R878" i="27" s="1"/>
  <c r="R879" i="27" s="1"/>
  <c r="R932" i="27"/>
  <c r="R933" i="27" s="1"/>
  <c r="R934" i="27" s="1"/>
  <c r="W942" i="27"/>
  <c r="Q932" i="27"/>
  <c r="Q933" i="27" s="1"/>
  <c r="W933" i="27" s="1"/>
  <c r="X898" i="27"/>
  <c r="W887" i="27"/>
  <c r="Q866" i="27"/>
  <c r="Q867" i="27" s="1"/>
  <c r="W867" i="27" s="1"/>
  <c r="R945" i="27"/>
  <c r="X944" i="27"/>
  <c r="Q945" i="27"/>
  <c r="W944" i="27"/>
  <c r="W943" i="27"/>
  <c r="X943" i="27"/>
  <c r="R922" i="27"/>
  <c r="X921" i="27"/>
  <c r="Q922" i="27"/>
  <c r="W921" i="27"/>
  <c r="W920" i="27"/>
  <c r="X920" i="27"/>
  <c r="Q911" i="27"/>
  <c r="W910" i="27"/>
  <c r="R911" i="27"/>
  <c r="X910" i="27"/>
  <c r="W909" i="27"/>
  <c r="X909" i="27"/>
  <c r="X900" i="27"/>
  <c r="R901" i="27"/>
  <c r="Q901" i="27"/>
  <c r="W900" i="27"/>
  <c r="W899" i="27"/>
  <c r="X899" i="27"/>
  <c r="R890" i="27"/>
  <c r="X889" i="27"/>
  <c r="Q890" i="27"/>
  <c r="W889" i="27"/>
  <c r="W888" i="27"/>
  <c r="X888" i="27"/>
  <c r="R868" i="27"/>
  <c r="X867" i="27"/>
  <c r="X866" i="27"/>
  <c r="Q856" i="27"/>
  <c r="W855" i="27"/>
  <c r="R856" i="27"/>
  <c r="X855" i="27"/>
  <c r="X854" i="27"/>
  <c r="W854" i="27"/>
  <c r="R844" i="27"/>
  <c r="X844" i="27" s="1"/>
  <c r="Q868" i="27" l="1"/>
  <c r="Q934" i="27"/>
  <c r="AE997" i="27"/>
  <c r="AE966" i="27"/>
  <c r="AC976" i="27"/>
  <c r="AB976" i="27" s="1"/>
  <c r="AB844" i="27"/>
  <c r="W866" i="27"/>
  <c r="AB866" i="27" s="1"/>
  <c r="Q845" i="27"/>
  <c r="W845" i="27" s="1"/>
  <c r="AE994" i="27"/>
  <c r="AE967" i="27"/>
  <c r="AE982" i="27"/>
  <c r="AE988" i="27"/>
  <c r="X970" i="27"/>
  <c r="AB887" i="27"/>
  <c r="AB898" i="27"/>
  <c r="W932" i="27"/>
  <c r="X985" i="27"/>
  <c r="X977" i="27"/>
  <c r="AC977" i="27" s="1"/>
  <c r="AB977" i="27" s="1"/>
  <c r="W960" i="27"/>
  <c r="W983" i="27"/>
  <c r="AC983" i="27" s="1"/>
  <c r="AB983" i="27" s="1"/>
  <c r="X960" i="27"/>
  <c r="W968" i="27"/>
  <c r="AC968" i="27" s="1"/>
  <c r="AB968" i="27" s="1"/>
  <c r="W978" i="27"/>
  <c r="W989" i="27"/>
  <c r="AC989" i="27" s="1"/>
  <c r="AB989" i="27" s="1"/>
  <c r="AB854" i="27"/>
  <c r="AB855" i="27"/>
  <c r="X878" i="27"/>
  <c r="AB942" i="27"/>
  <c r="AB899" i="27"/>
  <c r="X932" i="27"/>
  <c r="X933" i="27"/>
  <c r="AB933" i="27" s="1"/>
  <c r="X877" i="27"/>
  <c r="W878" i="27"/>
  <c r="AB888" i="27"/>
  <c r="AB900" i="27"/>
  <c r="W877" i="27"/>
  <c r="AB889" i="27"/>
  <c r="AB910" i="27"/>
  <c r="AB920" i="27"/>
  <c r="AB876" i="27"/>
  <c r="AB867" i="27"/>
  <c r="AB943" i="27"/>
  <c r="AB909" i="27"/>
  <c r="AB921" i="27"/>
  <c r="AB944" i="27"/>
  <c r="Q946" i="27"/>
  <c r="W945" i="27"/>
  <c r="R946" i="27"/>
  <c r="X945" i="27"/>
  <c r="Q935" i="27"/>
  <c r="W934" i="27"/>
  <c r="R935" i="27"/>
  <c r="X934" i="27"/>
  <c r="W922" i="27"/>
  <c r="Q923" i="27"/>
  <c r="R923" i="27"/>
  <c r="X922" i="27"/>
  <c r="R912" i="27"/>
  <c r="X911" i="27"/>
  <c r="Q912" i="27"/>
  <c r="W911" i="27"/>
  <c r="Q902" i="27"/>
  <c r="W901" i="27"/>
  <c r="R902" i="27"/>
  <c r="X901" i="27"/>
  <c r="Q891" i="27"/>
  <c r="W890" i="27"/>
  <c r="R891" i="27"/>
  <c r="X890" i="27"/>
  <c r="R880" i="27"/>
  <c r="X879" i="27"/>
  <c r="Q880" i="27"/>
  <c r="W879" i="27"/>
  <c r="R869" i="27"/>
  <c r="X868" i="27"/>
  <c r="Q869" i="27"/>
  <c r="W868" i="27"/>
  <c r="R857" i="27"/>
  <c r="X856" i="27"/>
  <c r="Q857" i="27"/>
  <c r="W856" i="27"/>
  <c r="R845" i="27"/>
  <c r="X845" i="27" s="1"/>
  <c r="AC960" i="27" l="1"/>
  <c r="AB960" i="27" s="1"/>
  <c r="AE976" i="27"/>
  <c r="AE977" i="27"/>
  <c r="AB845" i="27"/>
  <c r="Q846" i="27"/>
  <c r="W846" i="27" s="1"/>
  <c r="AE968" i="27"/>
  <c r="AE983" i="27"/>
  <c r="AE989" i="27"/>
  <c r="X971" i="27"/>
  <c r="X990" i="27"/>
  <c r="AB878" i="27"/>
  <c r="AB932" i="27"/>
  <c r="AB856" i="27"/>
  <c r="AB868" i="27"/>
  <c r="AB879" i="27"/>
  <c r="AB911" i="27"/>
  <c r="X961" i="27"/>
  <c r="X978" i="27"/>
  <c r="AC978" i="27" s="1"/>
  <c r="AB978" i="27" s="1"/>
  <c r="W979" i="27"/>
  <c r="W961" i="27"/>
  <c r="W990" i="27"/>
  <c r="W969" i="27"/>
  <c r="AC969" i="27" s="1"/>
  <c r="AB969" i="27" s="1"/>
  <c r="W984" i="27"/>
  <c r="AC984" i="27" s="1"/>
  <c r="AB984" i="27" s="1"/>
  <c r="AB877" i="27"/>
  <c r="AB922" i="27"/>
  <c r="AB890" i="27"/>
  <c r="AB901" i="27"/>
  <c r="AB934" i="27"/>
  <c r="AB945" i="27"/>
  <c r="R947" i="27"/>
  <c r="X946" i="27"/>
  <c r="Q947" i="27"/>
  <c r="W946" i="27"/>
  <c r="R936" i="27"/>
  <c r="X935" i="27"/>
  <c r="Q936" i="27"/>
  <c r="W935" i="27"/>
  <c r="R924" i="27"/>
  <c r="X923" i="27"/>
  <c r="Q924" i="27"/>
  <c r="W923" i="27"/>
  <c r="Q913" i="27"/>
  <c r="W912" i="27"/>
  <c r="R913" i="27"/>
  <c r="X912" i="27"/>
  <c r="R903" i="27"/>
  <c r="X902" i="27"/>
  <c r="Q903" i="27"/>
  <c r="W902" i="27"/>
  <c r="X891" i="27"/>
  <c r="R892" i="27"/>
  <c r="Q892" i="27"/>
  <c r="W891" i="27"/>
  <c r="Q881" i="27"/>
  <c r="W880" i="27"/>
  <c r="R881" i="27"/>
  <c r="X880" i="27"/>
  <c r="Q870" i="27"/>
  <c r="W869" i="27"/>
  <c r="R870" i="27"/>
  <c r="X869" i="27"/>
  <c r="W857" i="27"/>
  <c r="Q858" i="27"/>
  <c r="R858" i="27"/>
  <c r="X857" i="27"/>
  <c r="R846" i="27"/>
  <c r="X846" i="27" s="1"/>
  <c r="R264" i="55" l="1"/>
  <c r="T264" i="55" s="1"/>
  <c r="R344" i="55"/>
  <c r="T344" i="55" s="1"/>
  <c r="R36" i="55"/>
  <c r="T36" i="55" s="1"/>
  <c r="T44" i="55"/>
  <c r="Q463" i="55"/>
  <c r="Q303" i="55"/>
  <c r="Q36" i="55"/>
  <c r="T42" i="55"/>
  <c r="Q344" i="55"/>
  <c r="Q140" i="55"/>
  <c r="R88" i="55"/>
  <c r="R171" i="55"/>
  <c r="T171" i="55" s="1"/>
  <c r="R127" i="55"/>
  <c r="R197" i="55"/>
  <c r="T197" i="55" s="1"/>
  <c r="R210" i="55"/>
  <c r="R463" i="55"/>
  <c r="T463" i="55" s="1"/>
  <c r="Q383" i="55"/>
  <c r="T54" i="55"/>
  <c r="R49" i="55"/>
  <c r="T49" i="55" s="1"/>
  <c r="R437" i="55"/>
  <c r="R504" i="55"/>
  <c r="Q184" i="55"/>
  <c r="Q437" i="55"/>
  <c r="Q264" i="55"/>
  <c r="Q49" i="55"/>
  <c r="Q450" i="55"/>
  <c r="Q127" i="55"/>
  <c r="Q357" i="55"/>
  <c r="Q62" i="55"/>
  <c r="Q101" i="55"/>
  <c r="S101" i="55" s="1"/>
  <c r="Q114" i="55"/>
  <c r="S114" i="55" s="1"/>
  <c r="R223" i="55"/>
  <c r="Q398" i="55"/>
  <c r="Q223" i="55"/>
  <c r="S223" i="55" s="1"/>
  <c r="Q543" i="55"/>
  <c r="S543" i="55" s="1"/>
  <c r="R530" i="55"/>
  <c r="T530" i="55" s="1"/>
  <c r="R331" i="55"/>
  <c r="R290" i="55"/>
  <c r="R75" i="55"/>
  <c r="T75" i="55" s="1"/>
  <c r="T83" i="55"/>
  <c r="T119" i="55"/>
  <c r="R114" i="55"/>
  <c r="R238" i="55"/>
  <c r="T238" i="55" s="1"/>
  <c r="Q171" i="55"/>
  <c r="Q478" i="55"/>
  <c r="Q251" i="55"/>
  <c r="S251" i="55" s="1"/>
  <c r="R318" i="55"/>
  <c r="R543" i="55"/>
  <c r="T543" i="55" s="1"/>
  <c r="Q370" i="55"/>
  <c r="Q530" i="55"/>
  <c r="Q318" i="55"/>
  <c r="S318" i="55" s="1"/>
  <c r="R398" i="55"/>
  <c r="R517" i="55"/>
  <c r="T517" i="55" s="1"/>
  <c r="Q491" i="55"/>
  <c r="R251" i="55"/>
  <c r="Q75" i="55"/>
  <c r="S75" i="55" s="1"/>
  <c r="V78" i="55"/>
  <c r="R424" i="55"/>
  <c r="Q290" i="55"/>
  <c r="S290" i="55" s="1"/>
  <c r="Q411" i="55"/>
  <c r="Q210" i="55"/>
  <c r="S210" i="55" s="1"/>
  <c r="R491" i="55"/>
  <c r="T491" i="55" s="1"/>
  <c r="R277" i="55"/>
  <c r="Q197" i="55"/>
  <c r="S197" i="55" s="1"/>
  <c r="R370" i="55"/>
  <c r="R450" i="55"/>
  <c r="T450" i="55" s="1"/>
  <c r="R62" i="55"/>
  <c r="T62" i="55" s="1"/>
  <c r="T70" i="55"/>
  <c r="Q277" i="55"/>
  <c r="S277" i="55" s="1"/>
  <c r="R140" i="55"/>
  <c r="R101" i="55"/>
  <c r="R184" i="55"/>
  <c r="Q331" i="55"/>
  <c r="S331" i="55" s="1"/>
  <c r="R357" i="55"/>
  <c r="R411" i="55"/>
  <c r="R478" i="55"/>
  <c r="R303" i="55"/>
  <c r="R383" i="55"/>
  <c r="V91" i="55"/>
  <c r="Q88" i="55"/>
  <c r="S88" i="55" s="1"/>
  <c r="Q424" i="55"/>
  <c r="S424" i="55" s="1"/>
  <c r="Q238" i="55"/>
  <c r="S238" i="55" s="1"/>
  <c r="Q517" i="55"/>
  <c r="Q504" i="55"/>
  <c r="S504" i="55" s="1"/>
  <c r="T91" i="55"/>
  <c r="T117" i="55"/>
  <c r="T106" i="55"/>
  <c r="V96" i="55"/>
  <c r="T104" i="55"/>
  <c r="V109" i="55"/>
  <c r="V93" i="55"/>
  <c r="T93" i="55"/>
  <c r="AC961" i="27"/>
  <c r="AB961" i="27" s="1"/>
  <c r="AE960" i="27"/>
  <c r="AC990" i="27"/>
  <c r="AB990" i="27" s="1"/>
  <c r="AB846" i="27"/>
  <c r="Q847" i="27"/>
  <c r="W847" i="27" s="1"/>
  <c r="AE984" i="27"/>
  <c r="AE978" i="27"/>
  <c r="AE969" i="27"/>
  <c r="X972" i="27"/>
  <c r="W962" i="27"/>
  <c r="X962" i="27"/>
  <c r="W985" i="27"/>
  <c r="AC985" i="27" s="1"/>
  <c r="AB985" i="27" s="1"/>
  <c r="W970" i="27"/>
  <c r="AC970" i="27" s="1"/>
  <c r="AB970" i="27" s="1"/>
  <c r="X979" i="27"/>
  <c r="AC979" i="27" s="1"/>
  <c r="AB979" i="27" s="1"/>
  <c r="AB902" i="27"/>
  <c r="AB923" i="27"/>
  <c r="AB935" i="27"/>
  <c r="AB946" i="27"/>
  <c r="AB857" i="27"/>
  <c r="AB869" i="27"/>
  <c r="AB880" i="27"/>
  <c r="AB912" i="27"/>
  <c r="AB891" i="27"/>
  <c r="Q948" i="27"/>
  <c r="W947" i="27"/>
  <c r="R948" i="27"/>
  <c r="X947" i="27"/>
  <c r="R937" i="27"/>
  <c r="X936" i="27"/>
  <c r="Q937" i="27"/>
  <c r="W936" i="27"/>
  <c r="Q925" i="27"/>
  <c r="W924" i="27"/>
  <c r="R925" i="27"/>
  <c r="X924" i="27"/>
  <c r="Q914" i="27"/>
  <c r="W913" i="27"/>
  <c r="R914" i="27"/>
  <c r="X913" i="27"/>
  <c r="Q904" i="27"/>
  <c r="W903" i="27"/>
  <c r="R904" i="27"/>
  <c r="X903" i="27"/>
  <c r="Q893" i="27"/>
  <c r="W892" i="27"/>
  <c r="R893" i="27"/>
  <c r="X892" i="27"/>
  <c r="R882" i="27"/>
  <c r="X881" i="27"/>
  <c r="Q882" i="27"/>
  <c r="W881" i="27"/>
  <c r="Q871" i="27"/>
  <c r="W870" i="27"/>
  <c r="R871" i="27"/>
  <c r="X870" i="27"/>
  <c r="R859" i="27"/>
  <c r="X858" i="27"/>
  <c r="Q859" i="27"/>
  <c r="W858" i="27"/>
  <c r="R847" i="27"/>
  <c r="X847" i="27" s="1"/>
  <c r="V130" i="55" l="1"/>
  <c r="T78" i="55"/>
  <c r="V143" i="55"/>
  <c r="G203" i="55"/>
  <c r="G204" i="55"/>
  <c r="G205" i="55"/>
  <c r="G199" i="55"/>
  <c r="G198" i="55"/>
  <c r="G206" i="55"/>
  <c r="G200" i="55"/>
  <c r="G201" i="55"/>
  <c r="G202" i="55"/>
  <c r="G207" i="55"/>
  <c r="T81" i="55"/>
  <c r="G243" i="55"/>
  <c r="V57" i="55"/>
  <c r="T57" i="55"/>
  <c r="V107" i="55"/>
  <c r="V54" i="55"/>
  <c r="T80" i="55"/>
  <c r="V80" i="55"/>
  <c r="T146" i="55"/>
  <c r="V146" i="55"/>
  <c r="G79" i="55"/>
  <c r="G83" i="55"/>
  <c r="G78" i="55"/>
  <c r="G77" i="55"/>
  <c r="G81" i="55"/>
  <c r="G76" i="55"/>
  <c r="G84" i="55"/>
  <c r="G80" i="55"/>
  <c r="G85" i="55"/>
  <c r="G82" i="55"/>
  <c r="V44" i="55"/>
  <c r="G247" i="55"/>
  <c r="G239" i="55"/>
  <c r="G241" i="55"/>
  <c r="G240" i="55"/>
  <c r="G244" i="55"/>
  <c r="G242" i="55"/>
  <c r="G248" i="55"/>
  <c r="G245" i="55"/>
  <c r="G246" i="55"/>
  <c r="V94" i="55"/>
  <c r="T67" i="55"/>
  <c r="V67" i="55"/>
  <c r="G545" i="55"/>
  <c r="G546" i="55"/>
  <c r="G549" i="55"/>
  <c r="G544" i="55"/>
  <c r="G552" i="55"/>
  <c r="G550" i="55"/>
  <c r="G553" i="55"/>
  <c r="G548" i="55"/>
  <c r="G551" i="55"/>
  <c r="G547" i="55"/>
  <c r="AE961" i="27"/>
  <c r="AC962" i="27"/>
  <c r="AB962" i="27" s="1"/>
  <c r="AE990" i="27"/>
  <c r="AB847" i="27"/>
  <c r="Q848" i="27"/>
  <c r="W848" i="27" s="1"/>
  <c r="AE985" i="27"/>
  <c r="AE979" i="27"/>
  <c r="AE970" i="27"/>
  <c r="W971" i="27"/>
  <c r="AC971" i="27" s="1"/>
  <c r="AB971" i="27" s="1"/>
  <c r="X963" i="27"/>
  <c r="X964" i="27"/>
  <c r="W963" i="27"/>
  <c r="AB858" i="27"/>
  <c r="AB881" i="27"/>
  <c r="AB936" i="27"/>
  <c r="AB870" i="27"/>
  <c r="AB892" i="27"/>
  <c r="AB903" i="27"/>
  <c r="AB913" i="27"/>
  <c r="AB924" i="27"/>
  <c r="AB947" i="27"/>
  <c r="R949" i="27"/>
  <c r="X948" i="27"/>
  <c r="Q949" i="27"/>
  <c r="W948" i="27"/>
  <c r="R938" i="27"/>
  <c r="X937" i="27"/>
  <c r="Q938" i="27"/>
  <c r="W937" i="27"/>
  <c r="R926" i="27"/>
  <c r="X925" i="27"/>
  <c r="Q926" i="27"/>
  <c r="W925" i="27"/>
  <c r="R915" i="27"/>
  <c r="X914" i="27"/>
  <c r="W914" i="27"/>
  <c r="Q915" i="27"/>
  <c r="R905" i="27"/>
  <c r="X904" i="27"/>
  <c r="Q905" i="27"/>
  <c r="W904" i="27"/>
  <c r="R894" i="27"/>
  <c r="X893" i="27"/>
  <c r="Q894" i="27"/>
  <c r="W893" i="27"/>
  <c r="Q883" i="27"/>
  <c r="W882" i="27"/>
  <c r="R883" i="27"/>
  <c r="X882" i="27"/>
  <c r="Q872" i="27"/>
  <c r="W871" i="27"/>
  <c r="R872" i="27"/>
  <c r="X871" i="27"/>
  <c r="Q860" i="27"/>
  <c r="W859" i="27"/>
  <c r="R860" i="27"/>
  <c r="X859" i="27"/>
  <c r="R848" i="27"/>
  <c r="AE962" i="27" l="1"/>
  <c r="AC963" i="27"/>
  <c r="AB963" i="27" s="1"/>
  <c r="Q849" i="27"/>
  <c r="Q850" i="27" s="1"/>
  <c r="AE971" i="27"/>
  <c r="W964" i="27"/>
  <c r="AC964" i="27" s="1"/>
  <c r="AB964" i="27" s="1"/>
  <c r="W972" i="27"/>
  <c r="AC972" i="27" s="1"/>
  <c r="AB972" i="27" s="1"/>
  <c r="AB893" i="27"/>
  <c r="AB904" i="27"/>
  <c r="AB925" i="27"/>
  <c r="AB937" i="27"/>
  <c r="AB948" i="27"/>
  <c r="AB914" i="27"/>
  <c r="X848" i="27"/>
  <c r="AB848" i="27" s="1"/>
  <c r="R849" i="27"/>
  <c r="AB871" i="27"/>
  <c r="AB882" i="27"/>
  <c r="AB859" i="27"/>
  <c r="R950" i="27"/>
  <c r="X950" i="27" s="1"/>
  <c r="X949" i="27"/>
  <c r="Q950" i="27"/>
  <c r="W950" i="27" s="1"/>
  <c r="W949" i="27"/>
  <c r="R939" i="27"/>
  <c r="X939" i="27" s="1"/>
  <c r="X938" i="27"/>
  <c r="Q939" i="27"/>
  <c r="W939" i="27" s="1"/>
  <c r="W938" i="27"/>
  <c r="Q927" i="27"/>
  <c r="W926" i="27"/>
  <c r="R927" i="27"/>
  <c r="X926" i="27"/>
  <c r="Q916" i="27"/>
  <c r="W915" i="27"/>
  <c r="R916" i="27"/>
  <c r="X915" i="27"/>
  <c r="R906" i="27"/>
  <c r="X906" i="27" s="1"/>
  <c r="X905" i="27"/>
  <c r="Q906" i="27"/>
  <c r="W906" i="27" s="1"/>
  <c r="W905" i="27"/>
  <c r="Q895" i="27"/>
  <c r="W895" i="27" s="1"/>
  <c r="W894" i="27"/>
  <c r="R895" i="27"/>
  <c r="X895" i="27" s="1"/>
  <c r="X894" i="27"/>
  <c r="R884" i="27"/>
  <c r="X884" i="27" s="1"/>
  <c r="X883" i="27"/>
  <c r="Q884" i="27"/>
  <c r="W884" i="27" s="1"/>
  <c r="W883" i="27"/>
  <c r="Q873" i="27"/>
  <c r="W873" i="27" s="1"/>
  <c r="W872" i="27"/>
  <c r="R873" i="27"/>
  <c r="X873" i="27" s="1"/>
  <c r="X872" i="27"/>
  <c r="R861" i="27"/>
  <c r="X860" i="27"/>
  <c r="Q861" i="27"/>
  <c r="W860" i="27"/>
  <c r="W849" i="27" l="1"/>
  <c r="AE963" i="27"/>
  <c r="AE972" i="27"/>
  <c r="AE964" i="27"/>
  <c r="AB872" i="27"/>
  <c r="AB894" i="27"/>
  <c r="AB915" i="27"/>
  <c r="AB926" i="27"/>
  <c r="AB873" i="27"/>
  <c r="AB895" i="27"/>
  <c r="AB860" i="27"/>
  <c r="AB883" i="27"/>
  <c r="AB905" i="27"/>
  <c r="AB938" i="27"/>
  <c r="AB949" i="27"/>
  <c r="AB884" i="27"/>
  <c r="AB906" i="27"/>
  <c r="AB939" i="27"/>
  <c r="AB950" i="27"/>
  <c r="W850" i="27"/>
  <c r="Q851" i="27"/>
  <c r="W851" i="27" s="1"/>
  <c r="X849" i="27"/>
  <c r="R850" i="27"/>
  <c r="R928" i="27"/>
  <c r="X928" i="27" s="1"/>
  <c r="X927" i="27"/>
  <c r="W927" i="27"/>
  <c r="Q928" i="27"/>
  <c r="W928" i="27" s="1"/>
  <c r="R917" i="27"/>
  <c r="X917" i="27" s="1"/>
  <c r="X916" i="27"/>
  <c r="Q917" i="27"/>
  <c r="W917" i="27" s="1"/>
  <c r="W916" i="27"/>
  <c r="R862" i="27"/>
  <c r="X862" i="27" s="1"/>
  <c r="X861" i="27"/>
  <c r="Q862" i="27"/>
  <c r="W862" i="27" s="1"/>
  <c r="W861" i="27"/>
  <c r="AB849" i="27" l="1"/>
  <c r="N870" i="27"/>
  <c r="N871" i="27"/>
  <c r="N867" i="27"/>
  <c r="N872" i="27"/>
  <c r="N868" i="27"/>
  <c r="N869" i="27"/>
  <c r="N865" i="27"/>
  <c r="N866" i="27"/>
  <c r="N873" i="27"/>
  <c r="N889" i="27"/>
  <c r="N888" i="27"/>
  <c r="N893" i="27"/>
  <c r="N890" i="27"/>
  <c r="N887" i="27"/>
  <c r="N894" i="27"/>
  <c r="N881" i="27"/>
  <c r="AB927" i="27"/>
  <c r="N891" i="27"/>
  <c r="N895" i="27"/>
  <c r="N892" i="27"/>
  <c r="N906" i="27"/>
  <c r="AB862" i="27"/>
  <c r="AB917" i="27"/>
  <c r="N883" i="27"/>
  <c r="N877" i="27"/>
  <c r="N884" i="27"/>
  <c r="N878" i="27"/>
  <c r="N880" i="27"/>
  <c r="N938" i="27"/>
  <c r="N933" i="27"/>
  <c r="N932" i="27"/>
  <c r="N936" i="27"/>
  <c r="N934" i="27"/>
  <c r="N937" i="27"/>
  <c r="N935" i="27"/>
  <c r="N939" i="27"/>
  <c r="N931" i="27"/>
  <c r="N879" i="27"/>
  <c r="N949" i="27"/>
  <c r="N944" i="27"/>
  <c r="N943" i="27"/>
  <c r="N947" i="27"/>
  <c r="N945" i="27"/>
  <c r="N948" i="27"/>
  <c r="N946" i="27"/>
  <c r="AB861" i="27"/>
  <c r="AB916" i="27"/>
  <c r="AB928" i="27"/>
  <c r="X850" i="27"/>
  <c r="AB850" i="27" s="1"/>
  <c r="R851" i="27"/>
  <c r="X851" i="27" s="1"/>
  <c r="AB851" i="27" s="1"/>
  <c r="N950" i="27"/>
  <c r="N942" i="27"/>
  <c r="N876" i="27"/>
  <c r="N882" i="27"/>
  <c r="N905" i="27"/>
  <c r="N899" i="27"/>
  <c r="N900" i="27"/>
  <c r="N898" i="27"/>
  <c r="N904" i="27"/>
  <c r="N901" i="27"/>
  <c r="N903" i="27"/>
  <c r="N902" i="27"/>
  <c r="C444" i="55"/>
  <c r="S38" i="56"/>
  <c r="S110" i="56"/>
  <c r="K4" i="56"/>
  <c r="C313" i="55"/>
  <c r="S102" i="56"/>
  <c r="E43" i="56"/>
  <c r="E110" i="56"/>
  <c r="S58" i="56"/>
  <c r="G71" i="56"/>
  <c r="O911" i="27"/>
  <c r="K114" i="50"/>
  <c r="E11" i="56"/>
  <c r="K178" i="50"/>
  <c r="G52" i="56"/>
  <c r="S75" i="56"/>
  <c r="S33" i="56"/>
  <c r="C255" i="55"/>
  <c r="E103" i="56"/>
  <c r="G97" i="56"/>
  <c r="O914" i="27"/>
  <c r="S96" i="56"/>
  <c r="C242" i="55"/>
  <c r="K86" i="56"/>
  <c r="S118" i="56"/>
  <c r="S46" i="56"/>
  <c r="G11" i="56"/>
  <c r="E49" i="56"/>
  <c r="S95" i="56"/>
  <c r="G29" i="56"/>
  <c r="S41" i="56"/>
  <c r="C181" i="55"/>
  <c r="E75" i="56"/>
  <c r="E63" i="56"/>
  <c r="S65" i="56"/>
  <c r="S9" i="56"/>
  <c r="G90" i="56"/>
  <c r="E17" i="56"/>
  <c r="O937" i="27"/>
  <c r="C544" i="55"/>
  <c r="S71" i="56"/>
  <c r="E6" i="56"/>
  <c r="E83" i="56"/>
  <c r="G16" i="56"/>
  <c r="G13" i="56"/>
  <c r="A450" i="55"/>
  <c r="G117" i="56"/>
  <c r="K52" i="56"/>
  <c r="E108" i="56"/>
  <c r="S44" i="56"/>
  <c r="S106" i="56"/>
  <c r="O944" i="27"/>
  <c r="O846" i="27"/>
  <c r="S54" i="56"/>
  <c r="C464" i="55"/>
  <c r="S4" i="56"/>
  <c r="G17" i="56"/>
  <c r="G15" i="56"/>
  <c r="E55" i="56"/>
  <c r="G54" i="56"/>
  <c r="O866" i="27"/>
  <c r="K98" i="56"/>
  <c r="G7" i="56"/>
  <c r="O901" i="27"/>
  <c r="K113" i="56"/>
  <c r="S84" i="56"/>
  <c r="S111" i="56"/>
  <c r="O867" i="27"/>
  <c r="C521" i="55"/>
  <c r="G77" i="56"/>
  <c r="C418" i="55"/>
  <c r="K33" i="56"/>
  <c r="G61" i="56"/>
  <c r="K89" i="56"/>
  <c r="V595" i="55"/>
  <c r="E120" i="56"/>
  <c r="O934" i="27"/>
  <c r="K174" i="50"/>
  <c r="G46" i="56"/>
  <c r="S119" i="56"/>
  <c r="E39" i="56"/>
  <c r="K77" i="56"/>
  <c r="C85" i="55"/>
  <c r="G53" i="56"/>
  <c r="G38" i="56"/>
  <c r="O936" i="27"/>
  <c r="S78" i="56"/>
  <c r="A210" i="55"/>
  <c r="G64" i="56"/>
  <c r="C447" i="55"/>
  <c r="C488" i="55"/>
  <c r="K45" i="56"/>
  <c r="O887" i="27"/>
  <c r="G74" i="56"/>
  <c r="S35" i="56"/>
  <c r="A251" i="55"/>
  <c r="K75" i="56"/>
  <c r="E60" i="56"/>
  <c r="C425" i="55"/>
  <c r="S105" i="56"/>
  <c r="S2" i="56"/>
  <c r="O927" i="27"/>
  <c r="O872" i="27"/>
  <c r="C454" i="55"/>
  <c r="AF993" i="27"/>
  <c r="AG963" i="27"/>
  <c r="AG956" i="27"/>
  <c r="AF977" i="27"/>
  <c r="AG965" i="27"/>
  <c r="AG1000" i="27"/>
  <c r="AG988" i="27"/>
  <c r="AG998" i="27"/>
  <c r="AG971" i="27"/>
  <c r="AF982" i="27"/>
  <c r="AG999" i="27"/>
  <c r="C191" i="55"/>
  <c r="V599" i="55"/>
  <c r="V600" i="55"/>
  <c r="E46" i="56"/>
  <c r="C348" i="55"/>
  <c r="E22" i="56"/>
  <c r="K106" i="50"/>
  <c r="O848" i="27"/>
  <c r="O924" i="27"/>
  <c r="E94" i="56"/>
  <c r="E31" i="56"/>
  <c r="K92" i="56"/>
  <c r="E41" i="56"/>
  <c r="C37" i="55"/>
  <c r="V575" i="55"/>
  <c r="G81" i="56"/>
  <c r="O876" i="27"/>
  <c r="K40" i="56"/>
  <c r="V592" i="55"/>
  <c r="K41" i="56"/>
  <c r="E95" i="56"/>
  <c r="E89" i="56"/>
  <c r="S59" i="56"/>
  <c r="O882" i="27"/>
  <c r="O855" i="27"/>
  <c r="S3" i="56"/>
  <c r="K38" i="56"/>
  <c r="G45" i="56"/>
  <c r="O869" i="27"/>
  <c r="C354" i="55"/>
  <c r="K50" i="56"/>
  <c r="G8" i="56"/>
  <c r="O945" i="27"/>
  <c r="G36" i="56"/>
  <c r="G57" i="56"/>
  <c r="O871" i="27"/>
  <c r="V571" i="55"/>
  <c r="E90" i="56"/>
  <c r="O917" i="27"/>
  <c r="G106" i="56"/>
  <c r="A223" i="55"/>
  <c r="C377" i="55"/>
  <c r="C492" i="55"/>
  <c r="O894" i="27"/>
  <c r="O877" i="27"/>
  <c r="S34" i="56"/>
  <c r="O904" i="27"/>
  <c r="K105" i="56"/>
  <c r="G107" i="56"/>
  <c r="K9" i="56"/>
  <c r="S21" i="56"/>
  <c r="E118" i="56"/>
  <c r="S56" i="56"/>
  <c r="C281" i="55"/>
  <c r="G69" i="56"/>
  <c r="C125" i="55"/>
  <c r="C438" i="55"/>
  <c r="G37" i="56"/>
  <c r="E57" i="56"/>
  <c r="S27" i="56"/>
  <c r="O860" i="27"/>
  <c r="O892" i="27"/>
  <c r="C151" i="55"/>
  <c r="K37" i="56"/>
  <c r="S43" i="56"/>
  <c r="A383" i="55"/>
  <c r="V578" i="55"/>
  <c r="G70" i="56"/>
  <c r="C341" i="55"/>
  <c r="G115" i="56"/>
  <c r="V581" i="55"/>
  <c r="G72" i="56"/>
  <c r="V603" i="55"/>
  <c r="S10" i="56"/>
  <c r="G24" i="56"/>
  <c r="K64" i="56"/>
  <c r="G66" i="56"/>
  <c r="A303" i="55"/>
  <c r="E113" i="56"/>
  <c r="E78" i="56"/>
  <c r="G100" i="56"/>
  <c r="S120" i="56"/>
  <c r="A27" i="55"/>
  <c r="K7" i="56"/>
  <c r="C112" i="55"/>
  <c r="G105" i="56"/>
  <c r="O899" i="27"/>
  <c r="C408" i="55"/>
  <c r="A530" i="55"/>
  <c r="O906" i="27"/>
  <c r="K175" i="50"/>
  <c r="O926" i="27"/>
  <c r="O857" i="27"/>
  <c r="A167" i="55"/>
  <c r="O870" i="27"/>
  <c r="C405" i="55"/>
  <c r="E53" i="56"/>
  <c r="G98" i="56"/>
  <c r="C514" i="55"/>
  <c r="C319" i="55"/>
  <c r="C138" i="55"/>
  <c r="C204" i="55"/>
  <c r="S31" i="56"/>
  <c r="AF961" i="27"/>
  <c r="AG978" i="27"/>
  <c r="AF980" i="27"/>
  <c r="AG980" i="27"/>
  <c r="AF963" i="27"/>
  <c r="AG992" i="27"/>
  <c r="AF981" i="27"/>
  <c r="AF996" i="27"/>
  <c r="AG995" i="27"/>
  <c r="AG991" i="27"/>
  <c r="AG979" i="27"/>
  <c r="AF994" i="27"/>
  <c r="V586" i="55"/>
  <c r="C47" i="55"/>
  <c r="V562" i="55"/>
  <c r="E91" i="56"/>
  <c r="S32" i="56"/>
  <c r="G33" i="56"/>
  <c r="E15" i="56"/>
  <c r="E13" i="56"/>
  <c r="O938" i="27"/>
  <c r="C245" i="55"/>
  <c r="E36" i="56"/>
  <c r="K94" i="56"/>
  <c r="K115" i="50"/>
  <c r="C460" i="55"/>
  <c r="G67" i="56"/>
  <c r="S91" i="56"/>
  <c r="S67" i="56"/>
  <c r="C524" i="55"/>
  <c r="S92" i="56"/>
  <c r="S104" i="56"/>
  <c r="C361" i="55"/>
  <c r="C63" i="55"/>
  <c r="O933" i="27"/>
  <c r="K97" i="56"/>
  <c r="A463" i="55"/>
  <c r="V601" i="55"/>
  <c r="K80" i="56"/>
  <c r="A398" i="55"/>
  <c r="O928" i="27"/>
  <c r="C511" i="55"/>
  <c r="G113" i="56"/>
  <c r="S87" i="56"/>
  <c r="E69" i="56"/>
  <c r="C76" i="55"/>
  <c r="O891" i="27"/>
  <c r="V574" i="55"/>
  <c r="E9" i="56"/>
  <c r="K96" i="56"/>
  <c r="C364" i="55"/>
  <c r="C172" i="55"/>
  <c r="S47" i="56"/>
  <c r="S76" i="56"/>
  <c r="O895" i="27"/>
  <c r="S114" i="56"/>
  <c r="S88" i="56"/>
  <c r="A411" i="55"/>
  <c r="O898" i="27"/>
  <c r="S51" i="56"/>
  <c r="K61" i="56"/>
  <c r="O922" i="27"/>
  <c r="A264" i="55"/>
  <c r="K54" i="56"/>
  <c r="O942" i="27"/>
  <c r="E35" i="56"/>
  <c r="G63" i="56"/>
  <c r="E74" i="56"/>
  <c r="A114" i="55"/>
  <c r="A517" i="55"/>
  <c r="E26" i="56"/>
  <c r="S64" i="56"/>
  <c r="E80" i="56"/>
  <c r="K108" i="56"/>
  <c r="V580" i="55"/>
  <c r="E99" i="56"/>
  <c r="S89" i="56"/>
  <c r="G35" i="56"/>
  <c r="O915" i="27"/>
  <c r="C207" i="55"/>
  <c r="O916" i="27"/>
  <c r="G34" i="56"/>
  <c r="O856" i="27"/>
  <c r="S61" i="56"/>
  <c r="O847" i="27"/>
  <c r="C547" i="55"/>
  <c r="E59" i="56"/>
  <c r="E5" i="56"/>
  <c r="E19" i="56"/>
  <c r="C194" i="55"/>
  <c r="E65" i="56"/>
  <c r="C128" i="55"/>
  <c r="C178" i="55"/>
  <c r="C310" i="55"/>
  <c r="K26" i="56"/>
  <c r="C431" i="55"/>
  <c r="K109" i="50"/>
  <c r="E77" i="56"/>
  <c r="S17" i="56"/>
  <c r="K176" i="50"/>
  <c r="S74" i="56"/>
  <c r="C451" i="55"/>
  <c r="E100" i="56"/>
  <c r="K114" i="56"/>
  <c r="E112" i="56"/>
  <c r="K12" i="56"/>
  <c r="A158" i="55"/>
  <c r="C358" i="55"/>
  <c r="O862" i="27"/>
  <c r="C300" i="55"/>
  <c r="S85" i="56"/>
  <c r="K90" i="56"/>
  <c r="A370" i="55"/>
  <c r="K104" i="56"/>
  <c r="O858" i="27"/>
  <c r="AG960" i="27"/>
  <c r="AF973" i="27"/>
  <c r="AF975" i="27"/>
  <c r="AG984" i="27"/>
  <c r="AF959" i="27"/>
  <c r="AG961" i="27"/>
  <c r="AF989" i="27"/>
  <c r="AF962" i="27"/>
  <c r="AG970" i="27"/>
  <c r="AG969" i="27"/>
  <c r="AG994" i="27"/>
  <c r="AG981" i="27"/>
  <c r="E2" i="56"/>
  <c r="E37" i="56"/>
  <c r="O849" i="27"/>
  <c r="A318" i="55"/>
  <c r="K65" i="56"/>
  <c r="C537" i="55"/>
  <c r="G86" i="56"/>
  <c r="G116" i="56"/>
  <c r="O859" i="27"/>
  <c r="C508" i="55"/>
  <c r="K74" i="56"/>
  <c r="C141" i="55"/>
  <c r="V597" i="55"/>
  <c r="C384" i="55"/>
  <c r="C137" i="55"/>
  <c r="O910" i="27"/>
  <c r="V579" i="55"/>
  <c r="V566" i="55"/>
  <c r="E72" i="56"/>
  <c r="S49" i="56"/>
  <c r="E86" i="56"/>
  <c r="E3" i="56"/>
  <c r="K117" i="56"/>
  <c r="K72" i="56"/>
  <c r="G87" i="56"/>
  <c r="E44" i="56"/>
  <c r="C428" i="55"/>
  <c r="E23" i="56"/>
  <c r="E58" i="56"/>
  <c r="K120" i="56"/>
  <c r="K13" i="56"/>
  <c r="C159" i="55"/>
  <c r="G94" i="56"/>
  <c r="K8" i="56"/>
  <c r="O931" i="27"/>
  <c r="K19" i="56"/>
  <c r="S97" i="56"/>
  <c r="C441" i="55"/>
  <c r="E119" i="56"/>
  <c r="C115" i="55"/>
  <c r="S93" i="56"/>
  <c r="E20" i="56"/>
  <c r="K68" i="56"/>
  <c r="E82" i="56"/>
  <c r="G58" i="56"/>
  <c r="C284" i="55"/>
  <c r="V582" i="55"/>
  <c r="O883" i="27"/>
  <c r="K118" i="56"/>
  <c r="S19" i="56"/>
  <c r="K71" i="56"/>
  <c r="K107" i="56"/>
  <c r="S101" i="56"/>
  <c r="K76" i="56"/>
  <c r="C527" i="55"/>
  <c r="S52" i="56"/>
  <c r="O925" i="27"/>
  <c r="S103" i="56"/>
  <c r="O868" i="27"/>
  <c r="C322" i="55"/>
  <c r="A161" i="55"/>
  <c r="G68" i="56"/>
  <c r="C540" i="55"/>
  <c r="C291" i="55"/>
  <c r="V594" i="55"/>
  <c r="E38" i="56"/>
  <c r="G28" i="56"/>
  <c r="C86" i="55"/>
  <c r="C265" i="55"/>
  <c r="K6" i="56"/>
  <c r="C495" i="55"/>
  <c r="K47" i="56"/>
  <c r="G21" i="56"/>
  <c r="K28" i="56"/>
  <c r="K85" i="56"/>
  <c r="S5" i="56"/>
  <c r="C59" i="55"/>
  <c r="V576" i="55"/>
  <c r="C470" i="55"/>
  <c r="G50" i="56"/>
  <c r="C50" i="55"/>
  <c r="K91" i="56"/>
  <c r="C124" i="55"/>
  <c r="O921" i="27"/>
  <c r="S121" i="56"/>
  <c r="C111" i="55"/>
  <c r="C98" i="55"/>
  <c r="C328" i="55"/>
  <c r="S55" i="56"/>
  <c r="G121" i="56"/>
  <c r="C297" i="55"/>
  <c r="E88" i="56"/>
  <c r="G109" i="56"/>
  <c r="A140" i="55"/>
  <c r="E105" i="56"/>
  <c r="G119" i="56"/>
  <c r="E73" i="56"/>
  <c r="S42" i="56"/>
  <c r="S69" i="56"/>
  <c r="S24" i="56"/>
  <c r="K51" i="56"/>
  <c r="O903" i="27"/>
  <c r="K107" i="50"/>
  <c r="AF988" i="27"/>
  <c r="AF958" i="27"/>
  <c r="AG966" i="27"/>
  <c r="AG987" i="27"/>
  <c r="AG973" i="27"/>
  <c r="AG993" i="27"/>
  <c r="AF974" i="27"/>
  <c r="AG997" i="27"/>
  <c r="AG974" i="27"/>
  <c r="AF1000" i="27"/>
  <c r="AF964" i="27"/>
  <c r="B3" i="55"/>
  <c r="G120" i="56"/>
  <c r="G78" i="56"/>
  <c r="K111" i="56"/>
  <c r="S109" i="56"/>
  <c r="C175" i="55"/>
  <c r="E114" i="56"/>
  <c r="K73" i="56"/>
  <c r="C412" i="55"/>
  <c r="S13" i="56"/>
  <c r="C374" i="55"/>
  <c r="G60" i="56"/>
  <c r="K34" i="56"/>
  <c r="C338" i="55"/>
  <c r="G55" i="56"/>
  <c r="S90" i="56"/>
  <c r="O946" i="27"/>
  <c r="E47" i="56"/>
  <c r="C335" i="55"/>
  <c r="S16" i="56"/>
  <c r="G26" i="56"/>
  <c r="G19" i="56"/>
  <c r="G79" i="56"/>
  <c r="V560" i="55"/>
  <c r="A344" i="55"/>
  <c r="G25" i="56"/>
  <c r="K179" i="50"/>
  <c r="S28" i="56"/>
  <c r="K95" i="56"/>
  <c r="A543" i="55"/>
  <c r="G118" i="56"/>
  <c r="S63" i="56"/>
  <c r="K36" i="56"/>
  <c r="A165" i="55"/>
  <c r="S117" i="56"/>
  <c r="C211" i="55"/>
  <c r="C467" i="55"/>
  <c r="G5" i="56"/>
  <c r="K79" i="56"/>
  <c r="V587" i="55"/>
  <c r="E81" i="56"/>
  <c r="G83" i="56"/>
  <c r="G41" i="56"/>
  <c r="K108" i="50"/>
  <c r="G103" i="56"/>
  <c r="G20" i="56"/>
  <c r="C198" i="55"/>
  <c r="S99" i="56"/>
  <c r="K180" i="50"/>
  <c r="O912" i="27"/>
  <c r="E97" i="56"/>
  <c r="E16" i="56"/>
  <c r="G40" i="56"/>
  <c r="G75" i="56"/>
  <c r="E7" i="56"/>
  <c r="K106" i="56"/>
  <c r="C294" i="55"/>
  <c r="C233" i="55"/>
  <c r="O850" i="27"/>
  <c r="G39" i="56"/>
  <c r="C421" i="55"/>
  <c r="K112" i="56"/>
  <c r="G84" i="56"/>
  <c r="V561" i="55"/>
  <c r="A49" i="55"/>
  <c r="C60" i="55"/>
  <c r="S12" i="56"/>
  <c r="G80" i="56"/>
  <c r="K103" i="56"/>
  <c r="G31" i="56"/>
  <c r="K21" i="56"/>
  <c r="E4" i="56"/>
  <c r="K22" i="56"/>
  <c r="K44" i="56"/>
  <c r="K88" i="56"/>
  <c r="G101" i="56"/>
  <c r="K10" i="56"/>
  <c r="E104" i="56"/>
  <c r="G49" i="56"/>
  <c r="E76" i="56"/>
  <c r="S20" i="56"/>
  <c r="O884" i="27"/>
  <c r="K23" i="56"/>
  <c r="K5" i="56"/>
  <c r="G14" i="56"/>
  <c r="K84" i="56"/>
  <c r="A88" i="55"/>
  <c r="S50" i="56"/>
  <c r="S30" i="56"/>
  <c r="K43" i="56"/>
  <c r="K63" i="56"/>
  <c r="E18" i="56"/>
  <c r="K69" i="56"/>
  <c r="O947" i="27"/>
  <c r="A75" i="55"/>
  <c r="V596" i="55"/>
  <c r="E84" i="56"/>
  <c r="C371" i="55"/>
  <c r="E52" i="56"/>
  <c r="E68" i="56"/>
  <c r="S22" i="56"/>
  <c r="O943" i="27"/>
  <c r="G48" i="56"/>
  <c r="C214" i="55"/>
  <c r="AF957" i="27"/>
  <c r="AF956" i="27"/>
  <c r="AG985" i="27"/>
  <c r="AF991" i="27"/>
  <c r="AG986" i="27"/>
  <c r="AF983" i="27"/>
  <c r="AF979" i="27"/>
  <c r="AF986" i="27"/>
  <c r="AF970" i="27"/>
  <c r="AF972" i="27"/>
  <c r="AG990" i="27"/>
  <c r="K42" i="56"/>
  <c r="G89" i="56"/>
  <c r="O893" i="27"/>
  <c r="K109" i="56"/>
  <c r="E101" i="56"/>
  <c r="V588" i="55"/>
  <c r="E12" i="56"/>
  <c r="E87" i="56"/>
  <c r="S79" i="56"/>
  <c r="A171" i="55"/>
  <c r="S66" i="56"/>
  <c r="K30" i="56"/>
  <c r="E106" i="56"/>
  <c r="V602" i="55"/>
  <c r="A164" i="55"/>
  <c r="C415" i="55"/>
  <c r="C258" i="55"/>
  <c r="S116" i="56"/>
  <c r="E29" i="56"/>
  <c r="S37" i="56"/>
  <c r="E98" i="56"/>
  <c r="C248" i="55"/>
  <c r="K78" i="56"/>
  <c r="S8" i="56"/>
  <c r="G10" i="56"/>
  <c r="G6" i="56"/>
  <c r="G18" i="56"/>
  <c r="E116" i="56"/>
  <c r="E34" i="56"/>
  <c r="E24" i="56"/>
  <c r="K66" i="56"/>
  <c r="C224" i="55"/>
  <c r="A437" i="55"/>
  <c r="C380" i="55"/>
  <c r="A101" i="55"/>
  <c r="G65" i="56"/>
  <c r="K32" i="56"/>
  <c r="C307" i="55"/>
  <c r="O920" i="27"/>
  <c r="C274" i="55"/>
  <c r="G91" i="56"/>
  <c r="A184" i="55"/>
  <c r="E56" i="56"/>
  <c r="C201" i="55"/>
  <c r="C505" i="55"/>
  <c r="C457" i="55"/>
  <c r="O878" i="27"/>
  <c r="V589" i="55"/>
  <c r="K121" i="56"/>
  <c r="V567" i="55"/>
  <c r="G4" i="56"/>
  <c r="G42" i="56"/>
  <c r="E48" i="56"/>
  <c r="K11" i="56"/>
  <c r="G102" i="56"/>
  <c r="O950" i="27"/>
  <c r="C345" i="55"/>
  <c r="S82" i="56"/>
  <c r="V558" i="55"/>
  <c r="O843" i="27"/>
  <c r="S57" i="56"/>
  <c r="S80" i="56"/>
  <c r="G85" i="56"/>
  <c r="C399" i="55"/>
  <c r="S70" i="56"/>
  <c r="K183" i="50"/>
  <c r="E79" i="56"/>
  <c r="G43" i="56"/>
  <c r="K181" i="50"/>
  <c r="G99" i="56"/>
  <c r="A197" i="55"/>
  <c r="C33" i="55"/>
  <c r="C24" i="55"/>
  <c r="O905" i="27"/>
  <c r="K70" i="56"/>
  <c r="K25" i="56"/>
  <c r="E62" i="56"/>
  <c r="K110" i="56"/>
  <c r="E42" i="56"/>
  <c r="S7" i="56"/>
  <c r="C367" i="55"/>
  <c r="O949" i="27"/>
  <c r="S115" i="56"/>
  <c r="G27" i="56"/>
  <c r="A238" i="55"/>
  <c r="K102" i="56"/>
  <c r="E64" i="56"/>
  <c r="E45" i="56"/>
  <c r="C220" i="55"/>
  <c r="S94" i="56"/>
  <c r="G111" i="56"/>
  <c r="E32" i="56"/>
  <c r="E67" i="56"/>
  <c r="V573" i="55"/>
  <c r="C217" i="55"/>
  <c r="C482" i="55"/>
  <c r="K16" i="56"/>
  <c r="C230" i="55"/>
  <c r="K101" i="56"/>
  <c r="K100" i="56"/>
  <c r="C162" i="55"/>
  <c r="O889" i="27"/>
  <c r="S77" i="56"/>
  <c r="AF965" i="27"/>
  <c r="AG982" i="27"/>
  <c r="AG972" i="27"/>
  <c r="AF984" i="27"/>
  <c r="AF990" i="27"/>
  <c r="AF999" i="27"/>
  <c r="AF960" i="27"/>
  <c r="AG964" i="27"/>
  <c r="AF987" i="27"/>
  <c r="AF966" i="27"/>
  <c r="AF985" i="27"/>
  <c r="G9" i="56"/>
  <c r="E117" i="56"/>
  <c r="S15" i="56"/>
  <c r="E71" i="56"/>
  <c r="E30" i="56"/>
  <c r="O932" i="27"/>
  <c r="G73" i="56"/>
  <c r="S72" i="56"/>
  <c r="C150" i="55"/>
  <c r="S98" i="56"/>
  <c r="K177" i="50"/>
  <c r="G23" i="56"/>
  <c r="O865" i="27"/>
  <c r="K48" i="56"/>
  <c r="A331" i="55"/>
  <c r="V583" i="55"/>
  <c r="E121" i="56"/>
  <c r="C553" i="55"/>
  <c r="O880" i="27"/>
  <c r="K35" i="56"/>
  <c r="S112" i="56"/>
  <c r="O935" i="27"/>
  <c r="V563" i="55"/>
  <c r="S25" i="56"/>
  <c r="C287" i="55"/>
  <c r="K67" i="56"/>
  <c r="C501" i="55"/>
  <c r="K55" i="56"/>
  <c r="V593" i="55"/>
  <c r="E28" i="56"/>
  <c r="O900" i="27"/>
  <c r="O888" i="27"/>
  <c r="K113" i="50"/>
  <c r="A491" i="55"/>
  <c r="C227" i="55"/>
  <c r="G2" i="56"/>
  <c r="S40" i="56"/>
  <c r="S39" i="56"/>
  <c r="K182" i="50"/>
  <c r="K14" i="56"/>
  <c r="G62" i="56"/>
  <c r="G88" i="56"/>
  <c r="E27" i="56"/>
  <c r="C387" i="55"/>
  <c r="E102" i="56"/>
  <c r="O851" i="27"/>
  <c r="C252" i="55"/>
  <c r="G92" i="56"/>
  <c r="C89" i="55"/>
  <c r="C518" i="55"/>
  <c r="C188" i="55"/>
  <c r="C550" i="55"/>
  <c r="K29" i="56"/>
  <c r="E51" i="56"/>
  <c r="K56" i="56"/>
  <c r="S45" i="56"/>
  <c r="C165" i="55"/>
  <c r="E115" i="56"/>
  <c r="V564" i="55"/>
  <c r="C239" i="55"/>
  <c r="C479" i="55"/>
  <c r="G95" i="56"/>
  <c r="C185" i="55"/>
  <c r="A26" i="55"/>
  <c r="O923" i="27"/>
  <c r="E40" i="56"/>
  <c r="C278" i="55"/>
  <c r="K2" i="56"/>
  <c r="K87" i="56"/>
  <c r="K116" i="56"/>
  <c r="K49" i="56"/>
  <c r="C485" i="55"/>
  <c r="K20" i="56"/>
  <c r="E61" i="56"/>
  <c r="C99" i="55"/>
  <c r="S48" i="56"/>
  <c r="E25" i="56"/>
  <c r="V590" i="55"/>
  <c r="G56" i="56"/>
  <c r="O844" i="27"/>
  <c r="C434" i="55"/>
  <c r="K17" i="56"/>
  <c r="K60" i="56"/>
  <c r="K62" i="56"/>
  <c r="C473" i="55"/>
  <c r="C261" i="55"/>
  <c r="S86" i="56"/>
  <c r="O890" i="27"/>
  <c r="G76" i="56"/>
  <c r="S100" i="56"/>
  <c r="A478" i="55"/>
  <c r="K58" i="56"/>
  <c r="S53" i="56"/>
  <c r="E21" i="56"/>
  <c r="E109" i="56"/>
  <c r="G108" i="56"/>
  <c r="O879" i="27"/>
  <c r="C402" i="55"/>
  <c r="K18" i="56"/>
  <c r="A62" i="55"/>
  <c r="S29" i="56"/>
  <c r="E111" i="56"/>
  <c r="G32" i="56"/>
  <c r="AG977" i="27"/>
  <c r="AF998" i="27"/>
  <c r="AF969" i="27"/>
  <c r="AG996" i="27"/>
  <c r="AG958" i="27"/>
  <c r="AG962" i="27"/>
  <c r="AF968" i="27"/>
  <c r="AG967" i="27"/>
  <c r="AG983" i="27"/>
  <c r="AG968" i="27"/>
  <c r="AG989" i="27"/>
  <c r="G96" i="56"/>
  <c r="K115" i="56"/>
  <c r="K15" i="56"/>
  <c r="G12" i="56"/>
  <c r="C168" i="55"/>
  <c r="S81" i="56"/>
  <c r="G3" i="56"/>
  <c r="O854" i="27"/>
  <c r="K53" i="56"/>
  <c r="E8" i="56"/>
  <c r="K46" i="56"/>
  <c r="E10" i="56"/>
  <c r="G47" i="56"/>
  <c r="G93" i="56"/>
  <c r="K57" i="56"/>
  <c r="C534" i="55"/>
  <c r="S113" i="56"/>
  <c r="K3" i="56"/>
  <c r="O939" i="27"/>
  <c r="E92" i="56"/>
  <c r="A36" i="55"/>
  <c r="C72" i="55"/>
  <c r="K39" i="56"/>
  <c r="C393" i="55"/>
  <c r="S60" i="56"/>
  <c r="V565" i="55"/>
  <c r="S68" i="56"/>
  <c r="S26" i="56"/>
  <c r="G51" i="56"/>
  <c r="E54" i="56"/>
  <c r="S23" i="56"/>
  <c r="C531" i="55"/>
  <c r="E93" i="56"/>
  <c r="K112" i="50"/>
  <c r="K31" i="56"/>
  <c r="S11" i="56"/>
  <c r="C34" i="55"/>
  <c r="S36" i="56"/>
  <c r="V572" i="55"/>
  <c r="S108" i="56"/>
  <c r="A277" i="55"/>
  <c r="E107" i="56"/>
  <c r="A23" i="55"/>
  <c r="A424" i="55"/>
  <c r="O873" i="27"/>
  <c r="G110" i="56"/>
  <c r="G82" i="56"/>
  <c r="G59" i="56"/>
  <c r="C268" i="55"/>
  <c r="C325" i="55"/>
  <c r="C46" i="55"/>
  <c r="V585" i="55"/>
  <c r="G112" i="56"/>
  <c r="K111" i="50"/>
  <c r="S14" i="56"/>
  <c r="C332" i="55"/>
  <c r="C498" i="55"/>
  <c r="V604" i="55"/>
  <c r="A357" i="55"/>
  <c r="S6" i="56"/>
  <c r="K99" i="56"/>
  <c r="S73" i="56"/>
  <c r="S107" i="56"/>
  <c r="C73" i="55"/>
  <c r="C102" i="55"/>
  <c r="O861" i="27"/>
  <c r="O913" i="27"/>
  <c r="E50" i="56"/>
  <c r="O845" i="27"/>
  <c r="K59" i="56"/>
  <c r="A127" i="55"/>
  <c r="E66" i="56"/>
  <c r="C390" i="55"/>
  <c r="A504" i="55"/>
  <c r="K83" i="56"/>
  <c r="E70" i="56"/>
  <c r="K110" i="50"/>
  <c r="E96" i="56"/>
  <c r="V559" i="55"/>
  <c r="K82" i="56"/>
  <c r="S83" i="56"/>
  <c r="K93" i="56"/>
  <c r="G44" i="56"/>
  <c r="O902" i="27"/>
  <c r="G22" i="56"/>
  <c r="E14" i="56"/>
  <c r="E85" i="56"/>
  <c r="C271" i="55"/>
  <c r="K119" i="56"/>
  <c r="E33" i="56"/>
  <c r="G104" i="56"/>
  <c r="K81" i="56"/>
  <c r="S18" i="56"/>
  <c r="O948" i="27"/>
  <c r="O909" i="27"/>
  <c r="K24" i="56"/>
  <c r="S62" i="56"/>
  <c r="O881" i="27"/>
  <c r="C351" i="55"/>
  <c r="G114" i="56"/>
  <c r="C304" i="55"/>
  <c r="A290" i="55"/>
  <c r="G30" i="56"/>
  <c r="K27" i="56"/>
  <c r="AF978" i="27"/>
  <c r="AG959" i="27"/>
  <c r="AF995" i="27"/>
  <c r="AF992" i="27"/>
  <c r="AF976" i="27"/>
  <c r="AF997" i="27"/>
  <c r="AG975" i="27"/>
  <c r="AG957" i="27"/>
  <c r="AF967" i="27"/>
  <c r="AF971" i="27"/>
  <c r="AG976" i="27"/>
  <c r="Q50" i="55" l="1"/>
  <c r="Q51" i="55"/>
  <c r="Q335" i="55"/>
  <c r="Q334" i="55"/>
  <c r="Q505" i="55"/>
  <c r="Q506" i="55"/>
  <c r="Q270" i="55"/>
  <c r="Q269" i="55"/>
  <c r="O984" i="27"/>
  <c r="Q498" i="55"/>
  <c r="Q499" i="55"/>
  <c r="Q485" i="55"/>
  <c r="Q486" i="55"/>
  <c r="Q532" i="55"/>
  <c r="Q531" i="55"/>
  <c r="O962" i="27"/>
  <c r="F83" i="56"/>
  <c r="F61" i="56"/>
  <c r="Q58" i="55"/>
  <c r="Q59" i="55"/>
  <c r="O1000" i="27"/>
  <c r="O957" i="27"/>
  <c r="Q99" i="55"/>
  <c r="O993" i="27"/>
  <c r="Q124" i="55"/>
  <c r="Q123" i="55"/>
  <c r="Q220" i="55"/>
  <c r="Q219" i="55"/>
  <c r="Q363" i="55"/>
  <c r="Q362" i="55"/>
  <c r="F73" i="56"/>
  <c r="Q215" i="55"/>
  <c r="Q216" i="55"/>
  <c r="Q174" i="55"/>
  <c r="Q175" i="55"/>
  <c r="F94" i="56"/>
  <c r="F74" i="56"/>
  <c r="Q47" i="55"/>
  <c r="F93" i="56"/>
  <c r="Q440" i="55"/>
  <c r="Q441" i="55"/>
  <c r="O981" i="27"/>
  <c r="Q512" i="55"/>
  <c r="Q511" i="55"/>
  <c r="Q54" i="55"/>
  <c r="Q55" i="55"/>
  <c r="O997" i="27"/>
  <c r="O999" i="27"/>
  <c r="O978" i="27"/>
  <c r="Q434" i="55"/>
  <c r="Q433" i="55"/>
  <c r="Q496" i="55"/>
  <c r="Q497" i="55"/>
  <c r="F78" i="56"/>
  <c r="Q456" i="55"/>
  <c r="Q455" i="55"/>
  <c r="Q42" i="55"/>
  <c r="Q41" i="55"/>
  <c r="Q120" i="55"/>
  <c r="Q119" i="55"/>
  <c r="Q350" i="55"/>
  <c r="Q349" i="55"/>
  <c r="Q413" i="55"/>
  <c r="Q412" i="55"/>
  <c r="Q227" i="55"/>
  <c r="Q226" i="55"/>
  <c r="Q168" i="55"/>
  <c r="Q167" i="55"/>
  <c r="Q393" i="55"/>
  <c r="Q392" i="55"/>
  <c r="O992" i="27"/>
  <c r="F92" i="56"/>
  <c r="Q110" i="55"/>
  <c r="Q111" i="55"/>
  <c r="Q454" i="55"/>
  <c r="Q453" i="55"/>
  <c r="Q523" i="55"/>
  <c r="Q522" i="55"/>
  <c r="Q284" i="55"/>
  <c r="Q285" i="55"/>
  <c r="Q447" i="55"/>
  <c r="Q446" i="55"/>
  <c r="Q346" i="55"/>
  <c r="Q345" i="55"/>
  <c r="Q374" i="55"/>
  <c r="Q373" i="55"/>
  <c r="F50" i="56"/>
  <c r="Q328" i="55"/>
  <c r="Q327" i="55"/>
  <c r="O987" i="27"/>
  <c r="O988" i="27"/>
  <c r="Q72" i="55"/>
  <c r="Q71" i="55"/>
  <c r="F80" i="56"/>
  <c r="F69" i="56"/>
  <c r="F82" i="56"/>
  <c r="Q158" i="55"/>
  <c r="Q98" i="55"/>
  <c r="Q97" i="55"/>
  <c r="Q228" i="55"/>
  <c r="Q229" i="55"/>
  <c r="F76" i="56"/>
  <c r="Q402" i="55"/>
  <c r="Q401" i="55"/>
  <c r="O968" i="27"/>
  <c r="Q73" i="55"/>
  <c r="Q488" i="55"/>
  <c r="Q487" i="55"/>
  <c r="Q428" i="55"/>
  <c r="Q427" i="55"/>
  <c r="Q524" i="55"/>
  <c r="Q525" i="55"/>
  <c r="Q64" i="55"/>
  <c r="Q63" i="55"/>
  <c r="Q67" i="55"/>
  <c r="Q68" i="55"/>
  <c r="Q415" i="55"/>
  <c r="Q414" i="55"/>
  <c r="Q442" i="55"/>
  <c r="Q443" i="55"/>
  <c r="Q464" i="55"/>
  <c r="Q465" i="55"/>
  <c r="Q261" i="55"/>
  <c r="Q260" i="55"/>
  <c r="Q386" i="55"/>
  <c r="Q387" i="55"/>
  <c r="Q406" i="55"/>
  <c r="Q405" i="55"/>
  <c r="Q102" i="55"/>
  <c r="Q103" i="55"/>
  <c r="F91" i="56"/>
  <c r="Q206" i="55"/>
  <c r="Q207" i="55"/>
  <c r="Q133" i="55"/>
  <c r="Q132" i="55"/>
  <c r="Q258" i="55"/>
  <c r="Q259" i="55"/>
  <c r="O974" i="27"/>
  <c r="Q444" i="55"/>
  <c r="Q445" i="55"/>
  <c r="Q473" i="55"/>
  <c r="Q472" i="55"/>
  <c r="Q309" i="55"/>
  <c r="Q308" i="55"/>
  <c r="Q338" i="55"/>
  <c r="Q339" i="55"/>
  <c r="F53" i="56"/>
  <c r="Q361" i="55"/>
  <c r="Q360" i="55"/>
  <c r="Q224" i="55"/>
  <c r="Q225" i="55"/>
  <c r="Q385" i="55"/>
  <c r="Q384" i="55"/>
  <c r="Q550" i="55"/>
  <c r="Q551" i="55"/>
  <c r="F66" i="56"/>
  <c r="Q514" i="55"/>
  <c r="Q513" i="55"/>
  <c r="Q377" i="55"/>
  <c r="Q378" i="55"/>
  <c r="Q138" i="55"/>
  <c r="R23" i="55"/>
  <c r="R27" i="55"/>
  <c r="R32" i="55"/>
  <c r="R31" i="55"/>
  <c r="R29" i="55"/>
  <c r="F81" i="56"/>
  <c r="Q212" i="55"/>
  <c r="Q211" i="55"/>
  <c r="Q509" i="55"/>
  <c r="Q510" i="55"/>
  <c r="Q81" i="55"/>
  <c r="Q80" i="55"/>
  <c r="Q112" i="55"/>
  <c r="O995" i="27"/>
  <c r="F84" i="56"/>
  <c r="Q180" i="55"/>
  <c r="Q181" i="55"/>
  <c r="Q136" i="55"/>
  <c r="Q137" i="55"/>
  <c r="Q526" i="55"/>
  <c r="Q527" i="55"/>
  <c r="O966" i="27"/>
  <c r="Q493" i="55"/>
  <c r="Q492" i="55"/>
  <c r="F90" i="56"/>
  <c r="Q390" i="55"/>
  <c r="Q391" i="55"/>
  <c r="Q320" i="55"/>
  <c r="Q319" i="55"/>
  <c r="Q467" i="55"/>
  <c r="Q466" i="55"/>
  <c r="F79" i="56"/>
  <c r="Q252" i="55"/>
  <c r="Q253" i="55"/>
  <c r="Q205" i="55"/>
  <c r="Q204" i="55"/>
  <c r="F55" i="56"/>
  <c r="Q246" i="55"/>
  <c r="Q245" i="55"/>
  <c r="Q89" i="55"/>
  <c r="Q90" i="55"/>
  <c r="O985" i="27"/>
  <c r="Q372" i="55"/>
  <c r="Q371" i="55"/>
  <c r="F58" i="56"/>
  <c r="Q408" i="55"/>
  <c r="Q407" i="55"/>
  <c r="F75" i="56"/>
  <c r="Q501" i="55"/>
  <c r="Q500" i="55"/>
  <c r="Q247" i="55"/>
  <c r="Q248" i="55"/>
  <c r="O979" i="27"/>
  <c r="F68" i="56"/>
  <c r="Q194" i="55"/>
  <c r="Q193" i="55"/>
  <c r="F70" i="56"/>
  <c r="O958" i="27"/>
  <c r="Q469" i="55"/>
  <c r="Q468" i="55"/>
  <c r="Q283" i="55"/>
  <c r="Q282" i="55"/>
  <c r="Q518" i="55"/>
  <c r="Q519" i="55"/>
  <c r="F52" i="56"/>
  <c r="F51" i="56"/>
  <c r="O969" i="27"/>
  <c r="O990" i="27"/>
  <c r="Q535" i="55"/>
  <c r="Q536" i="55"/>
  <c r="Q254" i="55"/>
  <c r="Q255" i="55"/>
  <c r="F65" i="56"/>
  <c r="O998" i="27"/>
  <c r="O982" i="27"/>
  <c r="Q34" i="55"/>
  <c r="F87" i="56"/>
  <c r="F59" i="56"/>
  <c r="Q400" i="55"/>
  <c r="Q399" i="55"/>
  <c r="Q94" i="55"/>
  <c r="Q93" i="55"/>
  <c r="O994" i="27"/>
  <c r="Q177" i="55"/>
  <c r="Q176" i="55"/>
  <c r="Q546" i="55"/>
  <c r="Q547" i="55"/>
  <c r="Q159" i="55"/>
  <c r="Q160" i="55"/>
  <c r="Q129" i="55"/>
  <c r="Q128" i="55"/>
  <c r="F96" i="56"/>
  <c r="O989" i="27"/>
  <c r="O975" i="27"/>
  <c r="Q312" i="55"/>
  <c r="Q313" i="55"/>
  <c r="Q173" i="55"/>
  <c r="Q172" i="55"/>
  <c r="Q336" i="55"/>
  <c r="Q337" i="55"/>
  <c r="Q322" i="55"/>
  <c r="Q321" i="55"/>
  <c r="Q352" i="55"/>
  <c r="Q351" i="55"/>
  <c r="Q37" i="55"/>
  <c r="Q38" i="55"/>
  <c r="Q202" i="55"/>
  <c r="Q203" i="55"/>
  <c r="Q242" i="55"/>
  <c r="Q241" i="55"/>
  <c r="Q188" i="55"/>
  <c r="Q187" i="55"/>
  <c r="Q199" i="55"/>
  <c r="Q198" i="55"/>
  <c r="Q280" i="55"/>
  <c r="Q281" i="55"/>
  <c r="Q165" i="55"/>
  <c r="Q166" i="55"/>
  <c r="Q178" i="55"/>
  <c r="Q179" i="55"/>
  <c r="Q76" i="55"/>
  <c r="Q77" i="55"/>
  <c r="R165" i="55"/>
  <c r="R164" i="55"/>
  <c r="R163" i="55"/>
  <c r="R162" i="55"/>
  <c r="C169" i="55"/>
  <c r="Q169" i="55" s="1"/>
  <c r="F72" i="56"/>
  <c r="Q521" i="55"/>
  <c r="Q520" i="55"/>
  <c r="Q24" i="55"/>
  <c r="Q25" i="55"/>
  <c r="Q33" i="55"/>
  <c r="Q32" i="55"/>
  <c r="Q358" i="55"/>
  <c r="Q359" i="55"/>
  <c r="O986" i="27"/>
  <c r="O973" i="27"/>
  <c r="Q163" i="55"/>
  <c r="Q164" i="55"/>
  <c r="O970" i="27"/>
  <c r="Q304" i="55"/>
  <c r="Q305" i="55"/>
  <c r="Q540" i="55"/>
  <c r="Q539" i="55"/>
  <c r="F67" i="56"/>
  <c r="Q323" i="55"/>
  <c r="Q324" i="55"/>
  <c r="F85" i="56"/>
  <c r="Q192" i="55"/>
  <c r="Q191" i="55"/>
  <c r="Q213" i="55"/>
  <c r="Q214" i="55"/>
  <c r="Q300" i="55"/>
  <c r="Q299" i="55"/>
  <c r="Q29" i="55"/>
  <c r="Q28" i="55"/>
  <c r="Q86" i="55"/>
  <c r="Q296" i="55"/>
  <c r="Q295" i="55"/>
  <c r="Q537" i="55"/>
  <c r="Q538" i="55"/>
  <c r="Q125" i="55"/>
  <c r="Q240" i="55"/>
  <c r="Q239" i="55"/>
  <c r="F86" i="56"/>
  <c r="Q419" i="55"/>
  <c r="Q418" i="55"/>
  <c r="Q311" i="55"/>
  <c r="Q310" i="55"/>
  <c r="Q271" i="55"/>
  <c r="Q272" i="55"/>
  <c r="Q429" i="55"/>
  <c r="Q430" i="55"/>
  <c r="Q292" i="55"/>
  <c r="Q291" i="55"/>
  <c r="Q375" i="55"/>
  <c r="Q376" i="55"/>
  <c r="F97" i="56"/>
  <c r="Q274" i="55"/>
  <c r="Q273" i="55"/>
  <c r="O965" i="27"/>
  <c r="Q298" i="55"/>
  <c r="Q297" i="55"/>
  <c r="Q553" i="55"/>
  <c r="Q552" i="55"/>
  <c r="Q380" i="55"/>
  <c r="Q379" i="55"/>
  <c r="Q480" i="55"/>
  <c r="Q479" i="55"/>
  <c r="Q354" i="55"/>
  <c r="Q353" i="55"/>
  <c r="O977" i="27"/>
  <c r="O976" i="27"/>
  <c r="Q439" i="55"/>
  <c r="Q438" i="55"/>
  <c r="Q432" i="55"/>
  <c r="Q431" i="55"/>
  <c r="Q482" i="55"/>
  <c r="Q481" i="55"/>
  <c r="Q218" i="55"/>
  <c r="Q217" i="55"/>
  <c r="Q106" i="55"/>
  <c r="Q107" i="55"/>
  <c r="F71" i="56"/>
  <c r="Q545" i="55"/>
  <c r="Q544" i="55"/>
  <c r="F57" i="56"/>
  <c r="O983" i="27"/>
  <c r="F77" i="56"/>
  <c r="F88" i="56"/>
  <c r="Q266" i="55"/>
  <c r="Q265" i="55"/>
  <c r="Q366" i="55"/>
  <c r="Q367" i="55"/>
  <c r="Q508" i="55"/>
  <c r="Q507" i="55"/>
  <c r="O961" i="27"/>
  <c r="Q279" i="55"/>
  <c r="Q278" i="55"/>
  <c r="Q325" i="55"/>
  <c r="Q326" i="55"/>
  <c r="Q365" i="55"/>
  <c r="Q364" i="55"/>
  <c r="Q548" i="55"/>
  <c r="Q549" i="55"/>
  <c r="Q389" i="55"/>
  <c r="Q388" i="55"/>
  <c r="O980" i="27"/>
  <c r="F62" i="56"/>
  <c r="Q189" i="55"/>
  <c r="Q190" i="55"/>
  <c r="Q268" i="55"/>
  <c r="Q267" i="55"/>
  <c r="O991" i="27"/>
  <c r="Q186" i="55"/>
  <c r="Q185" i="55"/>
  <c r="F63" i="56"/>
  <c r="Q417" i="55"/>
  <c r="Q416" i="55"/>
  <c r="Q494" i="55"/>
  <c r="Q495" i="55"/>
  <c r="Q231" i="55"/>
  <c r="Q230" i="55"/>
  <c r="O967" i="27"/>
  <c r="Q233" i="55"/>
  <c r="Q232" i="55"/>
  <c r="Q294" i="55"/>
  <c r="Q293" i="55"/>
  <c r="Q483" i="55"/>
  <c r="Q484" i="55"/>
  <c r="O959" i="27"/>
  <c r="Q307" i="55"/>
  <c r="Q306" i="55"/>
  <c r="Q471" i="55"/>
  <c r="Q470" i="55"/>
  <c r="O996" i="27"/>
  <c r="O956" i="27"/>
  <c r="Q257" i="55"/>
  <c r="Q256" i="55"/>
  <c r="F60" i="56"/>
  <c r="Q60" i="55"/>
  <c r="Q161" i="55"/>
  <c r="Q162" i="55"/>
  <c r="Q141" i="55"/>
  <c r="Q142" i="55"/>
  <c r="Q149" i="55"/>
  <c r="Q150" i="55"/>
  <c r="F54" i="56"/>
  <c r="R26" i="55"/>
  <c r="Q23" i="55"/>
  <c r="R30" i="55"/>
  <c r="R25" i="55"/>
  <c r="R28" i="55"/>
  <c r="F95" i="56"/>
  <c r="Q534" i="55"/>
  <c r="Q533" i="55"/>
  <c r="F89" i="56"/>
  <c r="Q46" i="55"/>
  <c r="Q45" i="55"/>
  <c r="O960" i="27"/>
  <c r="Q151" i="55"/>
  <c r="Q460" i="55"/>
  <c r="Q459" i="55"/>
  <c r="R158" i="55"/>
  <c r="T158" i="55" s="1"/>
  <c r="Q404" i="55"/>
  <c r="Q403" i="55"/>
  <c r="F56" i="56"/>
  <c r="Q201" i="55"/>
  <c r="Q200" i="55"/>
  <c r="Q420" i="55"/>
  <c r="Q421" i="55"/>
  <c r="O971" i="27"/>
  <c r="Q244" i="55"/>
  <c r="Q243" i="55"/>
  <c r="Q287" i="55"/>
  <c r="Q286" i="55"/>
  <c r="Q333" i="55"/>
  <c r="Q332" i="55"/>
  <c r="Q116" i="55"/>
  <c r="Q115" i="55"/>
  <c r="Q84" i="55"/>
  <c r="Q85" i="55"/>
  <c r="Q348" i="55"/>
  <c r="Q347" i="55"/>
  <c r="Q452" i="55"/>
  <c r="Q451" i="55"/>
  <c r="Q145" i="55"/>
  <c r="Q146" i="55"/>
  <c r="Q457" i="55"/>
  <c r="Q458" i="55"/>
  <c r="F64" i="56"/>
  <c r="Q425" i="55"/>
  <c r="Q426" i="55"/>
  <c r="Q341" i="55"/>
  <c r="Q340" i="55"/>
  <c r="O964" i="27"/>
  <c r="O972" i="27"/>
  <c r="O963" i="27"/>
  <c r="E942" i="27"/>
  <c r="E946" i="27"/>
  <c r="E950" i="27"/>
  <c r="E948" i="27"/>
  <c r="E945" i="27"/>
  <c r="E943" i="27"/>
  <c r="E947" i="27"/>
  <c r="E944" i="27"/>
  <c r="E949" i="27"/>
  <c r="N959" i="27"/>
  <c r="N995" i="27"/>
  <c r="N975" i="27"/>
  <c r="N971" i="27"/>
  <c r="N965" i="27"/>
  <c r="N982" i="27"/>
  <c r="N972" i="27"/>
  <c r="N979" i="27"/>
  <c r="N983" i="27"/>
  <c r="N988" i="27"/>
  <c r="N991" i="27"/>
  <c r="N970" i="27"/>
  <c r="N984" i="27"/>
  <c r="N981" i="27"/>
  <c r="N990" i="27"/>
  <c r="N973" i="27"/>
  <c r="N997" i="27"/>
  <c r="N996" i="27"/>
  <c r="N962" i="27"/>
  <c r="N956" i="27"/>
  <c r="N974" i="27"/>
  <c r="N976" i="27"/>
  <c r="N964" i="27"/>
  <c r="N993" i="27"/>
  <c r="N968" i="27"/>
  <c r="N992" i="27"/>
  <c r="N1000" i="27"/>
  <c r="N957" i="27"/>
  <c r="N960" i="27"/>
  <c r="N977" i="27"/>
  <c r="N961" i="27"/>
  <c r="N978" i="27"/>
  <c r="N967" i="27"/>
  <c r="N969" i="27"/>
  <c r="N966" i="27"/>
  <c r="N963" i="27"/>
  <c r="N985" i="27"/>
  <c r="N987" i="27"/>
  <c r="N989" i="27"/>
  <c r="N998" i="27"/>
  <c r="N999" i="27"/>
  <c r="N980" i="27"/>
  <c r="N958" i="27"/>
  <c r="N986" i="27"/>
  <c r="N994" i="27"/>
  <c r="E890" i="27"/>
  <c r="B893" i="27"/>
  <c r="B869" i="27"/>
  <c r="B894" i="27"/>
  <c r="B872" i="27"/>
  <c r="B890" i="27"/>
  <c r="E894" i="27"/>
  <c r="B891" i="27"/>
  <c r="B873" i="27"/>
  <c r="B868" i="27"/>
  <c r="B865" i="27"/>
  <c r="B892" i="27"/>
  <c r="E893" i="27"/>
  <c r="E889" i="27"/>
  <c r="B867" i="27"/>
  <c r="B866" i="27"/>
  <c r="B870" i="27"/>
  <c r="B871" i="27"/>
  <c r="E891" i="27"/>
  <c r="B889" i="27"/>
  <c r="B895" i="27"/>
  <c r="E888" i="27"/>
  <c r="B888" i="27"/>
  <c r="B887" i="27"/>
  <c r="E895" i="27"/>
  <c r="E892" i="27"/>
  <c r="E887" i="27"/>
  <c r="N911" i="27"/>
  <c r="N926" i="27"/>
  <c r="N862" i="27"/>
  <c r="N856" i="27"/>
  <c r="N925" i="27"/>
  <c r="N917" i="27"/>
  <c r="N850" i="27"/>
  <c r="N849" i="27"/>
  <c r="N848" i="27"/>
  <c r="N847" i="27"/>
  <c r="N846" i="27"/>
  <c r="B900" i="27"/>
  <c r="E906" i="27"/>
  <c r="E903" i="27"/>
  <c r="E900" i="27"/>
  <c r="E901" i="27"/>
  <c r="B899" i="27"/>
  <c r="B905" i="27"/>
  <c r="B902" i="27"/>
  <c r="B903" i="27"/>
  <c r="E905" i="27"/>
  <c r="E902" i="27"/>
  <c r="E899" i="27"/>
  <c r="B906" i="27"/>
  <c r="B898" i="27"/>
  <c r="B904" i="27"/>
  <c r="B901" i="27"/>
  <c r="E898" i="27"/>
  <c r="E904" i="27"/>
  <c r="N928" i="27"/>
  <c r="N922" i="27"/>
  <c r="N921" i="27"/>
  <c r="N920" i="27"/>
  <c r="B944" i="27"/>
  <c r="B950" i="27"/>
  <c r="B947" i="27"/>
  <c r="B949" i="27"/>
  <c r="B946" i="27"/>
  <c r="B942" i="27"/>
  <c r="B948" i="27"/>
  <c r="B945" i="27"/>
  <c r="B943" i="27"/>
  <c r="N861" i="27"/>
  <c r="N857" i="27"/>
  <c r="N859" i="27"/>
  <c r="N858" i="27"/>
  <c r="N854" i="27"/>
  <c r="E934" i="27"/>
  <c r="N860" i="27"/>
  <c r="B939" i="27"/>
  <c r="B934" i="27"/>
  <c r="B932" i="27"/>
  <c r="E936" i="27"/>
  <c r="E931" i="27"/>
  <c r="E935" i="27"/>
  <c r="E937" i="27"/>
  <c r="E939" i="27"/>
  <c r="E932" i="27"/>
  <c r="E933" i="27"/>
  <c r="B933" i="27"/>
  <c r="B936" i="27"/>
  <c r="B935" i="27"/>
  <c r="E938" i="27"/>
  <c r="B938" i="27"/>
  <c r="B931" i="27"/>
  <c r="B937" i="27"/>
  <c r="N851" i="27"/>
  <c r="N843" i="27"/>
  <c r="N845" i="27"/>
  <c r="N844" i="27"/>
  <c r="B882" i="27"/>
  <c r="E878" i="27"/>
  <c r="B876" i="27"/>
  <c r="E877" i="27"/>
  <c r="E883" i="27"/>
  <c r="E881" i="27"/>
  <c r="B877" i="27"/>
  <c r="B879" i="27"/>
  <c r="B884" i="27"/>
  <c r="B878" i="27"/>
  <c r="B880" i="27"/>
  <c r="B881" i="27"/>
  <c r="B883" i="27"/>
  <c r="E879" i="27"/>
  <c r="E884" i="27"/>
  <c r="E882" i="27"/>
  <c r="E880" i="27"/>
  <c r="E876" i="27"/>
  <c r="N916" i="27"/>
  <c r="N913" i="27"/>
  <c r="N915" i="27"/>
  <c r="N914" i="27"/>
  <c r="N912" i="27"/>
  <c r="N909" i="27"/>
  <c r="N927" i="27"/>
  <c r="N855" i="27"/>
  <c r="N910" i="27"/>
  <c r="N924" i="27"/>
  <c r="N923" i="27"/>
  <c r="R159" i="55"/>
  <c r="R160" i="55"/>
  <c r="R169" i="55"/>
  <c r="R167" i="55"/>
  <c r="R168" i="55"/>
  <c r="R33" i="55"/>
  <c r="R166" i="55"/>
  <c r="R161" i="55"/>
  <c r="R24" i="55"/>
  <c r="E959" i="27" l="1"/>
  <c r="E963" i="27"/>
  <c r="E967" i="27"/>
  <c r="E971" i="27"/>
  <c r="E975" i="27"/>
  <c r="E979" i="27"/>
  <c r="E983" i="27"/>
  <c r="E957" i="27"/>
  <c r="E965" i="27"/>
  <c r="E973" i="27"/>
  <c r="E981" i="27"/>
  <c r="E958" i="27"/>
  <c r="E962" i="27"/>
  <c r="E970" i="27"/>
  <c r="E978" i="27"/>
  <c r="E986" i="27"/>
  <c r="E956" i="27"/>
  <c r="E960" i="27"/>
  <c r="E964" i="27"/>
  <c r="E968" i="27"/>
  <c r="E972" i="27"/>
  <c r="E976" i="27"/>
  <c r="E980" i="27"/>
  <c r="E984" i="27"/>
  <c r="E961" i="27"/>
  <c r="E969" i="27"/>
  <c r="E977" i="27"/>
  <c r="E985" i="27"/>
  <c r="E966" i="27"/>
  <c r="E974" i="27"/>
  <c r="E982" i="27"/>
  <c r="B982" i="27"/>
  <c r="E997" i="27"/>
  <c r="E994" i="27"/>
  <c r="E988" i="27"/>
  <c r="B999" i="27"/>
  <c r="B960" i="27"/>
  <c r="B968" i="27"/>
  <c r="B984" i="27"/>
  <c r="B959" i="27"/>
  <c r="B967" i="27"/>
  <c r="B991" i="27"/>
  <c r="E989" i="27"/>
  <c r="B977" i="27"/>
  <c r="B988" i="27"/>
  <c r="B989" i="27"/>
  <c r="B966" i="27"/>
  <c r="B958" i="27"/>
  <c r="B987" i="27"/>
  <c r="B997" i="27"/>
  <c r="B956" i="27"/>
  <c r="B995" i="27"/>
  <c r="E999" i="27"/>
  <c r="B990" i="27"/>
  <c r="E990" i="27"/>
  <c r="E1000" i="27"/>
  <c r="B992" i="27"/>
  <c r="B964" i="27"/>
  <c r="B970" i="27"/>
  <c r="B962" i="27"/>
  <c r="B972" i="27"/>
  <c r="B993" i="27"/>
  <c r="B974" i="27"/>
  <c r="B983" i="27"/>
  <c r="B965" i="27"/>
  <c r="B969" i="27"/>
  <c r="B976" i="27"/>
  <c r="B1000" i="27"/>
  <c r="B957" i="27"/>
  <c r="E998" i="27"/>
  <c r="B978" i="27"/>
  <c r="B961" i="27"/>
  <c r="B996" i="27"/>
  <c r="B985" i="27"/>
  <c r="B994" i="27"/>
  <c r="E987" i="27"/>
  <c r="B971" i="27"/>
  <c r="E995" i="27"/>
  <c r="B980" i="27"/>
  <c r="B998" i="27"/>
  <c r="B981" i="27"/>
  <c r="E996" i="27"/>
  <c r="B986" i="27"/>
  <c r="B975" i="27"/>
  <c r="E991" i="27"/>
  <c r="E992" i="27"/>
  <c r="B963" i="27"/>
  <c r="B973" i="27"/>
  <c r="B979" i="27"/>
  <c r="E993" i="27"/>
  <c r="E915" i="27"/>
  <c r="E912" i="27"/>
  <c r="B909" i="27"/>
  <c r="B912" i="27"/>
  <c r="B915" i="27"/>
  <c r="E910" i="27"/>
  <c r="E917" i="27"/>
  <c r="B910" i="27"/>
  <c r="E911" i="27"/>
  <c r="E913" i="27"/>
  <c r="B911" i="27"/>
  <c r="E916" i="27"/>
  <c r="B913" i="27"/>
  <c r="E914" i="27"/>
  <c r="B914" i="27"/>
  <c r="E909" i="27"/>
  <c r="B916" i="27"/>
  <c r="B846" i="27"/>
  <c r="B844" i="27"/>
  <c r="E849" i="27"/>
  <c r="E851" i="27"/>
  <c r="B843" i="27"/>
  <c r="B847" i="27"/>
  <c r="B849" i="27"/>
  <c r="E850" i="27"/>
  <c r="E848" i="27"/>
  <c r="B845" i="27"/>
  <c r="B851" i="27"/>
  <c r="E845" i="27"/>
  <c r="E847" i="27"/>
  <c r="E843" i="27"/>
  <c r="B850" i="27"/>
  <c r="B848" i="27"/>
  <c r="E846" i="27"/>
  <c r="E844" i="27"/>
  <c r="B917" i="27"/>
  <c r="E869" i="27"/>
  <c r="B856" i="27"/>
  <c r="E854" i="27"/>
  <c r="E856" i="27"/>
  <c r="B854" i="27"/>
  <c r="E858" i="27"/>
  <c r="E871" i="27"/>
  <c r="E857" i="27"/>
  <c r="E862" i="27"/>
  <c r="E868" i="27"/>
  <c r="B855" i="27"/>
  <c r="E870" i="27"/>
  <c r="B861" i="27"/>
  <c r="B858" i="27"/>
  <c r="E861" i="27"/>
  <c r="E855" i="27"/>
  <c r="E872" i="27"/>
  <c r="B859" i="27"/>
  <c r="E865" i="27"/>
  <c r="E867" i="27"/>
  <c r="E873" i="27"/>
  <c r="B860" i="27"/>
  <c r="B862" i="27"/>
  <c r="E860" i="27"/>
  <c r="E866" i="27"/>
  <c r="B857" i="27"/>
  <c r="E859" i="27"/>
  <c r="E923" i="27"/>
  <c r="B928" i="27"/>
  <c r="B925" i="27"/>
  <c r="B926" i="27"/>
  <c r="E921" i="27"/>
  <c r="E926" i="27"/>
  <c r="E927" i="27"/>
  <c r="E928" i="27"/>
  <c r="B924" i="27"/>
  <c r="B921" i="27"/>
  <c r="B922" i="27"/>
  <c r="B923" i="27"/>
  <c r="B927" i="27"/>
  <c r="E922" i="27"/>
  <c r="B920" i="27"/>
  <c r="E924" i="27"/>
  <c r="E920" i="27"/>
  <c r="E925" i="27"/>
  <c r="L9" i="29" l="1"/>
  <c r="X86" i="27" l="1"/>
  <c r="X87" i="27"/>
  <c r="X88" i="27"/>
  <c r="X89" i="27"/>
  <c r="X90" i="27"/>
  <c r="X91" i="27"/>
  <c r="X92" i="27"/>
  <c r="X93" i="27"/>
  <c r="X94" i="27"/>
  <c r="X95" i="27"/>
  <c r="X96" i="27"/>
  <c r="X97" i="27"/>
  <c r="X98" i="27"/>
  <c r="X99" i="27"/>
  <c r="X100" i="27"/>
  <c r="X101" i="27"/>
  <c r="X102" i="27"/>
  <c r="X103" i="27"/>
  <c r="X104" i="27"/>
  <c r="W86" i="27"/>
  <c r="W87" i="27"/>
  <c r="W88" i="27"/>
  <c r="W89" i="27"/>
  <c r="W90" i="27"/>
  <c r="W91" i="27"/>
  <c r="W92" i="27"/>
  <c r="W93" i="27"/>
  <c r="W94" i="27"/>
  <c r="W95" i="27"/>
  <c r="W96" i="27"/>
  <c r="W97" i="27"/>
  <c r="W98" i="27"/>
  <c r="W99" i="27"/>
  <c r="W100" i="27"/>
  <c r="W101" i="27"/>
  <c r="W102" i="27"/>
  <c r="W103" i="27"/>
  <c r="W104" i="27"/>
  <c r="X85" i="27"/>
  <c r="W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85" i="27"/>
  <c r="AC102" i="27" l="1"/>
  <c r="AB102" i="27" s="1"/>
  <c r="AC98" i="27"/>
  <c r="AB98" i="27" s="1"/>
  <c r="AC94" i="27"/>
  <c r="AB94" i="27" s="1"/>
  <c r="AC90" i="27"/>
  <c r="AB90" i="27" s="1"/>
  <c r="AC86" i="27"/>
  <c r="AB86" i="27" s="1"/>
  <c r="AC85" i="27"/>
  <c r="AB85" i="27" s="1"/>
  <c r="AC104" i="27"/>
  <c r="AB104" i="27" s="1"/>
  <c r="AC100" i="27"/>
  <c r="AB100" i="27" s="1"/>
  <c r="AC96" i="27"/>
  <c r="AB96" i="27" s="1"/>
  <c r="AC92" i="27"/>
  <c r="AB92" i="27" s="1"/>
  <c r="AC88" i="27"/>
  <c r="AB88" i="27" s="1"/>
  <c r="AC103" i="27"/>
  <c r="AB103" i="27" s="1"/>
  <c r="AC99" i="27"/>
  <c r="AB99" i="27" s="1"/>
  <c r="AC95" i="27"/>
  <c r="AB95" i="27" s="1"/>
  <c r="AC91" i="27"/>
  <c r="AB91" i="27" s="1"/>
  <c r="AC87" i="27"/>
  <c r="AB87" i="27" s="1"/>
  <c r="AC101" i="27"/>
  <c r="AB101" i="27" s="1"/>
  <c r="AC97" i="27"/>
  <c r="AB97" i="27" s="1"/>
  <c r="AC93" i="27"/>
  <c r="AB93" i="27" s="1"/>
  <c r="AC89" i="27"/>
  <c r="AB89" i="27" s="1"/>
  <c r="X79" i="27"/>
  <c r="W79" i="27"/>
  <c r="O79" i="27"/>
  <c r="F79" i="27"/>
  <c r="X78" i="27"/>
  <c r="W78" i="27"/>
  <c r="O78" i="27"/>
  <c r="F78" i="27"/>
  <c r="X77" i="27"/>
  <c r="W77" i="27"/>
  <c r="O77" i="27"/>
  <c r="F77" i="27"/>
  <c r="X76" i="27"/>
  <c r="W76" i="27"/>
  <c r="O76" i="27"/>
  <c r="F76" i="27"/>
  <c r="X75" i="27"/>
  <c r="W75" i="27"/>
  <c r="O75" i="27"/>
  <c r="F75" i="27"/>
  <c r="X74" i="27"/>
  <c r="W74" i="27"/>
  <c r="O74" i="27"/>
  <c r="F74" i="27"/>
  <c r="X73" i="27"/>
  <c r="W73" i="27"/>
  <c r="O73" i="27"/>
  <c r="F73" i="27"/>
  <c r="X72" i="27"/>
  <c r="W72" i="27"/>
  <c r="O72" i="27"/>
  <c r="F72" i="27"/>
  <c r="X71" i="27"/>
  <c r="W71" i="27"/>
  <c r="O71" i="27"/>
  <c r="F71" i="27"/>
  <c r="X70" i="27"/>
  <c r="W70" i="27"/>
  <c r="O70" i="27"/>
  <c r="F70" i="27"/>
  <c r="X69" i="27"/>
  <c r="W69" i="27"/>
  <c r="O69" i="27"/>
  <c r="F69" i="27"/>
  <c r="X68" i="27"/>
  <c r="W68" i="27"/>
  <c r="O68" i="27"/>
  <c r="F68" i="27"/>
  <c r="X67" i="27"/>
  <c r="W67" i="27"/>
  <c r="O67" i="27"/>
  <c r="F67" i="27"/>
  <c r="X66" i="27"/>
  <c r="W66" i="27"/>
  <c r="O66" i="27"/>
  <c r="F66" i="27"/>
  <c r="X65" i="27"/>
  <c r="W65" i="27"/>
  <c r="O65" i="27"/>
  <c r="F65" i="27"/>
  <c r="X64" i="27"/>
  <c r="W64" i="27"/>
  <c r="O64" i="27"/>
  <c r="F64" i="27"/>
  <c r="X63" i="27"/>
  <c r="W63" i="27"/>
  <c r="O63" i="27"/>
  <c r="F63" i="27"/>
  <c r="X62" i="27"/>
  <c r="W62" i="27"/>
  <c r="O62" i="27"/>
  <c r="F62" i="27"/>
  <c r="X61" i="27"/>
  <c r="W61" i="27"/>
  <c r="O61" i="27"/>
  <c r="F61" i="27"/>
  <c r="X60" i="27"/>
  <c r="W60" i="27"/>
  <c r="O60" i="27"/>
  <c r="F60" i="27"/>
  <c r="AC60" i="27" l="1"/>
  <c r="AB60" i="27" s="1"/>
  <c r="AC61" i="27"/>
  <c r="AB61" i="27" s="1"/>
  <c r="AC62" i="27"/>
  <c r="AB62" i="27" s="1"/>
  <c r="AC63" i="27"/>
  <c r="AB63" i="27" s="1"/>
  <c r="AC64" i="27"/>
  <c r="AB64" i="27" s="1"/>
  <c r="AC65" i="27"/>
  <c r="AB65" i="27" s="1"/>
  <c r="AC66" i="27"/>
  <c r="AB66" i="27" s="1"/>
  <c r="AC67" i="27"/>
  <c r="AB67" i="27" s="1"/>
  <c r="AC68" i="27"/>
  <c r="AB68" i="27" s="1"/>
  <c r="AC69" i="27"/>
  <c r="AB69" i="27" s="1"/>
  <c r="AC70" i="27"/>
  <c r="AB70" i="27" s="1"/>
  <c r="AC71" i="27"/>
  <c r="AB71" i="27" s="1"/>
  <c r="AC72" i="27"/>
  <c r="AB72" i="27" s="1"/>
  <c r="AC73" i="27"/>
  <c r="AB73" i="27" s="1"/>
  <c r="AC74" i="27"/>
  <c r="AB74" i="27" s="1"/>
  <c r="AC75" i="27"/>
  <c r="AB75" i="27" s="1"/>
  <c r="AC76" i="27"/>
  <c r="AB76" i="27" s="1"/>
  <c r="AC77" i="27"/>
  <c r="AB77" i="27" s="1"/>
  <c r="AC78" i="27"/>
  <c r="AB78" i="27" s="1"/>
  <c r="AC79" i="27"/>
  <c r="AB79" i="27" s="1"/>
  <c r="B37" i="28"/>
  <c r="C37" i="28" s="1"/>
  <c r="B36" i="28"/>
  <c r="C36" i="28" s="1"/>
  <c r="B34" i="28"/>
  <c r="C34" i="28" s="1"/>
  <c r="B33" i="28"/>
  <c r="C33" i="28" s="1"/>
  <c r="N74" i="27" l="1"/>
  <c r="N68" i="27"/>
  <c r="N64" i="27"/>
  <c r="N71" i="27"/>
  <c r="N62" i="27"/>
  <c r="N60" i="27"/>
  <c r="N67" i="27"/>
  <c r="N79" i="27"/>
  <c r="N70" i="27"/>
  <c r="N65" i="27"/>
  <c r="N61" i="27"/>
  <c r="N66" i="27"/>
  <c r="N78" i="27"/>
  <c r="N69" i="27"/>
  <c r="N73" i="27"/>
  <c r="N76" i="27"/>
  <c r="N75" i="27"/>
  <c r="N72" i="27"/>
  <c r="N77" i="27"/>
  <c r="N63" i="27"/>
  <c r="B5" i="27" l="1"/>
  <c r="G15" i="16"/>
  <c r="A4" i="20"/>
  <c r="G11" i="16"/>
  <c r="G21" i="16"/>
  <c r="G17" i="16"/>
  <c r="G4" i="16"/>
  <c r="G3" i="16"/>
  <c r="A7" i="20"/>
  <c r="A11" i="20"/>
  <c r="G16" i="16"/>
  <c r="G18" i="16"/>
  <c r="A8" i="20"/>
  <c r="G13" i="16"/>
  <c r="G5" i="16"/>
  <c r="G6" i="16"/>
  <c r="A5" i="20"/>
  <c r="A6" i="20"/>
  <c r="G20" i="16"/>
  <c r="A2" i="20"/>
  <c r="A3" i="20"/>
  <c r="G10" i="16"/>
  <c r="A9" i="20"/>
  <c r="G14" i="16"/>
  <c r="G12" i="16"/>
  <c r="G19" i="16"/>
  <c r="G2" i="16"/>
  <c r="G9" i="16"/>
  <c r="G7" i="16"/>
  <c r="G8" i="16"/>
  <c r="A10" i="20"/>
  <c r="A3" i="29" l="1"/>
  <c r="A4" i="29"/>
  <c r="A5" i="29"/>
  <c r="A6" i="29"/>
  <c r="A7" i="29"/>
  <c r="A8" i="29"/>
  <c r="A9" i="29"/>
  <c r="A10" i="29"/>
  <c r="A11" i="29"/>
  <c r="A2" i="29"/>
  <c r="E21" i="10" l="1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G3" i="29" l="1"/>
  <c r="L2" i="29" l="1"/>
  <c r="A2" i="19"/>
  <c r="P18" i="50" l="1"/>
  <c r="P17" i="50"/>
  <c r="P16" i="50"/>
  <c r="P15" i="50"/>
  <c r="P14" i="50"/>
  <c r="P8" i="50"/>
  <c r="P7" i="50"/>
  <c r="P6" i="50"/>
  <c r="P5" i="50"/>
  <c r="P4" i="50"/>
  <c r="A34" i="50"/>
  <c r="A33" i="50"/>
  <c r="A24" i="50"/>
  <c r="A23" i="50"/>
  <c r="K25" i="50"/>
  <c r="K26" i="50"/>
  <c r="K33" i="50"/>
  <c r="K27" i="50"/>
  <c r="K73" i="50"/>
  <c r="K36" i="50"/>
  <c r="K23" i="50"/>
  <c r="K77" i="50"/>
  <c r="K74" i="50"/>
  <c r="K75" i="50"/>
  <c r="K37" i="50"/>
  <c r="K34" i="50"/>
  <c r="K24" i="50"/>
  <c r="K76" i="50"/>
  <c r="K35" i="50"/>
  <c r="A21" i="10" l="1"/>
  <c r="G12" i="10" s="1"/>
  <c r="A20" i="10"/>
  <c r="G9" i="10" s="1"/>
  <c r="A19" i="10"/>
  <c r="G10" i="10" s="1"/>
  <c r="A18" i="10"/>
  <c r="G7" i="10" s="1"/>
  <c r="A17" i="10"/>
  <c r="G8" i="10" s="1"/>
  <c r="A16" i="10"/>
  <c r="G5" i="10" s="1"/>
  <c r="A15" i="10"/>
  <c r="G6" i="10" s="1"/>
  <c r="A14" i="10"/>
  <c r="G3" i="10" s="1"/>
  <c r="A13" i="10"/>
  <c r="G4" i="10" s="1"/>
  <c r="A12" i="10"/>
  <c r="G21" i="10" s="1"/>
  <c r="A11" i="10"/>
  <c r="G2" i="10" s="1"/>
  <c r="A10" i="10"/>
  <c r="G19" i="10" s="1"/>
  <c r="A9" i="10"/>
  <c r="G20" i="10" s="1"/>
  <c r="A8" i="10"/>
  <c r="G17" i="10" s="1"/>
  <c r="A7" i="10"/>
  <c r="G18" i="10" s="1"/>
  <c r="A6" i="10"/>
  <c r="G15" i="10" s="1"/>
  <c r="A5" i="10"/>
  <c r="G16" i="10" s="1"/>
  <c r="A4" i="10"/>
  <c r="G13" i="10" s="1"/>
  <c r="A3" i="10"/>
  <c r="G14" i="10" s="1"/>
  <c r="A2" i="10"/>
  <c r="G11" i="10" s="1"/>
  <c r="E6" i="16"/>
  <c r="E21" i="16"/>
  <c r="E10" i="16"/>
  <c r="E12" i="16"/>
  <c r="E2" i="16"/>
  <c r="E15" i="16"/>
  <c r="E4" i="16"/>
  <c r="E9" i="16"/>
  <c r="E13" i="16"/>
  <c r="E19" i="16"/>
  <c r="E17" i="16"/>
  <c r="E8" i="16"/>
  <c r="E14" i="16"/>
  <c r="E20" i="16"/>
  <c r="E5" i="16"/>
  <c r="E16" i="16"/>
  <c r="E3" i="16"/>
  <c r="E18" i="16"/>
  <c r="E7" i="16"/>
  <c r="E11" i="16"/>
  <c r="AE443" i="27" l="1"/>
  <c r="AE444" i="27" s="1"/>
  <c r="AE445" i="27" s="1"/>
  <c r="AE446" i="27" s="1"/>
  <c r="AE447" i="27" s="1"/>
  <c r="AE448" i="27" s="1"/>
  <c r="AE449" i="27" s="1"/>
  <c r="AE450" i="27" s="1"/>
  <c r="AE451" i="27" s="1"/>
  <c r="AE452" i="27" s="1"/>
  <c r="AE453" i="27" s="1"/>
  <c r="AE454" i="27" s="1"/>
  <c r="AE455" i="27" s="1"/>
  <c r="AE456" i="27" s="1"/>
  <c r="AE457" i="27" s="1"/>
  <c r="AE458" i="27" s="1"/>
  <c r="AE459" i="27" s="1"/>
  <c r="AE460" i="27" s="1"/>
  <c r="AE461" i="27" s="1"/>
  <c r="AE462" i="27" s="1"/>
  <c r="AE463" i="27" s="1"/>
  <c r="AE464" i="27" s="1"/>
  <c r="AE465" i="27" s="1"/>
  <c r="AE466" i="27" s="1"/>
  <c r="AE467" i="27" s="1"/>
  <c r="AE468" i="27" s="1"/>
  <c r="AE469" i="27" s="1"/>
  <c r="AE470" i="27" s="1"/>
  <c r="AE471" i="27" s="1"/>
  <c r="AD443" i="27"/>
  <c r="AD444" i="27" s="1"/>
  <c r="AD445" i="27" s="1"/>
  <c r="AD446" i="27" s="1"/>
  <c r="AD447" i="27" s="1"/>
  <c r="AD448" i="27" s="1"/>
  <c r="AD449" i="27" s="1"/>
  <c r="AD450" i="27" s="1"/>
  <c r="AD451" i="27" s="1"/>
  <c r="AD452" i="27" s="1"/>
  <c r="AD453" i="27" s="1"/>
  <c r="AD454" i="27" s="1"/>
  <c r="AD455" i="27" s="1"/>
  <c r="AD456" i="27" s="1"/>
  <c r="AD457" i="27" s="1"/>
  <c r="AD458" i="27" s="1"/>
  <c r="AD459" i="27" s="1"/>
  <c r="AD460" i="27" s="1"/>
  <c r="AD461" i="27" s="1"/>
  <c r="AD462" i="27" s="1"/>
  <c r="AD463" i="27" s="1"/>
  <c r="AD464" i="27" s="1"/>
  <c r="AD465" i="27" s="1"/>
  <c r="AD466" i="27" s="1"/>
  <c r="AD467" i="27" s="1"/>
  <c r="AD468" i="27" s="1"/>
  <c r="AD469" i="27" s="1"/>
  <c r="AD470" i="27" s="1"/>
  <c r="AD471" i="27" s="1"/>
  <c r="AE413" i="27"/>
  <c r="AE414" i="27" s="1"/>
  <c r="AE415" i="27" s="1"/>
  <c r="AE416" i="27" s="1"/>
  <c r="AE417" i="27" s="1"/>
  <c r="AE418" i="27" s="1"/>
  <c r="AE419" i="27" s="1"/>
  <c r="AE420" i="27" s="1"/>
  <c r="AE421" i="27" s="1"/>
  <c r="AE422" i="27" s="1"/>
  <c r="AE423" i="27" s="1"/>
  <c r="AE424" i="27" s="1"/>
  <c r="AE425" i="27" s="1"/>
  <c r="AE426" i="27" s="1"/>
  <c r="AE427" i="27" s="1"/>
  <c r="AE428" i="27" s="1"/>
  <c r="AE429" i="27" s="1"/>
  <c r="AE430" i="27" s="1"/>
  <c r="AE431" i="27" s="1"/>
  <c r="AE432" i="27" s="1"/>
  <c r="AE433" i="27" s="1"/>
  <c r="AE434" i="27" s="1"/>
  <c r="AE435" i="27" s="1"/>
  <c r="AE436" i="27" s="1"/>
  <c r="AE437" i="27" s="1"/>
  <c r="AE438" i="27" s="1"/>
  <c r="AE439" i="27" s="1"/>
  <c r="AE440" i="27" s="1"/>
  <c r="AE441" i="27" s="1"/>
  <c r="AD413" i="27"/>
  <c r="AD414" i="27" s="1"/>
  <c r="AD415" i="27" s="1"/>
  <c r="AD416" i="27" s="1"/>
  <c r="AD417" i="27" s="1"/>
  <c r="AD418" i="27" s="1"/>
  <c r="AD419" i="27" s="1"/>
  <c r="AD420" i="27" s="1"/>
  <c r="AD421" i="27" s="1"/>
  <c r="AD422" i="27" s="1"/>
  <c r="AD423" i="27" s="1"/>
  <c r="AD424" i="27" s="1"/>
  <c r="AD425" i="27" s="1"/>
  <c r="AD426" i="27" s="1"/>
  <c r="AD427" i="27" s="1"/>
  <c r="AD428" i="27" s="1"/>
  <c r="AD429" i="27" s="1"/>
  <c r="AD430" i="27" s="1"/>
  <c r="AD431" i="27" s="1"/>
  <c r="AD432" i="27" s="1"/>
  <c r="AD433" i="27" s="1"/>
  <c r="AD434" i="27" s="1"/>
  <c r="AD435" i="27" s="1"/>
  <c r="AD436" i="27" s="1"/>
  <c r="AD437" i="27" s="1"/>
  <c r="AD438" i="27" s="1"/>
  <c r="AD439" i="27" s="1"/>
  <c r="AD440" i="27" s="1"/>
  <c r="AD441" i="27" s="1"/>
  <c r="AE383" i="27"/>
  <c r="AE384" i="27" s="1"/>
  <c r="AE385" i="27" s="1"/>
  <c r="AE386" i="27" s="1"/>
  <c r="AE387" i="27" s="1"/>
  <c r="AE388" i="27" s="1"/>
  <c r="AE389" i="27" s="1"/>
  <c r="AE390" i="27" s="1"/>
  <c r="AE391" i="27" s="1"/>
  <c r="AE392" i="27" s="1"/>
  <c r="AE393" i="27" s="1"/>
  <c r="AE394" i="27" s="1"/>
  <c r="AE395" i="27" s="1"/>
  <c r="AE396" i="27" s="1"/>
  <c r="AE397" i="27" s="1"/>
  <c r="AE398" i="27" s="1"/>
  <c r="AE399" i="27" s="1"/>
  <c r="AE400" i="27" s="1"/>
  <c r="AE401" i="27" s="1"/>
  <c r="AE402" i="27" s="1"/>
  <c r="AE403" i="27" s="1"/>
  <c r="AE404" i="27" s="1"/>
  <c r="AE405" i="27" s="1"/>
  <c r="AE406" i="27" s="1"/>
  <c r="AE407" i="27" s="1"/>
  <c r="AE408" i="27" s="1"/>
  <c r="AE409" i="27" s="1"/>
  <c r="AE410" i="27" s="1"/>
  <c r="AE411" i="27" s="1"/>
  <c r="AD383" i="27"/>
  <c r="AD384" i="27" s="1"/>
  <c r="AD385" i="27" s="1"/>
  <c r="AD386" i="27" s="1"/>
  <c r="AD387" i="27" s="1"/>
  <c r="AD388" i="27" s="1"/>
  <c r="AD389" i="27" s="1"/>
  <c r="AD390" i="27" s="1"/>
  <c r="AD391" i="27" s="1"/>
  <c r="AD392" i="27" s="1"/>
  <c r="AD393" i="27" s="1"/>
  <c r="AD394" i="27" s="1"/>
  <c r="AD395" i="27" s="1"/>
  <c r="AD396" i="27" s="1"/>
  <c r="AD397" i="27" s="1"/>
  <c r="AD398" i="27" s="1"/>
  <c r="AD399" i="27" s="1"/>
  <c r="AD400" i="27" s="1"/>
  <c r="AD401" i="27" s="1"/>
  <c r="AD402" i="27" s="1"/>
  <c r="AD403" i="27" s="1"/>
  <c r="AD404" i="27" s="1"/>
  <c r="AD405" i="27" s="1"/>
  <c r="AD406" i="27" s="1"/>
  <c r="AD407" i="27" s="1"/>
  <c r="AD408" i="27" s="1"/>
  <c r="AD409" i="27" s="1"/>
  <c r="AD410" i="27" s="1"/>
  <c r="AD411" i="27" s="1"/>
  <c r="Q458" i="27"/>
  <c r="W458" i="27" s="1"/>
  <c r="R458" i="27"/>
  <c r="X458" i="27" s="1"/>
  <c r="S458" i="27"/>
  <c r="Y458" i="27" s="1"/>
  <c r="T458" i="27"/>
  <c r="Z458" i="27" s="1"/>
  <c r="U458" i="27"/>
  <c r="AA458" i="27" s="1"/>
  <c r="Q459" i="27"/>
  <c r="W459" i="27" s="1"/>
  <c r="R459" i="27"/>
  <c r="X459" i="27" s="1"/>
  <c r="S459" i="27"/>
  <c r="Y459" i="27" s="1"/>
  <c r="T459" i="27"/>
  <c r="Z459" i="27" s="1"/>
  <c r="U459" i="27"/>
  <c r="AA459" i="27" s="1"/>
  <c r="Q460" i="27"/>
  <c r="W460" i="27" s="1"/>
  <c r="R460" i="27"/>
  <c r="X460" i="27" s="1"/>
  <c r="S460" i="27"/>
  <c r="Y460" i="27" s="1"/>
  <c r="T460" i="27"/>
  <c r="Z460" i="27" s="1"/>
  <c r="U460" i="27"/>
  <c r="AA460" i="27" s="1"/>
  <c r="Q461" i="27"/>
  <c r="W461" i="27" s="1"/>
  <c r="R461" i="27"/>
  <c r="X461" i="27" s="1"/>
  <c r="S461" i="27"/>
  <c r="Y461" i="27" s="1"/>
  <c r="T461" i="27"/>
  <c r="Z461" i="27" s="1"/>
  <c r="U461" i="27"/>
  <c r="AA461" i="27" s="1"/>
  <c r="Q462" i="27"/>
  <c r="W462" i="27" s="1"/>
  <c r="R462" i="27"/>
  <c r="X462" i="27" s="1"/>
  <c r="S462" i="27"/>
  <c r="Y462" i="27" s="1"/>
  <c r="T462" i="27"/>
  <c r="Z462" i="27" s="1"/>
  <c r="U462" i="27"/>
  <c r="AA462" i="27" s="1"/>
  <c r="Q463" i="27"/>
  <c r="W463" i="27" s="1"/>
  <c r="R463" i="27"/>
  <c r="X463" i="27" s="1"/>
  <c r="S463" i="27"/>
  <c r="Y463" i="27" s="1"/>
  <c r="T463" i="27"/>
  <c r="Z463" i="27" s="1"/>
  <c r="U463" i="27"/>
  <c r="AA463" i="27" s="1"/>
  <c r="Q464" i="27"/>
  <c r="W464" i="27" s="1"/>
  <c r="R464" i="27"/>
  <c r="X464" i="27" s="1"/>
  <c r="S464" i="27"/>
  <c r="Y464" i="27" s="1"/>
  <c r="T464" i="27"/>
  <c r="Z464" i="27" s="1"/>
  <c r="U464" i="27"/>
  <c r="AA464" i="27" s="1"/>
  <c r="Q465" i="27"/>
  <c r="W465" i="27" s="1"/>
  <c r="R465" i="27"/>
  <c r="X465" i="27" s="1"/>
  <c r="S465" i="27"/>
  <c r="Y465" i="27" s="1"/>
  <c r="T465" i="27"/>
  <c r="Z465" i="27" s="1"/>
  <c r="U465" i="27"/>
  <c r="AA465" i="27" s="1"/>
  <c r="Q466" i="27"/>
  <c r="W466" i="27" s="1"/>
  <c r="R466" i="27"/>
  <c r="X466" i="27" s="1"/>
  <c r="S466" i="27"/>
  <c r="Y466" i="27" s="1"/>
  <c r="T466" i="27"/>
  <c r="Z466" i="27" s="1"/>
  <c r="U466" i="27"/>
  <c r="AA466" i="27" s="1"/>
  <c r="Q467" i="27"/>
  <c r="W467" i="27" s="1"/>
  <c r="R467" i="27"/>
  <c r="X467" i="27" s="1"/>
  <c r="S467" i="27"/>
  <c r="Y467" i="27" s="1"/>
  <c r="T467" i="27"/>
  <c r="Z467" i="27" s="1"/>
  <c r="U467" i="27"/>
  <c r="AA467" i="27" s="1"/>
  <c r="Q468" i="27"/>
  <c r="W468" i="27" s="1"/>
  <c r="R468" i="27"/>
  <c r="X468" i="27" s="1"/>
  <c r="S468" i="27"/>
  <c r="Y468" i="27" s="1"/>
  <c r="T468" i="27"/>
  <c r="Z468" i="27" s="1"/>
  <c r="U468" i="27"/>
  <c r="AA468" i="27" s="1"/>
  <c r="Q469" i="27"/>
  <c r="W469" i="27" s="1"/>
  <c r="R469" i="27"/>
  <c r="X469" i="27" s="1"/>
  <c r="S469" i="27"/>
  <c r="Y469" i="27" s="1"/>
  <c r="T469" i="27"/>
  <c r="Z469" i="27" s="1"/>
  <c r="U469" i="27"/>
  <c r="AA469" i="27" s="1"/>
  <c r="Q470" i="27"/>
  <c r="W470" i="27" s="1"/>
  <c r="R470" i="27"/>
  <c r="X470" i="27" s="1"/>
  <c r="S470" i="27"/>
  <c r="Y470" i="27" s="1"/>
  <c r="T470" i="27"/>
  <c r="Z470" i="27" s="1"/>
  <c r="U470" i="27"/>
  <c r="AA470" i="27" s="1"/>
  <c r="Q471" i="27"/>
  <c r="W471" i="27" s="1"/>
  <c r="R471" i="27"/>
  <c r="X471" i="27" s="1"/>
  <c r="S471" i="27"/>
  <c r="Y471" i="27" s="1"/>
  <c r="T471" i="27"/>
  <c r="Z471" i="27" s="1"/>
  <c r="U471" i="27"/>
  <c r="AA471" i="27" s="1"/>
  <c r="Q443" i="27"/>
  <c r="W443" i="27" s="1"/>
  <c r="R443" i="27"/>
  <c r="X443" i="27" s="1"/>
  <c r="S443" i="27"/>
  <c r="Y443" i="27" s="1"/>
  <c r="T443" i="27"/>
  <c r="Z443" i="27" s="1"/>
  <c r="U443" i="27"/>
  <c r="AA443" i="27" s="1"/>
  <c r="Q444" i="27"/>
  <c r="W444" i="27" s="1"/>
  <c r="R444" i="27"/>
  <c r="X444" i="27" s="1"/>
  <c r="S444" i="27"/>
  <c r="Y444" i="27" s="1"/>
  <c r="T444" i="27"/>
  <c r="Z444" i="27" s="1"/>
  <c r="U444" i="27"/>
  <c r="AA444" i="27" s="1"/>
  <c r="Q445" i="27"/>
  <c r="W445" i="27" s="1"/>
  <c r="R445" i="27"/>
  <c r="X445" i="27" s="1"/>
  <c r="S445" i="27"/>
  <c r="Y445" i="27" s="1"/>
  <c r="T445" i="27"/>
  <c r="Z445" i="27" s="1"/>
  <c r="U445" i="27"/>
  <c r="AA445" i="27" s="1"/>
  <c r="Q446" i="27"/>
  <c r="W446" i="27" s="1"/>
  <c r="R446" i="27"/>
  <c r="X446" i="27" s="1"/>
  <c r="S446" i="27"/>
  <c r="Y446" i="27" s="1"/>
  <c r="T446" i="27"/>
  <c r="Z446" i="27" s="1"/>
  <c r="U446" i="27"/>
  <c r="AA446" i="27" s="1"/>
  <c r="Q447" i="27"/>
  <c r="W447" i="27" s="1"/>
  <c r="R447" i="27"/>
  <c r="X447" i="27" s="1"/>
  <c r="S447" i="27"/>
  <c r="Y447" i="27" s="1"/>
  <c r="T447" i="27"/>
  <c r="Z447" i="27" s="1"/>
  <c r="U447" i="27"/>
  <c r="AA447" i="27" s="1"/>
  <c r="Q448" i="27"/>
  <c r="W448" i="27" s="1"/>
  <c r="R448" i="27"/>
  <c r="X448" i="27" s="1"/>
  <c r="S448" i="27"/>
  <c r="Y448" i="27" s="1"/>
  <c r="T448" i="27"/>
  <c r="Z448" i="27" s="1"/>
  <c r="U448" i="27"/>
  <c r="AA448" i="27" s="1"/>
  <c r="Q449" i="27"/>
  <c r="W449" i="27" s="1"/>
  <c r="R449" i="27"/>
  <c r="X449" i="27" s="1"/>
  <c r="S449" i="27"/>
  <c r="Y449" i="27" s="1"/>
  <c r="T449" i="27"/>
  <c r="Z449" i="27" s="1"/>
  <c r="U449" i="27"/>
  <c r="AA449" i="27" s="1"/>
  <c r="Q450" i="27"/>
  <c r="W450" i="27" s="1"/>
  <c r="R450" i="27"/>
  <c r="X450" i="27" s="1"/>
  <c r="S450" i="27"/>
  <c r="Y450" i="27" s="1"/>
  <c r="T450" i="27"/>
  <c r="Z450" i="27" s="1"/>
  <c r="U450" i="27"/>
  <c r="AA450" i="27" s="1"/>
  <c r="Q451" i="27"/>
  <c r="W451" i="27" s="1"/>
  <c r="R451" i="27"/>
  <c r="X451" i="27" s="1"/>
  <c r="S451" i="27"/>
  <c r="Y451" i="27" s="1"/>
  <c r="T451" i="27"/>
  <c r="Z451" i="27" s="1"/>
  <c r="U451" i="27"/>
  <c r="AA451" i="27" s="1"/>
  <c r="Q452" i="27"/>
  <c r="W452" i="27" s="1"/>
  <c r="R452" i="27"/>
  <c r="X452" i="27" s="1"/>
  <c r="S452" i="27"/>
  <c r="Y452" i="27" s="1"/>
  <c r="T452" i="27"/>
  <c r="Z452" i="27" s="1"/>
  <c r="U452" i="27"/>
  <c r="AA452" i="27" s="1"/>
  <c r="Q453" i="27"/>
  <c r="W453" i="27" s="1"/>
  <c r="R453" i="27"/>
  <c r="X453" i="27" s="1"/>
  <c r="S453" i="27"/>
  <c r="Y453" i="27" s="1"/>
  <c r="T453" i="27"/>
  <c r="Z453" i="27" s="1"/>
  <c r="U453" i="27"/>
  <c r="AA453" i="27" s="1"/>
  <c r="Q454" i="27"/>
  <c r="W454" i="27" s="1"/>
  <c r="R454" i="27"/>
  <c r="X454" i="27" s="1"/>
  <c r="S454" i="27"/>
  <c r="Y454" i="27" s="1"/>
  <c r="T454" i="27"/>
  <c r="Z454" i="27" s="1"/>
  <c r="U454" i="27"/>
  <c r="AA454" i="27" s="1"/>
  <c r="Q455" i="27"/>
  <c r="W455" i="27" s="1"/>
  <c r="R455" i="27"/>
  <c r="X455" i="27" s="1"/>
  <c r="S455" i="27"/>
  <c r="Y455" i="27" s="1"/>
  <c r="T455" i="27"/>
  <c r="Z455" i="27" s="1"/>
  <c r="U455" i="27"/>
  <c r="AA455" i="27" s="1"/>
  <c r="Q456" i="27"/>
  <c r="W456" i="27" s="1"/>
  <c r="R456" i="27"/>
  <c r="X456" i="27" s="1"/>
  <c r="S456" i="27"/>
  <c r="Y456" i="27" s="1"/>
  <c r="T456" i="27"/>
  <c r="Z456" i="27" s="1"/>
  <c r="U456" i="27"/>
  <c r="AA456" i="27" s="1"/>
  <c r="Q457" i="27"/>
  <c r="W457" i="27" s="1"/>
  <c r="R457" i="27"/>
  <c r="X457" i="27" s="1"/>
  <c r="S457" i="27"/>
  <c r="Y457" i="27" s="1"/>
  <c r="T457" i="27"/>
  <c r="Z457" i="27" s="1"/>
  <c r="U457" i="27"/>
  <c r="AA457" i="27" s="1"/>
  <c r="R442" i="27"/>
  <c r="X442" i="27" s="1"/>
  <c r="S442" i="27"/>
  <c r="Y442" i="27" s="1"/>
  <c r="T442" i="27"/>
  <c r="Z442" i="27" s="1"/>
  <c r="U442" i="27"/>
  <c r="AA442" i="27" s="1"/>
  <c r="Q442" i="27"/>
  <c r="W442" i="27" s="1"/>
  <c r="Q413" i="27"/>
  <c r="W413" i="27" s="1"/>
  <c r="R413" i="27"/>
  <c r="X413" i="27" s="1"/>
  <c r="S413" i="27"/>
  <c r="Y413" i="27" s="1"/>
  <c r="T413" i="27"/>
  <c r="Z413" i="27" s="1"/>
  <c r="U413" i="27"/>
  <c r="AA413" i="27" s="1"/>
  <c r="Q414" i="27"/>
  <c r="W414" i="27" s="1"/>
  <c r="R414" i="27"/>
  <c r="X414" i="27" s="1"/>
  <c r="S414" i="27"/>
  <c r="Y414" i="27" s="1"/>
  <c r="T414" i="27"/>
  <c r="Z414" i="27" s="1"/>
  <c r="U414" i="27"/>
  <c r="AA414" i="27" s="1"/>
  <c r="Q415" i="27"/>
  <c r="W415" i="27" s="1"/>
  <c r="R415" i="27"/>
  <c r="X415" i="27" s="1"/>
  <c r="S415" i="27"/>
  <c r="Y415" i="27" s="1"/>
  <c r="T415" i="27"/>
  <c r="Z415" i="27" s="1"/>
  <c r="U415" i="27"/>
  <c r="AA415" i="27" s="1"/>
  <c r="Q416" i="27"/>
  <c r="W416" i="27" s="1"/>
  <c r="R416" i="27"/>
  <c r="X416" i="27" s="1"/>
  <c r="S416" i="27"/>
  <c r="Y416" i="27" s="1"/>
  <c r="T416" i="27"/>
  <c r="Z416" i="27" s="1"/>
  <c r="U416" i="27"/>
  <c r="AA416" i="27" s="1"/>
  <c r="Q417" i="27"/>
  <c r="W417" i="27" s="1"/>
  <c r="R417" i="27"/>
  <c r="X417" i="27" s="1"/>
  <c r="S417" i="27"/>
  <c r="Y417" i="27" s="1"/>
  <c r="T417" i="27"/>
  <c r="Z417" i="27" s="1"/>
  <c r="U417" i="27"/>
  <c r="AA417" i="27" s="1"/>
  <c r="Q418" i="27"/>
  <c r="W418" i="27" s="1"/>
  <c r="R418" i="27"/>
  <c r="X418" i="27" s="1"/>
  <c r="S418" i="27"/>
  <c r="Y418" i="27" s="1"/>
  <c r="T418" i="27"/>
  <c r="Z418" i="27" s="1"/>
  <c r="U418" i="27"/>
  <c r="AA418" i="27" s="1"/>
  <c r="Q419" i="27"/>
  <c r="W419" i="27" s="1"/>
  <c r="R419" i="27"/>
  <c r="X419" i="27" s="1"/>
  <c r="S419" i="27"/>
  <c r="Y419" i="27" s="1"/>
  <c r="T419" i="27"/>
  <c r="Z419" i="27" s="1"/>
  <c r="U419" i="27"/>
  <c r="AA419" i="27" s="1"/>
  <c r="Q420" i="27"/>
  <c r="W420" i="27" s="1"/>
  <c r="R420" i="27"/>
  <c r="X420" i="27" s="1"/>
  <c r="S420" i="27"/>
  <c r="Y420" i="27" s="1"/>
  <c r="T420" i="27"/>
  <c r="Z420" i="27" s="1"/>
  <c r="U420" i="27"/>
  <c r="AA420" i="27" s="1"/>
  <c r="Q421" i="27"/>
  <c r="W421" i="27" s="1"/>
  <c r="R421" i="27"/>
  <c r="X421" i="27" s="1"/>
  <c r="S421" i="27"/>
  <c r="Y421" i="27" s="1"/>
  <c r="T421" i="27"/>
  <c r="Z421" i="27" s="1"/>
  <c r="U421" i="27"/>
  <c r="AA421" i="27" s="1"/>
  <c r="Q422" i="27"/>
  <c r="W422" i="27" s="1"/>
  <c r="R422" i="27"/>
  <c r="X422" i="27" s="1"/>
  <c r="S422" i="27"/>
  <c r="Y422" i="27" s="1"/>
  <c r="T422" i="27"/>
  <c r="Z422" i="27" s="1"/>
  <c r="U422" i="27"/>
  <c r="AA422" i="27" s="1"/>
  <c r="Q423" i="27"/>
  <c r="W423" i="27" s="1"/>
  <c r="R423" i="27"/>
  <c r="X423" i="27" s="1"/>
  <c r="S423" i="27"/>
  <c r="Y423" i="27" s="1"/>
  <c r="T423" i="27"/>
  <c r="Z423" i="27" s="1"/>
  <c r="U423" i="27"/>
  <c r="AA423" i="27" s="1"/>
  <c r="Q424" i="27"/>
  <c r="W424" i="27" s="1"/>
  <c r="R424" i="27"/>
  <c r="X424" i="27" s="1"/>
  <c r="S424" i="27"/>
  <c r="Y424" i="27" s="1"/>
  <c r="T424" i="27"/>
  <c r="Z424" i="27" s="1"/>
  <c r="U424" i="27"/>
  <c r="AA424" i="27" s="1"/>
  <c r="Q425" i="27"/>
  <c r="W425" i="27" s="1"/>
  <c r="R425" i="27"/>
  <c r="X425" i="27" s="1"/>
  <c r="S425" i="27"/>
  <c r="Y425" i="27" s="1"/>
  <c r="T425" i="27"/>
  <c r="Z425" i="27" s="1"/>
  <c r="U425" i="27"/>
  <c r="AA425" i="27" s="1"/>
  <c r="Q426" i="27"/>
  <c r="W426" i="27" s="1"/>
  <c r="R426" i="27"/>
  <c r="X426" i="27" s="1"/>
  <c r="S426" i="27"/>
  <c r="Y426" i="27" s="1"/>
  <c r="T426" i="27"/>
  <c r="Z426" i="27" s="1"/>
  <c r="U426" i="27"/>
  <c r="AA426" i="27" s="1"/>
  <c r="Q427" i="27"/>
  <c r="W427" i="27" s="1"/>
  <c r="R427" i="27"/>
  <c r="X427" i="27" s="1"/>
  <c r="S427" i="27"/>
  <c r="Y427" i="27" s="1"/>
  <c r="T427" i="27"/>
  <c r="Z427" i="27" s="1"/>
  <c r="U427" i="27"/>
  <c r="AA427" i="27" s="1"/>
  <c r="Q428" i="27"/>
  <c r="W428" i="27" s="1"/>
  <c r="R428" i="27"/>
  <c r="X428" i="27" s="1"/>
  <c r="S428" i="27"/>
  <c r="Y428" i="27" s="1"/>
  <c r="T428" i="27"/>
  <c r="Z428" i="27" s="1"/>
  <c r="U428" i="27"/>
  <c r="AA428" i="27" s="1"/>
  <c r="Q429" i="27"/>
  <c r="W429" i="27" s="1"/>
  <c r="R429" i="27"/>
  <c r="X429" i="27" s="1"/>
  <c r="S429" i="27"/>
  <c r="Y429" i="27" s="1"/>
  <c r="T429" i="27"/>
  <c r="Z429" i="27" s="1"/>
  <c r="U429" i="27"/>
  <c r="AA429" i="27" s="1"/>
  <c r="Q430" i="27"/>
  <c r="W430" i="27" s="1"/>
  <c r="R430" i="27"/>
  <c r="X430" i="27" s="1"/>
  <c r="S430" i="27"/>
  <c r="Y430" i="27" s="1"/>
  <c r="T430" i="27"/>
  <c r="Z430" i="27" s="1"/>
  <c r="U430" i="27"/>
  <c r="AA430" i="27" s="1"/>
  <c r="Q431" i="27"/>
  <c r="W431" i="27" s="1"/>
  <c r="R431" i="27"/>
  <c r="X431" i="27" s="1"/>
  <c r="S431" i="27"/>
  <c r="Y431" i="27" s="1"/>
  <c r="T431" i="27"/>
  <c r="Z431" i="27" s="1"/>
  <c r="U431" i="27"/>
  <c r="AA431" i="27" s="1"/>
  <c r="Q432" i="27"/>
  <c r="W432" i="27" s="1"/>
  <c r="R432" i="27"/>
  <c r="X432" i="27" s="1"/>
  <c r="S432" i="27"/>
  <c r="Y432" i="27" s="1"/>
  <c r="T432" i="27"/>
  <c r="Z432" i="27" s="1"/>
  <c r="U432" i="27"/>
  <c r="AA432" i="27" s="1"/>
  <c r="Q433" i="27"/>
  <c r="W433" i="27" s="1"/>
  <c r="R433" i="27"/>
  <c r="X433" i="27" s="1"/>
  <c r="S433" i="27"/>
  <c r="Y433" i="27" s="1"/>
  <c r="T433" i="27"/>
  <c r="Z433" i="27" s="1"/>
  <c r="U433" i="27"/>
  <c r="AA433" i="27" s="1"/>
  <c r="Q434" i="27"/>
  <c r="W434" i="27" s="1"/>
  <c r="R434" i="27"/>
  <c r="X434" i="27" s="1"/>
  <c r="S434" i="27"/>
  <c r="Y434" i="27" s="1"/>
  <c r="T434" i="27"/>
  <c r="Z434" i="27" s="1"/>
  <c r="U434" i="27"/>
  <c r="AA434" i="27" s="1"/>
  <c r="Q435" i="27"/>
  <c r="W435" i="27" s="1"/>
  <c r="R435" i="27"/>
  <c r="X435" i="27" s="1"/>
  <c r="S435" i="27"/>
  <c r="Y435" i="27" s="1"/>
  <c r="T435" i="27"/>
  <c r="Z435" i="27" s="1"/>
  <c r="U435" i="27"/>
  <c r="AA435" i="27" s="1"/>
  <c r="Q436" i="27"/>
  <c r="W436" i="27" s="1"/>
  <c r="R436" i="27"/>
  <c r="X436" i="27" s="1"/>
  <c r="S436" i="27"/>
  <c r="Y436" i="27" s="1"/>
  <c r="T436" i="27"/>
  <c r="Z436" i="27" s="1"/>
  <c r="U436" i="27"/>
  <c r="AA436" i="27" s="1"/>
  <c r="Q437" i="27"/>
  <c r="W437" i="27" s="1"/>
  <c r="R437" i="27"/>
  <c r="X437" i="27" s="1"/>
  <c r="S437" i="27"/>
  <c r="Y437" i="27" s="1"/>
  <c r="T437" i="27"/>
  <c r="Z437" i="27" s="1"/>
  <c r="U437" i="27"/>
  <c r="AA437" i="27" s="1"/>
  <c r="Q438" i="27"/>
  <c r="W438" i="27" s="1"/>
  <c r="R438" i="27"/>
  <c r="X438" i="27" s="1"/>
  <c r="S438" i="27"/>
  <c r="Y438" i="27" s="1"/>
  <c r="T438" i="27"/>
  <c r="Z438" i="27" s="1"/>
  <c r="U438" i="27"/>
  <c r="AA438" i="27" s="1"/>
  <c r="Q439" i="27"/>
  <c r="W439" i="27" s="1"/>
  <c r="R439" i="27"/>
  <c r="X439" i="27" s="1"/>
  <c r="S439" i="27"/>
  <c r="Y439" i="27" s="1"/>
  <c r="T439" i="27"/>
  <c r="Z439" i="27" s="1"/>
  <c r="U439" i="27"/>
  <c r="AA439" i="27" s="1"/>
  <c r="Q440" i="27"/>
  <c r="W440" i="27" s="1"/>
  <c r="R440" i="27"/>
  <c r="X440" i="27" s="1"/>
  <c r="S440" i="27"/>
  <c r="Y440" i="27" s="1"/>
  <c r="T440" i="27"/>
  <c r="Z440" i="27" s="1"/>
  <c r="U440" i="27"/>
  <c r="AA440" i="27" s="1"/>
  <c r="Q441" i="27"/>
  <c r="W441" i="27" s="1"/>
  <c r="R441" i="27"/>
  <c r="X441" i="27" s="1"/>
  <c r="S441" i="27"/>
  <c r="Y441" i="27" s="1"/>
  <c r="T441" i="27"/>
  <c r="Z441" i="27" s="1"/>
  <c r="U441" i="27"/>
  <c r="AA441" i="27" s="1"/>
  <c r="R412" i="27"/>
  <c r="X412" i="27" s="1"/>
  <c r="S412" i="27"/>
  <c r="Y412" i="27" s="1"/>
  <c r="T412" i="27"/>
  <c r="Z412" i="27" s="1"/>
  <c r="U412" i="27"/>
  <c r="AA412" i="27" s="1"/>
  <c r="Q412" i="27"/>
  <c r="W412" i="27" s="1"/>
  <c r="Q383" i="27"/>
  <c r="W383" i="27" s="1"/>
  <c r="R383" i="27"/>
  <c r="X383" i="27" s="1"/>
  <c r="S383" i="27"/>
  <c r="Y383" i="27" s="1"/>
  <c r="T383" i="27"/>
  <c r="Z383" i="27" s="1"/>
  <c r="U383" i="27"/>
  <c r="AA383" i="27" s="1"/>
  <c r="Q384" i="27"/>
  <c r="W384" i="27" s="1"/>
  <c r="R384" i="27"/>
  <c r="X384" i="27" s="1"/>
  <c r="S384" i="27"/>
  <c r="Y384" i="27" s="1"/>
  <c r="T384" i="27"/>
  <c r="Z384" i="27" s="1"/>
  <c r="U384" i="27"/>
  <c r="AA384" i="27" s="1"/>
  <c r="Q385" i="27"/>
  <c r="W385" i="27" s="1"/>
  <c r="R385" i="27"/>
  <c r="X385" i="27" s="1"/>
  <c r="S385" i="27"/>
  <c r="Y385" i="27" s="1"/>
  <c r="T385" i="27"/>
  <c r="Z385" i="27" s="1"/>
  <c r="U385" i="27"/>
  <c r="AA385" i="27" s="1"/>
  <c r="Q386" i="27"/>
  <c r="W386" i="27" s="1"/>
  <c r="R386" i="27"/>
  <c r="X386" i="27" s="1"/>
  <c r="S386" i="27"/>
  <c r="Y386" i="27" s="1"/>
  <c r="T386" i="27"/>
  <c r="Z386" i="27" s="1"/>
  <c r="U386" i="27"/>
  <c r="AA386" i="27" s="1"/>
  <c r="Q387" i="27"/>
  <c r="W387" i="27" s="1"/>
  <c r="R387" i="27"/>
  <c r="X387" i="27" s="1"/>
  <c r="S387" i="27"/>
  <c r="Y387" i="27" s="1"/>
  <c r="T387" i="27"/>
  <c r="Z387" i="27" s="1"/>
  <c r="U387" i="27"/>
  <c r="AA387" i="27" s="1"/>
  <c r="Q388" i="27"/>
  <c r="W388" i="27" s="1"/>
  <c r="R388" i="27"/>
  <c r="X388" i="27" s="1"/>
  <c r="S388" i="27"/>
  <c r="Y388" i="27" s="1"/>
  <c r="T388" i="27"/>
  <c r="Z388" i="27" s="1"/>
  <c r="U388" i="27"/>
  <c r="AA388" i="27" s="1"/>
  <c r="Q389" i="27"/>
  <c r="W389" i="27" s="1"/>
  <c r="R389" i="27"/>
  <c r="X389" i="27" s="1"/>
  <c r="S389" i="27"/>
  <c r="Y389" i="27" s="1"/>
  <c r="T389" i="27"/>
  <c r="Z389" i="27" s="1"/>
  <c r="U389" i="27"/>
  <c r="AA389" i="27" s="1"/>
  <c r="Q390" i="27"/>
  <c r="W390" i="27" s="1"/>
  <c r="R390" i="27"/>
  <c r="X390" i="27" s="1"/>
  <c r="S390" i="27"/>
  <c r="Y390" i="27" s="1"/>
  <c r="T390" i="27"/>
  <c r="Z390" i="27" s="1"/>
  <c r="U390" i="27"/>
  <c r="AA390" i="27" s="1"/>
  <c r="Q391" i="27"/>
  <c r="W391" i="27" s="1"/>
  <c r="R391" i="27"/>
  <c r="X391" i="27" s="1"/>
  <c r="S391" i="27"/>
  <c r="Y391" i="27" s="1"/>
  <c r="T391" i="27"/>
  <c r="Z391" i="27" s="1"/>
  <c r="U391" i="27"/>
  <c r="AA391" i="27" s="1"/>
  <c r="Q392" i="27"/>
  <c r="W392" i="27" s="1"/>
  <c r="R392" i="27"/>
  <c r="X392" i="27" s="1"/>
  <c r="S392" i="27"/>
  <c r="Y392" i="27" s="1"/>
  <c r="T392" i="27"/>
  <c r="Z392" i="27" s="1"/>
  <c r="U392" i="27"/>
  <c r="AA392" i="27" s="1"/>
  <c r="Q393" i="27"/>
  <c r="W393" i="27" s="1"/>
  <c r="R393" i="27"/>
  <c r="X393" i="27" s="1"/>
  <c r="S393" i="27"/>
  <c r="Y393" i="27" s="1"/>
  <c r="T393" i="27"/>
  <c r="Z393" i="27" s="1"/>
  <c r="U393" i="27"/>
  <c r="AA393" i="27" s="1"/>
  <c r="Q394" i="27"/>
  <c r="W394" i="27" s="1"/>
  <c r="R394" i="27"/>
  <c r="X394" i="27" s="1"/>
  <c r="S394" i="27"/>
  <c r="Y394" i="27" s="1"/>
  <c r="T394" i="27"/>
  <c r="Z394" i="27" s="1"/>
  <c r="U394" i="27"/>
  <c r="AA394" i="27" s="1"/>
  <c r="Q395" i="27"/>
  <c r="W395" i="27" s="1"/>
  <c r="R395" i="27"/>
  <c r="X395" i="27" s="1"/>
  <c r="S395" i="27"/>
  <c r="Y395" i="27" s="1"/>
  <c r="T395" i="27"/>
  <c r="Z395" i="27" s="1"/>
  <c r="U395" i="27"/>
  <c r="AA395" i="27" s="1"/>
  <c r="Q396" i="27"/>
  <c r="W396" i="27" s="1"/>
  <c r="R396" i="27"/>
  <c r="X396" i="27" s="1"/>
  <c r="S396" i="27"/>
  <c r="Y396" i="27" s="1"/>
  <c r="T396" i="27"/>
  <c r="Z396" i="27" s="1"/>
  <c r="U396" i="27"/>
  <c r="AA396" i="27" s="1"/>
  <c r="Q397" i="27"/>
  <c r="W397" i="27" s="1"/>
  <c r="R397" i="27"/>
  <c r="X397" i="27" s="1"/>
  <c r="S397" i="27"/>
  <c r="Y397" i="27" s="1"/>
  <c r="T397" i="27"/>
  <c r="Z397" i="27" s="1"/>
  <c r="U397" i="27"/>
  <c r="AA397" i="27" s="1"/>
  <c r="Q398" i="27"/>
  <c r="W398" i="27" s="1"/>
  <c r="R398" i="27"/>
  <c r="X398" i="27" s="1"/>
  <c r="S398" i="27"/>
  <c r="Y398" i="27" s="1"/>
  <c r="T398" i="27"/>
  <c r="Z398" i="27" s="1"/>
  <c r="U398" i="27"/>
  <c r="AA398" i="27" s="1"/>
  <c r="Q399" i="27"/>
  <c r="W399" i="27" s="1"/>
  <c r="R399" i="27"/>
  <c r="X399" i="27" s="1"/>
  <c r="S399" i="27"/>
  <c r="Y399" i="27" s="1"/>
  <c r="T399" i="27"/>
  <c r="Z399" i="27" s="1"/>
  <c r="U399" i="27"/>
  <c r="AA399" i="27" s="1"/>
  <c r="Q400" i="27"/>
  <c r="W400" i="27" s="1"/>
  <c r="R400" i="27"/>
  <c r="X400" i="27" s="1"/>
  <c r="S400" i="27"/>
  <c r="Y400" i="27" s="1"/>
  <c r="T400" i="27"/>
  <c r="Z400" i="27" s="1"/>
  <c r="U400" i="27"/>
  <c r="AA400" i="27" s="1"/>
  <c r="Q401" i="27"/>
  <c r="W401" i="27" s="1"/>
  <c r="R401" i="27"/>
  <c r="X401" i="27" s="1"/>
  <c r="S401" i="27"/>
  <c r="Y401" i="27" s="1"/>
  <c r="T401" i="27"/>
  <c r="Z401" i="27" s="1"/>
  <c r="U401" i="27"/>
  <c r="AA401" i="27" s="1"/>
  <c r="Q402" i="27"/>
  <c r="W402" i="27" s="1"/>
  <c r="R402" i="27"/>
  <c r="X402" i="27" s="1"/>
  <c r="S402" i="27"/>
  <c r="Y402" i="27" s="1"/>
  <c r="T402" i="27"/>
  <c r="Z402" i="27" s="1"/>
  <c r="U402" i="27"/>
  <c r="AA402" i="27" s="1"/>
  <c r="Q403" i="27"/>
  <c r="W403" i="27" s="1"/>
  <c r="R403" i="27"/>
  <c r="X403" i="27" s="1"/>
  <c r="S403" i="27"/>
  <c r="Y403" i="27" s="1"/>
  <c r="T403" i="27"/>
  <c r="Z403" i="27" s="1"/>
  <c r="U403" i="27"/>
  <c r="AA403" i="27" s="1"/>
  <c r="Q404" i="27"/>
  <c r="W404" i="27" s="1"/>
  <c r="R404" i="27"/>
  <c r="X404" i="27" s="1"/>
  <c r="S404" i="27"/>
  <c r="Y404" i="27" s="1"/>
  <c r="T404" i="27"/>
  <c r="Z404" i="27" s="1"/>
  <c r="U404" i="27"/>
  <c r="AA404" i="27" s="1"/>
  <c r="Q405" i="27"/>
  <c r="W405" i="27" s="1"/>
  <c r="R405" i="27"/>
  <c r="X405" i="27" s="1"/>
  <c r="S405" i="27"/>
  <c r="Y405" i="27" s="1"/>
  <c r="T405" i="27"/>
  <c r="Z405" i="27" s="1"/>
  <c r="U405" i="27"/>
  <c r="AA405" i="27" s="1"/>
  <c r="Q406" i="27"/>
  <c r="W406" i="27" s="1"/>
  <c r="R406" i="27"/>
  <c r="X406" i="27" s="1"/>
  <c r="S406" i="27"/>
  <c r="Y406" i="27" s="1"/>
  <c r="T406" i="27"/>
  <c r="Z406" i="27" s="1"/>
  <c r="U406" i="27"/>
  <c r="AA406" i="27" s="1"/>
  <c r="Q407" i="27"/>
  <c r="W407" i="27" s="1"/>
  <c r="R407" i="27"/>
  <c r="X407" i="27" s="1"/>
  <c r="S407" i="27"/>
  <c r="Y407" i="27" s="1"/>
  <c r="T407" i="27"/>
  <c r="Z407" i="27" s="1"/>
  <c r="U407" i="27"/>
  <c r="AA407" i="27" s="1"/>
  <c r="Q408" i="27"/>
  <c r="W408" i="27" s="1"/>
  <c r="R408" i="27"/>
  <c r="X408" i="27" s="1"/>
  <c r="S408" i="27"/>
  <c r="Y408" i="27" s="1"/>
  <c r="T408" i="27"/>
  <c r="Z408" i="27" s="1"/>
  <c r="U408" i="27"/>
  <c r="AA408" i="27" s="1"/>
  <c r="Q409" i="27"/>
  <c r="W409" i="27" s="1"/>
  <c r="R409" i="27"/>
  <c r="X409" i="27" s="1"/>
  <c r="S409" i="27"/>
  <c r="Y409" i="27" s="1"/>
  <c r="T409" i="27"/>
  <c r="Z409" i="27" s="1"/>
  <c r="U409" i="27"/>
  <c r="AA409" i="27" s="1"/>
  <c r="Q410" i="27"/>
  <c r="W410" i="27" s="1"/>
  <c r="R410" i="27"/>
  <c r="X410" i="27" s="1"/>
  <c r="S410" i="27"/>
  <c r="Y410" i="27" s="1"/>
  <c r="T410" i="27"/>
  <c r="Z410" i="27" s="1"/>
  <c r="U410" i="27"/>
  <c r="AA410" i="27" s="1"/>
  <c r="Q411" i="27"/>
  <c r="W411" i="27" s="1"/>
  <c r="R411" i="27"/>
  <c r="X411" i="27" s="1"/>
  <c r="S411" i="27"/>
  <c r="Y411" i="27" s="1"/>
  <c r="T411" i="27"/>
  <c r="Z411" i="27" s="1"/>
  <c r="U411" i="27"/>
  <c r="AA411" i="27" s="1"/>
  <c r="R382" i="27"/>
  <c r="X382" i="27" s="1"/>
  <c r="S382" i="27"/>
  <c r="Y382" i="27" s="1"/>
  <c r="T382" i="27"/>
  <c r="Z382" i="27" s="1"/>
  <c r="U382" i="27"/>
  <c r="AA382" i="27" s="1"/>
  <c r="Q382" i="27"/>
  <c r="W382" i="27" s="1"/>
  <c r="AB397" i="27" l="1"/>
  <c r="AG397" i="27" s="1"/>
  <c r="AB456" i="27"/>
  <c r="AG456" i="27" s="1"/>
  <c r="AB429" i="27"/>
  <c r="AG429" i="27" s="1"/>
  <c r="AB413" i="27"/>
  <c r="AG413" i="27" s="1"/>
  <c r="AB444" i="27"/>
  <c r="AG444" i="27" s="1"/>
  <c r="AB425" i="27"/>
  <c r="AG425" i="27" s="1"/>
  <c r="AB393" i="27"/>
  <c r="AG393" i="27" s="1"/>
  <c r="AB471" i="27"/>
  <c r="AG471" i="27" s="1"/>
  <c r="AB467" i="27"/>
  <c r="AG467" i="27" s="1"/>
  <c r="AB463" i="27"/>
  <c r="AG463" i="27" s="1"/>
  <c r="AB459" i="27"/>
  <c r="AG459" i="27" s="1"/>
  <c r="AB460" i="27"/>
  <c r="AG460" i="27" s="1"/>
  <c r="AB441" i="27"/>
  <c r="AG441" i="27" s="1"/>
  <c r="AB409" i="27"/>
  <c r="AG409" i="27" s="1"/>
  <c r="AB462" i="27"/>
  <c r="AG462" i="27" s="1"/>
  <c r="AB458" i="27"/>
  <c r="AG458" i="27" s="1"/>
  <c r="AB440" i="27"/>
  <c r="AG440" i="27" s="1"/>
  <c r="AB436" i="27"/>
  <c r="AG436" i="27" s="1"/>
  <c r="AB432" i="27"/>
  <c r="AG432" i="27" s="1"/>
  <c r="AB428" i="27"/>
  <c r="AG428" i="27" s="1"/>
  <c r="AB424" i="27"/>
  <c r="AG424" i="27" s="1"/>
  <c r="AB420" i="27"/>
  <c r="AG420" i="27" s="1"/>
  <c r="AB416" i="27"/>
  <c r="AG416" i="27" s="1"/>
  <c r="AB412" i="27"/>
  <c r="AG412" i="27" s="1"/>
  <c r="AB408" i="27"/>
  <c r="AG408" i="27" s="1"/>
  <c r="AB404" i="27"/>
  <c r="AG404" i="27" s="1"/>
  <c r="AB400" i="27"/>
  <c r="AG400" i="27" s="1"/>
  <c r="AB396" i="27"/>
  <c r="AG396" i="27" s="1"/>
  <c r="AB392" i="27"/>
  <c r="AG392" i="27" s="1"/>
  <c r="AB388" i="27"/>
  <c r="AG388" i="27" s="1"/>
  <c r="AB384" i="27"/>
  <c r="AG384" i="27" s="1"/>
  <c r="AB455" i="27"/>
  <c r="AG455" i="27" s="1"/>
  <c r="AB451" i="27"/>
  <c r="AG451" i="27" s="1"/>
  <c r="AB447" i="27"/>
  <c r="AG447" i="27" s="1"/>
  <c r="AB443" i="27"/>
  <c r="AG443" i="27" s="1"/>
  <c r="AB469" i="27"/>
  <c r="AG469" i="27" s="1"/>
  <c r="AB465" i="27"/>
  <c r="AG465" i="27" s="1"/>
  <c r="AB461" i="27"/>
  <c r="AG461" i="27" s="1"/>
  <c r="AB470" i="27"/>
  <c r="AG470" i="27" s="1"/>
  <c r="AB466" i="27"/>
  <c r="AG466" i="27" s="1"/>
  <c r="AB437" i="27"/>
  <c r="AG437" i="27" s="1"/>
  <c r="AB433" i="27"/>
  <c r="AG433" i="27" s="1"/>
  <c r="AB421" i="27"/>
  <c r="AG421" i="27" s="1"/>
  <c r="AB417" i="27"/>
  <c r="AG417" i="27" s="1"/>
  <c r="AB405" i="27"/>
  <c r="AG405" i="27" s="1"/>
  <c r="AB401" i="27"/>
  <c r="AG401" i="27" s="1"/>
  <c r="AB389" i="27"/>
  <c r="AG389" i="27" s="1"/>
  <c r="AB385" i="27"/>
  <c r="AG385" i="27" s="1"/>
  <c r="AB452" i="27"/>
  <c r="AG452" i="27" s="1"/>
  <c r="AB448" i="27"/>
  <c r="AG448" i="27" s="1"/>
  <c r="AB468" i="27"/>
  <c r="AG468" i="27" s="1"/>
  <c r="AB464" i="27"/>
  <c r="AG464" i="27" s="1"/>
  <c r="AB439" i="27"/>
  <c r="AG439" i="27" s="1"/>
  <c r="AB438" i="27"/>
  <c r="AG438" i="27" s="1"/>
  <c r="AB435" i="27"/>
  <c r="AG435" i="27" s="1"/>
  <c r="AB434" i="27"/>
  <c r="AG434" i="27" s="1"/>
  <c r="AB431" i="27"/>
  <c r="AG431" i="27" s="1"/>
  <c r="AB430" i="27"/>
  <c r="AG430" i="27" s="1"/>
  <c r="AB427" i="27"/>
  <c r="AG427" i="27" s="1"/>
  <c r="AB426" i="27"/>
  <c r="AG426" i="27" s="1"/>
  <c r="AB423" i="27"/>
  <c r="AG423" i="27" s="1"/>
  <c r="AB422" i="27"/>
  <c r="AG422" i="27" s="1"/>
  <c r="AB419" i="27"/>
  <c r="AG419" i="27" s="1"/>
  <c r="AB418" i="27"/>
  <c r="AG418" i="27" s="1"/>
  <c r="AB415" i="27"/>
  <c r="AG415" i="27" s="1"/>
  <c r="AB414" i="27"/>
  <c r="AG414" i="27" s="1"/>
  <c r="AB411" i="27"/>
  <c r="AG411" i="27" s="1"/>
  <c r="AB410" i="27"/>
  <c r="AG410" i="27" s="1"/>
  <c r="AB407" i="27"/>
  <c r="AG407" i="27" s="1"/>
  <c r="AB406" i="27"/>
  <c r="AG406" i="27" s="1"/>
  <c r="AB403" i="27"/>
  <c r="AG403" i="27" s="1"/>
  <c r="AB402" i="27"/>
  <c r="AG402" i="27" s="1"/>
  <c r="AB399" i="27"/>
  <c r="AG399" i="27" s="1"/>
  <c r="AB398" i="27"/>
  <c r="AG398" i="27" s="1"/>
  <c r="AB395" i="27"/>
  <c r="AG395" i="27" s="1"/>
  <c r="AB394" i="27"/>
  <c r="AG394" i="27" s="1"/>
  <c r="AB391" i="27"/>
  <c r="AG391" i="27" s="1"/>
  <c r="AB390" i="27"/>
  <c r="AG390" i="27" s="1"/>
  <c r="AB387" i="27"/>
  <c r="AG387" i="27" s="1"/>
  <c r="AB386" i="27"/>
  <c r="AG386" i="27" s="1"/>
  <c r="AB383" i="27"/>
  <c r="AG383" i="27" s="1"/>
  <c r="AB457" i="27"/>
  <c r="AG457" i="27" s="1"/>
  <c r="AB454" i="27"/>
  <c r="AG454" i="27" s="1"/>
  <c r="AB453" i="27"/>
  <c r="AG453" i="27" s="1"/>
  <c r="AB450" i="27"/>
  <c r="AG450" i="27" s="1"/>
  <c r="AB449" i="27"/>
  <c r="AG449" i="27" s="1"/>
  <c r="AB446" i="27"/>
  <c r="AG446" i="27" s="1"/>
  <c r="AB445" i="27"/>
  <c r="AG445" i="27" s="1"/>
  <c r="AB442" i="27"/>
  <c r="AG442" i="27" s="1"/>
  <c r="AB382" i="27"/>
  <c r="AG382" i="27" s="1"/>
  <c r="N462" i="27" l="1"/>
  <c r="N445" i="27"/>
  <c r="N457" i="27"/>
  <c r="N440" i="27"/>
  <c r="N438" i="27"/>
  <c r="N447" i="27"/>
  <c r="N442" i="27"/>
  <c r="N399" i="27"/>
  <c r="N415" i="27"/>
  <c r="N408" i="27"/>
  <c r="N424" i="27"/>
  <c r="N390" i="27"/>
  <c r="N456" i="27"/>
  <c r="N382" i="27"/>
  <c r="N463" i="27"/>
  <c r="N458" i="27"/>
  <c r="N453" i="27"/>
  <c r="N398" i="27"/>
  <c r="N394" i="27"/>
  <c r="N402" i="27"/>
  <c r="N410" i="27"/>
  <c r="N434" i="27"/>
  <c r="N431" i="27"/>
  <c r="N425" i="27"/>
  <c r="N430" i="27"/>
  <c r="N392" i="27"/>
  <c r="N383" i="27"/>
  <c r="N413" i="27"/>
  <c r="N393" i="27"/>
  <c r="N446" i="27"/>
  <c r="N454" i="27"/>
  <c r="N387" i="27"/>
  <c r="N395" i="27"/>
  <c r="N403" i="27"/>
  <c r="N411" i="27"/>
  <c r="N419" i="27"/>
  <c r="N427" i="27"/>
  <c r="N435" i="27"/>
  <c r="N388" i="27"/>
  <c r="N404" i="27"/>
  <c r="N420" i="27"/>
  <c r="N436" i="27"/>
  <c r="N452" i="27"/>
  <c r="N468" i="27"/>
  <c r="N405" i="27"/>
  <c r="N437" i="27"/>
  <c r="N469" i="27"/>
  <c r="N443" i="27"/>
  <c r="N459" i="27"/>
  <c r="N385" i="27"/>
  <c r="N417" i="27"/>
  <c r="N449" i="27"/>
  <c r="N426" i="27"/>
  <c r="N406" i="27"/>
  <c r="N414" i="27"/>
  <c r="N418" i="27"/>
  <c r="N450" i="27"/>
  <c r="N396" i="27"/>
  <c r="N412" i="27"/>
  <c r="N428" i="27"/>
  <c r="N444" i="27"/>
  <c r="N460" i="27"/>
  <c r="N389" i="27"/>
  <c r="N421" i="27"/>
  <c r="N451" i="27"/>
  <c r="N467" i="27"/>
  <c r="N401" i="27"/>
  <c r="N433" i="27"/>
  <c r="N465" i="27"/>
  <c r="N384" i="27"/>
  <c r="N470" i="27"/>
  <c r="N386" i="27"/>
  <c r="N422" i="27"/>
  <c r="N466" i="27"/>
  <c r="N400" i="27"/>
  <c r="N416" i="27"/>
  <c r="N432" i="27"/>
  <c r="N448" i="27"/>
  <c r="N464" i="27"/>
  <c r="N397" i="27"/>
  <c r="N429" i="27"/>
  <c r="N461" i="27"/>
  <c r="N391" i="27"/>
  <c r="N407" i="27"/>
  <c r="N423" i="27"/>
  <c r="N439" i="27"/>
  <c r="N455" i="27"/>
  <c r="N471" i="27"/>
  <c r="N409" i="27"/>
  <c r="N441" i="27"/>
  <c r="E455" i="27" l="1"/>
  <c r="E443" i="27"/>
  <c r="E471" i="27"/>
  <c r="E463" i="27"/>
  <c r="E445" i="27"/>
  <c r="E456" i="27"/>
  <c r="E468" i="27"/>
  <c r="E461" i="27"/>
  <c r="E469" i="27"/>
  <c r="E444" i="27"/>
  <c r="E447" i="27"/>
  <c r="E452" i="27"/>
  <c r="E451" i="27"/>
  <c r="E465" i="27"/>
  <c r="E466" i="27"/>
  <c r="E462" i="27"/>
  <c r="E457" i="27"/>
  <c r="E454" i="27"/>
  <c r="E464" i="27"/>
  <c r="E453" i="27"/>
  <c r="E470" i="27"/>
  <c r="E442" i="27"/>
  <c r="E446" i="27"/>
  <c r="E460" i="27"/>
  <c r="E458" i="27"/>
  <c r="E459" i="27"/>
  <c r="E449" i="27"/>
  <c r="E450" i="27"/>
  <c r="E448" i="27"/>
  <c r="E467" i="27"/>
  <c r="E20" i="50" l="1"/>
  <c r="E10" i="50"/>
  <c r="E386" i="27" l="1"/>
  <c r="E390" i="27"/>
  <c r="E394" i="27"/>
  <c r="E398" i="27"/>
  <c r="E402" i="27"/>
  <c r="E406" i="27"/>
  <c r="E410" i="27"/>
  <c r="E414" i="27"/>
  <c r="E418" i="27"/>
  <c r="E422" i="27"/>
  <c r="E426" i="27"/>
  <c r="E430" i="27"/>
  <c r="E434" i="27"/>
  <c r="E438" i="27"/>
  <c r="E382" i="27"/>
  <c r="E383" i="27"/>
  <c r="E387" i="27"/>
  <c r="E391" i="27"/>
  <c r="E395" i="27"/>
  <c r="E399" i="27"/>
  <c r="E403" i="27"/>
  <c r="E407" i="27"/>
  <c r="E411" i="27"/>
  <c r="E415" i="27"/>
  <c r="E419" i="27"/>
  <c r="E423" i="27"/>
  <c r="E427" i="27"/>
  <c r="E431" i="27"/>
  <c r="E435" i="27"/>
  <c r="E439" i="27"/>
  <c r="E389" i="27"/>
  <c r="E393" i="27"/>
  <c r="E405" i="27"/>
  <c r="E413" i="27"/>
  <c r="E421" i="27"/>
  <c r="E429" i="27"/>
  <c r="E437" i="27"/>
  <c r="E384" i="27"/>
  <c r="E388" i="27"/>
  <c r="E392" i="27"/>
  <c r="E396" i="27"/>
  <c r="E400" i="27"/>
  <c r="E404" i="27"/>
  <c r="E408" i="27"/>
  <c r="E412" i="27"/>
  <c r="E416" i="27"/>
  <c r="E420" i="27"/>
  <c r="E424" i="27"/>
  <c r="E428" i="27"/>
  <c r="E432" i="27"/>
  <c r="E436" i="27"/>
  <c r="E440" i="27"/>
  <c r="E385" i="27"/>
  <c r="E397" i="27"/>
  <c r="E401" i="27"/>
  <c r="E409" i="27"/>
  <c r="E417" i="27"/>
  <c r="E425" i="27"/>
  <c r="E433" i="27"/>
  <c r="E441" i="27"/>
  <c r="E64" i="27" l="1"/>
  <c r="E68" i="27"/>
  <c r="E72" i="27"/>
  <c r="E76" i="27"/>
  <c r="E60" i="27"/>
  <c r="B64" i="27"/>
  <c r="B68" i="27"/>
  <c r="B72" i="27"/>
  <c r="B76" i="27"/>
  <c r="B60" i="27"/>
  <c r="E61" i="27"/>
  <c r="E65" i="27"/>
  <c r="E69" i="27"/>
  <c r="E73" i="27"/>
  <c r="E77" i="27"/>
  <c r="B61" i="27"/>
  <c r="B65" i="27"/>
  <c r="B69" i="27"/>
  <c r="B73" i="27"/>
  <c r="B77" i="27"/>
  <c r="E62" i="27"/>
  <c r="E66" i="27"/>
  <c r="E70" i="27"/>
  <c r="E74" i="27"/>
  <c r="E78" i="27"/>
  <c r="B62" i="27"/>
  <c r="B66" i="27"/>
  <c r="B70" i="27"/>
  <c r="B74" i="27"/>
  <c r="B78" i="27"/>
  <c r="E63" i="27"/>
  <c r="E67" i="27"/>
  <c r="E71" i="27"/>
  <c r="E75" i="27"/>
  <c r="E79" i="27"/>
  <c r="B63" i="27"/>
  <c r="B67" i="27"/>
  <c r="B71" i="27"/>
  <c r="B75" i="27"/>
  <c r="B79" i="27"/>
  <c r="AB176" i="27" l="1"/>
  <c r="AB175" i="27"/>
  <c r="AB183" i="27"/>
  <c r="AB184" i="27"/>
  <c r="AB192" i="27"/>
  <c r="AB191" i="27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27" i="23"/>
  <c r="U263" i="27" l="1"/>
  <c r="U264" i="27" s="1"/>
  <c r="U265" i="27" s="1"/>
  <c r="U266" i="27" s="1"/>
  <c r="U267" i="27" s="1"/>
  <c r="U268" i="27" s="1"/>
  <c r="U269" i="27" s="1"/>
  <c r="U270" i="27" s="1"/>
  <c r="U271" i="27" s="1"/>
  <c r="U272" i="27" s="1"/>
  <c r="S376" i="27"/>
  <c r="R376" i="27"/>
  <c r="Q376" i="27"/>
  <c r="S375" i="27"/>
  <c r="Y375" i="27" s="1"/>
  <c r="R375" i="27"/>
  <c r="Q375" i="27"/>
  <c r="S374" i="27"/>
  <c r="R374" i="27"/>
  <c r="X374" i="27" s="1"/>
  <c r="Q374" i="27"/>
  <c r="S373" i="27"/>
  <c r="Y373" i="27" s="1"/>
  <c r="R373" i="27"/>
  <c r="X373" i="27" s="1"/>
  <c r="Q373" i="27"/>
  <c r="S372" i="27"/>
  <c r="R372" i="27"/>
  <c r="Q372" i="27"/>
  <c r="W372" i="27" s="1"/>
  <c r="S371" i="27"/>
  <c r="Y371" i="27" s="1"/>
  <c r="R371" i="27"/>
  <c r="Q371" i="27"/>
  <c r="W371" i="27" s="1"/>
  <c r="S370" i="27"/>
  <c r="R370" i="27"/>
  <c r="X370" i="27" s="1"/>
  <c r="Q370" i="27"/>
  <c r="W370" i="27" s="1"/>
  <c r="S369" i="27"/>
  <c r="Y369" i="27" s="1"/>
  <c r="R369" i="27"/>
  <c r="X369" i="27" s="1"/>
  <c r="Q369" i="27"/>
  <c r="W369" i="27" s="1"/>
  <c r="S366" i="27"/>
  <c r="R366" i="27"/>
  <c r="Q366" i="27"/>
  <c r="S365" i="27"/>
  <c r="Y365" i="27" s="1"/>
  <c r="R365" i="27"/>
  <c r="Q365" i="27"/>
  <c r="S364" i="27"/>
  <c r="R364" i="27"/>
  <c r="Q364" i="27"/>
  <c r="S363" i="27"/>
  <c r="Y363" i="27" s="1"/>
  <c r="R363" i="27"/>
  <c r="X363" i="27" s="1"/>
  <c r="Q363" i="27"/>
  <c r="S362" i="27"/>
  <c r="R362" i="27"/>
  <c r="Q362" i="27"/>
  <c r="W362" i="27" s="1"/>
  <c r="S361" i="27"/>
  <c r="Y361" i="27" s="1"/>
  <c r="R361" i="27"/>
  <c r="Q361" i="27"/>
  <c r="W361" i="27" s="1"/>
  <c r="S360" i="27"/>
  <c r="R360" i="27"/>
  <c r="Q360" i="27"/>
  <c r="W360" i="27" s="1"/>
  <c r="S359" i="27"/>
  <c r="Y359" i="27" s="1"/>
  <c r="R359" i="27"/>
  <c r="X359" i="27" s="1"/>
  <c r="Q359" i="27"/>
  <c r="W359" i="27" s="1"/>
  <c r="S356" i="27"/>
  <c r="R356" i="27"/>
  <c r="Q356" i="27"/>
  <c r="S355" i="27"/>
  <c r="Y355" i="27" s="1"/>
  <c r="R355" i="27"/>
  <c r="Q355" i="27"/>
  <c r="S354" i="27"/>
  <c r="R354" i="27"/>
  <c r="X354" i="27" s="1"/>
  <c r="Q354" i="27"/>
  <c r="S353" i="27"/>
  <c r="Y353" i="27" s="1"/>
  <c r="R353" i="27"/>
  <c r="X353" i="27" s="1"/>
  <c r="Q353" i="27"/>
  <c r="S352" i="27"/>
  <c r="R352" i="27"/>
  <c r="Q352" i="27"/>
  <c r="W352" i="27" s="1"/>
  <c r="S351" i="27"/>
  <c r="Y351" i="27" s="1"/>
  <c r="R351" i="27"/>
  <c r="Q351" i="27"/>
  <c r="W351" i="27" s="1"/>
  <c r="S350" i="27"/>
  <c r="R350" i="27"/>
  <c r="X350" i="27" s="1"/>
  <c r="Q350" i="27"/>
  <c r="W350" i="27" s="1"/>
  <c r="S349" i="27"/>
  <c r="Y349" i="27" s="1"/>
  <c r="R349" i="27"/>
  <c r="X349" i="27" s="1"/>
  <c r="Q349" i="27"/>
  <c r="W349" i="27" s="1"/>
  <c r="S346" i="27"/>
  <c r="R346" i="27"/>
  <c r="Q346" i="27"/>
  <c r="S345" i="27"/>
  <c r="Y345" i="27" s="1"/>
  <c r="R345" i="27"/>
  <c r="Q345" i="27"/>
  <c r="S344" i="27"/>
  <c r="R344" i="27"/>
  <c r="X344" i="27" s="1"/>
  <c r="Q344" i="27"/>
  <c r="S343" i="27"/>
  <c r="Y343" i="27" s="1"/>
  <c r="R343" i="27"/>
  <c r="X343" i="27" s="1"/>
  <c r="Q343" i="27"/>
  <c r="S342" i="27"/>
  <c r="R342" i="27"/>
  <c r="Q342" i="27"/>
  <c r="W342" i="27" s="1"/>
  <c r="S341" i="27"/>
  <c r="Y341" i="27" s="1"/>
  <c r="R341" i="27"/>
  <c r="Q341" i="27"/>
  <c r="W341" i="27" s="1"/>
  <c r="S340" i="27"/>
  <c r="R340" i="27"/>
  <c r="X340" i="27" s="1"/>
  <c r="Q340" i="27"/>
  <c r="S339" i="27"/>
  <c r="Y339" i="27" s="1"/>
  <c r="R339" i="27"/>
  <c r="X339" i="27" s="1"/>
  <c r="Q339" i="27"/>
  <c r="W339" i="27" s="1"/>
  <c r="S336" i="27"/>
  <c r="R336" i="27"/>
  <c r="Q336" i="27"/>
  <c r="S335" i="27"/>
  <c r="Y335" i="27" s="1"/>
  <c r="R335" i="27"/>
  <c r="Q335" i="27"/>
  <c r="S334" i="27"/>
  <c r="R334" i="27"/>
  <c r="Q334" i="27"/>
  <c r="S333" i="27"/>
  <c r="Y333" i="27" s="1"/>
  <c r="R333" i="27"/>
  <c r="X333" i="27" s="1"/>
  <c r="Q333" i="27"/>
  <c r="S332" i="27"/>
  <c r="R332" i="27"/>
  <c r="Q332" i="27"/>
  <c r="W332" i="27" s="1"/>
  <c r="S331" i="27"/>
  <c r="Y331" i="27" s="1"/>
  <c r="R331" i="27"/>
  <c r="Q331" i="27"/>
  <c r="W331" i="27" s="1"/>
  <c r="S330" i="27"/>
  <c r="R330" i="27"/>
  <c r="Q330" i="27"/>
  <c r="W330" i="27" s="1"/>
  <c r="S329" i="27"/>
  <c r="Y329" i="27" s="1"/>
  <c r="R329" i="27"/>
  <c r="X329" i="27" s="1"/>
  <c r="Q329" i="27"/>
  <c r="W329" i="27" s="1"/>
  <c r="S326" i="27"/>
  <c r="R326" i="27"/>
  <c r="Q326" i="27"/>
  <c r="S325" i="27"/>
  <c r="Y325" i="27" s="1"/>
  <c r="R325" i="27"/>
  <c r="Q325" i="27"/>
  <c r="S324" i="27"/>
  <c r="R324" i="27"/>
  <c r="X324" i="27" s="1"/>
  <c r="Q324" i="27"/>
  <c r="S323" i="27"/>
  <c r="Y323" i="27" s="1"/>
  <c r="R323" i="27"/>
  <c r="X323" i="27" s="1"/>
  <c r="Q323" i="27"/>
  <c r="S322" i="27"/>
  <c r="R322" i="27"/>
  <c r="Q322" i="27"/>
  <c r="W322" i="27" s="1"/>
  <c r="S321" i="27"/>
  <c r="Y321" i="27" s="1"/>
  <c r="R321" i="27"/>
  <c r="Q321" i="27"/>
  <c r="W321" i="27" s="1"/>
  <c r="S320" i="27"/>
  <c r="R320" i="27"/>
  <c r="Q320" i="27"/>
  <c r="W320" i="27" s="1"/>
  <c r="S319" i="27"/>
  <c r="Y319" i="27" s="1"/>
  <c r="R319" i="27"/>
  <c r="X319" i="27" s="1"/>
  <c r="Q319" i="27"/>
  <c r="W319" i="27" s="1"/>
  <c r="S316" i="27"/>
  <c r="R316" i="27"/>
  <c r="Q316" i="27"/>
  <c r="S315" i="27"/>
  <c r="Y315" i="27" s="1"/>
  <c r="R315" i="27"/>
  <c r="Q315" i="27"/>
  <c r="S314" i="27"/>
  <c r="R314" i="27"/>
  <c r="X314" i="27" s="1"/>
  <c r="Q314" i="27"/>
  <c r="S313" i="27"/>
  <c r="R313" i="27"/>
  <c r="X313" i="27" s="1"/>
  <c r="Q313" i="27"/>
  <c r="S312" i="27"/>
  <c r="R312" i="27"/>
  <c r="Q312" i="27"/>
  <c r="W312" i="27" s="1"/>
  <c r="S311" i="27"/>
  <c r="Y311" i="27" s="1"/>
  <c r="R311" i="27"/>
  <c r="Q311" i="27"/>
  <c r="W311" i="27" s="1"/>
  <c r="S310" i="27"/>
  <c r="R310" i="27"/>
  <c r="X310" i="27" s="1"/>
  <c r="Q310" i="27"/>
  <c r="W310" i="27" s="1"/>
  <c r="S309" i="27"/>
  <c r="Y309" i="27" s="1"/>
  <c r="R309" i="27"/>
  <c r="X309" i="27" s="1"/>
  <c r="Q309" i="27"/>
  <c r="W309" i="27" s="1"/>
  <c r="S306" i="27"/>
  <c r="R306" i="27"/>
  <c r="Q306" i="27"/>
  <c r="S305" i="27"/>
  <c r="Y305" i="27" s="1"/>
  <c r="R305" i="27"/>
  <c r="Q305" i="27"/>
  <c r="S304" i="27"/>
  <c r="R304" i="27"/>
  <c r="Q304" i="27"/>
  <c r="S303" i="27"/>
  <c r="Y303" i="27" s="1"/>
  <c r="R303" i="27"/>
  <c r="X303" i="27" s="1"/>
  <c r="Q303" i="27"/>
  <c r="S302" i="27"/>
  <c r="R302" i="27"/>
  <c r="Q302" i="27"/>
  <c r="W302" i="27" s="1"/>
  <c r="S301" i="27"/>
  <c r="Y301" i="27" s="1"/>
  <c r="R301" i="27"/>
  <c r="Q301" i="27"/>
  <c r="W301" i="27" s="1"/>
  <c r="S300" i="27"/>
  <c r="R300" i="27"/>
  <c r="Q300" i="27"/>
  <c r="W300" i="27" s="1"/>
  <c r="S299" i="27"/>
  <c r="Y299" i="27" s="1"/>
  <c r="R299" i="27"/>
  <c r="X299" i="27" s="1"/>
  <c r="Q299" i="27"/>
  <c r="W299" i="27" s="1"/>
  <c r="S296" i="27"/>
  <c r="R296" i="27"/>
  <c r="Q296" i="27"/>
  <c r="S295" i="27"/>
  <c r="Y295" i="27" s="1"/>
  <c r="R295" i="27"/>
  <c r="Q295" i="27"/>
  <c r="S294" i="27"/>
  <c r="R294" i="27"/>
  <c r="Q294" i="27"/>
  <c r="S293" i="27"/>
  <c r="Y293" i="27" s="1"/>
  <c r="R293" i="27"/>
  <c r="X293" i="27" s="1"/>
  <c r="Q293" i="27"/>
  <c r="S292" i="27"/>
  <c r="R292" i="27"/>
  <c r="Q292" i="27"/>
  <c r="W292" i="27" s="1"/>
  <c r="S291" i="27"/>
  <c r="Y291" i="27" s="1"/>
  <c r="R291" i="27"/>
  <c r="Q291" i="27"/>
  <c r="W291" i="27" s="1"/>
  <c r="S290" i="27"/>
  <c r="R290" i="27"/>
  <c r="Q290" i="27"/>
  <c r="W290" i="27" s="1"/>
  <c r="S289" i="27"/>
  <c r="Y289" i="27" s="1"/>
  <c r="R289" i="27"/>
  <c r="X289" i="27" s="1"/>
  <c r="Q289" i="27"/>
  <c r="W289" i="27" s="1"/>
  <c r="K14" i="27"/>
  <c r="K13" i="27"/>
  <c r="K12" i="27"/>
  <c r="K11" i="27"/>
  <c r="K10" i="27"/>
  <c r="S284" i="27"/>
  <c r="S285" i="27"/>
  <c r="Y285" i="27" s="1"/>
  <c r="R286" i="27"/>
  <c r="R285" i="27"/>
  <c r="R282" i="27"/>
  <c r="R284" i="27"/>
  <c r="X284" i="27" s="1"/>
  <c r="Q285" i="27"/>
  <c r="Q284" i="27"/>
  <c r="Q282" i="27"/>
  <c r="W282" i="27" s="1"/>
  <c r="S283" i="27"/>
  <c r="Y283" i="27" s="1"/>
  <c r="S286" i="27"/>
  <c r="S282" i="27"/>
  <c r="S281" i="27"/>
  <c r="Y281" i="27" s="1"/>
  <c r="R281" i="27"/>
  <c r="S280" i="27"/>
  <c r="R283" i="27"/>
  <c r="X283" i="27" s="1"/>
  <c r="R280" i="27"/>
  <c r="X280" i="27" s="1"/>
  <c r="R279" i="27"/>
  <c r="X279" i="27" s="1"/>
  <c r="Q286" i="27"/>
  <c r="Q283" i="27"/>
  <c r="Q281" i="27"/>
  <c r="W281" i="27" s="1"/>
  <c r="Q280" i="27"/>
  <c r="W280" i="27" s="1"/>
  <c r="S279" i="27"/>
  <c r="Y279" i="27" s="1"/>
  <c r="Q279" i="27"/>
  <c r="W279" i="27" s="1"/>
  <c r="B275" i="27"/>
  <c r="O21" i="27"/>
  <c r="O22" i="27"/>
  <c r="O23" i="27"/>
  <c r="O24" i="27"/>
  <c r="O20" i="27"/>
  <c r="G12" i="36"/>
  <c r="G7" i="5"/>
  <c r="G242" i="36"/>
  <c r="G308" i="36"/>
  <c r="G4" i="36"/>
  <c r="A18" i="32"/>
  <c r="I25" i="36"/>
  <c r="G264" i="36"/>
  <c r="A3" i="41"/>
  <c r="I333" i="36"/>
  <c r="I281" i="36"/>
  <c r="G303" i="36"/>
  <c r="I256" i="36"/>
  <c r="G363" i="36"/>
  <c r="I224" i="36"/>
  <c r="G24" i="36"/>
  <c r="I261" i="36"/>
  <c r="I10" i="36"/>
  <c r="G6" i="32"/>
  <c r="I130" i="36"/>
  <c r="G68" i="36"/>
  <c r="G254" i="36"/>
  <c r="I221" i="36"/>
  <c r="G129" i="36"/>
  <c r="A15" i="41"/>
  <c r="I8" i="36"/>
  <c r="I149" i="36"/>
  <c r="G47" i="36"/>
  <c r="G10" i="36"/>
  <c r="I344" i="36"/>
  <c r="I26" i="36"/>
  <c r="I125" i="36"/>
  <c r="I217" i="36"/>
  <c r="G101" i="36"/>
  <c r="I141" i="36"/>
  <c r="G179" i="36"/>
  <c r="I204" i="36"/>
  <c r="I309" i="36"/>
  <c r="G191" i="36"/>
  <c r="I215" i="36"/>
  <c r="I266" i="36"/>
  <c r="I238" i="36"/>
  <c r="G347" i="36"/>
  <c r="I257" i="36"/>
  <c r="G333" i="36"/>
  <c r="G156" i="36"/>
  <c r="G212" i="36"/>
  <c r="B358" i="27"/>
  <c r="G135" i="36"/>
  <c r="G143" i="36"/>
  <c r="I59" i="36"/>
  <c r="G249" i="36"/>
  <c r="K146" i="50"/>
  <c r="I78" i="36"/>
  <c r="G18" i="32"/>
  <c r="G153" i="36"/>
  <c r="G103" i="36"/>
  <c r="G183" i="36"/>
  <c r="G192" i="36"/>
  <c r="I280" i="36"/>
  <c r="G202" i="36"/>
  <c r="I117" i="36"/>
  <c r="G61" i="36"/>
  <c r="I138" i="36"/>
  <c r="B288" i="27"/>
  <c r="I103" i="36"/>
  <c r="I196" i="36"/>
  <c r="I96" i="36"/>
  <c r="G360" i="36"/>
  <c r="I82" i="36"/>
  <c r="I209" i="36"/>
  <c r="G11" i="32"/>
  <c r="I284" i="36"/>
  <c r="I275" i="36"/>
  <c r="G209" i="36"/>
  <c r="A26" i="32"/>
  <c r="I84" i="36"/>
  <c r="I251" i="36"/>
  <c r="K214" i="50"/>
  <c r="G151" i="36"/>
  <c r="G321" i="36"/>
  <c r="K65" i="50"/>
  <c r="I326" i="36"/>
  <c r="I321" i="36"/>
  <c r="I106" i="36"/>
  <c r="I54" i="36"/>
  <c r="A8" i="41"/>
  <c r="A23" i="32"/>
  <c r="I121" i="36"/>
  <c r="G342" i="36"/>
  <c r="A20" i="41"/>
  <c r="G27" i="32"/>
  <c r="G19" i="5"/>
  <c r="I276" i="36"/>
  <c r="I53" i="36"/>
  <c r="G54" i="36"/>
  <c r="G56" i="36"/>
  <c r="I56" i="36"/>
  <c r="G250" i="36"/>
  <c r="I205" i="36"/>
  <c r="I230" i="36"/>
  <c r="G270" i="36"/>
  <c r="I42" i="36"/>
  <c r="K145" i="50"/>
  <c r="G37" i="36"/>
  <c r="I180" i="36"/>
  <c r="A8" i="32"/>
  <c r="K144" i="50"/>
  <c r="I63" i="36"/>
  <c r="G120" i="36"/>
  <c r="G79" i="36"/>
  <c r="G252" i="36"/>
  <c r="A25" i="32"/>
  <c r="I9" i="36"/>
  <c r="G26" i="36"/>
  <c r="I265" i="36"/>
  <c r="G46" i="36"/>
  <c r="I292" i="36"/>
  <c r="G346" i="36"/>
  <c r="G279" i="36"/>
  <c r="A10" i="32"/>
  <c r="I231" i="36"/>
  <c r="I109" i="36"/>
  <c r="A14" i="32"/>
  <c r="G356" i="36"/>
  <c r="A4" i="32"/>
  <c r="G69" i="36"/>
  <c r="O346" i="27"/>
  <c r="I177" i="36"/>
  <c r="A22" i="32"/>
  <c r="G176" i="36"/>
  <c r="I95" i="36"/>
  <c r="I337" i="36"/>
  <c r="G206" i="36"/>
  <c r="G16" i="5"/>
  <c r="I57" i="36"/>
  <c r="G200" i="36"/>
  <c r="G139" i="36"/>
  <c r="I260" i="36"/>
  <c r="O306" i="27"/>
  <c r="I118" i="36"/>
  <c r="G126" i="36"/>
  <c r="I62" i="36"/>
  <c r="I165" i="36"/>
  <c r="G305" i="36"/>
  <c r="A9" i="41"/>
  <c r="I325" i="36"/>
  <c r="G283" i="36"/>
  <c r="I240" i="36"/>
  <c r="B278" i="27"/>
  <c r="I175" i="36"/>
  <c r="I132" i="36"/>
  <c r="I214" i="36"/>
  <c r="I29" i="36"/>
  <c r="G92" i="36"/>
  <c r="G20" i="32"/>
  <c r="I101" i="36"/>
  <c r="G201" i="36"/>
  <c r="G34" i="36"/>
  <c r="G77" i="36"/>
  <c r="I347" i="36"/>
  <c r="G48" i="36"/>
  <c r="I120" i="36"/>
  <c r="G117" i="36"/>
  <c r="I70" i="36"/>
  <c r="G9" i="32"/>
  <c r="G128" i="36"/>
  <c r="G19" i="32"/>
  <c r="I219" i="36"/>
  <c r="G276" i="36"/>
  <c r="I329" i="36"/>
  <c r="G220" i="36"/>
  <c r="I35" i="36"/>
  <c r="I207" i="36"/>
  <c r="G96" i="36"/>
  <c r="G14" i="5"/>
  <c r="I311" i="36"/>
  <c r="G228" i="36"/>
  <c r="I111" i="36"/>
  <c r="G5" i="36"/>
  <c r="I140" i="36"/>
  <c r="I210" i="36"/>
  <c r="G267" i="36"/>
  <c r="G195" i="36"/>
  <c r="I92" i="36"/>
  <c r="G21" i="5"/>
  <c r="I88" i="36"/>
  <c r="I152" i="36"/>
  <c r="G30" i="32"/>
  <c r="G11" i="5"/>
  <c r="O366" i="27"/>
  <c r="G25" i="5"/>
  <c r="I338" i="36"/>
  <c r="I126" i="36"/>
  <c r="I174" i="36"/>
  <c r="I12" i="36"/>
  <c r="A17" i="41"/>
  <c r="I51" i="36"/>
  <c r="G353" i="36"/>
  <c r="G8" i="5"/>
  <c r="I181" i="36"/>
  <c r="I50" i="36"/>
  <c r="G357" i="36"/>
  <c r="G280" i="36"/>
  <c r="G327" i="36"/>
  <c r="G11" i="36"/>
  <c r="I153" i="36"/>
  <c r="G8" i="32"/>
  <c r="K142" i="50"/>
  <c r="G233" i="36"/>
  <c r="G83" i="36"/>
  <c r="I184" i="36"/>
  <c r="G90" i="36"/>
  <c r="B298" i="27"/>
  <c r="A30" i="32"/>
  <c r="G307" i="36"/>
  <c r="G26" i="5"/>
  <c r="I247" i="36"/>
  <c r="I360" i="36"/>
  <c r="G109" i="36"/>
  <c r="I353" i="36"/>
  <c r="G194" i="36"/>
  <c r="I198" i="36"/>
  <c r="I124" i="36"/>
  <c r="G216" i="36"/>
  <c r="G134" i="36"/>
  <c r="G9" i="36"/>
  <c r="A31" i="32"/>
  <c r="G98" i="36"/>
  <c r="I131" i="36"/>
  <c r="G208" i="36"/>
  <c r="A13" i="41"/>
  <c r="G329" i="36"/>
  <c r="I339" i="36"/>
  <c r="G167" i="36"/>
  <c r="G196" i="36"/>
  <c r="G150" i="36"/>
  <c r="I267" i="36"/>
  <c r="G187" i="36"/>
  <c r="G314" i="36"/>
  <c r="I216" i="36"/>
  <c r="G35" i="36"/>
  <c r="I150" i="36"/>
  <c r="I30" i="36"/>
  <c r="I308" i="36"/>
  <c r="I222" i="36"/>
  <c r="G290" i="36"/>
  <c r="I305" i="36"/>
  <c r="I253" i="36"/>
  <c r="I68" i="36"/>
  <c r="I248" i="36"/>
  <c r="I220" i="36"/>
  <c r="G29" i="36"/>
  <c r="G31" i="5"/>
  <c r="I283" i="36"/>
  <c r="G348" i="36"/>
  <c r="I60" i="36"/>
  <c r="G350" i="36"/>
  <c r="I179" i="36"/>
  <c r="G319" i="36"/>
  <c r="G27" i="5"/>
  <c r="G180" i="36"/>
  <c r="I307" i="36"/>
  <c r="G219" i="36"/>
  <c r="G73" i="36"/>
  <c r="I163" i="36"/>
  <c r="G203" i="36"/>
  <c r="I45" i="36"/>
  <c r="A19" i="32"/>
  <c r="I40" i="36"/>
  <c r="G28" i="5"/>
  <c r="G359" i="36"/>
  <c r="I312" i="36"/>
  <c r="I250" i="36"/>
  <c r="G247" i="36"/>
  <c r="G204" i="36"/>
  <c r="G277" i="36"/>
  <c r="G234" i="36"/>
  <c r="I143" i="36"/>
  <c r="I363" i="36"/>
  <c r="I5" i="36"/>
  <c r="I27" i="36"/>
  <c r="G261" i="36"/>
  <c r="I245" i="36"/>
  <c r="A21" i="32"/>
  <c r="G323" i="36"/>
  <c r="I228" i="36"/>
  <c r="G62" i="36"/>
  <c r="G181" i="36"/>
  <c r="I242" i="36"/>
  <c r="G297" i="36"/>
  <c r="G3" i="5"/>
  <c r="G17" i="32"/>
  <c r="G4" i="5"/>
  <c r="G88" i="36"/>
  <c r="G142" i="36"/>
  <c r="I164" i="36"/>
  <c r="O294" i="27"/>
  <c r="I172" i="36"/>
  <c r="I93" i="36"/>
  <c r="I331" i="36"/>
  <c r="G91" i="36"/>
  <c r="G149" i="36"/>
  <c r="I315" i="36"/>
  <c r="I206" i="36"/>
  <c r="A14" i="41"/>
  <c r="I246" i="36"/>
  <c r="G258" i="36"/>
  <c r="I28" i="36"/>
  <c r="I342" i="36"/>
  <c r="I255" i="36"/>
  <c r="I278" i="36"/>
  <c r="G41" i="36"/>
  <c r="G152" i="36"/>
  <c r="I244" i="36"/>
  <c r="I227" i="36"/>
  <c r="G140" i="36"/>
  <c r="I229" i="36"/>
  <c r="I75" i="36"/>
  <c r="G352" i="36"/>
  <c r="O334" i="27"/>
  <c r="G15" i="32"/>
  <c r="A6" i="32"/>
  <c r="I171" i="36"/>
  <c r="G113" i="36"/>
  <c r="G22" i="36"/>
  <c r="G138" i="36"/>
  <c r="I299" i="36"/>
  <c r="G13" i="5"/>
  <c r="G104" i="36"/>
  <c r="G75" i="36"/>
  <c r="G78" i="36"/>
  <c r="A24" i="32"/>
  <c r="G52" i="36"/>
  <c r="A7" i="32"/>
  <c r="I316" i="36"/>
  <c r="G33" i="36"/>
  <c r="G76" i="36"/>
  <c r="G16" i="36"/>
  <c r="I97" i="36"/>
  <c r="I90" i="36"/>
  <c r="G224" i="36"/>
  <c r="I33" i="36"/>
  <c r="G3" i="36"/>
  <c r="I346" i="36"/>
  <c r="B338" i="27"/>
  <c r="I252" i="36"/>
  <c r="G299" i="36"/>
  <c r="G166" i="36"/>
  <c r="G265" i="36"/>
  <c r="A15" i="32"/>
  <c r="G18" i="5"/>
  <c r="G345" i="36"/>
  <c r="G281" i="36"/>
  <c r="I105" i="36"/>
  <c r="I361" i="36"/>
  <c r="I298" i="36"/>
  <c r="B318" i="27"/>
  <c r="I2" i="36"/>
  <c r="G188" i="36"/>
  <c r="A31" i="41"/>
  <c r="A12" i="41"/>
  <c r="I169" i="36"/>
  <c r="K67" i="50"/>
  <c r="G17" i="36"/>
  <c r="G241" i="36"/>
  <c r="O376" i="27"/>
  <c r="I135" i="36"/>
  <c r="I304" i="36"/>
  <c r="G161" i="36"/>
  <c r="A2" i="32"/>
  <c r="A27" i="41"/>
  <c r="I279" i="36"/>
  <c r="A3" i="32"/>
  <c r="A19" i="41"/>
  <c r="G132" i="36"/>
  <c r="I310" i="36"/>
  <c r="I47" i="36"/>
  <c r="G237" i="36"/>
  <c r="G107" i="36"/>
  <c r="G51" i="36"/>
  <c r="G315" i="36"/>
  <c r="I69" i="36"/>
  <c r="A20" i="32"/>
  <c r="I159" i="36"/>
  <c r="G302" i="36"/>
  <c r="G227" i="36"/>
  <c r="G59" i="36"/>
  <c r="I355" i="36"/>
  <c r="G28" i="32"/>
  <c r="G259" i="36"/>
  <c r="I290" i="36"/>
  <c r="G273" i="36"/>
  <c r="O364" i="27"/>
  <c r="I212" i="36"/>
  <c r="I254" i="36"/>
  <c r="G36" i="36"/>
  <c r="I189" i="36"/>
  <c r="G20" i="36"/>
  <c r="G260" i="36"/>
  <c r="G257" i="36"/>
  <c r="G230" i="36"/>
  <c r="I272" i="36"/>
  <c r="I139" i="36"/>
  <c r="G87" i="36"/>
  <c r="G361" i="36"/>
  <c r="I350" i="36"/>
  <c r="I199" i="36"/>
  <c r="I31" i="36"/>
  <c r="K148" i="50"/>
  <c r="I81" i="36"/>
  <c r="G20" i="5"/>
  <c r="G125" i="36"/>
  <c r="G67" i="36"/>
  <c r="I80" i="36"/>
  <c r="G22" i="32"/>
  <c r="G223" i="36"/>
  <c r="G177" i="36"/>
  <c r="G155" i="36"/>
  <c r="G262" i="36"/>
  <c r="I151" i="36"/>
  <c r="O296" i="27"/>
  <c r="G320" i="36"/>
  <c r="G193" i="36"/>
  <c r="G172" i="36"/>
  <c r="A29" i="41"/>
  <c r="G298" i="36"/>
  <c r="G148" i="36"/>
  <c r="G26" i="32"/>
  <c r="K207" i="50"/>
  <c r="G185" i="36"/>
  <c r="I192" i="36"/>
  <c r="G29" i="32"/>
  <c r="I322" i="36"/>
  <c r="G10" i="32"/>
  <c r="I201" i="36"/>
  <c r="A30" i="41"/>
  <c r="B308" i="27"/>
  <c r="A22" i="41"/>
  <c r="I11" i="36"/>
  <c r="G225" i="36"/>
  <c r="I34" i="36"/>
  <c r="G211" i="36"/>
  <c r="A11" i="32"/>
  <c r="G30" i="5"/>
  <c r="G355" i="36"/>
  <c r="I319" i="36"/>
  <c r="I345" i="36"/>
  <c r="A16" i="41"/>
  <c r="A4" i="41"/>
  <c r="G30" i="36"/>
  <c r="A24" i="41"/>
  <c r="O336" i="27"/>
  <c r="K143" i="50"/>
  <c r="I166" i="36"/>
  <c r="I327" i="36"/>
  <c r="I85" i="36"/>
  <c r="I348" i="36"/>
  <c r="G123" i="36"/>
  <c r="G358" i="36"/>
  <c r="G238" i="36"/>
  <c r="I43" i="36"/>
  <c r="G57" i="36"/>
  <c r="I112" i="36"/>
  <c r="I49" i="36"/>
  <c r="G3" i="32"/>
  <c r="I100" i="36"/>
  <c r="G14" i="36"/>
  <c r="I258" i="36"/>
  <c r="G25" i="32"/>
  <c r="G130" i="36"/>
  <c r="I277" i="36"/>
  <c r="I232" i="36"/>
  <c r="I6" i="36"/>
  <c r="I314" i="36"/>
  <c r="G168" i="36"/>
  <c r="G14" i="32"/>
  <c r="G24" i="32"/>
  <c r="G43" i="36"/>
  <c r="I91" i="36"/>
  <c r="G4" i="32"/>
  <c r="G154" i="36"/>
  <c r="A5" i="32"/>
  <c r="G344" i="36"/>
  <c r="G16" i="32"/>
  <c r="A16" i="32"/>
  <c r="I349" i="36"/>
  <c r="I300" i="36"/>
  <c r="G115" i="36"/>
  <c r="G99" i="36"/>
  <c r="I86" i="36"/>
  <c r="G197" i="36"/>
  <c r="G240" i="36"/>
  <c r="I89" i="36"/>
  <c r="G8" i="36"/>
  <c r="G207" i="36"/>
  <c r="I127" i="36"/>
  <c r="G173" i="36"/>
  <c r="G6" i="5"/>
  <c r="I168" i="36"/>
  <c r="G112" i="36"/>
  <c r="I155" i="36"/>
  <c r="I147" i="36"/>
  <c r="G304" i="36"/>
  <c r="I291" i="36"/>
  <c r="I297" i="36"/>
  <c r="G145" i="36"/>
  <c r="G70" i="36"/>
  <c r="I295" i="36"/>
  <c r="I274" i="36"/>
  <c r="G2" i="36"/>
  <c r="I343" i="36"/>
  <c r="G110" i="36"/>
  <c r="I197" i="36"/>
  <c r="I223" i="36"/>
  <c r="I116" i="36"/>
  <c r="G7" i="36"/>
  <c r="I249" i="36"/>
  <c r="G174" i="36"/>
  <c r="I4" i="36"/>
  <c r="K64" i="50"/>
  <c r="G244" i="36"/>
  <c r="G53" i="36"/>
  <c r="I294" i="36"/>
  <c r="I188" i="36"/>
  <c r="G42" i="36"/>
  <c r="K66" i="50"/>
  <c r="G309" i="36"/>
  <c r="I108" i="36"/>
  <c r="G263" i="36"/>
  <c r="I286" i="36"/>
  <c r="I136" i="36"/>
  <c r="G182" i="36"/>
  <c r="G13" i="32"/>
  <c r="I183" i="36"/>
  <c r="G284" i="36"/>
  <c r="G300" i="36"/>
  <c r="I313" i="36"/>
  <c r="G328" i="36"/>
  <c r="G184" i="36"/>
  <c r="G23" i="36"/>
  <c r="I16" i="36"/>
  <c r="G332" i="36"/>
  <c r="G137" i="36"/>
  <c r="A5" i="41"/>
  <c r="I317" i="36"/>
  <c r="G215" i="36"/>
  <c r="G189" i="36"/>
  <c r="G312" i="36"/>
  <c r="I123" i="36"/>
  <c r="G218" i="36"/>
  <c r="I202" i="36"/>
  <c r="G170" i="36"/>
  <c r="G38" i="36"/>
  <c r="G15" i="5"/>
  <c r="I115" i="36"/>
  <c r="A10" i="41"/>
  <c r="G58" i="36"/>
  <c r="A29" i="32"/>
  <c r="O315" i="27"/>
  <c r="B368" i="27"/>
  <c r="G310" i="36"/>
  <c r="G325" i="36"/>
  <c r="I77" i="36"/>
  <c r="G18" i="36"/>
  <c r="I354" i="36"/>
  <c r="G210" i="36"/>
  <c r="I289" i="36"/>
  <c r="G80" i="36"/>
  <c r="I74" i="36"/>
  <c r="I107" i="36"/>
  <c r="I262" i="36"/>
  <c r="G198" i="36"/>
  <c r="I72" i="36"/>
  <c r="G313" i="36"/>
  <c r="I356" i="36"/>
  <c r="I156" i="36"/>
  <c r="I21" i="36"/>
  <c r="B348" i="27"/>
  <c r="I285" i="36"/>
  <c r="I87" i="36"/>
  <c r="I167" i="36"/>
  <c r="I332" i="36"/>
  <c r="G19" i="36"/>
  <c r="I55" i="36"/>
  <c r="G275" i="36"/>
  <c r="G45" i="36"/>
  <c r="G114" i="36"/>
  <c r="G5" i="5"/>
  <c r="I236" i="36"/>
  <c r="I358" i="36"/>
  <c r="I235" i="36"/>
  <c r="G131" i="36"/>
  <c r="G288" i="36"/>
  <c r="K147" i="50"/>
  <c r="K215" i="50"/>
  <c r="G22" i="5"/>
  <c r="I301" i="36"/>
  <c r="I15" i="36"/>
  <c r="A13" i="32"/>
  <c r="G248" i="36"/>
  <c r="G141" i="36"/>
  <c r="G169" i="36"/>
  <c r="I190" i="36"/>
  <c r="G124" i="36"/>
  <c r="G146" i="36"/>
  <c r="G286" i="36"/>
  <c r="G334" i="36"/>
  <c r="G97" i="36"/>
  <c r="G44" i="36"/>
  <c r="I7" i="36"/>
  <c r="A11" i="41"/>
  <c r="G9" i="5"/>
  <c r="I48" i="36"/>
  <c r="G108" i="36"/>
  <c r="G296" i="36"/>
  <c r="G214" i="36"/>
  <c r="G339" i="36"/>
  <c r="O295" i="27"/>
  <c r="G95" i="36"/>
  <c r="G236" i="36"/>
  <c r="G362" i="36"/>
  <c r="O356" i="27"/>
  <c r="G311" i="36"/>
  <c r="I176" i="36"/>
  <c r="G66" i="36"/>
  <c r="G116" i="36"/>
  <c r="G93" i="36"/>
  <c r="G86" i="36"/>
  <c r="I17" i="36"/>
  <c r="I323" i="36"/>
  <c r="I39" i="36"/>
  <c r="I318" i="36"/>
  <c r="G60" i="36"/>
  <c r="K211" i="50"/>
  <c r="I268" i="36"/>
  <c r="K141" i="50"/>
  <c r="G31" i="36"/>
  <c r="I23" i="36"/>
  <c r="G343" i="36"/>
  <c r="G221" i="36"/>
  <c r="I170" i="36"/>
  <c r="I83" i="36"/>
  <c r="G102" i="36"/>
  <c r="G239" i="36"/>
  <c r="I65" i="36"/>
  <c r="G159" i="36"/>
  <c r="I20" i="36"/>
  <c r="G231" i="36"/>
  <c r="A28" i="32"/>
  <c r="G178" i="36"/>
  <c r="I110" i="36"/>
  <c r="G199" i="36"/>
  <c r="A28" i="41"/>
  <c r="I102" i="36"/>
  <c r="I3" i="36"/>
  <c r="G301" i="36"/>
  <c r="G186" i="36"/>
  <c r="I160" i="36"/>
  <c r="G144" i="36"/>
  <c r="I66" i="36"/>
  <c r="G295" i="36"/>
  <c r="I24" i="36"/>
  <c r="G28" i="36"/>
  <c r="G190" i="36"/>
  <c r="I71" i="36"/>
  <c r="G171" i="36"/>
  <c r="I270" i="36"/>
  <c r="K212" i="50"/>
  <c r="G269" i="36"/>
  <c r="G94" i="36"/>
  <c r="O313" i="27"/>
  <c r="B328" i="27"/>
  <c r="G293" i="36"/>
  <c r="G316" i="36"/>
  <c r="G217" i="36"/>
  <c r="G29" i="5"/>
  <c r="A25" i="41"/>
  <c r="I341" i="36"/>
  <c r="G205" i="36"/>
  <c r="G229" i="36"/>
  <c r="I14" i="36"/>
  <c r="I324" i="36"/>
  <c r="I36" i="36"/>
  <c r="I328" i="36"/>
  <c r="G235" i="36"/>
  <c r="G282" i="36"/>
  <c r="I22" i="36"/>
  <c r="G330" i="36"/>
  <c r="G5" i="32"/>
  <c r="I362" i="36"/>
  <c r="K208" i="50"/>
  <c r="I320" i="36"/>
  <c r="G213" i="36"/>
  <c r="I259" i="36"/>
  <c r="G255" i="36"/>
  <c r="I213" i="36"/>
  <c r="G351" i="36"/>
  <c r="G317" i="36"/>
  <c r="G289" i="36"/>
  <c r="G222" i="36"/>
  <c r="G71" i="36"/>
  <c r="G147" i="36"/>
  <c r="I134" i="36"/>
  <c r="I288" i="36"/>
  <c r="G163" i="36"/>
  <c r="I145" i="36"/>
  <c r="G63" i="36"/>
  <c r="I98" i="36"/>
  <c r="I113" i="36"/>
  <c r="I19" i="36"/>
  <c r="I194" i="36"/>
  <c r="I67" i="36"/>
  <c r="I64" i="36"/>
  <c r="I41" i="36"/>
  <c r="G326" i="36"/>
  <c r="G341" i="36"/>
  <c r="K209" i="50"/>
  <c r="I271" i="36"/>
  <c r="I264" i="36"/>
  <c r="I133" i="36"/>
  <c r="G23" i="5"/>
  <c r="I225" i="36"/>
  <c r="G164" i="36"/>
  <c r="G121" i="36"/>
  <c r="I144" i="36"/>
  <c r="G23" i="32"/>
  <c r="G291" i="36"/>
  <c r="G251" i="36"/>
  <c r="I37" i="36"/>
  <c r="I76" i="36"/>
  <c r="I38" i="36"/>
  <c r="G12" i="32"/>
  <c r="I208" i="36"/>
  <c r="G162" i="36"/>
  <c r="I287" i="36"/>
  <c r="I104" i="36"/>
  <c r="G256" i="36"/>
  <c r="G349" i="36"/>
  <c r="I185" i="36"/>
  <c r="I44" i="36"/>
  <c r="I79" i="36"/>
  <c r="A12" i="32"/>
  <c r="I119" i="36"/>
  <c r="G118" i="36"/>
  <c r="A6" i="41"/>
  <c r="G157" i="36"/>
  <c r="O326" i="27"/>
  <c r="G7" i="32"/>
  <c r="I46" i="36"/>
  <c r="G127" i="36"/>
  <c r="I203" i="36"/>
  <c r="G6" i="36"/>
  <c r="G64" i="36"/>
  <c r="I195" i="36"/>
  <c r="I142" i="36"/>
  <c r="I296" i="36"/>
  <c r="I334" i="36"/>
  <c r="G111" i="36"/>
  <c r="G40" i="36"/>
  <c r="G340" i="36"/>
  <c r="I129" i="36"/>
  <c r="I269" i="36"/>
  <c r="G85" i="36"/>
  <c r="G32" i="36"/>
  <c r="G272" i="36"/>
  <c r="I178" i="36"/>
  <c r="I161" i="36"/>
  <c r="I52" i="36"/>
  <c r="K216" i="50"/>
  <c r="I114" i="36"/>
  <c r="G226" i="36"/>
  <c r="I187" i="36"/>
  <c r="K213" i="50"/>
  <c r="I303" i="36"/>
  <c r="G253" i="36"/>
  <c r="I263" i="36"/>
  <c r="G160" i="36"/>
  <c r="G65" i="36"/>
  <c r="I18" i="36"/>
  <c r="I226" i="36"/>
  <c r="G49" i="36"/>
  <c r="I234" i="36"/>
  <c r="G13" i="36"/>
  <c r="I94" i="36"/>
  <c r="A27" i="32"/>
  <c r="I128" i="36"/>
  <c r="G338" i="36"/>
  <c r="K63" i="50"/>
  <c r="I157" i="36"/>
  <c r="G50" i="36"/>
  <c r="G82" i="36"/>
  <c r="G322" i="36"/>
  <c r="G2" i="5"/>
  <c r="G175" i="36"/>
  <c r="G165" i="36"/>
  <c r="G354" i="36"/>
  <c r="G306" i="36"/>
  <c r="I186" i="36"/>
  <c r="G285" i="36"/>
  <c r="G81" i="36"/>
  <c r="I233" i="36"/>
  <c r="G294" i="36"/>
  <c r="I340" i="36"/>
  <c r="G119" i="36"/>
  <c r="G274" i="36"/>
  <c r="I173" i="36"/>
  <c r="G39" i="36"/>
  <c r="G100" i="36"/>
  <c r="G245" i="36"/>
  <c r="A23" i="41"/>
  <c r="G84" i="36"/>
  <c r="G89" i="36"/>
  <c r="G21" i="32"/>
  <c r="K210" i="50"/>
  <c r="G278" i="36"/>
  <c r="G31" i="32"/>
  <c r="G287" i="36"/>
  <c r="A17" i="32"/>
  <c r="I359" i="36"/>
  <c r="K140" i="50"/>
  <c r="G335" i="36"/>
  <c r="G136" i="36"/>
  <c r="I182" i="36"/>
  <c r="G24" i="5"/>
  <c r="G292" i="36"/>
  <c r="I351" i="36"/>
  <c r="I273" i="36"/>
  <c r="I191" i="36"/>
  <c r="I200" i="36"/>
  <c r="G133" i="36"/>
  <c r="G232" i="36"/>
  <c r="G331" i="36"/>
  <c r="G21" i="36"/>
  <c r="G15" i="36"/>
  <c r="I146" i="36"/>
  <c r="G2" i="32"/>
  <c r="I58" i="36"/>
  <c r="A26" i="41"/>
  <c r="G74" i="36"/>
  <c r="I218" i="36"/>
  <c r="G72" i="36"/>
  <c r="A21" i="41"/>
  <c r="I73" i="36"/>
  <c r="I335" i="36"/>
  <c r="I61" i="36"/>
  <c r="G266" i="36"/>
  <c r="I357" i="36"/>
  <c r="I148" i="36"/>
  <c r="I137" i="36"/>
  <c r="I237" i="36"/>
  <c r="G246" i="36"/>
  <c r="A7" i="41"/>
  <c r="K139" i="50"/>
  <c r="I193" i="36"/>
  <c r="G318" i="36"/>
  <c r="A9" i="32"/>
  <c r="I330" i="36"/>
  <c r="I239" i="36"/>
  <c r="G17" i="5"/>
  <c r="G10" i="5"/>
  <c r="G27" i="36"/>
  <c r="G12" i="5"/>
  <c r="G268" i="36"/>
  <c r="G336" i="36"/>
  <c r="O304" i="27"/>
  <c r="I158" i="36"/>
  <c r="I352" i="36"/>
  <c r="G105" i="36"/>
  <c r="I162" i="36"/>
  <c r="I241" i="36"/>
  <c r="I99" i="36"/>
  <c r="I293" i="36"/>
  <c r="I13" i="36"/>
  <c r="I282" i="36"/>
  <c r="G324" i="36"/>
  <c r="I336" i="36"/>
  <c r="I32" i="36"/>
  <c r="G106" i="36"/>
  <c r="G25" i="36"/>
  <c r="I302" i="36"/>
  <c r="G55" i="36"/>
  <c r="I306" i="36"/>
  <c r="I154" i="36"/>
  <c r="I211" i="36"/>
  <c r="A18" i="41"/>
  <c r="G337" i="36"/>
  <c r="G271" i="36"/>
  <c r="G158" i="36"/>
  <c r="R272" i="27"/>
  <c r="W366" i="27" l="1"/>
  <c r="W374" i="27"/>
  <c r="Y296" i="27"/>
  <c r="W340" i="27"/>
  <c r="Y360" i="27"/>
  <c r="Y290" i="27"/>
  <c r="W376" i="27"/>
  <c r="W304" i="27"/>
  <c r="Y294" i="27"/>
  <c r="Y364" i="27"/>
  <c r="Y313" i="27"/>
  <c r="X282" i="27"/>
  <c r="X285" i="27"/>
  <c r="W306" i="27"/>
  <c r="W373" i="27"/>
  <c r="AB373" i="27" s="1"/>
  <c r="X281" i="27"/>
  <c r="AB281" i="27" s="1"/>
  <c r="Y306" i="27"/>
  <c r="W305" i="27"/>
  <c r="X331" i="27"/>
  <c r="AB331" i="27" s="1"/>
  <c r="X335" i="27"/>
  <c r="Y292" i="27"/>
  <c r="W303" i="27"/>
  <c r="AB303" i="27" s="1"/>
  <c r="Y362" i="27"/>
  <c r="Y352" i="27"/>
  <c r="Y330" i="27"/>
  <c r="W344" i="27"/>
  <c r="W346" i="27"/>
  <c r="AB369" i="27"/>
  <c r="Y334" i="27"/>
  <c r="Y336" i="27"/>
  <c r="W365" i="27"/>
  <c r="X286" i="27"/>
  <c r="W334" i="27"/>
  <c r="W336" i="27"/>
  <c r="X365" i="27"/>
  <c r="Y282" i="27"/>
  <c r="X321" i="27"/>
  <c r="AB321" i="27" s="1"/>
  <c r="Y322" i="27"/>
  <c r="X325" i="27"/>
  <c r="Y326" i="27"/>
  <c r="Y346" i="27"/>
  <c r="X352" i="27"/>
  <c r="Y354" i="27"/>
  <c r="X361" i="27"/>
  <c r="AB361" i="27" s="1"/>
  <c r="W363" i="27"/>
  <c r="AB363" i="27" s="1"/>
  <c r="Y366" i="27"/>
  <c r="W375" i="27"/>
  <c r="W284" i="27"/>
  <c r="W356" i="27"/>
  <c r="W324" i="27"/>
  <c r="Y372" i="27"/>
  <c r="W325" i="27"/>
  <c r="Y342" i="27"/>
  <c r="Y344" i="27"/>
  <c r="X351" i="27"/>
  <c r="AB351" i="27" s="1"/>
  <c r="W355" i="27"/>
  <c r="X356" i="27"/>
  <c r="Y370" i="27"/>
  <c r="AB370" i="27" s="1"/>
  <c r="Y320" i="27"/>
  <c r="Y324" i="27"/>
  <c r="W326" i="27"/>
  <c r="W333" i="27"/>
  <c r="AB333" i="27" s="1"/>
  <c r="Y340" i="27"/>
  <c r="X345" i="27"/>
  <c r="X346" i="27"/>
  <c r="Y350" i="27"/>
  <c r="AB350" i="27" s="1"/>
  <c r="W353" i="27"/>
  <c r="AB353" i="27" s="1"/>
  <c r="W364" i="27"/>
  <c r="Y374" i="27"/>
  <c r="W323" i="27"/>
  <c r="AB323" i="27" s="1"/>
  <c r="Y332" i="27"/>
  <c r="W335" i="27"/>
  <c r="X341" i="27"/>
  <c r="AB341" i="27" s="1"/>
  <c r="X342" i="27"/>
  <c r="W343" i="27"/>
  <c r="AB343" i="27" s="1"/>
  <c r="W345" i="27"/>
  <c r="W354" i="27"/>
  <c r="X355" i="27"/>
  <c r="Y356" i="27"/>
  <c r="X371" i="27"/>
  <c r="AB371" i="27" s="1"/>
  <c r="X372" i="27"/>
  <c r="X375" i="27"/>
  <c r="Y376" i="27"/>
  <c r="AB359" i="27"/>
  <c r="AB349" i="27"/>
  <c r="X376" i="27"/>
  <c r="X360" i="27"/>
  <c r="X362" i="27"/>
  <c r="X364" i="27"/>
  <c r="X366" i="27"/>
  <c r="AB339" i="27"/>
  <c r="AB329" i="27"/>
  <c r="X330" i="27"/>
  <c r="X332" i="27"/>
  <c r="X334" i="27"/>
  <c r="X336" i="27"/>
  <c r="AB319" i="27"/>
  <c r="X320" i="27"/>
  <c r="X322" i="27"/>
  <c r="X326" i="27"/>
  <c r="X311" i="27"/>
  <c r="AB311" i="27" s="1"/>
  <c r="W286" i="27"/>
  <c r="X312" i="27"/>
  <c r="Y316" i="27"/>
  <c r="Y310" i="27"/>
  <c r="AB310" i="27" s="1"/>
  <c r="W314" i="27"/>
  <c r="X315" i="27"/>
  <c r="X316" i="27"/>
  <c r="Y312" i="27"/>
  <c r="W313" i="27"/>
  <c r="Y314" i="27"/>
  <c r="W315" i="27"/>
  <c r="W316" i="27"/>
  <c r="AB309" i="27"/>
  <c r="X305" i="27"/>
  <c r="X301" i="27"/>
  <c r="AB301" i="27" s="1"/>
  <c r="X295" i="27"/>
  <c r="Y302" i="27"/>
  <c r="Y300" i="27"/>
  <c r="Y304" i="27"/>
  <c r="X291" i="27"/>
  <c r="AB291" i="27" s="1"/>
  <c r="AB299" i="27"/>
  <c r="X300" i="27"/>
  <c r="X302" i="27"/>
  <c r="X304" i="27"/>
  <c r="X306" i="27"/>
  <c r="W294" i="27"/>
  <c r="W295" i="27"/>
  <c r="W296" i="27"/>
  <c r="W285" i="27"/>
  <c r="AB289" i="27"/>
  <c r="W293" i="27"/>
  <c r="AB293" i="27" s="1"/>
  <c r="X290" i="27"/>
  <c r="X292" i="27"/>
  <c r="X294" i="27"/>
  <c r="X296" i="27"/>
  <c r="Y284" i="27"/>
  <c r="Y280" i="27"/>
  <c r="AB280" i="27" s="1"/>
  <c r="W283" i="27"/>
  <c r="AB283" i="27" s="1"/>
  <c r="Y286" i="27"/>
  <c r="AB279" i="27"/>
  <c r="AL473" i="27"/>
  <c r="I5" i="18"/>
  <c r="O332" i="27"/>
  <c r="O352" i="27"/>
  <c r="O279" i="27"/>
  <c r="O312" i="27"/>
  <c r="O316" i="27"/>
  <c r="O301" i="27"/>
  <c r="O342" i="27"/>
  <c r="O355" i="27"/>
  <c r="O330" i="27"/>
  <c r="O285" i="27"/>
  <c r="O365" i="27"/>
  <c r="O345" i="27"/>
  <c r="O309" i="27"/>
  <c r="O303" i="27"/>
  <c r="O343" i="27"/>
  <c r="O354" i="27"/>
  <c r="O359" i="27"/>
  <c r="O325" i="27"/>
  <c r="O374" i="27"/>
  <c r="O339" i="27"/>
  <c r="O331" i="27"/>
  <c r="O293" i="27"/>
  <c r="O320" i="27"/>
  <c r="O323" i="27"/>
  <c r="O300" i="27"/>
  <c r="O281" i="27"/>
  <c r="O324" i="27"/>
  <c r="O310" i="27"/>
  <c r="O369" i="27"/>
  <c r="O351" i="27"/>
  <c r="O344" i="27"/>
  <c r="O373" i="27"/>
  <c r="O291" i="27"/>
  <c r="O289" i="27"/>
  <c r="O311" i="27"/>
  <c r="O280" i="27"/>
  <c r="O292" i="27"/>
  <c r="O362" i="27"/>
  <c r="O305" i="27"/>
  <c r="O321" i="27"/>
  <c r="O372" i="27"/>
  <c r="O349" i="27"/>
  <c r="O340" i="27"/>
  <c r="O350" i="27"/>
  <c r="O282" i="27"/>
  <c r="O335" i="27"/>
  <c r="O302" i="27"/>
  <c r="O284" i="27"/>
  <c r="O319" i="27"/>
  <c r="O299" i="27"/>
  <c r="O375" i="27"/>
  <c r="O370" i="27"/>
  <c r="O333" i="27"/>
  <c r="O329" i="27"/>
  <c r="O314" i="27"/>
  <c r="O361" i="27"/>
  <c r="O322" i="27"/>
  <c r="O290" i="27"/>
  <c r="O360" i="27"/>
  <c r="O353" i="27"/>
  <c r="O363" i="27"/>
  <c r="O341" i="27"/>
  <c r="O371" i="27"/>
  <c r="Q267" i="27"/>
  <c r="O270" i="27"/>
  <c r="R265" i="27"/>
  <c r="Q263" i="27"/>
  <c r="S268" i="27"/>
  <c r="O267" i="27"/>
  <c r="Q270" i="27"/>
  <c r="S271" i="27"/>
  <c r="R266" i="27"/>
  <c r="R263" i="27"/>
  <c r="Q264" i="27"/>
  <c r="Q266" i="27"/>
  <c r="S265" i="27"/>
  <c r="O263" i="27"/>
  <c r="Q272" i="27"/>
  <c r="Q268" i="27"/>
  <c r="R267" i="27"/>
  <c r="R268" i="27"/>
  <c r="S266" i="27"/>
  <c r="Q265" i="27"/>
  <c r="R271" i="27"/>
  <c r="S263" i="27"/>
  <c r="O268" i="27"/>
  <c r="Q271" i="27"/>
  <c r="O266" i="27"/>
  <c r="S267" i="27"/>
  <c r="S272" i="27"/>
  <c r="R270" i="27"/>
  <c r="S269" i="27"/>
  <c r="Q269" i="27"/>
  <c r="R264" i="27"/>
  <c r="O272" i="27"/>
  <c r="S270" i="27"/>
  <c r="S264" i="27"/>
  <c r="R269" i="27"/>
  <c r="AB294" i="27" l="1"/>
  <c r="AB282" i="27"/>
  <c r="AB335" i="27"/>
  <c r="AB360" i="27"/>
  <c r="AB374" i="27"/>
  <c r="AB340" i="27"/>
  <c r="AB290" i="27"/>
  <c r="AB285" i="27"/>
  <c r="AB313" i="27"/>
  <c r="AB345" i="27"/>
  <c r="AB365" i="27"/>
  <c r="AB305" i="27"/>
  <c r="AB322" i="27"/>
  <c r="AB352" i="27"/>
  <c r="AB330" i="27"/>
  <c r="AB362" i="27"/>
  <c r="AB292" i="27"/>
  <c r="AB306" i="27"/>
  <c r="AB332" i="27"/>
  <c r="AB376" i="27"/>
  <c r="AB344" i="27"/>
  <c r="AB320" i="27"/>
  <c r="AB325" i="27"/>
  <c r="AB334" i="27"/>
  <c r="AB372" i="27"/>
  <c r="AB375" i="27"/>
  <c r="AB336" i="27"/>
  <c r="AB366" i="27"/>
  <c r="AB324" i="27"/>
  <c r="AB355" i="27"/>
  <c r="AB354" i="27"/>
  <c r="AB346" i="27"/>
  <c r="AB342" i="27"/>
  <c r="AB356" i="27"/>
  <c r="AB284" i="27"/>
  <c r="AB326" i="27"/>
  <c r="AB364" i="27"/>
  <c r="AB315" i="27"/>
  <c r="AB312" i="27"/>
  <c r="AB316" i="27"/>
  <c r="AB314" i="27"/>
  <c r="AB304" i="27"/>
  <c r="AB286" i="27"/>
  <c r="AB296" i="27"/>
  <c r="AB300" i="27"/>
  <c r="AB295" i="27"/>
  <c r="AB302" i="27"/>
  <c r="AN474" i="27"/>
  <c r="AO474" i="27"/>
  <c r="AP474" i="27"/>
  <c r="AQ474" i="27"/>
  <c r="AM474" i="27"/>
  <c r="O265" i="27"/>
  <c r="O271" i="27"/>
  <c r="O269" i="27"/>
  <c r="O264" i="27"/>
  <c r="N346" i="27" l="1"/>
  <c r="N332" i="27"/>
  <c r="N371" i="27"/>
  <c r="N370" i="27"/>
  <c r="N330" i="27"/>
  <c r="N353" i="27"/>
  <c r="N322" i="27"/>
  <c r="N329" i="27"/>
  <c r="N341" i="27"/>
  <c r="N335" i="27"/>
  <c r="N376" i="27"/>
  <c r="N325" i="27"/>
  <c r="N375" i="27"/>
  <c r="N374" i="27"/>
  <c r="N320" i="27"/>
  <c r="N373" i="27"/>
  <c r="N339" i="27"/>
  <c r="N355" i="27"/>
  <c r="N364" i="27"/>
  <c r="N333" i="27"/>
  <c r="N345" i="27"/>
  <c r="N369" i="27"/>
  <c r="N366" i="27"/>
  <c r="N372" i="27"/>
  <c r="N356" i="27"/>
  <c r="N344" i="27"/>
  <c r="N334" i="27"/>
  <c r="N331" i="27"/>
  <c r="N336" i="27"/>
  <c r="N319" i="27"/>
  <c r="N326" i="27"/>
  <c r="N279" i="27"/>
  <c r="N349" i="27"/>
  <c r="N352" i="27"/>
  <c r="N354" i="27"/>
  <c r="N365" i="27"/>
  <c r="N350" i="27"/>
  <c r="N362" i="27"/>
  <c r="N361" i="27"/>
  <c r="N321" i="27"/>
  <c r="N351" i="27"/>
  <c r="N343" i="27"/>
  <c r="N340" i="27"/>
  <c r="N342" i="27"/>
  <c r="N324" i="27"/>
  <c r="N359" i="27"/>
  <c r="N363" i="27"/>
  <c r="N323" i="27"/>
  <c r="N360" i="27"/>
  <c r="N285" i="27"/>
  <c r="N313" i="27"/>
  <c r="N311" i="27"/>
  <c r="N314" i="27"/>
  <c r="N309" i="27"/>
  <c r="N302" i="27"/>
  <c r="N316" i="27"/>
  <c r="N310" i="27"/>
  <c r="N315" i="27"/>
  <c r="N312" i="27"/>
  <c r="N305" i="27"/>
  <c r="N301" i="27"/>
  <c r="N284" i="27"/>
  <c r="N304" i="27"/>
  <c r="N296" i="27"/>
  <c r="N306" i="27"/>
  <c r="N294" i="27"/>
  <c r="N292" i="27"/>
  <c r="N303" i="27"/>
  <c r="N299" i="27"/>
  <c r="N300" i="27"/>
  <c r="N290" i="27"/>
  <c r="N293" i="27"/>
  <c r="N295" i="27"/>
  <c r="N289" i="27"/>
  <c r="N291" i="27"/>
  <c r="O283" i="27"/>
  <c r="E311" i="27" l="1"/>
  <c r="E320" i="27"/>
  <c r="B375" i="27"/>
  <c r="E341" i="27"/>
  <c r="B349" i="27"/>
  <c r="B363" i="27"/>
  <c r="B304" i="27"/>
  <c r="E334" i="27"/>
  <c r="E363" i="27"/>
  <c r="E323" i="27"/>
  <c r="B370" i="27"/>
  <c r="E332" i="27"/>
  <c r="E375" i="27"/>
  <c r="B330" i="27"/>
  <c r="E330" i="27"/>
  <c r="E336" i="27"/>
  <c r="B361" i="27"/>
  <c r="B376" i="27"/>
  <c r="E343" i="27"/>
  <c r="B341" i="27"/>
  <c r="B334" i="27"/>
  <c r="B332" i="27"/>
  <c r="E342" i="27"/>
  <c r="E361" i="27"/>
  <c r="E352" i="27"/>
  <c r="E335" i="27"/>
  <c r="E329" i="27"/>
  <c r="B371" i="27"/>
  <c r="B345" i="27"/>
  <c r="B346" i="27"/>
  <c r="B322" i="27"/>
  <c r="B342" i="27"/>
  <c r="B359" i="27"/>
  <c r="B329" i="27"/>
  <c r="B325" i="27"/>
  <c r="B373" i="27"/>
  <c r="E374" i="27"/>
  <c r="E371" i="27"/>
  <c r="B321" i="27"/>
  <c r="E356" i="27"/>
  <c r="E351" i="27"/>
  <c r="E331" i="27"/>
  <c r="B344" i="27"/>
  <c r="E345" i="27"/>
  <c r="E324" i="27"/>
  <c r="E369" i="27"/>
  <c r="E372" i="27"/>
  <c r="E340" i="27"/>
  <c r="B366" i="27"/>
  <c r="B331" i="27"/>
  <c r="B372" i="27"/>
  <c r="B343" i="27"/>
  <c r="B335" i="27"/>
  <c r="B336" i="27"/>
  <c r="B324" i="27"/>
  <c r="B320" i="27"/>
  <c r="E350" i="27"/>
  <c r="E373" i="27"/>
  <c r="E376" i="27"/>
  <c r="E370" i="27"/>
  <c r="B315" i="27"/>
  <c r="B326" i="27"/>
  <c r="E349" i="27"/>
  <c r="E322" i="27"/>
  <c r="E344" i="27"/>
  <c r="B333" i="27"/>
  <c r="E333" i="27"/>
  <c r="B323" i="27"/>
  <c r="E362" i="27"/>
  <c r="B369" i="27"/>
  <c r="B374" i="27"/>
  <c r="B360" i="27"/>
  <c r="E360" i="27"/>
  <c r="B362" i="27"/>
  <c r="B311" i="27"/>
  <c r="B339" i="27"/>
  <c r="B340" i="27"/>
  <c r="E346" i="27"/>
  <c r="B364" i="27"/>
  <c r="B365" i="27"/>
  <c r="E366" i="27"/>
  <c r="E359" i="27"/>
  <c r="B319" i="27"/>
  <c r="E325" i="27"/>
  <c r="E326" i="27"/>
  <c r="E353" i="27"/>
  <c r="B353" i="27"/>
  <c r="B351" i="27"/>
  <c r="B352" i="27"/>
  <c r="B354" i="27"/>
  <c r="E354" i="27"/>
  <c r="B355" i="27"/>
  <c r="B356" i="27"/>
  <c r="E339" i="27"/>
  <c r="E364" i="27"/>
  <c r="E365" i="27"/>
  <c r="E319" i="27"/>
  <c r="E321" i="27"/>
  <c r="B350" i="27"/>
  <c r="E355" i="27"/>
  <c r="E315" i="27"/>
  <c r="B313" i="27"/>
  <c r="E313" i="27"/>
  <c r="B316" i="27"/>
  <c r="E309" i="27"/>
  <c r="B312" i="27"/>
  <c r="E312" i="27"/>
  <c r="B309" i="27"/>
  <c r="E316" i="27"/>
  <c r="B300" i="27"/>
  <c r="E310" i="27"/>
  <c r="B310" i="27"/>
  <c r="B314" i="27"/>
  <c r="E314" i="27"/>
  <c r="B306" i="27"/>
  <c r="B291" i="27"/>
  <c r="E299" i="27"/>
  <c r="B301" i="27"/>
  <c r="E304" i="27"/>
  <c r="E291" i="27"/>
  <c r="E303" i="27"/>
  <c r="B292" i="27"/>
  <c r="E290" i="27"/>
  <c r="E302" i="27"/>
  <c r="E301" i="27"/>
  <c r="B302" i="27"/>
  <c r="E300" i="27"/>
  <c r="B290" i="27"/>
  <c r="E292" i="27"/>
  <c r="B303" i="27"/>
  <c r="B305" i="27"/>
  <c r="B299" i="27"/>
  <c r="E306" i="27"/>
  <c r="E305" i="27"/>
  <c r="B293" i="27"/>
  <c r="E293" i="27"/>
  <c r="B294" i="27"/>
  <c r="E289" i="27"/>
  <c r="E296" i="27"/>
  <c r="E295" i="27"/>
  <c r="E294" i="27"/>
  <c r="B289" i="27"/>
  <c r="B296" i="27"/>
  <c r="B295" i="27"/>
  <c r="O286" i="27"/>
  <c r="W270" i="27"/>
  <c r="X270" i="27"/>
  <c r="W264" i="27"/>
  <c r="W266" i="27"/>
  <c r="X264" i="27"/>
  <c r="X272" i="27"/>
  <c r="X267" i="27"/>
  <c r="W268" i="27"/>
  <c r="W272" i="27"/>
  <c r="X268" i="27"/>
  <c r="X271" i="27"/>
  <c r="X269" i="27"/>
  <c r="X266" i="27"/>
  <c r="W269" i="27"/>
  <c r="W267" i="27"/>
  <c r="W265" i="27"/>
  <c r="X265" i="27"/>
  <c r="W271" i="27"/>
  <c r="AB268" i="27" l="1"/>
  <c r="AB270" i="27"/>
  <c r="AB272" i="27"/>
  <c r="AB271" i="27"/>
  <c r="AB267" i="27"/>
  <c r="AB269" i="27"/>
  <c r="AB265" i="27"/>
  <c r="AB266" i="27"/>
  <c r="AB264" i="27"/>
  <c r="N286" i="27"/>
  <c r="N282" i="27"/>
  <c r="B9" i="27"/>
  <c r="B8" i="27"/>
  <c r="B7" i="27"/>
  <c r="B6" i="27"/>
  <c r="N280" i="27" l="1"/>
  <c r="N281" i="27"/>
  <c r="N283" i="27"/>
  <c r="E283" i="27" l="1"/>
  <c r="B283" i="27"/>
  <c r="B286" i="27"/>
  <c r="E281" i="27"/>
  <c r="E286" i="27"/>
  <c r="B284" i="27"/>
  <c r="E282" i="27"/>
  <c r="B281" i="27"/>
  <c r="E285" i="27"/>
  <c r="E280" i="27"/>
  <c r="E279" i="27"/>
  <c r="B280" i="27"/>
  <c r="B282" i="27"/>
  <c r="E284" i="27"/>
  <c r="B285" i="27"/>
  <c r="B279" i="27"/>
  <c r="A163" i="50"/>
  <c r="A152" i="50"/>
  <c r="A95" i="50"/>
  <c r="A84" i="50"/>
  <c r="W263" i="27"/>
  <c r="X263" i="27"/>
  <c r="AB263" i="27" l="1"/>
  <c r="V18" i="50"/>
  <c r="V17" i="50"/>
  <c r="V16" i="50"/>
  <c r="V15" i="50"/>
  <c r="V14" i="50"/>
  <c r="V8" i="50"/>
  <c r="V7" i="50"/>
  <c r="V6" i="50"/>
  <c r="V5" i="50"/>
  <c r="V4" i="50"/>
  <c r="G14" i="50"/>
  <c r="G4" i="50"/>
  <c r="P24" i="50" l="1"/>
  <c r="V24" i="50" s="1"/>
  <c r="P34" i="50"/>
  <c r="Q24" i="50"/>
  <c r="Q34" i="50"/>
  <c r="V34" i="50" s="1"/>
  <c r="Q25" i="50"/>
  <c r="Q35" i="50"/>
  <c r="V35" i="50" s="1"/>
  <c r="Q36" i="50"/>
  <c r="V36" i="50" s="1"/>
  <c r="Q26" i="50"/>
  <c r="Q73" i="50"/>
  <c r="Q23" i="50"/>
  <c r="Q33" i="50"/>
  <c r="V33" i="50" s="1"/>
  <c r="Q27" i="50"/>
  <c r="Q37" i="50"/>
  <c r="V37" i="50" s="1"/>
  <c r="P37" i="50"/>
  <c r="P27" i="50"/>
  <c r="V27" i="50" s="1"/>
  <c r="P26" i="50"/>
  <c r="V26" i="50" s="1"/>
  <c r="P36" i="50"/>
  <c r="P35" i="50"/>
  <c r="P25" i="50"/>
  <c r="V25" i="50" s="1"/>
  <c r="P33" i="50"/>
  <c r="P23" i="50"/>
  <c r="V23" i="50" s="1"/>
  <c r="Q77" i="50"/>
  <c r="P75" i="50"/>
  <c r="P77" i="50"/>
  <c r="P76" i="50"/>
  <c r="P74" i="50"/>
  <c r="P73" i="50"/>
  <c r="Q76" i="50"/>
  <c r="Q75" i="50"/>
  <c r="Q74" i="50"/>
  <c r="V74" i="50" s="1"/>
  <c r="Q43" i="50"/>
  <c r="Q53" i="50"/>
  <c r="Q63" i="50"/>
  <c r="P63" i="50"/>
  <c r="P53" i="50"/>
  <c r="P43" i="50"/>
  <c r="P65" i="50"/>
  <c r="P55" i="50"/>
  <c r="P45" i="50"/>
  <c r="Q65" i="50"/>
  <c r="Q55" i="50"/>
  <c r="Q45" i="50"/>
  <c r="Q66" i="50"/>
  <c r="Q56" i="50"/>
  <c r="Q46" i="50"/>
  <c r="Q44" i="50"/>
  <c r="Q64" i="50"/>
  <c r="Q54" i="50"/>
  <c r="P46" i="50"/>
  <c r="P66" i="50"/>
  <c r="P56" i="50"/>
  <c r="P67" i="50"/>
  <c r="P57" i="50"/>
  <c r="P47" i="50"/>
  <c r="P44" i="50"/>
  <c r="P64" i="50"/>
  <c r="P54" i="50"/>
  <c r="Q47" i="50"/>
  <c r="Q67" i="50"/>
  <c r="Q57" i="50"/>
  <c r="N263" i="27"/>
  <c r="N271" i="27"/>
  <c r="N272" i="27"/>
  <c r="N267" i="27"/>
  <c r="N269" i="27"/>
  <c r="N270" i="27"/>
  <c r="N268" i="27"/>
  <c r="N266" i="27"/>
  <c r="N264" i="27"/>
  <c r="N265" i="27"/>
  <c r="J18" i="50"/>
  <c r="W18" i="50" s="1"/>
  <c r="J4" i="50"/>
  <c r="W4" i="50" s="1"/>
  <c r="J5" i="50"/>
  <c r="W5" i="50" s="1"/>
  <c r="J14" i="50"/>
  <c r="W14" i="50" s="1"/>
  <c r="J15" i="50"/>
  <c r="W15" i="50" s="1"/>
  <c r="J7" i="50"/>
  <c r="W7" i="50" s="1"/>
  <c r="J16" i="50"/>
  <c r="W16" i="50" s="1"/>
  <c r="J6" i="50"/>
  <c r="W6" i="50" s="1"/>
  <c r="J8" i="50"/>
  <c r="W8" i="50" s="1"/>
  <c r="J17" i="50"/>
  <c r="W17" i="50" s="1"/>
  <c r="K5" i="50"/>
  <c r="K6" i="50"/>
  <c r="K7" i="50"/>
  <c r="K8" i="50"/>
  <c r="K14" i="50"/>
  <c r="K15" i="50"/>
  <c r="K16" i="50"/>
  <c r="K17" i="50"/>
  <c r="K18" i="50"/>
  <c r="K4" i="50"/>
  <c r="G23" i="50"/>
  <c r="G33" i="50"/>
  <c r="V63" i="50" l="1"/>
  <c r="V64" i="50"/>
  <c r="V67" i="50"/>
  <c r="V66" i="50"/>
  <c r="V65" i="50"/>
  <c r="B270" i="27"/>
  <c r="B266" i="27"/>
  <c r="B269" i="27"/>
  <c r="B265" i="27"/>
  <c r="B272" i="27"/>
  <c r="B268" i="27"/>
  <c r="B263" i="27"/>
  <c r="B271" i="27"/>
  <c r="B267" i="27"/>
  <c r="B264" i="27"/>
  <c r="V76" i="50"/>
  <c r="V77" i="50"/>
  <c r="V75" i="50"/>
  <c r="V73" i="50"/>
  <c r="J33" i="50"/>
  <c r="W33" i="50" s="1"/>
  <c r="J36" i="50"/>
  <c r="W36" i="50" s="1"/>
  <c r="J37" i="50"/>
  <c r="W37" i="50" s="1"/>
  <c r="J34" i="50"/>
  <c r="W34" i="50" s="1"/>
  <c r="J35" i="50"/>
  <c r="W35" i="50" s="1"/>
  <c r="J24" i="50"/>
  <c r="W24" i="50" s="1"/>
  <c r="J23" i="50"/>
  <c r="J25" i="50"/>
  <c r="W25" i="50" s="1"/>
  <c r="J26" i="50"/>
  <c r="W26" i="50" s="1"/>
  <c r="J27" i="50"/>
  <c r="W27" i="50" s="1"/>
  <c r="V43" i="50"/>
  <c r="V53" i="50"/>
  <c r="V46" i="50"/>
  <c r="V44" i="50"/>
  <c r="V45" i="50"/>
  <c r="V56" i="50"/>
  <c r="V47" i="50"/>
  <c r="V55" i="50"/>
  <c r="V54" i="50"/>
  <c r="V57" i="50"/>
  <c r="E266" i="27"/>
  <c r="E265" i="27"/>
  <c r="E267" i="27"/>
  <c r="E269" i="27"/>
  <c r="E268" i="27"/>
  <c r="E264" i="27"/>
  <c r="E271" i="27"/>
  <c r="E270" i="27"/>
  <c r="E272" i="27"/>
  <c r="E263" i="27"/>
  <c r="P158" i="50"/>
  <c r="R156" i="50"/>
  <c r="Q159" i="50"/>
  <c r="P157" i="50"/>
  <c r="Q154" i="50"/>
  <c r="Q151" i="50"/>
  <c r="R157" i="50"/>
  <c r="P159" i="50"/>
  <c r="Q156" i="50"/>
  <c r="P154" i="50"/>
  <c r="P151" i="50"/>
  <c r="R152" i="50"/>
  <c r="R158" i="50"/>
  <c r="Q160" i="50"/>
  <c r="Q158" i="50"/>
  <c r="Q155" i="50"/>
  <c r="P153" i="50"/>
  <c r="R155" i="50"/>
  <c r="R160" i="50"/>
  <c r="P160" i="50"/>
  <c r="P155" i="50"/>
  <c r="P152" i="50"/>
  <c r="R151" i="50"/>
  <c r="Q157" i="50"/>
  <c r="Q153" i="50"/>
  <c r="R159" i="50"/>
  <c r="R153" i="50"/>
  <c r="P156" i="50"/>
  <c r="R154" i="50"/>
  <c r="Q152" i="50"/>
  <c r="R168" i="50"/>
  <c r="Q169" i="50"/>
  <c r="Q165" i="50"/>
  <c r="R164" i="50"/>
  <c r="R170" i="50"/>
  <c r="Q171" i="50"/>
  <c r="P169" i="50"/>
  <c r="P167" i="50"/>
  <c r="Q164" i="50"/>
  <c r="Q162" i="50"/>
  <c r="R166" i="50"/>
  <c r="R162" i="50"/>
  <c r="P171" i="50"/>
  <c r="Q168" i="50"/>
  <c r="Q166" i="50"/>
  <c r="P164" i="50"/>
  <c r="P162" i="50"/>
  <c r="R167" i="50"/>
  <c r="Q170" i="50"/>
  <c r="P168" i="50"/>
  <c r="P166" i="50"/>
  <c r="Q163" i="50"/>
  <c r="R163" i="50"/>
  <c r="Q167" i="50"/>
  <c r="P163" i="50"/>
  <c r="R165" i="50"/>
  <c r="R169" i="50"/>
  <c r="P165" i="50"/>
  <c r="P170" i="50"/>
  <c r="R171" i="50"/>
  <c r="Q91" i="50"/>
  <c r="Q84" i="50"/>
  <c r="Q97" i="50"/>
  <c r="Q87" i="50"/>
  <c r="P92" i="50"/>
  <c r="P84" i="50"/>
  <c r="P90" i="50"/>
  <c r="P86" i="50"/>
  <c r="P102" i="50"/>
  <c r="Q94" i="50"/>
  <c r="Q96" i="50"/>
  <c r="P83" i="50"/>
  <c r="Q89" i="50"/>
  <c r="Q85" i="50"/>
  <c r="P101" i="50"/>
  <c r="Q103" i="50"/>
  <c r="Q95" i="50"/>
  <c r="Q83" i="50"/>
  <c r="P91" i="50"/>
  <c r="P89" i="50"/>
  <c r="P87" i="50"/>
  <c r="P85" i="50"/>
  <c r="V85" i="50" s="1"/>
  <c r="P94" i="50"/>
  <c r="P100" i="50"/>
  <c r="P96" i="50"/>
  <c r="Q102" i="50"/>
  <c r="Q98" i="50"/>
  <c r="P88" i="50"/>
  <c r="P98" i="50"/>
  <c r="Q100" i="50"/>
  <c r="P97" i="50"/>
  <c r="Q99" i="50"/>
  <c r="Q92" i="50"/>
  <c r="V92" i="50" s="1"/>
  <c r="Q90" i="50"/>
  <c r="Q88" i="50"/>
  <c r="Q86" i="50"/>
  <c r="P103" i="50"/>
  <c r="P99" i="50"/>
  <c r="P95" i="50"/>
  <c r="Q101" i="50"/>
  <c r="G63" i="50"/>
  <c r="D33" i="50" l="1"/>
  <c r="E33" i="50"/>
  <c r="D35" i="50"/>
  <c r="E35" i="50"/>
  <c r="D36" i="50"/>
  <c r="D37" i="50"/>
  <c r="E37" i="50"/>
  <c r="D34" i="50"/>
  <c r="E34" i="50"/>
  <c r="E36" i="50"/>
  <c r="E26" i="50"/>
  <c r="D25" i="50"/>
  <c r="E27" i="50"/>
  <c r="E24" i="50"/>
  <c r="E23" i="50"/>
  <c r="D27" i="50"/>
  <c r="E25" i="50"/>
  <c r="D24" i="50"/>
  <c r="D23" i="50"/>
  <c r="D26" i="50"/>
  <c r="W23" i="50"/>
  <c r="J65" i="50"/>
  <c r="W65" i="50" s="1"/>
  <c r="J45" i="50"/>
  <c r="W45" i="50" s="1"/>
  <c r="J47" i="50"/>
  <c r="W47" i="50" s="1"/>
  <c r="J43" i="50"/>
  <c r="J56" i="50"/>
  <c r="W56" i="50" s="1"/>
  <c r="J53" i="50"/>
  <c r="J64" i="50"/>
  <c r="W64" i="50" s="1"/>
  <c r="J44" i="50"/>
  <c r="W44" i="50" s="1"/>
  <c r="J63" i="50"/>
  <c r="J46" i="50"/>
  <c r="W46" i="50" s="1"/>
  <c r="J67" i="50"/>
  <c r="W67" i="50" s="1"/>
  <c r="J55" i="50"/>
  <c r="W55" i="50" s="1"/>
  <c r="J54" i="50"/>
  <c r="W54" i="50" s="1"/>
  <c r="J66" i="50"/>
  <c r="W66" i="50" s="1"/>
  <c r="J57" i="50"/>
  <c r="W57" i="50" s="1"/>
  <c r="V97" i="50"/>
  <c r="V170" i="50"/>
  <c r="V166" i="50"/>
  <c r="V156" i="50"/>
  <c r="V160" i="50"/>
  <c r="V159" i="50"/>
  <c r="V157" i="50"/>
  <c r="V163" i="50"/>
  <c r="V162" i="50"/>
  <c r="V171" i="50"/>
  <c r="V151" i="50"/>
  <c r="V165" i="50"/>
  <c r="V168" i="50"/>
  <c r="V164" i="50"/>
  <c r="V167" i="50"/>
  <c r="V152" i="50"/>
  <c r="V169" i="50"/>
  <c r="V154" i="50"/>
  <c r="V153" i="50"/>
  <c r="V155" i="50"/>
  <c r="V158" i="50"/>
  <c r="V84" i="50"/>
  <c r="V102" i="50"/>
  <c r="V94" i="50"/>
  <c r="V91" i="50"/>
  <c r="V95" i="50"/>
  <c r="V90" i="50"/>
  <c r="V99" i="50"/>
  <c r="V103" i="50"/>
  <c r="V148" i="50" s="1"/>
  <c r="V98" i="50"/>
  <c r="V87" i="50"/>
  <c r="V89" i="50"/>
  <c r="V86" i="50"/>
  <c r="V83" i="50"/>
  <c r="V101" i="50"/>
  <c r="V88" i="50"/>
  <c r="V96" i="50"/>
  <c r="V141" i="50" s="1"/>
  <c r="V100" i="50"/>
  <c r="J10" i="19"/>
  <c r="J8" i="19"/>
  <c r="J6" i="19"/>
  <c r="J4" i="19"/>
  <c r="J2" i="19"/>
  <c r="I10" i="19"/>
  <c r="I8" i="19"/>
  <c r="I6" i="19"/>
  <c r="I4" i="19"/>
  <c r="I2" i="19"/>
  <c r="J11" i="19"/>
  <c r="I11" i="19"/>
  <c r="J9" i="19"/>
  <c r="I9" i="19"/>
  <c r="I7" i="19"/>
  <c r="J7" i="19"/>
  <c r="J5" i="19"/>
  <c r="I5" i="19"/>
  <c r="J3" i="19"/>
  <c r="I3" i="19"/>
  <c r="G73" i="50"/>
  <c r="V199" i="50" l="1"/>
  <c r="V177" i="50"/>
  <c r="V182" i="50"/>
  <c r="V204" i="50"/>
  <c r="V178" i="50"/>
  <c r="V200" i="50"/>
  <c r="V197" i="50"/>
  <c r="V175" i="50"/>
  <c r="V179" i="50"/>
  <c r="V201" i="50"/>
  <c r="V176" i="50"/>
  <c r="V198" i="50"/>
  <c r="V174" i="50"/>
  <c r="V196" i="50"/>
  <c r="V202" i="50"/>
  <c r="V180" i="50"/>
  <c r="V203" i="50"/>
  <c r="V181" i="50"/>
  <c r="V183" i="50"/>
  <c r="V205" i="50"/>
  <c r="V128" i="50"/>
  <c r="V106" i="50"/>
  <c r="V139" i="50"/>
  <c r="V208" i="50"/>
  <c r="V212" i="50"/>
  <c r="V209" i="50"/>
  <c r="V216" i="50"/>
  <c r="V215" i="50"/>
  <c r="V210" i="50"/>
  <c r="V211" i="50"/>
  <c r="V214" i="50"/>
  <c r="V213" i="50"/>
  <c r="V207" i="50"/>
  <c r="V111" i="50"/>
  <c r="V133" i="50"/>
  <c r="V144" i="50"/>
  <c r="V108" i="50"/>
  <c r="V132" i="50"/>
  <c r="V143" i="50"/>
  <c r="V110" i="50"/>
  <c r="V135" i="50"/>
  <c r="V146" i="50"/>
  <c r="V113" i="50"/>
  <c r="V129" i="50"/>
  <c r="V140" i="50"/>
  <c r="V107" i="50"/>
  <c r="V137" i="50"/>
  <c r="V142" i="50"/>
  <c r="V109" i="50"/>
  <c r="V131" i="50"/>
  <c r="V136" i="50"/>
  <c r="V147" i="50"/>
  <c r="V114" i="50"/>
  <c r="V130" i="50"/>
  <c r="V145" i="50"/>
  <c r="V112" i="50"/>
  <c r="V134" i="50"/>
  <c r="V115" i="50"/>
  <c r="W53" i="50"/>
  <c r="W43" i="50"/>
  <c r="J73" i="50"/>
  <c r="W73" i="50" s="1"/>
  <c r="J76" i="50"/>
  <c r="W76" i="50" s="1"/>
  <c r="J75" i="50"/>
  <c r="W75" i="50" s="1"/>
  <c r="J77" i="50"/>
  <c r="W77" i="50" s="1"/>
  <c r="J74" i="50"/>
  <c r="W74" i="50" s="1"/>
  <c r="W63" i="50"/>
  <c r="E56" i="50"/>
  <c r="E44" i="50"/>
  <c r="E57" i="50"/>
  <c r="E47" i="50"/>
  <c r="E63" i="50"/>
  <c r="D67" i="50"/>
  <c r="D64" i="50"/>
  <c r="D66" i="50"/>
  <c r="D65" i="50"/>
  <c r="E67" i="50"/>
  <c r="E54" i="50"/>
  <c r="E43" i="50"/>
  <c r="D63" i="50"/>
  <c r="E45" i="50"/>
  <c r="E46" i="50"/>
  <c r="E65" i="50"/>
  <c r="E66" i="50"/>
  <c r="E64" i="50"/>
  <c r="E53" i="50"/>
  <c r="E55" i="50"/>
  <c r="V120" i="50"/>
  <c r="V125" i="50"/>
  <c r="V190" i="50"/>
  <c r="V121" i="50"/>
  <c r="V186" i="50"/>
  <c r="V119" i="50"/>
  <c r="V126" i="50"/>
  <c r="V191" i="50"/>
  <c r="V187" i="50"/>
  <c r="V122" i="50"/>
  <c r="V188" i="50"/>
  <c r="V124" i="50"/>
  <c r="V189" i="50"/>
  <c r="V123" i="50"/>
  <c r="V118" i="50"/>
  <c r="V194" i="50"/>
  <c r="V193" i="50"/>
  <c r="V117" i="50"/>
  <c r="V192" i="50"/>
  <c r="V185" i="50"/>
  <c r="J167" i="50"/>
  <c r="W167" i="50" s="1"/>
  <c r="J153" i="50"/>
  <c r="W153" i="50" s="1"/>
  <c r="J151" i="50"/>
  <c r="W151" i="50" s="1"/>
  <c r="J163" i="50"/>
  <c r="W163" i="50" s="1"/>
  <c r="J154" i="50"/>
  <c r="W154" i="50" s="1"/>
  <c r="J164" i="50"/>
  <c r="W164" i="50" s="1"/>
  <c r="J171" i="50"/>
  <c r="W171" i="50" s="1"/>
  <c r="J170" i="50"/>
  <c r="W170" i="50" s="1"/>
  <c r="J159" i="50"/>
  <c r="W159" i="50" s="1"/>
  <c r="J158" i="50"/>
  <c r="W158" i="50" s="1"/>
  <c r="J169" i="50"/>
  <c r="W169" i="50" s="1"/>
  <c r="J168" i="50"/>
  <c r="W168" i="50" s="1"/>
  <c r="J162" i="50"/>
  <c r="W162" i="50" s="1"/>
  <c r="J160" i="50"/>
  <c r="W160" i="50" s="1"/>
  <c r="J156" i="50"/>
  <c r="W156" i="50" s="1"/>
  <c r="J155" i="50"/>
  <c r="W155" i="50" s="1"/>
  <c r="J152" i="50"/>
  <c r="W152" i="50" s="1"/>
  <c r="J165" i="50"/>
  <c r="W165" i="50" s="1"/>
  <c r="J166" i="50"/>
  <c r="W166" i="50" s="1"/>
  <c r="J157" i="50"/>
  <c r="W157" i="50" s="1"/>
  <c r="J86" i="50"/>
  <c r="W86" i="50" s="1"/>
  <c r="J87" i="50"/>
  <c r="W87" i="50" s="1"/>
  <c r="J97" i="50"/>
  <c r="W97" i="50" s="1"/>
  <c r="J95" i="50"/>
  <c r="W95" i="50" s="1"/>
  <c r="J85" i="50"/>
  <c r="W85" i="50" s="1"/>
  <c r="J96" i="50"/>
  <c r="W96" i="50" s="1"/>
  <c r="J98" i="50"/>
  <c r="W98" i="50" s="1"/>
  <c r="J90" i="50"/>
  <c r="W90" i="50" s="1"/>
  <c r="J92" i="50"/>
  <c r="W92" i="50" s="1"/>
  <c r="J89" i="50"/>
  <c r="W89" i="50" s="1"/>
  <c r="J84" i="50"/>
  <c r="W84" i="50" s="1"/>
  <c r="J91" i="50"/>
  <c r="W91" i="50" s="1"/>
  <c r="J102" i="50"/>
  <c r="W102" i="50" s="1"/>
  <c r="J101" i="50"/>
  <c r="W101" i="50" s="1"/>
  <c r="J100" i="50"/>
  <c r="W100" i="50" s="1"/>
  <c r="J94" i="50"/>
  <c r="W94" i="50" s="1"/>
  <c r="J103" i="50"/>
  <c r="W103" i="50" s="1"/>
  <c r="J99" i="50"/>
  <c r="W99" i="50" s="1"/>
  <c r="J88" i="50"/>
  <c r="W88" i="50" s="1"/>
  <c r="J83" i="50"/>
  <c r="W83" i="50" s="1"/>
  <c r="W242" i="36"/>
  <c r="W241" i="36"/>
  <c r="W240" i="36"/>
  <c r="W239" i="36"/>
  <c r="W238" i="36"/>
  <c r="W237" i="36"/>
  <c r="W236" i="36"/>
  <c r="W235" i="36"/>
  <c r="W234" i="36"/>
  <c r="W233" i="36"/>
  <c r="W232" i="36"/>
  <c r="W231" i="36"/>
  <c r="W230" i="36"/>
  <c r="W229" i="36"/>
  <c r="W228" i="36"/>
  <c r="W227" i="36"/>
  <c r="W226" i="36"/>
  <c r="W225" i="36"/>
  <c r="W224" i="36"/>
  <c r="W223" i="36"/>
  <c r="W222" i="36"/>
  <c r="W221" i="36"/>
  <c r="W220" i="36"/>
  <c r="W219" i="36"/>
  <c r="W218" i="36"/>
  <c r="W217" i="36"/>
  <c r="W216" i="36"/>
  <c r="W215" i="36"/>
  <c r="W214" i="36"/>
  <c r="W213" i="36"/>
  <c r="W212" i="36"/>
  <c r="W211" i="36"/>
  <c r="W210" i="36"/>
  <c r="W209" i="36"/>
  <c r="W208" i="36"/>
  <c r="W207" i="36"/>
  <c r="W206" i="36"/>
  <c r="W205" i="36"/>
  <c r="W204" i="36"/>
  <c r="W203" i="36"/>
  <c r="W202" i="36"/>
  <c r="W201" i="36"/>
  <c r="W200" i="36"/>
  <c r="W199" i="36"/>
  <c r="W198" i="36"/>
  <c r="W197" i="36"/>
  <c r="W196" i="36"/>
  <c r="W195" i="36"/>
  <c r="W194" i="36"/>
  <c r="W193" i="36"/>
  <c r="W192" i="36"/>
  <c r="W191" i="36"/>
  <c r="W190" i="36"/>
  <c r="W189" i="36"/>
  <c r="W188" i="36"/>
  <c r="W187" i="36"/>
  <c r="W186" i="36"/>
  <c r="W185" i="36"/>
  <c r="W184" i="36"/>
  <c r="W183" i="36"/>
  <c r="W182" i="36"/>
  <c r="W181" i="36"/>
  <c r="W180" i="36"/>
  <c r="W179" i="36"/>
  <c r="W178" i="36"/>
  <c r="W177" i="36"/>
  <c r="W176" i="36"/>
  <c r="W175" i="36"/>
  <c r="W174" i="36"/>
  <c r="W173" i="36"/>
  <c r="W172" i="36"/>
  <c r="W171" i="36"/>
  <c r="W170" i="36"/>
  <c r="W169" i="36"/>
  <c r="W168" i="36"/>
  <c r="W167" i="36"/>
  <c r="W166" i="36"/>
  <c r="W165" i="36"/>
  <c r="W164" i="36"/>
  <c r="W163" i="36"/>
  <c r="W162" i="36"/>
  <c r="W161" i="36"/>
  <c r="W160" i="36"/>
  <c r="W159" i="36"/>
  <c r="W158" i="36"/>
  <c r="W157" i="36"/>
  <c r="W156" i="36"/>
  <c r="W155" i="36"/>
  <c r="W154" i="36"/>
  <c r="W153" i="36"/>
  <c r="W152" i="36"/>
  <c r="W151" i="36"/>
  <c r="W150" i="36"/>
  <c r="W149" i="36"/>
  <c r="W148" i="36"/>
  <c r="W147" i="36"/>
  <c r="W146" i="36"/>
  <c r="W145" i="36"/>
  <c r="W144" i="36"/>
  <c r="W143" i="36"/>
  <c r="W142" i="36"/>
  <c r="W141" i="36"/>
  <c r="W140" i="36"/>
  <c r="W139" i="36"/>
  <c r="W138" i="36"/>
  <c r="W137" i="36"/>
  <c r="W136" i="36"/>
  <c r="W135" i="36"/>
  <c r="W134" i="36"/>
  <c r="W133" i="36"/>
  <c r="W132" i="36"/>
  <c r="W131" i="36"/>
  <c r="W130" i="36"/>
  <c r="W129" i="36"/>
  <c r="W128" i="36"/>
  <c r="W127" i="36"/>
  <c r="W126" i="36"/>
  <c r="W125" i="36"/>
  <c r="W124" i="36"/>
  <c r="W123" i="36"/>
  <c r="W363" i="36"/>
  <c r="W362" i="36"/>
  <c r="W361" i="36"/>
  <c r="W360" i="36"/>
  <c r="W359" i="36"/>
  <c r="W358" i="36"/>
  <c r="W357" i="36"/>
  <c r="W356" i="36"/>
  <c r="W355" i="36"/>
  <c r="W354" i="36"/>
  <c r="W353" i="36"/>
  <c r="W352" i="36"/>
  <c r="W351" i="36"/>
  <c r="W350" i="36"/>
  <c r="W349" i="36"/>
  <c r="W348" i="36"/>
  <c r="W347" i="36"/>
  <c r="W346" i="36"/>
  <c r="W345" i="36"/>
  <c r="W344" i="36"/>
  <c r="W343" i="36"/>
  <c r="W342" i="36"/>
  <c r="W341" i="36"/>
  <c r="W340" i="36"/>
  <c r="W339" i="36"/>
  <c r="W338" i="36"/>
  <c r="W337" i="36"/>
  <c r="W336" i="36"/>
  <c r="W335" i="36"/>
  <c r="W334" i="36"/>
  <c r="W333" i="36"/>
  <c r="W332" i="36"/>
  <c r="W331" i="36"/>
  <c r="W330" i="36"/>
  <c r="W329" i="36"/>
  <c r="W328" i="36"/>
  <c r="W327" i="36"/>
  <c r="W326" i="36"/>
  <c r="W325" i="36"/>
  <c r="W324" i="36"/>
  <c r="W323" i="36"/>
  <c r="W322" i="36"/>
  <c r="W321" i="36"/>
  <c r="W320" i="36"/>
  <c r="W319" i="36"/>
  <c r="W318" i="36"/>
  <c r="W317" i="36"/>
  <c r="W316" i="36"/>
  <c r="W315" i="36"/>
  <c r="W314" i="36"/>
  <c r="W313" i="36"/>
  <c r="W312" i="36"/>
  <c r="W311" i="36"/>
  <c r="W310" i="36"/>
  <c r="W309" i="36"/>
  <c r="W308" i="36"/>
  <c r="W307" i="36"/>
  <c r="W306" i="36"/>
  <c r="W305" i="36"/>
  <c r="W304" i="36"/>
  <c r="W303" i="36"/>
  <c r="W302" i="36"/>
  <c r="W301" i="36"/>
  <c r="W300" i="36"/>
  <c r="W299" i="36"/>
  <c r="W298" i="36"/>
  <c r="W297" i="36"/>
  <c r="W296" i="36"/>
  <c r="W295" i="36"/>
  <c r="W294" i="36"/>
  <c r="W293" i="36"/>
  <c r="W292" i="36"/>
  <c r="W291" i="36"/>
  <c r="W290" i="36"/>
  <c r="W289" i="36"/>
  <c r="W288" i="36"/>
  <c r="W287" i="36"/>
  <c r="W286" i="36"/>
  <c r="W285" i="36"/>
  <c r="W284" i="36"/>
  <c r="W283" i="36"/>
  <c r="W282" i="36"/>
  <c r="W281" i="36"/>
  <c r="W280" i="36"/>
  <c r="W279" i="36"/>
  <c r="W278" i="36"/>
  <c r="W277" i="36"/>
  <c r="W276" i="36"/>
  <c r="W275" i="36"/>
  <c r="W274" i="36"/>
  <c r="W273" i="36"/>
  <c r="W272" i="36"/>
  <c r="W271" i="36"/>
  <c r="W270" i="36"/>
  <c r="W269" i="36"/>
  <c r="W268" i="36"/>
  <c r="W267" i="36"/>
  <c r="W266" i="36"/>
  <c r="W265" i="36"/>
  <c r="W264" i="36"/>
  <c r="W263" i="36"/>
  <c r="W262" i="36"/>
  <c r="W261" i="36"/>
  <c r="W260" i="36"/>
  <c r="W259" i="36"/>
  <c r="W258" i="36"/>
  <c r="W257" i="36"/>
  <c r="W256" i="36"/>
  <c r="W255" i="36"/>
  <c r="W254" i="36"/>
  <c r="W253" i="36"/>
  <c r="W252" i="36"/>
  <c r="W251" i="36"/>
  <c r="W250" i="36"/>
  <c r="W249" i="36"/>
  <c r="W248" i="36"/>
  <c r="W247" i="36"/>
  <c r="W246" i="36"/>
  <c r="W245" i="36"/>
  <c r="W244" i="36"/>
  <c r="W121" i="36"/>
  <c r="W120" i="36"/>
  <c r="W119" i="36"/>
  <c r="W118" i="36"/>
  <c r="W117" i="36"/>
  <c r="W116" i="36"/>
  <c r="W115" i="36"/>
  <c r="W114" i="36"/>
  <c r="W113" i="36"/>
  <c r="W112" i="36"/>
  <c r="W111" i="36"/>
  <c r="W110" i="36"/>
  <c r="W109" i="36"/>
  <c r="W108" i="36"/>
  <c r="W107" i="36"/>
  <c r="W106" i="36"/>
  <c r="W105" i="36"/>
  <c r="W104" i="36"/>
  <c r="W103" i="36"/>
  <c r="W102" i="36"/>
  <c r="W101" i="36"/>
  <c r="W100" i="36"/>
  <c r="W99" i="36"/>
  <c r="W98" i="36"/>
  <c r="W97" i="36"/>
  <c r="W96" i="36"/>
  <c r="W95" i="36"/>
  <c r="W94" i="36"/>
  <c r="W93" i="36"/>
  <c r="W92" i="36"/>
  <c r="W91" i="36"/>
  <c r="W90" i="36"/>
  <c r="W89" i="36"/>
  <c r="W88" i="36"/>
  <c r="W87" i="36"/>
  <c r="W86" i="36"/>
  <c r="W85" i="36"/>
  <c r="W84" i="36"/>
  <c r="W83" i="36"/>
  <c r="W82" i="36"/>
  <c r="W81" i="36"/>
  <c r="W80" i="36"/>
  <c r="W79" i="36"/>
  <c r="W78" i="36"/>
  <c r="W77" i="36"/>
  <c r="W76" i="36"/>
  <c r="W75" i="36"/>
  <c r="W74" i="36"/>
  <c r="W73" i="36"/>
  <c r="W72" i="36"/>
  <c r="W71" i="36"/>
  <c r="W70" i="36"/>
  <c r="W69" i="36"/>
  <c r="W68" i="36"/>
  <c r="W67" i="36"/>
  <c r="W66" i="36"/>
  <c r="W65" i="36"/>
  <c r="W64" i="36"/>
  <c r="W63" i="36"/>
  <c r="W62" i="36"/>
  <c r="W61" i="36"/>
  <c r="W60" i="36"/>
  <c r="W59" i="36"/>
  <c r="W58" i="36"/>
  <c r="W57" i="36"/>
  <c r="W56" i="36"/>
  <c r="W55" i="36"/>
  <c r="W54" i="36"/>
  <c r="W53" i="36"/>
  <c r="W52" i="36"/>
  <c r="W51" i="36"/>
  <c r="W50" i="36"/>
  <c r="W49" i="36"/>
  <c r="W48" i="36"/>
  <c r="W47" i="36"/>
  <c r="W46" i="36"/>
  <c r="W45" i="36"/>
  <c r="W44" i="36"/>
  <c r="W43" i="36"/>
  <c r="W42" i="36"/>
  <c r="W41" i="36"/>
  <c r="W40" i="36"/>
  <c r="W39" i="36"/>
  <c r="W38" i="36"/>
  <c r="W37" i="36"/>
  <c r="W36" i="36"/>
  <c r="W35" i="36"/>
  <c r="W34" i="36"/>
  <c r="W33" i="36"/>
  <c r="W32" i="36"/>
  <c r="W31" i="36"/>
  <c r="W30" i="36"/>
  <c r="W29" i="36"/>
  <c r="W28" i="36"/>
  <c r="W27" i="36"/>
  <c r="W26" i="36"/>
  <c r="W25" i="36"/>
  <c r="W24" i="36"/>
  <c r="W23" i="36"/>
  <c r="W22" i="36"/>
  <c r="W21" i="36"/>
  <c r="W20" i="36"/>
  <c r="W19" i="36"/>
  <c r="W18" i="36"/>
  <c r="W17" i="36"/>
  <c r="W16" i="36"/>
  <c r="W15" i="36"/>
  <c r="W14" i="36"/>
  <c r="W13" i="36"/>
  <c r="W12" i="36"/>
  <c r="W11" i="36"/>
  <c r="W10" i="36"/>
  <c r="W9" i="36"/>
  <c r="W8" i="36"/>
  <c r="W7" i="36"/>
  <c r="W6" i="36"/>
  <c r="W5" i="36"/>
  <c r="W4" i="36"/>
  <c r="W3" i="36"/>
  <c r="W2" i="36"/>
  <c r="A56" i="50" l="1"/>
  <c r="A66" i="50"/>
  <c r="J181" i="50"/>
  <c r="W181" i="50" s="1"/>
  <c r="J178" i="50"/>
  <c r="W178" i="50" s="1"/>
  <c r="J180" i="50"/>
  <c r="W180" i="50" s="1"/>
  <c r="J175" i="50"/>
  <c r="W175" i="50" s="1"/>
  <c r="J177" i="50"/>
  <c r="W177" i="50" s="1"/>
  <c r="J179" i="50"/>
  <c r="W179" i="50" s="1"/>
  <c r="J183" i="50"/>
  <c r="W183" i="50" s="1"/>
  <c r="J176" i="50"/>
  <c r="W176" i="50" s="1"/>
  <c r="J182" i="50"/>
  <c r="W182" i="50" s="1"/>
  <c r="J115" i="50"/>
  <c r="W115" i="50" s="1"/>
  <c r="J174" i="50"/>
  <c r="W174" i="50" s="1"/>
  <c r="J114" i="50"/>
  <c r="W114" i="50" s="1"/>
  <c r="J107" i="50"/>
  <c r="W107" i="50" s="1"/>
  <c r="J106" i="50"/>
  <c r="J109" i="50"/>
  <c r="W109" i="50" s="1"/>
  <c r="J110" i="50"/>
  <c r="W110" i="50" s="1"/>
  <c r="J108" i="50"/>
  <c r="W108" i="50" s="1"/>
  <c r="J112" i="50"/>
  <c r="W112" i="50" s="1"/>
  <c r="J111" i="50"/>
  <c r="W111" i="50" s="1"/>
  <c r="J113" i="50"/>
  <c r="W113" i="50" s="1"/>
  <c r="D73" i="50"/>
  <c r="E75" i="50"/>
  <c r="D77" i="50"/>
  <c r="D75" i="50"/>
  <c r="E73" i="50"/>
  <c r="D76" i="50"/>
  <c r="D74" i="50"/>
  <c r="E74" i="50"/>
  <c r="E76" i="50"/>
  <c r="E77" i="50"/>
  <c r="J209" i="50"/>
  <c r="W209" i="50" s="1"/>
  <c r="J144" i="50"/>
  <c r="W144" i="50" s="1"/>
  <c r="J141" i="50"/>
  <c r="W141" i="50" s="1"/>
  <c r="J215" i="50"/>
  <c r="W215" i="50" s="1"/>
  <c r="J143" i="50"/>
  <c r="W143" i="50" s="1"/>
  <c r="J214" i="50"/>
  <c r="W214" i="50" s="1"/>
  <c r="J208" i="50"/>
  <c r="W208" i="50" s="1"/>
  <c r="J148" i="50"/>
  <c r="W148" i="50" s="1"/>
  <c r="J213" i="50"/>
  <c r="W213" i="50" s="1"/>
  <c r="J212" i="50"/>
  <c r="W212" i="50" s="1"/>
  <c r="J140" i="50"/>
  <c r="W140" i="50" s="1"/>
  <c r="J211" i="50"/>
  <c r="W211" i="50" s="1"/>
  <c r="J216" i="50"/>
  <c r="W216" i="50" s="1"/>
  <c r="J142" i="50"/>
  <c r="W142" i="50" s="1"/>
  <c r="J139" i="50"/>
  <c r="W139" i="50" s="1"/>
  <c r="J146" i="50"/>
  <c r="W146" i="50" s="1"/>
  <c r="J147" i="50"/>
  <c r="W147" i="50" s="1"/>
  <c r="J210" i="50"/>
  <c r="W210" i="50" s="1"/>
  <c r="J207" i="50"/>
  <c r="J145" i="50"/>
  <c r="W145" i="50" s="1"/>
  <c r="J191" i="50"/>
  <c r="W191" i="50" s="1"/>
  <c r="J197" i="50"/>
  <c r="W197" i="50" s="1"/>
  <c r="J200" i="50"/>
  <c r="W200" i="50" s="1"/>
  <c r="J204" i="50"/>
  <c r="W204" i="50" s="1"/>
  <c r="J192" i="50"/>
  <c r="W192" i="50" s="1"/>
  <c r="J188" i="50"/>
  <c r="W188" i="50" s="1"/>
  <c r="J193" i="50"/>
  <c r="W193" i="50" s="1"/>
  <c r="J196" i="50"/>
  <c r="W196" i="50" s="1"/>
  <c r="J201" i="50"/>
  <c r="W201" i="50" s="1"/>
  <c r="J202" i="50"/>
  <c r="W202" i="50" s="1"/>
  <c r="J186" i="50"/>
  <c r="W186" i="50" s="1"/>
  <c r="E162" i="50"/>
  <c r="E168" i="50"/>
  <c r="E167" i="50"/>
  <c r="E165" i="50"/>
  <c r="E163" i="50"/>
  <c r="E170" i="50"/>
  <c r="E169" i="50"/>
  <c r="E171" i="50"/>
  <c r="E166" i="50"/>
  <c r="E164" i="50"/>
  <c r="J203" i="50"/>
  <c r="W203" i="50" s="1"/>
  <c r="J198" i="50"/>
  <c r="W198" i="50" s="1"/>
  <c r="J205" i="50"/>
  <c r="W205" i="50" s="1"/>
  <c r="J199" i="50"/>
  <c r="W199" i="50" s="1"/>
  <c r="E159" i="50"/>
  <c r="E158" i="50"/>
  <c r="E151" i="50"/>
  <c r="E153" i="50"/>
  <c r="E155" i="50"/>
  <c r="E154" i="50"/>
  <c r="E160" i="50"/>
  <c r="E156" i="50"/>
  <c r="E152" i="50"/>
  <c r="E157" i="50"/>
  <c r="J189" i="50"/>
  <c r="W189" i="50" s="1"/>
  <c r="J190" i="50"/>
  <c r="W190" i="50" s="1"/>
  <c r="J194" i="50"/>
  <c r="W194" i="50" s="1"/>
  <c r="J185" i="50"/>
  <c r="J187" i="50"/>
  <c r="W187" i="50" s="1"/>
  <c r="E98" i="50"/>
  <c r="J128" i="50"/>
  <c r="E95" i="50"/>
  <c r="J134" i="50"/>
  <c r="W134" i="50" s="1"/>
  <c r="E94" i="50"/>
  <c r="J136" i="50"/>
  <c r="W136" i="50" s="1"/>
  <c r="E103" i="50"/>
  <c r="J132" i="50"/>
  <c r="W132" i="50" s="1"/>
  <c r="J137" i="50"/>
  <c r="W137" i="50" s="1"/>
  <c r="E101" i="50"/>
  <c r="J124" i="50"/>
  <c r="W124" i="50" s="1"/>
  <c r="J135" i="50"/>
  <c r="W135" i="50" s="1"/>
  <c r="E96" i="50"/>
  <c r="J123" i="50"/>
  <c r="W123" i="50" s="1"/>
  <c r="J133" i="50"/>
  <c r="W133" i="50" s="1"/>
  <c r="E102" i="50"/>
  <c r="E99" i="50"/>
  <c r="J129" i="50"/>
  <c r="W129" i="50" s="1"/>
  <c r="J131" i="50"/>
  <c r="W131" i="50" s="1"/>
  <c r="J130" i="50"/>
  <c r="W130" i="50" s="1"/>
  <c r="E91" i="50"/>
  <c r="E86" i="50"/>
  <c r="E89" i="50"/>
  <c r="E90" i="50"/>
  <c r="E84" i="50"/>
  <c r="E92" i="50"/>
  <c r="J126" i="50"/>
  <c r="W126" i="50" s="1"/>
  <c r="E97" i="50"/>
  <c r="J119" i="50"/>
  <c r="W119" i="50" s="1"/>
  <c r="J117" i="50"/>
  <c r="J120" i="50"/>
  <c r="W120" i="50" s="1"/>
  <c r="J121" i="50"/>
  <c r="W121" i="50" s="1"/>
  <c r="E83" i="50"/>
  <c r="E87" i="50"/>
  <c r="E100" i="50"/>
  <c r="J125" i="50"/>
  <c r="W125" i="50" s="1"/>
  <c r="J122" i="50"/>
  <c r="W122" i="50" s="1"/>
  <c r="J118" i="50"/>
  <c r="W118" i="50" s="1"/>
  <c r="E88" i="50"/>
  <c r="E85" i="50"/>
  <c r="A17" i="36"/>
  <c r="O492" i="27" s="1"/>
  <c r="G317" i="23"/>
  <c r="A242" i="36"/>
  <c r="O716" i="27" s="1"/>
  <c r="G541" i="23"/>
  <c r="A9" i="36"/>
  <c r="O484" i="27" s="1"/>
  <c r="G309" i="23"/>
  <c r="A21" i="36"/>
  <c r="O496" i="27" s="1"/>
  <c r="G321" i="23"/>
  <c r="A25" i="36"/>
  <c r="O500" i="27" s="1"/>
  <c r="G325" i="23"/>
  <c r="A351" i="36"/>
  <c r="O824" i="27" s="1"/>
  <c r="G649" i="23"/>
  <c r="A355" i="36"/>
  <c r="O828" i="27" s="1"/>
  <c r="G653" i="23"/>
  <c r="A359" i="36"/>
  <c r="O832" i="27" s="1"/>
  <c r="G657" i="23"/>
  <c r="A363" i="36"/>
  <c r="O836" i="27" s="1"/>
  <c r="G661" i="23"/>
  <c r="A126" i="36"/>
  <c r="O600" i="27" s="1"/>
  <c r="G425" i="23"/>
  <c r="A130" i="36"/>
  <c r="O604" i="27" s="1"/>
  <c r="G429" i="23"/>
  <c r="A134" i="36"/>
  <c r="O608" i="27" s="1"/>
  <c r="G433" i="23"/>
  <c r="A142" i="36"/>
  <c r="O616" i="27" s="1"/>
  <c r="G441" i="23"/>
  <c r="A150" i="36"/>
  <c r="O624" i="27" s="1"/>
  <c r="G449" i="23"/>
  <c r="A158" i="36"/>
  <c r="O632" i="27" s="1"/>
  <c r="G457" i="23"/>
  <c r="A166" i="36"/>
  <c r="O640" i="27" s="1"/>
  <c r="G465" i="23"/>
  <c r="A174" i="36"/>
  <c r="O648" i="27" s="1"/>
  <c r="G473" i="23"/>
  <c r="A182" i="36"/>
  <c r="O656" i="27" s="1"/>
  <c r="G481" i="23"/>
  <c r="A190" i="36"/>
  <c r="O664" i="27" s="1"/>
  <c r="G489" i="23"/>
  <c r="A198" i="36"/>
  <c r="O672" i="27" s="1"/>
  <c r="G497" i="23"/>
  <c r="A202" i="36"/>
  <c r="O676" i="27" s="1"/>
  <c r="G501" i="23"/>
  <c r="A210" i="36"/>
  <c r="O684" i="27" s="1"/>
  <c r="G509" i="23"/>
  <c r="A218" i="36"/>
  <c r="O692" i="27" s="1"/>
  <c r="G517" i="23"/>
  <c r="A226" i="36"/>
  <c r="O700" i="27" s="1"/>
  <c r="G525" i="23"/>
  <c r="A230" i="36"/>
  <c r="O704" i="27" s="1"/>
  <c r="G529" i="23"/>
  <c r="A238" i="36"/>
  <c r="O712" i="27" s="1"/>
  <c r="G537" i="23"/>
  <c r="A2" i="36"/>
  <c r="O477" i="27" s="1"/>
  <c r="G302" i="23"/>
  <c r="A10" i="36"/>
  <c r="O485" i="27" s="1"/>
  <c r="G310" i="23"/>
  <c r="A18" i="36"/>
  <c r="O493" i="27" s="1"/>
  <c r="G318" i="23"/>
  <c r="A26" i="36"/>
  <c r="O501" i="27" s="1"/>
  <c r="G326" i="23"/>
  <c r="A34" i="36"/>
  <c r="O509" i="27" s="1"/>
  <c r="G334" i="23"/>
  <c r="A42" i="36"/>
  <c r="O517" i="27" s="1"/>
  <c r="G342" i="23"/>
  <c r="A50" i="36"/>
  <c r="O525" i="27" s="1"/>
  <c r="G350" i="23"/>
  <c r="A58" i="36"/>
  <c r="O533" i="27" s="1"/>
  <c r="G358" i="23"/>
  <c r="A66" i="36"/>
  <c r="O541" i="27" s="1"/>
  <c r="G366" i="23"/>
  <c r="A74" i="36"/>
  <c r="O549" i="27" s="1"/>
  <c r="G374" i="23"/>
  <c r="A82" i="36"/>
  <c r="O557" i="27" s="1"/>
  <c r="G382" i="23"/>
  <c r="A90" i="36"/>
  <c r="O565" i="27" s="1"/>
  <c r="G390" i="23"/>
  <c r="A98" i="36"/>
  <c r="O573" i="27" s="1"/>
  <c r="G398" i="23"/>
  <c r="A106" i="36"/>
  <c r="O581" i="27" s="1"/>
  <c r="G406" i="23"/>
  <c r="A114" i="36"/>
  <c r="O589" i="27" s="1"/>
  <c r="G414" i="23"/>
  <c r="A244" i="36"/>
  <c r="O717" i="27" s="1"/>
  <c r="G542" i="23"/>
  <c r="A252" i="36"/>
  <c r="O725" i="27" s="1"/>
  <c r="G550" i="23"/>
  <c r="A260" i="36"/>
  <c r="O733" i="27" s="1"/>
  <c r="G558" i="23"/>
  <c r="A268" i="36"/>
  <c r="O741" i="27" s="1"/>
  <c r="G566" i="23"/>
  <c r="A276" i="36"/>
  <c r="O749" i="27" s="1"/>
  <c r="G574" i="23"/>
  <c r="A284" i="36"/>
  <c r="O757" i="27" s="1"/>
  <c r="G582" i="23"/>
  <c r="A292" i="36"/>
  <c r="O765" i="27" s="1"/>
  <c r="G590" i="23"/>
  <c r="A300" i="36"/>
  <c r="O773" i="27" s="1"/>
  <c r="G598" i="23"/>
  <c r="A308" i="36"/>
  <c r="O781" i="27" s="1"/>
  <c r="G606" i="23"/>
  <c r="A316" i="36"/>
  <c r="O789" i="27" s="1"/>
  <c r="G614" i="23"/>
  <c r="A324" i="36"/>
  <c r="O797" i="27" s="1"/>
  <c r="G622" i="23"/>
  <c r="A332" i="36"/>
  <c r="O805" i="27" s="1"/>
  <c r="G630" i="23"/>
  <c r="A340" i="36"/>
  <c r="O813" i="27" s="1"/>
  <c r="G638" i="23"/>
  <c r="A348" i="36"/>
  <c r="O821" i="27" s="1"/>
  <c r="G646" i="23"/>
  <c r="A356" i="36"/>
  <c r="O829" i="27" s="1"/>
  <c r="G654" i="23"/>
  <c r="A123" i="36"/>
  <c r="O597" i="27" s="1"/>
  <c r="G422" i="23"/>
  <c r="A131" i="36"/>
  <c r="O605" i="27" s="1"/>
  <c r="G430" i="23"/>
  <c r="A143" i="36"/>
  <c r="O617" i="27" s="1"/>
  <c r="G442" i="23"/>
  <c r="A151" i="36"/>
  <c r="O625" i="27" s="1"/>
  <c r="G450" i="23"/>
  <c r="A159" i="36"/>
  <c r="O633" i="27" s="1"/>
  <c r="G458" i="23"/>
  <c r="A167" i="36"/>
  <c r="O641" i="27" s="1"/>
  <c r="G466" i="23"/>
  <c r="A175" i="36"/>
  <c r="O649" i="27" s="1"/>
  <c r="G474" i="23"/>
  <c r="A183" i="36"/>
  <c r="O657" i="27" s="1"/>
  <c r="G482" i="23"/>
  <c r="A191" i="36"/>
  <c r="O665" i="27" s="1"/>
  <c r="G490" i="23"/>
  <c r="A199" i="36"/>
  <c r="O673" i="27" s="1"/>
  <c r="G498" i="23"/>
  <c r="A207" i="36"/>
  <c r="O681" i="27" s="1"/>
  <c r="G506" i="23"/>
  <c r="A215" i="36"/>
  <c r="O689" i="27" s="1"/>
  <c r="G514" i="23"/>
  <c r="A223" i="36"/>
  <c r="O697" i="27" s="1"/>
  <c r="G522" i="23"/>
  <c r="A231" i="36"/>
  <c r="O705" i="27" s="1"/>
  <c r="G530" i="23"/>
  <c r="A235" i="36"/>
  <c r="O709" i="27" s="1"/>
  <c r="G534" i="23"/>
  <c r="A5" i="36"/>
  <c r="O480" i="27" s="1"/>
  <c r="G305" i="23"/>
  <c r="A13" i="36"/>
  <c r="O488" i="27" s="1"/>
  <c r="G313" i="23"/>
  <c r="A29" i="36"/>
  <c r="O504" i="27" s="1"/>
  <c r="G329" i="23"/>
  <c r="A33" i="36"/>
  <c r="O508" i="27" s="1"/>
  <c r="G333" i="23"/>
  <c r="A37" i="36"/>
  <c r="O512" i="27" s="1"/>
  <c r="G337" i="23"/>
  <c r="A41" i="36"/>
  <c r="O516" i="27" s="1"/>
  <c r="G341" i="23"/>
  <c r="A45" i="36"/>
  <c r="O520" i="27" s="1"/>
  <c r="G345" i="23"/>
  <c r="A49" i="36"/>
  <c r="O524" i="27" s="1"/>
  <c r="G349" i="23"/>
  <c r="A53" i="36"/>
  <c r="O528" i="27" s="1"/>
  <c r="G353" i="23"/>
  <c r="A57" i="36"/>
  <c r="O532" i="27" s="1"/>
  <c r="G357" i="23"/>
  <c r="A61" i="36"/>
  <c r="O536" i="27" s="1"/>
  <c r="G361" i="23"/>
  <c r="A65" i="36"/>
  <c r="O540" i="27" s="1"/>
  <c r="G365" i="23"/>
  <c r="A69" i="36"/>
  <c r="O544" i="27" s="1"/>
  <c r="G369" i="23"/>
  <c r="A73" i="36"/>
  <c r="O548" i="27" s="1"/>
  <c r="G373" i="23"/>
  <c r="A77" i="36"/>
  <c r="O552" i="27" s="1"/>
  <c r="G377" i="23"/>
  <c r="A81" i="36"/>
  <c r="O556" i="27" s="1"/>
  <c r="G381" i="23"/>
  <c r="A85" i="36"/>
  <c r="O560" i="27" s="1"/>
  <c r="G385" i="23"/>
  <c r="A89" i="36"/>
  <c r="O564" i="27" s="1"/>
  <c r="G389" i="23"/>
  <c r="A93" i="36"/>
  <c r="O568" i="27" s="1"/>
  <c r="G393" i="23"/>
  <c r="A97" i="36"/>
  <c r="O572" i="27" s="1"/>
  <c r="G397" i="23"/>
  <c r="A101" i="36"/>
  <c r="O576" i="27" s="1"/>
  <c r="G401" i="23"/>
  <c r="A105" i="36"/>
  <c r="O580" i="27" s="1"/>
  <c r="G405" i="23"/>
  <c r="A109" i="36"/>
  <c r="O584" i="27" s="1"/>
  <c r="G409" i="23"/>
  <c r="A113" i="36"/>
  <c r="O588" i="27" s="1"/>
  <c r="G413" i="23"/>
  <c r="A117" i="36"/>
  <c r="O592" i="27" s="1"/>
  <c r="G417" i="23"/>
  <c r="A121" i="36"/>
  <c r="O596" i="27" s="1"/>
  <c r="G421" i="23"/>
  <c r="A247" i="36"/>
  <c r="O720" i="27" s="1"/>
  <c r="G545" i="23"/>
  <c r="A251" i="36"/>
  <c r="O724" i="27" s="1"/>
  <c r="G549" i="23"/>
  <c r="A255" i="36"/>
  <c r="O728" i="27" s="1"/>
  <c r="G553" i="23"/>
  <c r="A259" i="36"/>
  <c r="O732" i="27" s="1"/>
  <c r="G557" i="23"/>
  <c r="A263" i="36"/>
  <c r="O736" i="27" s="1"/>
  <c r="G561" i="23"/>
  <c r="A267" i="36"/>
  <c r="O740" i="27" s="1"/>
  <c r="G565" i="23"/>
  <c r="A271" i="36"/>
  <c r="O744" i="27" s="1"/>
  <c r="G569" i="23"/>
  <c r="A275" i="36"/>
  <c r="O748" i="27" s="1"/>
  <c r="G573" i="23"/>
  <c r="A279" i="36"/>
  <c r="O752" i="27" s="1"/>
  <c r="G577" i="23"/>
  <c r="A283" i="36"/>
  <c r="O756" i="27" s="1"/>
  <c r="G581" i="23"/>
  <c r="A287" i="36"/>
  <c r="O760" i="27" s="1"/>
  <c r="G585" i="23"/>
  <c r="A291" i="36"/>
  <c r="O764" i="27" s="1"/>
  <c r="G589" i="23"/>
  <c r="A295" i="36"/>
  <c r="O768" i="27" s="1"/>
  <c r="G593" i="23"/>
  <c r="A299" i="36"/>
  <c r="O772" i="27" s="1"/>
  <c r="G597" i="23"/>
  <c r="A303" i="36"/>
  <c r="O776" i="27" s="1"/>
  <c r="G601" i="23"/>
  <c r="A307" i="36"/>
  <c r="O780" i="27" s="1"/>
  <c r="G605" i="23"/>
  <c r="A311" i="36"/>
  <c r="O784" i="27" s="1"/>
  <c r="G609" i="23"/>
  <c r="A315" i="36"/>
  <c r="O788" i="27" s="1"/>
  <c r="G613" i="23"/>
  <c r="A319" i="36"/>
  <c r="O792" i="27" s="1"/>
  <c r="G617" i="23"/>
  <c r="A323" i="36"/>
  <c r="O796" i="27" s="1"/>
  <c r="G621" i="23"/>
  <c r="A327" i="36"/>
  <c r="O800" i="27" s="1"/>
  <c r="G625" i="23"/>
  <c r="A331" i="36"/>
  <c r="O804" i="27" s="1"/>
  <c r="G629" i="23"/>
  <c r="A335" i="36"/>
  <c r="O808" i="27" s="1"/>
  <c r="G633" i="23"/>
  <c r="A339" i="36"/>
  <c r="O812" i="27" s="1"/>
  <c r="G637" i="23"/>
  <c r="A343" i="36"/>
  <c r="O816" i="27" s="1"/>
  <c r="G641" i="23"/>
  <c r="A347" i="36"/>
  <c r="O820" i="27" s="1"/>
  <c r="G645" i="23"/>
  <c r="A138" i="36"/>
  <c r="O612" i="27" s="1"/>
  <c r="G437" i="23"/>
  <c r="A146" i="36"/>
  <c r="O620" i="27" s="1"/>
  <c r="G445" i="23"/>
  <c r="A154" i="36"/>
  <c r="O628" i="27" s="1"/>
  <c r="G453" i="23"/>
  <c r="A162" i="36"/>
  <c r="O636" i="27" s="1"/>
  <c r="G461" i="23"/>
  <c r="A170" i="36"/>
  <c r="O644" i="27" s="1"/>
  <c r="G469" i="23"/>
  <c r="A178" i="36"/>
  <c r="O652" i="27" s="1"/>
  <c r="G477" i="23"/>
  <c r="A186" i="36"/>
  <c r="O660" i="27" s="1"/>
  <c r="G485" i="23"/>
  <c r="A194" i="36"/>
  <c r="O668" i="27" s="1"/>
  <c r="G493" i="23"/>
  <c r="A206" i="36"/>
  <c r="O680" i="27" s="1"/>
  <c r="G505" i="23"/>
  <c r="A214" i="36"/>
  <c r="O688" i="27" s="1"/>
  <c r="G513" i="23"/>
  <c r="A222" i="36"/>
  <c r="O696" i="27" s="1"/>
  <c r="G521" i="23"/>
  <c r="A234" i="36"/>
  <c r="O708" i="27" s="1"/>
  <c r="G533" i="23"/>
  <c r="A6" i="36"/>
  <c r="O481" i="27" s="1"/>
  <c r="G306" i="23"/>
  <c r="A14" i="36"/>
  <c r="O489" i="27" s="1"/>
  <c r="G314" i="23"/>
  <c r="A22" i="36"/>
  <c r="O497" i="27" s="1"/>
  <c r="G322" i="23"/>
  <c r="A30" i="36"/>
  <c r="O505" i="27" s="1"/>
  <c r="G330" i="23"/>
  <c r="A38" i="36"/>
  <c r="O513" i="27" s="1"/>
  <c r="G338" i="23"/>
  <c r="A46" i="36"/>
  <c r="O521" i="27" s="1"/>
  <c r="G346" i="23"/>
  <c r="A54" i="36"/>
  <c r="O529" i="27" s="1"/>
  <c r="G354" i="23"/>
  <c r="A62" i="36"/>
  <c r="O537" i="27" s="1"/>
  <c r="G362" i="23"/>
  <c r="A70" i="36"/>
  <c r="O545" i="27" s="1"/>
  <c r="G370" i="23"/>
  <c r="A78" i="36"/>
  <c r="O553" i="27" s="1"/>
  <c r="G378" i="23"/>
  <c r="A86" i="36"/>
  <c r="O561" i="27" s="1"/>
  <c r="G386" i="23"/>
  <c r="A94" i="36"/>
  <c r="O569" i="27" s="1"/>
  <c r="G394" i="23"/>
  <c r="A102" i="36"/>
  <c r="O577" i="27" s="1"/>
  <c r="G402" i="23"/>
  <c r="A110" i="36"/>
  <c r="O585" i="27" s="1"/>
  <c r="G410" i="23"/>
  <c r="A118" i="36"/>
  <c r="O593" i="27" s="1"/>
  <c r="G418" i="23"/>
  <c r="A248" i="36"/>
  <c r="O721" i="27" s="1"/>
  <c r="G546" i="23"/>
  <c r="A256" i="36"/>
  <c r="O729" i="27" s="1"/>
  <c r="G554" i="23"/>
  <c r="A264" i="36"/>
  <c r="O737" i="27" s="1"/>
  <c r="G562" i="23"/>
  <c r="A272" i="36"/>
  <c r="O745" i="27" s="1"/>
  <c r="G570" i="23"/>
  <c r="A280" i="36"/>
  <c r="O753" i="27" s="1"/>
  <c r="G578" i="23"/>
  <c r="A288" i="36"/>
  <c r="O761" i="27" s="1"/>
  <c r="G586" i="23"/>
  <c r="A296" i="36"/>
  <c r="O769" i="27" s="1"/>
  <c r="G594" i="23"/>
  <c r="A304" i="36"/>
  <c r="O777" i="27" s="1"/>
  <c r="G602" i="23"/>
  <c r="A312" i="36"/>
  <c r="O785" i="27" s="1"/>
  <c r="G610" i="23"/>
  <c r="A320" i="36"/>
  <c r="O793" i="27" s="1"/>
  <c r="G618" i="23"/>
  <c r="A328" i="36"/>
  <c r="O801" i="27" s="1"/>
  <c r="G626" i="23"/>
  <c r="A336" i="36"/>
  <c r="O809" i="27" s="1"/>
  <c r="G634" i="23"/>
  <c r="A344" i="36"/>
  <c r="O817" i="27" s="1"/>
  <c r="G642" i="23"/>
  <c r="A352" i="36"/>
  <c r="O825" i="27" s="1"/>
  <c r="G650" i="23"/>
  <c r="A360" i="36"/>
  <c r="O833" i="27" s="1"/>
  <c r="G658" i="23"/>
  <c r="A127" i="36"/>
  <c r="O601" i="27" s="1"/>
  <c r="G426" i="23"/>
  <c r="A135" i="36"/>
  <c r="O609" i="27" s="1"/>
  <c r="G434" i="23"/>
  <c r="A139" i="36"/>
  <c r="O613" i="27" s="1"/>
  <c r="G438" i="23"/>
  <c r="A147" i="36"/>
  <c r="O621" i="27" s="1"/>
  <c r="G446" i="23"/>
  <c r="A155" i="36"/>
  <c r="O629" i="27" s="1"/>
  <c r="G454" i="23"/>
  <c r="A163" i="36"/>
  <c r="O637" i="27" s="1"/>
  <c r="G462" i="23"/>
  <c r="A171" i="36"/>
  <c r="O645" i="27" s="1"/>
  <c r="G470" i="23"/>
  <c r="A179" i="36"/>
  <c r="O653" i="27" s="1"/>
  <c r="G478" i="23"/>
  <c r="A187" i="36"/>
  <c r="O661" i="27" s="1"/>
  <c r="G486" i="23"/>
  <c r="A195" i="36"/>
  <c r="O669" i="27" s="1"/>
  <c r="G494" i="23"/>
  <c r="A203" i="36"/>
  <c r="O677" i="27" s="1"/>
  <c r="G502" i="23"/>
  <c r="A211" i="36"/>
  <c r="O685" i="27" s="1"/>
  <c r="G510" i="23"/>
  <c r="A219" i="36"/>
  <c r="O693" i="27" s="1"/>
  <c r="G518" i="23"/>
  <c r="A227" i="36"/>
  <c r="O701" i="27" s="1"/>
  <c r="G526" i="23"/>
  <c r="A239" i="36"/>
  <c r="O713" i="27" s="1"/>
  <c r="G538" i="23"/>
  <c r="A3" i="36"/>
  <c r="O478" i="27" s="1"/>
  <c r="G303" i="23"/>
  <c r="A7" i="36"/>
  <c r="O482" i="27" s="1"/>
  <c r="G307" i="23"/>
  <c r="A11" i="36"/>
  <c r="O486" i="27" s="1"/>
  <c r="G311" i="23"/>
  <c r="A15" i="36"/>
  <c r="O490" i="27" s="1"/>
  <c r="G315" i="23"/>
  <c r="A19" i="36"/>
  <c r="O494" i="27" s="1"/>
  <c r="G319" i="23"/>
  <c r="A23" i="36"/>
  <c r="O498" i="27" s="1"/>
  <c r="G323" i="23"/>
  <c r="A27" i="36"/>
  <c r="O502" i="27" s="1"/>
  <c r="G327" i="23"/>
  <c r="A31" i="36"/>
  <c r="O506" i="27" s="1"/>
  <c r="G331" i="23"/>
  <c r="A35" i="36"/>
  <c r="O510" i="27" s="1"/>
  <c r="G335" i="23"/>
  <c r="A39" i="36"/>
  <c r="O514" i="27" s="1"/>
  <c r="G339" i="23"/>
  <c r="A43" i="36"/>
  <c r="O518" i="27" s="1"/>
  <c r="G343" i="23"/>
  <c r="A47" i="36"/>
  <c r="O522" i="27" s="1"/>
  <c r="G347" i="23"/>
  <c r="A51" i="36"/>
  <c r="O526" i="27" s="1"/>
  <c r="G351" i="23"/>
  <c r="A55" i="36"/>
  <c r="O530" i="27" s="1"/>
  <c r="G355" i="23"/>
  <c r="A59" i="36"/>
  <c r="O534" i="27" s="1"/>
  <c r="G359" i="23"/>
  <c r="A63" i="36"/>
  <c r="O538" i="27" s="1"/>
  <c r="G363" i="23"/>
  <c r="A67" i="36"/>
  <c r="O542" i="27" s="1"/>
  <c r="G367" i="23"/>
  <c r="A71" i="36"/>
  <c r="O546" i="27" s="1"/>
  <c r="G371" i="23"/>
  <c r="A75" i="36"/>
  <c r="O550" i="27" s="1"/>
  <c r="G375" i="23"/>
  <c r="A79" i="36"/>
  <c r="O554" i="27" s="1"/>
  <c r="G379" i="23"/>
  <c r="A83" i="36"/>
  <c r="O558" i="27" s="1"/>
  <c r="G383" i="23"/>
  <c r="A87" i="36"/>
  <c r="O562" i="27" s="1"/>
  <c r="G387" i="23"/>
  <c r="A91" i="36"/>
  <c r="O566" i="27" s="1"/>
  <c r="G391" i="23"/>
  <c r="A95" i="36"/>
  <c r="O570" i="27" s="1"/>
  <c r="G395" i="23"/>
  <c r="A99" i="36"/>
  <c r="O574" i="27" s="1"/>
  <c r="G399" i="23"/>
  <c r="A103" i="36"/>
  <c r="O578" i="27" s="1"/>
  <c r="G403" i="23"/>
  <c r="A107" i="36"/>
  <c r="O582" i="27" s="1"/>
  <c r="G407" i="23"/>
  <c r="A111" i="36"/>
  <c r="O586" i="27" s="1"/>
  <c r="G411" i="23"/>
  <c r="A115" i="36"/>
  <c r="O590" i="27" s="1"/>
  <c r="G415" i="23"/>
  <c r="A119" i="36"/>
  <c r="O594" i="27" s="1"/>
  <c r="G419" i="23"/>
  <c r="A245" i="36"/>
  <c r="O718" i="27" s="1"/>
  <c r="G543" i="23"/>
  <c r="A249" i="36"/>
  <c r="O722" i="27" s="1"/>
  <c r="G547" i="23"/>
  <c r="A253" i="36"/>
  <c r="O726" i="27" s="1"/>
  <c r="G551" i="23"/>
  <c r="A257" i="36"/>
  <c r="O730" i="27" s="1"/>
  <c r="G555" i="23"/>
  <c r="A261" i="36"/>
  <c r="O734" i="27" s="1"/>
  <c r="G559" i="23"/>
  <c r="A265" i="36"/>
  <c r="O738" i="27" s="1"/>
  <c r="G563" i="23"/>
  <c r="A269" i="36"/>
  <c r="O742" i="27" s="1"/>
  <c r="G567" i="23"/>
  <c r="A273" i="36"/>
  <c r="O746" i="27" s="1"/>
  <c r="G571" i="23"/>
  <c r="A277" i="36"/>
  <c r="O750" i="27" s="1"/>
  <c r="G575" i="23"/>
  <c r="A281" i="36"/>
  <c r="O754" i="27" s="1"/>
  <c r="G579" i="23"/>
  <c r="A285" i="36"/>
  <c r="O758" i="27" s="1"/>
  <c r="G583" i="23"/>
  <c r="A289" i="36"/>
  <c r="O762" i="27" s="1"/>
  <c r="G587" i="23"/>
  <c r="A293" i="36"/>
  <c r="O766" i="27" s="1"/>
  <c r="G591" i="23"/>
  <c r="A297" i="36"/>
  <c r="O770" i="27" s="1"/>
  <c r="G595" i="23"/>
  <c r="A301" i="36"/>
  <c r="O774" i="27" s="1"/>
  <c r="G599" i="23"/>
  <c r="A305" i="36"/>
  <c r="O778" i="27" s="1"/>
  <c r="G603" i="23"/>
  <c r="A309" i="36"/>
  <c r="O782" i="27" s="1"/>
  <c r="G607" i="23"/>
  <c r="A313" i="36"/>
  <c r="O786" i="27" s="1"/>
  <c r="G611" i="23"/>
  <c r="A317" i="36"/>
  <c r="O790" i="27" s="1"/>
  <c r="G615" i="23"/>
  <c r="A321" i="36"/>
  <c r="O794" i="27" s="1"/>
  <c r="G619" i="23"/>
  <c r="A325" i="36"/>
  <c r="O798" i="27" s="1"/>
  <c r="G623" i="23"/>
  <c r="A329" i="36"/>
  <c r="O802" i="27" s="1"/>
  <c r="G627" i="23"/>
  <c r="A333" i="36"/>
  <c r="O806" i="27" s="1"/>
  <c r="G631" i="23"/>
  <c r="A337" i="36"/>
  <c r="O810" i="27" s="1"/>
  <c r="G635" i="23"/>
  <c r="A341" i="36"/>
  <c r="O814" i="27" s="1"/>
  <c r="G639" i="23"/>
  <c r="A345" i="36"/>
  <c r="O818" i="27" s="1"/>
  <c r="G643" i="23"/>
  <c r="A349" i="36"/>
  <c r="O822" i="27" s="1"/>
  <c r="G647" i="23"/>
  <c r="A353" i="36"/>
  <c r="O826" i="27" s="1"/>
  <c r="G651" i="23"/>
  <c r="A357" i="36"/>
  <c r="O830" i="27" s="1"/>
  <c r="G655" i="23"/>
  <c r="A361" i="36"/>
  <c r="O834" i="27" s="1"/>
  <c r="G659" i="23"/>
  <c r="A124" i="36"/>
  <c r="O598" i="27" s="1"/>
  <c r="G423" i="23"/>
  <c r="A128" i="36"/>
  <c r="O602" i="27" s="1"/>
  <c r="G427" i="23"/>
  <c r="A132" i="36"/>
  <c r="O606" i="27" s="1"/>
  <c r="G431" i="23"/>
  <c r="A136" i="36"/>
  <c r="O610" i="27" s="1"/>
  <c r="G435" i="23"/>
  <c r="A140" i="36"/>
  <c r="O614" i="27" s="1"/>
  <c r="G439" i="23"/>
  <c r="A144" i="36"/>
  <c r="O618" i="27" s="1"/>
  <c r="G443" i="23"/>
  <c r="A148" i="36"/>
  <c r="O622" i="27" s="1"/>
  <c r="G447" i="23"/>
  <c r="A152" i="36"/>
  <c r="O626" i="27" s="1"/>
  <c r="G451" i="23"/>
  <c r="A156" i="36"/>
  <c r="O630" i="27" s="1"/>
  <c r="G455" i="23"/>
  <c r="A160" i="36"/>
  <c r="O634" i="27" s="1"/>
  <c r="G459" i="23"/>
  <c r="A164" i="36"/>
  <c r="O638" i="27" s="1"/>
  <c r="G463" i="23"/>
  <c r="A168" i="36"/>
  <c r="O642" i="27" s="1"/>
  <c r="G467" i="23"/>
  <c r="A172" i="36"/>
  <c r="O646" i="27" s="1"/>
  <c r="G471" i="23"/>
  <c r="A176" i="36"/>
  <c r="O650" i="27" s="1"/>
  <c r="G475" i="23"/>
  <c r="A180" i="36"/>
  <c r="O654" i="27" s="1"/>
  <c r="G479" i="23"/>
  <c r="A184" i="36"/>
  <c r="O658" i="27" s="1"/>
  <c r="G483" i="23"/>
  <c r="A188" i="36"/>
  <c r="O662" i="27" s="1"/>
  <c r="G487" i="23"/>
  <c r="A192" i="36"/>
  <c r="O666" i="27" s="1"/>
  <c r="G491" i="23"/>
  <c r="A196" i="36"/>
  <c r="O670" i="27" s="1"/>
  <c r="G495" i="23"/>
  <c r="A200" i="36"/>
  <c r="O674" i="27" s="1"/>
  <c r="G499" i="23"/>
  <c r="A204" i="36"/>
  <c r="O678" i="27" s="1"/>
  <c r="G503" i="23"/>
  <c r="A208" i="36"/>
  <c r="O682" i="27" s="1"/>
  <c r="G507" i="23"/>
  <c r="A212" i="36"/>
  <c r="O686" i="27" s="1"/>
  <c r="G511" i="23"/>
  <c r="A216" i="36"/>
  <c r="O690" i="27" s="1"/>
  <c r="G515" i="23"/>
  <c r="A220" i="36"/>
  <c r="O694" i="27" s="1"/>
  <c r="G519" i="23"/>
  <c r="A224" i="36"/>
  <c r="O698" i="27" s="1"/>
  <c r="G523" i="23"/>
  <c r="A228" i="36"/>
  <c r="O702" i="27" s="1"/>
  <c r="G527" i="23"/>
  <c r="A232" i="36"/>
  <c r="O706" i="27" s="1"/>
  <c r="G531" i="23"/>
  <c r="A236" i="36"/>
  <c r="O710" i="27" s="1"/>
  <c r="G535" i="23"/>
  <c r="A240" i="36"/>
  <c r="O714" i="27" s="1"/>
  <c r="G539" i="23"/>
  <c r="A4" i="36"/>
  <c r="O479" i="27" s="1"/>
  <c r="G304" i="23"/>
  <c r="A8" i="36"/>
  <c r="O483" i="27" s="1"/>
  <c r="G308" i="23"/>
  <c r="A12" i="36"/>
  <c r="O487" i="27" s="1"/>
  <c r="G312" i="23"/>
  <c r="A16" i="36"/>
  <c r="O491" i="27" s="1"/>
  <c r="G316" i="23"/>
  <c r="A20" i="36"/>
  <c r="O495" i="27" s="1"/>
  <c r="G320" i="23"/>
  <c r="A24" i="36"/>
  <c r="O499" i="27" s="1"/>
  <c r="G324" i="23"/>
  <c r="A28" i="36"/>
  <c r="O503" i="27" s="1"/>
  <c r="G328" i="23"/>
  <c r="A32" i="36"/>
  <c r="O507" i="27" s="1"/>
  <c r="G332" i="23"/>
  <c r="A36" i="36"/>
  <c r="O511" i="27" s="1"/>
  <c r="G336" i="23"/>
  <c r="A40" i="36"/>
  <c r="O515" i="27" s="1"/>
  <c r="G340" i="23"/>
  <c r="A44" i="36"/>
  <c r="O519" i="27" s="1"/>
  <c r="G344" i="23"/>
  <c r="A48" i="36"/>
  <c r="O523" i="27" s="1"/>
  <c r="G348" i="23"/>
  <c r="A52" i="36"/>
  <c r="O527" i="27" s="1"/>
  <c r="G352" i="23"/>
  <c r="A56" i="36"/>
  <c r="O531" i="27" s="1"/>
  <c r="G356" i="23"/>
  <c r="A60" i="36"/>
  <c r="O535" i="27" s="1"/>
  <c r="G360" i="23"/>
  <c r="A64" i="36"/>
  <c r="O539" i="27" s="1"/>
  <c r="G364" i="23"/>
  <c r="A68" i="36"/>
  <c r="O543" i="27" s="1"/>
  <c r="G368" i="23"/>
  <c r="A72" i="36"/>
  <c r="O547" i="27" s="1"/>
  <c r="G372" i="23"/>
  <c r="A76" i="36"/>
  <c r="O551" i="27" s="1"/>
  <c r="G376" i="23"/>
  <c r="A80" i="36"/>
  <c r="O555" i="27" s="1"/>
  <c r="G380" i="23"/>
  <c r="A84" i="36"/>
  <c r="O559" i="27" s="1"/>
  <c r="G384" i="23"/>
  <c r="A88" i="36"/>
  <c r="O563" i="27" s="1"/>
  <c r="G388" i="23"/>
  <c r="A92" i="36"/>
  <c r="O567" i="27" s="1"/>
  <c r="G392" i="23"/>
  <c r="A96" i="36"/>
  <c r="O571" i="27" s="1"/>
  <c r="G396" i="23"/>
  <c r="A100" i="36"/>
  <c r="O575" i="27" s="1"/>
  <c r="G400" i="23"/>
  <c r="A104" i="36"/>
  <c r="O579" i="27" s="1"/>
  <c r="G404" i="23"/>
  <c r="A108" i="36"/>
  <c r="O583" i="27" s="1"/>
  <c r="G408" i="23"/>
  <c r="A112" i="36"/>
  <c r="O587" i="27" s="1"/>
  <c r="G412" i="23"/>
  <c r="A116" i="36"/>
  <c r="O591" i="27" s="1"/>
  <c r="G416" i="23"/>
  <c r="A120" i="36"/>
  <c r="O595" i="27" s="1"/>
  <c r="G420" i="23"/>
  <c r="A246" i="36"/>
  <c r="O719" i="27" s="1"/>
  <c r="G544" i="23"/>
  <c r="A250" i="36"/>
  <c r="O723" i="27" s="1"/>
  <c r="G548" i="23"/>
  <c r="A254" i="36"/>
  <c r="O727" i="27" s="1"/>
  <c r="G552" i="23"/>
  <c r="A258" i="36"/>
  <c r="O731" i="27" s="1"/>
  <c r="G556" i="23"/>
  <c r="A262" i="36"/>
  <c r="O735" i="27" s="1"/>
  <c r="G560" i="23"/>
  <c r="A266" i="36"/>
  <c r="O739" i="27" s="1"/>
  <c r="G564" i="23"/>
  <c r="A270" i="36"/>
  <c r="O743" i="27" s="1"/>
  <c r="G568" i="23"/>
  <c r="A274" i="36"/>
  <c r="O747" i="27" s="1"/>
  <c r="G572" i="23"/>
  <c r="A278" i="36"/>
  <c r="O751" i="27" s="1"/>
  <c r="G576" i="23"/>
  <c r="A282" i="36"/>
  <c r="O755" i="27" s="1"/>
  <c r="G580" i="23"/>
  <c r="A286" i="36"/>
  <c r="O759" i="27" s="1"/>
  <c r="G584" i="23"/>
  <c r="A290" i="36"/>
  <c r="O763" i="27" s="1"/>
  <c r="G588" i="23"/>
  <c r="A294" i="36"/>
  <c r="O767" i="27" s="1"/>
  <c r="G592" i="23"/>
  <c r="A298" i="36"/>
  <c r="O771" i="27" s="1"/>
  <c r="G596" i="23"/>
  <c r="A302" i="36"/>
  <c r="O775" i="27" s="1"/>
  <c r="G600" i="23"/>
  <c r="A306" i="36"/>
  <c r="O779" i="27" s="1"/>
  <c r="G604" i="23"/>
  <c r="A310" i="36"/>
  <c r="O783" i="27" s="1"/>
  <c r="G608" i="23"/>
  <c r="A314" i="36"/>
  <c r="O787" i="27" s="1"/>
  <c r="G612" i="23"/>
  <c r="A318" i="36"/>
  <c r="O791" i="27" s="1"/>
  <c r="G616" i="23"/>
  <c r="A322" i="36"/>
  <c r="O795" i="27" s="1"/>
  <c r="G620" i="23"/>
  <c r="A326" i="36"/>
  <c r="O799" i="27" s="1"/>
  <c r="G624" i="23"/>
  <c r="A330" i="36"/>
  <c r="O803" i="27" s="1"/>
  <c r="G628" i="23"/>
  <c r="A334" i="36"/>
  <c r="O807" i="27" s="1"/>
  <c r="G632" i="23"/>
  <c r="A338" i="36"/>
  <c r="O811" i="27" s="1"/>
  <c r="G636" i="23"/>
  <c r="A342" i="36"/>
  <c r="O815" i="27" s="1"/>
  <c r="G640" i="23"/>
  <c r="A346" i="36"/>
  <c r="O819" i="27" s="1"/>
  <c r="G644" i="23"/>
  <c r="A350" i="36"/>
  <c r="O823" i="27" s="1"/>
  <c r="G648" i="23"/>
  <c r="A354" i="36"/>
  <c r="O827" i="27" s="1"/>
  <c r="G652" i="23"/>
  <c r="A358" i="36"/>
  <c r="O831" i="27" s="1"/>
  <c r="G656" i="23"/>
  <c r="A362" i="36"/>
  <c r="O835" i="27" s="1"/>
  <c r="G660" i="23"/>
  <c r="A125" i="36"/>
  <c r="O599" i="27" s="1"/>
  <c r="G424" i="23"/>
  <c r="A129" i="36"/>
  <c r="O603" i="27" s="1"/>
  <c r="G428" i="23"/>
  <c r="A133" i="36"/>
  <c r="O607" i="27" s="1"/>
  <c r="G432" i="23"/>
  <c r="A137" i="36"/>
  <c r="O611" i="27" s="1"/>
  <c r="G436" i="23"/>
  <c r="A141" i="36"/>
  <c r="O615" i="27" s="1"/>
  <c r="G440" i="23"/>
  <c r="A145" i="36"/>
  <c r="O619" i="27" s="1"/>
  <c r="G444" i="23"/>
  <c r="A149" i="36"/>
  <c r="O623" i="27" s="1"/>
  <c r="G448" i="23"/>
  <c r="A153" i="36"/>
  <c r="O627" i="27" s="1"/>
  <c r="G452" i="23"/>
  <c r="A157" i="36"/>
  <c r="O631" i="27" s="1"/>
  <c r="G456" i="23"/>
  <c r="A161" i="36"/>
  <c r="O635" i="27" s="1"/>
  <c r="G460" i="23"/>
  <c r="A165" i="36"/>
  <c r="O639" i="27" s="1"/>
  <c r="G464" i="23"/>
  <c r="A169" i="36"/>
  <c r="O643" i="27" s="1"/>
  <c r="G468" i="23"/>
  <c r="A173" i="36"/>
  <c r="O647" i="27" s="1"/>
  <c r="G472" i="23"/>
  <c r="A177" i="36"/>
  <c r="O651" i="27" s="1"/>
  <c r="G476" i="23"/>
  <c r="A181" i="36"/>
  <c r="O655" i="27" s="1"/>
  <c r="G480" i="23"/>
  <c r="A185" i="36"/>
  <c r="O659" i="27" s="1"/>
  <c r="G484" i="23"/>
  <c r="A189" i="36"/>
  <c r="O663" i="27" s="1"/>
  <c r="G488" i="23"/>
  <c r="A193" i="36"/>
  <c r="O667" i="27" s="1"/>
  <c r="G492" i="23"/>
  <c r="A197" i="36"/>
  <c r="O671" i="27" s="1"/>
  <c r="G496" i="23"/>
  <c r="A201" i="36"/>
  <c r="O675" i="27" s="1"/>
  <c r="G500" i="23"/>
  <c r="A205" i="36"/>
  <c r="O679" i="27" s="1"/>
  <c r="G504" i="23"/>
  <c r="A209" i="36"/>
  <c r="O683" i="27" s="1"/>
  <c r="G508" i="23"/>
  <c r="A213" i="36"/>
  <c r="O687" i="27" s="1"/>
  <c r="G512" i="23"/>
  <c r="A217" i="36"/>
  <c r="O691" i="27" s="1"/>
  <c r="G516" i="23"/>
  <c r="A221" i="36"/>
  <c r="O695" i="27" s="1"/>
  <c r="G520" i="23"/>
  <c r="A225" i="36"/>
  <c r="O699" i="27" s="1"/>
  <c r="G524" i="23"/>
  <c r="A229" i="36"/>
  <c r="O703" i="27" s="1"/>
  <c r="G528" i="23"/>
  <c r="A233" i="36"/>
  <c r="O707" i="27" s="1"/>
  <c r="G532" i="23"/>
  <c r="A237" i="36"/>
  <c r="O711" i="27" s="1"/>
  <c r="G536" i="23"/>
  <c r="A241" i="36"/>
  <c r="O715" i="27" s="1"/>
  <c r="G540" i="23"/>
  <c r="Q5" i="19"/>
  <c r="W106" i="50" l="1"/>
  <c r="D108" i="50"/>
  <c r="D111" i="50"/>
  <c r="D109" i="50"/>
  <c r="D114" i="50"/>
  <c r="D115" i="50"/>
  <c r="D106" i="50"/>
  <c r="D110" i="50"/>
  <c r="D107" i="50"/>
  <c r="D112" i="50"/>
  <c r="D113" i="50"/>
  <c r="E177" i="50"/>
  <c r="E181" i="50"/>
  <c r="E175" i="50"/>
  <c r="E179" i="50"/>
  <c r="E183" i="50"/>
  <c r="E176" i="50"/>
  <c r="E174" i="50"/>
  <c r="E178" i="50"/>
  <c r="E182" i="50"/>
  <c r="E180" i="50"/>
  <c r="D181" i="50"/>
  <c r="D174" i="50"/>
  <c r="D179" i="50"/>
  <c r="D175" i="50"/>
  <c r="D183" i="50"/>
  <c r="D182" i="50"/>
  <c r="D176" i="50"/>
  <c r="D177" i="50"/>
  <c r="D180" i="50"/>
  <c r="D178" i="50"/>
  <c r="W185" i="50"/>
  <c r="E110" i="50"/>
  <c r="E114" i="50"/>
  <c r="E109" i="50"/>
  <c r="E113" i="50"/>
  <c r="E111" i="50"/>
  <c r="E107" i="50"/>
  <c r="E112" i="50"/>
  <c r="E115" i="50"/>
  <c r="E106" i="50"/>
  <c r="E108" i="50"/>
  <c r="W117" i="50"/>
  <c r="A76" i="50"/>
  <c r="E215" i="50"/>
  <c r="E208" i="50"/>
  <c r="D214" i="50"/>
  <c r="D211" i="50"/>
  <c r="D208" i="50"/>
  <c r="D209" i="50"/>
  <c r="E212" i="50"/>
  <c r="E209" i="50"/>
  <c r="D215" i="50"/>
  <c r="D212" i="50"/>
  <c r="D213" i="50"/>
  <c r="E216" i="50"/>
  <c r="E213" i="50"/>
  <c r="E210" i="50"/>
  <c r="D216" i="50"/>
  <c r="E211" i="50"/>
  <c r="D207" i="50"/>
  <c r="D210" i="50"/>
  <c r="E207" i="50"/>
  <c r="E214" i="50"/>
  <c r="W207" i="50"/>
  <c r="E147" i="50"/>
  <c r="E139" i="50"/>
  <c r="E140" i="50"/>
  <c r="E145" i="50"/>
  <c r="D143" i="50"/>
  <c r="D141" i="50"/>
  <c r="D147" i="50"/>
  <c r="E146" i="50"/>
  <c r="D146" i="50"/>
  <c r="E142" i="50"/>
  <c r="D142" i="50"/>
  <c r="D145" i="50"/>
  <c r="D144" i="50"/>
  <c r="D140" i="50"/>
  <c r="E141" i="50"/>
  <c r="E144" i="50"/>
  <c r="D148" i="50"/>
  <c r="E148" i="50"/>
  <c r="E143" i="50"/>
  <c r="D139" i="50"/>
  <c r="W128" i="50"/>
  <c r="BA695" i="27"/>
  <c r="T695" i="27"/>
  <c r="R695" i="27"/>
  <c r="S695" i="27"/>
  <c r="U695" i="27"/>
  <c r="Q695" i="27"/>
  <c r="BA679" i="27"/>
  <c r="Q679" i="27"/>
  <c r="U679" i="27"/>
  <c r="R679" i="27"/>
  <c r="S679" i="27"/>
  <c r="T679" i="27"/>
  <c r="BA663" i="27"/>
  <c r="U663" i="27"/>
  <c r="T663" i="27"/>
  <c r="R663" i="27"/>
  <c r="S663" i="27"/>
  <c r="Q663" i="27"/>
  <c r="BA647" i="27"/>
  <c r="T647" i="27"/>
  <c r="R647" i="27"/>
  <c r="S647" i="27"/>
  <c r="Q647" i="27"/>
  <c r="U647" i="27"/>
  <c r="BA631" i="27"/>
  <c r="Q631" i="27"/>
  <c r="U631" i="27"/>
  <c r="T631" i="27"/>
  <c r="R631" i="27"/>
  <c r="S631" i="27"/>
  <c r="BA615" i="27"/>
  <c r="Q615" i="27"/>
  <c r="U615" i="27"/>
  <c r="T615" i="27"/>
  <c r="R615" i="27"/>
  <c r="S615" i="27"/>
  <c r="BA599" i="27"/>
  <c r="Q599" i="27"/>
  <c r="R599" i="27"/>
  <c r="S599" i="27"/>
  <c r="U599" i="27"/>
  <c r="T599" i="27"/>
  <c r="Q823" i="27"/>
  <c r="BA823" i="27"/>
  <c r="T823" i="27"/>
  <c r="R823" i="27"/>
  <c r="U823" i="27"/>
  <c r="S823" i="27"/>
  <c r="BA807" i="27"/>
  <c r="Q807" i="27"/>
  <c r="S807" i="27"/>
  <c r="R807" i="27"/>
  <c r="U807" i="27"/>
  <c r="T807" i="27"/>
  <c r="BA791" i="27"/>
  <c r="Q791" i="27"/>
  <c r="R791" i="27"/>
  <c r="U791" i="27"/>
  <c r="S791" i="27"/>
  <c r="T791" i="27"/>
  <c r="BA775" i="27"/>
  <c r="Q775" i="27"/>
  <c r="R775" i="27"/>
  <c r="U775" i="27"/>
  <c r="S775" i="27"/>
  <c r="T775" i="27"/>
  <c r="BA759" i="27"/>
  <c r="Q759" i="27"/>
  <c r="U759" i="27"/>
  <c r="T759" i="27"/>
  <c r="R759" i="27"/>
  <c r="S759" i="27"/>
  <c r="BA743" i="27"/>
  <c r="U743" i="27"/>
  <c r="T743" i="27"/>
  <c r="R743" i="27"/>
  <c r="Q743" i="27"/>
  <c r="S743" i="27"/>
  <c r="BA727" i="27"/>
  <c r="Q727" i="27"/>
  <c r="U727" i="27"/>
  <c r="T727" i="27"/>
  <c r="R727" i="27"/>
  <c r="S727" i="27"/>
  <c r="BA591" i="27"/>
  <c r="S591" i="27"/>
  <c r="U591" i="27"/>
  <c r="T591" i="27"/>
  <c r="R591" i="27"/>
  <c r="Q591" i="27"/>
  <c r="BA575" i="27"/>
  <c r="Q575" i="27"/>
  <c r="U575" i="27"/>
  <c r="T575" i="27"/>
  <c r="R575" i="27"/>
  <c r="S575" i="27"/>
  <c r="BA559" i="27"/>
  <c r="S559" i="27"/>
  <c r="U559" i="27"/>
  <c r="T559" i="27"/>
  <c r="R559" i="27"/>
  <c r="Q559" i="27"/>
  <c r="BA543" i="27"/>
  <c r="Q543" i="27"/>
  <c r="S543" i="27"/>
  <c r="R543" i="27"/>
  <c r="T543" i="27"/>
  <c r="U543" i="27"/>
  <c r="BA527" i="27"/>
  <c r="S527" i="27"/>
  <c r="R527" i="27"/>
  <c r="Q527" i="27"/>
  <c r="T527" i="27"/>
  <c r="U527" i="27"/>
  <c r="BA511" i="27"/>
  <c r="Q511" i="27"/>
  <c r="R511" i="27"/>
  <c r="S511" i="27"/>
  <c r="U511" i="27"/>
  <c r="T511" i="27"/>
  <c r="BA495" i="27"/>
  <c r="U495" i="27"/>
  <c r="T495" i="27"/>
  <c r="R495" i="27"/>
  <c r="S495" i="27"/>
  <c r="Q495" i="27"/>
  <c r="BA479" i="27"/>
  <c r="R479" i="27"/>
  <c r="Q479" i="27"/>
  <c r="S479" i="27"/>
  <c r="U479" i="27"/>
  <c r="T479" i="27"/>
  <c r="T702" i="27"/>
  <c r="BA702" i="27"/>
  <c r="R702" i="27"/>
  <c r="S702" i="27"/>
  <c r="U702" i="27"/>
  <c r="Q702" i="27"/>
  <c r="BA686" i="27"/>
  <c r="R686" i="27"/>
  <c r="Q686" i="27"/>
  <c r="T686" i="27"/>
  <c r="S686" i="27"/>
  <c r="U686" i="27"/>
  <c r="BA670" i="27"/>
  <c r="R670" i="27"/>
  <c r="S670" i="27"/>
  <c r="T670" i="27"/>
  <c r="U670" i="27"/>
  <c r="Q670" i="27"/>
  <c r="BA654" i="27"/>
  <c r="T654" i="27"/>
  <c r="R654" i="27"/>
  <c r="U654" i="27"/>
  <c r="Q654" i="27"/>
  <c r="S654" i="27"/>
  <c r="BA638" i="27"/>
  <c r="T638" i="27"/>
  <c r="R638" i="27"/>
  <c r="S638" i="27"/>
  <c r="U638" i="27"/>
  <c r="Q638" i="27"/>
  <c r="BA622" i="27"/>
  <c r="S622" i="27"/>
  <c r="U622" i="27"/>
  <c r="Q622" i="27"/>
  <c r="R622" i="27"/>
  <c r="T622" i="27"/>
  <c r="BA606" i="27"/>
  <c r="S606" i="27"/>
  <c r="U606" i="27"/>
  <c r="Q606" i="27"/>
  <c r="R606" i="27"/>
  <c r="T606" i="27"/>
  <c r="BA830" i="27"/>
  <c r="R830" i="27"/>
  <c r="U830" i="27"/>
  <c r="Q830" i="27"/>
  <c r="T830" i="27"/>
  <c r="S830" i="27"/>
  <c r="BA814" i="27"/>
  <c r="R814" i="27"/>
  <c r="U814" i="27"/>
  <c r="T814" i="27"/>
  <c r="Q814" i="27"/>
  <c r="S814" i="27"/>
  <c r="BA798" i="27"/>
  <c r="U798" i="27"/>
  <c r="T798" i="27"/>
  <c r="Q798" i="27"/>
  <c r="S798" i="27"/>
  <c r="R798" i="27"/>
  <c r="BA782" i="27"/>
  <c r="U782" i="27"/>
  <c r="T782" i="27"/>
  <c r="Q782" i="27"/>
  <c r="S782" i="27"/>
  <c r="R782" i="27"/>
  <c r="BA766" i="27"/>
  <c r="Q766" i="27"/>
  <c r="S766" i="27"/>
  <c r="U766" i="27"/>
  <c r="R766" i="27"/>
  <c r="T766" i="27"/>
  <c r="BA750" i="27"/>
  <c r="Q750" i="27"/>
  <c r="S750" i="27"/>
  <c r="U750" i="27"/>
  <c r="T750" i="27"/>
  <c r="R750" i="27"/>
  <c r="BA734" i="27"/>
  <c r="S734" i="27"/>
  <c r="U734" i="27"/>
  <c r="Q734" i="27"/>
  <c r="R734" i="27"/>
  <c r="T734" i="27"/>
  <c r="BA718" i="27"/>
  <c r="T718" i="27"/>
  <c r="R718" i="27"/>
  <c r="S718" i="27"/>
  <c r="U718" i="27"/>
  <c r="Q718" i="27"/>
  <c r="BA582" i="27"/>
  <c r="T582" i="27"/>
  <c r="S582" i="27"/>
  <c r="U582" i="27"/>
  <c r="Q582" i="27"/>
  <c r="R582" i="27"/>
  <c r="BA566" i="27"/>
  <c r="S566" i="27"/>
  <c r="U566" i="27"/>
  <c r="Q566" i="27"/>
  <c r="T566" i="27"/>
  <c r="R566" i="27"/>
  <c r="BA550" i="27"/>
  <c r="S550" i="27"/>
  <c r="U550" i="27"/>
  <c r="Q550" i="27"/>
  <c r="T550" i="27"/>
  <c r="R550" i="27"/>
  <c r="BA534" i="27"/>
  <c r="S534" i="27"/>
  <c r="U534" i="27"/>
  <c r="Q534" i="27"/>
  <c r="T534" i="27"/>
  <c r="R534" i="27"/>
  <c r="BA518" i="27"/>
  <c r="S518" i="27"/>
  <c r="U518" i="27"/>
  <c r="Q518" i="27"/>
  <c r="T518" i="27"/>
  <c r="R518" i="27"/>
  <c r="BA502" i="27"/>
  <c r="U502" i="27"/>
  <c r="Q502" i="27"/>
  <c r="T502" i="27"/>
  <c r="R502" i="27"/>
  <c r="S502" i="27"/>
  <c r="BA486" i="27"/>
  <c r="U486" i="27"/>
  <c r="R486" i="27"/>
  <c r="Q486" i="27"/>
  <c r="S486" i="27"/>
  <c r="T486" i="27"/>
  <c r="BA701" i="27"/>
  <c r="T701" i="27"/>
  <c r="S701" i="27"/>
  <c r="R701" i="27"/>
  <c r="U701" i="27"/>
  <c r="Q701" i="27"/>
  <c r="BA669" i="27"/>
  <c r="T669" i="27"/>
  <c r="S669" i="27"/>
  <c r="R669" i="27"/>
  <c r="U669" i="27"/>
  <c r="Q669" i="27"/>
  <c r="BA637" i="27"/>
  <c r="U637" i="27"/>
  <c r="Q637" i="27"/>
  <c r="T637" i="27"/>
  <c r="S637" i="27"/>
  <c r="R637" i="27"/>
  <c r="BA609" i="27"/>
  <c r="T609" i="27"/>
  <c r="R609" i="27"/>
  <c r="S609" i="27"/>
  <c r="Q609" i="27"/>
  <c r="U609" i="27"/>
  <c r="BA817" i="27"/>
  <c r="T817" i="27"/>
  <c r="U817" i="27"/>
  <c r="R817" i="27"/>
  <c r="S817" i="27"/>
  <c r="Q817" i="27"/>
  <c r="BA785" i="27"/>
  <c r="T785" i="27"/>
  <c r="S785" i="27"/>
  <c r="Q785" i="27"/>
  <c r="U785" i="27"/>
  <c r="R785" i="27"/>
  <c r="BA753" i="27"/>
  <c r="T753" i="27"/>
  <c r="U753" i="27"/>
  <c r="R753" i="27"/>
  <c r="S753" i="27"/>
  <c r="Q753" i="27"/>
  <c r="BA721" i="27"/>
  <c r="T721" i="27"/>
  <c r="U721" i="27"/>
  <c r="R721" i="27"/>
  <c r="S721" i="27"/>
  <c r="Q721" i="27"/>
  <c r="BA569" i="27"/>
  <c r="S569" i="27"/>
  <c r="T569" i="27"/>
  <c r="R569" i="27"/>
  <c r="U569" i="27"/>
  <c r="Q569" i="27"/>
  <c r="BA537" i="27"/>
  <c r="S537" i="27"/>
  <c r="T537" i="27"/>
  <c r="R537" i="27"/>
  <c r="U537" i="27"/>
  <c r="Q537" i="27"/>
  <c r="BA505" i="27"/>
  <c r="S505" i="27"/>
  <c r="T505" i="27"/>
  <c r="R505" i="27"/>
  <c r="U505" i="27"/>
  <c r="Q505" i="27"/>
  <c r="BA696" i="27"/>
  <c r="T696" i="27"/>
  <c r="U696" i="27"/>
  <c r="S696" i="27"/>
  <c r="Q696" i="27"/>
  <c r="R696" i="27"/>
  <c r="BA660" i="27"/>
  <c r="U660" i="27"/>
  <c r="Q660" i="27"/>
  <c r="R660" i="27"/>
  <c r="T660" i="27"/>
  <c r="S660" i="27"/>
  <c r="BA628" i="27"/>
  <c r="S628" i="27"/>
  <c r="R628" i="27"/>
  <c r="T628" i="27"/>
  <c r="U628" i="27"/>
  <c r="Q628" i="27"/>
  <c r="BA816" i="27"/>
  <c r="Q816" i="27"/>
  <c r="R816" i="27"/>
  <c r="U816" i="27"/>
  <c r="T816" i="27"/>
  <c r="S816" i="27"/>
  <c r="BA800" i="27"/>
  <c r="R800" i="27"/>
  <c r="T800" i="27"/>
  <c r="U800" i="27"/>
  <c r="Q800" i="27"/>
  <c r="S800" i="27"/>
  <c r="BA784" i="27"/>
  <c r="T784" i="27"/>
  <c r="R784" i="27"/>
  <c r="S784" i="27"/>
  <c r="U784" i="27"/>
  <c r="Q784" i="27"/>
  <c r="BA768" i="27"/>
  <c r="Q768" i="27"/>
  <c r="R768" i="27"/>
  <c r="T768" i="27"/>
  <c r="U768" i="27"/>
  <c r="S768" i="27"/>
  <c r="BA752" i="27"/>
  <c r="T752" i="27"/>
  <c r="S752" i="27"/>
  <c r="Q752" i="27"/>
  <c r="U752" i="27"/>
  <c r="R752" i="27"/>
  <c r="BA736" i="27"/>
  <c r="R736" i="27"/>
  <c r="T736" i="27"/>
  <c r="U736" i="27"/>
  <c r="Q736" i="27"/>
  <c r="S736" i="27"/>
  <c r="BA720" i="27"/>
  <c r="T720" i="27"/>
  <c r="U720" i="27"/>
  <c r="S720" i="27"/>
  <c r="Q720" i="27"/>
  <c r="R720" i="27"/>
  <c r="BA584" i="27"/>
  <c r="T584" i="27"/>
  <c r="Q584" i="27"/>
  <c r="R584" i="27"/>
  <c r="U584" i="27"/>
  <c r="S584" i="27"/>
  <c r="BA568" i="27"/>
  <c r="R568" i="27"/>
  <c r="T568" i="27"/>
  <c r="U568" i="27"/>
  <c r="Q568" i="27"/>
  <c r="S568" i="27"/>
  <c r="BA552" i="27"/>
  <c r="T552" i="27"/>
  <c r="U552" i="27"/>
  <c r="R552" i="27"/>
  <c r="S552" i="27"/>
  <c r="Q552" i="27"/>
  <c r="BA536" i="27"/>
  <c r="U536" i="27"/>
  <c r="S536" i="27"/>
  <c r="R536" i="27"/>
  <c r="T536" i="27"/>
  <c r="Q536" i="27"/>
  <c r="BA520" i="27"/>
  <c r="T520" i="27"/>
  <c r="U520" i="27"/>
  <c r="S520" i="27"/>
  <c r="Q520" i="27"/>
  <c r="R520" i="27"/>
  <c r="BA504" i="27"/>
  <c r="S504" i="27"/>
  <c r="Q504" i="27"/>
  <c r="R504" i="27"/>
  <c r="T504" i="27"/>
  <c r="U504" i="27"/>
  <c r="BA705" i="27"/>
  <c r="T705" i="27"/>
  <c r="U705" i="27"/>
  <c r="R705" i="27"/>
  <c r="S705" i="27"/>
  <c r="Q705" i="27"/>
  <c r="BA673" i="27"/>
  <c r="Q673" i="27"/>
  <c r="T673" i="27"/>
  <c r="U673" i="27"/>
  <c r="S673" i="27"/>
  <c r="R673" i="27"/>
  <c r="BA641" i="27"/>
  <c r="T641" i="27"/>
  <c r="U641" i="27"/>
  <c r="Q641" i="27"/>
  <c r="R641" i="27"/>
  <c r="S641" i="27"/>
  <c r="BA605" i="27"/>
  <c r="T605" i="27"/>
  <c r="S605" i="27"/>
  <c r="R605" i="27"/>
  <c r="U605" i="27"/>
  <c r="Q605" i="27"/>
  <c r="BA813" i="27"/>
  <c r="T813" i="27"/>
  <c r="R813" i="27"/>
  <c r="S813" i="27"/>
  <c r="U813" i="27"/>
  <c r="Q813" i="27"/>
  <c r="BA781" i="27"/>
  <c r="S781" i="27"/>
  <c r="U781" i="27"/>
  <c r="Q781" i="27"/>
  <c r="R781" i="27"/>
  <c r="T781" i="27"/>
  <c r="BA749" i="27"/>
  <c r="S749" i="27"/>
  <c r="R749" i="27"/>
  <c r="T749" i="27"/>
  <c r="U749" i="27"/>
  <c r="Q749" i="27"/>
  <c r="BA717" i="27"/>
  <c r="R717" i="27"/>
  <c r="U717" i="27"/>
  <c r="Q717" i="27"/>
  <c r="T717" i="27"/>
  <c r="S717" i="27"/>
  <c r="BA565" i="27"/>
  <c r="T565" i="27"/>
  <c r="R565" i="27"/>
  <c r="S565" i="27"/>
  <c r="Q565" i="27"/>
  <c r="U565" i="27"/>
  <c r="BA533" i="27"/>
  <c r="T533" i="27"/>
  <c r="R533" i="27"/>
  <c r="S533" i="27"/>
  <c r="Q533" i="27"/>
  <c r="U533" i="27"/>
  <c r="BA501" i="27"/>
  <c r="U501" i="27"/>
  <c r="S501" i="27"/>
  <c r="Q501" i="27"/>
  <c r="R501" i="27"/>
  <c r="T501" i="27"/>
  <c r="BA711" i="27"/>
  <c r="T711" i="27"/>
  <c r="R711" i="27"/>
  <c r="Q711" i="27"/>
  <c r="S711" i="27"/>
  <c r="U711" i="27"/>
  <c r="BA704" i="27"/>
  <c r="S704" i="27"/>
  <c r="Q704" i="27"/>
  <c r="R704" i="27"/>
  <c r="U704" i="27"/>
  <c r="T704" i="27"/>
  <c r="BA676" i="27"/>
  <c r="T676" i="27"/>
  <c r="U676" i="27"/>
  <c r="Q676" i="27"/>
  <c r="R676" i="27"/>
  <c r="S676" i="27"/>
  <c r="BA648" i="27"/>
  <c r="Q648" i="27"/>
  <c r="R648" i="27"/>
  <c r="T648" i="27"/>
  <c r="U648" i="27"/>
  <c r="S648" i="27"/>
  <c r="BA616" i="27"/>
  <c r="U616" i="27"/>
  <c r="S616" i="27"/>
  <c r="T616" i="27"/>
  <c r="Q616" i="27"/>
  <c r="R616" i="27"/>
  <c r="BA836" i="27"/>
  <c r="U836" i="27"/>
  <c r="T836" i="27"/>
  <c r="S836" i="27"/>
  <c r="Q836" i="27"/>
  <c r="R836" i="27"/>
  <c r="BA500" i="27"/>
  <c r="U500" i="27"/>
  <c r="Q500" i="27"/>
  <c r="S500" i="27"/>
  <c r="R500" i="27"/>
  <c r="T500" i="27"/>
  <c r="BA492" i="27"/>
  <c r="T492" i="27"/>
  <c r="U492" i="27"/>
  <c r="Q492" i="27"/>
  <c r="S492" i="27"/>
  <c r="R492" i="27"/>
  <c r="BA707" i="27"/>
  <c r="Q707" i="27"/>
  <c r="T707" i="27"/>
  <c r="S707" i="27"/>
  <c r="U707" i="27"/>
  <c r="R707" i="27"/>
  <c r="BA691" i="27"/>
  <c r="Q691" i="27"/>
  <c r="R691" i="27"/>
  <c r="U691" i="27"/>
  <c r="T691" i="27"/>
  <c r="S691" i="27"/>
  <c r="BA675" i="27"/>
  <c r="Q675" i="27"/>
  <c r="R675" i="27"/>
  <c r="U675" i="27"/>
  <c r="T675" i="27"/>
  <c r="S675" i="27"/>
  <c r="BA659" i="27"/>
  <c r="Q659" i="27"/>
  <c r="U659" i="27"/>
  <c r="T659" i="27"/>
  <c r="S659" i="27"/>
  <c r="R659" i="27"/>
  <c r="BA643" i="27"/>
  <c r="Q643" i="27"/>
  <c r="U643" i="27"/>
  <c r="T643" i="27"/>
  <c r="S643" i="27"/>
  <c r="R643" i="27"/>
  <c r="BA627" i="27"/>
  <c r="Q627" i="27"/>
  <c r="U627" i="27"/>
  <c r="T627" i="27"/>
  <c r="S627" i="27"/>
  <c r="R627" i="27"/>
  <c r="Q611" i="27"/>
  <c r="BA611" i="27"/>
  <c r="T611" i="27"/>
  <c r="S611" i="27"/>
  <c r="R611" i="27"/>
  <c r="U611" i="27"/>
  <c r="BA835" i="27"/>
  <c r="Q835" i="27"/>
  <c r="U835" i="27"/>
  <c r="S835" i="27"/>
  <c r="R835" i="27"/>
  <c r="T835" i="27"/>
  <c r="BA819" i="27"/>
  <c r="Q819" i="27"/>
  <c r="U819" i="27"/>
  <c r="S819" i="27"/>
  <c r="R819" i="27"/>
  <c r="T819" i="27"/>
  <c r="BA803" i="27"/>
  <c r="Q803" i="27"/>
  <c r="U803" i="27"/>
  <c r="T803" i="27"/>
  <c r="S803" i="27"/>
  <c r="R803" i="27"/>
  <c r="BA787" i="27"/>
  <c r="Q787" i="27"/>
  <c r="U787" i="27"/>
  <c r="T787" i="27"/>
  <c r="S787" i="27"/>
  <c r="R787" i="27"/>
  <c r="BA771" i="27"/>
  <c r="Q771" i="27"/>
  <c r="U771" i="27"/>
  <c r="T771" i="27"/>
  <c r="S771" i="27"/>
  <c r="R771" i="27"/>
  <c r="BA755" i="27"/>
  <c r="Q755" i="27"/>
  <c r="T755" i="27"/>
  <c r="S755" i="27"/>
  <c r="R755" i="27"/>
  <c r="U755" i="27"/>
  <c r="BA739" i="27"/>
  <c r="Q739" i="27"/>
  <c r="S739" i="27"/>
  <c r="R739" i="27"/>
  <c r="U739" i="27"/>
  <c r="T739" i="27"/>
  <c r="BA723" i="27"/>
  <c r="Q723" i="27"/>
  <c r="U723" i="27"/>
  <c r="T723" i="27"/>
  <c r="S723" i="27"/>
  <c r="R723" i="27"/>
  <c r="BA587" i="27"/>
  <c r="R587" i="27"/>
  <c r="S587" i="27"/>
  <c r="Q587" i="27"/>
  <c r="U587" i="27"/>
  <c r="T587" i="27"/>
  <c r="BA571" i="27"/>
  <c r="R571" i="27"/>
  <c r="Q571" i="27"/>
  <c r="U571" i="27"/>
  <c r="T571" i="27"/>
  <c r="S571" i="27"/>
  <c r="BA555" i="27"/>
  <c r="U555" i="27"/>
  <c r="T555" i="27"/>
  <c r="S555" i="27"/>
  <c r="R555" i="27"/>
  <c r="Q555" i="27"/>
  <c r="BA539" i="27"/>
  <c r="U539" i="27"/>
  <c r="T539" i="27"/>
  <c r="S539" i="27"/>
  <c r="R539" i="27"/>
  <c r="Q539" i="27"/>
  <c r="BA523" i="27"/>
  <c r="U523" i="27"/>
  <c r="T523" i="27"/>
  <c r="S523" i="27"/>
  <c r="R523" i="27"/>
  <c r="Q523" i="27"/>
  <c r="BA507" i="27"/>
  <c r="U507" i="27"/>
  <c r="T507" i="27"/>
  <c r="S507" i="27"/>
  <c r="R507" i="27"/>
  <c r="Q507" i="27"/>
  <c r="BA491" i="27"/>
  <c r="R491" i="27"/>
  <c r="U491" i="27"/>
  <c r="T491" i="27"/>
  <c r="S491" i="27"/>
  <c r="Q491" i="27"/>
  <c r="BA714" i="27"/>
  <c r="R714" i="27"/>
  <c r="Q714" i="27"/>
  <c r="S714" i="27"/>
  <c r="U714" i="27"/>
  <c r="T714" i="27"/>
  <c r="BA698" i="27"/>
  <c r="R698" i="27"/>
  <c r="T698" i="27"/>
  <c r="Q698" i="27"/>
  <c r="U698" i="27"/>
  <c r="S698" i="27"/>
  <c r="BA682" i="27"/>
  <c r="R682" i="27"/>
  <c r="Q682" i="27"/>
  <c r="S682" i="27"/>
  <c r="U682" i="27"/>
  <c r="T682" i="27"/>
  <c r="BA666" i="27"/>
  <c r="R666" i="27"/>
  <c r="S666" i="27"/>
  <c r="U666" i="27"/>
  <c r="Q666" i="27"/>
  <c r="T666" i="27"/>
  <c r="BA650" i="27"/>
  <c r="U650" i="27"/>
  <c r="T650" i="27"/>
  <c r="Q650" i="27"/>
  <c r="S650" i="27"/>
  <c r="R650" i="27"/>
  <c r="BA634" i="27"/>
  <c r="S634" i="27"/>
  <c r="T634" i="27"/>
  <c r="Q634" i="27"/>
  <c r="U634" i="27"/>
  <c r="R634" i="27"/>
  <c r="BA618" i="27"/>
  <c r="R618" i="27"/>
  <c r="Q618" i="27"/>
  <c r="S618" i="27"/>
  <c r="U618" i="27"/>
  <c r="T618" i="27"/>
  <c r="BA602" i="27"/>
  <c r="R602" i="27"/>
  <c r="S602" i="27"/>
  <c r="U602" i="27"/>
  <c r="T602" i="27"/>
  <c r="Q602" i="27"/>
  <c r="BA826" i="27"/>
  <c r="R826" i="27"/>
  <c r="S826" i="27"/>
  <c r="U826" i="27"/>
  <c r="Q826" i="27"/>
  <c r="T826" i="27"/>
  <c r="BA810" i="27"/>
  <c r="R810" i="27"/>
  <c r="U810" i="27"/>
  <c r="Q810" i="27"/>
  <c r="T810" i="27"/>
  <c r="S810" i="27"/>
  <c r="BA794" i="27"/>
  <c r="U794" i="27"/>
  <c r="Q794" i="27"/>
  <c r="T794" i="27"/>
  <c r="R794" i="27"/>
  <c r="S794" i="27"/>
  <c r="BA778" i="27"/>
  <c r="R778" i="27"/>
  <c r="U778" i="27"/>
  <c r="Q778" i="27"/>
  <c r="T778" i="27"/>
  <c r="S778" i="27"/>
  <c r="BA762" i="27"/>
  <c r="S762" i="27"/>
  <c r="U762" i="27"/>
  <c r="Q762" i="27"/>
  <c r="T762" i="27"/>
  <c r="R762" i="27"/>
  <c r="BA746" i="27"/>
  <c r="S746" i="27"/>
  <c r="U746" i="27"/>
  <c r="Q746" i="27"/>
  <c r="T746" i="27"/>
  <c r="R746" i="27"/>
  <c r="BA730" i="27"/>
  <c r="R730" i="27"/>
  <c r="T730" i="27"/>
  <c r="Q730" i="27"/>
  <c r="S730" i="27"/>
  <c r="U730" i="27"/>
  <c r="BA594" i="27"/>
  <c r="Q594" i="27"/>
  <c r="T594" i="27"/>
  <c r="S594" i="27"/>
  <c r="U594" i="27"/>
  <c r="R594" i="27"/>
  <c r="BA578" i="27"/>
  <c r="S578" i="27"/>
  <c r="U578" i="27"/>
  <c r="Q578" i="27"/>
  <c r="T578" i="27"/>
  <c r="R578" i="27"/>
  <c r="BA562" i="27"/>
  <c r="S562" i="27"/>
  <c r="U562" i="27"/>
  <c r="Q562" i="27"/>
  <c r="T562" i="27"/>
  <c r="R562" i="27"/>
  <c r="BA546" i="27"/>
  <c r="Q546" i="27"/>
  <c r="T546" i="27"/>
  <c r="S546" i="27"/>
  <c r="U546" i="27"/>
  <c r="R546" i="27"/>
  <c r="BA530" i="27"/>
  <c r="T530" i="27"/>
  <c r="S530" i="27"/>
  <c r="U530" i="27"/>
  <c r="Q530" i="27"/>
  <c r="R530" i="27"/>
  <c r="BA514" i="27"/>
  <c r="S514" i="27"/>
  <c r="U514" i="27"/>
  <c r="Q514" i="27"/>
  <c r="T514" i="27"/>
  <c r="R514" i="27"/>
  <c r="BA498" i="27"/>
  <c r="S498" i="27"/>
  <c r="U498" i="27"/>
  <c r="Q498" i="27"/>
  <c r="T498" i="27"/>
  <c r="R498" i="27"/>
  <c r="BA482" i="27"/>
  <c r="S482" i="27"/>
  <c r="U482" i="27"/>
  <c r="Q482" i="27"/>
  <c r="R482" i="27"/>
  <c r="T482" i="27"/>
  <c r="BA693" i="27"/>
  <c r="U693" i="27"/>
  <c r="S693" i="27"/>
  <c r="Q693" i="27"/>
  <c r="T693" i="27"/>
  <c r="R693" i="27"/>
  <c r="BA661" i="27"/>
  <c r="S661" i="27"/>
  <c r="Q661" i="27"/>
  <c r="U661" i="27"/>
  <c r="T661" i="27"/>
  <c r="R661" i="27"/>
  <c r="BA629" i="27"/>
  <c r="U629" i="27"/>
  <c r="T629" i="27"/>
  <c r="R629" i="27"/>
  <c r="S629" i="27"/>
  <c r="Q629" i="27"/>
  <c r="BA601" i="27"/>
  <c r="U601" i="27"/>
  <c r="Q601" i="27"/>
  <c r="S601" i="27"/>
  <c r="T601" i="27"/>
  <c r="R601" i="27"/>
  <c r="BA809" i="27"/>
  <c r="S809" i="27"/>
  <c r="Q809" i="27"/>
  <c r="T809" i="27"/>
  <c r="R809" i="27"/>
  <c r="U809" i="27"/>
  <c r="BA777" i="27"/>
  <c r="R777" i="27"/>
  <c r="U777" i="27"/>
  <c r="T777" i="27"/>
  <c r="S777" i="27"/>
  <c r="Q777" i="27"/>
  <c r="BA745" i="27"/>
  <c r="T745" i="27"/>
  <c r="R745" i="27"/>
  <c r="U745" i="27"/>
  <c r="Q745" i="27"/>
  <c r="S745" i="27"/>
  <c r="BA593" i="27"/>
  <c r="U593" i="27"/>
  <c r="R593" i="27"/>
  <c r="S593" i="27"/>
  <c r="Q593" i="27"/>
  <c r="T593" i="27"/>
  <c r="BA561" i="27"/>
  <c r="Q561" i="27"/>
  <c r="T561" i="27"/>
  <c r="U561" i="27"/>
  <c r="R561" i="27"/>
  <c r="S561" i="27"/>
  <c r="BA529" i="27"/>
  <c r="R529" i="27"/>
  <c r="S529" i="27"/>
  <c r="Q529" i="27"/>
  <c r="U529" i="27"/>
  <c r="T529" i="27"/>
  <c r="BA497" i="27"/>
  <c r="U497" i="27"/>
  <c r="R497" i="27"/>
  <c r="S497" i="27"/>
  <c r="Q497" i="27"/>
  <c r="T497" i="27"/>
  <c r="BA688" i="27"/>
  <c r="R688" i="27"/>
  <c r="T688" i="27"/>
  <c r="U688" i="27"/>
  <c r="S688" i="27"/>
  <c r="Q688" i="27"/>
  <c r="BA652" i="27"/>
  <c r="T652" i="27"/>
  <c r="U652" i="27"/>
  <c r="Q652" i="27"/>
  <c r="S652" i="27"/>
  <c r="R652" i="27"/>
  <c r="BA620" i="27"/>
  <c r="Q620" i="27"/>
  <c r="S620" i="27"/>
  <c r="R620" i="27"/>
  <c r="U620" i="27"/>
  <c r="T620" i="27"/>
  <c r="BA812" i="27"/>
  <c r="S812" i="27"/>
  <c r="T812" i="27"/>
  <c r="R812" i="27"/>
  <c r="U812" i="27"/>
  <c r="Q812" i="27"/>
  <c r="BA796" i="27"/>
  <c r="S796" i="27"/>
  <c r="R796" i="27"/>
  <c r="U796" i="27"/>
  <c r="Q796" i="27"/>
  <c r="T796" i="27"/>
  <c r="BA780" i="27"/>
  <c r="S780" i="27"/>
  <c r="U780" i="27"/>
  <c r="Q780" i="27"/>
  <c r="T780" i="27"/>
  <c r="R780" i="27"/>
  <c r="BA764" i="27"/>
  <c r="T764" i="27"/>
  <c r="S764" i="27"/>
  <c r="R764" i="27"/>
  <c r="Q764" i="27"/>
  <c r="U764" i="27"/>
  <c r="BA748" i="27"/>
  <c r="Q748" i="27"/>
  <c r="T748" i="27"/>
  <c r="S748" i="27"/>
  <c r="R748" i="27"/>
  <c r="U748" i="27"/>
  <c r="BA732" i="27"/>
  <c r="T732" i="27"/>
  <c r="S732" i="27"/>
  <c r="R732" i="27"/>
  <c r="U732" i="27"/>
  <c r="Q732" i="27"/>
  <c r="BA596" i="27"/>
  <c r="T596" i="27"/>
  <c r="U596" i="27"/>
  <c r="Q596" i="27"/>
  <c r="R596" i="27"/>
  <c r="S596" i="27"/>
  <c r="BA580" i="27"/>
  <c r="Q580" i="27"/>
  <c r="R580" i="27"/>
  <c r="S580" i="27"/>
  <c r="T580" i="27"/>
  <c r="U580" i="27"/>
  <c r="BA564" i="27"/>
  <c r="S564" i="27"/>
  <c r="T564" i="27"/>
  <c r="R564" i="27"/>
  <c r="U564" i="27"/>
  <c r="Q564" i="27"/>
  <c r="BA548" i="27"/>
  <c r="S548" i="27"/>
  <c r="R548" i="27"/>
  <c r="T548" i="27"/>
  <c r="U548" i="27"/>
  <c r="Q548" i="27"/>
  <c r="BA532" i="27"/>
  <c r="T532" i="27"/>
  <c r="U532" i="27"/>
  <c r="Q532" i="27"/>
  <c r="R532" i="27"/>
  <c r="S532" i="27"/>
  <c r="BA516" i="27"/>
  <c r="T516" i="27"/>
  <c r="U516" i="27"/>
  <c r="Q516" i="27"/>
  <c r="R516" i="27"/>
  <c r="S516" i="27"/>
  <c r="BA488" i="27"/>
  <c r="Q488" i="27"/>
  <c r="R488" i="27"/>
  <c r="T488" i="27"/>
  <c r="U488" i="27"/>
  <c r="S488" i="27"/>
  <c r="BA697" i="27"/>
  <c r="S697" i="27"/>
  <c r="T697" i="27"/>
  <c r="R697" i="27"/>
  <c r="U697" i="27"/>
  <c r="Q697" i="27"/>
  <c r="BA665" i="27"/>
  <c r="U665" i="27"/>
  <c r="Q665" i="27"/>
  <c r="S665" i="27"/>
  <c r="T665" i="27"/>
  <c r="R665" i="27"/>
  <c r="BA633" i="27"/>
  <c r="S633" i="27"/>
  <c r="U633" i="27"/>
  <c r="Q633" i="27"/>
  <c r="T633" i="27"/>
  <c r="R633" i="27"/>
  <c r="BA597" i="27"/>
  <c r="U597" i="27"/>
  <c r="T597" i="27"/>
  <c r="R597" i="27"/>
  <c r="S597" i="27"/>
  <c r="Q597" i="27"/>
  <c r="BA805" i="27"/>
  <c r="S805" i="27"/>
  <c r="Q805" i="27"/>
  <c r="T805" i="27"/>
  <c r="R805" i="27"/>
  <c r="U805" i="27"/>
  <c r="BA773" i="27"/>
  <c r="T773" i="27"/>
  <c r="R773" i="27"/>
  <c r="S773" i="27"/>
  <c r="Q773" i="27"/>
  <c r="U773" i="27"/>
  <c r="BA741" i="27"/>
  <c r="U741" i="27"/>
  <c r="T741" i="27"/>
  <c r="R741" i="27"/>
  <c r="S741" i="27"/>
  <c r="Q741" i="27"/>
  <c r="BA589" i="27"/>
  <c r="R589" i="27"/>
  <c r="U589" i="27"/>
  <c r="Q589" i="27"/>
  <c r="T589" i="27"/>
  <c r="S589" i="27"/>
  <c r="BA557" i="27"/>
  <c r="T557" i="27"/>
  <c r="S557" i="27"/>
  <c r="R557" i="27"/>
  <c r="U557" i="27"/>
  <c r="Q557" i="27"/>
  <c r="BA525" i="27"/>
  <c r="T525" i="27"/>
  <c r="S525" i="27"/>
  <c r="R525" i="27"/>
  <c r="U525" i="27"/>
  <c r="Q525" i="27"/>
  <c r="BA493" i="27"/>
  <c r="Q493" i="27"/>
  <c r="U493" i="27"/>
  <c r="T493" i="27"/>
  <c r="S493" i="27"/>
  <c r="R493" i="27"/>
  <c r="BA700" i="27"/>
  <c r="Q700" i="27"/>
  <c r="S700" i="27"/>
  <c r="R700" i="27"/>
  <c r="T700" i="27"/>
  <c r="U700" i="27"/>
  <c r="BA672" i="27"/>
  <c r="U672" i="27"/>
  <c r="S672" i="27"/>
  <c r="Q672" i="27"/>
  <c r="R672" i="27"/>
  <c r="T672" i="27"/>
  <c r="BA640" i="27"/>
  <c r="T640" i="27"/>
  <c r="U640" i="27"/>
  <c r="S640" i="27"/>
  <c r="Q640" i="27"/>
  <c r="R640" i="27"/>
  <c r="BA608" i="27"/>
  <c r="R608" i="27"/>
  <c r="T608" i="27"/>
  <c r="U608" i="27"/>
  <c r="S608" i="27"/>
  <c r="Q608" i="27"/>
  <c r="BA832" i="27"/>
  <c r="U832" i="27"/>
  <c r="Q832" i="27"/>
  <c r="R832" i="27"/>
  <c r="T832" i="27"/>
  <c r="S832" i="27"/>
  <c r="BA496" i="27"/>
  <c r="T496" i="27"/>
  <c r="U496" i="27"/>
  <c r="S496" i="27"/>
  <c r="Q496" i="27"/>
  <c r="R496" i="27"/>
  <c r="BA703" i="27"/>
  <c r="T703" i="27"/>
  <c r="R703" i="27"/>
  <c r="U703" i="27"/>
  <c r="S703" i="27"/>
  <c r="Q703" i="27"/>
  <c r="BA687" i="27"/>
  <c r="S687" i="27"/>
  <c r="U687" i="27"/>
  <c r="T687" i="27"/>
  <c r="Q687" i="27"/>
  <c r="R687" i="27"/>
  <c r="BA671" i="27"/>
  <c r="T671" i="27"/>
  <c r="R671" i="27"/>
  <c r="U671" i="27"/>
  <c r="Q671" i="27"/>
  <c r="S671" i="27"/>
  <c r="BA655" i="27"/>
  <c r="U655" i="27"/>
  <c r="T655" i="27"/>
  <c r="R655" i="27"/>
  <c r="S655" i="27"/>
  <c r="Q655" i="27"/>
  <c r="BA639" i="27"/>
  <c r="T639" i="27"/>
  <c r="R639" i="27"/>
  <c r="U639" i="27"/>
  <c r="Q639" i="27"/>
  <c r="S639" i="27"/>
  <c r="BA623" i="27"/>
  <c r="S623" i="27"/>
  <c r="Q623" i="27"/>
  <c r="U623" i="27"/>
  <c r="T623" i="27"/>
  <c r="R623" i="27"/>
  <c r="BA607" i="27"/>
  <c r="S607" i="27"/>
  <c r="Q607" i="27"/>
  <c r="U607" i="27"/>
  <c r="T607" i="27"/>
  <c r="R607" i="27"/>
  <c r="BA831" i="27"/>
  <c r="T831" i="27"/>
  <c r="S831" i="27"/>
  <c r="R831" i="27"/>
  <c r="Q831" i="27"/>
  <c r="U831" i="27"/>
  <c r="BA815" i="27"/>
  <c r="S815" i="27"/>
  <c r="R815" i="27"/>
  <c r="Q815" i="27"/>
  <c r="T815" i="27"/>
  <c r="U815" i="27"/>
  <c r="BA799" i="27"/>
  <c r="Q799" i="27"/>
  <c r="R799" i="27"/>
  <c r="U799" i="27"/>
  <c r="T799" i="27"/>
  <c r="S799" i="27"/>
  <c r="BA783" i="27"/>
  <c r="Q783" i="27"/>
  <c r="R783" i="27"/>
  <c r="U783" i="27"/>
  <c r="T783" i="27"/>
  <c r="S783" i="27"/>
  <c r="BA767" i="27"/>
  <c r="Q767" i="27"/>
  <c r="S767" i="27"/>
  <c r="U767" i="27"/>
  <c r="T767" i="27"/>
  <c r="R767" i="27"/>
  <c r="BA751" i="27"/>
  <c r="S751" i="27"/>
  <c r="U751" i="27"/>
  <c r="T751" i="27"/>
  <c r="Q751" i="27"/>
  <c r="R751" i="27"/>
  <c r="BA735" i="27"/>
  <c r="S735" i="27"/>
  <c r="Q735" i="27"/>
  <c r="U735" i="27"/>
  <c r="T735" i="27"/>
  <c r="R735" i="27"/>
  <c r="BA719" i="27"/>
  <c r="S719" i="27"/>
  <c r="U719" i="27"/>
  <c r="T719" i="27"/>
  <c r="R719" i="27"/>
  <c r="Q719" i="27"/>
  <c r="BA583" i="27"/>
  <c r="Q583" i="27"/>
  <c r="U583" i="27"/>
  <c r="T583" i="27"/>
  <c r="R583" i="27"/>
  <c r="S583" i="27"/>
  <c r="BA567" i="27"/>
  <c r="Q567" i="27"/>
  <c r="U567" i="27"/>
  <c r="T567" i="27"/>
  <c r="R567" i="27"/>
  <c r="S567" i="27"/>
  <c r="BA551" i="27"/>
  <c r="Q551" i="27"/>
  <c r="R551" i="27"/>
  <c r="S551" i="27"/>
  <c r="U551" i="27"/>
  <c r="T551" i="27"/>
  <c r="BA535" i="27"/>
  <c r="Q535" i="27"/>
  <c r="S535" i="27"/>
  <c r="U535" i="27"/>
  <c r="T535" i="27"/>
  <c r="R535" i="27"/>
  <c r="BA519" i="27"/>
  <c r="Q519" i="27"/>
  <c r="S519" i="27"/>
  <c r="U519" i="27"/>
  <c r="T519" i="27"/>
  <c r="R519" i="27"/>
  <c r="BA503" i="27"/>
  <c r="Q503" i="27"/>
  <c r="U503" i="27"/>
  <c r="T503" i="27"/>
  <c r="R503" i="27"/>
  <c r="S503" i="27"/>
  <c r="BA487" i="27"/>
  <c r="S487" i="27"/>
  <c r="U487" i="27"/>
  <c r="T487" i="27"/>
  <c r="Q487" i="27"/>
  <c r="R487" i="27"/>
  <c r="BA710" i="27"/>
  <c r="R710" i="27"/>
  <c r="S710" i="27"/>
  <c r="U710" i="27"/>
  <c r="Q710" i="27"/>
  <c r="T710" i="27"/>
  <c r="BA694" i="27"/>
  <c r="Q694" i="27"/>
  <c r="T694" i="27"/>
  <c r="S694" i="27"/>
  <c r="U694" i="27"/>
  <c r="R694" i="27"/>
  <c r="BA678" i="27"/>
  <c r="S678" i="27"/>
  <c r="T678" i="27"/>
  <c r="U678" i="27"/>
  <c r="Q678" i="27"/>
  <c r="R678" i="27"/>
  <c r="BA662" i="27"/>
  <c r="S662" i="27"/>
  <c r="U662" i="27"/>
  <c r="Q662" i="27"/>
  <c r="T662" i="27"/>
  <c r="R662" i="27"/>
  <c r="BA646" i="27"/>
  <c r="T646" i="27"/>
  <c r="S646" i="27"/>
  <c r="U646" i="27"/>
  <c r="Q646" i="27"/>
  <c r="R646" i="27"/>
  <c r="BA630" i="27"/>
  <c r="S630" i="27"/>
  <c r="U630" i="27"/>
  <c r="Q630" i="27"/>
  <c r="T630" i="27"/>
  <c r="R630" i="27"/>
  <c r="BA614" i="27"/>
  <c r="S614" i="27"/>
  <c r="U614" i="27"/>
  <c r="Q614" i="27"/>
  <c r="T614" i="27"/>
  <c r="R614" i="27"/>
  <c r="BA598" i="27"/>
  <c r="Q598" i="27"/>
  <c r="T598" i="27"/>
  <c r="R598" i="27"/>
  <c r="S598" i="27"/>
  <c r="U598" i="27"/>
  <c r="BA822" i="27"/>
  <c r="R822" i="27"/>
  <c r="T822" i="27"/>
  <c r="U822" i="27"/>
  <c r="Q822" i="27"/>
  <c r="S822" i="27"/>
  <c r="BA806" i="27"/>
  <c r="U806" i="27"/>
  <c r="T806" i="27"/>
  <c r="Q806" i="27"/>
  <c r="S806" i="27"/>
  <c r="R806" i="27"/>
  <c r="BA790" i="27"/>
  <c r="U790" i="27"/>
  <c r="T790" i="27"/>
  <c r="Q790" i="27"/>
  <c r="S790" i="27"/>
  <c r="R790" i="27"/>
  <c r="BA774" i="27"/>
  <c r="U774" i="27"/>
  <c r="T774" i="27"/>
  <c r="Q774" i="27"/>
  <c r="S774" i="27"/>
  <c r="R774" i="27"/>
  <c r="BA758" i="27"/>
  <c r="Q758" i="27"/>
  <c r="S758" i="27"/>
  <c r="U758" i="27"/>
  <c r="R758" i="27"/>
  <c r="T758" i="27"/>
  <c r="BA742" i="27"/>
  <c r="Q742" i="27"/>
  <c r="S742" i="27"/>
  <c r="U742" i="27"/>
  <c r="T742" i="27"/>
  <c r="R742" i="27"/>
  <c r="BA726" i="27"/>
  <c r="R726" i="27"/>
  <c r="S726" i="27"/>
  <c r="U726" i="27"/>
  <c r="Q726" i="27"/>
  <c r="T726" i="27"/>
  <c r="BA590" i="27"/>
  <c r="T590" i="27"/>
  <c r="Q590" i="27"/>
  <c r="R590" i="27"/>
  <c r="S590" i="27"/>
  <c r="U590" i="27"/>
  <c r="BA574" i="27"/>
  <c r="T574" i="27"/>
  <c r="S574" i="27"/>
  <c r="U574" i="27"/>
  <c r="Q574" i="27"/>
  <c r="R574" i="27"/>
  <c r="BA558" i="27"/>
  <c r="S558" i="27"/>
  <c r="U558" i="27"/>
  <c r="Q558" i="27"/>
  <c r="R558" i="27"/>
  <c r="T558" i="27"/>
  <c r="BA542" i="27"/>
  <c r="S542" i="27"/>
  <c r="U542" i="27"/>
  <c r="Q542" i="27"/>
  <c r="R542" i="27"/>
  <c r="T542" i="27"/>
  <c r="BA526" i="27"/>
  <c r="T526" i="27"/>
  <c r="R526" i="27"/>
  <c r="S526" i="27"/>
  <c r="U526" i="27"/>
  <c r="Q526" i="27"/>
  <c r="BA510" i="27"/>
  <c r="R510" i="27"/>
  <c r="S510" i="27"/>
  <c r="U510" i="27"/>
  <c r="T510" i="27"/>
  <c r="Q510" i="27"/>
  <c r="BA494" i="27"/>
  <c r="R494" i="27"/>
  <c r="S494" i="27"/>
  <c r="U494" i="27"/>
  <c r="Q494" i="27"/>
  <c r="T494" i="27"/>
  <c r="BA478" i="27"/>
  <c r="Q478" i="27"/>
  <c r="S478" i="27"/>
  <c r="U478" i="27"/>
  <c r="R478" i="27"/>
  <c r="T478" i="27"/>
  <c r="BA685" i="27"/>
  <c r="S685" i="27"/>
  <c r="R685" i="27"/>
  <c r="U685" i="27"/>
  <c r="Q685" i="27"/>
  <c r="T685" i="27"/>
  <c r="BA653" i="27"/>
  <c r="S653" i="27"/>
  <c r="R653" i="27"/>
  <c r="T653" i="27"/>
  <c r="U653" i="27"/>
  <c r="Q653" i="27"/>
  <c r="BA621" i="27"/>
  <c r="Q621" i="27"/>
  <c r="T621" i="27"/>
  <c r="S621" i="27"/>
  <c r="R621" i="27"/>
  <c r="U621" i="27"/>
  <c r="BA833" i="27"/>
  <c r="T833" i="27"/>
  <c r="U833" i="27"/>
  <c r="R833" i="27"/>
  <c r="S833" i="27"/>
  <c r="Q833" i="27"/>
  <c r="BA801" i="27"/>
  <c r="R801" i="27"/>
  <c r="S801" i="27"/>
  <c r="T801" i="27"/>
  <c r="U801" i="27"/>
  <c r="Q801" i="27"/>
  <c r="BA769" i="27"/>
  <c r="Q769" i="27"/>
  <c r="T769" i="27"/>
  <c r="U769" i="27"/>
  <c r="R769" i="27"/>
  <c r="S769" i="27"/>
  <c r="BA737" i="27"/>
  <c r="T737" i="27"/>
  <c r="U737" i="27"/>
  <c r="Q737" i="27"/>
  <c r="R737" i="27"/>
  <c r="S737" i="27"/>
  <c r="BA585" i="27"/>
  <c r="T585" i="27"/>
  <c r="R585" i="27"/>
  <c r="S585" i="27"/>
  <c r="U585" i="27"/>
  <c r="Q585" i="27"/>
  <c r="BA553" i="27"/>
  <c r="Q553" i="27"/>
  <c r="U553" i="27"/>
  <c r="S553" i="27"/>
  <c r="T553" i="27"/>
  <c r="R553" i="27"/>
  <c r="BA521" i="27"/>
  <c r="S521" i="27"/>
  <c r="T521" i="27"/>
  <c r="R521" i="27"/>
  <c r="U521" i="27"/>
  <c r="Q521" i="27"/>
  <c r="BA489" i="27"/>
  <c r="T489" i="27"/>
  <c r="R489" i="27"/>
  <c r="U489" i="27"/>
  <c r="Q489" i="27"/>
  <c r="S489" i="27"/>
  <c r="BA680" i="27"/>
  <c r="S680" i="27"/>
  <c r="Q680" i="27"/>
  <c r="R680" i="27"/>
  <c r="T680" i="27"/>
  <c r="U680" i="27"/>
  <c r="BA644" i="27"/>
  <c r="S644" i="27"/>
  <c r="T644" i="27"/>
  <c r="U644" i="27"/>
  <c r="Q644" i="27"/>
  <c r="R644" i="27"/>
  <c r="BA612" i="27"/>
  <c r="S612" i="27"/>
  <c r="T612" i="27"/>
  <c r="U612" i="27"/>
  <c r="Q612" i="27"/>
  <c r="R612" i="27"/>
  <c r="BA808" i="27"/>
  <c r="R808" i="27"/>
  <c r="S808" i="27"/>
  <c r="U808" i="27"/>
  <c r="Q808" i="27"/>
  <c r="T808" i="27"/>
  <c r="BA792" i="27"/>
  <c r="S792" i="27"/>
  <c r="T792" i="27"/>
  <c r="U792" i="27"/>
  <c r="Q792" i="27"/>
  <c r="R792" i="27"/>
  <c r="BA776" i="27"/>
  <c r="S776" i="27"/>
  <c r="U776" i="27"/>
  <c r="Q776" i="27"/>
  <c r="R776" i="27"/>
  <c r="T776" i="27"/>
  <c r="BA760" i="27"/>
  <c r="T760" i="27"/>
  <c r="S760" i="27"/>
  <c r="Q760" i="27"/>
  <c r="U760" i="27"/>
  <c r="R760" i="27"/>
  <c r="BA744" i="27"/>
  <c r="U744" i="27"/>
  <c r="S744" i="27"/>
  <c r="T744" i="27"/>
  <c r="Q744" i="27"/>
  <c r="R744" i="27"/>
  <c r="BA728" i="27"/>
  <c r="T728" i="27"/>
  <c r="U728" i="27"/>
  <c r="S728" i="27"/>
  <c r="Q728" i="27"/>
  <c r="R728" i="27"/>
  <c r="BA592" i="27"/>
  <c r="Q592" i="27"/>
  <c r="R592" i="27"/>
  <c r="T592" i="27"/>
  <c r="U592" i="27"/>
  <c r="S592" i="27"/>
  <c r="BA576" i="27"/>
  <c r="S576" i="27"/>
  <c r="Q576" i="27"/>
  <c r="T576" i="27"/>
  <c r="U576" i="27"/>
  <c r="R576" i="27"/>
  <c r="BA560" i="27"/>
  <c r="Q560" i="27"/>
  <c r="R560" i="27"/>
  <c r="T560" i="27"/>
  <c r="U560" i="27"/>
  <c r="S560" i="27"/>
  <c r="BA544" i="27"/>
  <c r="T544" i="27"/>
  <c r="Q544" i="27"/>
  <c r="R544" i="27"/>
  <c r="U544" i="27"/>
  <c r="S544" i="27"/>
  <c r="BA528" i="27"/>
  <c r="T528" i="27"/>
  <c r="U528" i="27"/>
  <c r="S528" i="27"/>
  <c r="Q528" i="27"/>
  <c r="R528" i="27"/>
  <c r="BA512" i="27"/>
  <c r="R512" i="27"/>
  <c r="T512" i="27"/>
  <c r="U512" i="27"/>
  <c r="S512" i="27"/>
  <c r="Q512" i="27"/>
  <c r="BA480" i="27"/>
  <c r="R480" i="27"/>
  <c r="T480" i="27"/>
  <c r="U480" i="27"/>
  <c r="S480" i="27"/>
  <c r="Q480" i="27"/>
  <c r="BA689" i="27"/>
  <c r="T689" i="27"/>
  <c r="U689" i="27"/>
  <c r="R689" i="27"/>
  <c r="S689" i="27"/>
  <c r="Q689" i="27"/>
  <c r="BA657" i="27"/>
  <c r="R657" i="27"/>
  <c r="S657" i="27"/>
  <c r="Q657" i="27"/>
  <c r="U657" i="27"/>
  <c r="T657" i="27"/>
  <c r="BA625" i="27"/>
  <c r="T625" i="27"/>
  <c r="U625" i="27"/>
  <c r="R625" i="27"/>
  <c r="S625" i="27"/>
  <c r="Q625" i="27"/>
  <c r="BA829" i="27"/>
  <c r="U829" i="27"/>
  <c r="Q829" i="27"/>
  <c r="T829" i="27"/>
  <c r="R829" i="27"/>
  <c r="S829" i="27"/>
  <c r="BA797" i="27"/>
  <c r="R797" i="27"/>
  <c r="S797" i="27"/>
  <c r="T797" i="27"/>
  <c r="U797" i="27"/>
  <c r="Q797" i="27"/>
  <c r="BA765" i="27"/>
  <c r="R765" i="27"/>
  <c r="U765" i="27"/>
  <c r="Q765" i="27"/>
  <c r="S765" i="27"/>
  <c r="T765" i="27"/>
  <c r="BA733" i="27"/>
  <c r="U733" i="27"/>
  <c r="Q733" i="27"/>
  <c r="T733" i="27"/>
  <c r="R733" i="27"/>
  <c r="S733" i="27"/>
  <c r="BA581" i="27"/>
  <c r="S581" i="27"/>
  <c r="Q581" i="27"/>
  <c r="R581" i="27"/>
  <c r="U581" i="27"/>
  <c r="T581" i="27"/>
  <c r="BA549" i="27"/>
  <c r="U549" i="27"/>
  <c r="T549" i="27"/>
  <c r="R549" i="27"/>
  <c r="S549" i="27"/>
  <c r="Q549" i="27"/>
  <c r="BA517" i="27"/>
  <c r="Q517" i="27"/>
  <c r="U517" i="27"/>
  <c r="T517" i="27"/>
  <c r="R517" i="27"/>
  <c r="S517" i="27"/>
  <c r="BA485" i="27"/>
  <c r="U485" i="27"/>
  <c r="R485" i="27"/>
  <c r="T485" i="27"/>
  <c r="S485" i="27"/>
  <c r="Q485" i="27"/>
  <c r="BA692" i="27"/>
  <c r="T692" i="27"/>
  <c r="U692" i="27"/>
  <c r="Q692" i="27"/>
  <c r="S692" i="27"/>
  <c r="R692" i="27"/>
  <c r="BA664" i="27"/>
  <c r="T664" i="27"/>
  <c r="U664" i="27"/>
  <c r="S664" i="27"/>
  <c r="Q664" i="27"/>
  <c r="R664" i="27"/>
  <c r="BA632" i="27"/>
  <c r="Q632" i="27"/>
  <c r="R632" i="27"/>
  <c r="T632" i="27"/>
  <c r="U632" i="27"/>
  <c r="S632" i="27"/>
  <c r="BA604" i="27"/>
  <c r="T604" i="27"/>
  <c r="S604" i="27"/>
  <c r="R604" i="27"/>
  <c r="U604" i="27"/>
  <c r="Q604" i="27"/>
  <c r="BA828" i="27"/>
  <c r="S828" i="27"/>
  <c r="T828" i="27"/>
  <c r="Q828" i="27"/>
  <c r="U828" i="27"/>
  <c r="R828" i="27"/>
  <c r="BA484" i="27"/>
  <c r="T484" i="27"/>
  <c r="U484" i="27"/>
  <c r="R484" i="27"/>
  <c r="Q484" i="27"/>
  <c r="S484" i="27"/>
  <c r="BA715" i="27"/>
  <c r="T715" i="27"/>
  <c r="S715" i="27"/>
  <c r="Q715" i="27"/>
  <c r="U715" i="27"/>
  <c r="R715" i="27"/>
  <c r="BA699" i="27"/>
  <c r="S699" i="27"/>
  <c r="R699" i="27"/>
  <c r="T699" i="27"/>
  <c r="Q699" i="27"/>
  <c r="U699" i="27"/>
  <c r="BA683" i="27"/>
  <c r="U683" i="27"/>
  <c r="T683" i="27"/>
  <c r="S683" i="27"/>
  <c r="R683" i="27"/>
  <c r="Q683" i="27"/>
  <c r="BA667" i="27"/>
  <c r="R667" i="27"/>
  <c r="U667" i="27"/>
  <c r="T667" i="27"/>
  <c r="Q667" i="27"/>
  <c r="S667" i="27"/>
  <c r="BA651" i="27"/>
  <c r="U651" i="27"/>
  <c r="T651" i="27"/>
  <c r="S651" i="27"/>
  <c r="R651" i="27"/>
  <c r="Q651" i="27"/>
  <c r="BA635" i="27"/>
  <c r="U635" i="27"/>
  <c r="T635" i="27"/>
  <c r="S635" i="27"/>
  <c r="R635" i="27"/>
  <c r="Q635" i="27"/>
  <c r="BA619" i="27"/>
  <c r="T619" i="27"/>
  <c r="S619" i="27"/>
  <c r="R619" i="27"/>
  <c r="U619" i="27"/>
  <c r="Q619" i="27"/>
  <c r="BA603" i="27"/>
  <c r="S603" i="27"/>
  <c r="R603" i="27"/>
  <c r="T603" i="27"/>
  <c r="Q603" i="27"/>
  <c r="U603" i="27"/>
  <c r="BA827" i="27"/>
  <c r="U827" i="27"/>
  <c r="S827" i="27"/>
  <c r="Q827" i="27"/>
  <c r="R827" i="27"/>
  <c r="T827" i="27"/>
  <c r="BA811" i="27"/>
  <c r="U811" i="27"/>
  <c r="T811" i="27"/>
  <c r="S811" i="27"/>
  <c r="R811" i="27"/>
  <c r="Q811" i="27"/>
  <c r="BA795" i="27"/>
  <c r="U795" i="27"/>
  <c r="T795" i="27"/>
  <c r="S795" i="27"/>
  <c r="Q795" i="27"/>
  <c r="R795" i="27"/>
  <c r="BA779" i="27"/>
  <c r="U779" i="27"/>
  <c r="T779" i="27"/>
  <c r="S779" i="27"/>
  <c r="R779" i="27"/>
  <c r="Q779" i="27"/>
  <c r="BA763" i="27"/>
  <c r="T763" i="27"/>
  <c r="S763" i="27"/>
  <c r="R763" i="27"/>
  <c r="Q763" i="27"/>
  <c r="U763" i="27"/>
  <c r="BA747" i="27"/>
  <c r="S747" i="27"/>
  <c r="R747" i="27"/>
  <c r="U747" i="27"/>
  <c r="Q747" i="27"/>
  <c r="T747" i="27"/>
  <c r="BA731" i="27"/>
  <c r="R731" i="27"/>
  <c r="U731" i="27"/>
  <c r="Q731" i="27"/>
  <c r="T731" i="27"/>
  <c r="S731" i="27"/>
  <c r="BA595" i="27"/>
  <c r="S595" i="27"/>
  <c r="R595" i="27"/>
  <c r="U595" i="27"/>
  <c r="Q595" i="27"/>
  <c r="T595" i="27"/>
  <c r="Q579" i="27"/>
  <c r="BA579" i="27"/>
  <c r="R579" i="27"/>
  <c r="U579" i="27"/>
  <c r="T579" i="27"/>
  <c r="S579" i="27"/>
  <c r="BA563" i="27"/>
  <c r="Q563" i="27"/>
  <c r="U563" i="27"/>
  <c r="T563" i="27"/>
  <c r="S563" i="27"/>
  <c r="R563" i="27"/>
  <c r="BA547" i="27"/>
  <c r="Q547" i="27"/>
  <c r="U547" i="27"/>
  <c r="T547" i="27"/>
  <c r="S547" i="27"/>
  <c r="R547" i="27"/>
  <c r="BA531" i="27"/>
  <c r="Q531" i="27"/>
  <c r="U531" i="27"/>
  <c r="T531" i="27"/>
  <c r="S531" i="27"/>
  <c r="R531" i="27"/>
  <c r="BA515" i="27"/>
  <c r="Q515" i="27"/>
  <c r="U515" i="27"/>
  <c r="T515" i="27"/>
  <c r="S515" i="27"/>
  <c r="R515" i="27"/>
  <c r="BA499" i="27"/>
  <c r="U499" i="27"/>
  <c r="T499" i="27"/>
  <c r="S499" i="27"/>
  <c r="Q499" i="27"/>
  <c r="R499" i="27"/>
  <c r="BA483" i="27"/>
  <c r="Q483" i="27"/>
  <c r="R483" i="27"/>
  <c r="U483" i="27"/>
  <c r="T483" i="27"/>
  <c r="S483" i="27"/>
  <c r="BA706" i="27"/>
  <c r="T706" i="27"/>
  <c r="S706" i="27"/>
  <c r="U706" i="27"/>
  <c r="R706" i="27"/>
  <c r="Q706" i="27"/>
  <c r="BA690" i="27"/>
  <c r="Q690" i="27"/>
  <c r="T690" i="27"/>
  <c r="S690" i="27"/>
  <c r="U690" i="27"/>
  <c r="R690" i="27"/>
  <c r="BA674" i="27"/>
  <c r="T674" i="27"/>
  <c r="S674" i="27"/>
  <c r="U674" i="27"/>
  <c r="Q674" i="27"/>
  <c r="R674" i="27"/>
  <c r="BA658" i="27"/>
  <c r="U658" i="27"/>
  <c r="Q658" i="27"/>
  <c r="T658" i="27"/>
  <c r="R658" i="27"/>
  <c r="S658" i="27"/>
  <c r="BA642" i="27"/>
  <c r="S642" i="27"/>
  <c r="U642" i="27"/>
  <c r="Q642" i="27"/>
  <c r="T642" i="27"/>
  <c r="R642" i="27"/>
  <c r="BA626" i="27"/>
  <c r="Q626" i="27"/>
  <c r="T626" i="27"/>
  <c r="S626" i="27"/>
  <c r="U626" i="27"/>
  <c r="R626" i="27"/>
  <c r="BA610" i="27"/>
  <c r="T610" i="27"/>
  <c r="S610" i="27"/>
  <c r="U610" i="27"/>
  <c r="Q610" i="27"/>
  <c r="R610" i="27"/>
  <c r="BA834" i="27"/>
  <c r="S834" i="27"/>
  <c r="U834" i="27"/>
  <c r="Q834" i="27"/>
  <c r="T834" i="27"/>
  <c r="R834" i="27"/>
  <c r="BA818" i="27"/>
  <c r="R818" i="27"/>
  <c r="U818" i="27"/>
  <c r="Q818" i="27"/>
  <c r="T818" i="27"/>
  <c r="S818" i="27"/>
  <c r="BA802" i="27"/>
  <c r="U802" i="27"/>
  <c r="Q802" i="27"/>
  <c r="T802" i="27"/>
  <c r="S802" i="27"/>
  <c r="R802" i="27"/>
  <c r="BA786" i="27"/>
  <c r="U786" i="27"/>
  <c r="Q786" i="27"/>
  <c r="S786" i="27"/>
  <c r="R786" i="27"/>
  <c r="T786" i="27"/>
  <c r="BA770" i="27"/>
  <c r="S770" i="27"/>
  <c r="U770" i="27"/>
  <c r="Q770" i="27"/>
  <c r="T770" i="27"/>
  <c r="R770" i="27"/>
  <c r="BA754" i="27"/>
  <c r="S754" i="27"/>
  <c r="U754" i="27"/>
  <c r="Q754" i="27"/>
  <c r="T754" i="27"/>
  <c r="R754" i="27"/>
  <c r="BA738" i="27"/>
  <c r="S738" i="27"/>
  <c r="U738" i="27"/>
  <c r="Q738" i="27"/>
  <c r="T738" i="27"/>
  <c r="R738" i="27"/>
  <c r="BA722" i="27"/>
  <c r="Q722" i="27"/>
  <c r="T722" i="27"/>
  <c r="S722" i="27"/>
  <c r="R722" i="27"/>
  <c r="U722" i="27"/>
  <c r="BA586" i="27"/>
  <c r="S586" i="27"/>
  <c r="U586" i="27"/>
  <c r="R586" i="27"/>
  <c r="T586" i="27"/>
  <c r="Q586" i="27"/>
  <c r="BA570" i="27"/>
  <c r="S570" i="27"/>
  <c r="U570" i="27"/>
  <c r="T570" i="27"/>
  <c r="Q570" i="27"/>
  <c r="R570" i="27"/>
  <c r="BA554" i="27"/>
  <c r="R554" i="27"/>
  <c r="T554" i="27"/>
  <c r="Q554" i="27"/>
  <c r="S554" i="27"/>
  <c r="U554" i="27"/>
  <c r="BA538" i="27"/>
  <c r="Q538" i="27"/>
  <c r="S538" i="27"/>
  <c r="U538" i="27"/>
  <c r="R538" i="27"/>
  <c r="T538" i="27"/>
  <c r="BA522" i="27"/>
  <c r="R522" i="27"/>
  <c r="S522" i="27"/>
  <c r="U522" i="27"/>
  <c r="T522" i="27"/>
  <c r="Q522" i="27"/>
  <c r="BA506" i="27"/>
  <c r="R506" i="27"/>
  <c r="U506" i="27"/>
  <c r="T506" i="27"/>
  <c r="S506" i="27"/>
  <c r="Q506" i="27"/>
  <c r="BA490" i="27"/>
  <c r="R490" i="27"/>
  <c r="U490" i="27"/>
  <c r="T490" i="27"/>
  <c r="S490" i="27"/>
  <c r="Q490" i="27"/>
  <c r="BA713" i="27"/>
  <c r="T713" i="27"/>
  <c r="S713" i="27"/>
  <c r="R713" i="27"/>
  <c r="U713" i="27"/>
  <c r="Q713" i="27"/>
  <c r="BA677" i="27"/>
  <c r="U677" i="27"/>
  <c r="T677" i="27"/>
  <c r="R677" i="27"/>
  <c r="S677" i="27"/>
  <c r="Q677" i="27"/>
  <c r="BA645" i="27"/>
  <c r="T645" i="27"/>
  <c r="R645" i="27"/>
  <c r="U645" i="27"/>
  <c r="S645" i="27"/>
  <c r="Q645" i="27"/>
  <c r="BA613" i="27"/>
  <c r="R613" i="27"/>
  <c r="S613" i="27"/>
  <c r="Q613" i="27"/>
  <c r="T613" i="27"/>
  <c r="U613" i="27"/>
  <c r="BA825" i="27"/>
  <c r="T825" i="27"/>
  <c r="R825" i="27"/>
  <c r="U825" i="27"/>
  <c r="S825" i="27"/>
  <c r="Q825" i="27"/>
  <c r="BA793" i="27"/>
  <c r="T793" i="27"/>
  <c r="R793" i="27"/>
  <c r="Q793" i="27"/>
  <c r="U793" i="27"/>
  <c r="S793" i="27"/>
  <c r="BA761" i="27"/>
  <c r="S761" i="27"/>
  <c r="R761" i="27"/>
  <c r="U761" i="27"/>
  <c r="T761" i="27"/>
  <c r="Q761" i="27"/>
  <c r="BA729" i="27"/>
  <c r="T729" i="27"/>
  <c r="R729" i="27"/>
  <c r="U729" i="27"/>
  <c r="Q729" i="27"/>
  <c r="S729" i="27"/>
  <c r="BA577" i="27"/>
  <c r="S577" i="27"/>
  <c r="Q577" i="27"/>
  <c r="T577" i="27"/>
  <c r="U577" i="27"/>
  <c r="R577" i="27"/>
  <c r="BA545" i="27"/>
  <c r="S545" i="27"/>
  <c r="Q545" i="27"/>
  <c r="T545" i="27"/>
  <c r="U545" i="27"/>
  <c r="R545" i="27"/>
  <c r="BA513" i="27"/>
  <c r="T513" i="27"/>
  <c r="U513" i="27"/>
  <c r="R513" i="27"/>
  <c r="S513" i="27"/>
  <c r="Q513" i="27"/>
  <c r="BA481" i="27"/>
  <c r="T481" i="27"/>
  <c r="U481" i="27"/>
  <c r="Q481" i="27"/>
  <c r="S481" i="27"/>
  <c r="R481" i="27"/>
  <c r="BA708" i="27"/>
  <c r="Q708" i="27"/>
  <c r="R708" i="27"/>
  <c r="S708" i="27"/>
  <c r="T708" i="27"/>
  <c r="U708" i="27"/>
  <c r="BA668" i="27"/>
  <c r="R668" i="27"/>
  <c r="T668" i="27"/>
  <c r="U668" i="27"/>
  <c r="Q668" i="27"/>
  <c r="S668" i="27"/>
  <c r="BA636" i="27"/>
  <c r="T636" i="27"/>
  <c r="U636" i="27"/>
  <c r="Q636" i="27"/>
  <c r="S636" i="27"/>
  <c r="R636" i="27"/>
  <c r="BA820" i="27"/>
  <c r="T820" i="27"/>
  <c r="Q820" i="27"/>
  <c r="S820" i="27"/>
  <c r="U820" i="27"/>
  <c r="R820" i="27"/>
  <c r="BA804" i="27"/>
  <c r="T804" i="27"/>
  <c r="R804" i="27"/>
  <c r="U804" i="27"/>
  <c r="Q804" i="27"/>
  <c r="S804" i="27"/>
  <c r="BA788" i="27"/>
  <c r="U788" i="27"/>
  <c r="Q788" i="27"/>
  <c r="T788" i="27"/>
  <c r="R788" i="27"/>
  <c r="S788" i="27"/>
  <c r="BA772" i="27"/>
  <c r="Q772" i="27"/>
  <c r="T772" i="27"/>
  <c r="R772" i="27"/>
  <c r="U772" i="27"/>
  <c r="S772" i="27"/>
  <c r="BA756" i="27"/>
  <c r="S756" i="27"/>
  <c r="Q756" i="27"/>
  <c r="T756" i="27"/>
  <c r="U756" i="27"/>
  <c r="R756" i="27"/>
  <c r="BA740" i="27"/>
  <c r="S740" i="27"/>
  <c r="U740" i="27"/>
  <c r="Q740" i="27"/>
  <c r="T740" i="27"/>
  <c r="R740" i="27"/>
  <c r="BA724" i="27"/>
  <c r="T724" i="27"/>
  <c r="R724" i="27"/>
  <c r="U724" i="27"/>
  <c r="Q724" i="27"/>
  <c r="S724" i="27"/>
  <c r="BA588" i="27"/>
  <c r="R588" i="27"/>
  <c r="T588" i="27"/>
  <c r="U588" i="27"/>
  <c r="Q588" i="27"/>
  <c r="S588" i="27"/>
  <c r="BA572" i="27"/>
  <c r="U572" i="27"/>
  <c r="Q572" i="27"/>
  <c r="T572" i="27"/>
  <c r="S572" i="27"/>
  <c r="R572" i="27"/>
  <c r="BA556" i="27"/>
  <c r="U556" i="27"/>
  <c r="Q556" i="27"/>
  <c r="T556" i="27"/>
  <c r="S556" i="27"/>
  <c r="R556" i="27"/>
  <c r="BA540" i="27"/>
  <c r="Q540" i="27"/>
  <c r="S540" i="27"/>
  <c r="T540" i="27"/>
  <c r="U540" i="27"/>
  <c r="R540" i="27"/>
  <c r="BA524" i="27"/>
  <c r="Q524" i="27"/>
  <c r="S524" i="27"/>
  <c r="R524" i="27"/>
  <c r="T524" i="27"/>
  <c r="U524" i="27"/>
  <c r="BA508" i="27"/>
  <c r="T508" i="27"/>
  <c r="U508" i="27"/>
  <c r="Q508" i="27"/>
  <c r="S508" i="27"/>
  <c r="R508" i="27"/>
  <c r="BA709" i="27"/>
  <c r="R709" i="27"/>
  <c r="S709" i="27"/>
  <c r="Q709" i="27"/>
  <c r="T709" i="27"/>
  <c r="U709" i="27"/>
  <c r="BA681" i="27"/>
  <c r="T681" i="27"/>
  <c r="R681" i="27"/>
  <c r="S681" i="27"/>
  <c r="U681" i="27"/>
  <c r="Q681" i="27"/>
  <c r="BA649" i="27"/>
  <c r="S649" i="27"/>
  <c r="T649" i="27"/>
  <c r="R649" i="27"/>
  <c r="U649" i="27"/>
  <c r="Q649" i="27"/>
  <c r="BA617" i="27"/>
  <c r="U617" i="27"/>
  <c r="Q617" i="27"/>
  <c r="R617" i="27"/>
  <c r="S617" i="27"/>
  <c r="T617" i="27"/>
  <c r="BA821" i="27"/>
  <c r="R821" i="27"/>
  <c r="S821" i="27"/>
  <c r="Q821" i="27"/>
  <c r="U821" i="27"/>
  <c r="T821" i="27"/>
  <c r="BA789" i="27"/>
  <c r="Q789" i="27"/>
  <c r="T789" i="27"/>
  <c r="R789" i="27"/>
  <c r="S789" i="27"/>
  <c r="U789" i="27"/>
  <c r="BA757" i="27"/>
  <c r="U757" i="27"/>
  <c r="R757" i="27"/>
  <c r="S757" i="27"/>
  <c r="T757" i="27"/>
  <c r="Q757" i="27"/>
  <c r="BA725" i="27"/>
  <c r="Q725" i="27"/>
  <c r="T725" i="27"/>
  <c r="R725" i="27"/>
  <c r="S725" i="27"/>
  <c r="U725" i="27"/>
  <c r="BA573" i="27"/>
  <c r="S573" i="27"/>
  <c r="R573" i="27"/>
  <c r="U573" i="27"/>
  <c r="Q573" i="27"/>
  <c r="T573" i="27"/>
  <c r="BA541" i="27"/>
  <c r="T541" i="27"/>
  <c r="S541" i="27"/>
  <c r="R541" i="27"/>
  <c r="U541" i="27"/>
  <c r="Q541" i="27"/>
  <c r="BA509" i="27"/>
  <c r="U509" i="27"/>
  <c r="Q509" i="27"/>
  <c r="T509" i="27"/>
  <c r="S509" i="27"/>
  <c r="R509" i="27"/>
  <c r="BA477" i="27"/>
  <c r="R477" i="27"/>
  <c r="U477" i="27"/>
  <c r="Q477" i="27"/>
  <c r="S477" i="27"/>
  <c r="T477" i="27"/>
  <c r="BA712" i="27"/>
  <c r="U712" i="27"/>
  <c r="S712" i="27"/>
  <c r="Q712" i="27"/>
  <c r="R712" i="27"/>
  <c r="T712" i="27"/>
  <c r="BA684" i="27"/>
  <c r="T684" i="27"/>
  <c r="U684" i="27"/>
  <c r="Q684" i="27"/>
  <c r="S684" i="27"/>
  <c r="R684" i="27"/>
  <c r="BA656" i="27"/>
  <c r="S656" i="27"/>
  <c r="Q656" i="27"/>
  <c r="R656" i="27"/>
  <c r="T656" i="27"/>
  <c r="U656" i="27"/>
  <c r="BA624" i="27"/>
  <c r="T624" i="27"/>
  <c r="Q624" i="27"/>
  <c r="R624" i="27"/>
  <c r="U624" i="27"/>
  <c r="S624" i="27"/>
  <c r="BA600" i="27"/>
  <c r="R600" i="27"/>
  <c r="T600" i="27"/>
  <c r="U600" i="27"/>
  <c r="S600" i="27"/>
  <c r="Q600" i="27"/>
  <c r="BA824" i="27"/>
  <c r="Q824" i="27"/>
  <c r="T824" i="27"/>
  <c r="U824" i="27"/>
  <c r="S824" i="27"/>
  <c r="R824" i="27"/>
  <c r="BA716" i="27"/>
  <c r="S716" i="27"/>
  <c r="R716" i="27"/>
  <c r="T716" i="27"/>
  <c r="U716" i="27"/>
  <c r="Q716" i="27"/>
  <c r="E196" i="50"/>
  <c r="E197" i="50"/>
  <c r="E200" i="50"/>
  <c r="E201" i="50"/>
  <c r="E198" i="50"/>
  <c r="E204" i="50"/>
  <c r="E199" i="50"/>
  <c r="E205" i="50"/>
  <c r="E202" i="50"/>
  <c r="E203" i="50"/>
  <c r="E185" i="50"/>
  <c r="E186" i="50"/>
  <c r="E189" i="50"/>
  <c r="E190" i="50"/>
  <c r="E187" i="50"/>
  <c r="E193" i="50"/>
  <c r="E192" i="50"/>
  <c r="E194" i="50"/>
  <c r="E191" i="50"/>
  <c r="E188" i="50"/>
  <c r="E129" i="50"/>
  <c r="E131" i="50"/>
  <c r="E136" i="50"/>
  <c r="E133" i="50"/>
  <c r="E135" i="50"/>
  <c r="E130" i="50"/>
  <c r="E137" i="50"/>
  <c r="E128" i="50"/>
  <c r="E132" i="50"/>
  <c r="E134" i="50"/>
  <c r="E120" i="50"/>
  <c r="E124" i="50"/>
  <c r="E126" i="50"/>
  <c r="E121" i="50"/>
  <c r="E125" i="50"/>
  <c r="E118" i="50"/>
  <c r="E122" i="50"/>
  <c r="E119" i="50"/>
  <c r="E123" i="50"/>
  <c r="E117" i="50"/>
  <c r="A177" i="50" l="1"/>
  <c r="A210" i="50"/>
  <c r="A142" i="50"/>
  <c r="A131" i="50"/>
  <c r="A188" i="50"/>
  <c r="A199" i="50"/>
  <c r="A120" i="50"/>
  <c r="B3" i="47" l="1"/>
  <c r="C173" i="23" s="1"/>
  <c r="B4" i="47"/>
  <c r="C174" i="23" s="1"/>
  <c r="B5" i="47"/>
  <c r="C175" i="23" s="1"/>
  <c r="B6" i="47"/>
  <c r="C176" i="23" s="1"/>
  <c r="B7" i="47"/>
  <c r="C177" i="23" s="1"/>
  <c r="B8" i="47"/>
  <c r="C178" i="23" s="1"/>
  <c r="B9" i="47"/>
  <c r="C179" i="23" s="1"/>
  <c r="B10" i="47"/>
  <c r="C180" i="23" s="1"/>
  <c r="B11" i="47"/>
  <c r="C181" i="23" s="1"/>
  <c r="B2" i="47"/>
  <c r="C172" i="23" s="1"/>
  <c r="K11" i="47"/>
  <c r="K10" i="47"/>
  <c r="K9" i="47"/>
  <c r="K8" i="47"/>
  <c r="K7" i="47"/>
  <c r="K6" i="47"/>
  <c r="K5" i="47"/>
  <c r="K4" i="47"/>
  <c r="K3" i="47"/>
  <c r="K2" i="47"/>
  <c r="K163" i="50"/>
  <c r="K187" i="50"/>
  <c r="G9" i="41"/>
  <c r="K125" i="50"/>
  <c r="K191" i="50"/>
  <c r="K193" i="50"/>
  <c r="G10" i="41"/>
  <c r="K188" i="50"/>
  <c r="K185" i="50"/>
  <c r="K122" i="50"/>
  <c r="K137" i="50"/>
  <c r="K100" i="50"/>
  <c r="K152" i="50"/>
  <c r="G22" i="41"/>
  <c r="K171" i="50"/>
  <c r="G2" i="41"/>
  <c r="K190" i="50"/>
  <c r="G31" i="41"/>
  <c r="K96" i="50"/>
  <c r="K131" i="50"/>
  <c r="K89" i="50"/>
  <c r="K199" i="50"/>
  <c r="K129" i="50"/>
  <c r="G28" i="41"/>
  <c r="K124" i="50"/>
  <c r="K101" i="50"/>
  <c r="K164" i="50"/>
  <c r="K130" i="50"/>
  <c r="K102" i="50"/>
  <c r="K118" i="50"/>
  <c r="G5" i="41"/>
  <c r="G18" i="41"/>
  <c r="K134" i="50"/>
  <c r="K136" i="50"/>
  <c r="K186" i="50"/>
  <c r="K205" i="50"/>
  <c r="G20" i="41"/>
  <c r="K151" i="50"/>
  <c r="K158" i="50"/>
  <c r="K103" i="50"/>
  <c r="K123" i="50"/>
  <c r="G30" i="41"/>
  <c r="G19" i="41"/>
  <c r="K46" i="50"/>
  <c r="K53" i="50"/>
  <c r="K45" i="50"/>
  <c r="G23" i="41"/>
  <c r="K56" i="50"/>
  <c r="K121" i="50"/>
  <c r="K97" i="50"/>
  <c r="K117" i="50"/>
  <c r="K54" i="50"/>
  <c r="K194" i="50"/>
  <c r="K88" i="50"/>
  <c r="G7" i="41"/>
  <c r="G11" i="41"/>
  <c r="K83" i="50"/>
  <c r="K128" i="50"/>
  <c r="K198" i="50"/>
  <c r="K43" i="50"/>
  <c r="K87" i="50"/>
  <c r="G12" i="41"/>
  <c r="K202" i="50"/>
  <c r="K167" i="50"/>
  <c r="G24" i="41"/>
  <c r="K95" i="50"/>
  <c r="G17" i="41"/>
  <c r="K154" i="50"/>
  <c r="K166" i="50"/>
  <c r="K47" i="50"/>
  <c r="K189" i="50"/>
  <c r="G29" i="41"/>
  <c r="K201" i="50"/>
  <c r="K160" i="50"/>
  <c r="K162" i="50"/>
  <c r="K57" i="50"/>
  <c r="K157" i="50"/>
  <c r="K44" i="50"/>
  <c r="D12" i="27"/>
  <c r="K84" i="50"/>
  <c r="G14" i="41"/>
  <c r="K192" i="50"/>
  <c r="G21" i="41"/>
  <c r="K204" i="50"/>
  <c r="K156" i="50"/>
  <c r="K168" i="50"/>
  <c r="K159" i="50"/>
  <c r="G15" i="41"/>
  <c r="K90" i="50"/>
  <c r="G6" i="41"/>
  <c r="K170" i="50"/>
  <c r="K203" i="50"/>
  <c r="K155" i="50"/>
  <c r="K169" i="50"/>
  <c r="K99" i="50"/>
  <c r="G3" i="41"/>
  <c r="G13" i="41"/>
  <c r="G43" i="50"/>
  <c r="K135" i="50"/>
  <c r="K197" i="50"/>
  <c r="K133" i="50"/>
  <c r="G4" i="41"/>
  <c r="K153" i="50"/>
  <c r="K91" i="50"/>
  <c r="K94" i="50"/>
  <c r="K98" i="50"/>
  <c r="K132" i="50"/>
  <c r="K165" i="50"/>
  <c r="K55" i="50"/>
  <c r="G53" i="50"/>
  <c r="K92" i="50"/>
  <c r="G26" i="41"/>
  <c r="G16" i="41"/>
  <c r="K119" i="50"/>
  <c r="K196" i="50"/>
  <c r="K86" i="50"/>
  <c r="G8" i="41"/>
  <c r="G25" i="41"/>
  <c r="K200" i="50"/>
  <c r="K120" i="50"/>
  <c r="K126" i="50"/>
  <c r="G27" i="41"/>
  <c r="K85" i="50"/>
  <c r="O447" i="27" l="1"/>
  <c r="D193" i="50"/>
  <c r="X244" i="36"/>
  <c r="O465" i="27"/>
  <c r="X5" i="36"/>
  <c r="X70" i="36"/>
  <c r="D120" i="50"/>
  <c r="X72" i="36"/>
  <c r="X106" i="36"/>
  <c r="X23" i="36"/>
  <c r="D188" i="50"/>
  <c r="D153" i="50"/>
  <c r="X105" i="36"/>
  <c r="O384" i="27"/>
  <c r="X101" i="36"/>
  <c r="X281" i="36"/>
  <c r="O446" i="27"/>
  <c r="O402" i="27"/>
  <c r="X58" i="36"/>
  <c r="X7" i="36"/>
  <c r="X252" i="36"/>
  <c r="X245" i="36"/>
  <c r="X340" i="36"/>
  <c r="O388" i="27"/>
  <c r="X347" i="36"/>
  <c r="O461" i="27"/>
  <c r="X74" i="36"/>
  <c r="D185" i="50"/>
  <c r="D135" i="50"/>
  <c r="D186" i="50"/>
  <c r="X295" i="36"/>
  <c r="X113" i="36"/>
  <c r="X111" i="36"/>
  <c r="D99" i="50"/>
  <c r="X115" i="36"/>
  <c r="O397" i="27"/>
  <c r="O404" i="27"/>
  <c r="D57" i="50"/>
  <c r="X313" i="36"/>
  <c r="D43" i="50"/>
  <c r="X90" i="36"/>
  <c r="X262" i="36"/>
  <c r="X19" i="36"/>
  <c r="D102" i="50"/>
  <c r="X318" i="36"/>
  <c r="O395" i="27"/>
  <c r="X360" i="36"/>
  <c r="O411" i="27"/>
  <c r="X73" i="36"/>
  <c r="X24" i="36"/>
  <c r="X304" i="36"/>
  <c r="O458" i="27"/>
  <c r="X320" i="36"/>
  <c r="D137" i="50"/>
  <c r="O462" i="27"/>
  <c r="D165" i="50"/>
  <c r="X335" i="36"/>
  <c r="D129" i="50"/>
  <c r="O387" i="27"/>
  <c r="X256" i="36"/>
  <c r="X16" i="36"/>
  <c r="X96" i="36"/>
  <c r="D167" i="50"/>
  <c r="X323" i="36"/>
  <c r="O470" i="27"/>
  <c r="O391" i="27"/>
  <c r="X97" i="36"/>
  <c r="D199" i="50"/>
  <c r="X108" i="36"/>
  <c r="D205" i="50"/>
  <c r="O398" i="27"/>
  <c r="X298" i="36"/>
  <c r="X54" i="36"/>
  <c r="X343" i="36"/>
  <c r="O406" i="27"/>
  <c r="X327" i="36"/>
  <c r="X255" i="36"/>
  <c r="X357" i="36"/>
  <c r="D125" i="50"/>
  <c r="D168" i="50"/>
  <c r="D83" i="50"/>
  <c r="X47" i="36"/>
  <c r="X253" i="36"/>
  <c r="X362" i="36"/>
  <c r="D84" i="50"/>
  <c r="X319" i="36"/>
  <c r="D164" i="50"/>
  <c r="O468" i="27"/>
  <c r="D190" i="50"/>
  <c r="O452" i="27"/>
  <c r="X337" i="36"/>
  <c r="X87" i="36"/>
  <c r="X363" i="36"/>
  <c r="D189" i="50"/>
  <c r="D191" i="50"/>
  <c r="D131" i="50"/>
  <c r="X36" i="36"/>
  <c r="X326" i="36"/>
  <c r="X91" i="36"/>
  <c r="O449" i="27"/>
  <c r="X83" i="36"/>
  <c r="X279" i="36"/>
  <c r="X65" i="36"/>
  <c r="X51" i="36"/>
  <c r="D92" i="50"/>
  <c r="O469" i="27"/>
  <c r="X303" i="36"/>
  <c r="X100" i="36"/>
  <c r="D187" i="50"/>
  <c r="X300" i="36"/>
  <c r="X17" i="36"/>
  <c r="X344" i="36"/>
  <c r="X50" i="36"/>
  <c r="D117" i="50"/>
  <c r="O453" i="27"/>
  <c r="X14" i="36"/>
  <c r="D94" i="50"/>
  <c r="X109" i="36"/>
  <c r="O386" i="27"/>
  <c r="D200" i="50"/>
  <c r="D169" i="50"/>
  <c r="O400" i="27"/>
  <c r="X25" i="36"/>
  <c r="X84" i="36"/>
  <c r="D118" i="50"/>
  <c r="X305" i="36"/>
  <c r="X85" i="36"/>
  <c r="D55" i="50"/>
  <c r="X59" i="36"/>
  <c r="D44" i="50"/>
  <c r="D97" i="50"/>
  <c r="D151" i="50"/>
  <c r="X88" i="36"/>
  <c r="D132" i="50"/>
  <c r="X284" i="36"/>
  <c r="X288" i="36"/>
  <c r="X312" i="36"/>
  <c r="X251" i="36"/>
  <c r="O460" i="27"/>
  <c r="X352" i="36"/>
  <c r="X13" i="36"/>
  <c r="X329" i="36"/>
  <c r="X315" i="36"/>
  <c r="O459" i="27"/>
  <c r="X249" i="36"/>
  <c r="X32" i="36"/>
  <c r="D170" i="50"/>
  <c r="X296" i="36"/>
  <c r="X80" i="36"/>
  <c r="D88" i="50"/>
  <c r="X46" i="36"/>
  <c r="X254" i="36"/>
  <c r="X260" i="36"/>
  <c r="X112" i="36"/>
  <c r="X12" i="36"/>
  <c r="X20" i="36"/>
  <c r="X2" i="36"/>
  <c r="X333" i="36"/>
  <c r="X49" i="36"/>
  <c r="X57" i="36"/>
  <c r="D155" i="50"/>
  <c r="X272" i="36"/>
  <c r="X56" i="36"/>
  <c r="X15" i="36"/>
  <c r="X290" i="36"/>
  <c r="X246" i="36"/>
  <c r="X289" i="36"/>
  <c r="X261" i="36"/>
  <c r="X316" i="36"/>
  <c r="O383" i="27"/>
  <c r="O467" i="27"/>
  <c r="O389" i="27"/>
  <c r="X287" i="36"/>
  <c r="X314" i="36"/>
  <c r="D128" i="50"/>
  <c r="X332" i="36"/>
  <c r="D157" i="50"/>
  <c r="X60" i="36"/>
  <c r="X39" i="36"/>
  <c r="X351" i="36"/>
  <c r="O456" i="27"/>
  <c r="D160" i="50"/>
  <c r="X99" i="36"/>
  <c r="X89" i="36"/>
  <c r="X48" i="36"/>
  <c r="X26" i="36"/>
  <c r="X265" i="36"/>
  <c r="X42" i="36"/>
  <c r="X349" i="36"/>
  <c r="X81" i="36"/>
  <c r="O455" i="27"/>
  <c r="D101" i="50"/>
  <c r="X40" i="36"/>
  <c r="X358" i="36"/>
  <c r="X9" i="36"/>
  <c r="O407" i="27"/>
  <c r="D126" i="50"/>
  <c r="X293" i="36"/>
  <c r="D53" i="50"/>
  <c r="X76" i="36"/>
  <c r="X311" i="36"/>
  <c r="X271" i="36"/>
  <c r="O401" i="27"/>
  <c r="O385" i="27"/>
  <c r="X79" i="36"/>
  <c r="X110" i="36"/>
  <c r="X30" i="36"/>
  <c r="D45" i="50"/>
  <c r="X67" i="36"/>
  <c r="O396" i="27"/>
  <c r="X361" i="36"/>
  <c r="X29" i="36"/>
  <c r="X33" i="36"/>
  <c r="D201" i="50"/>
  <c r="X309" i="36"/>
  <c r="X41" i="36"/>
  <c r="X356" i="36"/>
  <c r="X118" i="36"/>
  <c r="D192" i="50"/>
  <c r="X359" i="36"/>
  <c r="X107" i="36"/>
  <c r="X286" i="36"/>
  <c r="X37" i="36"/>
  <c r="X302" i="36"/>
  <c r="X330" i="36"/>
  <c r="X64" i="36"/>
  <c r="O410" i="27"/>
  <c r="X117" i="36"/>
  <c r="O466" i="27"/>
  <c r="O451" i="27"/>
  <c r="X248" i="36"/>
  <c r="D46" i="50"/>
  <c r="X119" i="36"/>
  <c r="X258" i="36"/>
  <c r="D154" i="50"/>
  <c r="X63" i="36"/>
  <c r="X4" i="36"/>
  <c r="D196" i="50"/>
  <c r="X297" i="36"/>
  <c r="X306" i="36"/>
  <c r="D204" i="50"/>
  <c r="X94" i="36"/>
  <c r="X270" i="36"/>
  <c r="O403" i="27"/>
  <c r="X18" i="36"/>
  <c r="X62" i="36"/>
  <c r="X328" i="36"/>
  <c r="D133" i="50"/>
  <c r="X92" i="36"/>
  <c r="X259" i="36"/>
  <c r="O448" i="27"/>
  <c r="D47" i="50"/>
  <c r="X61" i="36"/>
  <c r="D103" i="50"/>
  <c r="D90" i="50"/>
  <c r="X307" i="36"/>
  <c r="X350" i="36"/>
  <c r="X52" i="36"/>
  <c r="D95" i="50"/>
  <c r="D194" i="50"/>
  <c r="D158" i="50"/>
  <c r="X247" i="36"/>
  <c r="D122" i="50"/>
  <c r="O463" i="27"/>
  <c r="X3" i="36"/>
  <c r="X120" i="36"/>
  <c r="O471" i="27"/>
  <c r="O408" i="27"/>
  <c r="X104" i="36"/>
  <c r="X342" i="36"/>
  <c r="D166" i="50"/>
  <c r="X276" i="36"/>
  <c r="X22" i="36"/>
  <c r="X336" i="36"/>
  <c r="X278" i="36"/>
  <c r="X317" i="36"/>
  <c r="X267" i="36"/>
  <c r="D100" i="50"/>
  <c r="O382" i="27"/>
  <c r="X71" i="36"/>
  <c r="X282" i="36"/>
  <c r="X324" i="36"/>
  <c r="X294" i="36"/>
  <c r="X310" i="36"/>
  <c r="D130" i="50"/>
  <c r="O392" i="27"/>
  <c r="X93" i="36"/>
  <c r="O405" i="27"/>
  <c r="X31" i="36"/>
  <c r="D89" i="50"/>
  <c r="D156" i="50"/>
  <c r="X121" i="36"/>
  <c r="X275" i="36"/>
  <c r="D85" i="50"/>
  <c r="X338" i="36"/>
  <c r="X308" i="36"/>
  <c r="X292" i="36"/>
  <c r="X21" i="36"/>
  <c r="D134" i="50"/>
  <c r="X291" i="36"/>
  <c r="X280" i="36"/>
  <c r="X86" i="36"/>
  <c r="X66" i="36"/>
  <c r="D136" i="50"/>
  <c r="X44" i="36"/>
  <c r="D124" i="50"/>
  <c r="X75" i="36"/>
  <c r="X114" i="36"/>
  <c r="X353" i="36"/>
  <c r="O399" i="27"/>
  <c r="X98" i="36"/>
  <c r="X285" i="36"/>
  <c r="X35" i="36"/>
  <c r="D98" i="50"/>
  <c r="O442" i="27"/>
  <c r="D119" i="50"/>
  <c r="O409" i="27"/>
  <c r="X321" i="36"/>
  <c r="D162" i="50"/>
  <c r="X38" i="36"/>
  <c r="X6" i="36"/>
  <c r="X277" i="36"/>
  <c r="X82" i="36"/>
  <c r="X345" i="36"/>
  <c r="X354" i="36"/>
  <c r="X263" i="36"/>
  <c r="O445" i="27"/>
  <c r="X348" i="36"/>
  <c r="D163" i="50"/>
  <c r="D171" i="50"/>
  <c r="D96" i="50"/>
  <c r="O444" i="27"/>
  <c r="X45" i="36"/>
  <c r="D56" i="50"/>
  <c r="D54" i="50"/>
  <c r="O390" i="27"/>
  <c r="X346" i="36"/>
  <c r="O464" i="27"/>
  <c r="O454" i="27"/>
  <c r="D123" i="50"/>
  <c r="X8" i="36"/>
  <c r="D203" i="50"/>
  <c r="X331" i="36"/>
  <c r="O443" i="27"/>
  <c r="D152" i="50"/>
  <c r="X250" i="36"/>
  <c r="O394" i="27"/>
  <c r="X268" i="36"/>
  <c r="X283" i="36"/>
  <c r="D159" i="50"/>
  <c r="O393" i="27"/>
  <c r="D87" i="50"/>
  <c r="X274" i="36"/>
  <c r="O450" i="27"/>
  <c r="X43" i="36"/>
  <c r="D91" i="50"/>
  <c r="X334" i="36"/>
  <c r="X273" i="36"/>
  <c r="X95" i="36"/>
  <c r="X77" i="36"/>
  <c r="X103" i="36"/>
  <c r="X102" i="36"/>
  <c r="X28" i="36"/>
  <c r="X266" i="36"/>
  <c r="O457" i="27"/>
  <c r="X116" i="36"/>
  <c r="X355" i="36"/>
  <c r="D197" i="50"/>
  <c r="X269" i="36"/>
  <c r="X11" i="36"/>
  <c r="X325" i="36"/>
  <c r="X341" i="36"/>
  <c r="X27" i="36"/>
  <c r="X339" i="36"/>
  <c r="X301" i="36"/>
  <c r="D202" i="50"/>
  <c r="X53" i="36"/>
  <c r="X68" i="36"/>
  <c r="X322" i="36"/>
  <c r="D86" i="50"/>
  <c r="D198" i="50"/>
  <c r="X299" i="36"/>
  <c r="X257" i="36"/>
  <c r="X10" i="36"/>
  <c r="X78" i="36"/>
  <c r="D121" i="50"/>
  <c r="X69" i="36"/>
  <c r="X264" i="36"/>
  <c r="X55" i="36"/>
  <c r="X34" i="36"/>
  <c r="K1" i="47"/>
  <c r="A5" i="47"/>
  <c r="A2" i="47"/>
  <c r="A6" i="47"/>
  <c r="A11" i="47"/>
  <c r="A8" i="47"/>
  <c r="A4" i="47"/>
  <c r="A3" i="47"/>
  <c r="A9" i="47"/>
  <c r="A7" i="47"/>
  <c r="A10" i="47"/>
  <c r="F310" i="23" l="1"/>
  <c r="F562" i="23"/>
  <c r="F639" i="23"/>
  <c r="F564" i="23"/>
  <c r="F377" i="23"/>
  <c r="F566" i="23"/>
  <c r="F646" i="23"/>
  <c r="F643" i="23"/>
  <c r="F338" i="23"/>
  <c r="F583" i="23"/>
  <c r="F414" i="23"/>
  <c r="F589" i="23"/>
  <c r="F606" i="23"/>
  <c r="F421" i="23"/>
  <c r="F608" i="23"/>
  <c r="F371" i="23"/>
  <c r="F615" i="23"/>
  <c r="F574" i="23"/>
  <c r="F605" i="23"/>
  <c r="F604" i="23"/>
  <c r="F363" i="23"/>
  <c r="F417" i="23"/>
  <c r="F600" i="23"/>
  <c r="F657" i="23"/>
  <c r="F341" i="23"/>
  <c r="F329" i="23"/>
  <c r="F376" i="23"/>
  <c r="F342" i="23"/>
  <c r="F389" i="23"/>
  <c r="F649" i="23"/>
  <c r="F630" i="23"/>
  <c r="F559" i="23"/>
  <c r="F315" i="23"/>
  <c r="F357" i="23"/>
  <c r="F320" i="23"/>
  <c r="F552" i="23"/>
  <c r="F594" i="23"/>
  <c r="F650" i="23"/>
  <c r="F586" i="23"/>
  <c r="F384" i="23"/>
  <c r="F314" i="23"/>
  <c r="F642" i="23"/>
  <c r="F400" i="23"/>
  <c r="F351" i="23"/>
  <c r="F387" i="23"/>
  <c r="F660" i="23"/>
  <c r="F625" i="23"/>
  <c r="F596" i="23"/>
  <c r="F621" i="23"/>
  <c r="F554" i="23"/>
  <c r="F413" i="23"/>
  <c r="F307" i="23"/>
  <c r="F579" i="23"/>
  <c r="F372" i="23"/>
  <c r="F369" i="23"/>
  <c r="F555" i="23"/>
  <c r="F620" i="23"/>
  <c r="F599" i="23"/>
  <c r="F623" i="23"/>
  <c r="F653" i="23"/>
  <c r="F328" i="23"/>
  <c r="F395" i="23"/>
  <c r="F343" i="23"/>
  <c r="F629" i="23"/>
  <c r="F382" i="23"/>
  <c r="F398" i="23"/>
  <c r="F375" i="23"/>
  <c r="F366" i="23"/>
  <c r="F636" i="23"/>
  <c r="F393" i="23"/>
  <c r="F592" i="23"/>
  <c r="F576" i="23"/>
  <c r="F626" i="23"/>
  <c r="F568" i="23"/>
  <c r="F595" i="23"/>
  <c r="F546" i="23"/>
  <c r="F337" i="23"/>
  <c r="F607" i="23"/>
  <c r="F659" i="23"/>
  <c r="F330" i="23"/>
  <c r="F309" i="23"/>
  <c r="F563" i="23"/>
  <c r="F399" i="23"/>
  <c r="F339" i="23"/>
  <c r="F587" i="23"/>
  <c r="F356" i="23"/>
  <c r="F349" i="23"/>
  <c r="F312" i="23"/>
  <c r="F346" i="23"/>
  <c r="F613" i="23"/>
  <c r="F582" i="23"/>
  <c r="F385" i="23"/>
  <c r="F325" i="23"/>
  <c r="F317" i="23"/>
  <c r="F601" i="23"/>
  <c r="F365" i="23"/>
  <c r="F391" i="23"/>
  <c r="F635" i="23"/>
  <c r="F551" i="23"/>
  <c r="F397" i="23"/>
  <c r="F602" i="23"/>
  <c r="F658" i="23"/>
  <c r="F319" i="23"/>
  <c r="F611" i="23"/>
  <c r="F415" i="23"/>
  <c r="F593" i="23"/>
  <c r="F374" i="23"/>
  <c r="F638" i="23"/>
  <c r="F358" i="23"/>
  <c r="F401" i="23"/>
  <c r="F542" i="23"/>
  <c r="F334" i="23"/>
  <c r="F368" i="23"/>
  <c r="F311" i="23"/>
  <c r="F402" i="23"/>
  <c r="F548" i="23"/>
  <c r="F619" i="23"/>
  <c r="F321" i="23"/>
  <c r="F420" i="23"/>
  <c r="F362" i="23"/>
  <c r="F556" i="23"/>
  <c r="F364" i="23"/>
  <c r="F418" i="23"/>
  <c r="F591" i="23"/>
  <c r="F612" i="23"/>
  <c r="F544" i="23"/>
  <c r="F412" i="23"/>
  <c r="F603" i="23"/>
  <c r="F409" i="23"/>
  <c r="F577" i="23"/>
  <c r="F597" i="23"/>
  <c r="F637" i="23"/>
  <c r="F416" i="23"/>
  <c r="F571" i="23"/>
  <c r="F561" i="23"/>
  <c r="F575" i="23"/>
  <c r="F386" i="23"/>
  <c r="F622" i="23"/>
  <c r="F634" i="23"/>
  <c r="F640" i="23"/>
  <c r="F545" i="23"/>
  <c r="F352" i="23"/>
  <c r="F557" i="23"/>
  <c r="F394" i="23"/>
  <c r="F584" i="23"/>
  <c r="F410" i="23"/>
  <c r="F569" i="23"/>
  <c r="F656" i="23"/>
  <c r="F381" i="23"/>
  <c r="F326" i="23"/>
  <c r="F360" i="23"/>
  <c r="F570" i="23"/>
  <c r="F631" i="23"/>
  <c r="F332" i="23"/>
  <c r="F627" i="23"/>
  <c r="F549" i="23"/>
  <c r="F598" i="23"/>
  <c r="F624" i="23"/>
  <c r="F617" i="23"/>
  <c r="F347" i="23"/>
  <c r="F655" i="23"/>
  <c r="F641" i="23"/>
  <c r="F396" i="23"/>
  <c r="F324" i="23"/>
  <c r="F560" i="23"/>
  <c r="F543" i="23"/>
  <c r="F323" i="23"/>
  <c r="F370" i="23"/>
  <c r="F355" i="23"/>
  <c r="F378" i="23"/>
  <c r="F353" i="23"/>
  <c r="F327" i="23"/>
  <c r="F567" i="23"/>
  <c r="F403" i="23"/>
  <c r="F632" i="23"/>
  <c r="F572" i="23"/>
  <c r="F581" i="23"/>
  <c r="F308" i="23"/>
  <c r="F644" i="23"/>
  <c r="F345" i="23"/>
  <c r="F652" i="23"/>
  <c r="F306" i="23"/>
  <c r="F335" i="23"/>
  <c r="F651" i="23"/>
  <c r="F344" i="23"/>
  <c r="F578" i="23"/>
  <c r="F590" i="23"/>
  <c r="F573" i="23"/>
  <c r="F331" i="23"/>
  <c r="F580" i="23"/>
  <c r="F565" i="23"/>
  <c r="F322" i="23"/>
  <c r="F404" i="23"/>
  <c r="F303" i="23"/>
  <c r="F648" i="23"/>
  <c r="F361" i="23"/>
  <c r="F392" i="23"/>
  <c r="F318" i="23"/>
  <c r="F304" i="23"/>
  <c r="F419" i="23"/>
  <c r="F628" i="23"/>
  <c r="F407" i="23"/>
  <c r="F654" i="23"/>
  <c r="F333" i="23"/>
  <c r="F367" i="23"/>
  <c r="F379" i="23"/>
  <c r="F609" i="23"/>
  <c r="F340" i="23"/>
  <c r="F647" i="23"/>
  <c r="F348" i="23"/>
  <c r="F585" i="23"/>
  <c r="F614" i="23"/>
  <c r="F588" i="23"/>
  <c r="F302" i="23"/>
  <c r="F558" i="23"/>
  <c r="F380" i="23"/>
  <c r="F547" i="23"/>
  <c r="F313" i="23"/>
  <c r="F610" i="23"/>
  <c r="F388" i="23"/>
  <c r="F359" i="23"/>
  <c r="F350" i="23"/>
  <c r="F383" i="23"/>
  <c r="F336" i="23"/>
  <c r="F661" i="23"/>
  <c r="F553" i="23"/>
  <c r="F354" i="23"/>
  <c r="F408" i="23"/>
  <c r="F316" i="23"/>
  <c r="F633" i="23"/>
  <c r="F618" i="23"/>
  <c r="F373" i="23"/>
  <c r="F616" i="23"/>
  <c r="F390" i="23"/>
  <c r="F411" i="23"/>
  <c r="F645" i="23"/>
  <c r="F550" i="23"/>
  <c r="F405" i="23"/>
  <c r="F406" i="23"/>
  <c r="F305" i="23"/>
  <c r="B468" i="27"/>
  <c r="B469" i="27"/>
  <c r="B470" i="27"/>
  <c r="H91" i="50"/>
  <c r="B384" i="27"/>
  <c r="H152" i="50"/>
  <c r="B383" i="27"/>
  <c r="B385" i="27"/>
  <c r="B466" i="27"/>
  <c r="B386" i="27"/>
  <c r="B382" i="27"/>
  <c r="B471" i="27"/>
  <c r="B387" i="27"/>
  <c r="B467" i="27"/>
  <c r="B465" i="27"/>
  <c r="H102" i="50"/>
  <c r="H103" i="50"/>
  <c r="H171" i="50"/>
  <c r="H101" i="50"/>
  <c r="H151" i="50"/>
  <c r="H98" i="50"/>
  <c r="H99" i="50"/>
  <c r="H153" i="50"/>
  <c r="H166" i="50"/>
  <c r="H94" i="50"/>
  <c r="H164" i="50"/>
  <c r="H167" i="50"/>
  <c r="H96" i="50"/>
  <c r="H95" i="50"/>
  <c r="H170" i="50"/>
  <c r="H97" i="50"/>
  <c r="H154" i="50"/>
  <c r="H162" i="50"/>
  <c r="H155" i="50"/>
  <c r="H86" i="50"/>
  <c r="H87" i="50"/>
  <c r="H168" i="50"/>
  <c r="H163" i="50"/>
  <c r="H165" i="50"/>
  <c r="H159" i="50"/>
  <c r="H85" i="50"/>
  <c r="H89" i="50"/>
  <c r="H100" i="50"/>
  <c r="H160" i="50"/>
  <c r="H88" i="50"/>
  <c r="H156" i="50"/>
  <c r="H90" i="50"/>
  <c r="H158" i="50"/>
  <c r="H157" i="50"/>
  <c r="H169" i="50"/>
  <c r="H92" i="50"/>
  <c r="H84" i="50"/>
  <c r="H83" i="50"/>
  <c r="A176" i="23"/>
  <c r="A178" i="23"/>
  <c r="A174" i="23"/>
  <c r="A173" i="23"/>
  <c r="A180" i="23"/>
  <c r="A172" i="23"/>
  <c r="A181" i="23"/>
  <c r="A179" i="23"/>
  <c r="A175" i="23"/>
  <c r="A177" i="23"/>
  <c r="A46" i="23" l="1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G9" i="29" l="1"/>
  <c r="F9" i="29"/>
  <c r="L8" i="29"/>
  <c r="G8" i="29"/>
  <c r="F8" i="29"/>
  <c r="I6" i="18" l="1"/>
  <c r="E171" i="23" l="1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42" i="23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7" i="41"/>
  <c r="U6" i="41"/>
  <c r="U5" i="41"/>
  <c r="U4" i="41"/>
  <c r="U3" i="41"/>
  <c r="U2" i="41"/>
  <c r="F16" i="41"/>
  <c r="F20" i="41"/>
  <c r="F18" i="41"/>
  <c r="F7" i="41"/>
  <c r="F21" i="41"/>
  <c r="F4" i="41"/>
  <c r="F26" i="41"/>
  <c r="F22" i="41"/>
  <c r="F2" i="41"/>
  <c r="F8" i="41"/>
  <c r="F15" i="41"/>
  <c r="F12" i="41"/>
  <c r="F13" i="41"/>
  <c r="F30" i="41"/>
  <c r="F24" i="41"/>
  <c r="F3" i="41"/>
  <c r="F11" i="41"/>
  <c r="F6" i="41"/>
  <c r="F10" i="41"/>
  <c r="F17" i="41"/>
  <c r="F31" i="41"/>
  <c r="F23" i="41"/>
  <c r="F14" i="41"/>
  <c r="F19" i="41"/>
  <c r="F27" i="41"/>
  <c r="F29" i="41"/>
  <c r="F25" i="41"/>
  <c r="F28" i="41"/>
  <c r="F5" i="41"/>
  <c r="F9" i="41"/>
  <c r="G142" i="23" l="1"/>
  <c r="G144" i="23"/>
  <c r="G152" i="23"/>
  <c r="G160" i="23"/>
  <c r="G168" i="23"/>
  <c r="G145" i="23"/>
  <c r="G153" i="23"/>
  <c r="G161" i="23"/>
  <c r="G169" i="23"/>
  <c r="G146" i="23"/>
  <c r="G150" i="23"/>
  <c r="G154" i="23"/>
  <c r="G158" i="23"/>
  <c r="G162" i="23"/>
  <c r="G166" i="23"/>
  <c r="G170" i="23"/>
  <c r="G148" i="23"/>
  <c r="G156" i="23"/>
  <c r="G164" i="23"/>
  <c r="G149" i="23"/>
  <c r="G157" i="23"/>
  <c r="G165" i="23"/>
  <c r="G143" i="23"/>
  <c r="G147" i="23"/>
  <c r="G151" i="23"/>
  <c r="G155" i="23"/>
  <c r="G159" i="23"/>
  <c r="G163" i="23"/>
  <c r="G167" i="23"/>
  <c r="G171" i="23"/>
  <c r="A143" i="23"/>
  <c r="A145" i="23"/>
  <c r="A142" i="23"/>
  <c r="A144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U1" i="41"/>
  <c r="L19" i="35" l="1"/>
  <c r="L18" i="35"/>
  <c r="L17" i="35"/>
  <c r="L16" i="35"/>
  <c r="L15" i="35"/>
  <c r="H19" i="35"/>
  <c r="H18" i="35"/>
  <c r="H17" i="35"/>
  <c r="H16" i="35"/>
  <c r="H15" i="35"/>
  <c r="D19" i="35"/>
  <c r="D18" i="35"/>
  <c r="D17" i="35"/>
  <c r="D16" i="35"/>
  <c r="D15" i="35"/>
  <c r="AD236" i="36" l="1"/>
  <c r="AY710" i="27" s="1"/>
  <c r="AD228" i="36"/>
  <c r="AY702" i="27" s="1"/>
  <c r="AD220" i="36"/>
  <c r="AY694" i="27" s="1"/>
  <c r="AC217" i="36"/>
  <c r="AX691" i="27" s="1"/>
  <c r="AC209" i="36"/>
  <c r="AX683" i="27" s="1"/>
  <c r="AC201" i="36"/>
  <c r="AX675" i="27" s="1"/>
  <c r="AB190" i="36"/>
  <c r="AW664" i="27" s="1"/>
  <c r="AB182" i="36"/>
  <c r="AW656" i="27" s="1"/>
  <c r="AB174" i="36"/>
  <c r="AW648" i="27" s="1"/>
  <c r="AA163" i="36"/>
  <c r="AV637" i="27" s="1"/>
  <c r="AA155" i="36"/>
  <c r="AV629" i="27" s="1"/>
  <c r="AA147" i="36"/>
  <c r="AV621" i="27" s="1"/>
  <c r="Z144" i="36"/>
  <c r="AU618" i="27" s="1"/>
  <c r="Z136" i="36"/>
  <c r="AU610" i="27" s="1"/>
  <c r="Z128" i="36"/>
  <c r="AU602" i="27" s="1"/>
  <c r="AD239" i="36"/>
  <c r="AY713" i="27" s="1"/>
  <c r="AD231" i="36"/>
  <c r="AY705" i="27" s="1"/>
  <c r="AD223" i="36"/>
  <c r="AY697" i="27" s="1"/>
  <c r="AC212" i="36"/>
  <c r="AX686" i="27" s="1"/>
  <c r="AC204" i="36"/>
  <c r="AX678" i="27" s="1"/>
  <c r="AC196" i="36"/>
  <c r="AX670" i="27" s="1"/>
  <c r="AB193" i="36"/>
  <c r="AW667" i="27" s="1"/>
  <c r="AB185" i="36"/>
  <c r="AW659" i="27" s="1"/>
  <c r="AB177" i="36"/>
  <c r="AW651" i="27" s="1"/>
  <c r="AA166" i="36"/>
  <c r="AV640" i="27" s="1"/>
  <c r="AA158" i="36"/>
  <c r="AV632" i="27" s="1"/>
  <c r="AA150" i="36"/>
  <c r="AV624" i="27" s="1"/>
  <c r="Z139" i="36"/>
  <c r="AU613" i="27" s="1"/>
  <c r="Z131" i="36"/>
  <c r="AU605" i="27" s="1"/>
  <c r="Z123" i="36"/>
  <c r="AU597" i="27" s="1"/>
  <c r="AD242" i="36"/>
  <c r="AY716" i="27" s="1"/>
  <c r="AD234" i="36"/>
  <c r="AY708" i="27" s="1"/>
  <c r="AD226" i="36"/>
  <c r="AY700" i="27" s="1"/>
  <c r="AC215" i="36"/>
  <c r="AX689" i="27" s="1"/>
  <c r="AC207" i="36"/>
  <c r="AX681" i="27" s="1"/>
  <c r="AC199" i="36"/>
  <c r="AX673" i="27" s="1"/>
  <c r="AB188" i="36"/>
  <c r="AW662" i="27" s="1"/>
  <c r="AB180" i="36"/>
  <c r="AW654" i="27" s="1"/>
  <c r="AB172" i="36"/>
  <c r="AW646" i="27" s="1"/>
  <c r="AA169" i="36"/>
  <c r="AV643" i="27" s="1"/>
  <c r="AA161" i="36"/>
  <c r="AV635" i="27" s="1"/>
  <c r="AA153" i="36"/>
  <c r="AV627" i="27" s="1"/>
  <c r="Z142" i="36"/>
  <c r="AU616" i="27" s="1"/>
  <c r="Z134" i="36"/>
  <c r="AU608" i="27" s="1"/>
  <c r="Z126" i="36"/>
  <c r="AU600" i="27" s="1"/>
  <c r="AD237" i="36"/>
  <c r="AY711" i="27" s="1"/>
  <c r="AD229" i="36"/>
  <c r="AY703" i="27" s="1"/>
  <c r="AD221" i="36"/>
  <c r="AY695" i="27" s="1"/>
  <c r="AC218" i="36"/>
  <c r="AX692" i="27" s="1"/>
  <c r="AC210" i="36"/>
  <c r="AX684" i="27" s="1"/>
  <c r="AC202" i="36"/>
  <c r="AX676" i="27" s="1"/>
  <c r="AB191" i="36"/>
  <c r="AW665" i="27" s="1"/>
  <c r="AB183" i="36"/>
  <c r="AW657" i="27" s="1"/>
  <c r="AB175" i="36"/>
  <c r="AW649" i="27" s="1"/>
  <c r="AA164" i="36"/>
  <c r="AV638" i="27" s="1"/>
  <c r="AA156" i="36"/>
  <c r="AV630" i="27" s="1"/>
  <c r="AA148" i="36"/>
  <c r="AV622" i="27" s="1"/>
  <c r="Z145" i="36"/>
  <c r="AU619" i="27" s="1"/>
  <c r="Z137" i="36"/>
  <c r="AU611" i="27" s="1"/>
  <c r="Z129" i="36"/>
  <c r="AU603" i="27" s="1"/>
  <c r="AD240" i="36"/>
  <c r="AY714" i="27" s="1"/>
  <c r="AD232" i="36"/>
  <c r="AY706" i="27" s="1"/>
  <c r="AD224" i="36"/>
  <c r="AY698" i="27" s="1"/>
  <c r="AC213" i="36"/>
  <c r="AX687" i="27" s="1"/>
  <c r="AC205" i="36"/>
  <c r="AX679" i="27" s="1"/>
  <c r="AC197" i="36"/>
  <c r="AX671" i="27" s="1"/>
  <c r="AB194" i="36"/>
  <c r="AW668" i="27" s="1"/>
  <c r="AB186" i="36"/>
  <c r="AW660" i="27" s="1"/>
  <c r="AB178" i="36"/>
  <c r="AW652" i="27" s="1"/>
  <c r="AA167" i="36"/>
  <c r="AV641" i="27" s="1"/>
  <c r="AA159" i="36"/>
  <c r="AV633" i="27" s="1"/>
  <c r="AA151" i="36"/>
  <c r="AV625" i="27" s="1"/>
  <c r="Z140" i="36"/>
  <c r="AU614" i="27" s="1"/>
  <c r="Z132" i="36"/>
  <c r="AU606" i="27" s="1"/>
  <c r="Z124" i="36"/>
  <c r="AU598" i="27" s="1"/>
  <c r="AD235" i="36"/>
  <c r="AY709" i="27" s="1"/>
  <c r="AD227" i="36"/>
  <c r="AY701" i="27" s="1"/>
  <c r="AD219" i="36"/>
  <c r="AY693" i="27" s="1"/>
  <c r="AC216" i="36"/>
  <c r="AX690" i="27" s="1"/>
  <c r="AC208" i="36"/>
  <c r="AX682" i="27" s="1"/>
  <c r="AC200" i="36"/>
  <c r="AX674" i="27" s="1"/>
  <c r="AB189" i="36"/>
  <c r="AW663" i="27" s="1"/>
  <c r="AB181" i="36"/>
  <c r="AW655" i="27" s="1"/>
  <c r="AB173" i="36"/>
  <c r="AW647" i="27" s="1"/>
  <c r="AA170" i="36"/>
  <c r="AV644" i="27" s="1"/>
  <c r="AA162" i="36"/>
  <c r="AV636" i="27" s="1"/>
  <c r="AA154" i="36"/>
  <c r="AV628" i="27" s="1"/>
  <c r="Z143" i="36"/>
  <c r="AU617" i="27" s="1"/>
  <c r="Z135" i="36"/>
  <c r="AU609" i="27" s="1"/>
  <c r="Z127" i="36"/>
  <c r="AU601" i="27" s="1"/>
  <c r="AD238" i="36"/>
  <c r="AY712" i="27" s="1"/>
  <c r="AD230" i="36"/>
  <c r="AD222" i="36"/>
  <c r="AY696" i="27" s="1"/>
  <c r="AC211" i="36"/>
  <c r="AX685" i="27" s="1"/>
  <c r="AC203" i="36"/>
  <c r="AX677" i="27" s="1"/>
  <c r="AC195" i="36"/>
  <c r="AX669" i="27" s="1"/>
  <c r="AB192" i="36"/>
  <c r="AW666" i="27" s="1"/>
  <c r="AB184" i="36"/>
  <c r="AW658" i="27" s="1"/>
  <c r="AB176" i="36"/>
  <c r="AW650" i="27" s="1"/>
  <c r="AA165" i="36"/>
  <c r="AV639" i="27" s="1"/>
  <c r="AA157" i="36"/>
  <c r="AV631" i="27" s="1"/>
  <c r="AA149" i="36"/>
  <c r="AV623" i="27" s="1"/>
  <c r="Z146" i="36"/>
  <c r="AU620" i="27" s="1"/>
  <c r="Z138" i="36"/>
  <c r="AU612" i="27" s="1"/>
  <c r="Z130" i="36"/>
  <c r="AU604" i="27" s="1"/>
  <c r="AD241" i="36"/>
  <c r="AY715" i="27" s="1"/>
  <c r="AD233" i="36"/>
  <c r="AY707" i="27" s="1"/>
  <c r="AD225" i="36"/>
  <c r="AY699" i="27" s="1"/>
  <c r="AC214" i="36"/>
  <c r="AX688" i="27" s="1"/>
  <c r="AC206" i="36"/>
  <c r="AX680" i="27" s="1"/>
  <c r="AC198" i="36"/>
  <c r="AX672" i="27" s="1"/>
  <c r="AB187" i="36"/>
  <c r="AW661" i="27" s="1"/>
  <c r="AB179" i="36"/>
  <c r="AW653" i="27" s="1"/>
  <c r="AB171" i="36"/>
  <c r="AW645" i="27" s="1"/>
  <c r="AA168" i="36"/>
  <c r="AV642" i="27" s="1"/>
  <c r="AA160" i="36"/>
  <c r="AV634" i="27" s="1"/>
  <c r="AA152" i="36"/>
  <c r="AV626" i="27" s="1"/>
  <c r="Z141" i="36"/>
  <c r="AU615" i="27" s="1"/>
  <c r="Z133" i="36"/>
  <c r="AU607" i="27" s="1"/>
  <c r="Z125" i="36"/>
  <c r="AU599" i="27" s="1"/>
  <c r="AC241" i="36"/>
  <c r="AX715" i="27" s="1"/>
  <c r="AA227" i="36"/>
  <c r="AV701" i="27" s="1"/>
  <c r="Z224" i="36"/>
  <c r="AU698" i="27" s="1"/>
  <c r="AA203" i="36"/>
  <c r="AV677" i="27" s="1"/>
  <c r="Z200" i="36"/>
  <c r="AU674" i="27" s="1"/>
  <c r="AC185" i="36"/>
  <c r="AX659" i="27" s="1"/>
  <c r="AA179" i="36"/>
  <c r="AV653" i="27" s="1"/>
  <c r="Z176" i="36"/>
  <c r="AU650" i="27" s="1"/>
  <c r="AC161" i="36"/>
  <c r="AX635" i="27" s="1"/>
  <c r="AB158" i="36"/>
  <c r="AW632" i="27" s="1"/>
  <c r="Z152" i="36"/>
  <c r="AU626" i="27" s="1"/>
  <c r="AC137" i="36"/>
  <c r="AX611" i="27" s="1"/>
  <c r="AB134" i="36"/>
  <c r="AW608" i="27" s="1"/>
  <c r="AA123" i="36"/>
  <c r="AV597" i="27" s="1"/>
  <c r="AB233" i="36"/>
  <c r="AW707" i="27" s="1"/>
  <c r="AA230" i="36"/>
  <c r="AV704" i="27" s="1"/>
  <c r="Z219" i="36"/>
  <c r="AU693" i="27" s="1"/>
  <c r="AD215" i="36"/>
  <c r="AY689" i="27" s="1"/>
  <c r="AB209" i="36"/>
  <c r="AW683" i="27" s="1"/>
  <c r="AA206" i="36"/>
  <c r="AV680" i="27" s="1"/>
  <c r="Z195" i="36"/>
  <c r="AU669" i="27" s="1"/>
  <c r="AD191" i="36"/>
  <c r="AY665" i="27" s="1"/>
  <c r="AC188" i="36"/>
  <c r="AX662" i="27" s="1"/>
  <c r="AA182" i="36"/>
  <c r="AV656" i="27" s="1"/>
  <c r="Z171" i="36"/>
  <c r="AU645" i="27" s="1"/>
  <c r="AD167" i="36"/>
  <c r="AY641" i="27" s="1"/>
  <c r="AC164" i="36"/>
  <c r="AX638" i="27" s="1"/>
  <c r="AB153" i="36"/>
  <c r="AW627" i="27" s="1"/>
  <c r="Z147" i="36"/>
  <c r="AU621" i="27" s="1"/>
  <c r="AD143" i="36"/>
  <c r="AY617" i="27" s="1"/>
  <c r="AC140" i="36"/>
  <c r="AX614" i="27" s="1"/>
  <c r="AB129" i="36"/>
  <c r="AW603" i="27" s="1"/>
  <c r="AA126" i="36"/>
  <c r="AV600" i="27" s="1"/>
  <c r="AC239" i="36"/>
  <c r="AX713" i="27" s="1"/>
  <c r="AB236" i="36"/>
  <c r="AW710" i="27" s="1"/>
  <c r="AA225" i="36"/>
  <c r="AV699" i="27" s="1"/>
  <c r="Z222" i="36"/>
  <c r="AU696" i="27" s="1"/>
  <c r="AD218" i="36"/>
  <c r="AY692" i="27" s="1"/>
  <c r="AB212" i="36"/>
  <c r="AW686" i="27" s="1"/>
  <c r="AA201" i="36"/>
  <c r="AV675" i="27" s="1"/>
  <c r="Z198" i="36"/>
  <c r="AU672" i="27" s="1"/>
  <c r="AD194" i="36"/>
  <c r="AC183" i="36"/>
  <c r="AX657" i="27" s="1"/>
  <c r="AA177" i="36"/>
  <c r="AV651" i="27" s="1"/>
  <c r="Z174" i="36"/>
  <c r="AU648" i="27" s="1"/>
  <c r="AD170" i="36"/>
  <c r="AY644" i="27" s="1"/>
  <c r="AC159" i="36"/>
  <c r="AX633" i="27" s="1"/>
  <c r="AB156" i="36"/>
  <c r="AW630" i="27" s="1"/>
  <c r="Z150" i="36"/>
  <c r="AU624" i="27" s="1"/>
  <c r="AD146" i="36"/>
  <c r="AY620" i="27" s="1"/>
  <c r="AC135" i="36"/>
  <c r="AX609" i="27" s="1"/>
  <c r="AB132" i="36"/>
  <c r="AW606" i="27" s="1"/>
  <c r="AC242" i="36"/>
  <c r="AX716" i="27" s="1"/>
  <c r="AB231" i="36"/>
  <c r="AW705" i="27" s="1"/>
  <c r="AA228" i="36"/>
  <c r="AV702" i="27" s="1"/>
  <c r="AD213" i="36"/>
  <c r="AB207" i="36"/>
  <c r="AW681" i="27" s="1"/>
  <c r="AA204" i="36"/>
  <c r="AV678" i="27" s="1"/>
  <c r="AD189" i="36"/>
  <c r="AY663" i="27" s="1"/>
  <c r="AC186" i="36"/>
  <c r="AX660" i="27" s="1"/>
  <c r="AA180" i="36"/>
  <c r="AV654" i="27" s="1"/>
  <c r="AD165" i="36"/>
  <c r="AY639" i="27" s="1"/>
  <c r="AC162" i="36"/>
  <c r="AX636" i="27" s="1"/>
  <c r="AD141" i="36"/>
  <c r="AY615" i="27" s="1"/>
  <c r="AC138" i="36"/>
  <c r="AX612" i="27" s="1"/>
  <c r="AA124" i="36"/>
  <c r="AV598" i="27" s="1"/>
  <c r="AC237" i="36"/>
  <c r="AX711" i="27" s="1"/>
  <c r="AB234" i="36"/>
  <c r="AW708" i="27" s="1"/>
  <c r="Z220" i="36"/>
  <c r="AU694" i="27" s="1"/>
  <c r="AD216" i="36"/>
  <c r="AY690" i="27" s="1"/>
  <c r="AB210" i="36"/>
  <c r="AW684" i="27" s="1"/>
  <c r="Z196" i="36"/>
  <c r="AU670" i="27" s="1"/>
  <c r="AD192" i="36"/>
  <c r="AY666" i="27" s="1"/>
  <c r="Z172" i="36"/>
  <c r="AU646" i="27" s="1"/>
  <c r="AD168" i="36"/>
  <c r="AY642" i="27" s="1"/>
  <c r="AB154" i="36"/>
  <c r="AW628" i="27" s="1"/>
  <c r="Z148" i="36"/>
  <c r="AU622" i="27" s="1"/>
  <c r="AD144" i="36"/>
  <c r="AY618" i="27" s="1"/>
  <c r="AB130" i="36"/>
  <c r="AW604" i="27" s="1"/>
  <c r="AA127" i="36"/>
  <c r="AV601" i="27" s="1"/>
  <c r="AA125" i="36"/>
  <c r="AV599" i="27" s="1"/>
  <c r="AC240" i="36"/>
  <c r="AX714" i="27" s="1"/>
  <c r="AA226" i="36"/>
  <c r="AV700" i="27" s="1"/>
  <c r="Z223" i="36"/>
  <c r="AU697" i="27" s="1"/>
  <c r="AA202" i="36"/>
  <c r="AV676" i="27" s="1"/>
  <c r="Z199" i="36"/>
  <c r="AU673" i="27" s="1"/>
  <c r="AC184" i="36"/>
  <c r="AX658" i="27" s="1"/>
  <c r="AA178" i="36"/>
  <c r="AV652" i="27" s="1"/>
  <c r="Z175" i="36"/>
  <c r="AU649" i="27" s="1"/>
  <c r="AC160" i="36"/>
  <c r="AX634" i="27" s="1"/>
  <c r="AB157" i="36"/>
  <c r="AW631" i="27" s="1"/>
  <c r="Z151" i="36"/>
  <c r="AU625" i="27" s="1"/>
  <c r="AC136" i="36"/>
  <c r="AX610" i="27" s="1"/>
  <c r="AB133" i="36"/>
  <c r="AW607" i="27" s="1"/>
  <c r="AB232" i="36"/>
  <c r="AW706" i="27" s="1"/>
  <c r="AA229" i="36"/>
  <c r="AV703" i="27" s="1"/>
  <c r="AD214" i="36"/>
  <c r="AB208" i="36"/>
  <c r="AW682" i="27" s="1"/>
  <c r="AA205" i="36"/>
  <c r="AV679" i="27" s="1"/>
  <c r="AD190" i="36"/>
  <c r="AY664" i="27" s="1"/>
  <c r="AC187" i="36"/>
  <c r="AX661" i="27" s="1"/>
  <c r="AA181" i="36"/>
  <c r="AV655" i="27" s="1"/>
  <c r="AD166" i="36"/>
  <c r="AY640" i="27" s="1"/>
  <c r="AC163" i="36"/>
  <c r="AX637" i="27" s="1"/>
  <c r="AD142" i="36"/>
  <c r="AY616" i="27" s="1"/>
  <c r="AC139" i="36"/>
  <c r="AX613" i="27" s="1"/>
  <c r="AC238" i="36"/>
  <c r="AX712" i="27" s="1"/>
  <c r="AB235" i="36"/>
  <c r="AW709" i="27" s="1"/>
  <c r="Z221" i="36"/>
  <c r="AU695" i="27" s="1"/>
  <c r="AD217" i="36"/>
  <c r="AB211" i="36"/>
  <c r="AW685" i="27" s="1"/>
  <c r="Z197" i="36"/>
  <c r="AU671" i="27" s="1"/>
  <c r="AD193" i="36"/>
  <c r="Z173" i="36"/>
  <c r="AU647" i="27" s="1"/>
  <c r="AD169" i="36"/>
  <c r="AY643" i="27" s="1"/>
  <c r="AB155" i="36"/>
  <c r="AW629" i="27" s="1"/>
  <c r="Z149" i="36"/>
  <c r="AU623" i="27" s="1"/>
  <c r="AD145" i="36"/>
  <c r="AY619" i="27" s="1"/>
  <c r="AB131" i="36"/>
  <c r="AW605" i="27" s="1"/>
  <c r="AA128" i="36"/>
  <c r="AV602" i="27" s="1"/>
  <c r="Z232" i="36"/>
  <c r="AU706" i="27" s="1"/>
  <c r="AB222" i="36"/>
  <c r="AW696" i="27" s="1"/>
  <c r="AA219" i="36"/>
  <c r="AV693" i="27" s="1"/>
  <c r="AD212" i="36"/>
  <c r="Z208" i="36"/>
  <c r="AU682" i="27" s="1"/>
  <c r="AB198" i="36"/>
  <c r="AW672" i="27" s="1"/>
  <c r="AA195" i="36"/>
  <c r="AV669" i="27" s="1"/>
  <c r="AC193" i="36"/>
  <c r="AX667" i="27" s="1"/>
  <c r="AD188" i="36"/>
  <c r="Z184" i="36"/>
  <c r="AU658" i="27" s="1"/>
  <c r="AA171" i="36"/>
  <c r="AV645" i="27" s="1"/>
  <c r="AC169" i="36"/>
  <c r="AX643" i="27" s="1"/>
  <c r="AD164" i="36"/>
  <c r="AY638" i="27" s="1"/>
  <c r="Z160" i="36"/>
  <c r="AU634" i="27" s="1"/>
  <c r="AC145" i="36"/>
  <c r="AX619" i="27" s="1"/>
  <c r="AD140" i="36"/>
  <c r="AB241" i="36"/>
  <c r="AW715" i="27" s="1"/>
  <c r="AC236" i="36"/>
  <c r="AX710" i="27" s="1"/>
  <c r="AB217" i="36"/>
  <c r="AW691" i="27" s="1"/>
  <c r="AD199" i="36"/>
  <c r="AY673" i="27" s="1"/>
  <c r="AC180" i="36"/>
  <c r="AX654" i="27" s="1"/>
  <c r="AD175" i="36"/>
  <c r="AB161" i="36"/>
  <c r="AW635" i="27" s="1"/>
  <c r="AC156" i="36"/>
  <c r="AX630" i="27" s="1"/>
  <c r="AD151" i="36"/>
  <c r="AY625" i="27" s="1"/>
  <c r="AA142" i="36"/>
  <c r="AV616" i="27" s="1"/>
  <c r="AB137" i="36"/>
  <c r="AW611" i="27" s="1"/>
  <c r="AC132" i="36"/>
  <c r="AX606" i="27" s="1"/>
  <c r="AD127" i="36"/>
  <c r="AY601" i="27" s="1"/>
  <c r="Z238" i="36"/>
  <c r="AU712" i="27" s="1"/>
  <c r="AA233" i="36"/>
  <c r="AV707" i="27" s="1"/>
  <c r="AB228" i="36"/>
  <c r="AW702" i="27" s="1"/>
  <c r="AC223" i="36"/>
  <c r="AX697" i="27" s="1"/>
  <c r="Z214" i="36"/>
  <c r="AU688" i="27" s="1"/>
  <c r="AA209" i="36"/>
  <c r="AV683" i="27" s="1"/>
  <c r="AB204" i="36"/>
  <c r="AW678" i="27" s="1"/>
  <c r="Z190" i="36"/>
  <c r="AU664" i="27" s="1"/>
  <c r="AA185" i="36"/>
  <c r="AV659" i="27" s="1"/>
  <c r="Z166" i="36"/>
  <c r="AU640" i="27" s="1"/>
  <c r="AB148" i="36"/>
  <c r="AW622" i="27" s="1"/>
  <c r="AA129" i="36"/>
  <c r="AV603" i="27" s="1"/>
  <c r="AB124" i="36"/>
  <c r="AW598" i="27" s="1"/>
  <c r="Z225" i="36"/>
  <c r="AU699" i="27" s="1"/>
  <c r="AA220" i="36"/>
  <c r="AV694" i="27" s="1"/>
  <c r="AD205" i="36"/>
  <c r="Z201" i="36"/>
  <c r="AU675" i="27" s="1"/>
  <c r="AA196" i="36"/>
  <c r="AV670" i="27" s="1"/>
  <c r="AC194" i="36"/>
  <c r="AX668" i="27" s="1"/>
  <c r="AD181" i="36"/>
  <c r="AY655" i="27" s="1"/>
  <c r="Z177" i="36"/>
  <c r="AU651" i="27" s="1"/>
  <c r="AA172" i="36"/>
  <c r="AV646" i="27" s="1"/>
  <c r="AC170" i="36"/>
  <c r="AX644" i="27" s="1"/>
  <c r="AB167" i="36"/>
  <c r="AW641" i="27" s="1"/>
  <c r="AD157" i="36"/>
  <c r="AY631" i="27" s="1"/>
  <c r="Z153" i="36"/>
  <c r="AU627" i="27" s="1"/>
  <c r="AC146" i="36"/>
  <c r="AX620" i="27" s="1"/>
  <c r="AB143" i="36"/>
  <c r="AW617" i="27" s="1"/>
  <c r="AD133" i="36"/>
  <c r="AY607" i="27" s="1"/>
  <c r="AB242" i="36"/>
  <c r="AW716" i="27" s="1"/>
  <c r="AA239" i="36"/>
  <c r="AV713" i="27" s="1"/>
  <c r="AC229" i="36"/>
  <c r="AX703" i="27" s="1"/>
  <c r="AB218" i="36"/>
  <c r="AW692" i="27" s="1"/>
  <c r="AA215" i="36"/>
  <c r="AV689" i="27" s="1"/>
  <c r="AD200" i="36"/>
  <c r="AY674" i="27" s="1"/>
  <c r="AA191" i="36"/>
  <c r="AV665" i="27" s="1"/>
  <c r="AD176" i="36"/>
  <c r="AC173" i="36"/>
  <c r="AX647" i="27" s="1"/>
  <c r="AB162" i="36"/>
  <c r="AW636" i="27" s="1"/>
  <c r="AD152" i="36"/>
  <c r="AY626" i="27" s="1"/>
  <c r="AC149" i="36"/>
  <c r="AX623" i="27" s="1"/>
  <c r="AB138" i="36"/>
  <c r="AW612" i="27" s="1"/>
  <c r="AA135" i="36"/>
  <c r="AV609" i="27" s="1"/>
  <c r="AD128" i="36"/>
  <c r="AY602" i="27" s="1"/>
  <c r="AC125" i="36"/>
  <c r="AX599" i="27" s="1"/>
  <c r="AA234" i="36"/>
  <c r="AV708" i="27" s="1"/>
  <c r="Z231" i="36"/>
  <c r="AU705" i="27" s="1"/>
  <c r="AC224" i="36"/>
  <c r="AX698" i="27" s="1"/>
  <c r="AB221" i="36"/>
  <c r="AW695" i="27" s="1"/>
  <c r="AD211" i="36"/>
  <c r="AY685" i="27" s="1"/>
  <c r="AA210" i="36"/>
  <c r="AV684" i="27" s="1"/>
  <c r="Z207" i="36"/>
  <c r="AU681" i="27" s="1"/>
  <c r="AB197" i="36"/>
  <c r="AW671" i="27" s="1"/>
  <c r="AD187" i="36"/>
  <c r="AY661" i="27" s="1"/>
  <c r="AA186" i="36"/>
  <c r="AV660" i="27" s="1"/>
  <c r="Z183" i="36"/>
  <c r="AU657" i="27" s="1"/>
  <c r="AD163" i="36"/>
  <c r="AY637" i="27" s="1"/>
  <c r="Z159" i="36"/>
  <c r="AU633" i="27" s="1"/>
  <c r="AD139" i="36"/>
  <c r="AY613" i="27" s="1"/>
  <c r="AA130" i="36"/>
  <c r="AV604" i="27" s="1"/>
  <c r="AC235" i="36"/>
  <c r="AX709" i="27" s="1"/>
  <c r="Z226" i="36"/>
  <c r="AU700" i="27" s="1"/>
  <c r="AD206" i="36"/>
  <c r="AY680" i="27" s="1"/>
  <c r="Z202" i="36"/>
  <c r="AU676" i="27" s="1"/>
  <c r="AD182" i="36"/>
  <c r="AY656" i="27" s="1"/>
  <c r="AC179" i="36"/>
  <c r="AX653" i="27" s="1"/>
  <c r="Z178" i="36"/>
  <c r="AU652" i="27" s="1"/>
  <c r="AB168" i="36"/>
  <c r="AW642" i="27" s="1"/>
  <c r="AD158" i="36"/>
  <c r="AC155" i="36"/>
  <c r="AX629" i="27" s="1"/>
  <c r="Z154" i="36"/>
  <c r="AU628" i="27" s="1"/>
  <c r="AB144" i="36"/>
  <c r="AW618" i="27" s="1"/>
  <c r="AA141" i="36"/>
  <c r="AV615" i="27" s="1"/>
  <c r="AD134" i="36"/>
  <c r="AY608" i="27" s="1"/>
  <c r="AC131" i="36"/>
  <c r="AX605" i="27" s="1"/>
  <c r="AA240" i="36"/>
  <c r="AV714" i="27" s="1"/>
  <c r="Z237" i="36"/>
  <c r="AU711" i="27" s="1"/>
  <c r="AC230" i="36"/>
  <c r="AX704" i="27" s="1"/>
  <c r="AB227" i="36"/>
  <c r="AW701" i="27" s="1"/>
  <c r="AA216" i="36"/>
  <c r="AV690" i="27" s="1"/>
  <c r="Z213" i="36"/>
  <c r="AU687" i="27" s="1"/>
  <c r="AB203" i="36"/>
  <c r="AW677" i="27" s="1"/>
  <c r="AA192" i="36"/>
  <c r="AV666" i="27" s="1"/>
  <c r="Z189" i="36"/>
  <c r="AU663" i="27" s="1"/>
  <c r="AC174" i="36"/>
  <c r="AX648" i="27" s="1"/>
  <c r="Z165" i="36"/>
  <c r="AU639" i="27" s="1"/>
  <c r="AC150" i="36"/>
  <c r="AX624" i="27" s="1"/>
  <c r="AB147" i="36"/>
  <c r="AW621" i="27" s="1"/>
  <c r="AA136" i="36"/>
  <c r="AV610" i="27" s="1"/>
  <c r="AC126" i="36"/>
  <c r="AX600" i="27" s="1"/>
  <c r="AB123" i="36"/>
  <c r="AW597" i="27" s="1"/>
  <c r="AD358" i="36"/>
  <c r="AD350" i="36"/>
  <c r="AY823" i="27" s="1"/>
  <c r="AD342" i="36"/>
  <c r="AY815" i="27" s="1"/>
  <c r="AC339" i="36"/>
  <c r="AX812" i="27" s="1"/>
  <c r="AC331" i="36"/>
  <c r="AC323" i="36"/>
  <c r="AX796" i="27" s="1"/>
  <c r="AB312" i="36"/>
  <c r="AW785" i="27" s="1"/>
  <c r="AB304" i="36"/>
  <c r="AW777" i="27" s="1"/>
  <c r="AB296" i="36"/>
  <c r="AW769" i="27" s="1"/>
  <c r="AA285" i="36"/>
  <c r="AA277" i="36"/>
  <c r="AV750" i="27" s="1"/>
  <c r="AA269" i="36"/>
  <c r="AV742" i="27" s="1"/>
  <c r="Z266" i="36"/>
  <c r="AU739" i="27" s="1"/>
  <c r="Z258" i="36"/>
  <c r="AU731" i="27" s="1"/>
  <c r="Z250" i="36"/>
  <c r="AU723" i="27" s="1"/>
  <c r="AD361" i="36"/>
  <c r="AY834" i="27" s="1"/>
  <c r="AD353" i="36"/>
  <c r="AY826" i="27" s="1"/>
  <c r="AD345" i="36"/>
  <c r="AY818" i="27" s="1"/>
  <c r="AC334" i="36"/>
  <c r="AX807" i="27" s="1"/>
  <c r="AC326" i="36"/>
  <c r="AX799" i="27" s="1"/>
  <c r="AC318" i="36"/>
  <c r="AX791" i="27" s="1"/>
  <c r="AB315" i="36"/>
  <c r="AW788" i="27" s="1"/>
  <c r="AB307" i="36"/>
  <c r="AW780" i="27" s="1"/>
  <c r="AB299" i="36"/>
  <c r="AW772" i="27" s="1"/>
  <c r="AA288" i="36"/>
  <c r="AV761" i="27" s="1"/>
  <c r="AA280" i="36"/>
  <c r="AV753" i="27" s="1"/>
  <c r="AA272" i="36"/>
  <c r="AV745" i="27" s="1"/>
  <c r="Z261" i="36"/>
  <c r="AU734" i="27" s="1"/>
  <c r="Z253" i="36"/>
  <c r="AU726" i="27" s="1"/>
  <c r="Z245" i="36"/>
  <c r="AU718" i="27" s="1"/>
  <c r="AD356" i="36"/>
  <c r="AY829" i="27" s="1"/>
  <c r="AD348" i="36"/>
  <c r="AY821" i="27" s="1"/>
  <c r="AD340" i="36"/>
  <c r="AY813" i="27" s="1"/>
  <c r="AC337" i="36"/>
  <c r="AX810" i="27" s="1"/>
  <c r="AC329" i="36"/>
  <c r="AX802" i="27" s="1"/>
  <c r="AC321" i="36"/>
  <c r="AX794" i="27" s="1"/>
  <c r="AB310" i="36"/>
  <c r="AW783" i="27" s="1"/>
  <c r="AB302" i="36"/>
  <c r="AW775" i="27" s="1"/>
  <c r="AB294" i="36"/>
  <c r="AW767" i="27" s="1"/>
  <c r="AA291" i="36"/>
  <c r="AV764" i="27" s="1"/>
  <c r="AA283" i="36"/>
  <c r="AV756" i="27" s="1"/>
  <c r="AA275" i="36"/>
  <c r="AV748" i="27" s="1"/>
  <c r="Z264" i="36"/>
  <c r="AU737" i="27" s="1"/>
  <c r="Z256" i="36"/>
  <c r="AU729" i="27" s="1"/>
  <c r="Z248" i="36"/>
  <c r="AU721" i="27" s="1"/>
  <c r="AD359" i="36"/>
  <c r="AY832" i="27" s="1"/>
  <c r="AD351" i="36"/>
  <c r="AY824" i="27" s="1"/>
  <c r="AD343" i="36"/>
  <c r="AY816" i="27" s="1"/>
  <c r="AC332" i="36"/>
  <c r="AX805" i="27" s="1"/>
  <c r="AC324" i="36"/>
  <c r="AX797" i="27" s="1"/>
  <c r="AC316" i="36"/>
  <c r="AX789" i="27" s="1"/>
  <c r="AB313" i="36"/>
  <c r="AW786" i="27" s="1"/>
  <c r="AB305" i="36"/>
  <c r="AW778" i="27" s="1"/>
  <c r="AB297" i="36"/>
  <c r="AW770" i="27" s="1"/>
  <c r="AA286" i="36"/>
  <c r="AV759" i="27" s="1"/>
  <c r="AA278" i="36"/>
  <c r="AV751" i="27" s="1"/>
  <c r="AA270" i="36"/>
  <c r="AV743" i="27" s="1"/>
  <c r="Z267" i="36"/>
  <c r="AU740" i="27" s="1"/>
  <c r="Z259" i="36"/>
  <c r="AU732" i="27" s="1"/>
  <c r="Z251" i="36"/>
  <c r="AU724" i="27" s="1"/>
  <c r="AD362" i="36"/>
  <c r="AY835" i="27" s="1"/>
  <c r="AD354" i="36"/>
  <c r="AY827" i="27" s="1"/>
  <c r="AD346" i="36"/>
  <c r="AY819" i="27" s="1"/>
  <c r="AC335" i="36"/>
  <c r="AX808" i="27" s="1"/>
  <c r="AC327" i="36"/>
  <c r="AX800" i="27" s="1"/>
  <c r="AC319" i="36"/>
  <c r="AX792" i="27" s="1"/>
  <c r="AB308" i="36"/>
  <c r="AW781" i="27" s="1"/>
  <c r="AB300" i="36"/>
  <c r="AW773" i="27" s="1"/>
  <c r="AB292" i="36"/>
  <c r="AW765" i="27" s="1"/>
  <c r="AA289" i="36"/>
  <c r="AA281" i="36"/>
  <c r="AV754" i="27" s="1"/>
  <c r="AA273" i="36"/>
  <c r="Z262" i="36"/>
  <c r="AU735" i="27" s="1"/>
  <c r="Z254" i="36"/>
  <c r="AU727" i="27" s="1"/>
  <c r="Z246" i="36"/>
  <c r="AU719" i="27" s="1"/>
  <c r="AD357" i="36"/>
  <c r="AY830" i="27" s="1"/>
  <c r="AD349" i="36"/>
  <c r="AY822" i="27" s="1"/>
  <c r="AD341" i="36"/>
  <c r="AY814" i="27" s="1"/>
  <c r="AC338" i="36"/>
  <c r="AX811" i="27" s="1"/>
  <c r="AC330" i="36"/>
  <c r="AX803" i="27" s="1"/>
  <c r="AC322" i="36"/>
  <c r="AX795" i="27" s="1"/>
  <c r="AB311" i="36"/>
  <c r="AW784" i="27" s="1"/>
  <c r="AB303" i="36"/>
  <c r="AW776" i="27" s="1"/>
  <c r="AB295" i="36"/>
  <c r="AW768" i="27" s="1"/>
  <c r="AA284" i="36"/>
  <c r="AV757" i="27" s="1"/>
  <c r="AA276" i="36"/>
  <c r="AV749" i="27" s="1"/>
  <c r="AA268" i="36"/>
  <c r="AV741" i="27" s="1"/>
  <c r="Z265" i="36"/>
  <c r="AU738" i="27" s="1"/>
  <c r="Z257" i="36"/>
  <c r="AU730" i="27" s="1"/>
  <c r="Z249" i="36"/>
  <c r="AU722" i="27" s="1"/>
  <c r="AD360" i="36"/>
  <c r="AY833" i="27" s="1"/>
  <c r="AD352" i="36"/>
  <c r="AY825" i="27" s="1"/>
  <c r="AD344" i="36"/>
  <c r="AY817" i="27" s="1"/>
  <c r="AC333" i="36"/>
  <c r="AX806" i="27" s="1"/>
  <c r="AC325" i="36"/>
  <c r="AX798" i="27" s="1"/>
  <c r="AC317" i="36"/>
  <c r="AX790" i="27" s="1"/>
  <c r="AB314" i="36"/>
  <c r="AW787" i="27" s="1"/>
  <c r="AB306" i="36"/>
  <c r="AW779" i="27" s="1"/>
  <c r="AB298" i="36"/>
  <c r="AW771" i="27" s="1"/>
  <c r="AA287" i="36"/>
  <c r="AV760" i="27" s="1"/>
  <c r="AA279" i="36"/>
  <c r="AV752" i="27" s="1"/>
  <c r="AA271" i="36"/>
  <c r="AV744" i="27" s="1"/>
  <c r="Z260" i="36"/>
  <c r="AU733" i="27" s="1"/>
  <c r="Z252" i="36"/>
  <c r="AU725" i="27" s="1"/>
  <c r="Z244" i="36"/>
  <c r="AU717" i="27" s="1"/>
  <c r="AD363" i="36"/>
  <c r="AY836" i="27" s="1"/>
  <c r="AD355" i="36"/>
  <c r="AY828" i="27" s="1"/>
  <c r="AD347" i="36"/>
  <c r="AY820" i="27" s="1"/>
  <c r="AC336" i="36"/>
  <c r="AX809" i="27" s="1"/>
  <c r="AC328" i="36"/>
  <c r="AX801" i="27" s="1"/>
  <c r="AC320" i="36"/>
  <c r="AX793" i="27" s="1"/>
  <c r="AB309" i="36"/>
  <c r="AW782" i="27" s="1"/>
  <c r="AB301" i="36"/>
  <c r="AW774" i="27" s="1"/>
  <c r="AB293" i="36"/>
  <c r="AW766" i="27" s="1"/>
  <c r="AA290" i="36"/>
  <c r="AV763" i="27" s="1"/>
  <c r="AA282" i="36"/>
  <c r="AV755" i="27" s="1"/>
  <c r="AA274" i="36"/>
  <c r="AV747" i="27" s="1"/>
  <c r="Z263" i="36"/>
  <c r="AU736" i="27" s="1"/>
  <c r="Z255" i="36"/>
  <c r="AU728" i="27" s="1"/>
  <c r="Z247" i="36"/>
  <c r="AU720" i="27" s="1"/>
  <c r="AB238" i="36"/>
  <c r="AW712" i="27" s="1"/>
  <c r="AB230" i="36"/>
  <c r="AW704" i="27" s="1"/>
  <c r="AB214" i="36"/>
  <c r="AW688" i="27" s="1"/>
  <c r="AB206" i="36"/>
  <c r="AW680" i="27" s="1"/>
  <c r="AD204" i="36"/>
  <c r="AD196" i="36"/>
  <c r="AY670" i="27" s="1"/>
  <c r="AD180" i="36"/>
  <c r="AY654" i="27" s="1"/>
  <c r="AC177" i="36"/>
  <c r="AX651" i="27" s="1"/>
  <c r="AD172" i="36"/>
  <c r="AY646" i="27" s="1"/>
  <c r="AD156" i="36"/>
  <c r="AY630" i="27" s="1"/>
  <c r="AC153" i="36"/>
  <c r="AX627" i="27" s="1"/>
  <c r="AD148" i="36"/>
  <c r="AY622" i="27" s="1"/>
  <c r="AA139" i="36"/>
  <c r="AV613" i="27" s="1"/>
  <c r="AD132" i="36"/>
  <c r="AY606" i="27" s="1"/>
  <c r="AA131" i="36"/>
  <c r="AV605" i="27" s="1"/>
  <c r="AC129" i="36"/>
  <c r="AX603" i="27" s="1"/>
  <c r="AD124" i="36"/>
  <c r="AY598" i="27" s="1"/>
  <c r="Z235" i="36"/>
  <c r="AU709" i="27" s="1"/>
  <c r="AC228" i="36"/>
  <c r="AX702" i="27" s="1"/>
  <c r="Z227" i="36"/>
  <c r="AU701" i="27" s="1"/>
  <c r="AB225" i="36"/>
  <c r="AW699" i="27" s="1"/>
  <c r="AC220" i="36"/>
  <c r="AX694" i="27" s="1"/>
  <c r="Z211" i="36"/>
  <c r="AU685" i="27" s="1"/>
  <c r="Z203" i="36"/>
  <c r="AU677" i="27" s="1"/>
  <c r="AB201" i="36"/>
  <c r="AW675" i="27" s="1"/>
  <c r="Z187" i="36"/>
  <c r="AU661" i="27" s="1"/>
  <c r="Z179" i="36"/>
  <c r="AU653" i="27" s="1"/>
  <c r="Z163" i="36"/>
  <c r="AU637" i="27" s="1"/>
  <c r="Z155" i="36"/>
  <c r="AU629" i="27" s="1"/>
  <c r="AD210" i="36"/>
  <c r="AD202" i="36"/>
  <c r="AY676" i="27" s="1"/>
  <c r="AD186" i="36"/>
  <c r="AY660" i="27" s="1"/>
  <c r="AD178" i="36"/>
  <c r="AY652" i="27" s="1"/>
  <c r="AB164" i="36"/>
  <c r="AW638" i="27" s="1"/>
  <c r="AD162" i="36"/>
  <c r="AY636" i="27" s="1"/>
  <c r="AD154" i="36"/>
  <c r="AY628" i="27" s="1"/>
  <c r="AA145" i="36"/>
  <c r="AV619" i="27" s="1"/>
  <c r="AB140" i="36"/>
  <c r="AW614" i="27" s="1"/>
  <c r="AD138" i="36"/>
  <c r="AA137" i="36"/>
  <c r="AV611" i="27" s="1"/>
  <c r="AD130" i="36"/>
  <c r="AY604" i="27" s="1"/>
  <c r="AC123" i="36"/>
  <c r="AX597" i="27" s="1"/>
  <c r="Z241" i="36"/>
  <c r="AU715" i="27" s="1"/>
  <c r="AA236" i="36"/>
  <c r="AV710" i="27" s="1"/>
  <c r="AC234" i="36"/>
  <c r="AX708" i="27" s="1"/>
  <c r="Z233" i="36"/>
  <c r="AU707" i="27" s="1"/>
  <c r="AC226" i="36"/>
  <c r="AX700" i="27" s="1"/>
  <c r="Z217" i="36"/>
  <c r="AU691" i="27" s="1"/>
  <c r="AA212" i="36"/>
  <c r="AV686" i="27" s="1"/>
  <c r="Z209" i="36"/>
  <c r="AU683" i="27" s="1"/>
  <c r="Z193" i="36"/>
  <c r="AU667" i="27" s="1"/>
  <c r="AA188" i="36"/>
  <c r="AV662" i="27" s="1"/>
  <c r="Z185" i="36"/>
  <c r="AU659" i="27" s="1"/>
  <c r="Z169" i="36"/>
  <c r="AU643" i="27" s="1"/>
  <c r="Z161" i="36"/>
  <c r="AU635" i="27" s="1"/>
  <c r="AB159" i="36"/>
  <c r="AW633" i="27" s="1"/>
  <c r="AB151" i="36"/>
  <c r="AW625" i="27" s="1"/>
  <c r="AB135" i="36"/>
  <c r="AW609" i="27" s="1"/>
  <c r="AB127" i="36"/>
  <c r="AW601" i="27" s="1"/>
  <c r="AA231" i="36"/>
  <c r="AV705" i="27" s="1"/>
  <c r="AA223" i="36"/>
  <c r="AV697" i="27" s="1"/>
  <c r="AD208" i="36"/>
  <c r="AA207" i="36"/>
  <c r="AV681" i="27" s="1"/>
  <c r="AA199" i="36"/>
  <c r="AV673" i="27" s="1"/>
  <c r="AD184" i="36"/>
  <c r="AA183" i="36"/>
  <c r="AV657" i="27" s="1"/>
  <c r="AA175" i="36"/>
  <c r="AV649" i="27" s="1"/>
  <c r="AB170" i="36"/>
  <c r="AW644" i="27" s="1"/>
  <c r="AD160" i="36"/>
  <c r="AY634" i="27" s="1"/>
  <c r="AB146" i="36"/>
  <c r="AW620" i="27" s="1"/>
  <c r="AA143" i="36"/>
  <c r="AV617" i="27" s="1"/>
  <c r="AD136" i="36"/>
  <c r="AA242" i="36"/>
  <c r="AV716" i="27" s="1"/>
  <c r="Z239" i="36"/>
  <c r="AU713" i="27" s="1"/>
  <c r="AC232" i="36"/>
  <c r="AX706" i="27" s="1"/>
  <c r="AA218" i="36"/>
  <c r="AV692" i="27" s="1"/>
  <c r="Z215" i="36"/>
  <c r="AU689" i="27" s="1"/>
  <c r="AA194" i="36"/>
  <c r="AV668" i="27" s="1"/>
  <c r="AC192" i="36"/>
  <c r="AX666" i="27" s="1"/>
  <c r="Z191" i="36"/>
  <c r="AU665" i="27" s="1"/>
  <c r="AC176" i="36"/>
  <c r="AX650" i="27" s="1"/>
  <c r="AC168" i="36"/>
  <c r="AX642" i="27" s="1"/>
  <c r="Z167" i="36"/>
  <c r="AU641" i="27" s="1"/>
  <c r="AB165" i="36"/>
  <c r="AW639" i="27" s="1"/>
  <c r="AC152" i="36"/>
  <c r="AX626" i="27" s="1"/>
  <c r="AB149" i="36"/>
  <c r="AW623" i="27" s="1"/>
  <c r="AC144" i="36"/>
  <c r="AX618" i="27" s="1"/>
  <c r="AB141" i="36"/>
  <c r="AW615" i="27" s="1"/>
  <c r="AC128" i="36"/>
  <c r="AX602" i="27" s="1"/>
  <c r="AB125" i="36"/>
  <c r="AW599" i="27" s="1"/>
  <c r="AB240" i="36"/>
  <c r="AW714" i="27" s="1"/>
  <c r="AA237" i="36"/>
  <c r="AV711" i="27" s="1"/>
  <c r="AB224" i="36"/>
  <c r="AW698" i="27" s="1"/>
  <c r="AA221" i="36"/>
  <c r="AV695" i="27" s="1"/>
  <c r="AB216" i="36"/>
  <c r="AW690" i="27" s="1"/>
  <c r="AA213" i="36"/>
  <c r="AV687" i="27" s="1"/>
  <c r="AB200" i="36"/>
  <c r="AW674" i="27" s="1"/>
  <c r="AD198" i="36"/>
  <c r="AA197" i="36"/>
  <c r="AV671" i="27" s="1"/>
  <c r="AA189" i="36"/>
  <c r="AV663" i="27" s="1"/>
  <c r="AD174" i="36"/>
  <c r="AY648" i="27" s="1"/>
  <c r="AA173" i="36"/>
  <c r="AV647" i="27" s="1"/>
  <c r="AC171" i="36"/>
  <c r="AX645" i="27" s="1"/>
  <c r="AD150" i="36"/>
  <c r="AC147" i="36"/>
  <c r="AX621" i="27" s="1"/>
  <c r="AA133" i="36"/>
  <c r="AV607" i="27" s="1"/>
  <c r="AD126" i="36"/>
  <c r="AY600" i="27" s="1"/>
  <c r="Z229" i="36"/>
  <c r="AU703" i="27" s="1"/>
  <c r="AC222" i="36"/>
  <c r="AX696" i="27" s="1"/>
  <c r="AB219" i="36"/>
  <c r="AW693" i="27" s="1"/>
  <c r="Z205" i="36"/>
  <c r="AU679" i="27" s="1"/>
  <c r="AB195" i="36"/>
  <c r="AW669" i="27" s="1"/>
  <c r="AC190" i="36"/>
  <c r="AX664" i="27" s="1"/>
  <c r="AC182" i="36"/>
  <c r="AX656" i="27" s="1"/>
  <c r="Z181" i="36"/>
  <c r="AU655" i="27" s="1"/>
  <c r="AC166" i="36"/>
  <c r="AX640" i="27" s="1"/>
  <c r="AC158" i="36"/>
  <c r="AX632" i="27" s="1"/>
  <c r="Z157" i="36"/>
  <c r="AU631" i="27" s="1"/>
  <c r="AC142" i="36"/>
  <c r="AX616" i="27" s="1"/>
  <c r="AC134" i="36"/>
  <c r="AX608" i="27" s="1"/>
  <c r="AC363" i="36"/>
  <c r="AX836" i="27" s="1"/>
  <c r="AB352" i="36"/>
  <c r="AW825" i="27" s="1"/>
  <c r="AA349" i="36"/>
  <c r="AV822" i="27" s="1"/>
  <c r="AD334" i="36"/>
  <c r="AB328" i="36"/>
  <c r="AA325" i="36"/>
  <c r="AD310" i="36"/>
  <c r="AY783" i="27" s="1"/>
  <c r="AC307" i="36"/>
  <c r="AX780" i="27" s="1"/>
  <c r="AA301" i="36"/>
  <c r="AV774" i="27" s="1"/>
  <c r="AD286" i="36"/>
  <c r="AY759" i="27" s="1"/>
  <c r="AC283" i="36"/>
  <c r="AX756" i="27" s="1"/>
  <c r="AD262" i="36"/>
  <c r="AY735" i="27" s="1"/>
  <c r="AC259" i="36"/>
  <c r="AX732" i="27" s="1"/>
  <c r="AA245" i="36"/>
  <c r="AV718" i="27" s="1"/>
  <c r="AC358" i="36"/>
  <c r="AX831" i="27" s="1"/>
  <c r="AB355" i="36"/>
  <c r="AW828" i="27" s="1"/>
  <c r="Z341" i="36"/>
  <c r="AU814" i="27" s="1"/>
  <c r="AD337" i="36"/>
  <c r="AY810" i="27" s="1"/>
  <c r="AB331" i="36"/>
  <c r="AW804" i="27" s="1"/>
  <c r="Z317" i="36"/>
  <c r="AU790" i="27" s="1"/>
  <c r="AD313" i="36"/>
  <c r="AY786" i="27" s="1"/>
  <c r="Z293" i="36"/>
  <c r="AU766" i="27" s="1"/>
  <c r="AD289" i="36"/>
  <c r="AY762" i="27" s="1"/>
  <c r="AB275" i="36"/>
  <c r="AW748" i="27" s="1"/>
  <c r="Z269" i="36"/>
  <c r="AU742" i="27" s="1"/>
  <c r="AD265" i="36"/>
  <c r="AY738" i="27" s="1"/>
  <c r="AB251" i="36"/>
  <c r="AW724" i="27" s="1"/>
  <c r="AA248" i="36"/>
  <c r="AV721" i="27" s="1"/>
  <c r="AC361" i="36"/>
  <c r="AX834" i="27" s="1"/>
  <c r="AA347" i="36"/>
  <c r="AV820" i="27" s="1"/>
  <c r="Z344" i="36"/>
  <c r="AU817" i="27" s="1"/>
  <c r="AA323" i="36"/>
  <c r="AV796" i="27" s="1"/>
  <c r="Z320" i="36"/>
  <c r="AU793" i="27" s="1"/>
  <c r="AC305" i="36"/>
  <c r="AX778" i="27" s="1"/>
  <c r="AA299" i="36"/>
  <c r="AV772" i="27" s="1"/>
  <c r="Z296" i="36"/>
  <c r="AU769" i="27" s="1"/>
  <c r="AC281" i="36"/>
  <c r="AX754" i="27" s="1"/>
  <c r="AB278" i="36"/>
  <c r="AW751" i="27" s="1"/>
  <c r="Z272" i="36"/>
  <c r="AU745" i="27" s="1"/>
  <c r="AC257" i="36"/>
  <c r="AX730" i="27" s="1"/>
  <c r="AB254" i="36"/>
  <c r="AW727" i="27" s="1"/>
  <c r="AB353" i="36"/>
  <c r="AW826" i="27" s="1"/>
  <c r="AA350" i="36"/>
  <c r="AV823" i="27" s="1"/>
  <c r="AD335" i="36"/>
  <c r="AY808" i="27" s="1"/>
  <c r="AB329" i="36"/>
  <c r="AW802" i="27" s="1"/>
  <c r="AA326" i="36"/>
  <c r="AV799" i="27" s="1"/>
  <c r="AD311" i="36"/>
  <c r="AY784" i="27" s="1"/>
  <c r="AC308" i="36"/>
  <c r="AX781" i="27" s="1"/>
  <c r="AA302" i="36"/>
  <c r="AV775" i="27" s="1"/>
  <c r="AD287" i="36"/>
  <c r="AY760" i="27" s="1"/>
  <c r="AC284" i="36"/>
  <c r="AX757" i="27" s="1"/>
  <c r="AD263" i="36"/>
  <c r="AY736" i="27" s="1"/>
  <c r="AC260" i="36"/>
  <c r="AX733" i="27" s="1"/>
  <c r="AA246" i="36"/>
  <c r="AV719" i="27" s="1"/>
  <c r="AC359" i="36"/>
  <c r="AX832" i="27" s="1"/>
  <c r="AB356" i="36"/>
  <c r="AW829" i="27" s="1"/>
  <c r="Z342" i="36"/>
  <c r="AU815" i="27" s="1"/>
  <c r="AD338" i="36"/>
  <c r="AY811" i="27" s="1"/>
  <c r="AB332" i="36"/>
  <c r="AW805" i="27" s="1"/>
  <c r="Z318" i="36"/>
  <c r="AU791" i="27" s="1"/>
  <c r="AD314" i="36"/>
  <c r="AY787" i="27" s="1"/>
  <c r="Z294" i="36"/>
  <c r="AU767" i="27" s="1"/>
  <c r="AD290" i="36"/>
  <c r="AY763" i="27" s="1"/>
  <c r="AB276" i="36"/>
  <c r="AW749" i="27" s="1"/>
  <c r="Z270" i="36"/>
  <c r="AU743" i="27" s="1"/>
  <c r="AD266" i="36"/>
  <c r="AY739" i="27" s="1"/>
  <c r="AB252" i="36"/>
  <c r="AW725" i="27" s="1"/>
  <c r="AA249" i="36"/>
  <c r="AV722" i="27" s="1"/>
  <c r="AC362" i="36"/>
  <c r="AX835" i="27" s="1"/>
  <c r="AA348" i="36"/>
  <c r="AV821" i="27" s="1"/>
  <c r="Z345" i="36"/>
  <c r="AU818" i="27" s="1"/>
  <c r="AA324" i="36"/>
  <c r="AV797" i="27" s="1"/>
  <c r="Z321" i="36"/>
  <c r="AU794" i="27" s="1"/>
  <c r="AC306" i="36"/>
  <c r="AX779" i="27" s="1"/>
  <c r="AA300" i="36"/>
  <c r="AV773" i="27" s="1"/>
  <c r="Z297" i="36"/>
  <c r="AU770" i="27" s="1"/>
  <c r="AC282" i="36"/>
  <c r="AX755" i="27" s="1"/>
  <c r="AB279" i="36"/>
  <c r="AW752" i="27" s="1"/>
  <c r="Z273" i="36"/>
  <c r="AU746" i="27" s="1"/>
  <c r="AC258" i="36"/>
  <c r="AX731" i="27" s="1"/>
  <c r="AB255" i="36"/>
  <c r="AW728" i="27" s="1"/>
  <c r="AA244" i="36"/>
  <c r="AV717" i="27" s="1"/>
  <c r="AB354" i="36"/>
  <c r="AW827" i="27" s="1"/>
  <c r="AA351" i="36"/>
  <c r="AV824" i="27" s="1"/>
  <c r="Z340" i="36"/>
  <c r="AU813" i="27" s="1"/>
  <c r="AD336" i="36"/>
  <c r="AY809" i="27" s="1"/>
  <c r="AB330" i="36"/>
  <c r="AW803" i="27" s="1"/>
  <c r="AA327" i="36"/>
  <c r="AV800" i="27" s="1"/>
  <c r="Z316" i="36"/>
  <c r="AU789" i="27" s="1"/>
  <c r="AD312" i="36"/>
  <c r="AY785" i="27" s="1"/>
  <c r="AC309" i="36"/>
  <c r="AX782" i="27" s="1"/>
  <c r="AA303" i="36"/>
  <c r="AV776" i="27" s="1"/>
  <c r="Z292" i="36"/>
  <c r="AU765" i="27" s="1"/>
  <c r="AD288" i="36"/>
  <c r="AY761" i="27" s="1"/>
  <c r="AC285" i="36"/>
  <c r="AX758" i="27" s="1"/>
  <c r="AB274" i="36"/>
  <c r="AW747" i="27" s="1"/>
  <c r="Z268" i="36"/>
  <c r="AU741" i="27" s="1"/>
  <c r="AD264" i="36"/>
  <c r="AY737" i="27" s="1"/>
  <c r="AC261" i="36"/>
  <c r="AX734" i="27" s="1"/>
  <c r="AB250" i="36"/>
  <c r="AW723" i="27" s="1"/>
  <c r="AA247" i="36"/>
  <c r="AV720" i="27" s="1"/>
  <c r="AC360" i="36"/>
  <c r="AX833" i="27" s="1"/>
  <c r="AB357" i="36"/>
  <c r="AW830" i="27" s="1"/>
  <c r="AA346" i="36"/>
  <c r="AV819" i="27" s="1"/>
  <c r="Z343" i="36"/>
  <c r="AU816" i="27" s="1"/>
  <c r="AD339" i="36"/>
  <c r="AY812" i="27" s="1"/>
  <c r="AB333" i="36"/>
  <c r="AW806" i="27" s="1"/>
  <c r="AA322" i="36"/>
  <c r="AV795" i="27" s="1"/>
  <c r="Z319" i="36"/>
  <c r="AU792" i="27" s="1"/>
  <c r="AD315" i="36"/>
  <c r="AY788" i="27" s="1"/>
  <c r="AC304" i="36"/>
  <c r="AX777" i="27" s="1"/>
  <c r="AA298" i="36"/>
  <c r="AV771" i="27" s="1"/>
  <c r="Z295" i="36"/>
  <c r="AU768" i="27" s="1"/>
  <c r="AD291" i="36"/>
  <c r="AY764" i="27" s="1"/>
  <c r="AC280" i="36"/>
  <c r="AX753" i="27" s="1"/>
  <c r="AB277" i="36"/>
  <c r="AW750" i="27" s="1"/>
  <c r="Z271" i="36"/>
  <c r="AU744" i="27" s="1"/>
  <c r="AD267" i="36"/>
  <c r="AY740" i="27" s="1"/>
  <c r="AC256" i="36"/>
  <c r="AX729" i="27" s="1"/>
  <c r="AB253" i="36"/>
  <c r="AW726" i="27" s="1"/>
  <c r="Z240" i="36"/>
  <c r="AU714" i="27" s="1"/>
  <c r="AA235" i="36"/>
  <c r="AV709" i="27" s="1"/>
  <c r="AC233" i="36"/>
  <c r="AX707" i="27" s="1"/>
  <c r="AC225" i="36"/>
  <c r="AX699" i="27" s="1"/>
  <c r="Z216" i="36"/>
  <c r="AU690" i="27" s="1"/>
  <c r="AA211" i="36"/>
  <c r="AV685" i="27" s="1"/>
  <c r="Z192" i="36"/>
  <c r="AU666" i="27" s="1"/>
  <c r="AA187" i="36"/>
  <c r="AV661" i="27" s="1"/>
  <c r="Z168" i="36"/>
  <c r="AU642" i="27" s="1"/>
  <c r="AB166" i="36"/>
  <c r="AW640" i="27" s="1"/>
  <c r="AB150" i="36"/>
  <c r="AW624" i="27" s="1"/>
  <c r="AB142" i="36"/>
  <c r="AW616" i="27" s="1"/>
  <c r="AB126" i="36"/>
  <c r="AW600" i="27" s="1"/>
  <c r="AA238" i="36"/>
  <c r="AV712" i="27" s="1"/>
  <c r="AA222" i="36"/>
  <c r="AV696" i="27" s="1"/>
  <c r="AA214" i="36"/>
  <c r="AV688" i="27" s="1"/>
  <c r="AD207" i="36"/>
  <c r="AY681" i="27" s="1"/>
  <c r="AA198" i="36"/>
  <c r="AV672" i="27" s="1"/>
  <c r="AA190" i="36"/>
  <c r="AV664" i="27" s="1"/>
  <c r="AD183" i="36"/>
  <c r="AY657" i="27" s="1"/>
  <c r="AA174" i="36"/>
  <c r="AV648" i="27" s="1"/>
  <c r="AC172" i="36"/>
  <c r="AX646" i="27" s="1"/>
  <c r="AB169" i="36"/>
  <c r="AW643" i="27" s="1"/>
  <c r="AD159" i="36"/>
  <c r="AY633" i="27" s="1"/>
  <c r="AC148" i="36"/>
  <c r="AX622" i="27" s="1"/>
  <c r="AB145" i="36"/>
  <c r="AW619" i="27" s="1"/>
  <c r="AD135" i="36"/>
  <c r="AY609" i="27" s="1"/>
  <c r="AA134" i="36"/>
  <c r="AV608" i="27" s="1"/>
  <c r="AC124" i="36"/>
  <c r="AX598" i="27" s="1"/>
  <c r="AA241" i="36"/>
  <c r="AV715" i="27" s="1"/>
  <c r="AC231" i="36"/>
  <c r="AX705" i="27" s="1"/>
  <c r="Z230" i="36"/>
  <c r="AU704" i="27" s="1"/>
  <c r="AB220" i="36"/>
  <c r="AW694" i="27" s="1"/>
  <c r="AA217" i="36"/>
  <c r="AV691" i="27" s="1"/>
  <c r="Z206" i="36"/>
  <c r="AU680" i="27" s="1"/>
  <c r="AB196" i="36"/>
  <c r="AW670" i="27" s="1"/>
  <c r="AA193" i="36"/>
  <c r="AV667" i="27" s="1"/>
  <c r="AC191" i="36"/>
  <c r="AX665" i="27" s="1"/>
  <c r="Z182" i="36"/>
  <c r="AU656" i="27" s="1"/>
  <c r="AC175" i="36"/>
  <c r="AX649" i="27" s="1"/>
  <c r="AC167" i="36"/>
  <c r="AX641" i="27" s="1"/>
  <c r="Z158" i="36"/>
  <c r="AU632" i="27" s="1"/>
  <c r="AC151" i="36"/>
  <c r="AX625" i="27" s="1"/>
  <c r="AC143" i="36"/>
  <c r="AX617" i="27" s="1"/>
  <c r="AC127" i="36"/>
  <c r="AX601" i="27" s="1"/>
  <c r="AB239" i="36"/>
  <c r="AW713" i="27" s="1"/>
  <c r="AB223" i="36"/>
  <c r="AW697" i="27" s="1"/>
  <c r="AB215" i="36"/>
  <c r="AW689" i="27" s="1"/>
  <c r="AB199" i="36"/>
  <c r="AW673" i="27" s="1"/>
  <c r="AD197" i="36"/>
  <c r="AC178" i="36"/>
  <c r="AX652" i="27" s="1"/>
  <c r="AD173" i="36"/>
  <c r="AC154" i="36"/>
  <c r="AX628" i="27" s="1"/>
  <c r="AD149" i="36"/>
  <c r="AY623" i="27" s="1"/>
  <c r="AA140" i="36"/>
  <c r="AV614" i="27" s="1"/>
  <c r="AA132" i="36"/>
  <c r="AV606" i="27" s="1"/>
  <c r="AC130" i="36"/>
  <c r="AX604" i="27" s="1"/>
  <c r="AD125" i="36"/>
  <c r="Z236" i="36"/>
  <c r="AU710" i="27" s="1"/>
  <c r="Z228" i="36"/>
  <c r="AU702" i="27" s="1"/>
  <c r="AB226" i="36"/>
  <c r="AW700" i="27" s="1"/>
  <c r="AC221" i="36"/>
  <c r="AX695" i="27" s="1"/>
  <c r="Z212" i="36"/>
  <c r="AU686" i="27" s="1"/>
  <c r="Z204" i="36"/>
  <c r="AU678" i="27" s="1"/>
  <c r="AB202" i="36"/>
  <c r="AW676" i="27" s="1"/>
  <c r="AC189" i="36"/>
  <c r="AX663" i="27" s="1"/>
  <c r="Z188" i="36"/>
  <c r="AU662" i="27" s="1"/>
  <c r="AC181" i="36"/>
  <c r="AX655" i="27" s="1"/>
  <c r="Z180" i="36"/>
  <c r="AU654" i="27" s="1"/>
  <c r="AC165" i="36"/>
  <c r="AX639" i="27" s="1"/>
  <c r="Z164" i="36"/>
  <c r="AU638" i="27" s="1"/>
  <c r="AC157" i="36"/>
  <c r="AX631" i="27" s="1"/>
  <c r="Z156" i="36"/>
  <c r="AU630" i="27" s="1"/>
  <c r="AC141" i="36"/>
  <c r="AX615" i="27" s="1"/>
  <c r="AC133" i="36"/>
  <c r="AX607" i="27" s="1"/>
  <c r="AB237" i="36"/>
  <c r="AW711" i="27" s="1"/>
  <c r="AB229" i="36"/>
  <c r="AW703" i="27" s="1"/>
  <c r="AB213" i="36"/>
  <c r="AW687" i="27" s="1"/>
  <c r="AB205" i="36"/>
  <c r="AW679" i="27" s="1"/>
  <c r="AD203" i="36"/>
  <c r="AD195" i="36"/>
  <c r="AY669" i="27" s="1"/>
  <c r="AD179" i="36"/>
  <c r="AY653" i="27" s="1"/>
  <c r="AD171" i="36"/>
  <c r="AY645" i="27" s="1"/>
  <c r="AD155" i="36"/>
  <c r="AY629" i="27" s="1"/>
  <c r="AD147" i="36"/>
  <c r="AY621" i="27" s="1"/>
  <c r="AA146" i="36"/>
  <c r="AV620" i="27" s="1"/>
  <c r="AA138" i="36"/>
  <c r="AV612" i="27" s="1"/>
  <c r="AD131" i="36"/>
  <c r="AY605" i="27" s="1"/>
  <c r="AD123" i="36"/>
  <c r="AY597" i="27" s="1"/>
  <c r="Z242" i="36"/>
  <c r="AU716" i="27" s="1"/>
  <c r="Z234" i="36"/>
  <c r="AU708" i="27" s="1"/>
  <c r="AC227" i="36"/>
  <c r="AX701" i="27" s="1"/>
  <c r="AC219" i="36"/>
  <c r="AX693" i="27" s="1"/>
  <c r="Z218" i="36"/>
  <c r="AU692" i="27" s="1"/>
  <c r="Z210" i="36"/>
  <c r="AU684" i="27" s="1"/>
  <c r="Z194" i="36"/>
  <c r="AU668" i="27" s="1"/>
  <c r="Z186" i="36"/>
  <c r="AU660" i="27" s="1"/>
  <c r="Z170" i="36"/>
  <c r="AU644" i="27" s="1"/>
  <c r="Z162" i="36"/>
  <c r="AU636" i="27" s="1"/>
  <c r="AB160" i="36"/>
  <c r="AW634" i="27" s="1"/>
  <c r="AB152" i="36"/>
  <c r="AW626" i="27" s="1"/>
  <c r="AB136" i="36"/>
  <c r="AW610" i="27" s="1"/>
  <c r="AB128" i="36"/>
  <c r="AW602" i="27" s="1"/>
  <c r="AA232" i="36"/>
  <c r="AV706" i="27" s="1"/>
  <c r="AA224" i="36"/>
  <c r="AV698" i="27" s="1"/>
  <c r="AD209" i="36"/>
  <c r="AY683" i="27" s="1"/>
  <c r="AA208" i="36"/>
  <c r="AV682" i="27" s="1"/>
  <c r="AD201" i="36"/>
  <c r="AY675" i="27" s="1"/>
  <c r="AA200" i="36"/>
  <c r="AV674" i="27" s="1"/>
  <c r="AD185" i="36"/>
  <c r="AA184" i="36"/>
  <c r="AV658" i="27" s="1"/>
  <c r="AD177" i="36"/>
  <c r="AA176" i="36"/>
  <c r="AV650" i="27" s="1"/>
  <c r="AB163" i="36"/>
  <c r="AW637" i="27" s="1"/>
  <c r="AD161" i="36"/>
  <c r="AY635" i="27" s="1"/>
  <c r="AD153" i="36"/>
  <c r="AY627" i="27" s="1"/>
  <c r="AA144" i="36"/>
  <c r="AV618" i="27" s="1"/>
  <c r="AB139" i="36"/>
  <c r="AW613" i="27" s="1"/>
  <c r="AD137" i="36"/>
  <c r="AY611" i="27" s="1"/>
  <c r="AD129" i="36"/>
  <c r="AY603" i="27" s="1"/>
  <c r="L25" i="35"/>
  <c r="Z346" i="36"/>
  <c r="AU819" i="27" s="1"/>
  <c r="AA341" i="36"/>
  <c r="AV814" i="27" s="1"/>
  <c r="AD326" i="36"/>
  <c r="Z322" i="36"/>
  <c r="AU795" i="27" s="1"/>
  <c r="AA317" i="36"/>
  <c r="AV790" i="27" s="1"/>
  <c r="AC315" i="36"/>
  <c r="AX788" i="27" s="1"/>
  <c r="AD302" i="36"/>
  <c r="AY775" i="27" s="1"/>
  <c r="Z298" i="36"/>
  <c r="AU771" i="27" s="1"/>
  <c r="AA293" i="36"/>
  <c r="AV766" i="27" s="1"/>
  <c r="AC291" i="36"/>
  <c r="AX764" i="27" s="1"/>
  <c r="AB288" i="36"/>
  <c r="AW761" i="27" s="1"/>
  <c r="AD278" i="36"/>
  <c r="AY751" i="27" s="1"/>
  <c r="Z274" i="36"/>
  <c r="AU747" i="27" s="1"/>
  <c r="AC267" i="36"/>
  <c r="AX740" i="27" s="1"/>
  <c r="AB264" i="36"/>
  <c r="AD254" i="36"/>
  <c r="AY727" i="27" s="1"/>
  <c r="AB363" i="36"/>
  <c r="AW836" i="27" s="1"/>
  <c r="AA360" i="36"/>
  <c r="AV833" i="27" s="1"/>
  <c r="AC350" i="36"/>
  <c r="AX823" i="27" s="1"/>
  <c r="AB339" i="36"/>
  <c r="AW812" i="27" s="1"/>
  <c r="AA336" i="36"/>
  <c r="AV809" i="27" s="1"/>
  <c r="AD321" i="36"/>
  <c r="AY794" i="27" s="1"/>
  <c r="AA312" i="36"/>
  <c r="AV785" i="27" s="1"/>
  <c r="AD297" i="36"/>
  <c r="AY770" i="27" s="1"/>
  <c r="AC294" i="36"/>
  <c r="AX767" i="27" s="1"/>
  <c r="AB283" i="36"/>
  <c r="AW756" i="27" s="1"/>
  <c r="AD273" i="36"/>
  <c r="AY746" i="27" s="1"/>
  <c r="AC270" i="36"/>
  <c r="AX743" i="27" s="1"/>
  <c r="AB259" i="36"/>
  <c r="AW732" i="27" s="1"/>
  <c r="AA256" i="36"/>
  <c r="AV729" i="27" s="1"/>
  <c r="AD249" i="36"/>
  <c r="AY722" i="27" s="1"/>
  <c r="AC246" i="36"/>
  <c r="AX719" i="27" s="1"/>
  <c r="AA355" i="36"/>
  <c r="AV828" i="27" s="1"/>
  <c r="Z352" i="36"/>
  <c r="AU825" i="27" s="1"/>
  <c r="AC345" i="36"/>
  <c r="AX818" i="27" s="1"/>
  <c r="AB342" i="36"/>
  <c r="AW815" i="27" s="1"/>
  <c r="AD332" i="36"/>
  <c r="AY805" i="27" s="1"/>
  <c r="AA331" i="36"/>
  <c r="AV804" i="27" s="1"/>
  <c r="Z328" i="36"/>
  <c r="AU801" i="27" s="1"/>
  <c r="AB318" i="36"/>
  <c r="AW791" i="27" s="1"/>
  <c r="AD308" i="36"/>
  <c r="AY781" i="27" s="1"/>
  <c r="AA307" i="36"/>
  <c r="AV780" i="27" s="1"/>
  <c r="Z304" i="36"/>
  <c r="AU777" i="27" s="1"/>
  <c r="AD284" i="36"/>
  <c r="AY757" i="27" s="1"/>
  <c r="Z280" i="36"/>
  <c r="AU753" i="27" s="1"/>
  <c r="AD260" i="36"/>
  <c r="AY733" i="27" s="1"/>
  <c r="AA251" i="36"/>
  <c r="AV724" i="27" s="1"/>
  <c r="AC356" i="36"/>
  <c r="AX829" i="27" s="1"/>
  <c r="Z347" i="36"/>
  <c r="AU820" i="27" s="1"/>
  <c r="AD327" i="36"/>
  <c r="AY800" i="27" s="1"/>
  <c r="Z323" i="36"/>
  <c r="AU796" i="27" s="1"/>
  <c r="AD303" i="36"/>
  <c r="AC300" i="36"/>
  <c r="AX773" i="27" s="1"/>
  <c r="Z299" i="36"/>
  <c r="AU772" i="27" s="1"/>
  <c r="AB289" i="36"/>
  <c r="AW762" i="27" s="1"/>
  <c r="AD279" i="36"/>
  <c r="AY752" i="27" s="1"/>
  <c r="AC276" i="36"/>
  <c r="AX749" i="27" s="1"/>
  <c r="Z275" i="36"/>
  <c r="AU748" i="27" s="1"/>
  <c r="AB265" i="36"/>
  <c r="AW738" i="27" s="1"/>
  <c r="AA262" i="36"/>
  <c r="AV735" i="27" s="1"/>
  <c r="AD255" i="36"/>
  <c r="AY728" i="27" s="1"/>
  <c r="AC252" i="36"/>
  <c r="AX725" i="27" s="1"/>
  <c r="AA361" i="36"/>
  <c r="AV834" i="27" s="1"/>
  <c r="Z358" i="36"/>
  <c r="AU831" i="27" s="1"/>
  <c r="AC351" i="36"/>
  <c r="AX824" i="27" s="1"/>
  <c r="AB348" i="36"/>
  <c r="AW821" i="27" s="1"/>
  <c r="AA337" i="36"/>
  <c r="AV810" i="27" s="1"/>
  <c r="Z334" i="36"/>
  <c r="AU807" i="27" s="1"/>
  <c r="AB324" i="36"/>
  <c r="AW797" i="27" s="1"/>
  <c r="AA313" i="36"/>
  <c r="AV786" i="27" s="1"/>
  <c r="Z310" i="36"/>
  <c r="AU783" i="27" s="1"/>
  <c r="AC295" i="36"/>
  <c r="AX768" i="27" s="1"/>
  <c r="Z286" i="36"/>
  <c r="AU759" i="27" s="1"/>
  <c r="AC271" i="36"/>
  <c r="AX744" i="27" s="1"/>
  <c r="AB268" i="36"/>
  <c r="AW741" i="27" s="1"/>
  <c r="AA257" i="36"/>
  <c r="AC247" i="36"/>
  <c r="AX720" i="27" s="1"/>
  <c r="AB244" i="36"/>
  <c r="AW717" i="27" s="1"/>
  <c r="Z353" i="36"/>
  <c r="AU826" i="27" s="1"/>
  <c r="AB343" i="36"/>
  <c r="AW816" i="27" s="1"/>
  <c r="AA340" i="36"/>
  <c r="AV813" i="27" s="1"/>
  <c r="AD333" i="36"/>
  <c r="AY806" i="27" s="1"/>
  <c r="Z329" i="36"/>
  <c r="AU802" i="27" s="1"/>
  <c r="AB319" i="36"/>
  <c r="AW792" i="27" s="1"/>
  <c r="AA316" i="36"/>
  <c r="AV789" i="27" s="1"/>
  <c r="AC314" i="36"/>
  <c r="AX787" i="27" s="1"/>
  <c r="AD309" i="36"/>
  <c r="Z305" i="36"/>
  <c r="AU778" i="27" s="1"/>
  <c r="AA292" i="36"/>
  <c r="AV765" i="27" s="1"/>
  <c r="AC290" i="36"/>
  <c r="AX763" i="27" s="1"/>
  <c r="AD285" i="36"/>
  <c r="AY758" i="27" s="1"/>
  <c r="Z281" i="36"/>
  <c r="AU754" i="27" s="1"/>
  <c r="AC266" i="36"/>
  <c r="AX739" i="27" s="1"/>
  <c r="AD261" i="36"/>
  <c r="AY734" i="27" s="1"/>
  <c r="AB362" i="36"/>
  <c r="AW835" i="27" s="1"/>
  <c r="AC357" i="36"/>
  <c r="AX830" i="27" s="1"/>
  <c r="AB338" i="36"/>
  <c r="AW811" i="27" s="1"/>
  <c r="AD320" i="36"/>
  <c r="AY793" i="27" s="1"/>
  <c r="AC301" i="36"/>
  <c r="AX774" i="27" s="1"/>
  <c r="AD296" i="36"/>
  <c r="AY769" i="27" s="1"/>
  <c r="AB282" i="36"/>
  <c r="AW755" i="27" s="1"/>
  <c r="AC277" i="36"/>
  <c r="AX750" i="27" s="1"/>
  <c r="AD272" i="36"/>
  <c r="AY745" i="27" s="1"/>
  <c r="AA263" i="36"/>
  <c r="AV736" i="27" s="1"/>
  <c r="AB258" i="36"/>
  <c r="AW731" i="27" s="1"/>
  <c r="AC253" i="36"/>
  <c r="AX726" i="27" s="1"/>
  <c r="AD248" i="36"/>
  <c r="AY721" i="27" s="1"/>
  <c r="Z359" i="36"/>
  <c r="AU832" i="27" s="1"/>
  <c r="AA354" i="36"/>
  <c r="AV827" i="27" s="1"/>
  <c r="AB349" i="36"/>
  <c r="AW822" i="27" s="1"/>
  <c r="AC344" i="36"/>
  <c r="AX817" i="27" s="1"/>
  <c r="Z335" i="36"/>
  <c r="AU808" i="27" s="1"/>
  <c r="AA330" i="36"/>
  <c r="AV803" i="27" s="1"/>
  <c r="AB325" i="36"/>
  <c r="AW798" i="27" s="1"/>
  <c r="Z311" i="36"/>
  <c r="AU784" i="27" s="1"/>
  <c r="AA306" i="36"/>
  <c r="AV779" i="27" s="1"/>
  <c r="Z287" i="36"/>
  <c r="AU760" i="27" s="1"/>
  <c r="AB269" i="36"/>
  <c r="AW742" i="27" s="1"/>
  <c r="AA250" i="36"/>
  <c r="AV723" i="27" s="1"/>
  <c r="AB245" i="36"/>
  <c r="AW718" i="27" s="1"/>
  <c r="AB360" i="36"/>
  <c r="AW833" i="27" s="1"/>
  <c r="AB344" i="36"/>
  <c r="AW817" i="27" s="1"/>
  <c r="AB336" i="36"/>
  <c r="AW809" i="27" s="1"/>
  <c r="AB320" i="36"/>
  <c r="AD318" i="36"/>
  <c r="AY791" i="27" s="1"/>
  <c r="AC299" i="36"/>
  <c r="AX772" i="27" s="1"/>
  <c r="AD294" i="36"/>
  <c r="AY767" i="27" s="1"/>
  <c r="AC275" i="36"/>
  <c r="AX748" i="27" s="1"/>
  <c r="AD270" i="36"/>
  <c r="AY743" i="27" s="1"/>
  <c r="AA261" i="36"/>
  <c r="AV734" i="27" s="1"/>
  <c r="AA253" i="36"/>
  <c r="AC251" i="36"/>
  <c r="AX724" i="27" s="1"/>
  <c r="AD246" i="36"/>
  <c r="AY719" i="27" s="1"/>
  <c r="Z357" i="36"/>
  <c r="AU830" i="27" s="1"/>
  <c r="Z349" i="36"/>
  <c r="AU822" i="27" s="1"/>
  <c r="AB347" i="36"/>
  <c r="AW820" i="27" s="1"/>
  <c r="AC342" i="36"/>
  <c r="AX815" i="27" s="1"/>
  <c r="Z333" i="36"/>
  <c r="AU806" i="27" s="1"/>
  <c r="Z325" i="36"/>
  <c r="AU798" i="27" s="1"/>
  <c r="AB323" i="36"/>
  <c r="AW796" i="27" s="1"/>
  <c r="AC310" i="36"/>
  <c r="AX783" i="27" s="1"/>
  <c r="Z309" i="36"/>
  <c r="AU782" i="27" s="1"/>
  <c r="AC302" i="36"/>
  <c r="AX775" i="27" s="1"/>
  <c r="Z301" i="36"/>
  <c r="AU774" i="27" s="1"/>
  <c r="AC286" i="36"/>
  <c r="AX759" i="27" s="1"/>
  <c r="Z285" i="36"/>
  <c r="AU758" i="27" s="1"/>
  <c r="AC278" i="36"/>
  <c r="AX751" i="27" s="1"/>
  <c r="Z277" i="36"/>
  <c r="AU750" i="27" s="1"/>
  <c r="AC262" i="36"/>
  <c r="AX735" i="27" s="1"/>
  <c r="AC254" i="36"/>
  <c r="AX727" i="27" s="1"/>
  <c r="AB358" i="36"/>
  <c r="AW831" i="27" s="1"/>
  <c r="AB350" i="36"/>
  <c r="AW823" i="27" s="1"/>
  <c r="AB334" i="36"/>
  <c r="AW807" i="27" s="1"/>
  <c r="AB326" i="36"/>
  <c r="AW799" i="27" s="1"/>
  <c r="AD324" i="36"/>
  <c r="AY797" i="27" s="1"/>
  <c r="AD316" i="36"/>
  <c r="AY789" i="27" s="1"/>
  <c r="AD300" i="36"/>
  <c r="AY773" i="27" s="1"/>
  <c r="AD292" i="36"/>
  <c r="AY765" i="27" s="1"/>
  <c r="AD276" i="36"/>
  <c r="AY749" i="27" s="1"/>
  <c r="AD268" i="36"/>
  <c r="AY741" i="27" s="1"/>
  <c r="AA267" i="36"/>
  <c r="AV740" i="27" s="1"/>
  <c r="AA259" i="36"/>
  <c r="AV732" i="27" s="1"/>
  <c r="AD252" i="36"/>
  <c r="AY725" i="27" s="1"/>
  <c r="AD244" i="36"/>
  <c r="Z363" i="36"/>
  <c r="AU836" i="27" s="1"/>
  <c r="Z355" i="36"/>
  <c r="AU828" i="27" s="1"/>
  <c r="AC348" i="36"/>
  <c r="AX821" i="27" s="1"/>
  <c r="AC340" i="36"/>
  <c r="AX813" i="27" s="1"/>
  <c r="Z339" i="36"/>
  <c r="AU812" i="27" s="1"/>
  <c r="Z331" i="36"/>
  <c r="AU804" i="27" s="1"/>
  <c r="Z315" i="36"/>
  <c r="AU788" i="27" s="1"/>
  <c r="Z307" i="36"/>
  <c r="AU780" i="27" s="1"/>
  <c r="Z291" i="36"/>
  <c r="AU764" i="27" s="1"/>
  <c r="Z283" i="36"/>
  <c r="AU756" i="27" s="1"/>
  <c r="AB281" i="36"/>
  <c r="AW754" i="27" s="1"/>
  <c r="AB273" i="36"/>
  <c r="AW746" i="27" s="1"/>
  <c r="AB257" i="36"/>
  <c r="AW730" i="27" s="1"/>
  <c r="AB249" i="36"/>
  <c r="AW722" i="27" s="1"/>
  <c r="AA353" i="36"/>
  <c r="AA345" i="36"/>
  <c r="AV818" i="27" s="1"/>
  <c r="AD330" i="36"/>
  <c r="AA329" i="36"/>
  <c r="AV802" i="27" s="1"/>
  <c r="AD322" i="36"/>
  <c r="AA321" i="36"/>
  <c r="AD306" i="36"/>
  <c r="AY779" i="27" s="1"/>
  <c r="AA305" i="36"/>
  <c r="AV778" i="27" s="1"/>
  <c r="AD298" i="36"/>
  <c r="AY771" i="27" s="1"/>
  <c r="AA297" i="36"/>
  <c r="AB284" i="36"/>
  <c r="AW757" i="27" s="1"/>
  <c r="AD282" i="36"/>
  <c r="AY755" i="27" s="1"/>
  <c r="AD274" i="36"/>
  <c r="AY747" i="27" s="1"/>
  <c r="AA265" i="36"/>
  <c r="AB260" i="36"/>
  <c r="AW733" i="27" s="1"/>
  <c r="AD258" i="36"/>
  <c r="AY731" i="27" s="1"/>
  <c r="AD250" i="36"/>
  <c r="AY723" i="27" s="1"/>
  <c r="Z361" i="36"/>
  <c r="AU834" i="27" s="1"/>
  <c r="AA356" i="36"/>
  <c r="AV829" i="27" s="1"/>
  <c r="AC354" i="36"/>
  <c r="AX827" i="27" s="1"/>
  <c r="AC346" i="36"/>
  <c r="AX819" i="27" s="1"/>
  <c r="Z337" i="36"/>
  <c r="AU810" i="27" s="1"/>
  <c r="AA332" i="36"/>
  <c r="AV805" i="27" s="1"/>
  <c r="Z313" i="36"/>
  <c r="AU786" i="27" s="1"/>
  <c r="AA308" i="36"/>
  <c r="AV781" i="27" s="1"/>
  <c r="Z289" i="36"/>
  <c r="AU762" i="27" s="1"/>
  <c r="AB287" i="36"/>
  <c r="AW760" i="27" s="1"/>
  <c r="AB271" i="36"/>
  <c r="AW744" i="27" s="1"/>
  <c r="AB263" i="36"/>
  <c r="AW736" i="27" s="1"/>
  <c r="AB247" i="36"/>
  <c r="AW720" i="27" s="1"/>
  <c r="AA359" i="36"/>
  <c r="AV832" i="27" s="1"/>
  <c r="AA343" i="36"/>
  <c r="AV816" i="27" s="1"/>
  <c r="AA335" i="36"/>
  <c r="AV808" i="27" s="1"/>
  <c r="AD328" i="36"/>
  <c r="AY801" i="27" s="1"/>
  <c r="AA319" i="36"/>
  <c r="AV792" i="27" s="1"/>
  <c r="AA311" i="36"/>
  <c r="AV784" i="27" s="1"/>
  <c r="AD304" i="36"/>
  <c r="AA295" i="36"/>
  <c r="AV768" i="27" s="1"/>
  <c r="AC293" i="36"/>
  <c r="AX766" i="27" s="1"/>
  <c r="AB290" i="36"/>
  <c r="AW763" i="27" s="1"/>
  <c r="AD280" i="36"/>
  <c r="AY753" i="27" s="1"/>
  <c r="AC269" i="36"/>
  <c r="AX742" i="27" s="1"/>
  <c r="AB266" i="36"/>
  <c r="AW739" i="27" s="1"/>
  <c r="AD256" i="36"/>
  <c r="AY729" i="27" s="1"/>
  <c r="AA255" i="36"/>
  <c r="AV728" i="27" s="1"/>
  <c r="AC245" i="36"/>
  <c r="AX718" i="27" s="1"/>
  <c r="AA362" i="36"/>
  <c r="AV835" i="27" s="1"/>
  <c r="AC352" i="36"/>
  <c r="AX825" i="27" s="1"/>
  <c r="Z351" i="36"/>
  <c r="AU824" i="27" s="1"/>
  <c r="AB341" i="36"/>
  <c r="AW814" i="27" s="1"/>
  <c r="AA338" i="36"/>
  <c r="AV811" i="27" s="1"/>
  <c r="Z327" i="36"/>
  <c r="AU800" i="27" s="1"/>
  <c r="AB317" i="36"/>
  <c r="AW790" i="27" s="1"/>
  <c r="AA314" i="36"/>
  <c r="AV787" i="27" s="1"/>
  <c r="AC312" i="36"/>
  <c r="AX785" i="27" s="1"/>
  <c r="Z303" i="36"/>
  <c r="AU776" i="27" s="1"/>
  <c r="AC296" i="36"/>
  <c r="AX769" i="27" s="1"/>
  <c r="AC288" i="36"/>
  <c r="AX761" i="27" s="1"/>
  <c r="Z279" i="36"/>
  <c r="AU752" i="27" s="1"/>
  <c r="AC272" i="36"/>
  <c r="AX745" i="27" s="1"/>
  <c r="AC264" i="36"/>
  <c r="AX737" i="27" s="1"/>
  <c r="AC248" i="36"/>
  <c r="AX721" i="27" s="1"/>
  <c r="L27" i="35"/>
  <c r="Z362" i="36"/>
  <c r="AU835" i="27" s="1"/>
  <c r="AA357" i="36"/>
  <c r="AC355" i="36"/>
  <c r="Z354" i="36"/>
  <c r="AU827" i="27" s="1"/>
  <c r="AC347" i="36"/>
  <c r="AX820" i="27" s="1"/>
  <c r="Z338" i="36"/>
  <c r="AU811" i="27" s="1"/>
  <c r="AA333" i="36"/>
  <c r="AV806" i="27" s="1"/>
  <c r="Z330" i="36"/>
  <c r="AU803" i="27" s="1"/>
  <c r="Z314" i="36"/>
  <c r="AU787" i="27" s="1"/>
  <c r="AA309" i="36"/>
  <c r="Z306" i="36"/>
  <c r="AU779" i="27" s="1"/>
  <c r="Z290" i="36"/>
  <c r="AU763" i="27" s="1"/>
  <c r="Z282" i="36"/>
  <c r="AU755" i="27" s="1"/>
  <c r="AB280" i="36"/>
  <c r="AW753" i="27" s="1"/>
  <c r="AB272" i="36"/>
  <c r="AW745" i="27" s="1"/>
  <c r="AB256" i="36"/>
  <c r="AW729" i="27" s="1"/>
  <c r="AB248" i="36"/>
  <c r="AW721" i="27" s="1"/>
  <c r="AA352" i="36"/>
  <c r="AV825" i="27" s="1"/>
  <c r="AA344" i="36"/>
  <c r="AV817" i="27" s="1"/>
  <c r="AD329" i="36"/>
  <c r="AY802" i="27" s="1"/>
  <c r="AA328" i="36"/>
  <c r="AV801" i="27" s="1"/>
  <c r="AA320" i="36"/>
  <c r="AV793" i="27" s="1"/>
  <c r="AD305" i="36"/>
  <c r="AY778" i="27" s="1"/>
  <c r="AA304" i="36"/>
  <c r="AV777" i="27" s="1"/>
  <c r="AA296" i="36"/>
  <c r="AV769" i="27" s="1"/>
  <c r="AB291" i="36"/>
  <c r="AW764" i="27" s="1"/>
  <c r="AD281" i="36"/>
  <c r="AY754" i="27" s="1"/>
  <c r="AB267" i="36"/>
  <c r="AW740" i="27" s="1"/>
  <c r="AA264" i="36"/>
  <c r="AV737" i="27" s="1"/>
  <c r="AD257" i="36"/>
  <c r="AY730" i="27" s="1"/>
  <c r="AA363" i="36"/>
  <c r="AV836" i="27" s="1"/>
  <c r="Z360" i="36"/>
  <c r="AU833" i="27" s="1"/>
  <c r="AC353" i="36"/>
  <c r="AX826" i="27" s="1"/>
  <c r="AA339" i="36"/>
  <c r="AV812" i="27" s="1"/>
  <c r="Z336" i="36"/>
  <c r="AU809" i="27" s="1"/>
  <c r="AA315" i="36"/>
  <c r="AV788" i="27" s="1"/>
  <c r="AC313" i="36"/>
  <c r="AX786" i="27" s="1"/>
  <c r="Z312" i="36"/>
  <c r="AU785" i="27" s="1"/>
  <c r="AC297" i="36"/>
  <c r="AX770" i="27" s="1"/>
  <c r="AC289" i="36"/>
  <c r="AX762" i="27" s="1"/>
  <c r="Z288" i="36"/>
  <c r="AU761" i="27" s="1"/>
  <c r="AB286" i="36"/>
  <c r="AW759" i="27" s="1"/>
  <c r="AC273" i="36"/>
  <c r="AX746" i="27" s="1"/>
  <c r="AB270" i="36"/>
  <c r="AW743" i="27" s="1"/>
  <c r="AC265" i="36"/>
  <c r="AX738" i="27" s="1"/>
  <c r="AB262" i="36"/>
  <c r="AW735" i="27" s="1"/>
  <c r="AC249" i="36"/>
  <c r="AX722" i="27" s="1"/>
  <c r="AB246" i="36"/>
  <c r="AW719" i="27" s="1"/>
  <c r="AB361" i="36"/>
  <c r="AW834" i="27" s="1"/>
  <c r="AA358" i="36"/>
  <c r="AV831" i="27" s="1"/>
  <c r="AB345" i="36"/>
  <c r="AW818" i="27" s="1"/>
  <c r="AA342" i="36"/>
  <c r="AV815" i="27" s="1"/>
  <c r="AB337" i="36"/>
  <c r="AW810" i="27" s="1"/>
  <c r="AA334" i="36"/>
  <c r="AV807" i="27" s="1"/>
  <c r="AB321" i="36"/>
  <c r="AW794" i="27" s="1"/>
  <c r="AD319" i="36"/>
  <c r="AY792" i="27" s="1"/>
  <c r="AA318" i="36"/>
  <c r="AV791" i="27" s="1"/>
  <c r="AA310" i="36"/>
  <c r="AV783" i="27" s="1"/>
  <c r="AD295" i="36"/>
  <c r="AA294" i="36"/>
  <c r="AV767" i="27" s="1"/>
  <c r="AC292" i="36"/>
  <c r="AX765" i="27" s="1"/>
  <c r="AD271" i="36"/>
  <c r="AC268" i="36"/>
  <c r="AX741" i="27" s="1"/>
  <c r="AA254" i="36"/>
  <c r="AV727" i="27" s="1"/>
  <c r="AD247" i="36"/>
  <c r="AY720" i="27" s="1"/>
  <c r="AC244" i="36"/>
  <c r="AX717" i="27" s="1"/>
  <c r="Z350" i="36"/>
  <c r="AU823" i="27" s="1"/>
  <c r="AC343" i="36"/>
  <c r="AX816" i="27" s="1"/>
  <c r="AB340" i="36"/>
  <c r="AW813" i="27" s="1"/>
  <c r="Z326" i="36"/>
  <c r="AU799" i="27" s="1"/>
  <c r="AB316" i="36"/>
  <c r="AW789" i="27" s="1"/>
  <c r="AC311" i="36"/>
  <c r="AX784" i="27" s="1"/>
  <c r="AC303" i="36"/>
  <c r="AX776" i="27" s="1"/>
  <c r="Z302" i="36"/>
  <c r="AU775" i="27" s="1"/>
  <c r="AC287" i="36"/>
  <c r="AX760" i="27" s="1"/>
  <c r="AC279" i="36"/>
  <c r="AX752" i="27" s="1"/>
  <c r="Z278" i="36"/>
  <c r="AU751" i="27" s="1"/>
  <c r="AC263" i="36"/>
  <c r="AX736" i="27" s="1"/>
  <c r="AC255" i="36"/>
  <c r="AX728" i="27" s="1"/>
  <c r="AB359" i="36"/>
  <c r="AW832" i="27" s="1"/>
  <c r="AB351" i="36"/>
  <c r="AW824" i="27" s="1"/>
  <c r="AB335" i="36"/>
  <c r="AW808" i="27" s="1"/>
  <c r="AB327" i="36"/>
  <c r="AW800" i="27" s="1"/>
  <c r="AD325" i="36"/>
  <c r="AY798" i="27" s="1"/>
  <c r="AD317" i="36"/>
  <c r="AY790" i="27" s="1"/>
  <c r="AD301" i="36"/>
  <c r="AY774" i="27" s="1"/>
  <c r="AC298" i="36"/>
  <c r="AX771" i="27" s="1"/>
  <c r="AD293" i="36"/>
  <c r="AY766" i="27" s="1"/>
  <c r="AD277" i="36"/>
  <c r="AY750" i="27" s="1"/>
  <c r="AC274" i="36"/>
  <c r="AX747" i="27" s="1"/>
  <c r="AD269" i="36"/>
  <c r="AY742" i="27" s="1"/>
  <c r="AA260" i="36"/>
  <c r="AV733" i="27" s="1"/>
  <c r="AD253" i="36"/>
  <c r="AY726" i="27" s="1"/>
  <c r="AA252" i="36"/>
  <c r="AV725" i="27" s="1"/>
  <c r="AC250" i="36"/>
  <c r="AX723" i="27" s="1"/>
  <c r="AD245" i="36"/>
  <c r="AY718" i="27" s="1"/>
  <c r="Z356" i="36"/>
  <c r="AU829" i="27" s="1"/>
  <c r="AC349" i="36"/>
  <c r="AX822" i="27" s="1"/>
  <c r="Z348" i="36"/>
  <c r="AU821" i="27" s="1"/>
  <c r="AB346" i="36"/>
  <c r="AW819" i="27" s="1"/>
  <c r="AC341" i="36"/>
  <c r="AX814" i="27" s="1"/>
  <c r="Z332" i="36"/>
  <c r="AU805" i="27" s="1"/>
  <c r="Z324" i="36"/>
  <c r="AU797" i="27" s="1"/>
  <c r="AB322" i="36"/>
  <c r="AW795" i="27" s="1"/>
  <c r="Z308" i="36"/>
  <c r="AU781" i="27" s="1"/>
  <c r="Z300" i="36"/>
  <c r="AU773" i="27" s="1"/>
  <c r="Z284" i="36"/>
  <c r="AU757" i="27" s="1"/>
  <c r="Z276" i="36"/>
  <c r="AU749" i="27" s="1"/>
  <c r="AD331" i="36"/>
  <c r="AY804" i="27" s="1"/>
  <c r="AD323" i="36"/>
  <c r="AY796" i="27" s="1"/>
  <c r="AD307" i="36"/>
  <c r="AD299" i="36"/>
  <c r="AY772" i="27" s="1"/>
  <c r="AB285" i="36"/>
  <c r="AW758" i="27" s="1"/>
  <c r="AD283" i="36"/>
  <c r="AY756" i="27" s="1"/>
  <c r="AD275" i="36"/>
  <c r="AY748" i="27" s="1"/>
  <c r="AA266" i="36"/>
  <c r="AV739" i="27" s="1"/>
  <c r="AB261" i="36"/>
  <c r="AW734" i="27" s="1"/>
  <c r="AD259" i="36"/>
  <c r="AY732" i="27" s="1"/>
  <c r="AA258" i="36"/>
  <c r="AV731" i="27" s="1"/>
  <c r="AD251" i="36"/>
  <c r="AY724" i="27" s="1"/>
  <c r="H30" i="35"/>
  <c r="Z121" i="36"/>
  <c r="AU596" i="27" s="1"/>
  <c r="AA117" i="36"/>
  <c r="AV592" i="27" s="1"/>
  <c r="Z113" i="36"/>
  <c r="AU588" i="27" s="1"/>
  <c r="Z109" i="36"/>
  <c r="AU584" i="27" s="1"/>
  <c r="AB105" i="36"/>
  <c r="AW580" i="27" s="1"/>
  <c r="AA101" i="36"/>
  <c r="AV576" i="27" s="1"/>
  <c r="Z97" i="36"/>
  <c r="AU572" i="27" s="1"/>
  <c r="AA93" i="36"/>
  <c r="AV568" i="27" s="1"/>
  <c r="Z89" i="36"/>
  <c r="AU564" i="27" s="1"/>
  <c r="Z85" i="36"/>
  <c r="AU560" i="27" s="1"/>
  <c r="AB81" i="36"/>
  <c r="AW556" i="27" s="1"/>
  <c r="AA77" i="36"/>
  <c r="AV552" i="27" s="1"/>
  <c r="Z73" i="36"/>
  <c r="AU548" i="27" s="1"/>
  <c r="AA69" i="36"/>
  <c r="AV544" i="27" s="1"/>
  <c r="Z65" i="36"/>
  <c r="AU540" i="27" s="1"/>
  <c r="Z61" i="36"/>
  <c r="AU536" i="27" s="1"/>
  <c r="AC57" i="36"/>
  <c r="AX532" i="27" s="1"/>
  <c r="AA53" i="36"/>
  <c r="AV528" i="27" s="1"/>
  <c r="Z49" i="36"/>
  <c r="AU524" i="27" s="1"/>
  <c r="AB45" i="36"/>
  <c r="AW520" i="27" s="1"/>
  <c r="Z41" i="36"/>
  <c r="AU516" i="27" s="1"/>
  <c r="Z37" i="36"/>
  <c r="AU512" i="27" s="1"/>
  <c r="AC33" i="36"/>
  <c r="AX508" i="27" s="1"/>
  <c r="AB29" i="36"/>
  <c r="AW504" i="27" s="1"/>
  <c r="AA25" i="36"/>
  <c r="AA17" i="36"/>
  <c r="AC9" i="36"/>
  <c r="AX484" i="27" s="1"/>
  <c r="AA120" i="36"/>
  <c r="AV595" i="27" s="1"/>
  <c r="AC112" i="36"/>
  <c r="AX587" i="27" s="1"/>
  <c r="AC104" i="36"/>
  <c r="AA96" i="36"/>
  <c r="AD88" i="36"/>
  <c r="AY563" i="27" s="1"/>
  <c r="AD80" i="36"/>
  <c r="AY555" i="27" s="1"/>
  <c r="AC68" i="36"/>
  <c r="AC60" i="36"/>
  <c r="AX535" i="27" s="1"/>
  <c r="AD52" i="36"/>
  <c r="AY527" i="27" s="1"/>
  <c r="AC44" i="36"/>
  <c r="AX519" i="27" s="1"/>
  <c r="AC36" i="36"/>
  <c r="AX511" i="27" s="1"/>
  <c r="AD28" i="36"/>
  <c r="AY503" i="27" s="1"/>
  <c r="AC20" i="36"/>
  <c r="AX495" i="27" s="1"/>
  <c r="AC12" i="36"/>
  <c r="AX487" i="27" s="1"/>
  <c r="AD4" i="36"/>
  <c r="AY479" i="27" s="1"/>
  <c r="Z115" i="36"/>
  <c r="AU590" i="27" s="1"/>
  <c r="Z107" i="36"/>
  <c r="AU582" i="27" s="1"/>
  <c r="AB99" i="36"/>
  <c r="AW574" i="27" s="1"/>
  <c r="Z91" i="36"/>
  <c r="AU566" i="27" s="1"/>
  <c r="Z83" i="36"/>
  <c r="AU558" i="27" s="1"/>
  <c r="AB75" i="36"/>
  <c r="AW550" i="27" s="1"/>
  <c r="Z67" i="36"/>
  <c r="AU542" i="27" s="1"/>
  <c r="Z59" i="36"/>
  <c r="AU534" i="27" s="1"/>
  <c r="AC51" i="36"/>
  <c r="AX526" i="27" s="1"/>
  <c r="Z43" i="36"/>
  <c r="AU518" i="27" s="1"/>
  <c r="Z35" i="36"/>
  <c r="AU510" i="27" s="1"/>
  <c r="AC27" i="36"/>
  <c r="AX502" i="27" s="1"/>
  <c r="AA19" i="36"/>
  <c r="AA11" i="36"/>
  <c r="AV486" i="27" s="1"/>
  <c r="AC3" i="36"/>
  <c r="AX478" i="27" s="1"/>
  <c r="AB118" i="36"/>
  <c r="AW593" i="27" s="1"/>
  <c r="AA114" i="36"/>
  <c r="AC110" i="36"/>
  <c r="AX585" i="27" s="1"/>
  <c r="AC106" i="36"/>
  <c r="AX581" i="27" s="1"/>
  <c r="AB102" i="36"/>
  <c r="AW577" i="27" s="1"/>
  <c r="AC98" i="36"/>
  <c r="AX573" i="27" s="1"/>
  <c r="AB94" i="36"/>
  <c r="AW569" i="27" s="1"/>
  <c r="AA90" i="36"/>
  <c r="AD86" i="36"/>
  <c r="AY561" i="27" s="1"/>
  <c r="AD82" i="36"/>
  <c r="AY557" i="27" s="1"/>
  <c r="AB78" i="36"/>
  <c r="AW553" i="27" s="1"/>
  <c r="AD74" i="36"/>
  <c r="AY549" i="27" s="1"/>
  <c r="AC70" i="36"/>
  <c r="AX545" i="27" s="1"/>
  <c r="AA66" i="36"/>
  <c r="AD62" i="36"/>
  <c r="AY537" i="27" s="1"/>
  <c r="AD58" i="36"/>
  <c r="AC54" i="36"/>
  <c r="AX529" i="27" s="1"/>
  <c r="AD50" i="36"/>
  <c r="AY525" i="27" s="1"/>
  <c r="AC46" i="36"/>
  <c r="AX521" i="27" s="1"/>
  <c r="AB42" i="36"/>
  <c r="AD38" i="36"/>
  <c r="AY513" i="27" s="1"/>
  <c r="AD34" i="36"/>
  <c r="AY509" i="27" s="1"/>
  <c r="AC30" i="36"/>
  <c r="AX505" i="27" s="1"/>
  <c r="AD26" i="36"/>
  <c r="AC22" i="36"/>
  <c r="AX497" i="27" s="1"/>
  <c r="AB18" i="36"/>
  <c r="AW493" i="27" s="1"/>
  <c r="AD14" i="36"/>
  <c r="AY489" i="27" s="1"/>
  <c r="AD10" i="36"/>
  <c r="AC6" i="36"/>
  <c r="AX481" i="27" s="1"/>
  <c r="AD2" i="36"/>
  <c r="AY477" i="27" s="1"/>
  <c r="AB21" i="36"/>
  <c r="AW496" i="27" s="1"/>
  <c r="AA13" i="36"/>
  <c r="AB5" i="36"/>
  <c r="AB116" i="36"/>
  <c r="AW591" i="27" s="1"/>
  <c r="AB108" i="36"/>
  <c r="AW583" i="27" s="1"/>
  <c r="AC100" i="36"/>
  <c r="AX575" i="27" s="1"/>
  <c r="AB92" i="36"/>
  <c r="AW567" i="27" s="1"/>
  <c r="AB84" i="36"/>
  <c r="AW559" i="27" s="1"/>
  <c r="AD76" i="36"/>
  <c r="AY551" i="27" s="1"/>
  <c r="AA72" i="36"/>
  <c r="AV547" i="27" s="1"/>
  <c r="AD64" i="36"/>
  <c r="AY539" i="27" s="1"/>
  <c r="AD56" i="36"/>
  <c r="AY531" i="27" s="1"/>
  <c r="AB48" i="36"/>
  <c r="AW523" i="27" s="1"/>
  <c r="AD40" i="36"/>
  <c r="AY515" i="27" s="1"/>
  <c r="AD32" i="36"/>
  <c r="AB24" i="36"/>
  <c r="AW499" i="27" s="1"/>
  <c r="AD16" i="36"/>
  <c r="AY491" i="27" s="1"/>
  <c r="AD8" i="36"/>
  <c r="AY483" i="27" s="1"/>
  <c r="Z119" i="36"/>
  <c r="AU594" i="27" s="1"/>
  <c r="AA111" i="36"/>
  <c r="AA103" i="36"/>
  <c r="AV578" i="27" s="1"/>
  <c r="Z95" i="36"/>
  <c r="AU570" i="27" s="1"/>
  <c r="AA87" i="36"/>
  <c r="AV562" i="27" s="1"/>
  <c r="AA79" i="36"/>
  <c r="Z71" i="36"/>
  <c r="AU546" i="27" s="1"/>
  <c r="AA63" i="36"/>
  <c r="AA55" i="36"/>
  <c r="Z47" i="36"/>
  <c r="AU522" i="27" s="1"/>
  <c r="AB39" i="36"/>
  <c r="AW514" i="27" s="1"/>
  <c r="AB31" i="36"/>
  <c r="AW506" i="27" s="1"/>
  <c r="AA23" i="36"/>
  <c r="AV498" i="27" s="1"/>
  <c r="AB15" i="36"/>
  <c r="AW490" i="27" s="1"/>
  <c r="AB7" i="36"/>
  <c r="AW482" i="27" s="1"/>
  <c r="H24" i="35"/>
  <c r="AA121" i="36"/>
  <c r="AB119" i="36"/>
  <c r="AW594" i="27" s="1"/>
  <c r="AB117" i="36"/>
  <c r="AW592" i="27" s="1"/>
  <c r="AA115" i="36"/>
  <c r="AV590" i="27" s="1"/>
  <c r="AC113" i="36"/>
  <c r="AX588" i="27" s="1"/>
  <c r="AC111" i="36"/>
  <c r="AX586" i="27" s="1"/>
  <c r="AB109" i="36"/>
  <c r="AW584" i="27" s="1"/>
  <c r="AC107" i="36"/>
  <c r="AC105" i="36"/>
  <c r="AX580" i="27" s="1"/>
  <c r="AB103" i="36"/>
  <c r="AW578" i="27" s="1"/>
  <c r="AC101" i="36"/>
  <c r="AX576" i="27" s="1"/>
  <c r="AC99" i="36"/>
  <c r="AX574" i="27" s="1"/>
  <c r="AA97" i="36"/>
  <c r="AV572" i="27" s="1"/>
  <c r="AB95" i="36"/>
  <c r="AW570" i="27" s="1"/>
  <c r="AB93" i="36"/>
  <c r="AW568" i="27" s="1"/>
  <c r="AA91" i="36"/>
  <c r="AV566" i="27" s="1"/>
  <c r="AD89" i="36"/>
  <c r="AY564" i="27" s="1"/>
  <c r="AD87" i="36"/>
  <c r="AY562" i="27" s="1"/>
  <c r="AB85" i="36"/>
  <c r="AW560" i="27" s="1"/>
  <c r="AD83" i="36"/>
  <c r="AY558" i="27" s="1"/>
  <c r="AD81" i="36"/>
  <c r="AB79" i="36"/>
  <c r="AW554" i="27" s="1"/>
  <c r="AD77" i="36"/>
  <c r="AY552" i="27" s="1"/>
  <c r="AD75" i="36"/>
  <c r="AA73" i="36"/>
  <c r="AC71" i="36"/>
  <c r="AX546" i="27" s="1"/>
  <c r="AC69" i="36"/>
  <c r="AX544" i="27" s="1"/>
  <c r="AA67" i="36"/>
  <c r="AV542" i="27" s="1"/>
  <c r="AD65" i="36"/>
  <c r="AY540" i="27" s="1"/>
  <c r="AD63" i="36"/>
  <c r="AY538" i="27" s="1"/>
  <c r="AC61" i="36"/>
  <c r="AX536" i="27" s="1"/>
  <c r="AD59" i="36"/>
  <c r="AY534" i="27" s="1"/>
  <c r="AD57" i="36"/>
  <c r="AY532" i="27" s="1"/>
  <c r="AC55" i="36"/>
  <c r="AX530" i="27" s="1"/>
  <c r="AD53" i="36"/>
  <c r="AY528" i="27" s="1"/>
  <c r="AD51" i="36"/>
  <c r="AY526" i="27" s="1"/>
  <c r="AB49" i="36"/>
  <c r="AW524" i="27" s="1"/>
  <c r="AC47" i="36"/>
  <c r="AX522" i="27" s="1"/>
  <c r="AC45" i="36"/>
  <c r="AX520" i="27" s="1"/>
  <c r="AB43" i="36"/>
  <c r="AW518" i="27" s="1"/>
  <c r="AD41" i="36"/>
  <c r="AD39" i="36"/>
  <c r="AY514" i="27" s="1"/>
  <c r="AC37" i="36"/>
  <c r="AX512" i="27" s="1"/>
  <c r="AD35" i="36"/>
  <c r="AY510" i="27" s="1"/>
  <c r="AD33" i="36"/>
  <c r="AY508" i="27" s="1"/>
  <c r="AC31" i="36"/>
  <c r="AX506" i="27" s="1"/>
  <c r="AD29" i="36"/>
  <c r="AY504" i="27" s="1"/>
  <c r="AD27" i="36"/>
  <c r="AY502" i="27" s="1"/>
  <c r="AB25" i="36"/>
  <c r="AC23" i="36"/>
  <c r="AX498" i="27" s="1"/>
  <c r="AC21" i="36"/>
  <c r="AX496" i="27" s="1"/>
  <c r="AB19" i="36"/>
  <c r="AW494" i="27" s="1"/>
  <c r="AD17" i="36"/>
  <c r="AY492" i="27" s="1"/>
  <c r="AD15" i="36"/>
  <c r="AY490" i="27" s="1"/>
  <c r="AC13" i="36"/>
  <c r="AX488" i="27" s="1"/>
  <c r="AD11" i="36"/>
  <c r="AY486" i="27" s="1"/>
  <c r="AD9" i="36"/>
  <c r="AY484" i="27" s="1"/>
  <c r="AC7" i="36"/>
  <c r="AX482" i="27" s="1"/>
  <c r="AD3" i="36"/>
  <c r="AY478" i="27" s="1"/>
  <c r="Z120" i="36"/>
  <c r="AU595" i="27" s="1"/>
  <c r="Z118" i="36"/>
  <c r="AU593" i="27" s="1"/>
  <c r="AA116" i="36"/>
  <c r="AV591" i="27" s="1"/>
  <c r="Z114" i="36"/>
  <c r="AU589" i="27" s="1"/>
  <c r="Z112" i="36"/>
  <c r="AU587" i="27" s="1"/>
  <c r="AA110" i="36"/>
  <c r="AV585" i="27" s="1"/>
  <c r="Z108" i="36"/>
  <c r="AU583" i="27" s="1"/>
  <c r="Z106" i="36"/>
  <c r="AU581" i="27" s="1"/>
  <c r="AB104" i="36"/>
  <c r="AA102" i="36"/>
  <c r="AV577" i="27" s="1"/>
  <c r="AA100" i="36"/>
  <c r="AB98" i="36"/>
  <c r="AW573" i="27" s="1"/>
  <c r="Z96" i="36"/>
  <c r="AU571" i="27" s="1"/>
  <c r="Z94" i="36"/>
  <c r="AU569" i="27" s="1"/>
  <c r="AA92" i="36"/>
  <c r="Z90" i="36"/>
  <c r="AU565" i="27" s="1"/>
  <c r="Z88" i="36"/>
  <c r="AU563" i="27" s="1"/>
  <c r="AA86" i="36"/>
  <c r="AV561" i="27" s="1"/>
  <c r="Z84" i="36"/>
  <c r="AU559" i="27" s="1"/>
  <c r="Z82" i="36"/>
  <c r="AU557" i="27" s="1"/>
  <c r="AB80" i="36"/>
  <c r="AW555" i="27" s="1"/>
  <c r="AA78" i="36"/>
  <c r="AA76" i="36"/>
  <c r="AB74" i="36"/>
  <c r="AW549" i="27" s="1"/>
  <c r="Z72" i="36"/>
  <c r="AU547" i="27" s="1"/>
  <c r="Z70" i="36"/>
  <c r="AU545" i="27" s="1"/>
  <c r="AA68" i="36"/>
  <c r="Z66" i="36"/>
  <c r="AU541" i="27" s="1"/>
  <c r="Z64" i="36"/>
  <c r="AU539" i="27" s="1"/>
  <c r="AA62" i="36"/>
  <c r="AV537" i="27" s="1"/>
  <c r="Z60" i="36"/>
  <c r="AU535" i="27" s="1"/>
  <c r="Z58" i="36"/>
  <c r="AU533" i="27" s="1"/>
  <c r="AC56" i="36"/>
  <c r="AX531" i="27" s="1"/>
  <c r="AA54" i="36"/>
  <c r="AV529" i="27" s="1"/>
  <c r="AA52" i="36"/>
  <c r="AC50" i="36"/>
  <c r="AX525" i="27" s="1"/>
  <c r="Z48" i="36"/>
  <c r="AU523" i="27" s="1"/>
  <c r="Z46" i="36"/>
  <c r="AU521" i="27" s="1"/>
  <c r="AB44" i="36"/>
  <c r="AW519" i="27" s="1"/>
  <c r="Z42" i="36"/>
  <c r="AU517" i="27" s="1"/>
  <c r="Z40" i="36"/>
  <c r="AU515" i="27" s="1"/>
  <c r="AB38" i="36"/>
  <c r="AW513" i="27" s="1"/>
  <c r="Z36" i="36"/>
  <c r="AU511" i="27" s="1"/>
  <c r="Z34" i="36"/>
  <c r="AU509" i="27" s="1"/>
  <c r="AC32" i="36"/>
  <c r="AX507" i="27" s="1"/>
  <c r="AB30" i="36"/>
  <c r="AW505" i="27" s="1"/>
  <c r="AB28" i="36"/>
  <c r="AW503" i="27" s="1"/>
  <c r="AC26" i="36"/>
  <c r="AX501" i="27" s="1"/>
  <c r="AA24" i="36"/>
  <c r="AV499" i="27" s="1"/>
  <c r="AA22" i="36"/>
  <c r="AV497" i="27" s="1"/>
  <c r="AB20" i="36"/>
  <c r="AW495" i="27" s="1"/>
  <c r="AA18" i="36"/>
  <c r="AV493" i="27" s="1"/>
  <c r="AA16" i="36"/>
  <c r="AV491" i="27" s="1"/>
  <c r="AB14" i="36"/>
  <c r="AW489" i="27" s="1"/>
  <c r="AA12" i="36"/>
  <c r="AA10" i="36"/>
  <c r="AV485" i="27" s="1"/>
  <c r="AC8" i="36"/>
  <c r="AX483" i="27" s="1"/>
  <c r="AB6" i="36"/>
  <c r="AW481" i="27" s="1"/>
  <c r="AB4" i="36"/>
  <c r="AW479" i="27" s="1"/>
  <c r="AC2" i="36"/>
  <c r="AX477" i="27" s="1"/>
  <c r="AD5" i="36"/>
  <c r="AY480" i="27" s="1"/>
  <c r="AB121" i="36"/>
  <c r="AA112" i="36"/>
  <c r="Z111" i="36"/>
  <c r="AU586" i="27" s="1"/>
  <c r="AC109" i="36"/>
  <c r="AX584" i="27" s="1"/>
  <c r="AB100" i="36"/>
  <c r="AW575" i="27" s="1"/>
  <c r="AA99" i="36"/>
  <c r="AB97" i="36"/>
  <c r="AW572" i="27" s="1"/>
  <c r="AA88" i="36"/>
  <c r="Z87" i="36"/>
  <c r="AU562" i="27" s="1"/>
  <c r="AD85" i="36"/>
  <c r="AY560" i="27" s="1"/>
  <c r="AB76" i="36"/>
  <c r="AW551" i="27" s="1"/>
  <c r="AA75" i="36"/>
  <c r="AV550" i="27" s="1"/>
  <c r="AC73" i="36"/>
  <c r="AA64" i="36"/>
  <c r="Z63" i="36"/>
  <c r="AU538" i="27" s="1"/>
  <c r="AD61" i="36"/>
  <c r="AC52" i="36"/>
  <c r="AX527" i="27" s="1"/>
  <c r="AA51" i="36"/>
  <c r="AC49" i="36"/>
  <c r="AX524" i="27" s="1"/>
  <c r="AB40" i="36"/>
  <c r="AW515" i="27" s="1"/>
  <c r="Z39" i="36"/>
  <c r="AU514" i="27" s="1"/>
  <c r="AD37" i="36"/>
  <c r="AY512" i="27" s="1"/>
  <c r="AC28" i="36"/>
  <c r="AX503" i="27" s="1"/>
  <c r="AB27" i="36"/>
  <c r="AW502" i="27" s="1"/>
  <c r="AC25" i="36"/>
  <c r="AB16" i="36"/>
  <c r="AW491" i="27" s="1"/>
  <c r="AA15" i="36"/>
  <c r="AV490" i="27" s="1"/>
  <c r="AD13" i="36"/>
  <c r="AC4" i="36"/>
  <c r="AX479" i="27" s="1"/>
  <c r="AB3" i="36"/>
  <c r="AW478" i="27" s="1"/>
  <c r="Z116" i="36"/>
  <c r="AU591" i="27" s="1"/>
  <c r="AC114" i="36"/>
  <c r="AX589" i="27" s="1"/>
  <c r="AA113" i="36"/>
  <c r="AV588" i="27" s="1"/>
  <c r="Z104" i="36"/>
  <c r="AU579" i="27" s="1"/>
  <c r="AC102" i="36"/>
  <c r="AX577" i="27" s="1"/>
  <c r="AB101" i="36"/>
  <c r="AW576" i="27" s="1"/>
  <c r="Z92" i="36"/>
  <c r="AU567" i="27" s="1"/>
  <c r="AD90" i="36"/>
  <c r="AY565" i="27" s="1"/>
  <c r="AA89" i="36"/>
  <c r="AV564" i="27" s="1"/>
  <c r="Z80" i="36"/>
  <c r="AU555" i="27" s="1"/>
  <c r="AD78" i="36"/>
  <c r="AY553" i="27" s="1"/>
  <c r="AB77" i="36"/>
  <c r="AW552" i="27" s="1"/>
  <c r="Z68" i="36"/>
  <c r="AU543" i="27" s="1"/>
  <c r="AD66" i="36"/>
  <c r="AY541" i="27" s="1"/>
  <c r="AA65" i="36"/>
  <c r="AV540" i="27" s="1"/>
  <c r="Z56" i="36"/>
  <c r="AU531" i="27" s="1"/>
  <c r="AD54" i="36"/>
  <c r="AY529" i="27" s="1"/>
  <c r="AC53" i="36"/>
  <c r="AX528" i="27" s="1"/>
  <c r="Z44" i="36"/>
  <c r="AU519" i="27" s="1"/>
  <c r="AD42" i="36"/>
  <c r="AY517" i="27" s="1"/>
  <c r="AB41" i="36"/>
  <c r="AW516" i="27" s="1"/>
  <c r="AD30" i="36"/>
  <c r="AY505" i="27" s="1"/>
  <c r="AA20" i="36"/>
  <c r="AB17" i="36"/>
  <c r="AW492" i="27" s="1"/>
  <c r="AD6" i="36"/>
  <c r="AY481" i="27" s="1"/>
  <c r="AA118" i="36"/>
  <c r="AV593" i="27" s="1"/>
  <c r="Z117" i="36"/>
  <c r="AU592" i="27" s="1"/>
  <c r="AC115" i="36"/>
  <c r="AX590" i="27" s="1"/>
  <c r="AB106" i="36"/>
  <c r="AW581" i="27" s="1"/>
  <c r="Z105" i="36"/>
  <c r="AU580" i="27" s="1"/>
  <c r="AC103" i="36"/>
  <c r="AX578" i="27" s="1"/>
  <c r="AA94" i="36"/>
  <c r="Z93" i="36"/>
  <c r="AU568" i="27" s="1"/>
  <c r="AD91" i="36"/>
  <c r="AB82" i="36"/>
  <c r="AW557" i="27" s="1"/>
  <c r="Z81" i="36"/>
  <c r="AU556" i="27" s="1"/>
  <c r="AD79" i="36"/>
  <c r="AY554" i="27" s="1"/>
  <c r="AA70" i="36"/>
  <c r="AV545" i="27" s="1"/>
  <c r="Z69" i="36"/>
  <c r="AU544" i="27" s="1"/>
  <c r="AD67" i="36"/>
  <c r="AY542" i="27" s="1"/>
  <c r="AC58" i="36"/>
  <c r="AX533" i="27" s="1"/>
  <c r="Z57" i="36"/>
  <c r="AU532" i="27" s="1"/>
  <c r="AD55" i="36"/>
  <c r="AY530" i="27" s="1"/>
  <c r="AB46" i="36"/>
  <c r="AW521" i="27" s="1"/>
  <c r="Z45" i="36"/>
  <c r="AU520" i="27" s="1"/>
  <c r="AD43" i="36"/>
  <c r="AY518" i="27" s="1"/>
  <c r="AC34" i="36"/>
  <c r="Z33" i="36"/>
  <c r="AU508" i="27" s="1"/>
  <c r="AD31" i="36"/>
  <c r="AY506" i="27" s="1"/>
  <c r="AB22" i="36"/>
  <c r="AW497" i="27" s="1"/>
  <c r="AA21" i="36"/>
  <c r="AD19" i="36"/>
  <c r="AY494" i="27" s="1"/>
  <c r="AC10" i="36"/>
  <c r="AX485" i="27" s="1"/>
  <c r="AA9" i="36"/>
  <c r="AD7" i="36"/>
  <c r="AY482" i="27" s="1"/>
  <c r="Z32" i="36"/>
  <c r="AU507" i="27" s="1"/>
  <c r="AC29" i="36"/>
  <c r="AX504" i="27" s="1"/>
  <c r="AD18" i="36"/>
  <c r="AA8" i="36"/>
  <c r="AC5" i="36"/>
  <c r="AX480" i="27" s="1"/>
  <c r="AB120" i="36"/>
  <c r="AW595" i="27" s="1"/>
  <c r="AA119" i="36"/>
  <c r="AV594" i="27" s="1"/>
  <c r="Z110" i="36"/>
  <c r="AU585" i="27" s="1"/>
  <c r="AC108" i="36"/>
  <c r="AX583" i="27" s="1"/>
  <c r="AB107" i="36"/>
  <c r="AW582" i="27" s="1"/>
  <c r="AA98" i="36"/>
  <c r="AV573" i="27" s="1"/>
  <c r="AB96" i="36"/>
  <c r="AW571" i="27" s="1"/>
  <c r="AA95" i="36"/>
  <c r="Z86" i="36"/>
  <c r="AU561" i="27" s="1"/>
  <c r="AD84" i="36"/>
  <c r="AB83" i="36"/>
  <c r="AW558" i="27" s="1"/>
  <c r="AA74" i="36"/>
  <c r="AC72" i="36"/>
  <c r="AX547" i="27" s="1"/>
  <c r="AA71" i="36"/>
  <c r="Z62" i="36"/>
  <c r="AU537" i="27" s="1"/>
  <c r="AD60" i="36"/>
  <c r="AY535" i="27" s="1"/>
  <c r="AC59" i="36"/>
  <c r="AX534" i="27" s="1"/>
  <c r="AA50" i="36"/>
  <c r="AV525" i="27" s="1"/>
  <c r="AC48" i="36"/>
  <c r="AB47" i="36"/>
  <c r="AW522" i="27" s="1"/>
  <c r="Z38" i="36"/>
  <c r="AU513" i="27" s="1"/>
  <c r="AD36" i="36"/>
  <c r="AY511" i="27" s="1"/>
  <c r="AC35" i="36"/>
  <c r="AB26" i="36"/>
  <c r="AW501" i="27" s="1"/>
  <c r="AC24" i="36"/>
  <c r="AX499" i="27" s="1"/>
  <c r="AB23" i="36"/>
  <c r="AW498" i="27" s="1"/>
  <c r="AA14" i="36"/>
  <c r="AV489" i="27" s="1"/>
  <c r="AD12" i="36"/>
  <c r="AY487" i="27" s="1"/>
  <c r="AC11" i="36"/>
  <c r="AX486" i="27" s="1"/>
  <c r="AB2" i="36"/>
  <c r="AW477" i="27" s="1"/>
  <c r="H21" i="35"/>
  <c r="AD121" i="36"/>
  <c r="AY596" i="27" s="1"/>
  <c r="AD120" i="36"/>
  <c r="AY595" i="27" s="1"/>
  <c r="AD119" i="36"/>
  <c r="AY594" i="27" s="1"/>
  <c r="AD118" i="36"/>
  <c r="AD117" i="36"/>
  <c r="AD116" i="36"/>
  <c r="AY591" i="27" s="1"/>
  <c r="AD115" i="36"/>
  <c r="AY590" i="27" s="1"/>
  <c r="AD114" i="36"/>
  <c r="AD113" i="36"/>
  <c r="AY588" i="27" s="1"/>
  <c r="AD112" i="36"/>
  <c r="AY587" i="27" s="1"/>
  <c r="AD111" i="36"/>
  <c r="AY586" i="27" s="1"/>
  <c r="AD110" i="36"/>
  <c r="AY585" i="27" s="1"/>
  <c r="AD109" i="36"/>
  <c r="AD108" i="36"/>
  <c r="AY583" i="27" s="1"/>
  <c r="AD107" i="36"/>
  <c r="AD106" i="36"/>
  <c r="AD105" i="36"/>
  <c r="AY580" i="27" s="1"/>
  <c r="AD104" i="36"/>
  <c r="AY579" i="27" s="1"/>
  <c r="AD103" i="36"/>
  <c r="AY578" i="27" s="1"/>
  <c r="AD102" i="36"/>
  <c r="AD101" i="36"/>
  <c r="AY576" i="27" s="1"/>
  <c r="AD100" i="36"/>
  <c r="AY575" i="27" s="1"/>
  <c r="AD99" i="36"/>
  <c r="AD98" i="36"/>
  <c r="AY573" i="27" s="1"/>
  <c r="AC97" i="36"/>
  <c r="AX572" i="27" s="1"/>
  <c r="AC96" i="36"/>
  <c r="AX571" i="27" s="1"/>
  <c r="AC95" i="36"/>
  <c r="AX570" i="27" s="1"/>
  <c r="AC94" i="36"/>
  <c r="AC93" i="36"/>
  <c r="AC92" i="36"/>
  <c r="AX567" i="27" s="1"/>
  <c r="AC89" i="36"/>
  <c r="AX564" i="27" s="1"/>
  <c r="AC87" i="36"/>
  <c r="AC85" i="36"/>
  <c r="AX560" i="27" s="1"/>
  <c r="AC83" i="36"/>
  <c r="AX558" i="27" s="1"/>
  <c r="AC81" i="36"/>
  <c r="AX556" i="27" s="1"/>
  <c r="AC79" i="36"/>
  <c r="AX554" i="27" s="1"/>
  <c r="AC77" i="36"/>
  <c r="AC75" i="36"/>
  <c r="AX550" i="27" s="1"/>
  <c r="AB73" i="36"/>
  <c r="AW548" i="27" s="1"/>
  <c r="AB71" i="36"/>
  <c r="AB69" i="36"/>
  <c r="AW544" i="27" s="1"/>
  <c r="AB67" i="36"/>
  <c r="AW542" i="27" s="1"/>
  <c r="AB65" i="36"/>
  <c r="AW540" i="27" s="1"/>
  <c r="AB63" i="36"/>
  <c r="AB60" i="36"/>
  <c r="AB58" i="36"/>
  <c r="AW533" i="27" s="1"/>
  <c r="AB56" i="36"/>
  <c r="AW531" i="27" s="1"/>
  <c r="AB54" i="36"/>
  <c r="AB52" i="36"/>
  <c r="AW527" i="27" s="1"/>
  <c r="AB50" i="36"/>
  <c r="AW525" i="27" s="1"/>
  <c r="AA48" i="36"/>
  <c r="AA46" i="36"/>
  <c r="AA44" i="36"/>
  <c r="AA42" i="36"/>
  <c r="AA40" i="36"/>
  <c r="AA38" i="36"/>
  <c r="AA36" i="36"/>
  <c r="AA34" i="36"/>
  <c r="AA32" i="36"/>
  <c r="AV507" i="27" s="1"/>
  <c r="AA31" i="36"/>
  <c r="AV506" i="27" s="1"/>
  <c r="AA30" i="36"/>
  <c r="AA29" i="36"/>
  <c r="AV504" i="27" s="1"/>
  <c r="AA28" i="36"/>
  <c r="AA27" i="36"/>
  <c r="AA26" i="36"/>
  <c r="Z25" i="36"/>
  <c r="AU500" i="27" s="1"/>
  <c r="Z24" i="36"/>
  <c r="AU499" i="27" s="1"/>
  <c r="Z23" i="36"/>
  <c r="AU498" i="27" s="1"/>
  <c r="Z22" i="36"/>
  <c r="AU497" i="27" s="1"/>
  <c r="Z21" i="36"/>
  <c r="AU496" i="27" s="1"/>
  <c r="Z20" i="36"/>
  <c r="AU495" i="27" s="1"/>
  <c r="Z19" i="36"/>
  <c r="AU494" i="27" s="1"/>
  <c r="Z18" i="36"/>
  <c r="AU493" i="27" s="1"/>
  <c r="Z17" i="36"/>
  <c r="AU492" i="27" s="1"/>
  <c r="Z16" i="36"/>
  <c r="AU491" i="27" s="1"/>
  <c r="Z15" i="36"/>
  <c r="AU490" i="27" s="1"/>
  <c r="Z14" i="36"/>
  <c r="AU489" i="27" s="1"/>
  <c r="Z13" i="36"/>
  <c r="AU488" i="27" s="1"/>
  <c r="Z12" i="36"/>
  <c r="AU487" i="27" s="1"/>
  <c r="Z11" i="36"/>
  <c r="AU486" i="27" s="1"/>
  <c r="Z10" i="36"/>
  <c r="AU485" i="27" s="1"/>
  <c r="Z9" i="36"/>
  <c r="AU484" i="27" s="1"/>
  <c r="Z8" i="36"/>
  <c r="AU483" i="27" s="1"/>
  <c r="Z7" i="36"/>
  <c r="AU482" i="27" s="1"/>
  <c r="Z6" i="36"/>
  <c r="AU481" i="27" s="1"/>
  <c r="Z5" i="36"/>
  <c r="AU480" i="27" s="1"/>
  <c r="Z4" i="36"/>
  <c r="AU479" i="27" s="1"/>
  <c r="Z3" i="36"/>
  <c r="AU478" i="27" s="1"/>
  <c r="Z2" i="36"/>
  <c r="AU477" i="27" s="1"/>
  <c r="AC91" i="36"/>
  <c r="AX566" i="27" s="1"/>
  <c r="AC90" i="36"/>
  <c r="AX565" i="27" s="1"/>
  <c r="AC88" i="36"/>
  <c r="AX563" i="27" s="1"/>
  <c r="AC86" i="36"/>
  <c r="AX561" i="27" s="1"/>
  <c r="AC84" i="36"/>
  <c r="AX559" i="27" s="1"/>
  <c r="AC82" i="36"/>
  <c r="AX557" i="27" s="1"/>
  <c r="AC80" i="36"/>
  <c r="AC78" i="36"/>
  <c r="AX553" i="27" s="1"/>
  <c r="AC76" i="36"/>
  <c r="AC74" i="36"/>
  <c r="AB72" i="36"/>
  <c r="AB70" i="36"/>
  <c r="AW545" i="27" s="1"/>
  <c r="AB68" i="36"/>
  <c r="AW543" i="27" s="1"/>
  <c r="AB66" i="36"/>
  <c r="AW541" i="27" s="1"/>
  <c r="AB64" i="36"/>
  <c r="AW539" i="27" s="1"/>
  <c r="AB62" i="36"/>
  <c r="AW537" i="27" s="1"/>
  <c r="AB61" i="36"/>
  <c r="AW536" i="27" s="1"/>
  <c r="AB59" i="36"/>
  <c r="AW534" i="27" s="1"/>
  <c r="AB57" i="36"/>
  <c r="AW532" i="27" s="1"/>
  <c r="AB55" i="36"/>
  <c r="AW530" i="27" s="1"/>
  <c r="AB53" i="36"/>
  <c r="AW528" i="27" s="1"/>
  <c r="AB51" i="36"/>
  <c r="AW526" i="27" s="1"/>
  <c r="AA49" i="36"/>
  <c r="AV524" i="27" s="1"/>
  <c r="AA47" i="36"/>
  <c r="AA45" i="36"/>
  <c r="AA43" i="36"/>
  <c r="AA41" i="36"/>
  <c r="AA39" i="36"/>
  <c r="AA37" i="36"/>
  <c r="AV512" i="27" s="1"/>
  <c r="AA35" i="36"/>
  <c r="AA33" i="36"/>
  <c r="AV508" i="27" s="1"/>
  <c r="AC120" i="36"/>
  <c r="AC116" i="36"/>
  <c r="AX591" i="27" s="1"/>
  <c r="AB113" i="36"/>
  <c r="AW588" i="27" s="1"/>
  <c r="AA106" i="36"/>
  <c r="Z103" i="36"/>
  <c r="AU578" i="27" s="1"/>
  <c r="Z99" i="36"/>
  <c r="AU574" i="27" s="1"/>
  <c r="AD95" i="36"/>
  <c r="AB89" i="36"/>
  <c r="AA82" i="36"/>
  <c r="Z79" i="36"/>
  <c r="AU554" i="27" s="1"/>
  <c r="Z75" i="36"/>
  <c r="AU550" i="27" s="1"/>
  <c r="AD71" i="36"/>
  <c r="AY546" i="27" s="1"/>
  <c r="AC64" i="36"/>
  <c r="AA58" i="36"/>
  <c r="Z55" i="36"/>
  <c r="AU530" i="27" s="1"/>
  <c r="Z51" i="36"/>
  <c r="AU526" i="27" s="1"/>
  <c r="AD47" i="36"/>
  <c r="AC40" i="36"/>
  <c r="AX515" i="27" s="1"/>
  <c r="AB37" i="36"/>
  <c r="AW512" i="27" s="1"/>
  <c r="AB33" i="36"/>
  <c r="Z31" i="36"/>
  <c r="AU506" i="27" s="1"/>
  <c r="Z27" i="36"/>
  <c r="AU502" i="27" s="1"/>
  <c r="AD23" i="36"/>
  <c r="AY498" i="27" s="1"/>
  <c r="AC16" i="36"/>
  <c r="AX491" i="27" s="1"/>
  <c r="AB13" i="36"/>
  <c r="AW488" i="27" s="1"/>
  <c r="AB9" i="36"/>
  <c r="AW484" i="27" s="1"/>
  <c r="AA6" i="36"/>
  <c r="AV481" i="27" s="1"/>
  <c r="AA2" i="36"/>
  <c r="AV477" i="27" s="1"/>
  <c r="AC119" i="36"/>
  <c r="AX594" i="27" s="1"/>
  <c r="AB112" i="36"/>
  <c r="AW587" i="27" s="1"/>
  <c r="AA109" i="36"/>
  <c r="AA105" i="36"/>
  <c r="Z102" i="36"/>
  <c r="AU577" i="27" s="1"/>
  <c r="AC118" i="36"/>
  <c r="AX593" i="27" s="1"/>
  <c r="AB115" i="36"/>
  <c r="AB111" i="36"/>
  <c r="AW586" i="27" s="1"/>
  <c r="AA108" i="36"/>
  <c r="AA104" i="36"/>
  <c r="AV579" i="27" s="1"/>
  <c r="Z101" i="36"/>
  <c r="AU576" i="27" s="1"/>
  <c r="AD97" i="36"/>
  <c r="AY572" i="27" s="1"/>
  <c r="AD93" i="36"/>
  <c r="AB91" i="36"/>
  <c r="AW566" i="27" s="1"/>
  <c r="AB87" i="36"/>
  <c r="AW562" i="27" s="1"/>
  <c r="AA84" i="36"/>
  <c r="AV559" i="27" s="1"/>
  <c r="AA80" i="36"/>
  <c r="Z77" i="36"/>
  <c r="AU552" i="27" s="1"/>
  <c r="AD73" i="36"/>
  <c r="AY548" i="27" s="1"/>
  <c r="AD69" i="36"/>
  <c r="AC66" i="36"/>
  <c r="AC62" i="36"/>
  <c r="AX537" i="27" s="1"/>
  <c r="AA60" i="36"/>
  <c r="AV535" i="27" s="1"/>
  <c r="AA56" i="36"/>
  <c r="AV531" i="27" s="1"/>
  <c r="Z53" i="36"/>
  <c r="AU528" i="27" s="1"/>
  <c r="AD49" i="36"/>
  <c r="AY524" i="27" s="1"/>
  <c r="AD45" i="36"/>
  <c r="AC42" i="36"/>
  <c r="AC38" i="36"/>
  <c r="AX513" i="27" s="1"/>
  <c r="AB35" i="36"/>
  <c r="AW510" i="27" s="1"/>
  <c r="Z29" i="36"/>
  <c r="AU504" i="27" s="1"/>
  <c r="AD25" i="36"/>
  <c r="AD21" i="36"/>
  <c r="AC18" i="36"/>
  <c r="AX493" i="27" s="1"/>
  <c r="AC14" i="36"/>
  <c r="AX489" i="27" s="1"/>
  <c r="AB11" i="36"/>
  <c r="AA4" i="36"/>
  <c r="AC117" i="36"/>
  <c r="AX592" i="27" s="1"/>
  <c r="AB114" i="36"/>
  <c r="AW589" i="27" s="1"/>
  <c r="AB110" i="36"/>
  <c r="AA107" i="36"/>
  <c r="Z100" i="36"/>
  <c r="AU575" i="27" s="1"/>
  <c r="AC121" i="36"/>
  <c r="AX596" i="27" s="1"/>
  <c r="Z98" i="36"/>
  <c r="AU573" i="27" s="1"/>
  <c r="AB86" i="36"/>
  <c r="AW561" i="27" s="1"/>
  <c r="AA81" i="36"/>
  <c r="AV556" i="27" s="1"/>
  <c r="Z74" i="36"/>
  <c r="AU549" i="27" s="1"/>
  <c r="AA57" i="36"/>
  <c r="Z50" i="36"/>
  <c r="AU525" i="27" s="1"/>
  <c r="Z26" i="36"/>
  <c r="AU501" i="27" s="1"/>
  <c r="AD96" i="36"/>
  <c r="AY571" i="27" s="1"/>
  <c r="AD48" i="36"/>
  <c r="AC43" i="36"/>
  <c r="AX518" i="27" s="1"/>
  <c r="AB12" i="36"/>
  <c r="AW487" i="27" s="1"/>
  <c r="AD94" i="36"/>
  <c r="AY569" i="27" s="1"/>
  <c r="AC65" i="36"/>
  <c r="Z54" i="36"/>
  <c r="AU529" i="27" s="1"/>
  <c r="AC41" i="36"/>
  <c r="AX516" i="27" s="1"/>
  <c r="AB34" i="36"/>
  <c r="AC17" i="36"/>
  <c r="AX492" i="27" s="1"/>
  <c r="AB10" i="36"/>
  <c r="AA5" i="36"/>
  <c r="AD92" i="36"/>
  <c r="AY567" i="27" s="1"/>
  <c r="AB88" i="36"/>
  <c r="AA83" i="36"/>
  <c r="Z76" i="36"/>
  <c r="AU551" i="27" s="1"/>
  <c r="AD68" i="36"/>
  <c r="AC63" i="36"/>
  <c r="AA59" i="36"/>
  <c r="Z52" i="36"/>
  <c r="AU527" i="27" s="1"/>
  <c r="AD44" i="36"/>
  <c r="AC39" i="36"/>
  <c r="AB32" i="36"/>
  <c r="Z28" i="36"/>
  <c r="AU503" i="27" s="1"/>
  <c r="AD20" i="36"/>
  <c r="AC15" i="36"/>
  <c r="AX490" i="27" s="1"/>
  <c r="AB8" i="36"/>
  <c r="AW483" i="27" s="1"/>
  <c r="AA3" i="36"/>
  <c r="AV478" i="27" s="1"/>
  <c r="AD72" i="36"/>
  <c r="AY547" i="27" s="1"/>
  <c r="AC67" i="36"/>
  <c r="AB36" i="36"/>
  <c r="AD24" i="36"/>
  <c r="AC19" i="36"/>
  <c r="AA7" i="36"/>
  <c r="AB90" i="36"/>
  <c r="AA85" i="36"/>
  <c r="AV560" i="27" s="1"/>
  <c r="Z78" i="36"/>
  <c r="AU553" i="27" s="1"/>
  <c r="AD70" i="36"/>
  <c r="AA61" i="36"/>
  <c r="AD46" i="36"/>
  <c r="Z30" i="36"/>
  <c r="AU505" i="27" s="1"/>
  <c r="AD22" i="36"/>
  <c r="D29" i="35"/>
  <c r="H22" i="35"/>
  <c r="L22" i="35"/>
  <c r="L29" i="35"/>
  <c r="L21" i="35"/>
  <c r="L23" i="35"/>
  <c r="L26" i="35"/>
  <c r="L30" i="35"/>
  <c r="L24" i="35"/>
  <c r="L28" i="35"/>
  <c r="H26" i="35"/>
  <c r="H23" i="35"/>
  <c r="H28" i="35"/>
  <c r="H27" i="35"/>
  <c r="H25" i="35"/>
  <c r="H29" i="35"/>
  <c r="D23" i="35"/>
  <c r="D26" i="35"/>
  <c r="D24" i="35"/>
  <c r="D22" i="35"/>
  <c r="D28" i="35"/>
  <c r="D27" i="35"/>
  <c r="D25" i="35"/>
  <c r="D30" i="35"/>
  <c r="D21" i="35"/>
  <c r="AX494" i="27" l="1"/>
  <c r="AP494" i="27" s="1"/>
  <c r="Z494" i="27" s="1"/>
  <c r="AY495" i="27"/>
  <c r="AQ495" i="27" s="1"/>
  <c r="AA495" i="27" s="1"/>
  <c r="AY519" i="27"/>
  <c r="AQ519" i="27" s="1"/>
  <c r="AA519" i="27" s="1"/>
  <c r="AY543" i="27"/>
  <c r="AQ543" i="27" s="1"/>
  <c r="AA543" i="27" s="1"/>
  <c r="AW509" i="27"/>
  <c r="AO509" i="27" s="1"/>
  <c r="Y509" i="27" s="1"/>
  <c r="AY520" i="27"/>
  <c r="AQ520" i="27" s="1"/>
  <c r="AA520" i="27" s="1"/>
  <c r="AW590" i="27"/>
  <c r="AO590" i="27" s="1"/>
  <c r="Y590" i="27" s="1"/>
  <c r="AV584" i="27"/>
  <c r="AN584" i="27" s="1"/>
  <c r="X584" i="27" s="1"/>
  <c r="AY570" i="27"/>
  <c r="AQ570" i="27" s="1"/>
  <c r="AA570" i="27" s="1"/>
  <c r="AV510" i="27"/>
  <c r="AN510" i="27" s="1"/>
  <c r="X510" i="27" s="1"/>
  <c r="AV518" i="27"/>
  <c r="AN518" i="27" s="1"/>
  <c r="X518" i="27" s="1"/>
  <c r="AX549" i="27"/>
  <c r="AP549" i="27" s="1"/>
  <c r="Z549" i="27" s="1"/>
  <c r="AV503" i="27"/>
  <c r="AN503" i="27" s="1"/>
  <c r="X503" i="27" s="1"/>
  <c r="AV515" i="27"/>
  <c r="AN515" i="27" s="1"/>
  <c r="X515" i="27" s="1"/>
  <c r="AV523" i="27"/>
  <c r="AN523" i="27" s="1"/>
  <c r="X523" i="27" s="1"/>
  <c r="AY574" i="27"/>
  <c r="AQ574" i="27" s="1"/>
  <c r="AA574" i="27" s="1"/>
  <c r="AY582" i="27"/>
  <c r="AQ582" i="27" s="1"/>
  <c r="AA582" i="27" s="1"/>
  <c r="AV546" i="27"/>
  <c r="AN546" i="27" s="1"/>
  <c r="X546" i="27" s="1"/>
  <c r="AY559" i="27"/>
  <c r="AQ559" i="27" s="1"/>
  <c r="AA559" i="27" s="1"/>
  <c r="AY493" i="27"/>
  <c r="AQ493" i="27" s="1"/>
  <c r="AA493" i="27" s="1"/>
  <c r="AV484" i="27"/>
  <c r="AN484" i="27" s="1"/>
  <c r="X484" i="27" s="1"/>
  <c r="AY566" i="27"/>
  <c r="AQ566" i="27" s="1"/>
  <c r="AA566" i="27" s="1"/>
  <c r="AY488" i="27"/>
  <c r="AQ488" i="27" s="1"/>
  <c r="AA488" i="27" s="1"/>
  <c r="AY536" i="27"/>
  <c r="AQ536" i="27" s="1"/>
  <c r="AA536" i="27" s="1"/>
  <c r="AV563" i="27"/>
  <c r="AN563" i="27" s="1"/>
  <c r="X563" i="27" s="1"/>
  <c r="AW579" i="27"/>
  <c r="AO579" i="27" s="1"/>
  <c r="Y579" i="27" s="1"/>
  <c r="AY550" i="27"/>
  <c r="AQ550" i="27" s="1"/>
  <c r="AA550" i="27" s="1"/>
  <c r="AX582" i="27"/>
  <c r="AP582" i="27" s="1"/>
  <c r="Z582" i="27" s="1"/>
  <c r="AV538" i="27"/>
  <c r="AN538" i="27" s="1"/>
  <c r="X538" i="27" s="1"/>
  <c r="AV488" i="27"/>
  <c r="AN488" i="27" s="1"/>
  <c r="X488" i="27" s="1"/>
  <c r="AY485" i="27"/>
  <c r="AQ485" i="27" s="1"/>
  <c r="AA485" i="27" s="1"/>
  <c r="AY501" i="27"/>
  <c r="AQ501" i="27" s="1"/>
  <c r="AA501" i="27" s="1"/>
  <c r="AW517" i="27"/>
  <c r="AO517" i="27" s="1"/>
  <c r="Y517" i="27" s="1"/>
  <c r="AY533" i="27"/>
  <c r="AQ533" i="27" s="1"/>
  <c r="AA533" i="27" s="1"/>
  <c r="AV565" i="27"/>
  <c r="AN565" i="27" s="1"/>
  <c r="X565" i="27" s="1"/>
  <c r="AV500" i="27"/>
  <c r="AN500" i="27" s="1"/>
  <c r="X500" i="27" s="1"/>
  <c r="AY744" i="27"/>
  <c r="AQ744" i="27" s="1"/>
  <c r="AA744" i="27" s="1"/>
  <c r="AV782" i="27"/>
  <c r="AN782" i="27" s="1"/>
  <c r="X782" i="27" s="1"/>
  <c r="AV830" i="27"/>
  <c r="AN830" i="27" s="1"/>
  <c r="X830" i="27" s="1"/>
  <c r="AY777" i="27"/>
  <c r="AQ777" i="27" s="1"/>
  <c r="AA777" i="27" s="1"/>
  <c r="AY795" i="27"/>
  <c r="AQ795" i="27" s="1"/>
  <c r="AA795" i="27" s="1"/>
  <c r="AV826" i="27"/>
  <c r="AN826" i="27" s="1"/>
  <c r="X826" i="27" s="1"/>
  <c r="AV726" i="27"/>
  <c r="AN726" i="27" s="1"/>
  <c r="X726" i="27" s="1"/>
  <c r="AY782" i="27"/>
  <c r="AQ782" i="27" s="1"/>
  <c r="AA782" i="27" s="1"/>
  <c r="AW737" i="27"/>
  <c r="AO737" i="27" s="1"/>
  <c r="Y737" i="27" s="1"/>
  <c r="AY799" i="27"/>
  <c r="AQ799" i="27" s="1"/>
  <c r="AA799" i="27" s="1"/>
  <c r="AY651" i="27"/>
  <c r="AQ651" i="27" s="1"/>
  <c r="AA651" i="27" s="1"/>
  <c r="AY677" i="27"/>
  <c r="AQ677" i="27" s="1"/>
  <c r="AA677" i="27" s="1"/>
  <c r="AY647" i="27"/>
  <c r="AQ647" i="27" s="1"/>
  <c r="AA647" i="27" s="1"/>
  <c r="AY807" i="27"/>
  <c r="AQ807" i="27" s="1"/>
  <c r="AA807" i="27" s="1"/>
  <c r="AY624" i="27"/>
  <c r="AQ624" i="27" s="1"/>
  <c r="AA624" i="27" s="1"/>
  <c r="AY610" i="27"/>
  <c r="AQ610" i="27" s="1"/>
  <c r="AA610" i="27" s="1"/>
  <c r="AV746" i="27"/>
  <c r="AN746" i="27" s="1"/>
  <c r="X746" i="27" s="1"/>
  <c r="AY614" i="27"/>
  <c r="AQ614" i="27" s="1"/>
  <c r="AA614" i="27" s="1"/>
  <c r="AY686" i="27"/>
  <c r="AQ686" i="27" s="1"/>
  <c r="AA686" i="27" s="1"/>
  <c r="AY687" i="27"/>
  <c r="AQ687" i="27" s="1"/>
  <c r="AA687" i="27" s="1"/>
  <c r="AY704" i="27"/>
  <c r="AQ704" i="27" s="1"/>
  <c r="AA704" i="27" s="1"/>
  <c r="AV520" i="27"/>
  <c r="AN520" i="27" s="1"/>
  <c r="X520" i="27" s="1"/>
  <c r="AV509" i="27"/>
  <c r="AN509" i="27" s="1"/>
  <c r="X509" i="27" s="1"/>
  <c r="AV517" i="27"/>
  <c r="AN517" i="27" s="1"/>
  <c r="X517" i="27" s="1"/>
  <c r="AY612" i="27"/>
  <c r="AQ612" i="27" s="1"/>
  <c r="AA612" i="27" s="1"/>
  <c r="AW565" i="27"/>
  <c r="AO565" i="27" s="1"/>
  <c r="Y565" i="27" s="1"/>
  <c r="AV555" i="27"/>
  <c r="AN555" i="27" s="1"/>
  <c r="X555" i="27" s="1"/>
  <c r="AX595" i="27"/>
  <c r="AP595" i="27" s="1"/>
  <c r="Z595" i="27" s="1"/>
  <c r="AV514" i="27"/>
  <c r="AN514" i="27" s="1"/>
  <c r="X514" i="27" s="1"/>
  <c r="AV522" i="27"/>
  <c r="AN522" i="27" s="1"/>
  <c r="X522" i="27" s="1"/>
  <c r="AV501" i="27"/>
  <c r="AN501" i="27" s="1"/>
  <c r="X501" i="27" s="1"/>
  <c r="AX552" i="27"/>
  <c r="AP552" i="27" s="1"/>
  <c r="Z552" i="27" s="1"/>
  <c r="AX568" i="27"/>
  <c r="AP568" i="27" s="1"/>
  <c r="Z568" i="27" s="1"/>
  <c r="AY584" i="27"/>
  <c r="AQ584" i="27" s="1"/>
  <c r="AA584" i="27" s="1"/>
  <c r="AV549" i="27"/>
  <c r="AN549" i="27" s="1"/>
  <c r="X549" i="27" s="1"/>
  <c r="AV570" i="27"/>
  <c r="AN570" i="27" s="1"/>
  <c r="X570" i="27" s="1"/>
  <c r="AV569" i="27"/>
  <c r="AN569" i="27" s="1"/>
  <c r="X569" i="27" s="1"/>
  <c r="AV527" i="27"/>
  <c r="AN527" i="27" s="1"/>
  <c r="X527" i="27" s="1"/>
  <c r="AV543" i="27"/>
  <c r="AN543" i="27" s="1"/>
  <c r="X543" i="27" s="1"/>
  <c r="AV551" i="27"/>
  <c r="AN551" i="27" s="1"/>
  <c r="X551" i="27" s="1"/>
  <c r="AV567" i="27"/>
  <c r="AN567" i="27" s="1"/>
  <c r="X567" i="27" s="1"/>
  <c r="AV554" i="27"/>
  <c r="AN554" i="27" s="1"/>
  <c r="X554" i="27" s="1"/>
  <c r="AV586" i="27"/>
  <c r="AN586" i="27" s="1"/>
  <c r="X586" i="27" s="1"/>
  <c r="AV571" i="27"/>
  <c r="AN571" i="27" s="1"/>
  <c r="X571" i="27" s="1"/>
  <c r="AY803" i="27"/>
  <c r="AQ803" i="27" s="1"/>
  <c r="AA803" i="27" s="1"/>
  <c r="AY659" i="27"/>
  <c r="AQ659" i="27" s="1"/>
  <c r="AA659" i="27" s="1"/>
  <c r="AY599" i="27"/>
  <c r="AQ599" i="27" s="1"/>
  <c r="AA599" i="27" s="1"/>
  <c r="AY671" i="27"/>
  <c r="AQ671" i="27" s="1"/>
  <c r="AA671" i="27" s="1"/>
  <c r="AV798" i="27"/>
  <c r="AN798" i="27" s="1"/>
  <c r="X798" i="27" s="1"/>
  <c r="AY672" i="27"/>
  <c r="AQ672" i="27" s="1"/>
  <c r="AA672" i="27" s="1"/>
  <c r="AY682" i="27"/>
  <c r="AQ682" i="27" s="1"/>
  <c r="AA682" i="27" s="1"/>
  <c r="AY684" i="27"/>
  <c r="AQ684" i="27" s="1"/>
  <c r="AA684" i="27" s="1"/>
  <c r="AV762" i="27"/>
  <c r="AN762" i="27" s="1"/>
  <c r="X762" i="27" s="1"/>
  <c r="AV758" i="27"/>
  <c r="AN758" i="27" s="1"/>
  <c r="X758" i="27" s="1"/>
  <c r="AY632" i="27"/>
  <c r="AQ632" i="27" s="1"/>
  <c r="AA632" i="27" s="1"/>
  <c r="AY650" i="27"/>
  <c r="AQ650" i="27" s="1"/>
  <c r="AA650" i="27" s="1"/>
  <c r="AY649" i="27"/>
  <c r="AQ649" i="27" s="1"/>
  <c r="AA649" i="27" s="1"/>
  <c r="AY691" i="27"/>
  <c r="AQ691" i="27" s="1"/>
  <c r="AA691" i="27" s="1"/>
  <c r="AY668" i="27"/>
  <c r="AQ668" i="27" s="1"/>
  <c r="AA668" i="27" s="1"/>
  <c r="AY521" i="27"/>
  <c r="AQ521" i="27" s="1"/>
  <c r="AA521" i="27" s="1"/>
  <c r="AY499" i="27"/>
  <c r="AQ499" i="27" s="1"/>
  <c r="AA499" i="27" s="1"/>
  <c r="AV480" i="27"/>
  <c r="AN480" i="27" s="1"/>
  <c r="X480" i="27" s="1"/>
  <c r="AV533" i="27"/>
  <c r="AN533" i="27" s="1"/>
  <c r="X533" i="27" s="1"/>
  <c r="AX551" i="27"/>
  <c r="AP551" i="27" s="1"/>
  <c r="Z551" i="27" s="1"/>
  <c r="AV536" i="27"/>
  <c r="AN536" i="27" s="1"/>
  <c r="X536" i="27" s="1"/>
  <c r="AW511" i="27"/>
  <c r="AO511" i="27" s="1"/>
  <c r="Y511" i="27" s="1"/>
  <c r="AW507" i="27"/>
  <c r="AO507" i="27" s="1"/>
  <c r="Y507" i="27" s="1"/>
  <c r="AV534" i="27"/>
  <c r="AN534" i="27" s="1"/>
  <c r="X534" i="27" s="1"/>
  <c r="AV558" i="27"/>
  <c r="AN558" i="27" s="1"/>
  <c r="X558" i="27" s="1"/>
  <c r="AW485" i="27"/>
  <c r="AO485" i="27" s="1"/>
  <c r="Y485" i="27" s="1"/>
  <c r="AV582" i="27"/>
  <c r="AN582" i="27" s="1"/>
  <c r="X582" i="27" s="1"/>
  <c r="AV479" i="27"/>
  <c r="AN479" i="27" s="1"/>
  <c r="X479" i="27" s="1"/>
  <c r="AY496" i="27"/>
  <c r="AQ496" i="27" s="1"/>
  <c r="AA496" i="27" s="1"/>
  <c r="AX541" i="27"/>
  <c r="AP541" i="27" s="1"/>
  <c r="Z541" i="27" s="1"/>
  <c r="AY568" i="27"/>
  <c r="AQ568" i="27" s="1"/>
  <c r="AA568" i="27" s="1"/>
  <c r="AV583" i="27"/>
  <c r="AN583" i="27" s="1"/>
  <c r="X583" i="27" s="1"/>
  <c r="AY522" i="27"/>
  <c r="AQ522" i="27" s="1"/>
  <c r="AA522" i="27" s="1"/>
  <c r="AX539" i="27"/>
  <c r="AP539" i="27" s="1"/>
  <c r="Z539" i="27" s="1"/>
  <c r="AV557" i="27"/>
  <c r="AN557" i="27" s="1"/>
  <c r="X557" i="27" s="1"/>
  <c r="AV505" i="27"/>
  <c r="AN505" i="27" s="1"/>
  <c r="X505" i="27" s="1"/>
  <c r="AV511" i="27"/>
  <c r="AN511" i="27" s="1"/>
  <c r="X511" i="27" s="1"/>
  <c r="AV519" i="27"/>
  <c r="AN519" i="27" s="1"/>
  <c r="X519" i="27" s="1"/>
  <c r="AW535" i="27"/>
  <c r="AO535" i="27" s="1"/>
  <c r="Y535" i="27" s="1"/>
  <c r="AY592" i="27"/>
  <c r="AQ592" i="27" s="1"/>
  <c r="AA592" i="27" s="1"/>
  <c r="AV526" i="27"/>
  <c r="AN526" i="27" s="1"/>
  <c r="X526" i="27" s="1"/>
  <c r="AV539" i="27"/>
  <c r="AN539" i="27" s="1"/>
  <c r="X539" i="27" s="1"/>
  <c r="AV574" i="27"/>
  <c r="AN574" i="27" s="1"/>
  <c r="X574" i="27" s="1"/>
  <c r="AV587" i="27"/>
  <c r="AN587" i="27" s="1"/>
  <c r="X587" i="27" s="1"/>
  <c r="AV487" i="27"/>
  <c r="AN487" i="27" s="1"/>
  <c r="X487" i="27" s="1"/>
  <c r="AV575" i="27"/>
  <c r="AN575" i="27" s="1"/>
  <c r="X575" i="27" s="1"/>
  <c r="AV541" i="27"/>
  <c r="AN541" i="27" s="1"/>
  <c r="X541" i="27" s="1"/>
  <c r="AV589" i="27"/>
  <c r="AN589" i="27" s="1"/>
  <c r="X589" i="27" s="1"/>
  <c r="AV494" i="27"/>
  <c r="AN494" i="27" s="1"/>
  <c r="X494" i="27" s="1"/>
  <c r="AY497" i="27"/>
  <c r="AQ497" i="27" s="1"/>
  <c r="AA497" i="27" s="1"/>
  <c r="AY545" i="27"/>
  <c r="AQ545" i="27" s="1"/>
  <c r="AA545" i="27" s="1"/>
  <c r="AV482" i="27"/>
  <c r="AN482" i="27" s="1"/>
  <c r="X482" i="27" s="1"/>
  <c r="AX542" i="27"/>
  <c r="AP542" i="27" s="1"/>
  <c r="Z542" i="27" s="1"/>
  <c r="AX514" i="27"/>
  <c r="AP514" i="27" s="1"/>
  <c r="Z514" i="27" s="1"/>
  <c r="AX538" i="27"/>
  <c r="AP538" i="27" s="1"/>
  <c r="Z538" i="27" s="1"/>
  <c r="AW563" i="27"/>
  <c r="AO563" i="27" s="1"/>
  <c r="Y563" i="27" s="1"/>
  <c r="AX540" i="27"/>
  <c r="AP540" i="27" s="1"/>
  <c r="Z540" i="27" s="1"/>
  <c r="AY523" i="27"/>
  <c r="AQ523" i="27" s="1"/>
  <c r="AA523" i="27" s="1"/>
  <c r="AV532" i="27"/>
  <c r="AN532" i="27" s="1"/>
  <c r="X532" i="27" s="1"/>
  <c r="AW585" i="27"/>
  <c r="AO585" i="27" s="1"/>
  <c r="Y585" i="27" s="1"/>
  <c r="AW486" i="27"/>
  <c r="AO486" i="27" s="1"/>
  <c r="Y486" i="27" s="1"/>
  <c r="AY500" i="27"/>
  <c r="AQ500" i="27" s="1"/>
  <c r="AA500" i="27" s="1"/>
  <c r="AX517" i="27"/>
  <c r="AP517" i="27" s="1"/>
  <c r="Z517" i="27" s="1"/>
  <c r="AY544" i="27"/>
  <c r="AQ544" i="27" s="1"/>
  <c r="AA544" i="27" s="1"/>
  <c r="AV580" i="27"/>
  <c r="AN580" i="27" s="1"/>
  <c r="X580" i="27" s="1"/>
  <c r="AW508" i="27"/>
  <c r="AO508" i="27" s="1"/>
  <c r="Y508" i="27" s="1"/>
  <c r="AW564" i="27"/>
  <c r="AO564" i="27" s="1"/>
  <c r="Y564" i="27" s="1"/>
  <c r="AV581" i="27"/>
  <c r="AN581" i="27" s="1"/>
  <c r="X581" i="27" s="1"/>
  <c r="AV516" i="27"/>
  <c r="AN516" i="27" s="1"/>
  <c r="X516" i="27" s="1"/>
  <c r="AW547" i="27"/>
  <c r="AO547" i="27" s="1"/>
  <c r="Y547" i="27" s="1"/>
  <c r="AX555" i="27"/>
  <c r="AP555" i="27" s="1"/>
  <c r="Z555" i="27" s="1"/>
  <c r="AV502" i="27"/>
  <c r="AN502" i="27" s="1"/>
  <c r="X502" i="27" s="1"/>
  <c r="AV513" i="27"/>
  <c r="AN513" i="27" s="1"/>
  <c r="X513" i="27" s="1"/>
  <c r="AV521" i="27"/>
  <c r="AN521" i="27" s="1"/>
  <c r="X521" i="27" s="1"/>
  <c r="AW529" i="27"/>
  <c r="AO529" i="27" s="1"/>
  <c r="Y529" i="27" s="1"/>
  <c r="AW538" i="27"/>
  <c r="AO538" i="27" s="1"/>
  <c r="Y538" i="27" s="1"/>
  <c r="AW546" i="27"/>
  <c r="AO546" i="27" s="1"/>
  <c r="Y546" i="27" s="1"/>
  <c r="AX562" i="27"/>
  <c r="AP562" i="27" s="1"/>
  <c r="Z562" i="27" s="1"/>
  <c r="AX569" i="27"/>
  <c r="AP569" i="27" s="1"/>
  <c r="Z569" i="27" s="1"/>
  <c r="AY577" i="27"/>
  <c r="AQ577" i="27" s="1"/>
  <c r="AA577" i="27" s="1"/>
  <c r="AY581" i="27"/>
  <c r="AQ581" i="27" s="1"/>
  <c r="AA581" i="27" s="1"/>
  <c r="AY589" i="27"/>
  <c r="AQ589" i="27" s="1"/>
  <c r="AA589" i="27" s="1"/>
  <c r="AY593" i="27"/>
  <c r="AQ593" i="27" s="1"/>
  <c r="AA593" i="27" s="1"/>
  <c r="AX510" i="27"/>
  <c r="AP510" i="27" s="1"/>
  <c r="Z510" i="27" s="1"/>
  <c r="AX523" i="27"/>
  <c r="AP523" i="27" s="1"/>
  <c r="Z523" i="27" s="1"/>
  <c r="AV483" i="27"/>
  <c r="AN483" i="27" s="1"/>
  <c r="X483" i="27" s="1"/>
  <c r="AV496" i="27"/>
  <c r="AN496" i="27" s="1"/>
  <c r="X496" i="27" s="1"/>
  <c r="AX509" i="27"/>
  <c r="AP509" i="27" s="1"/>
  <c r="Z509" i="27" s="1"/>
  <c r="AV495" i="27"/>
  <c r="AN495" i="27" s="1"/>
  <c r="X495" i="27" s="1"/>
  <c r="AX500" i="27"/>
  <c r="AP500" i="27" s="1"/>
  <c r="Z500" i="27" s="1"/>
  <c r="AX548" i="27"/>
  <c r="AP548" i="27" s="1"/>
  <c r="Z548" i="27" s="1"/>
  <c r="AW596" i="27"/>
  <c r="AO596" i="27" s="1"/>
  <c r="Y596" i="27" s="1"/>
  <c r="AV553" i="27"/>
  <c r="AN553" i="27" s="1"/>
  <c r="X553" i="27" s="1"/>
  <c r="AW500" i="27"/>
  <c r="AO500" i="27" s="1"/>
  <c r="Y500" i="27" s="1"/>
  <c r="AY516" i="27"/>
  <c r="AQ516" i="27" s="1"/>
  <c r="AA516" i="27" s="1"/>
  <c r="AV548" i="27"/>
  <c r="AN548" i="27" s="1"/>
  <c r="X548" i="27" s="1"/>
  <c r="AY556" i="27"/>
  <c r="AQ556" i="27" s="1"/>
  <c r="AA556" i="27" s="1"/>
  <c r="AV596" i="27"/>
  <c r="AN596" i="27" s="1"/>
  <c r="X596" i="27" s="1"/>
  <c r="AV530" i="27"/>
  <c r="AN530" i="27" s="1"/>
  <c r="X530" i="27" s="1"/>
  <c r="AY507" i="27"/>
  <c r="AQ507" i="27" s="1"/>
  <c r="AA507" i="27" s="1"/>
  <c r="AW480" i="27"/>
  <c r="AO480" i="27" s="1"/>
  <c r="Y480" i="27" s="1"/>
  <c r="AX543" i="27"/>
  <c r="AP543" i="27" s="1"/>
  <c r="Z543" i="27" s="1"/>
  <c r="AX579" i="27"/>
  <c r="AP579" i="27" s="1"/>
  <c r="Z579" i="27" s="1"/>
  <c r="AV492" i="27"/>
  <c r="AN492" i="27" s="1"/>
  <c r="X492" i="27" s="1"/>
  <c r="AY780" i="27"/>
  <c r="AQ780" i="27" s="1"/>
  <c r="AA780" i="27" s="1"/>
  <c r="AY768" i="27"/>
  <c r="AQ768" i="27" s="1"/>
  <c r="AA768" i="27" s="1"/>
  <c r="AX828" i="27"/>
  <c r="AP828" i="27" s="1"/>
  <c r="Z828" i="27" s="1"/>
  <c r="AV738" i="27"/>
  <c r="AN738" i="27" s="1"/>
  <c r="X738" i="27" s="1"/>
  <c r="AV770" i="27"/>
  <c r="AN770" i="27" s="1"/>
  <c r="X770" i="27" s="1"/>
  <c r="AV794" i="27"/>
  <c r="AN794" i="27" s="1"/>
  <c r="X794" i="27" s="1"/>
  <c r="AY717" i="27"/>
  <c r="AQ717" i="27" s="1"/>
  <c r="AA717" i="27" s="1"/>
  <c r="AW793" i="27"/>
  <c r="AO793" i="27" s="1"/>
  <c r="Y793" i="27" s="1"/>
  <c r="AV730" i="27"/>
  <c r="AN730" i="27" s="1"/>
  <c r="X730" i="27" s="1"/>
  <c r="AY776" i="27"/>
  <c r="AQ776" i="27" s="1"/>
  <c r="AA776" i="27" s="1"/>
  <c r="AW801" i="27"/>
  <c r="AO801" i="27" s="1"/>
  <c r="Y801" i="27" s="1"/>
  <c r="AY658" i="27"/>
  <c r="AQ658" i="27" s="1"/>
  <c r="AA658" i="27" s="1"/>
  <c r="AY678" i="27"/>
  <c r="AQ678" i="27" s="1"/>
  <c r="AA678" i="27" s="1"/>
  <c r="AX804" i="27"/>
  <c r="AP804" i="27" s="1"/>
  <c r="Z804" i="27" s="1"/>
  <c r="AY831" i="27"/>
  <c r="AQ831" i="27" s="1"/>
  <c r="AA831" i="27" s="1"/>
  <c r="AY679" i="27"/>
  <c r="AQ679" i="27" s="1"/>
  <c r="AA679" i="27" s="1"/>
  <c r="AY662" i="27"/>
  <c r="AQ662" i="27" s="1"/>
  <c r="AA662" i="27" s="1"/>
  <c r="AY667" i="27"/>
  <c r="AQ667" i="27" s="1"/>
  <c r="AA667" i="27" s="1"/>
  <c r="AY688" i="27"/>
  <c r="AQ688" i="27" s="1"/>
  <c r="AA688" i="27" s="1"/>
  <c r="AO522" i="27"/>
  <c r="Y522" i="27" s="1"/>
  <c r="AP490" i="27"/>
  <c r="Z490" i="27" s="1"/>
  <c r="AQ572" i="27"/>
  <c r="AA572" i="27" s="1"/>
  <c r="AN508" i="27"/>
  <c r="X508" i="27" s="1"/>
  <c r="AO532" i="27"/>
  <c r="Y532" i="27" s="1"/>
  <c r="AO539" i="27"/>
  <c r="Y539" i="27" s="1"/>
  <c r="AN506" i="27"/>
  <c r="X506" i="27" s="1"/>
  <c r="AQ573" i="27"/>
  <c r="AA573" i="27" s="1"/>
  <c r="AN489" i="27"/>
  <c r="X489" i="27" s="1"/>
  <c r="AO571" i="27"/>
  <c r="Y571" i="27" s="1"/>
  <c r="AQ482" i="27"/>
  <c r="AA482" i="27" s="1"/>
  <c r="AQ530" i="27"/>
  <c r="AA530" i="27" s="1"/>
  <c r="AO557" i="27"/>
  <c r="Y557" i="27" s="1"/>
  <c r="AQ553" i="27"/>
  <c r="AA553" i="27" s="1"/>
  <c r="AP527" i="27"/>
  <c r="Z527" i="27" s="1"/>
  <c r="AN537" i="27"/>
  <c r="X537" i="27" s="1"/>
  <c r="AN585" i="27"/>
  <c r="X585" i="27" s="1"/>
  <c r="AO524" i="27"/>
  <c r="Y524" i="27" s="1"/>
  <c r="AN572" i="27"/>
  <c r="X572" i="27" s="1"/>
  <c r="AO589" i="27"/>
  <c r="Y589" i="27" s="1"/>
  <c r="AQ548" i="27"/>
  <c r="AA548" i="27" s="1"/>
  <c r="AQ498" i="27"/>
  <c r="AA498" i="27" s="1"/>
  <c r="AO541" i="27"/>
  <c r="Y541" i="27" s="1"/>
  <c r="AP565" i="27"/>
  <c r="Z565" i="27" s="1"/>
  <c r="AO540" i="27"/>
  <c r="Y540" i="27" s="1"/>
  <c r="AP556" i="27"/>
  <c r="Z556" i="27" s="1"/>
  <c r="AP570" i="27"/>
  <c r="Z570" i="27" s="1"/>
  <c r="AQ578" i="27"/>
  <c r="AA578" i="27" s="1"/>
  <c r="AQ594" i="27"/>
  <c r="AA594" i="27" s="1"/>
  <c r="AQ511" i="27"/>
  <c r="AA511" i="27" s="1"/>
  <c r="AN573" i="27"/>
  <c r="X573" i="27" s="1"/>
  <c r="AO497" i="27"/>
  <c r="Y497" i="27" s="1"/>
  <c r="AN545" i="27"/>
  <c r="X545" i="27" s="1"/>
  <c r="AN593" i="27"/>
  <c r="X593" i="27" s="1"/>
  <c r="AP589" i="27"/>
  <c r="Z589" i="27" s="1"/>
  <c r="AO502" i="27"/>
  <c r="Y502" i="27" s="1"/>
  <c r="AO515" i="27"/>
  <c r="Y515" i="27" s="1"/>
  <c r="AN499" i="27"/>
  <c r="X499" i="27" s="1"/>
  <c r="AO518" i="27"/>
  <c r="Y518" i="27" s="1"/>
  <c r="AN566" i="27"/>
  <c r="X566" i="27" s="1"/>
  <c r="AN590" i="27"/>
  <c r="X590" i="27" s="1"/>
  <c r="AO506" i="27"/>
  <c r="Y506" i="27" s="1"/>
  <c r="AQ483" i="27"/>
  <c r="AA483" i="27" s="1"/>
  <c r="AN547" i="27"/>
  <c r="X547" i="27" s="1"/>
  <c r="AP575" i="27"/>
  <c r="Z575" i="27" s="1"/>
  <c r="AQ549" i="27"/>
  <c r="AA549" i="27" s="1"/>
  <c r="AO574" i="27"/>
  <c r="Y574" i="27" s="1"/>
  <c r="AP487" i="27"/>
  <c r="Z487" i="27" s="1"/>
  <c r="AP519" i="27"/>
  <c r="Z519" i="27" s="1"/>
  <c r="AP587" i="27"/>
  <c r="Z587" i="27" s="1"/>
  <c r="AO753" i="27"/>
  <c r="Y753" i="27" s="1"/>
  <c r="AQ723" i="27"/>
  <c r="AA723" i="27" s="1"/>
  <c r="AQ722" i="27"/>
  <c r="AA722" i="27" s="1"/>
  <c r="AN722" i="27"/>
  <c r="X722" i="27" s="1"/>
  <c r="AQ628" i="27"/>
  <c r="AA628" i="27" s="1"/>
  <c r="AQ622" i="27"/>
  <c r="AA622" i="27" s="1"/>
  <c r="AQ664" i="27"/>
  <c r="AA664" i="27" s="1"/>
  <c r="AQ695" i="27"/>
  <c r="AA695" i="27" s="1"/>
  <c r="AQ713" i="27"/>
  <c r="AA713" i="27" s="1"/>
  <c r="AP492" i="27"/>
  <c r="Z492" i="27" s="1"/>
  <c r="AN531" i="27"/>
  <c r="X531" i="27" s="1"/>
  <c r="AN559" i="27"/>
  <c r="X559" i="27" s="1"/>
  <c r="AO586" i="27"/>
  <c r="Y586" i="27" s="1"/>
  <c r="AN477" i="27"/>
  <c r="X477" i="27" s="1"/>
  <c r="AP491" i="27"/>
  <c r="Z491" i="27" s="1"/>
  <c r="AQ546" i="27"/>
  <c r="AA546" i="27" s="1"/>
  <c r="AN524" i="27"/>
  <c r="X524" i="27" s="1"/>
  <c r="AP563" i="27"/>
  <c r="Z563" i="27" s="1"/>
  <c r="AP554" i="27"/>
  <c r="Z554" i="27" s="1"/>
  <c r="AO558" i="27"/>
  <c r="Y558" i="27" s="1"/>
  <c r="AP578" i="27"/>
  <c r="Z578" i="27" s="1"/>
  <c r="AN540" i="27"/>
  <c r="X540" i="27" s="1"/>
  <c r="AN588" i="27"/>
  <c r="X588" i="27" s="1"/>
  <c r="AP479" i="27"/>
  <c r="Z479" i="27" s="1"/>
  <c r="AO575" i="27"/>
  <c r="Y575" i="27" s="1"/>
  <c r="AO489" i="27"/>
  <c r="Y489" i="27" s="1"/>
  <c r="AO505" i="27"/>
  <c r="Y505" i="27" s="1"/>
  <c r="AQ484" i="27"/>
  <c r="AA484" i="27" s="1"/>
  <c r="AQ540" i="27"/>
  <c r="AA540" i="27" s="1"/>
  <c r="AQ569" i="27"/>
  <c r="AA569" i="27" s="1"/>
  <c r="AN535" i="27"/>
  <c r="X535" i="27" s="1"/>
  <c r="AN481" i="27"/>
  <c r="X481" i="27" s="1"/>
  <c r="AO588" i="27"/>
  <c r="Y588" i="27" s="1"/>
  <c r="AP557" i="27"/>
  <c r="Z557" i="27" s="1"/>
  <c r="AN507" i="27"/>
  <c r="X507" i="27" s="1"/>
  <c r="AO531" i="27"/>
  <c r="Y531" i="27" s="1"/>
  <c r="AO548" i="27"/>
  <c r="Y548" i="27" s="1"/>
  <c r="AP564" i="27"/>
  <c r="Z564" i="27" s="1"/>
  <c r="AO477" i="27"/>
  <c r="Y477" i="27" s="1"/>
  <c r="AN525" i="27"/>
  <c r="X525" i="27" s="1"/>
  <c r="AN594" i="27"/>
  <c r="X594" i="27" s="1"/>
  <c r="AQ518" i="27"/>
  <c r="AA518" i="27" s="1"/>
  <c r="AN550" i="27"/>
  <c r="X550" i="27" s="1"/>
  <c r="AN491" i="27"/>
  <c r="X491" i="27" s="1"/>
  <c r="AN560" i="27"/>
  <c r="X560" i="27" s="1"/>
  <c r="AN478" i="27"/>
  <c r="X478" i="27" s="1"/>
  <c r="AN556" i="27"/>
  <c r="X556" i="27" s="1"/>
  <c r="AP493" i="27"/>
  <c r="Z493" i="27" s="1"/>
  <c r="AO510" i="27"/>
  <c r="Y510" i="27" s="1"/>
  <c r="AN579" i="27"/>
  <c r="X579" i="27" s="1"/>
  <c r="AO484" i="27"/>
  <c r="Y484" i="27" s="1"/>
  <c r="AP591" i="27"/>
  <c r="Z591" i="27" s="1"/>
  <c r="AN512" i="27"/>
  <c r="X512" i="27" s="1"/>
  <c r="AO528" i="27"/>
  <c r="Y528" i="27" s="1"/>
  <c r="AO536" i="27"/>
  <c r="Y536" i="27" s="1"/>
  <c r="AO543" i="27"/>
  <c r="Y543" i="27" s="1"/>
  <c r="AN504" i="27"/>
  <c r="X504" i="27" s="1"/>
  <c r="AO525" i="27"/>
  <c r="Y525" i="27" s="1"/>
  <c r="AO533" i="27"/>
  <c r="Y533" i="27" s="1"/>
  <c r="AP558" i="27"/>
  <c r="Z558" i="27" s="1"/>
  <c r="AP567" i="27"/>
  <c r="Z567" i="27" s="1"/>
  <c r="AP571" i="27"/>
  <c r="Z571" i="27" s="1"/>
  <c r="AQ583" i="27"/>
  <c r="AA583" i="27" s="1"/>
  <c r="AQ591" i="27"/>
  <c r="AA591" i="27" s="1"/>
  <c r="AQ595" i="27"/>
  <c r="AA595" i="27" s="1"/>
  <c r="AP486" i="27"/>
  <c r="Z486" i="27" s="1"/>
  <c r="AP534" i="27"/>
  <c r="Z534" i="27" s="1"/>
  <c r="AO582" i="27"/>
  <c r="Y582" i="27" s="1"/>
  <c r="AP485" i="27"/>
  <c r="Z485" i="27" s="1"/>
  <c r="AQ554" i="27"/>
  <c r="AA554" i="27" s="1"/>
  <c r="AO581" i="27"/>
  <c r="Y581" i="27" s="1"/>
  <c r="AN564" i="27"/>
  <c r="X564" i="27" s="1"/>
  <c r="AN490" i="27"/>
  <c r="X490" i="27" s="1"/>
  <c r="AO572" i="27"/>
  <c r="Y572" i="27" s="1"/>
  <c r="AN485" i="27"/>
  <c r="X485" i="27" s="1"/>
  <c r="AN493" i="27"/>
  <c r="X493" i="27" s="1"/>
  <c r="AQ478" i="27"/>
  <c r="AA478" i="27" s="1"/>
  <c r="AN578" i="27"/>
  <c r="X578" i="27" s="1"/>
  <c r="AO583" i="27"/>
  <c r="Y583" i="27" s="1"/>
  <c r="AN486" i="27"/>
  <c r="X486" i="27" s="1"/>
  <c r="AN595" i="27"/>
  <c r="X595" i="27" s="1"/>
  <c r="AN552" i="27"/>
  <c r="X552" i="27" s="1"/>
  <c r="AN568" i="27"/>
  <c r="X568" i="27" s="1"/>
  <c r="AP820" i="27"/>
  <c r="Z820" i="27" s="1"/>
  <c r="AN778" i="27"/>
  <c r="X778" i="27" s="1"/>
  <c r="AO817" i="27"/>
  <c r="Y817" i="27" s="1"/>
  <c r="AN786" i="27"/>
  <c r="X786" i="27" s="1"/>
  <c r="AQ733" i="27"/>
  <c r="AA733" i="27" s="1"/>
  <c r="AN822" i="27"/>
  <c r="X822" i="27" s="1"/>
  <c r="AQ654" i="27"/>
  <c r="AA654" i="27" s="1"/>
  <c r="AN754" i="27"/>
  <c r="X754" i="27" s="1"/>
  <c r="AQ663" i="27"/>
  <c r="AA663" i="27" s="1"/>
  <c r="AN498" i="27"/>
  <c r="X498" i="27" s="1"/>
  <c r="AN562" i="27"/>
  <c r="X562" i="27" s="1"/>
  <c r="AP481" i="27"/>
  <c r="Z481" i="27" s="1"/>
  <c r="AP545" i="27"/>
  <c r="Z545" i="27" s="1"/>
  <c r="AQ561" i="27"/>
  <c r="AA561" i="27" s="1"/>
  <c r="AO577" i="27"/>
  <c r="Y577" i="27" s="1"/>
  <c r="AQ479" i="27"/>
  <c r="AA479" i="27" s="1"/>
  <c r="AP511" i="27"/>
  <c r="Z511" i="27" s="1"/>
  <c r="AN528" i="27"/>
  <c r="X528" i="27" s="1"/>
  <c r="AN544" i="27"/>
  <c r="X544" i="27" s="1"/>
  <c r="AN576" i="27"/>
  <c r="X576" i="27" s="1"/>
  <c r="AN592" i="27"/>
  <c r="X592" i="27" s="1"/>
  <c r="AO789" i="27"/>
  <c r="Y789" i="27" s="1"/>
  <c r="AQ741" i="27"/>
  <c r="AA741" i="27" s="1"/>
  <c r="AQ752" i="27"/>
  <c r="AA752" i="27" s="1"/>
  <c r="AN774" i="27"/>
  <c r="X774" i="27" s="1"/>
  <c r="AQ648" i="27"/>
  <c r="AA648" i="27" s="1"/>
  <c r="AQ634" i="27"/>
  <c r="AA634" i="27" s="1"/>
  <c r="AQ604" i="27"/>
  <c r="AA604" i="27" s="1"/>
  <c r="AQ598" i="27"/>
  <c r="AA598" i="27" s="1"/>
  <c r="AQ646" i="27"/>
  <c r="AA646" i="27" s="1"/>
  <c r="AP800" i="27"/>
  <c r="Z800" i="27" s="1"/>
  <c r="AQ835" i="27"/>
  <c r="AA835" i="27" s="1"/>
  <c r="AO769" i="27"/>
  <c r="Y769" i="27" s="1"/>
  <c r="AQ602" i="27"/>
  <c r="AA602" i="27" s="1"/>
  <c r="AQ655" i="27"/>
  <c r="AA655" i="27" s="1"/>
  <c r="AQ616" i="27"/>
  <c r="AA616" i="27" s="1"/>
  <c r="AQ666" i="27"/>
  <c r="AA666" i="27" s="1"/>
  <c r="AQ696" i="27"/>
  <c r="AA696" i="27" s="1"/>
  <c r="AQ714" i="27"/>
  <c r="AA714" i="27" s="1"/>
  <c r="AQ705" i="27"/>
  <c r="AA705" i="27" s="1"/>
  <c r="AQ710" i="27"/>
  <c r="AA710" i="27" s="1"/>
  <c r="AQ585" i="27"/>
  <c r="AA585" i="27" s="1"/>
  <c r="AQ508" i="27"/>
  <c r="AA508" i="27" s="1"/>
  <c r="AQ564" i="27"/>
  <c r="AA564" i="27" s="1"/>
  <c r="AP580" i="27"/>
  <c r="Z580" i="27" s="1"/>
  <c r="AO567" i="27"/>
  <c r="Y567" i="27" s="1"/>
  <c r="AP529" i="27"/>
  <c r="Z529" i="27" s="1"/>
  <c r="AQ567" i="27"/>
  <c r="AA567" i="27" s="1"/>
  <c r="AQ571" i="27"/>
  <c r="AA571" i="27" s="1"/>
  <c r="AP596" i="27"/>
  <c r="Z596" i="27" s="1"/>
  <c r="AP489" i="27"/>
  <c r="Z489" i="27" s="1"/>
  <c r="AO562" i="27"/>
  <c r="Y562" i="27" s="1"/>
  <c r="AO512" i="27"/>
  <c r="Y512" i="27" s="1"/>
  <c r="AO526" i="27"/>
  <c r="Y526" i="27" s="1"/>
  <c r="AQ505" i="27"/>
  <c r="AA505" i="27" s="1"/>
  <c r="AO576" i="27"/>
  <c r="Y576" i="27" s="1"/>
  <c r="AQ480" i="27"/>
  <c r="AA480" i="27" s="1"/>
  <c r="AP507" i="27"/>
  <c r="Z507" i="27" s="1"/>
  <c r="AQ486" i="27"/>
  <c r="AA486" i="27" s="1"/>
  <c r="AQ502" i="27"/>
  <c r="AA502" i="27" s="1"/>
  <c r="AQ526" i="27"/>
  <c r="AA526" i="27" s="1"/>
  <c r="AQ515" i="27"/>
  <c r="AA515" i="27" s="1"/>
  <c r="AP581" i="27"/>
  <c r="Z581" i="27" s="1"/>
  <c r="AP478" i="27"/>
  <c r="Z478" i="27" s="1"/>
  <c r="AQ555" i="27"/>
  <c r="AA555" i="27" s="1"/>
  <c r="AP532" i="27"/>
  <c r="Z532" i="27" s="1"/>
  <c r="AO580" i="27"/>
  <c r="Y580" i="27" s="1"/>
  <c r="AO809" i="27"/>
  <c r="Y809" i="27" s="1"/>
  <c r="AQ745" i="27"/>
  <c r="AA745" i="27" s="1"/>
  <c r="AO741" i="27"/>
  <c r="Y741" i="27" s="1"/>
  <c r="AQ675" i="27"/>
  <c r="AA675" i="27" s="1"/>
  <c r="AQ657" i="27"/>
  <c r="AA657" i="27" s="1"/>
  <c r="AQ532" i="27"/>
  <c r="AA532" i="27" s="1"/>
  <c r="AP588" i="27"/>
  <c r="Z588" i="27" s="1"/>
  <c r="AP497" i="27"/>
  <c r="Z497" i="27" s="1"/>
  <c r="AQ513" i="27"/>
  <c r="AA513" i="27" s="1"/>
  <c r="AQ547" i="27"/>
  <c r="AA547" i="27" s="1"/>
  <c r="AO534" i="27"/>
  <c r="Y534" i="27" s="1"/>
  <c r="AQ586" i="27"/>
  <c r="AA586" i="27" s="1"/>
  <c r="AQ590" i="27"/>
  <c r="AA590" i="27" s="1"/>
  <c r="AO498" i="27"/>
  <c r="Y498" i="27" s="1"/>
  <c r="AP528" i="27"/>
  <c r="Z528" i="27" s="1"/>
  <c r="AQ541" i="27"/>
  <c r="AA541" i="27" s="1"/>
  <c r="AP584" i="27"/>
  <c r="Z584" i="27" s="1"/>
  <c r="AP531" i="27"/>
  <c r="Z531" i="27" s="1"/>
  <c r="AO494" i="27"/>
  <c r="Y494" i="27" s="1"/>
  <c r="AQ534" i="27"/>
  <c r="AA534" i="27" s="1"/>
  <c r="AQ558" i="27"/>
  <c r="AA558" i="27" s="1"/>
  <c r="AP516" i="27"/>
  <c r="Z516" i="27" s="1"/>
  <c r="AO487" i="27"/>
  <c r="Y487" i="27" s="1"/>
  <c r="AP592" i="27"/>
  <c r="Z592" i="27" s="1"/>
  <c r="AQ524" i="27"/>
  <c r="AA524" i="27" s="1"/>
  <c r="AP537" i="27"/>
  <c r="Z537" i="27" s="1"/>
  <c r="AO566" i="27"/>
  <c r="Y566" i="27" s="1"/>
  <c r="AP593" i="27"/>
  <c r="Z593" i="27" s="1"/>
  <c r="AO587" i="27"/>
  <c r="Y587" i="27" s="1"/>
  <c r="AP515" i="27"/>
  <c r="Z515" i="27" s="1"/>
  <c r="AP559" i="27"/>
  <c r="Z559" i="27" s="1"/>
  <c r="AP566" i="27"/>
  <c r="Z566" i="27" s="1"/>
  <c r="AO542" i="27"/>
  <c r="Y542" i="27" s="1"/>
  <c r="AP550" i="27"/>
  <c r="Z550" i="27" s="1"/>
  <c r="AQ575" i="27"/>
  <c r="AA575" i="27" s="1"/>
  <c r="AQ579" i="27"/>
  <c r="AA579" i="27" s="1"/>
  <c r="AQ587" i="27"/>
  <c r="AA587" i="27" s="1"/>
  <c r="AP499" i="27"/>
  <c r="Z499" i="27" s="1"/>
  <c r="AP547" i="27"/>
  <c r="Z547" i="27" s="1"/>
  <c r="AO483" i="27"/>
  <c r="Y483" i="27" s="1"/>
  <c r="AP518" i="27"/>
  <c r="Z518" i="27" s="1"/>
  <c r="AO561" i="27"/>
  <c r="Y561" i="27" s="1"/>
  <c r="AP513" i="27"/>
  <c r="Z513" i="27" s="1"/>
  <c r="AP594" i="27"/>
  <c r="Z594" i="27" s="1"/>
  <c r="AO488" i="27"/>
  <c r="Y488" i="27" s="1"/>
  <c r="AO530" i="27"/>
  <c r="Y530" i="27" s="1"/>
  <c r="AO537" i="27"/>
  <c r="Y537" i="27" s="1"/>
  <c r="AO545" i="27"/>
  <c r="Y545" i="27" s="1"/>
  <c r="AQ539" i="27"/>
  <c r="AA539" i="27" s="1"/>
  <c r="AO593" i="27"/>
  <c r="Y593" i="27" s="1"/>
  <c r="AP502" i="27"/>
  <c r="Z502" i="27" s="1"/>
  <c r="AO765" i="27"/>
  <c r="Y765" i="27" s="1"/>
  <c r="AQ626" i="27"/>
  <c r="AA626" i="27" s="1"/>
  <c r="AQ700" i="27"/>
  <c r="AA700" i="27" s="1"/>
  <c r="AO773" i="27"/>
  <c r="Y773" i="27" s="1"/>
  <c r="AP808" i="27"/>
  <c r="Z808" i="27" s="1"/>
  <c r="AO777" i="27"/>
  <c r="Y777" i="27" s="1"/>
  <c r="AP812" i="27"/>
  <c r="Z812" i="27" s="1"/>
  <c r="AQ680" i="27"/>
  <c r="AA680" i="27" s="1"/>
  <c r="AQ674" i="27"/>
  <c r="AA674" i="27" s="1"/>
  <c r="AQ673" i="27"/>
  <c r="AA673" i="27" s="1"/>
  <c r="AQ615" i="27"/>
  <c r="AA615" i="27" s="1"/>
  <c r="AQ708" i="27"/>
  <c r="AA708" i="27" s="1"/>
  <c r="AO595" i="27"/>
  <c r="Y595" i="27" s="1"/>
  <c r="AP504" i="27"/>
  <c r="Z504" i="27" s="1"/>
  <c r="AQ506" i="27"/>
  <c r="AA506" i="27" s="1"/>
  <c r="AP533" i="27"/>
  <c r="Z533" i="27" s="1"/>
  <c r="AQ481" i="27"/>
  <c r="AA481" i="27" s="1"/>
  <c r="AO516" i="27"/>
  <c r="Y516" i="27" s="1"/>
  <c r="AQ529" i="27"/>
  <c r="AA529" i="27" s="1"/>
  <c r="AP577" i="27"/>
  <c r="Z577" i="27" s="1"/>
  <c r="AP503" i="27"/>
  <c r="Z503" i="27" s="1"/>
  <c r="AP524" i="27"/>
  <c r="Z524" i="27" s="1"/>
  <c r="AO551" i="27"/>
  <c r="Y551" i="27" s="1"/>
  <c r="AP477" i="27"/>
  <c r="Z477" i="27" s="1"/>
  <c r="AP501" i="27"/>
  <c r="Z501" i="27" s="1"/>
  <c r="AP525" i="27"/>
  <c r="Z525" i="27" s="1"/>
  <c r="AO549" i="27"/>
  <c r="Y549" i="27" s="1"/>
  <c r="AO573" i="27"/>
  <c r="Y573" i="27" s="1"/>
  <c r="AP488" i="27"/>
  <c r="Z488" i="27" s="1"/>
  <c r="AP512" i="27"/>
  <c r="Z512" i="27" s="1"/>
  <c r="AQ528" i="27"/>
  <c r="AA528" i="27" s="1"/>
  <c r="AP544" i="27"/>
  <c r="Z544" i="27" s="1"/>
  <c r="AO560" i="27"/>
  <c r="Y560" i="27" s="1"/>
  <c r="AP576" i="27"/>
  <c r="Z576" i="27" s="1"/>
  <c r="AO592" i="27"/>
  <c r="Y592" i="27" s="1"/>
  <c r="AO482" i="27"/>
  <c r="Y482" i="27" s="1"/>
  <c r="AO514" i="27"/>
  <c r="Y514" i="27" s="1"/>
  <c r="AQ491" i="27"/>
  <c r="AA491" i="27" s="1"/>
  <c r="AO523" i="27"/>
  <c r="Y523" i="27" s="1"/>
  <c r="AQ551" i="27"/>
  <c r="AA551" i="27" s="1"/>
  <c r="AO496" i="27"/>
  <c r="Y496" i="27" s="1"/>
  <c r="AQ489" i="27"/>
  <c r="AA489" i="27" s="1"/>
  <c r="AP505" i="27"/>
  <c r="Z505" i="27" s="1"/>
  <c r="AP521" i="27"/>
  <c r="Z521" i="27" s="1"/>
  <c r="AQ537" i="27"/>
  <c r="AA537" i="27" s="1"/>
  <c r="AO553" i="27"/>
  <c r="Y553" i="27" s="1"/>
  <c r="AO569" i="27"/>
  <c r="Y569" i="27" s="1"/>
  <c r="AP585" i="27"/>
  <c r="Z585" i="27" s="1"/>
  <c r="AO550" i="27"/>
  <c r="Y550" i="27" s="1"/>
  <c r="AP495" i="27"/>
  <c r="Z495" i="27" s="1"/>
  <c r="AQ527" i="27"/>
  <c r="AA527" i="27" s="1"/>
  <c r="AQ563" i="27"/>
  <c r="AA563" i="27" s="1"/>
  <c r="AO504" i="27"/>
  <c r="Y504" i="27" s="1"/>
  <c r="AO520" i="27"/>
  <c r="Y520" i="27" s="1"/>
  <c r="AQ790" i="27"/>
  <c r="AA790" i="27" s="1"/>
  <c r="AO813" i="27"/>
  <c r="Y813" i="27" s="1"/>
  <c r="AQ793" i="27"/>
  <c r="AA793" i="27" s="1"/>
  <c r="AO717" i="27"/>
  <c r="Y717" i="27" s="1"/>
  <c r="AO725" i="27"/>
  <c r="Y725" i="27" s="1"/>
  <c r="AO805" i="27"/>
  <c r="Y805" i="27" s="1"/>
  <c r="AP832" i="27"/>
  <c r="Z832" i="27" s="1"/>
  <c r="AQ762" i="27"/>
  <c r="AA762" i="27" s="1"/>
  <c r="AQ783" i="27"/>
  <c r="AA783" i="27" s="1"/>
  <c r="AQ600" i="27"/>
  <c r="AA600" i="27" s="1"/>
  <c r="AQ676" i="27"/>
  <c r="AA676" i="27" s="1"/>
  <c r="AO781" i="27"/>
  <c r="Y781" i="27" s="1"/>
  <c r="AQ819" i="27"/>
  <c r="AA819" i="27" s="1"/>
  <c r="AO785" i="27"/>
  <c r="Y785" i="27" s="1"/>
  <c r="AQ815" i="27"/>
  <c r="AA815" i="27" s="1"/>
  <c r="AQ608" i="27"/>
  <c r="AA608" i="27" s="1"/>
  <c r="AQ643" i="27"/>
  <c r="AA643" i="27" s="1"/>
  <c r="AQ707" i="27"/>
  <c r="AA707" i="27" s="1"/>
  <c r="AQ712" i="27"/>
  <c r="AA712" i="27" s="1"/>
  <c r="AQ698" i="27"/>
  <c r="AA698" i="27" s="1"/>
  <c r="AQ716" i="27"/>
  <c r="AA716" i="27" s="1"/>
  <c r="AQ694" i="27"/>
  <c r="AA694" i="27" s="1"/>
  <c r="AP553" i="27"/>
  <c r="Z553" i="27" s="1"/>
  <c r="AP561" i="27"/>
  <c r="Z561" i="27" s="1"/>
  <c r="AO527" i="27"/>
  <c r="Y527" i="27" s="1"/>
  <c r="AO544" i="27"/>
  <c r="Y544" i="27" s="1"/>
  <c r="AP560" i="27"/>
  <c r="Z560" i="27" s="1"/>
  <c r="AP572" i="27"/>
  <c r="Z572" i="27" s="1"/>
  <c r="AQ576" i="27"/>
  <c r="AA576" i="27" s="1"/>
  <c r="AQ580" i="27"/>
  <c r="AA580" i="27" s="1"/>
  <c r="AQ588" i="27"/>
  <c r="AA588" i="27" s="1"/>
  <c r="AQ596" i="27"/>
  <c r="AA596" i="27" s="1"/>
  <c r="AQ487" i="27"/>
  <c r="AA487" i="27" s="1"/>
  <c r="AO501" i="27"/>
  <c r="Y501" i="27" s="1"/>
  <c r="AQ535" i="27"/>
  <c r="AA535" i="27" s="1"/>
  <c r="AP583" i="27"/>
  <c r="Z583" i="27" s="1"/>
  <c r="AP480" i="27"/>
  <c r="Z480" i="27" s="1"/>
  <c r="AQ494" i="27"/>
  <c r="AA494" i="27" s="1"/>
  <c r="AO521" i="27"/>
  <c r="Y521" i="27" s="1"/>
  <c r="AQ542" i="27"/>
  <c r="AA542" i="27" s="1"/>
  <c r="AP590" i="27"/>
  <c r="Z590" i="27" s="1"/>
  <c r="AO492" i="27"/>
  <c r="Y492" i="27" s="1"/>
  <c r="AQ517" i="27"/>
  <c r="AA517" i="27" s="1"/>
  <c r="AO552" i="27"/>
  <c r="Y552" i="27" s="1"/>
  <c r="AQ565" i="27"/>
  <c r="AA565" i="27" s="1"/>
  <c r="AO478" i="27"/>
  <c r="Y478" i="27" s="1"/>
  <c r="AO491" i="27"/>
  <c r="Y491" i="27" s="1"/>
  <c r="AQ512" i="27"/>
  <c r="AA512" i="27" s="1"/>
  <c r="AQ560" i="27"/>
  <c r="AA560" i="27" s="1"/>
  <c r="AO479" i="27"/>
  <c r="Y479" i="27" s="1"/>
  <c r="AO495" i="27"/>
  <c r="Y495" i="27" s="1"/>
  <c r="AO519" i="27"/>
  <c r="Y519" i="27" s="1"/>
  <c r="AP482" i="27"/>
  <c r="Z482" i="27" s="1"/>
  <c r="AP498" i="27"/>
  <c r="Z498" i="27" s="1"/>
  <c r="AP506" i="27"/>
  <c r="Z506" i="27" s="1"/>
  <c r="AQ514" i="27"/>
  <c r="AA514" i="27" s="1"/>
  <c r="AP530" i="27"/>
  <c r="Z530" i="27" s="1"/>
  <c r="AQ538" i="27"/>
  <c r="AA538" i="27" s="1"/>
  <c r="AP546" i="27"/>
  <c r="Z546" i="27" s="1"/>
  <c r="AQ562" i="27"/>
  <c r="AA562" i="27" s="1"/>
  <c r="AO570" i="27"/>
  <c r="Y570" i="27" s="1"/>
  <c r="AO578" i="27"/>
  <c r="Y578" i="27" s="1"/>
  <c r="AO594" i="27"/>
  <c r="Y594" i="27" s="1"/>
  <c r="AO490" i="27"/>
  <c r="Y490" i="27" s="1"/>
  <c r="AO499" i="27"/>
  <c r="Y499" i="27" s="1"/>
  <c r="AQ531" i="27"/>
  <c r="AA531" i="27" s="1"/>
  <c r="AO559" i="27"/>
  <c r="Y559" i="27" s="1"/>
  <c r="AO591" i="27"/>
  <c r="Y591" i="27" s="1"/>
  <c r="AQ477" i="27"/>
  <c r="AA477" i="27" s="1"/>
  <c r="AO493" i="27"/>
  <c r="Y493" i="27" s="1"/>
  <c r="AQ509" i="27"/>
  <c r="AA509" i="27" s="1"/>
  <c r="AQ525" i="27"/>
  <c r="AA525" i="27" s="1"/>
  <c r="AQ557" i="27"/>
  <c r="AA557" i="27" s="1"/>
  <c r="AP573" i="27"/>
  <c r="Z573" i="27" s="1"/>
  <c r="AP526" i="27"/>
  <c r="Z526" i="27" s="1"/>
  <c r="AQ503" i="27"/>
  <c r="AA503" i="27" s="1"/>
  <c r="AP535" i="27"/>
  <c r="Z535" i="27" s="1"/>
  <c r="AP484" i="27"/>
  <c r="Z484" i="27" s="1"/>
  <c r="AP508" i="27"/>
  <c r="Z508" i="27" s="1"/>
  <c r="AO556" i="27"/>
  <c r="Y556" i="27" s="1"/>
  <c r="AQ772" i="27"/>
  <c r="AA772" i="27" s="1"/>
  <c r="AQ718" i="27"/>
  <c r="AA718" i="27" s="1"/>
  <c r="AP816" i="27"/>
  <c r="Z816" i="27" s="1"/>
  <c r="AQ719" i="27"/>
  <c r="AA719" i="27" s="1"/>
  <c r="AQ791" i="27"/>
  <c r="AA791" i="27" s="1"/>
  <c r="AO797" i="27"/>
  <c r="Y797" i="27" s="1"/>
  <c r="AP824" i="27"/>
  <c r="Z824" i="27" s="1"/>
  <c r="AQ653" i="27"/>
  <c r="AA653" i="27" s="1"/>
  <c r="AQ761" i="27"/>
  <c r="AA761" i="27" s="1"/>
  <c r="AQ739" i="27"/>
  <c r="AA739" i="27" s="1"/>
  <c r="AQ760" i="27"/>
  <c r="AA760" i="27" s="1"/>
  <c r="AQ606" i="27"/>
  <c r="AA606" i="27" s="1"/>
  <c r="AQ630" i="27"/>
  <c r="AA630" i="27" s="1"/>
  <c r="AQ670" i="27"/>
  <c r="AA670" i="27" s="1"/>
  <c r="AQ836" i="27"/>
  <c r="AA836" i="27" s="1"/>
  <c r="AQ823" i="27"/>
  <c r="AA823" i="27" s="1"/>
  <c r="AQ618" i="27"/>
  <c r="AA618" i="27" s="1"/>
  <c r="AQ690" i="27"/>
  <c r="AA690" i="27" s="1"/>
  <c r="AQ639" i="27"/>
  <c r="AA639" i="27" s="1"/>
  <c r="AQ620" i="27"/>
  <c r="AA620" i="27" s="1"/>
  <c r="AQ692" i="27"/>
  <c r="AA692" i="27" s="1"/>
  <c r="AQ641" i="27"/>
  <c r="AA641" i="27" s="1"/>
  <c r="AQ665" i="27"/>
  <c r="AA665" i="27" s="1"/>
  <c r="AQ689" i="27"/>
  <c r="AA689" i="27" s="1"/>
  <c r="AQ706" i="27"/>
  <c r="AA706" i="27" s="1"/>
  <c r="AQ697" i="27"/>
  <c r="AA697" i="27" s="1"/>
  <c r="AQ702" i="27"/>
  <c r="AA702" i="27" s="1"/>
  <c r="AM553" i="27"/>
  <c r="AM549" i="27"/>
  <c r="AM550" i="27"/>
  <c r="AM499" i="27"/>
  <c r="AM580" i="27"/>
  <c r="AM40" i="36"/>
  <c r="AE72" i="36"/>
  <c r="AE334" i="36"/>
  <c r="AI334" i="36" s="1"/>
  <c r="AF334" i="36"/>
  <c r="AN807" i="27"/>
  <c r="X807" i="27" s="1"/>
  <c r="AG262" i="36"/>
  <c r="AO735" i="27"/>
  <c r="Y735" i="27" s="1"/>
  <c r="AE312" i="36"/>
  <c r="AQ730" i="27"/>
  <c r="AA730" i="27" s="1"/>
  <c r="AF320" i="36"/>
  <c r="AN793" i="27"/>
  <c r="X793" i="27" s="1"/>
  <c r="AM783" i="27"/>
  <c r="AF361" i="36"/>
  <c r="AN834" i="27"/>
  <c r="X834" i="27" s="1"/>
  <c r="AF289" i="36"/>
  <c r="AG289" i="36"/>
  <c r="AO762" i="27"/>
  <c r="Y762" i="27" s="1"/>
  <c r="AF251" i="36"/>
  <c r="AN724" i="27"/>
  <c r="X724" i="27" s="1"/>
  <c r="AE328" i="36"/>
  <c r="AF312" i="36"/>
  <c r="AN785" i="27"/>
  <c r="X785" i="27" s="1"/>
  <c r="AQ775" i="27"/>
  <c r="AA775" i="27" s="1"/>
  <c r="AQ603" i="27"/>
  <c r="AA603" i="27" s="1"/>
  <c r="AF232" i="36"/>
  <c r="AN706" i="27"/>
  <c r="X706" i="27" s="1"/>
  <c r="AE194" i="36"/>
  <c r="AQ605" i="27"/>
  <c r="AA605" i="27" s="1"/>
  <c r="AH157" i="36"/>
  <c r="AP631" i="27"/>
  <c r="Z631" i="27" s="1"/>
  <c r="AE204" i="36"/>
  <c r="AF132" i="36"/>
  <c r="AN606" i="27"/>
  <c r="X606" i="27" s="1"/>
  <c r="AG215" i="36"/>
  <c r="AO689" i="27"/>
  <c r="Y689" i="27" s="1"/>
  <c r="AH175" i="36"/>
  <c r="AP649" i="27"/>
  <c r="Z649" i="27" s="1"/>
  <c r="AE230" i="36"/>
  <c r="AQ633" i="27"/>
  <c r="AA633" i="27" s="1"/>
  <c r="AF214" i="36"/>
  <c r="AN688" i="27"/>
  <c r="X688" i="27" s="1"/>
  <c r="AF187" i="36"/>
  <c r="AN661" i="27"/>
  <c r="X661" i="27" s="1"/>
  <c r="AF253" i="36"/>
  <c r="AG253" i="36"/>
  <c r="AO726" i="27"/>
  <c r="Y726" i="27" s="1"/>
  <c r="AE298" i="36"/>
  <c r="AI298" i="36" s="1"/>
  <c r="AF298" i="36"/>
  <c r="AN771" i="27"/>
  <c r="X771" i="27" s="1"/>
  <c r="AE346" i="36"/>
  <c r="AF346" i="36"/>
  <c r="AN819" i="27"/>
  <c r="AG274" i="36"/>
  <c r="AO747" i="27"/>
  <c r="Y747" i="27" s="1"/>
  <c r="AF327" i="36"/>
  <c r="AN800" i="27"/>
  <c r="X800" i="27" s="1"/>
  <c r="AH258" i="36"/>
  <c r="AP731" i="27"/>
  <c r="Z731" i="27" s="1"/>
  <c r="AF324" i="36"/>
  <c r="AN797" i="27"/>
  <c r="X797" i="27" s="1"/>
  <c r="AG276" i="36"/>
  <c r="AO749" i="27"/>
  <c r="Y749" i="27" s="1"/>
  <c r="AG356" i="36"/>
  <c r="AO829" i="27"/>
  <c r="Y829" i="27" s="1"/>
  <c r="AG308" i="36"/>
  <c r="AH308" i="36"/>
  <c r="AP781" i="27"/>
  <c r="Z781" i="27" s="1"/>
  <c r="AH257" i="36"/>
  <c r="AP730" i="27"/>
  <c r="Z730" i="27" s="1"/>
  <c r="AF323" i="36"/>
  <c r="AN796" i="27"/>
  <c r="X796" i="27" s="1"/>
  <c r="AG275" i="36"/>
  <c r="AO748" i="27"/>
  <c r="Y748" i="27" s="1"/>
  <c r="AG355" i="36"/>
  <c r="AO828" i="27"/>
  <c r="Y828" i="27" s="1"/>
  <c r="AH307" i="36"/>
  <c r="AP780" i="27"/>
  <c r="Z780" i="27" s="1"/>
  <c r="AH134" i="36"/>
  <c r="AP608" i="27"/>
  <c r="Z608" i="27" s="1"/>
  <c r="AG195" i="36"/>
  <c r="AO669" i="27"/>
  <c r="Y669" i="27" s="1"/>
  <c r="AF213" i="36"/>
  <c r="AN687" i="27"/>
  <c r="X687" i="27" s="1"/>
  <c r="AG141" i="36"/>
  <c r="AO615" i="27"/>
  <c r="Y615" i="27" s="1"/>
  <c r="AE191" i="36"/>
  <c r="AI191" i="36" s="1"/>
  <c r="AF199" i="36"/>
  <c r="AN673" i="27"/>
  <c r="X673" i="27" s="1"/>
  <c r="AG159" i="36"/>
  <c r="AO633" i="27"/>
  <c r="Y633" i="27" s="1"/>
  <c r="AE217" i="36"/>
  <c r="AF137" i="36"/>
  <c r="AN611" i="27"/>
  <c r="X611" i="27" s="1"/>
  <c r="AQ660" i="27"/>
  <c r="AA660" i="27" s="1"/>
  <c r="AE203" i="36"/>
  <c r="AI203" i="36" s="1"/>
  <c r="AH129" i="36"/>
  <c r="AP603" i="27"/>
  <c r="Z603" i="27" s="1"/>
  <c r="AH177" i="36"/>
  <c r="AP651" i="27"/>
  <c r="Z651" i="27" s="1"/>
  <c r="AE247" i="36"/>
  <c r="AI247" i="36" s="1"/>
  <c r="AF309" i="36"/>
  <c r="AG309" i="36"/>
  <c r="AO782" i="27"/>
  <c r="Y782" i="27" s="1"/>
  <c r="AE252" i="36"/>
  <c r="AI252" i="36" s="1"/>
  <c r="AH317" i="36"/>
  <c r="AP790" i="27"/>
  <c r="Z790" i="27" s="1"/>
  <c r="AE265" i="36"/>
  <c r="AI265" i="36" s="1"/>
  <c r="AH330" i="36"/>
  <c r="AP803" i="27"/>
  <c r="Z803" i="27" s="1"/>
  <c r="AE278" i="36"/>
  <c r="AI278" i="36" s="1"/>
  <c r="AF278" i="36"/>
  <c r="AN751" i="27"/>
  <c r="AH343" i="36"/>
  <c r="AQ816" i="27"/>
  <c r="AA816" i="27" s="1"/>
  <c r="AF291" i="36"/>
  <c r="AN764" i="27"/>
  <c r="X764" i="27" s="1"/>
  <c r="AQ821" i="27"/>
  <c r="AA821" i="27" s="1"/>
  <c r="AG299" i="36"/>
  <c r="AO772" i="27"/>
  <c r="Y772" i="27" s="1"/>
  <c r="AQ834" i="27"/>
  <c r="AA834" i="27" s="1"/>
  <c r="AG123" i="36"/>
  <c r="AO597" i="27"/>
  <c r="Y597" i="27" s="1"/>
  <c r="AF192" i="36"/>
  <c r="AN666" i="27"/>
  <c r="X666" i="27" s="1"/>
  <c r="AH131" i="36"/>
  <c r="AP605" i="27"/>
  <c r="Z605" i="27" s="1"/>
  <c r="AE178" i="36"/>
  <c r="AQ613" i="27"/>
  <c r="AA613" i="27" s="1"/>
  <c r="AF210" i="36"/>
  <c r="AN684" i="27"/>
  <c r="X684" i="27" s="1"/>
  <c r="AF135" i="36"/>
  <c r="AN609" i="27"/>
  <c r="X609" i="27" s="1"/>
  <c r="AH146" i="36"/>
  <c r="AP620" i="27"/>
  <c r="Z620" i="27" s="1"/>
  <c r="AH194" i="36"/>
  <c r="AP668" i="27"/>
  <c r="Z668" i="27" s="1"/>
  <c r="AG148" i="36"/>
  <c r="AO622" i="27"/>
  <c r="Y622" i="27" s="1"/>
  <c r="AG228" i="36"/>
  <c r="AO702" i="27"/>
  <c r="Y702" i="27" s="1"/>
  <c r="AH156" i="36"/>
  <c r="AP630" i="27"/>
  <c r="Z630" i="27" s="1"/>
  <c r="AH193" i="36"/>
  <c r="AP667" i="27"/>
  <c r="Z667" i="27" s="1"/>
  <c r="AF128" i="36"/>
  <c r="AN602" i="27"/>
  <c r="X602" i="27" s="1"/>
  <c r="AE197" i="36"/>
  <c r="AH163" i="36"/>
  <c r="AP637" i="27"/>
  <c r="Z637" i="27" s="1"/>
  <c r="AF229" i="36"/>
  <c r="AN703" i="27"/>
  <c r="X703" i="27" s="1"/>
  <c r="AF178" i="36"/>
  <c r="AN652" i="27"/>
  <c r="X652" i="27" s="1"/>
  <c r="AF127" i="36"/>
  <c r="AN601" i="27"/>
  <c r="X601" i="27" s="1"/>
  <c r="AE196" i="36"/>
  <c r="AG156" i="36"/>
  <c r="AO630" i="27"/>
  <c r="Y630" i="27" s="1"/>
  <c r="AF201" i="36"/>
  <c r="AN675" i="27"/>
  <c r="X675" i="27" s="1"/>
  <c r="AG129" i="36"/>
  <c r="AO603" i="27"/>
  <c r="Y603" i="27" s="1"/>
  <c r="AF182" i="36"/>
  <c r="AN656" i="27"/>
  <c r="X656" i="27" s="1"/>
  <c r="AF230" i="36"/>
  <c r="AN704" i="27"/>
  <c r="X704" i="27" s="1"/>
  <c r="AE176" i="36"/>
  <c r="AE125" i="36"/>
  <c r="AG187" i="36"/>
  <c r="AO661" i="27"/>
  <c r="Y661" i="27" s="1"/>
  <c r="AE138" i="36"/>
  <c r="AH195" i="36"/>
  <c r="AP669" i="27"/>
  <c r="Z669" i="27" s="1"/>
  <c r="AE143" i="36"/>
  <c r="AH208" i="36"/>
  <c r="AP682" i="27"/>
  <c r="Z682" i="27" s="1"/>
  <c r="AF151" i="36"/>
  <c r="AN625" i="27"/>
  <c r="X625" i="27" s="1"/>
  <c r="AH213" i="36"/>
  <c r="AP687" i="27"/>
  <c r="Z687" i="27" s="1"/>
  <c r="AF156" i="36"/>
  <c r="AN630" i="27"/>
  <c r="X630" i="27" s="1"/>
  <c r="AF169" i="36"/>
  <c r="AN643" i="27"/>
  <c r="X643" i="27" s="1"/>
  <c r="AG177" i="36"/>
  <c r="AO651" i="27"/>
  <c r="Y651" i="27" s="1"/>
  <c r="AG182" i="36"/>
  <c r="AO656" i="27"/>
  <c r="Y656" i="27" s="1"/>
  <c r="AM504" i="27"/>
  <c r="AM491" i="27"/>
  <c r="W491" i="27" s="1"/>
  <c r="AK8" i="36"/>
  <c r="AP483" i="27"/>
  <c r="Z483" i="27" s="1"/>
  <c r="AM570" i="27"/>
  <c r="AM510" i="27"/>
  <c r="AM516" i="27"/>
  <c r="AH346" i="36"/>
  <c r="AP819" i="27"/>
  <c r="Z819" i="27" s="1"/>
  <c r="AF281" i="36"/>
  <c r="AG281" i="36"/>
  <c r="AO754" i="27"/>
  <c r="Y754" i="27" s="1"/>
  <c r="AE349" i="36"/>
  <c r="AI349" i="36" s="1"/>
  <c r="AG362" i="36"/>
  <c r="AO835" i="27"/>
  <c r="Y835" i="27" s="1"/>
  <c r="AM561" i="27"/>
  <c r="AM520" i="27"/>
  <c r="AM543" i="27"/>
  <c r="W543" i="27" s="1"/>
  <c r="AM586" i="27"/>
  <c r="AM517" i="27"/>
  <c r="AM533" i="27"/>
  <c r="AM565" i="27"/>
  <c r="AM581" i="27"/>
  <c r="AI21" i="36"/>
  <c r="AP496" i="27"/>
  <c r="Z496" i="27" s="1"/>
  <c r="AM518" i="27"/>
  <c r="AM582" i="27"/>
  <c r="AM584" i="27"/>
  <c r="AG261" i="36"/>
  <c r="AO734" i="27"/>
  <c r="Y734" i="27" s="1"/>
  <c r="AH331" i="36"/>
  <c r="AQ804" i="27"/>
  <c r="AA804" i="27" s="1"/>
  <c r="AH341" i="36"/>
  <c r="AP814" i="27"/>
  <c r="Z814" i="27" s="1"/>
  <c r="AQ726" i="27"/>
  <c r="AA726" i="27" s="1"/>
  <c r="AM751" i="27"/>
  <c r="W751" i="27" s="1"/>
  <c r="AG292" i="36"/>
  <c r="AH292" i="36"/>
  <c r="AP765" i="27"/>
  <c r="Z765" i="27" s="1"/>
  <c r="AG337" i="36"/>
  <c r="AO810" i="27"/>
  <c r="Y810" i="27" s="1"/>
  <c r="AH265" i="36"/>
  <c r="AP738" i="27"/>
  <c r="Z738" i="27" s="1"/>
  <c r="AH313" i="36"/>
  <c r="AP786" i="27"/>
  <c r="Z786" i="27" s="1"/>
  <c r="AF264" i="36"/>
  <c r="AN737" i="27"/>
  <c r="X737" i="27" s="1"/>
  <c r="AF328" i="36"/>
  <c r="AN801" i="27"/>
  <c r="X801" i="27" s="1"/>
  <c r="AE282" i="36"/>
  <c r="AH272" i="36"/>
  <c r="AP745" i="27"/>
  <c r="Z745" i="27" s="1"/>
  <c r="AE327" i="36"/>
  <c r="AQ729" i="27"/>
  <c r="AA729" i="27" s="1"/>
  <c r="AF311" i="36"/>
  <c r="AN784" i="27"/>
  <c r="X784" i="27" s="1"/>
  <c r="AG271" i="36"/>
  <c r="AO744" i="27"/>
  <c r="Y744" i="27" s="1"/>
  <c r="AH354" i="36"/>
  <c r="AP827" i="27"/>
  <c r="Z827" i="27" s="1"/>
  <c r="AQ755" i="27"/>
  <c r="AA755" i="27" s="1"/>
  <c r="AF329" i="36"/>
  <c r="AN802" i="27"/>
  <c r="X802" i="27" s="1"/>
  <c r="AE283" i="36"/>
  <c r="AI283" i="36" s="1"/>
  <c r="AE355" i="36"/>
  <c r="AQ765" i="27"/>
  <c r="AA765" i="27" s="1"/>
  <c r="AH254" i="36"/>
  <c r="AP727" i="27"/>
  <c r="Z727" i="27" s="1"/>
  <c r="AE309" i="36"/>
  <c r="AE357" i="36"/>
  <c r="AI357" i="36" s="1"/>
  <c r="AH299" i="36"/>
  <c r="AP772" i="27"/>
  <c r="Z772" i="27" s="1"/>
  <c r="AG269" i="36"/>
  <c r="AO742" i="27"/>
  <c r="Y742" i="27" s="1"/>
  <c r="AF349" i="36"/>
  <c r="AG349" i="36"/>
  <c r="AO822" i="27"/>
  <c r="Y822" i="27" s="1"/>
  <c r="AH277" i="36"/>
  <c r="AP750" i="27"/>
  <c r="Z750" i="27" s="1"/>
  <c r="AQ734" i="27"/>
  <c r="AA734" i="27" s="1"/>
  <c r="AH314" i="36"/>
  <c r="AP787" i="27"/>
  <c r="Z787" i="27" s="1"/>
  <c r="AG252" i="36"/>
  <c r="AH252" i="36"/>
  <c r="AP725" i="27"/>
  <c r="Z725" i="27" s="1"/>
  <c r="AE299" i="36"/>
  <c r="AF331" i="36"/>
  <c r="AN804" i="27"/>
  <c r="X804" i="27" s="1"/>
  <c r="AF256" i="36"/>
  <c r="AN729" i="27"/>
  <c r="X729" i="27" s="1"/>
  <c r="AQ794" i="27"/>
  <c r="AA794" i="27" s="1"/>
  <c r="AH267" i="36"/>
  <c r="AP740" i="27"/>
  <c r="Z740" i="27" s="1"/>
  <c r="AH315" i="36"/>
  <c r="AP788" i="27"/>
  <c r="Z788" i="27" s="1"/>
  <c r="AQ611" i="27"/>
  <c r="AA611" i="27" s="1"/>
  <c r="AF184" i="36"/>
  <c r="AN658" i="27"/>
  <c r="X658" i="27" s="1"/>
  <c r="AG128" i="36"/>
  <c r="AO602" i="27"/>
  <c r="Y602" i="27" s="1"/>
  <c r="AE210" i="36"/>
  <c r="AF138" i="36"/>
  <c r="AN612" i="27"/>
  <c r="X612" i="27" s="1"/>
  <c r="AG205" i="36"/>
  <c r="AO679" i="27"/>
  <c r="Y679" i="27" s="1"/>
  <c r="AE164" i="36"/>
  <c r="AE212" i="36"/>
  <c r="AF140" i="36"/>
  <c r="AN614" i="27"/>
  <c r="X614" i="27" s="1"/>
  <c r="AG223" i="36"/>
  <c r="AO697" i="27"/>
  <c r="Y697" i="27" s="1"/>
  <c r="AE182" i="36"/>
  <c r="AI182" i="36" s="1"/>
  <c r="AH231" i="36"/>
  <c r="AP705" i="27"/>
  <c r="Z705" i="27" s="1"/>
  <c r="AG169" i="36"/>
  <c r="AO643" i="27"/>
  <c r="Y643" i="27" s="1"/>
  <c r="AF222" i="36"/>
  <c r="AN696" i="27"/>
  <c r="X696" i="27" s="1"/>
  <c r="AE192" i="36"/>
  <c r="AH256" i="36"/>
  <c r="AP729" i="27"/>
  <c r="Z729" i="27" s="1"/>
  <c r="AG304" i="36"/>
  <c r="AH304" i="36"/>
  <c r="AP777" i="27"/>
  <c r="Z777" i="27" s="1"/>
  <c r="AF357" i="36"/>
  <c r="AG357" i="36"/>
  <c r="AO830" i="27"/>
  <c r="Y830" i="27" s="1"/>
  <c r="AH285" i="36"/>
  <c r="AP758" i="27"/>
  <c r="Z758" i="27" s="1"/>
  <c r="AG330" i="36"/>
  <c r="AO803" i="27"/>
  <c r="Y803" i="27" s="1"/>
  <c r="AE273" i="36"/>
  <c r="AE345" i="36"/>
  <c r="AI345" i="36" s="1"/>
  <c r="AQ763" i="27"/>
  <c r="AA763" i="27" s="1"/>
  <c r="AQ784" i="27"/>
  <c r="AA784" i="27" s="1"/>
  <c r="AE272" i="36"/>
  <c r="AE344" i="36"/>
  <c r="AI344" i="36" s="1"/>
  <c r="AH358" i="36"/>
  <c r="AP831" i="27"/>
  <c r="Z831" i="27" s="1"/>
  <c r="AH142" i="36"/>
  <c r="AP616" i="27"/>
  <c r="Z616" i="27" s="1"/>
  <c r="AE205" i="36"/>
  <c r="AH171" i="36"/>
  <c r="AP645" i="27"/>
  <c r="Z645" i="27" s="1"/>
  <c r="AG216" i="36"/>
  <c r="AO690" i="27"/>
  <c r="Y690" i="27" s="1"/>
  <c r="AH144" i="36"/>
  <c r="AP618" i="27"/>
  <c r="Z618" i="27" s="1"/>
  <c r="AH192" i="36"/>
  <c r="AP666" i="27"/>
  <c r="Z666" i="27" s="1"/>
  <c r="AF143" i="36"/>
  <c r="AN617" i="27"/>
  <c r="X617" i="27" s="1"/>
  <c r="AF207" i="36"/>
  <c r="AN681" i="27"/>
  <c r="X681" i="27" s="1"/>
  <c r="AE161" i="36"/>
  <c r="AH226" i="36"/>
  <c r="AP700" i="27"/>
  <c r="Z700" i="27" s="1"/>
  <c r="AE211" i="36"/>
  <c r="AF131" i="36"/>
  <c r="AN605" i="27"/>
  <c r="X605" i="27" s="1"/>
  <c r="AE255" i="36"/>
  <c r="AI255" i="36" s="1"/>
  <c r="AG320" i="36"/>
  <c r="AH320" i="36"/>
  <c r="AP793" i="27"/>
  <c r="Z793" i="27" s="1"/>
  <c r="AE260" i="36"/>
  <c r="AH325" i="36"/>
  <c r="AP798" i="27"/>
  <c r="Z798" i="27" s="1"/>
  <c r="AF268" i="36"/>
  <c r="AN741" i="27"/>
  <c r="X741" i="27" s="1"/>
  <c r="AH338" i="36"/>
  <c r="AP811" i="27"/>
  <c r="Z811" i="27" s="1"/>
  <c r="AE286" i="36"/>
  <c r="AI286" i="36" s="1"/>
  <c r="AF286" i="36"/>
  <c r="AN759" i="27"/>
  <c r="X759" i="27" s="1"/>
  <c r="AH351" i="36"/>
  <c r="AQ824" i="27"/>
  <c r="AA824" i="27" s="1"/>
  <c r="AG294" i="36"/>
  <c r="AO767" i="27"/>
  <c r="Y767" i="27" s="1"/>
  <c r="AQ829" i="27"/>
  <c r="AA829" i="27" s="1"/>
  <c r="AG307" i="36"/>
  <c r="AO780" i="27"/>
  <c r="Y780" i="27" s="1"/>
  <c r="AE250" i="36"/>
  <c r="AH126" i="36"/>
  <c r="AP600" i="27"/>
  <c r="Z600" i="27" s="1"/>
  <c r="AG203" i="36"/>
  <c r="AO677" i="27"/>
  <c r="Y677" i="27" s="1"/>
  <c r="AH179" i="36"/>
  <c r="AP653" i="27"/>
  <c r="Z653" i="27" s="1"/>
  <c r="AE159" i="36"/>
  <c r="AI211" i="36"/>
  <c r="AQ685" i="27"/>
  <c r="AA685" i="27" s="1"/>
  <c r="AG138" i="36"/>
  <c r="AO612" i="27"/>
  <c r="Y612" i="27" s="1"/>
  <c r="AF215" i="36"/>
  <c r="AK215" i="36" s="1"/>
  <c r="AN689" i="27"/>
  <c r="X689" i="27" s="1"/>
  <c r="AE153" i="36"/>
  <c r="AI153" i="36" s="1"/>
  <c r="AF196" i="36"/>
  <c r="AN670" i="27"/>
  <c r="X670" i="27" s="1"/>
  <c r="AE166" i="36"/>
  <c r="AF233" i="36"/>
  <c r="AN707" i="27"/>
  <c r="X707" i="27" s="1"/>
  <c r="AG161" i="36"/>
  <c r="AO635" i="27"/>
  <c r="Y635" i="27" s="1"/>
  <c r="AH145" i="36"/>
  <c r="AP619" i="27"/>
  <c r="Z619" i="27" s="1"/>
  <c r="AF195" i="36"/>
  <c r="AN669" i="27"/>
  <c r="X669" i="27" s="1"/>
  <c r="AG131" i="36"/>
  <c r="AO605" i="27"/>
  <c r="Y605" i="27" s="1"/>
  <c r="AG211" i="36"/>
  <c r="AO685" i="27"/>
  <c r="Y685" i="27" s="1"/>
  <c r="AQ640" i="27"/>
  <c r="AA640" i="27" s="1"/>
  <c r="AG232" i="36"/>
  <c r="AO706" i="27"/>
  <c r="Y706" i="27" s="1"/>
  <c r="AH184" i="36"/>
  <c r="AP658" i="27"/>
  <c r="Z658" i="27" s="1"/>
  <c r="AG130" i="36"/>
  <c r="AO604" i="27"/>
  <c r="Y604" i="27" s="1"/>
  <c r="AG210" i="36"/>
  <c r="AO684" i="27"/>
  <c r="Y684" i="27" s="1"/>
  <c r="AH162" i="36"/>
  <c r="AP636" i="27"/>
  <c r="Z636" i="27" s="1"/>
  <c r="AF228" i="36"/>
  <c r="AK228" i="36" s="1"/>
  <c r="AN702" i="27"/>
  <c r="X702" i="27" s="1"/>
  <c r="AH159" i="36"/>
  <c r="AP633" i="27"/>
  <c r="Z633" i="27" s="1"/>
  <c r="AG212" i="36"/>
  <c r="AO686" i="27"/>
  <c r="Y686" i="27" s="1"/>
  <c r="AH140" i="36"/>
  <c r="AP614" i="27"/>
  <c r="Z614" i="27" s="1"/>
  <c r="AH188" i="36"/>
  <c r="AP662" i="27"/>
  <c r="Z662" i="27" s="1"/>
  <c r="AG233" i="36"/>
  <c r="AO707" i="27"/>
  <c r="Y707" i="27" s="1"/>
  <c r="AF179" i="36"/>
  <c r="AN653" i="27"/>
  <c r="X653" i="27" s="1"/>
  <c r="AE133" i="36"/>
  <c r="AI133" i="36" s="1"/>
  <c r="AH198" i="36"/>
  <c r="AP672" i="27"/>
  <c r="Z672" i="27" s="1"/>
  <c r="AE146" i="36"/>
  <c r="AH203" i="36"/>
  <c r="AP677" i="27"/>
  <c r="Z677" i="27" s="1"/>
  <c r="AF154" i="36"/>
  <c r="AN628" i="27"/>
  <c r="X628" i="27" s="1"/>
  <c r="AH216" i="36"/>
  <c r="AP690" i="27"/>
  <c r="Z690" i="27" s="1"/>
  <c r="AF159" i="36"/>
  <c r="AN633" i="27"/>
  <c r="X633" i="27" s="1"/>
  <c r="AF164" i="36"/>
  <c r="AN638" i="27"/>
  <c r="X638" i="27" s="1"/>
  <c r="AQ703" i="27"/>
  <c r="AA703" i="27" s="1"/>
  <c r="AG172" i="36"/>
  <c r="AO646" i="27"/>
  <c r="Y646" i="27" s="1"/>
  <c r="AG185" i="36"/>
  <c r="AO659" i="27"/>
  <c r="Y659" i="27" s="1"/>
  <c r="AE128" i="36"/>
  <c r="AG190" i="36"/>
  <c r="AO664" i="27"/>
  <c r="Y664" i="27" s="1"/>
  <c r="AM595" i="27"/>
  <c r="AM35" i="36"/>
  <c r="AQ510" i="27"/>
  <c r="AA510" i="27" s="1"/>
  <c r="AE67" i="36"/>
  <c r="AN542" i="27"/>
  <c r="X542" i="27" s="1"/>
  <c r="AG264" i="36"/>
  <c r="AH264" i="36"/>
  <c r="AP737" i="27"/>
  <c r="Z737" i="27" s="1"/>
  <c r="AF255" i="36"/>
  <c r="AN728" i="27"/>
  <c r="X728" i="27" s="1"/>
  <c r="AH348" i="36"/>
  <c r="AP821" i="27"/>
  <c r="Z821" i="27" s="1"/>
  <c r="AM492" i="27"/>
  <c r="AM577" i="27"/>
  <c r="AM477" i="27"/>
  <c r="AM485" i="27"/>
  <c r="AM493" i="27"/>
  <c r="AM556" i="27"/>
  <c r="AM579" i="27"/>
  <c r="W579" i="27" s="1"/>
  <c r="AJ28" i="36"/>
  <c r="AO503" i="27"/>
  <c r="Y503" i="27" s="1"/>
  <c r="AL60" i="36"/>
  <c r="AM583" i="27"/>
  <c r="AM522" i="27"/>
  <c r="AM590" i="27"/>
  <c r="AM524" i="27"/>
  <c r="AM588" i="27"/>
  <c r="AF266" i="36"/>
  <c r="AN739" i="27"/>
  <c r="X739" i="27" s="1"/>
  <c r="AE276" i="36"/>
  <c r="AI276" i="36" s="1"/>
  <c r="AG346" i="36"/>
  <c r="AO819" i="27"/>
  <c r="Y819" i="27" s="1"/>
  <c r="AF260" i="36"/>
  <c r="AN733" i="27"/>
  <c r="X733" i="27" s="1"/>
  <c r="AQ798" i="27"/>
  <c r="AA798" i="27" s="1"/>
  <c r="AH279" i="36"/>
  <c r="AP752" i="27"/>
  <c r="Z752" i="27" s="1"/>
  <c r="AE294" i="36"/>
  <c r="AI294" i="36" s="1"/>
  <c r="AF294" i="36"/>
  <c r="AN767" i="27"/>
  <c r="X767" i="27" s="1"/>
  <c r="AE342" i="36"/>
  <c r="AF342" i="36"/>
  <c r="AN815" i="27"/>
  <c r="X815" i="27" s="1"/>
  <c r="AG270" i="36"/>
  <c r="AO743" i="27"/>
  <c r="Y743" i="27" s="1"/>
  <c r="AF315" i="36"/>
  <c r="AN788" i="27"/>
  <c r="X788" i="27" s="1"/>
  <c r="AG267" i="36"/>
  <c r="AO740" i="27"/>
  <c r="Y740" i="27" s="1"/>
  <c r="AQ802" i="27"/>
  <c r="AA802" i="27" s="1"/>
  <c r="AM763" i="27"/>
  <c r="AM827" i="27"/>
  <c r="AE279" i="36"/>
  <c r="AE338" i="36"/>
  <c r="AI338" i="36" s="1"/>
  <c r="AF338" i="36"/>
  <c r="AN811" i="27"/>
  <c r="X811" i="27" s="1"/>
  <c r="AG266" i="36"/>
  <c r="AO739" i="27"/>
  <c r="Y739" i="27" s="1"/>
  <c r="AF319" i="36"/>
  <c r="AN792" i="27"/>
  <c r="X792" i="27" s="1"/>
  <c r="AG287" i="36"/>
  <c r="AO760" i="27"/>
  <c r="Y760" i="27" s="1"/>
  <c r="AF356" i="36"/>
  <c r="AN829" i="27"/>
  <c r="X829" i="27" s="1"/>
  <c r="AG284" i="36"/>
  <c r="AO757" i="27"/>
  <c r="Y757" i="27" s="1"/>
  <c r="AE291" i="36"/>
  <c r="AE363" i="36"/>
  <c r="AI363" i="36" s="1"/>
  <c r="AQ773" i="27"/>
  <c r="AA773" i="27" s="1"/>
  <c r="AH262" i="36"/>
  <c r="AP735" i="27"/>
  <c r="Z735" i="27" s="1"/>
  <c r="AH310" i="36"/>
  <c r="AP783" i="27"/>
  <c r="Z783" i="27" s="1"/>
  <c r="AE287" i="36"/>
  <c r="AE354" i="36"/>
  <c r="AF354" i="36"/>
  <c r="AN827" i="27"/>
  <c r="X827" i="27" s="1"/>
  <c r="AG282" i="36"/>
  <c r="AO755" i="27"/>
  <c r="Y755" i="27" s="1"/>
  <c r="AH266" i="36"/>
  <c r="AP739" i="27"/>
  <c r="Z739" i="27" s="1"/>
  <c r="AF316" i="36"/>
  <c r="AN789" i="27"/>
  <c r="X789" i="27" s="1"/>
  <c r="AH247" i="36"/>
  <c r="AP720" i="27"/>
  <c r="Z720" i="27" s="1"/>
  <c r="AQ728" i="27"/>
  <c r="AA728" i="27" s="1"/>
  <c r="AG300" i="36"/>
  <c r="AH300" i="36"/>
  <c r="AP773" i="27"/>
  <c r="Z773" i="27" s="1"/>
  <c r="AE280" i="36"/>
  <c r="AI280" i="36" s="1"/>
  <c r="AQ805" i="27"/>
  <c r="AA805" i="27" s="1"/>
  <c r="AG259" i="36"/>
  <c r="AO732" i="27"/>
  <c r="Y732" i="27" s="1"/>
  <c r="AF336" i="36"/>
  <c r="AN809" i="27"/>
  <c r="X809" i="27" s="1"/>
  <c r="AM747" i="27"/>
  <c r="W747" i="27" s="1"/>
  <c r="AF317" i="36"/>
  <c r="AN790" i="27"/>
  <c r="AG139" i="36"/>
  <c r="AO613" i="27"/>
  <c r="Y613" i="27" s="1"/>
  <c r="AG136" i="36"/>
  <c r="AO610" i="27"/>
  <c r="Y610" i="27" s="1"/>
  <c r="AE218" i="36"/>
  <c r="AF146" i="36"/>
  <c r="AN620" i="27"/>
  <c r="X620" i="27" s="1"/>
  <c r="AG213" i="36"/>
  <c r="AO687" i="27"/>
  <c r="Y687" i="27" s="1"/>
  <c r="AH165" i="36"/>
  <c r="AP639" i="27"/>
  <c r="Z639" i="27" s="1"/>
  <c r="AH221" i="36"/>
  <c r="AP695" i="27"/>
  <c r="Z695" i="27" s="1"/>
  <c r="AQ623" i="27"/>
  <c r="AA623" i="27" s="1"/>
  <c r="AG239" i="36"/>
  <c r="AO713" i="27"/>
  <c r="Y713" i="27" s="1"/>
  <c r="AH191" i="36"/>
  <c r="AP665" i="27"/>
  <c r="Z665" i="27" s="1"/>
  <c r="AF241" i="36"/>
  <c r="AN715" i="27"/>
  <c r="X715" i="27" s="1"/>
  <c r="AH172" i="36"/>
  <c r="AP646" i="27"/>
  <c r="Z646" i="27" s="1"/>
  <c r="AF238" i="36"/>
  <c r="AN712" i="27"/>
  <c r="X712" i="27" s="1"/>
  <c r="AF211" i="36"/>
  <c r="AN685" i="27"/>
  <c r="X685" i="27" s="1"/>
  <c r="AQ740" i="27"/>
  <c r="AA740" i="27" s="1"/>
  <c r="AQ788" i="27"/>
  <c r="AA788" i="27" s="1"/>
  <c r="AH360" i="36"/>
  <c r="AP833" i="27"/>
  <c r="Z833" i="27" s="1"/>
  <c r="AQ809" i="27"/>
  <c r="AA809" i="27" s="1"/>
  <c r="AG279" i="36"/>
  <c r="AO752" i="27"/>
  <c r="Y752" i="27" s="1"/>
  <c r="AF348" i="36"/>
  <c r="AN821" i="27"/>
  <c r="X821" i="27" s="1"/>
  <c r="AM767" i="27"/>
  <c r="AF246" i="36"/>
  <c r="AN719" i="27"/>
  <c r="AF326" i="36"/>
  <c r="AN799" i="27"/>
  <c r="X799" i="27" s="1"/>
  <c r="AG278" i="36"/>
  <c r="AO751" i="27"/>
  <c r="Y751" i="27" s="1"/>
  <c r="AF347" i="36"/>
  <c r="AN820" i="27"/>
  <c r="X820" i="27" s="1"/>
  <c r="AE293" i="36"/>
  <c r="AI293" i="36" s="1"/>
  <c r="AF245" i="36"/>
  <c r="AN718" i="27"/>
  <c r="X718" i="27" s="1"/>
  <c r="AE157" i="36"/>
  <c r="AI157" i="36" s="1"/>
  <c r="AG219" i="36"/>
  <c r="AO693" i="27"/>
  <c r="Y693" i="27" s="1"/>
  <c r="AF173" i="36"/>
  <c r="AN647" i="27"/>
  <c r="X647" i="27" s="1"/>
  <c r="AF221" i="36"/>
  <c r="AN695" i="27"/>
  <c r="AG149" i="36"/>
  <c r="AO623" i="27"/>
  <c r="Y623" i="27" s="1"/>
  <c r="AF194" i="36"/>
  <c r="AN668" i="27"/>
  <c r="X668" i="27" s="1"/>
  <c r="AG146" i="36"/>
  <c r="AO620" i="27"/>
  <c r="Y620" i="27" s="1"/>
  <c r="AE169" i="36"/>
  <c r="AE233" i="36"/>
  <c r="AG140" i="36"/>
  <c r="AL140" i="36" s="1"/>
  <c r="AO614" i="27"/>
  <c r="Y614" i="27" s="1"/>
  <c r="AH220" i="36"/>
  <c r="AP694" i="27"/>
  <c r="Z694" i="27" s="1"/>
  <c r="AE263" i="36"/>
  <c r="AI263" i="36" s="1"/>
  <c r="AG328" i="36"/>
  <c r="AH328" i="36"/>
  <c r="AP801" i="27"/>
  <c r="Z801" i="27" s="1"/>
  <c r="AF271" i="36"/>
  <c r="AN744" i="27"/>
  <c r="X744" i="27" s="1"/>
  <c r="AH333" i="36"/>
  <c r="AP806" i="27"/>
  <c r="Z806" i="27" s="1"/>
  <c r="AF276" i="36"/>
  <c r="AN749" i="27"/>
  <c r="X749" i="27" s="1"/>
  <c r="AQ814" i="27"/>
  <c r="AA814" i="27" s="1"/>
  <c r="AQ827" i="27"/>
  <c r="AA827" i="27" s="1"/>
  <c r="AF297" i="36"/>
  <c r="AG297" i="36"/>
  <c r="AO770" i="27"/>
  <c r="Y770" i="27" s="1"/>
  <c r="AH359" i="36"/>
  <c r="AQ832" i="27"/>
  <c r="AA832" i="27" s="1"/>
  <c r="AG302" i="36"/>
  <c r="AO775" i="27"/>
  <c r="Y775" i="27" s="1"/>
  <c r="AE245" i="36"/>
  <c r="AG315" i="36"/>
  <c r="AO788" i="27"/>
  <c r="Y788" i="27" s="1"/>
  <c r="AM731" i="27"/>
  <c r="AH323" i="36"/>
  <c r="AP796" i="27"/>
  <c r="Z796" i="27" s="1"/>
  <c r="AF136" i="36"/>
  <c r="AN610" i="27"/>
  <c r="X610" i="27" s="1"/>
  <c r="AE213" i="36"/>
  <c r="AF141" i="36"/>
  <c r="AN615" i="27"/>
  <c r="X615" i="27" s="1"/>
  <c r="AQ656" i="27"/>
  <c r="AA656" i="27" s="1"/>
  <c r="AQ637" i="27"/>
  <c r="AA637" i="27" s="1"/>
  <c r="AG221" i="36"/>
  <c r="AO695" i="27"/>
  <c r="Y695" i="27" s="1"/>
  <c r="AH149" i="36"/>
  <c r="AP623" i="27"/>
  <c r="Z623" i="27" s="1"/>
  <c r="AG218" i="36"/>
  <c r="AO692" i="27"/>
  <c r="Y692" i="27" s="1"/>
  <c r="AQ631" i="27"/>
  <c r="AA631" i="27" s="1"/>
  <c r="AE201" i="36"/>
  <c r="AF185" i="36"/>
  <c r="AN659" i="27"/>
  <c r="X659" i="27" s="1"/>
  <c r="AE238" i="36"/>
  <c r="AE160" i="36"/>
  <c r="AG198" i="36"/>
  <c r="AO672" i="27"/>
  <c r="Y672" i="27" s="1"/>
  <c r="AQ619" i="27"/>
  <c r="AA619" i="27" s="1"/>
  <c r="AF181" i="36"/>
  <c r="AN655" i="27"/>
  <c r="X655" i="27" s="1"/>
  <c r="AG133" i="36"/>
  <c r="AO607" i="27"/>
  <c r="Y607" i="27" s="1"/>
  <c r="AE199" i="36"/>
  <c r="AG231" i="36"/>
  <c r="AO705" i="27"/>
  <c r="Y705" i="27" s="1"/>
  <c r="AQ644" i="27"/>
  <c r="AA644" i="27" s="1"/>
  <c r="AI143" i="36"/>
  <c r="AQ617" i="27"/>
  <c r="AA617" i="27" s="1"/>
  <c r="AF123" i="36"/>
  <c r="AN597" i="27"/>
  <c r="X597" i="27" s="1"/>
  <c r="AH185" i="36"/>
  <c r="AP659" i="27"/>
  <c r="Z659" i="27" s="1"/>
  <c r="AE141" i="36"/>
  <c r="AH206" i="36"/>
  <c r="AP680" i="27"/>
  <c r="Z680" i="27" s="1"/>
  <c r="AF149" i="36"/>
  <c r="AN623" i="27"/>
  <c r="AH211" i="36"/>
  <c r="AP685" i="27"/>
  <c r="Z685" i="27" s="1"/>
  <c r="AF162" i="36"/>
  <c r="AN636" i="27"/>
  <c r="X636" i="27" s="1"/>
  <c r="AQ693" i="27"/>
  <c r="AA693" i="27" s="1"/>
  <c r="AF167" i="36"/>
  <c r="AN641" i="27"/>
  <c r="X641" i="27" s="1"/>
  <c r="AG175" i="36"/>
  <c r="AO649" i="27"/>
  <c r="Y649" i="27" s="1"/>
  <c r="AQ711" i="27"/>
  <c r="AA711" i="27" s="1"/>
  <c r="AG180" i="36"/>
  <c r="AO654" i="27"/>
  <c r="Y654" i="27" s="1"/>
  <c r="AE123" i="36"/>
  <c r="AG193" i="36"/>
  <c r="AO667" i="27"/>
  <c r="Y667" i="27" s="1"/>
  <c r="AE136" i="36"/>
  <c r="AH201" i="36"/>
  <c r="AP675" i="27"/>
  <c r="Z675" i="27" s="1"/>
  <c r="AM563" i="27"/>
  <c r="AM548" i="27"/>
  <c r="AQ732" i="27"/>
  <c r="AA732" i="27" s="1"/>
  <c r="AQ796" i="27"/>
  <c r="AA796" i="27" s="1"/>
  <c r="AF252" i="36"/>
  <c r="AN725" i="27"/>
  <c r="X725" i="27" s="1"/>
  <c r="AQ774" i="27"/>
  <c r="AA774" i="27" s="1"/>
  <c r="AH263" i="36"/>
  <c r="AP736" i="27"/>
  <c r="Z736" i="27" s="1"/>
  <c r="AE326" i="36"/>
  <c r="AM500" i="27"/>
  <c r="AM573" i="27"/>
  <c r="AM526" i="27"/>
  <c r="AM478" i="27"/>
  <c r="AM486" i="27"/>
  <c r="AM494" i="27"/>
  <c r="AM537" i="27"/>
  <c r="AM592" i="27"/>
  <c r="AM519" i="27"/>
  <c r="W519" i="27" s="1"/>
  <c r="AM562" i="27"/>
  <c r="AM521" i="27"/>
  <c r="AM569" i="27"/>
  <c r="AM594" i="27"/>
  <c r="AM534" i="27"/>
  <c r="AM560" i="27"/>
  <c r="AQ748" i="27"/>
  <c r="AA748" i="27" s="1"/>
  <c r="AE284" i="36"/>
  <c r="AE348" i="36"/>
  <c r="AJ348" i="36" s="1"/>
  <c r="AQ742" i="27"/>
  <c r="AA742" i="27" s="1"/>
  <c r="AG327" i="36"/>
  <c r="AO800" i="27"/>
  <c r="Y800" i="27" s="1"/>
  <c r="AH287" i="36"/>
  <c r="AP760" i="27"/>
  <c r="Z760" i="27" s="1"/>
  <c r="AM823" i="27"/>
  <c r="W823" i="27" s="1"/>
  <c r="AG345" i="36"/>
  <c r="AO818" i="27"/>
  <c r="Y818" i="27" s="1"/>
  <c r="AH273" i="36"/>
  <c r="AP746" i="27"/>
  <c r="Z746" i="27" s="1"/>
  <c r="AE336" i="36"/>
  <c r="AQ754" i="27"/>
  <c r="AA754" i="27" s="1"/>
  <c r="AF344" i="36"/>
  <c r="AN817" i="27"/>
  <c r="X817" i="27" s="1"/>
  <c r="AM779" i="27"/>
  <c r="AH288" i="36"/>
  <c r="AP761" i="27"/>
  <c r="Z761" i="27" s="1"/>
  <c r="AG341" i="36"/>
  <c r="AO814" i="27"/>
  <c r="Y814" i="27" s="1"/>
  <c r="AH269" i="36"/>
  <c r="AP742" i="27"/>
  <c r="Z742" i="27" s="1"/>
  <c r="AQ801" i="27"/>
  <c r="AA801" i="27" s="1"/>
  <c r="AI328" i="36"/>
  <c r="AE289" i="36"/>
  <c r="AE361" i="36"/>
  <c r="AF345" i="36"/>
  <c r="AN818" i="27"/>
  <c r="X818" i="27" s="1"/>
  <c r="AE307" i="36"/>
  <c r="AQ789" i="27"/>
  <c r="AA789" i="27" s="1"/>
  <c r="AE277" i="36"/>
  <c r="AI277" i="36" s="1"/>
  <c r="AG323" i="36"/>
  <c r="AO796" i="27"/>
  <c r="Y796" i="27" s="1"/>
  <c r="AH251" i="36"/>
  <c r="AP724" i="27"/>
  <c r="Z724" i="27" s="1"/>
  <c r="AE306" i="36"/>
  <c r="AI306" i="36" s="1"/>
  <c r="AF306" i="36"/>
  <c r="AN779" i="27"/>
  <c r="X779" i="27" s="1"/>
  <c r="AE359" i="36"/>
  <c r="AQ769" i="27"/>
  <c r="AA769" i="27" s="1"/>
  <c r="AE281" i="36"/>
  <c r="AG319" i="36"/>
  <c r="AO792" i="27"/>
  <c r="Y792" i="27" s="1"/>
  <c r="AM807" i="27"/>
  <c r="AF262" i="36"/>
  <c r="AN735" i="27"/>
  <c r="AI284" i="36"/>
  <c r="AQ757" i="27"/>
  <c r="AA757" i="27" s="1"/>
  <c r="AG342" i="36"/>
  <c r="AO815" i="27"/>
  <c r="Y815" i="27" s="1"/>
  <c r="AH270" i="36"/>
  <c r="AP743" i="27"/>
  <c r="Z743" i="27" s="1"/>
  <c r="AG339" i="36"/>
  <c r="AO812" i="27"/>
  <c r="Y812" i="27" s="1"/>
  <c r="AQ751" i="27"/>
  <c r="AA751" i="27" s="1"/>
  <c r="AM795" i="27"/>
  <c r="AF144" i="36"/>
  <c r="AN618" i="27"/>
  <c r="X618" i="27" s="1"/>
  <c r="AF200" i="36"/>
  <c r="AN674" i="27"/>
  <c r="X674" i="27" s="1"/>
  <c r="AG152" i="36"/>
  <c r="AO626" i="27"/>
  <c r="Y626" i="27" s="1"/>
  <c r="AH219" i="36"/>
  <c r="AP693" i="27"/>
  <c r="Z693" i="27" s="1"/>
  <c r="AQ621" i="27"/>
  <c r="AA621" i="27" s="1"/>
  <c r="AG229" i="36"/>
  <c r="AO703" i="27"/>
  <c r="Y703" i="27" s="1"/>
  <c r="AE180" i="36"/>
  <c r="AG226" i="36"/>
  <c r="AL226" i="36" s="1"/>
  <c r="AO700" i="27"/>
  <c r="Y700" i="27" s="1"/>
  <c r="AH154" i="36"/>
  <c r="AP628" i="27"/>
  <c r="Z628" i="27" s="1"/>
  <c r="AH127" i="36"/>
  <c r="AP601" i="27"/>
  <c r="Z601" i="27" s="1"/>
  <c r="AF193" i="36"/>
  <c r="AN667" i="27"/>
  <c r="X667" i="27" s="1"/>
  <c r="AH124" i="36"/>
  <c r="AP598" i="27"/>
  <c r="Z598" i="27" s="1"/>
  <c r="AF174" i="36"/>
  <c r="AN648" i="27"/>
  <c r="X648" i="27" s="1"/>
  <c r="AG126" i="36"/>
  <c r="AO600" i="27"/>
  <c r="Y600" i="27" s="1"/>
  <c r="AE216" i="36"/>
  <c r="AE271" i="36"/>
  <c r="AE319" i="36"/>
  <c r="AJ319" i="36" s="1"/>
  <c r="AF247" i="36"/>
  <c r="AN720" i="27"/>
  <c r="X720" i="27" s="1"/>
  <c r="AE292" i="36"/>
  <c r="AE340" i="36"/>
  <c r="AI340" i="36" s="1"/>
  <c r="AH282" i="36"/>
  <c r="AP755" i="27"/>
  <c r="Z755" i="27" s="1"/>
  <c r="AH362" i="36"/>
  <c r="AP835" i="27"/>
  <c r="Z835" i="27" s="1"/>
  <c r="AQ787" i="27"/>
  <c r="AA787" i="27" s="1"/>
  <c r="AH260" i="36"/>
  <c r="AP733" i="27"/>
  <c r="Z733" i="27" s="1"/>
  <c r="AG329" i="36"/>
  <c r="AO802" i="27"/>
  <c r="Y802" i="27" s="1"/>
  <c r="AH281" i="36"/>
  <c r="AP754" i="27"/>
  <c r="Z754" i="27" s="1"/>
  <c r="AH361" i="36"/>
  <c r="AP834" i="27"/>
  <c r="Z834" i="27" s="1"/>
  <c r="AQ786" i="27"/>
  <c r="AA786" i="27" s="1"/>
  <c r="AH259" i="36"/>
  <c r="AP732" i="27"/>
  <c r="Z732" i="27" s="1"/>
  <c r="AH158" i="36"/>
  <c r="AP632" i="27"/>
  <c r="Z632" i="27" s="1"/>
  <c r="AH222" i="36"/>
  <c r="AP696" i="27"/>
  <c r="Z696" i="27" s="1"/>
  <c r="AG224" i="36"/>
  <c r="AO698" i="27"/>
  <c r="Y698" i="27" s="1"/>
  <c r="AH152" i="36"/>
  <c r="AP626" i="27"/>
  <c r="Z626" i="27" s="1"/>
  <c r="AE215" i="36"/>
  <c r="AF223" i="36"/>
  <c r="AN697" i="27"/>
  <c r="X697" i="27" s="1"/>
  <c r="AE185" i="36"/>
  <c r="AH234" i="36"/>
  <c r="AP708" i="27"/>
  <c r="Z708" i="27" s="1"/>
  <c r="AF145" i="36"/>
  <c r="AN619" i="27"/>
  <c r="X619" i="27" s="1"/>
  <c r="AE155" i="36"/>
  <c r="AI155" i="36" s="1"/>
  <c r="AG225" i="36"/>
  <c r="AO699" i="27"/>
  <c r="Y699" i="27" s="1"/>
  <c r="AF139" i="36"/>
  <c r="AN613" i="27"/>
  <c r="X613" i="27" s="1"/>
  <c r="AE274" i="36"/>
  <c r="AI274" i="36" s="1"/>
  <c r="AF274" i="36"/>
  <c r="AN747" i="27"/>
  <c r="X747" i="27" s="1"/>
  <c r="AG336" i="36"/>
  <c r="AH336" i="36"/>
  <c r="AP809" i="27"/>
  <c r="Z809" i="27" s="1"/>
  <c r="AF279" i="36"/>
  <c r="AN752" i="27"/>
  <c r="X752" i="27" s="1"/>
  <c r="AQ817" i="27"/>
  <c r="AA817" i="27" s="1"/>
  <c r="AF284" i="36"/>
  <c r="AN757" i="27"/>
  <c r="X757" i="27" s="1"/>
  <c r="AQ822" i="27"/>
  <c r="AA822" i="27" s="1"/>
  <c r="AF305" i="36"/>
  <c r="AG305" i="36"/>
  <c r="AO778" i="27"/>
  <c r="Y778" i="27" s="1"/>
  <c r="AE248" i="36"/>
  <c r="AI248" i="36" s="1"/>
  <c r="AG310" i="36"/>
  <c r="AO783" i="27"/>
  <c r="Y783" i="27" s="1"/>
  <c r="AE253" i="36"/>
  <c r="AH318" i="36"/>
  <c r="AP791" i="27"/>
  <c r="Z791" i="27" s="1"/>
  <c r="AE266" i="36"/>
  <c r="AG147" i="36"/>
  <c r="AO621" i="27"/>
  <c r="Y621" i="27" s="1"/>
  <c r="AF216" i="36"/>
  <c r="AN690" i="27"/>
  <c r="X690" i="27" s="1"/>
  <c r="AG144" i="36"/>
  <c r="AO618" i="27"/>
  <c r="Y618" i="27" s="1"/>
  <c r="AE202" i="36"/>
  <c r="AE183" i="36"/>
  <c r="AH224" i="36"/>
  <c r="AP698" i="27"/>
  <c r="Z698" i="27" s="1"/>
  <c r="AH229" i="36"/>
  <c r="AP703" i="27"/>
  <c r="Z703" i="27" s="1"/>
  <c r="AG167" i="36"/>
  <c r="AO641" i="27"/>
  <c r="Y641" i="27" s="1"/>
  <c r="AE190" i="36"/>
  <c r="AQ601" i="27"/>
  <c r="AA601" i="27" s="1"/>
  <c r="AH180" i="36"/>
  <c r="AP654" i="27"/>
  <c r="Z654" i="27" s="1"/>
  <c r="AQ638" i="27"/>
  <c r="AA638" i="27" s="1"/>
  <c r="AI164" i="36"/>
  <c r="AE208" i="36"/>
  <c r="AE149" i="36"/>
  <c r="AE221" i="36"/>
  <c r="AH187" i="36"/>
  <c r="AP661" i="27"/>
  <c r="Z661" i="27" s="1"/>
  <c r="AH136" i="36"/>
  <c r="AP610" i="27"/>
  <c r="Z610" i="27" s="1"/>
  <c r="AF202" i="36"/>
  <c r="AN676" i="27"/>
  <c r="X676" i="27" s="1"/>
  <c r="AE148" i="36"/>
  <c r="AE220" i="36"/>
  <c r="AF180" i="36"/>
  <c r="AN654" i="27"/>
  <c r="X654" i="27" s="1"/>
  <c r="AH242" i="36"/>
  <c r="AP716" i="27"/>
  <c r="Z716" i="27" s="1"/>
  <c r="AE174" i="36"/>
  <c r="AE222" i="36"/>
  <c r="AE147" i="36"/>
  <c r="AI147" i="36" s="1"/>
  <c r="AE195" i="36"/>
  <c r="AG134" i="36"/>
  <c r="AO608" i="27"/>
  <c r="Y608" i="27" s="1"/>
  <c r="AE200" i="36"/>
  <c r="AF152" i="36"/>
  <c r="AN626" i="27"/>
  <c r="X626" i="27" s="1"/>
  <c r="AH214" i="36"/>
  <c r="AP688" i="27"/>
  <c r="Z688" i="27" s="1"/>
  <c r="AF157" i="36"/>
  <c r="AN631" i="27"/>
  <c r="X631" i="27" s="1"/>
  <c r="AF170" i="36"/>
  <c r="AN644" i="27"/>
  <c r="X644" i="27" s="1"/>
  <c r="AQ701" i="27"/>
  <c r="AA701" i="27" s="1"/>
  <c r="AG178" i="36"/>
  <c r="AO652" i="27"/>
  <c r="Y652" i="27" s="1"/>
  <c r="AG183" i="36"/>
  <c r="AO657" i="27"/>
  <c r="Y657" i="27" s="1"/>
  <c r="AE126" i="36"/>
  <c r="AG188" i="36"/>
  <c r="AO662" i="27"/>
  <c r="Y662" i="27" s="1"/>
  <c r="AE131" i="36"/>
  <c r="AH196" i="36"/>
  <c r="AP670" i="27"/>
  <c r="Z670" i="27" s="1"/>
  <c r="AE144" i="36"/>
  <c r="AH209" i="36"/>
  <c r="AP683" i="27"/>
  <c r="Z683" i="27" s="1"/>
  <c r="AG358" i="36"/>
  <c r="AO831" i="27"/>
  <c r="Y831" i="27" s="1"/>
  <c r="AG344" i="36"/>
  <c r="AH344" i="36"/>
  <c r="AP817" i="27"/>
  <c r="Z817" i="27" s="1"/>
  <c r="AM527" i="27"/>
  <c r="AM554" i="27"/>
  <c r="AM530" i="27"/>
  <c r="AM479" i="27"/>
  <c r="AM487" i="27"/>
  <c r="AM532" i="27"/>
  <c r="AM571" i="27"/>
  <c r="W571" i="27" s="1"/>
  <c r="AL112" i="36"/>
  <c r="AM542" i="27"/>
  <c r="AM564" i="27"/>
  <c r="AM596" i="27"/>
  <c r="AQ756" i="27"/>
  <c r="AA756" i="27" s="1"/>
  <c r="AE300" i="36"/>
  <c r="AH349" i="36"/>
  <c r="AP822" i="27"/>
  <c r="Z822" i="27" s="1"/>
  <c r="AH274" i="36"/>
  <c r="AP747" i="27"/>
  <c r="Z747" i="27" s="1"/>
  <c r="AG335" i="36"/>
  <c r="AO808" i="27"/>
  <c r="Y808" i="27" s="1"/>
  <c r="AM775" i="27"/>
  <c r="AG244" i="36"/>
  <c r="AH244" i="36"/>
  <c r="AP717" i="27"/>
  <c r="Z717" i="27" s="1"/>
  <c r="AE310" i="36"/>
  <c r="AF310" i="36"/>
  <c r="AN783" i="27"/>
  <c r="X783" i="27" s="1"/>
  <c r="AE358" i="36"/>
  <c r="AF358" i="36"/>
  <c r="AK358" i="36" s="1"/>
  <c r="AN831" i="27"/>
  <c r="X831" i="27" s="1"/>
  <c r="AG286" i="36"/>
  <c r="AO759" i="27"/>
  <c r="Y759" i="27" s="1"/>
  <c r="AF339" i="36"/>
  <c r="AN812" i="27"/>
  <c r="X812" i="27" s="1"/>
  <c r="AG291" i="36"/>
  <c r="AO764" i="27"/>
  <c r="Y764" i="27" s="1"/>
  <c r="AF352" i="36"/>
  <c r="AN825" i="27"/>
  <c r="X825" i="27" s="1"/>
  <c r="AG296" i="36"/>
  <c r="AH296" i="36"/>
  <c r="AP769" i="27"/>
  <c r="Z769" i="27" s="1"/>
  <c r="AE351" i="36"/>
  <c r="AI351" i="36" s="1"/>
  <c r="AQ753" i="27"/>
  <c r="AA753" i="27" s="1"/>
  <c r="AF335" i="36"/>
  <c r="AN808" i="27"/>
  <c r="X808" i="27" s="1"/>
  <c r="AF308" i="36"/>
  <c r="AN781" i="27"/>
  <c r="X781" i="27" s="1"/>
  <c r="AQ771" i="27"/>
  <c r="AA771" i="27" s="1"/>
  <c r="AE315" i="36"/>
  <c r="AQ725" i="27"/>
  <c r="AA725" i="27" s="1"/>
  <c r="AQ797" i="27"/>
  <c r="AA797" i="27" s="1"/>
  <c r="AH278" i="36"/>
  <c r="AP751" i="27"/>
  <c r="Z751" i="27" s="1"/>
  <c r="AE325" i="36"/>
  <c r="AI325" i="36" s="1"/>
  <c r="AE311" i="36"/>
  <c r="AJ311" i="36" s="1"/>
  <c r="AQ721" i="27"/>
  <c r="AA721" i="27" s="1"/>
  <c r="AH301" i="36"/>
  <c r="AP774" i="27"/>
  <c r="Z774" i="27" s="1"/>
  <c r="AQ758" i="27"/>
  <c r="AA758" i="27" s="1"/>
  <c r="AE329" i="36"/>
  <c r="AJ329" i="36" s="1"/>
  <c r="AF337" i="36"/>
  <c r="AN810" i="27"/>
  <c r="X810" i="27" s="1"/>
  <c r="AF265" i="36"/>
  <c r="AG265" i="36"/>
  <c r="AO738" i="27"/>
  <c r="Y738" i="27" s="1"/>
  <c r="AE323" i="36"/>
  <c r="AE304" i="36"/>
  <c r="AH345" i="36"/>
  <c r="AP818" i="27"/>
  <c r="Z818" i="27" s="1"/>
  <c r="AI273" i="36"/>
  <c r="AQ746" i="27"/>
  <c r="AA746" i="27" s="1"/>
  <c r="AH350" i="36"/>
  <c r="AP823" i="27"/>
  <c r="Z823" i="27" s="1"/>
  <c r="AG288" i="36"/>
  <c r="AO761" i="27"/>
  <c r="Y761" i="27" s="1"/>
  <c r="AQ627" i="27"/>
  <c r="AA627" i="27" s="1"/>
  <c r="AG160" i="36"/>
  <c r="AO634" i="27"/>
  <c r="Y634" i="27" s="1"/>
  <c r="AH227" i="36"/>
  <c r="AP701" i="27"/>
  <c r="Z701" i="27" s="1"/>
  <c r="AQ629" i="27"/>
  <c r="AA629" i="27" s="1"/>
  <c r="AG237" i="36"/>
  <c r="AO711" i="27"/>
  <c r="Y711" i="27" s="1"/>
  <c r="AH181" i="36"/>
  <c r="AP655" i="27"/>
  <c r="Z655" i="27" s="1"/>
  <c r="AE228" i="36"/>
  <c r="AH143" i="36"/>
  <c r="AP617" i="27"/>
  <c r="Z617" i="27" s="1"/>
  <c r="AG196" i="36"/>
  <c r="AO670" i="27"/>
  <c r="Y670" i="27" s="1"/>
  <c r="AF134" i="36"/>
  <c r="AN608" i="27"/>
  <c r="X608" i="27" s="1"/>
  <c r="AG142" i="36"/>
  <c r="AL142" i="36" s="1"/>
  <c r="AO616" i="27"/>
  <c r="Y616" i="27" s="1"/>
  <c r="AH225" i="36"/>
  <c r="AP699" i="27"/>
  <c r="Z699" i="27" s="1"/>
  <c r="AG277" i="36"/>
  <c r="AL277" i="36" s="1"/>
  <c r="AO750" i="27"/>
  <c r="Y750" i="27" s="1"/>
  <c r="AE322" i="36"/>
  <c r="AF322" i="36"/>
  <c r="AN795" i="27"/>
  <c r="X795" i="27" s="1"/>
  <c r="AG250" i="36"/>
  <c r="AO723" i="27"/>
  <c r="Y723" i="27" s="1"/>
  <c r="AF303" i="36"/>
  <c r="AN776" i="27"/>
  <c r="X776" i="27" s="1"/>
  <c r="AF351" i="36"/>
  <c r="AN824" i="27"/>
  <c r="X824" i="27" s="1"/>
  <c r="AE297" i="36"/>
  <c r="AM791" i="27"/>
  <c r="W791" i="27" s="1"/>
  <c r="AQ736" i="27"/>
  <c r="AA736" i="27" s="1"/>
  <c r="AH335" i="36"/>
  <c r="AQ808" i="27"/>
  <c r="AA808" i="27" s="1"/>
  <c r="AE296" i="36"/>
  <c r="AF248" i="36"/>
  <c r="AN721" i="27"/>
  <c r="X721" i="27" s="1"/>
  <c r="AE317" i="36"/>
  <c r="AQ735" i="27"/>
  <c r="AA735" i="27" s="1"/>
  <c r="AH166" i="36"/>
  <c r="AP640" i="27"/>
  <c r="Z640" i="27" s="1"/>
  <c r="AE229" i="36"/>
  <c r="AF189" i="36"/>
  <c r="AN663" i="27"/>
  <c r="AF237" i="36"/>
  <c r="AN711" i="27"/>
  <c r="X711" i="27" s="1"/>
  <c r="AG165" i="36"/>
  <c r="AL165" i="36" s="1"/>
  <c r="AO639" i="27"/>
  <c r="Y639" i="27" s="1"/>
  <c r="AF218" i="36"/>
  <c r="AN692" i="27"/>
  <c r="X692" i="27" s="1"/>
  <c r="AG170" i="36"/>
  <c r="AO644" i="27"/>
  <c r="Y644" i="27" s="1"/>
  <c r="AF231" i="36"/>
  <c r="AN705" i="27"/>
  <c r="X705" i="27" s="1"/>
  <c r="AF188" i="36"/>
  <c r="AN662" i="27"/>
  <c r="X662" i="27" s="1"/>
  <c r="AF236" i="36"/>
  <c r="AN710" i="27"/>
  <c r="X710" i="27" s="1"/>
  <c r="AE163" i="36"/>
  <c r="AI163" i="36" s="1"/>
  <c r="AE227" i="36"/>
  <c r="AI227" i="36" s="1"/>
  <c r="AG206" i="36"/>
  <c r="AO680" i="27"/>
  <c r="Y680" i="27" s="1"/>
  <c r="AF282" i="36"/>
  <c r="AN755" i="27"/>
  <c r="X755" i="27" s="1"/>
  <c r="AH347" i="36"/>
  <c r="AQ820" i="27"/>
  <c r="AA820" i="27" s="1"/>
  <c r="AF287" i="36"/>
  <c r="AN760" i="27"/>
  <c r="X760" i="27" s="1"/>
  <c r="AQ825" i="27"/>
  <c r="AA825" i="27" s="1"/>
  <c r="AG295" i="36"/>
  <c r="AO768" i="27"/>
  <c r="Y768" i="27" s="1"/>
  <c r="AQ830" i="27"/>
  <c r="AA830" i="27" s="1"/>
  <c r="AE251" i="36"/>
  <c r="AI251" i="36" s="1"/>
  <c r="AF313" i="36"/>
  <c r="AG313" i="36"/>
  <c r="AL313" i="36" s="1"/>
  <c r="AO786" i="27"/>
  <c r="Y786" i="27" s="1"/>
  <c r="AE256" i="36"/>
  <c r="AJ256" i="36" s="1"/>
  <c r="AH321" i="36"/>
  <c r="AP794" i="27"/>
  <c r="Z794" i="27" s="1"/>
  <c r="AE261" i="36"/>
  <c r="AI261" i="36" s="1"/>
  <c r="AH326" i="36"/>
  <c r="AP799" i="27"/>
  <c r="Z799" i="27" s="1"/>
  <c r="AF269" i="36"/>
  <c r="AN742" i="27"/>
  <c r="X742" i="27" s="1"/>
  <c r="AH150" i="36"/>
  <c r="AP624" i="27"/>
  <c r="Z624" i="27" s="1"/>
  <c r="AG227" i="36"/>
  <c r="AO701" i="27"/>
  <c r="Y701" i="27" s="1"/>
  <c r="AE154" i="36"/>
  <c r="AF186" i="36"/>
  <c r="AN660" i="27"/>
  <c r="X660" i="27" s="1"/>
  <c r="AE231" i="36"/>
  <c r="AG162" i="36"/>
  <c r="AL162" i="36" s="1"/>
  <c r="AO636" i="27"/>
  <c r="Y636" i="27" s="1"/>
  <c r="AF239" i="36"/>
  <c r="AN713" i="27"/>
  <c r="X713" i="27" s="1"/>
  <c r="AH170" i="36"/>
  <c r="AP644" i="27"/>
  <c r="Z644" i="27" s="1"/>
  <c r="AF220" i="36"/>
  <c r="AN694" i="27"/>
  <c r="X694" i="27" s="1"/>
  <c r="AG204" i="36"/>
  <c r="AO678" i="27"/>
  <c r="Y678" i="27" s="1"/>
  <c r="AH132" i="36"/>
  <c r="AP606" i="27"/>
  <c r="Z606" i="27" s="1"/>
  <c r="AH169" i="36"/>
  <c r="AP643" i="27"/>
  <c r="Z643" i="27" s="1"/>
  <c r="AG155" i="36"/>
  <c r="AO629" i="27"/>
  <c r="Y629" i="27" s="1"/>
  <c r="AG235" i="36"/>
  <c r="AO709" i="27"/>
  <c r="Y709" i="27" s="1"/>
  <c r="AE151" i="36"/>
  <c r="AI151" i="36" s="1"/>
  <c r="AE223" i="36"/>
  <c r="AI223" i="36" s="1"/>
  <c r="AG154" i="36"/>
  <c r="AO628" i="27"/>
  <c r="Y628" i="27" s="1"/>
  <c r="AG234" i="36"/>
  <c r="AL234" i="36" s="1"/>
  <c r="AO708" i="27"/>
  <c r="Y708" i="27" s="1"/>
  <c r="AH186" i="36"/>
  <c r="AP660" i="27"/>
  <c r="Z660" i="27" s="1"/>
  <c r="AG132" i="36"/>
  <c r="AO606" i="27"/>
  <c r="Y606" i="27" s="1"/>
  <c r="AF177" i="36"/>
  <c r="AN651" i="27"/>
  <c r="AF225" i="36"/>
  <c r="AK225" i="36" s="1"/>
  <c r="AN699" i="27"/>
  <c r="X699" i="27" s="1"/>
  <c r="AG153" i="36"/>
  <c r="AO627" i="27"/>
  <c r="Y627" i="27" s="1"/>
  <c r="AF206" i="36"/>
  <c r="AN680" i="27"/>
  <c r="X680" i="27" s="1"/>
  <c r="AH137" i="36"/>
  <c r="AP611" i="27"/>
  <c r="Z611" i="27" s="1"/>
  <c r="AF203" i="36"/>
  <c r="AN677" i="27"/>
  <c r="X677" i="27" s="1"/>
  <c r="AF160" i="36"/>
  <c r="AK160" i="36" s="1"/>
  <c r="AN634" i="27"/>
  <c r="X634" i="27" s="1"/>
  <c r="AQ699" i="27"/>
  <c r="AA699" i="27" s="1"/>
  <c r="AF165" i="36"/>
  <c r="AN639" i="27"/>
  <c r="X639" i="27" s="1"/>
  <c r="AG173" i="36"/>
  <c r="AO647" i="27"/>
  <c r="Y647" i="27" s="1"/>
  <c r="AQ709" i="27"/>
  <c r="AA709" i="27" s="1"/>
  <c r="AG186" i="36"/>
  <c r="AO660" i="27"/>
  <c r="Y660" i="27" s="1"/>
  <c r="AE129" i="36"/>
  <c r="AG191" i="36"/>
  <c r="AO665" i="27"/>
  <c r="Y665" i="27" s="1"/>
  <c r="AE134" i="36"/>
  <c r="AH199" i="36"/>
  <c r="AP673" i="27"/>
  <c r="Z673" i="27" s="1"/>
  <c r="AE139" i="36"/>
  <c r="AI139" i="36" s="1"/>
  <c r="AH204" i="36"/>
  <c r="AP678" i="27"/>
  <c r="Z678" i="27" s="1"/>
  <c r="AF147" i="36"/>
  <c r="AN621" i="27"/>
  <c r="X621" i="27" s="1"/>
  <c r="AH217" i="36"/>
  <c r="AP691" i="27"/>
  <c r="Z691" i="27" s="1"/>
  <c r="AM483" i="27"/>
  <c r="AI99" i="36"/>
  <c r="AP574" i="27"/>
  <c r="Z574" i="27" s="1"/>
  <c r="AM811" i="27"/>
  <c r="AG317" i="36"/>
  <c r="AO790" i="27"/>
  <c r="Y790" i="27" s="1"/>
  <c r="AG263" i="36"/>
  <c r="AO736" i="27"/>
  <c r="Y736" i="27" s="1"/>
  <c r="AQ747" i="27"/>
  <c r="AQ749" i="27"/>
  <c r="AA749" i="27" s="1"/>
  <c r="AH302" i="36"/>
  <c r="AP775" i="27"/>
  <c r="Z775" i="27" s="1"/>
  <c r="AQ767" i="27"/>
  <c r="AA767" i="27" s="1"/>
  <c r="AF250" i="36"/>
  <c r="AN723" i="27"/>
  <c r="X723" i="27" s="1"/>
  <c r="AE353" i="36"/>
  <c r="AM576" i="27"/>
  <c r="AM495" i="27"/>
  <c r="AM555" i="27"/>
  <c r="AM523" i="27"/>
  <c r="W523" i="27" s="1"/>
  <c r="AM539" i="27"/>
  <c r="AJ80" i="36"/>
  <c r="AO555" i="27"/>
  <c r="Y555" i="27" s="1"/>
  <c r="AM503" i="27"/>
  <c r="AM551" i="27"/>
  <c r="AM501" i="27"/>
  <c r="AM575" i="27"/>
  <c r="W575" i="27" s="1"/>
  <c r="AM552" i="27"/>
  <c r="AM502" i="27"/>
  <c r="AM574" i="27"/>
  <c r="AM480" i="27"/>
  <c r="AM488" i="27"/>
  <c r="AM496" i="27"/>
  <c r="AM513" i="27"/>
  <c r="AM568" i="27"/>
  <c r="AM591" i="27"/>
  <c r="AM538" i="27"/>
  <c r="AM509" i="27"/>
  <c r="AM541" i="27"/>
  <c r="AM557" i="27"/>
  <c r="AM589" i="27"/>
  <c r="AJ29" i="36"/>
  <c r="AQ504" i="27"/>
  <c r="AA504" i="27" s="1"/>
  <c r="AI45" i="36"/>
  <c r="AP520" i="27"/>
  <c r="Z520" i="27" s="1"/>
  <c r="AL61" i="36"/>
  <c r="AP536" i="27"/>
  <c r="Z536" i="27" s="1"/>
  <c r="AN77" i="36"/>
  <c r="AQ552" i="27"/>
  <c r="AA552" i="27" s="1"/>
  <c r="AG93" i="36"/>
  <c r="AO568" i="27"/>
  <c r="Y568" i="27" s="1"/>
  <c r="AF109" i="36"/>
  <c r="AO584" i="27"/>
  <c r="Y584" i="27" s="1"/>
  <c r="AM546" i="27"/>
  <c r="AM536" i="27"/>
  <c r="AF285" i="36"/>
  <c r="AG285" i="36"/>
  <c r="AL285" i="36" s="1"/>
  <c r="AO758" i="27"/>
  <c r="Y758" i="27" s="1"/>
  <c r="AE308" i="36"/>
  <c r="AE356" i="36"/>
  <c r="AQ750" i="27"/>
  <c r="AA750" i="27" s="1"/>
  <c r="AG351" i="36"/>
  <c r="AL351" i="36" s="1"/>
  <c r="AO824" i="27"/>
  <c r="Y824" i="27" s="1"/>
  <c r="AH303" i="36"/>
  <c r="AP776" i="27"/>
  <c r="Z776" i="27" s="1"/>
  <c r="AQ720" i="27"/>
  <c r="AA720" i="27" s="1"/>
  <c r="AE318" i="36"/>
  <c r="AF318" i="36"/>
  <c r="AN791" i="27"/>
  <c r="AG361" i="36"/>
  <c r="AO834" i="27"/>
  <c r="Y834" i="27" s="1"/>
  <c r="AE288" i="36"/>
  <c r="AH353" i="36"/>
  <c r="AP826" i="27"/>
  <c r="Z826" i="27" s="1"/>
  <c r="AF296" i="36"/>
  <c r="AN769" i="27"/>
  <c r="X769" i="27" s="1"/>
  <c r="AG248" i="36"/>
  <c r="AO721" i="27"/>
  <c r="Y721" i="27" s="1"/>
  <c r="AM787" i="27"/>
  <c r="AE362" i="36"/>
  <c r="AE303" i="36"/>
  <c r="AH352" i="36"/>
  <c r="AP825" i="27"/>
  <c r="Z825" i="27" s="1"/>
  <c r="AG290" i="36"/>
  <c r="AO763" i="27"/>
  <c r="Y763" i="27" s="1"/>
  <c r="AF343" i="36"/>
  <c r="AN816" i="27"/>
  <c r="X816" i="27" s="1"/>
  <c r="AE313" i="36"/>
  <c r="AQ731" i="27"/>
  <c r="AA731" i="27" s="1"/>
  <c r="AF249" i="36"/>
  <c r="AG249" i="36"/>
  <c r="AO722" i="27"/>
  <c r="Y722" i="27" s="1"/>
  <c r="AE331" i="36"/>
  <c r="AI331" i="36" s="1"/>
  <c r="AF259" i="36"/>
  <c r="AK259" i="36" s="1"/>
  <c r="AN732" i="27"/>
  <c r="X732" i="27" s="1"/>
  <c r="AG326" i="36"/>
  <c r="AO799" i="27"/>
  <c r="Y799" i="27" s="1"/>
  <c r="AE285" i="36"/>
  <c r="AE333" i="36"/>
  <c r="AI333" i="36" s="1"/>
  <c r="AF261" i="36"/>
  <c r="AN734" i="27"/>
  <c r="X734" i="27" s="1"/>
  <c r="AF325" i="36"/>
  <c r="AG325" i="36"/>
  <c r="AO798" i="27"/>
  <c r="Y798" i="27" s="1"/>
  <c r="AH253" i="36"/>
  <c r="AP726" i="27"/>
  <c r="Z726" i="27" s="1"/>
  <c r="AH290" i="36"/>
  <c r="AP763" i="27"/>
  <c r="Z763" i="27" s="1"/>
  <c r="AQ806" i="27"/>
  <c r="AA806" i="27" s="1"/>
  <c r="AH271" i="36"/>
  <c r="AP744" i="27"/>
  <c r="Z744" i="27" s="1"/>
  <c r="AG348" i="36"/>
  <c r="AO821" i="27"/>
  <c r="Y821" i="27" s="1"/>
  <c r="AE275" i="36"/>
  <c r="AH327" i="36"/>
  <c r="AQ800" i="27"/>
  <c r="AA800" i="27" s="1"/>
  <c r="AF307" i="36"/>
  <c r="AN780" i="27"/>
  <c r="X780" i="27" s="1"/>
  <c r="AE352" i="36"/>
  <c r="AG283" i="36"/>
  <c r="AO756" i="27"/>
  <c r="Y756" i="27" s="1"/>
  <c r="AF360" i="36"/>
  <c r="AN833" i="27"/>
  <c r="X833" i="27" s="1"/>
  <c r="AH291" i="36"/>
  <c r="AP764" i="27"/>
  <c r="Z764" i="27" s="1"/>
  <c r="AF341" i="36"/>
  <c r="AN814" i="27"/>
  <c r="X814" i="27" s="1"/>
  <c r="AI161" i="36"/>
  <c r="AQ635" i="27"/>
  <c r="AA635" i="27" s="1"/>
  <c r="AF208" i="36"/>
  <c r="AN682" i="27"/>
  <c r="X682" i="27" s="1"/>
  <c r="AE162" i="36"/>
  <c r="AE234" i="36"/>
  <c r="AQ645" i="27"/>
  <c r="AA645" i="27" s="1"/>
  <c r="AH133" i="36"/>
  <c r="AP607" i="27"/>
  <c r="Z607" i="27" s="1"/>
  <c r="AE188" i="36"/>
  <c r="AE236" i="36"/>
  <c r="AH178" i="36"/>
  <c r="AP652" i="27"/>
  <c r="Z652" i="27" s="1"/>
  <c r="AH151" i="36"/>
  <c r="AP625" i="27"/>
  <c r="Z625" i="27" s="1"/>
  <c r="AE206" i="36"/>
  <c r="AQ609" i="27"/>
  <c r="AA609" i="27" s="1"/>
  <c r="AF190" i="36"/>
  <c r="AN664" i="27"/>
  <c r="X664" i="27" s="1"/>
  <c r="AG150" i="36"/>
  <c r="AO624" i="27"/>
  <c r="Y624" i="27" s="1"/>
  <c r="AH233" i="36"/>
  <c r="AP707" i="27"/>
  <c r="Z707" i="27" s="1"/>
  <c r="AG280" i="36"/>
  <c r="AH280" i="36"/>
  <c r="AP753" i="27"/>
  <c r="Z753" i="27" s="1"/>
  <c r="AG333" i="36"/>
  <c r="AO806" i="27"/>
  <c r="Y806" i="27" s="1"/>
  <c r="AH261" i="36"/>
  <c r="AP734" i="27"/>
  <c r="Z734" i="27" s="1"/>
  <c r="AH309" i="36"/>
  <c r="AP782" i="27"/>
  <c r="Z782" i="27" s="1"/>
  <c r="AG354" i="36"/>
  <c r="AO827" i="27"/>
  <c r="Y827" i="27" s="1"/>
  <c r="AF300" i="36"/>
  <c r="AK300" i="36" s="1"/>
  <c r="AN773" i="27"/>
  <c r="X773" i="27" s="1"/>
  <c r="AH284" i="36"/>
  <c r="AM284" i="36" s="1"/>
  <c r="AP757" i="27"/>
  <c r="Z757" i="27" s="1"/>
  <c r="AE350" i="36"/>
  <c r="AI350" i="36" s="1"/>
  <c r="AF350" i="36"/>
  <c r="AN823" i="27"/>
  <c r="AF299" i="36"/>
  <c r="AN772" i="27"/>
  <c r="X772" i="27" s="1"/>
  <c r="AG251" i="36"/>
  <c r="AO724" i="27"/>
  <c r="Y724" i="27" s="1"/>
  <c r="AG331" i="36"/>
  <c r="AO804" i="27"/>
  <c r="Y804" i="27" s="1"/>
  <c r="AH283" i="36"/>
  <c r="AP756" i="27"/>
  <c r="Z756" i="27" s="1"/>
  <c r="AE181" i="36"/>
  <c r="AF197" i="36"/>
  <c r="AN671" i="27"/>
  <c r="X671" i="27" s="1"/>
  <c r="AG240" i="36"/>
  <c r="AO714" i="27"/>
  <c r="Y714" i="27" s="1"/>
  <c r="AE167" i="36"/>
  <c r="AH232" i="36"/>
  <c r="AP706" i="27"/>
  <c r="Z706" i="27" s="1"/>
  <c r="AF175" i="36"/>
  <c r="AK175" i="36" s="1"/>
  <c r="AN649" i="27"/>
  <c r="X649" i="27" s="1"/>
  <c r="AG127" i="36"/>
  <c r="AO601" i="27"/>
  <c r="Y601" i="27" s="1"/>
  <c r="AE193" i="36"/>
  <c r="AE241" i="36"/>
  <c r="AJ241" i="36" s="1"/>
  <c r="AQ636" i="27"/>
  <c r="AA636" i="27" s="1"/>
  <c r="AE179" i="36"/>
  <c r="AH228" i="36"/>
  <c r="AP702" i="27"/>
  <c r="Z702" i="27" s="1"/>
  <c r="AH153" i="36"/>
  <c r="AP627" i="27"/>
  <c r="Z627" i="27" s="1"/>
  <c r="AG214" i="36"/>
  <c r="AO688" i="27"/>
  <c r="Y688" i="27" s="1"/>
  <c r="AE290" i="36"/>
  <c r="AF290" i="36"/>
  <c r="AN763" i="27"/>
  <c r="X763" i="27" s="1"/>
  <c r="AH355" i="36"/>
  <c r="AQ828" i="27"/>
  <c r="AA828" i="27" s="1"/>
  <c r="AG298" i="36"/>
  <c r="AO771" i="27"/>
  <c r="Y771" i="27" s="1"/>
  <c r="AQ833" i="27"/>
  <c r="AA833" i="27" s="1"/>
  <c r="AG303" i="36"/>
  <c r="AO776" i="27"/>
  <c r="Y776" i="27" s="1"/>
  <c r="AE246" i="36"/>
  <c r="AE259" i="36"/>
  <c r="AG316" i="36"/>
  <c r="AH316" i="36"/>
  <c r="AP789" i="27"/>
  <c r="Z789" i="27" s="1"/>
  <c r="AE264" i="36"/>
  <c r="AJ264" i="36" s="1"/>
  <c r="AH329" i="36"/>
  <c r="AP802" i="27"/>
  <c r="Z802" i="27" s="1"/>
  <c r="AF272" i="36"/>
  <c r="AN745" i="27"/>
  <c r="X745" i="27" s="1"/>
  <c r="AH334" i="36"/>
  <c r="AP807" i="27"/>
  <c r="Z807" i="27" s="1"/>
  <c r="AF277" i="36"/>
  <c r="AN750" i="27"/>
  <c r="X750" i="27" s="1"/>
  <c r="AE165" i="36"/>
  <c r="AH230" i="36"/>
  <c r="AP704" i="27"/>
  <c r="Z704" i="27" s="1"/>
  <c r="AH155" i="36"/>
  <c r="AP629" i="27"/>
  <c r="Z629" i="27" s="1"/>
  <c r="AE226" i="36"/>
  <c r="AI226" i="36" s="1"/>
  <c r="AQ661" i="27"/>
  <c r="AA661" i="27" s="1"/>
  <c r="AF234" i="36"/>
  <c r="AN708" i="27"/>
  <c r="X708" i="27" s="1"/>
  <c r="AH173" i="36"/>
  <c r="AP647" i="27"/>
  <c r="Z647" i="27" s="1"/>
  <c r="AG242" i="36"/>
  <c r="AO716" i="27"/>
  <c r="Y716" i="27" s="1"/>
  <c r="AF172" i="36"/>
  <c r="AN646" i="27"/>
  <c r="X646" i="27" s="1"/>
  <c r="AE225" i="36"/>
  <c r="AF209" i="36"/>
  <c r="AN683" i="27"/>
  <c r="X683" i="27" s="1"/>
  <c r="AG137" i="36"/>
  <c r="AO611" i="27"/>
  <c r="Y611" i="27" s="1"/>
  <c r="AG217" i="36"/>
  <c r="AO691" i="27"/>
  <c r="Y691" i="27" s="1"/>
  <c r="AF171" i="36"/>
  <c r="AN645" i="27"/>
  <c r="X645" i="27" s="1"/>
  <c r="AF219" i="36"/>
  <c r="AN693" i="27"/>
  <c r="X693" i="27" s="1"/>
  <c r="AH238" i="36"/>
  <c r="AP712" i="27"/>
  <c r="Z712" i="27" s="1"/>
  <c r="AF205" i="36"/>
  <c r="AN679" i="27"/>
  <c r="X679" i="27" s="1"/>
  <c r="AG157" i="36"/>
  <c r="AO631" i="27"/>
  <c r="Y631" i="27" s="1"/>
  <c r="AF226" i="36"/>
  <c r="AN700" i="27"/>
  <c r="X700" i="27" s="1"/>
  <c r="AQ642" i="27"/>
  <c r="AA642" i="27" s="1"/>
  <c r="AH237" i="36"/>
  <c r="AP711" i="27"/>
  <c r="Z711" i="27" s="1"/>
  <c r="AH135" i="36"/>
  <c r="AP609" i="27"/>
  <c r="Z609" i="27" s="1"/>
  <c r="AH183" i="36"/>
  <c r="AP657" i="27"/>
  <c r="Z657" i="27" s="1"/>
  <c r="AG236" i="36"/>
  <c r="AO710" i="27"/>
  <c r="Y710" i="27" s="1"/>
  <c r="AH164" i="36"/>
  <c r="AP638" i="27"/>
  <c r="Z638" i="27" s="1"/>
  <c r="AG209" i="36"/>
  <c r="AO683" i="27"/>
  <c r="Y683" i="27" s="1"/>
  <c r="AE152" i="36"/>
  <c r="AE224" i="36"/>
  <c r="AF168" i="36"/>
  <c r="AN642" i="27"/>
  <c r="X642" i="27" s="1"/>
  <c r="AG176" i="36"/>
  <c r="AO650" i="27"/>
  <c r="Y650" i="27" s="1"/>
  <c r="AG181" i="36"/>
  <c r="AL181" i="36" s="1"/>
  <c r="AO655" i="27"/>
  <c r="Y655" i="27" s="1"/>
  <c r="AE124" i="36"/>
  <c r="AG194" i="36"/>
  <c r="AO668" i="27"/>
  <c r="Y668" i="27" s="1"/>
  <c r="AE137" i="36"/>
  <c r="AH202" i="36"/>
  <c r="AP676" i="27"/>
  <c r="Z676" i="27" s="1"/>
  <c r="AE142" i="36"/>
  <c r="AH207" i="36"/>
  <c r="AP681" i="27"/>
  <c r="Z681" i="27" s="1"/>
  <c r="AF150" i="36"/>
  <c r="AN624" i="27"/>
  <c r="X624" i="27" s="1"/>
  <c r="AH212" i="36"/>
  <c r="AP686" i="27"/>
  <c r="Z686" i="27" s="1"/>
  <c r="AF155" i="36"/>
  <c r="AN629" i="27"/>
  <c r="X629" i="27" s="1"/>
  <c r="AE332" i="36"/>
  <c r="AM484" i="27"/>
  <c r="AM505" i="27"/>
  <c r="AM529" i="27"/>
  <c r="AM525" i="27"/>
  <c r="AM528" i="27"/>
  <c r="AM506" i="27"/>
  <c r="AM578" i="27"/>
  <c r="AM481" i="27"/>
  <c r="AM489" i="27"/>
  <c r="AT489" i="27"/>
  <c r="AM497" i="27"/>
  <c r="AM507" i="27"/>
  <c r="W507" i="27" s="1"/>
  <c r="AM508" i="27"/>
  <c r="AM531" i="27"/>
  <c r="AM511" i="27"/>
  <c r="AF84" i="36"/>
  <c r="AG116" i="36"/>
  <c r="AN591" i="27"/>
  <c r="X591" i="27" s="1"/>
  <c r="AJ15" i="36"/>
  <c r="AQ490" i="27"/>
  <c r="AA490" i="27" s="1"/>
  <c r="AL47" i="36"/>
  <c r="AP522" i="27"/>
  <c r="Z522" i="27" s="1"/>
  <c r="AG79" i="36"/>
  <c r="AO554" i="27"/>
  <c r="Y554" i="27" s="1"/>
  <c r="AH111" i="36"/>
  <c r="AP586" i="27"/>
  <c r="Z586" i="27" s="1"/>
  <c r="AM558" i="27"/>
  <c r="AM540" i="27"/>
  <c r="AM572" i="27"/>
  <c r="AQ724" i="27"/>
  <c r="AA724" i="27" s="1"/>
  <c r="AG322" i="36"/>
  <c r="AO795" i="27"/>
  <c r="Y795" i="27" s="1"/>
  <c r="AQ766" i="27"/>
  <c r="AA766" i="27" s="1"/>
  <c r="AG359" i="36"/>
  <c r="AO832" i="27"/>
  <c r="Y832" i="27" s="1"/>
  <c r="AH311" i="36"/>
  <c r="AP784" i="27"/>
  <c r="Z784" i="27" s="1"/>
  <c r="AF254" i="36"/>
  <c r="AN727" i="27"/>
  <c r="X727" i="27" s="1"/>
  <c r="AQ792" i="27"/>
  <c r="AA792" i="27" s="1"/>
  <c r="AG246" i="36"/>
  <c r="AO719" i="27"/>
  <c r="Y719" i="27" s="1"/>
  <c r="AH289" i="36"/>
  <c r="AP762" i="27"/>
  <c r="Z762" i="27" s="1"/>
  <c r="AE360" i="36"/>
  <c r="AF304" i="36"/>
  <c r="AK304" i="36" s="1"/>
  <c r="AN777" i="27"/>
  <c r="X777" i="27" s="1"/>
  <c r="AG256" i="36"/>
  <c r="AL256" i="36" s="1"/>
  <c r="AO729" i="27"/>
  <c r="Y729" i="27" s="1"/>
  <c r="AM803" i="27"/>
  <c r="AG312" i="36"/>
  <c r="AH312" i="36"/>
  <c r="AP785" i="27"/>
  <c r="Z785" i="27" s="1"/>
  <c r="AF362" i="36"/>
  <c r="AK362" i="36" s="1"/>
  <c r="AN835" i="27"/>
  <c r="X835" i="27" s="1"/>
  <c r="AH293" i="36"/>
  <c r="AP766" i="27"/>
  <c r="Z766" i="27" s="1"/>
  <c r="AF359" i="36"/>
  <c r="AN832" i="27"/>
  <c r="X832" i="27" s="1"/>
  <c r="AF332" i="36"/>
  <c r="AN805" i="27"/>
  <c r="X805" i="27" s="1"/>
  <c r="AG260" i="36"/>
  <c r="AO733" i="27"/>
  <c r="Y733" i="27" s="1"/>
  <c r="AQ779" i="27"/>
  <c r="AA779" i="27" s="1"/>
  <c r="AF257" i="36"/>
  <c r="AG257" i="36"/>
  <c r="AO730" i="27"/>
  <c r="Y730" i="27" s="1"/>
  <c r="AE339" i="36"/>
  <c r="AF267" i="36"/>
  <c r="AN740" i="27"/>
  <c r="X740" i="27" s="1"/>
  <c r="AG334" i="36"/>
  <c r="AO807" i="27"/>
  <c r="Y807" i="27" s="1"/>
  <c r="AH286" i="36"/>
  <c r="AP759" i="27"/>
  <c r="Z759" i="27" s="1"/>
  <c r="AH342" i="36"/>
  <c r="AP815" i="27"/>
  <c r="Z815" i="27" s="1"/>
  <c r="AQ743" i="27"/>
  <c r="AA743" i="27" s="1"/>
  <c r="AG360" i="36"/>
  <c r="AO833" i="27"/>
  <c r="Y833" i="27" s="1"/>
  <c r="AE330" i="36"/>
  <c r="AF330" i="36"/>
  <c r="AK330" i="36" s="1"/>
  <c r="AN803" i="27"/>
  <c r="X803" i="27" s="1"/>
  <c r="AG258" i="36"/>
  <c r="AO731" i="27"/>
  <c r="Y731" i="27" s="1"/>
  <c r="AG338" i="36"/>
  <c r="AO811" i="27"/>
  <c r="Y811" i="27" s="1"/>
  <c r="AF292" i="36"/>
  <c r="AN765" i="27"/>
  <c r="X765" i="27" s="1"/>
  <c r="AF340" i="36"/>
  <c r="AN813" i="27"/>
  <c r="X813" i="27" s="1"/>
  <c r="AM759" i="27"/>
  <c r="AH276" i="36"/>
  <c r="AP749" i="27"/>
  <c r="Z749" i="27" s="1"/>
  <c r="AE347" i="36"/>
  <c r="AQ781" i="27"/>
  <c r="AA781" i="27" s="1"/>
  <c r="AF355" i="36"/>
  <c r="AK355" i="36" s="1"/>
  <c r="AN828" i="27"/>
  <c r="X828" i="27" s="1"/>
  <c r="AH294" i="36"/>
  <c r="AP767" i="27"/>
  <c r="Z767" i="27" s="1"/>
  <c r="AG363" i="36"/>
  <c r="AO836" i="27"/>
  <c r="Y836" i="27" s="1"/>
  <c r="AF293" i="36"/>
  <c r="AN766" i="27"/>
  <c r="X766" i="27" s="1"/>
  <c r="AM819" i="27"/>
  <c r="W819" i="27" s="1"/>
  <c r="AG163" i="36"/>
  <c r="AO637" i="27"/>
  <c r="Y637" i="27" s="1"/>
  <c r="AQ683" i="27"/>
  <c r="AA683" i="27" s="1"/>
  <c r="AE170" i="36"/>
  <c r="AE242" i="36"/>
  <c r="AH141" i="36"/>
  <c r="AP615" i="27"/>
  <c r="Z615" i="27" s="1"/>
  <c r="AH189" i="36"/>
  <c r="AP663" i="27"/>
  <c r="Z663" i="27" s="1"/>
  <c r="AE158" i="36"/>
  <c r="AF217" i="36"/>
  <c r="AN691" i="27"/>
  <c r="X691" i="27" s="1"/>
  <c r="AG145" i="36"/>
  <c r="AO619" i="27"/>
  <c r="Y619" i="27" s="1"/>
  <c r="AF198" i="36"/>
  <c r="AN672" i="27"/>
  <c r="X672" i="27" s="1"/>
  <c r="AG166" i="36"/>
  <c r="AO640" i="27"/>
  <c r="Y640" i="27" s="1"/>
  <c r="AF235" i="36"/>
  <c r="AN709" i="27"/>
  <c r="X709" i="27" s="1"/>
  <c r="AQ764" i="27"/>
  <c r="AA764" i="27" s="1"/>
  <c r="AI291" i="36"/>
  <c r="AH339" i="36"/>
  <c r="AQ812" i="27"/>
  <c r="AA812" i="27" s="1"/>
  <c r="AQ737" i="27"/>
  <c r="AA737" i="27" s="1"/>
  <c r="AQ785" i="27"/>
  <c r="AA785" i="27" s="1"/>
  <c r="AI312" i="36"/>
  <c r="AF244" i="36"/>
  <c r="AK244" i="36" s="1"/>
  <c r="AN717" i="27"/>
  <c r="X717" i="27" s="1"/>
  <c r="AH306" i="36"/>
  <c r="AP779" i="27"/>
  <c r="Z779" i="27" s="1"/>
  <c r="AQ811" i="27"/>
  <c r="AA811" i="27" s="1"/>
  <c r="AF353" i="36"/>
  <c r="AG353" i="36"/>
  <c r="AL353" i="36" s="1"/>
  <c r="AO826" i="27"/>
  <c r="Y826" i="27" s="1"/>
  <c r="AH305" i="36"/>
  <c r="AP778" i="27"/>
  <c r="Z778" i="27" s="1"/>
  <c r="AQ738" i="27"/>
  <c r="AA738" i="27" s="1"/>
  <c r="AQ810" i="27"/>
  <c r="AA810" i="27" s="1"/>
  <c r="AQ759" i="27"/>
  <c r="AA759" i="27" s="1"/>
  <c r="AG352" i="36"/>
  <c r="AO825" i="27"/>
  <c r="Y825" i="27" s="1"/>
  <c r="AH182" i="36"/>
  <c r="AP656" i="27"/>
  <c r="Z656" i="27" s="1"/>
  <c r="AF133" i="36"/>
  <c r="AN607" i="27"/>
  <c r="X607" i="27" s="1"/>
  <c r="AG125" i="36"/>
  <c r="AO599" i="27"/>
  <c r="Y599" i="27" s="1"/>
  <c r="AH168" i="36"/>
  <c r="AP642" i="27"/>
  <c r="Z642" i="27" s="1"/>
  <c r="AE239" i="36"/>
  <c r="AI239" i="36" s="1"/>
  <c r="AF183" i="36"/>
  <c r="AN657" i="27"/>
  <c r="X657" i="27" s="1"/>
  <c r="AG135" i="36"/>
  <c r="AO609" i="27"/>
  <c r="Y609" i="27" s="1"/>
  <c r="AE209" i="36"/>
  <c r="AH123" i="36"/>
  <c r="AP597" i="27"/>
  <c r="Z597" i="27" s="1"/>
  <c r="AG164" i="36"/>
  <c r="AO638" i="27"/>
  <c r="Y638" i="27" s="1"/>
  <c r="AE187" i="36"/>
  <c r="AJ187" i="36" s="1"/>
  <c r="AE235" i="36"/>
  <c r="AI235" i="36" s="1"/>
  <c r="AG230" i="36"/>
  <c r="AO704" i="27"/>
  <c r="Y704" i="27" s="1"/>
  <c r="AG293" i="36"/>
  <c r="AO766" i="27"/>
  <c r="Y766" i="27" s="1"/>
  <c r="AG306" i="36"/>
  <c r="AO779" i="27"/>
  <c r="Y779" i="27" s="1"/>
  <c r="AE249" i="36"/>
  <c r="AG311" i="36"/>
  <c r="AO784" i="27"/>
  <c r="Y784" i="27" s="1"/>
  <c r="AE254" i="36"/>
  <c r="AH319" i="36"/>
  <c r="AP792" i="27"/>
  <c r="Z792" i="27" s="1"/>
  <c r="AE267" i="36"/>
  <c r="AG324" i="36"/>
  <c r="AH324" i="36"/>
  <c r="AP797" i="27"/>
  <c r="Z797" i="27" s="1"/>
  <c r="AF275" i="36"/>
  <c r="AK275" i="36" s="1"/>
  <c r="AN748" i="27"/>
  <c r="X748" i="27" s="1"/>
  <c r="AH337" i="36"/>
  <c r="AP810" i="27"/>
  <c r="Z810" i="27" s="1"/>
  <c r="AF280" i="36"/>
  <c r="AK280" i="36" s="1"/>
  <c r="AN753" i="27"/>
  <c r="X753" i="27" s="1"/>
  <c r="AQ818" i="27"/>
  <c r="AA818" i="27" s="1"/>
  <c r="AH174" i="36"/>
  <c r="AP648" i="27"/>
  <c r="Z648" i="27" s="1"/>
  <c r="AE237" i="36"/>
  <c r="AH235" i="36"/>
  <c r="AP709" i="27"/>
  <c r="Z709" i="27" s="1"/>
  <c r="AG197" i="36"/>
  <c r="AO671" i="27"/>
  <c r="Y671" i="27" s="1"/>
  <c r="AH125" i="36"/>
  <c r="AP599" i="27"/>
  <c r="Z599" i="27" s="1"/>
  <c r="AQ607" i="27"/>
  <c r="AA607" i="27" s="1"/>
  <c r="AE177" i="36"/>
  <c r="AI177" i="36" s="1"/>
  <c r="AG124" i="36"/>
  <c r="AO598" i="27"/>
  <c r="Y598" i="27" s="1"/>
  <c r="AE214" i="36"/>
  <c r="AF142" i="36"/>
  <c r="AK142" i="36" s="1"/>
  <c r="AN616" i="27"/>
  <c r="X616" i="27" s="1"/>
  <c r="AH236" i="36"/>
  <c r="AP710" i="27"/>
  <c r="Z710" i="27" s="1"/>
  <c r="AE184" i="36"/>
  <c r="AG222" i="36"/>
  <c r="AO696" i="27"/>
  <c r="Y696" i="27" s="1"/>
  <c r="AE173" i="36"/>
  <c r="AH139" i="36"/>
  <c r="AP613" i="27"/>
  <c r="Z613" i="27" s="1"/>
  <c r="AG208" i="36"/>
  <c r="AO682" i="27"/>
  <c r="Y682" i="27" s="1"/>
  <c r="AH160" i="36"/>
  <c r="AP634" i="27"/>
  <c r="Z634" i="27" s="1"/>
  <c r="AH240" i="36"/>
  <c r="AP714" i="27"/>
  <c r="Z714" i="27" s="1"/>
  <c r="AE172" i="36"/>
  <c r="AF124" i="36"/>
  <c r="AK124" i="36" s="1"/>
  <c r="AN598" i="27"/>
  <c r="X598" i="27" s="1"/>
  <c r="AF204" i="36"/>
  <c r="AN678" i="27"/>
  <c r="X678" i="27" s="1"/>
  <c r="AH239" i="36"/>
  <c r="AP713" i="27"/>
  <c r="Z713" i="27" s="1"/>
  <c r="AG158" i="36"/>
  <c r="AO632" i="27"/>
  <c r="Y632" i="27" s="1"/>
  <c r="AF227" i="36"/>
  <c r="AN701" i="27"/>
  <c r="X701" i="27" s="1"/>
  <c r="AG171" i="36"/>
  <c r="AO645" i="27"/>
  <c r="Y645" i="27" s="1"/>
  <c r="AQ715" i="27"/>
  <c r="AA715" i="27" s="1"/>
  <c r="AG184" i="36"/>
  <c r="AL184" i="36" s="1"/>
  <c r="AO658" i="27"/>
  <c r="Y658" i="27" s="1"/>
  <c r="AE127" i="36"/>
  <c r="AJ127" i="36" s="1"/>
  <c r="AG189" i="36"/>
  <c r="AO663" i="27"/>
  <c r="Y663" i="27" s="1"/>
  <c r="AE132" i="36"/>
  <c r="AH197" i="36"/>
  <c r="AP671" i="27"/>
  <c r="Z671" i="27" s="1"/>
  <c r="AE145" i="36"/>
  <c r="AH210" i="36"/>
  <c r="AP684" i="27"/>
  <c r="Z684" i="27" s="1"/>
  <c r="AF153" i="36"/>
  <c r="AN627" i="27"/>
  <c r="X627" i="27" s="1"/>
  <c r="AH215" i="36"/>
  <c r="AP689" i="27"/>
  <c r="Z689" i="27" s="1"/>
  <c r="AF158" i="36"/>
  <c r="AN632" i="27"/>
  <c r="X632" i="27" s="1"/>
  <c r="AF163" i="36"/>
  <c r="AN637" i="27"/>
  <c r="X637" i="27" s="1"/>
  <c r="AM482" i="27"/>
  <c r="AM490" i="27"/>
  <c r="AM498" i="27"/>
  <c r="AM585" i="27"/>
  <c r="AM544" i="27"/>
  <c r="AM567" i="27"/>
  <c r="W567" i="27" s="1"/>
  <c r="AM514" i="27"/>
  <c r="AI6" i="36"/>
  <c r="AO481" i="27"/>
  <c r="Y481" i="27" s="1"/>
  <c r="AH22" i="36"/>
  <c r="AN497" i="27"/>
  <c r="X497" i="27" s="1"/>
  <c r="AJ38" i="36"/>
  <c r="AO513" i="27"/>
  <c r="Y513" i="27" s="1"/>
  <c r="AH54" i="36"/>
  <c r="AN529" i="27"/>
  <c r="X529" i="27" s="1"/>
  <c r="AL70" i="36"/>
  <c r="AN86" i="36"/>
  <c r="AN561" i="27"/>
  <c r="X561" i="27" s="1"/>
  <c r="AG102" i="36"/>
  <c r="AN577" i="27"/>
  <c r="X577" i="27" s="1"/>
  <c r="AF118" i="36"/>
  <c r="AN17" i="36"/>
  <c r="AQ492" i="27"/>
  <c r="AA492" i="27" s="1"/>
  <c r="AM566" i="27"/>
  <c r="AM512" i="27"/>
  <c r="AE258" i="36"/>
  <c r="AI258" i="36" s="1"/>
  <c r="AF258" i="36"/>
  <c r="AN731" i="27"/>
  <c r="X731" i="27" s="1"/>
  <c r="AE324" i="36"/>
  <c r="AJ324" i="36" s="1"/>
  <c r="AH250" i="36"/>
  <c r="AP723" i="27"/>
  <c r="Z723" i="27" s="1"/>
  <c r="AH298" i="36"/>
  <c r="AP771" i="27"/>
  <c r="Z771" i="27" s="1"/>
  <c r="AH255" i="36"/>
  <c r="AP728" i="27"/>
  <c r="Z728" i="27" s="1"/>
  <c r="AG268" i="36"/>
  <c r="AH268" i="36"/>
  <c r="AP741" i="27"/>
  <c r="Z741" i="27" s="1"/>
  <c r="AF321" i="36"/>
  <c r="AG321" i="36"/>
  <c r="AO794" i="27"/>
  <c r="Y794" i="27" s="1"/>
  <c r="AH249" i="36"/>
  <c r="AP722" i="27"/>
  <c r="Z722" i="27" s="1"/>
  <c r="AH297" i="36"/>
  <c r="AP770" i="27"/>
  <c r="Z770" i="27" s="1"/>
  <c r="AF363" i="36"/>
  <c r="AN836" i="27"/>
  <c r="X836" i="27" s="1"/>
  <c r="AQ778" i="27"/>
  <c r="AA778" i="27" s="1"/>
  <c r="AG272" i="36"/>
  <c r="AO745" i="27"/>
  <c r="Y745" i="27" s="1"/>
  <c r="AF333" i="36"/>
  <c r="AN806" i="27"/>
  <c r="X806" i="27" s="1"/>
  <c r="AH248" i="36"/>
  <c r="AP721" i="27"/>
  <c r="Z721" i="27" s="1"/>
  <c r="AE314" i="36"/>
  <c r="AF314" i="36"/>
  <c r="AN787" i="27"/>
  <c r="X787" i="27" s="1"/>
  <c r="AH245" i="36"/>
  <c r="AP718" i="27"/>
  <c r="Z718" i="27" s="1"/>
  <c r="AF295" i="36"/>
  <c r="AN768" i="27"/>
  <c r="X768" i="27" s="1"/>
  <c r="AG247" i="36"/>
  <c r="AO720" i="27"/>
  <c r="Y720" i="27" s="1"/>
  <c r="AE337" i="36"/>
  <c r="AI337" i="36" s="1"/>
  <c r="AF273" i="36"/>
  <c r="AG273" i="36"/>
  <c r="AO746" i="27"/>
  <c r="Y746" i="27" s="1"/>
  <c r="AG340" i="36"/>
  <c r="AH340" i="36"/>
  <c r="AP813" i="27"/>
  <c r="Z813" i="27" s="1"/>
  <c r="AG350" i="36"/>
  <c r="AL350" i="36" s="1"/>
  <c r="AO823" i="27"/>
  <c r="Y823" i="27" s="1"/>
  <c r="AE301" i="36"/>
  <c r="AG347" i="36"/>
  <c r="AO820" i="27"/>
  <c r="Y820" i="27" s="1"/>
  <c r="AH275" i="36"/>
  <c r="AP748" i="27"/>
  <c r="Z748" i="27" s="1"/>
  <c r="AG245" i="36"/>
  <c r="AO718" i="27"/>
  <c r="Y718" i="27" s="1"/>
  <c r="AE335" i="36"/>
  <c r="AF263" i="36"/>
  <c r="AN736" i="27"/>
  <c r="X736" i="27" s="1"/>
  <c r="AH357" i="36"/>
  <c r="AP830" i="27"/>
  <c r="Z830" i="27" s="1"/>
  <c r="AE305" i="36"/>
  <c r="AG343" i="36"/>
  <c r="AO816" i="27"/>
  <c r="Y816" i="27" s="1"/>
  <c r="AH295" i="36"/>
  <c r="AP768" i="27"/>
  <c r="Z768" i="27" s="1"/>
  <c r="AM831" i="27"/>
  <c r="AH356" i="36"/>
  <c r="AP829" i="27"/>
  <c r="Z829" i="27" s="1"/>
  <c r="AG318" i="36"/>
  <c r="AL318" i="36" s="1"/>
  <c r="AO791" i="27"/>
  <c r="Y791" i="27" s="1"/>
  <c r="AH246" i="36"/>
  <c r="AP719" i="27"/>
  <c r="Z719" i="27" s="1"/>
  <c r="AQ770" i="27"/>
  <c r="AA770" i="27" s="1"/>
  <c r="AQ727" i="27"/>
  <c r="AA727" i="27" s="1"/>
  <c r="AM771" i="27"/>
  <c r="AF176" i="36"/>
  <c r="AN650" i="27"/>
  <c r="X650" i="27" s="1"/>
  <c r="AF224" i="36"/>
  <c r="AK224" i="36" s="1"/>
  <c r="AN698" i="27"/>
  <c r="X698" i="27" s="1"/>
  <c r="AE186" i="36"/>
  <c r="AI123" i="36"/>
  <c r="AQ597" i="27"/>
  <c r="AA597" i="27" s="1"/>
  <c r="AI195" i="36"/>
  <c r="AQ669" i="27"/>
  <c r="AA669" i="27" s="1"/>
  <c r="AE156" i="36"/>
  <c r="AG202" i="36"/>
  <c r="AO676" i="27"/>
  <c r="Y676" i="27" s="1"/>
  <c r="AH130" i="36"/>
  <c r="AP604" i="27"/>
  <c r="Z604" i="27" s="1"/>
  <c r="AG199" i="36"/>
  <c r="AO673" i="27"/>
  <c r="Y673" i="27" s="1"/>
  <c r="AH167" i="36"/>
  <c r="AP641" i="27"/>
  <c r="Z641" i="27" s="1"/>
  <c r="AG220" i="36"/>
  <c r="AO694" i="27"/>
  <c r="Y694" i="27" s="1"/>
  <c r="AH148" i="36"/>
  <c r="AP622" i="27"/>
  <c r="Z622" i="27" s="1"/>
  <c r="AQ681" i="27"/>
  <c r="AA681" i="27" s="1"/>
  <c r="AE168" i="36"/>
  <c r="AE240" i="36"/>
  <c r="AE295" i="36"/>
  <c r="AE343" i="36"/>
  <c r="AE268" i="36"/>
  <c r="AE316" i="36"/>
  <c r="AG255" i="36"/>
  <c r="AO728" i="27"/>
  <c r="Y728" i="27" s="1"/>
  <c r="AE321" i="36"/>
  <c r="AM743" i="27"/>
  <c r="AM815" i="27"/>
  <c r="AE302" i="36"/>
  <c r="AI302" i="36" s="1"/>
  <c r="AF302" i="36"/>
  <c r="AN775" i="27"/>
  <c r="X775" i="27" s="1"/>
  <c r="AG254" i="36"/>
  <c r="AL254" i="36" s="1"/>
  <c r="AO727" i="27"/>
  <c r="Y727" i="27" s="1"/>
  <c r="AE320" i="36"/>
  <c r="AE269" i="36"/>
  <c r="AI269" i="36" s="1"/>
  <c r="AE341" i="36"/>
  <c r="AI341" i="36" s="1"/>
  <c r="AH363" i="36"/>
  <c r="AP836" i="27"/>
  <c r="Z836" i="27" s="1"/>
  <c r="AH190" i="36"/>
  <c r="AP664" i="27"/>
  <c r="Z664" i="27" s="1"/>
  <c r="AH147" i="36"/>
  <c r="AP621" i="27"/>
  <c r="Z621" i="27" s="1"/>
  <c r="AG200" i="36"/>
  <c r="AO674" i="27"/>
  <c r="Y674" i="27" s="1"/>
  <c r="AH128" i="36"/>
  <c r="AP602" i="27"/>
  <c r="Z602" i="27" s="1"/>
  <c r="AH176" i="36"/>
  <c r="AP650" i="27"/>
  <c r="Z650" i="27" s="1"/>
  <c r="AF242" i="36"/>
  <c r="AN716" i="27"/>
  <c r="X716" i="27" s="1"/>
  <c r="AG151" i="36"/>
  <c r="AL151" i="36" s="1"/>
  <c r="AO625" i="27"/>
  <c r="Y625" i="27" s="1"/>
  <c r="AF212" i="36"/>
  <c r="AN686" i="27"/>
  <c r="X686" i="27" s="1"/>
  <c r="AQ652" i="27"/>
  <c r="AA652" i="27" s="1"/>
  <c r="AG201" i="36"/>
  <c r="AL201" i="36" s="1"/>
  <c r="AO675" i="27"/>
  <c r="Y675" i="27" s="1"/>
  <c r="AG238" i="36"/>
  <c r="AO712" i="27"/>
  <c r="Y712" i="27" s="1"/>
  <c r="AF301" i="36"/>
  <c r="AG301" i="36"/>
  <c r="AO774" i="27"/>
  <c r="Y774" i="27" s="1"/>
  <c r="AE244" i="36"/>
  <c r="AG314" i="36"/>
  <c r="AL314" i="36" s="1"/>
  <c r="AO787" i="27"/>
  <c r="Y787" i="27" s="1"/>
  <c r="AE257" i="36"/>
  <c r="AH322" i="36"/>
  <c r="AP795" i="27"/>
  <c r="Z795" i="27" s="1"/>
  <c r="AE262" i="36"/>
  <c r="AE270" i="36"/>
  <c r="AF270" i="36"/>
  <c r="AN743" i="27"/>
  <c r="X743" i="27" s="1"/>
  <c r="AG332" i="36"/>
  <c r="AH332" i="36"/>
  <c r="AP805" i="27"/>
  <c r="Z805" i="27" s="1"/>
  <c r="AF283" i="36"/>
  <c r="AN756" i="27"/>
  <c r="X756" i="27" s="1"/>
  <c r="AQ813" i="27"/>
  <c r="AA813" i="27" s="1"/>
  <c r="AF288" i="36"/>
  <c r="AK288" i="36" s="1"/>
  <c r="AN761" i="27"/>
  <c r="X761" i="27" s="1"/>
  <c r="AI353" i="36"/>
  <c r="AQ826" i="27"/>
  <c r="AA826" i="27" s="1"/>
  <c r="AE189" i="36"/>
  <c r="AF240" i="36"/>
  <c r="AN714" i="27"/>
  <c r="X714" i="27" s="1"/>
  <c r="AG168" i="36"/>
  <c r="AO642" i="27"/>
  <c r="Y642" i="27" s="1"/>
  <c r="AF130" i="36"/>
  <c r="AN604" i="27"/>
  <c r="X604" i="27" s="1"/>
  <c r="AE207" i="36"/>
  <c r="AI207" i="36" s="1"/>
  <c r="AF191" i="36"/>
  <c r="AN665" i="27"/>
  <c r="X665" i="27" s="1"/>
  <c r="AG143" i="36"/>
  <c r="AO617" i="27"/>
  <c r="Y617" i="27" s="1"/>
  <c r="AF129" i="36"/>
  <c r="AK129" i="36" s="1"/>
  <c r="AN603" i="27"/>
  <c r="X603" i="27" s="1"/>
  <c r="AH223" i="36"/>
  <c r="AP697" i="27"/>
  <c r="Z697" i="27" s="1"/>
  <c r="AQ625" i="27"/>
  <c r="AA625" i="27" s="1"/>
  <c r="AG241" i="36"/>
  <c r="AO715" i="27"/>
  <c r="Y715" i="27" s="1"/>
  <c r="AE232" i="36"/>
  <c r="AE175" i="36"/>
  <c r="AF125" i="36"/>
  <c r="AN599" i="27"/>
  <c r="AH138" i="36"/>
  <c r="AP612" i="27"/>
  <c r="Z612" i="27" s="1"/>
  <c r="AG207" i="36"/>
  <c r="AO681" i="27"/>
  <c r="Y681" i="27" s="1"/>
  <c r="AE150" i="36"/>
  <c r="AE198" i="36"/>
  <c r="AF126" i="36"/>
  <c r="AN600" i="27"/>
  <c r="X600" i="27" s="1"/>
  <c r="AE171" i="36"/>
  <c r="AE219" i="36"/>
  <c r="AH161" i="36"/>
  <c r="AP635" i="27"/>
  <c r="Z635" i="27" s="1"/>
  <c r="AH241" i="36"/>
  <c r="AP715" i="27"/>
  <c r="Z715" i="27" s="1"/>
  <c r="AG179" i="36"/>
  <c r="AO653" i="27"/>
  <c r="Y653" i="27" s="1"/>
  <c r="AE130" i="36"/>
  <c r="AG192" i="36"/>
  <c r="AL192" i="36" s="1"/>
  <c r="AO666" i="27"/>
  <c r="Y666" i="27" s="1"/>
  <c r="AE135" i="36"/>
  <c r="AI135" i="36" s="1"/>
  <c r="AH200" i="36"/>
  <c r="AP674" i="27"/>
  <c r="Z674" i="27" s="1"/>
  <c r="AE140" i="36"/>
  <c r="AH205" i="36"/>
  <c r="AP679" i="27"/>
  <c r="Z679" i="27" s="1"/>
  <c r="AF148" i="36"/>
  <c r="AN622" i="27"/>
  <c r="X622" i="27" s="1"/>
  <c r="AH218" i="36"/>
  <c r="AP692" i="27"/>
  <c r="Z692" i="27" s="1"/>
  <c r="AF161" i="36"/>
  <c r="AN635" i="27"/>
  <c r="X635" i="27" s="1"/>
  <c r="AF166" i="36"/>
  <c r="AN640" i="27"/>
  <c r="X640" i="27" s="1"/>
  <c r="AG174" i="36"/>
  <c r="AO648" i="27"/>
  <c r="Y648" i="27" s="1"/>
  <c r="AG25" i="36"/>
  <c r="AM41" i="36"/>
  <c r="AK57" i="36"/>
  <c r="AE73" i="36"/>
  <c r="AM89" i="36"/>
  <c r="AI105" i="36"/>
  <c r="AE121" i="36"/>
  <c r="AI20" i="36"/>
  <c r="AN52" i="36"/>
  <c r="AN76" i="36"/>
  <c r="AF108" i="36"/>
  <c r="AI7" i="36"/>
  <c r="AJ14" i="36"/>
  <c r="AI30" i="36"/>
  <c r="AL46" i="36"/>
  <c r="AN62" i="36"/>
  <c r="AG78" i="36"/>
  <c r="AF94" i="36"/>
  <c r="AH110" i="36"/>
  <c r="AN16" i="36"/>
  <c r="AF48" i="36"/>
  <c r="AM88" i="36"/>
  <c r="AE120" i="36"/>
  <c r="AN11" i="36"/>
  <c r="AF43" i="36"/>
  <c r="AJ75" i="36"/>
  <c r="AL107" i="36"/>
  <c r="AJ39" i="36"/>
  <c r="AL71" i="36"/>
  <c r="AG103" i="36"/>
  <c r="AK33" i="36"/>
  <c r="AF49" i="36"/>
  <c r="AM65" i="36"/>
  <c r="AJ81" i="36"/>
  <c r="AE97" i="36"/>
  <c r="AL113" i="36"/>
  <c r="AG24" i="36"/>
  <c r="AK56" i="36"/>
  <c r="AE96" i="36"/>
  <c r="AG19" i="36"/>
  <c r="AK51" i="36"/>
  <c r="AM83" i="36"/>
  <c r="AE115" i="36"/>
  <c r="AK9" i="36"/>
  <c r="AK2" i="36"/>
  <c r="AG18" i="36"/>
  <c r="AM34" i="36"/>
  <c r="AK50" i="36"/>
  <c r="AE66" i="36"/>
  <c r="AM82" i="36"/>
  <c r="AI98" i="36"/>
  <c r="AE114" i="36"/>
  <c r="AJ5" i="36"/>
  <c r="AK32" i="36"/>
  <c r="AI104" i="36"/>
  <c r="AE91" i="36"/>
  <c r="AJ4" i="36"/>
  <c r="AH12" i="36"/>
  <c r="AL36" i="36"/>
  <c r="AI44" i="36"/>
  <c r="AH68" i="36"/>
  <c r="AG92" i="36"/>
  <c r="AH100" i="36"/>
  <c r="AH23" i="36"/>
  <c r="AI31" i="36"/>
  <c r="AH55" i="36"/>
  <c r="AN63" i="36"/>
  <c r="AN87" i="36"/>
  <c r="AF95" i="36"/>
  <c r="AF119" i="36"/>
  <c r="AM64" i="36"/>
  <c r="AK27" i="36"/>
  <c r="AM59" i="36"/>
  <c r="AN10" i="36"/>
  <c r="AK26" i="36"/>
  <c r="AF42" i="36"/>
  <c r="AM58" i="36"/>
  <c r="AJ74" i="36"/>
  <c r="AE90" i="36"/>
  <c r="AL106" i="36"/>
  <c r="AK3" i="36"/>
  <c r="AH13" i="36"/>
  <c r="AL37" i="36"/>
  <c r="AN53" i="36"/>
  <c r="AH69" i="36"/>
  <c r="AF85" i="36"/>
  <c r="AH101" i="36"/>
  <c r="AG117" i="36"/>
  <c r="AJ2" i="36"/>
  <c r="AI2" i="36"/>
  <c r="AG23" i="36"/>
  <c r="AI23" i="36"/>
  <c r="AK36" i="36"/>
  <c r="AM36" i="36"/>
  <c r="AH50" i="36"/>
  <c r="AN50" i="36"/>
  <c r="AH71" i="36"/>
  <c r="AE71" i="36"/>
  <c r="AJ84" i="36"/>
  <c r="AM84" i="36"/>
  <c r="AH98" i="36"/>
  <c r="AG98" i="36"/>
  <c r="AE119" i="36"/>
  <c r="AG119" i="36"/>
  <c r="AJ18" i="36"/>
  <c r="AN18" i="36"/>
  <c r="AH9" i="36"/>
  <c r="AN9" i="36"/>
  <c r="AG22" i="36"/>
  <c r="AI22" i="36"/>
  <c r="AJ43" i="36"/>
  <c r="AM43" i="36"/>
  <c r="AL57" i="36"/>
  <c r="AM57" i="36"/>
  <c r="AH70" i="36"/>
  <c r="AE70" i="36"/>
  <c r="AN91" i="36"/>
  <c r="AM91" i="36"/>
  <c r="AL105" i="36"/>
  <c r="AF105" i="36"/>
  <c r="AE118" i="36"/>
  <c r="AG118" i="36"/>
  <c r="AK30" i="36"/>
  <c r="AJ30" i="36"/>
  <c r="AK53" i="36"/>
  <c r="AH53" i="36"/>
  <c r="AM66" i="36"/>
  <c r="AN66" i="36"/>
  <c r="AF80" i="36"/>
  <c r="AM80" i="36"/>
  <c r="AG101" i="36"/>
  <c r="AI101" i="36"/>
  <c r="AL114" i="36"/>
  <c r="AH114" i="36"/>
  <c r="AK13" i="36"/>
  <c r="AN13" i="36"/>
  <c r="AJ27" i="36"/>
  <c r="AI27" i="36"/>
  <c r="AJ40" i="36"/>
  <c r="AF40" i="36"/>
  <c r="AM61" i="36"/>
  <c r="AK61" i="36"/>
  <c r="AN75" i="36"/>
  <c r="AG75" i="36"/>
  <c r="AE88" i="36"/>
  <c r="AN88" i="36"/>
  <c r="AI109" i="36"/>
  <c r="AL109" i="36"/>
  <c r="AK11" i="36"/>
  <c r="AH11" i="36"/>
  <c r="AI24" i="36"/>
  <c r="AH24" i="36"/>
  <c r="AF38" i="36"/>
  <c r="AM38" i="36"/>
  <c r="AK59" i="36"/>
  <c r="AL59" i="36"/>
  <c r="AH72" i="36"/>
  <c r="AL72" i="36"/>
  <c r="AM86" i="36"/>
  <c r="AE86" i="36"/>
  <c r="AF107" i="36"/>
  <c r="AI107" i="36"/>
  <c r="AG120" i="36"/>
  <c r="AF120" i="36"/>
  <c r="AI29" i="36"/>
  <c r="AK29" i="36"/>
  <c r="AK10" i="36"/>
  <c r="AH10" i="36"/>
  <c r="AK31" i="36"/>
  <c r="AJ31" i="36"/>
  <c r="AL45" i="36"/>
  <c r="AF45" i="36"/>
  <c r="AK58" i="36"/>
  <c r="AL58" i="36"/>
  <c r="AN79" i="36"/>
  <c r="AJ79" i="36"/>
  <c r="AE93" i="36"/>
  <c r="AF93" i="36"/>
  <c r="AI106" i="36"/>
  <c r="AF106" i="36"/>
  <c r="AK6" i="36"/>
  <c r="AJ6" i="36"/>
  <c r="AJ41" i="36"/>
  <c r="AF41" i="36"/>
  <c r="AN54" i="36"/>
  <c r="AK54" i="36"/>
  <c r="AE68" i="36"/>
  <c r="AL68" i="36"/>
  <c r="AN89" i="36"/>
  <c r="AE89" i="36"/>
  <c r="AI102" i="36"/>
  <c r="AH102" i="36"/>
  <c r="AF116" i="36"/>
  <c r="AE116" i="36"/>
  <c r="AG15" i="36"/>
  <c r="AN15" i="36"/>
  <c r="AI28" i="36"/>
  <c r="AK28" i="36"/>
  <c r="AL49" i="36"/>
  <c r="AI49" i="36"/>
  <c r="AE63" i="36"/>
  <c r="AM63" i="36"/>
  <c r="AJ76" i="36"/>
  <c r="AG76" i="36"/>
  <c r="AG97" i="36"/>
  <c r="AF97" i="36"/>
  <c r="AE111" i="36"/>
  <c r="AL111" i="36"/>
  <c r="AK12" i="36"/>
  <c r="AN12" i="36"/>
  <c r="AI26" i="36"/>
  <c r="AJ26" i="36"/>
  <c r="AI47" i="36"/>
  <c r="AF47" i="36"/>
  <c r="AK60" i="36"/>
  <c r="AM60" i="36"/>
  <c r="AG74" i="36"/>
  <c r="AN74" i="36"/>
  <c r="AE95" i="36"/>
  <c r="AG95" i="36"/>
  <c r="AI108" i="36"/>
  <c r="AL108" i="36"/>
  <c r="AI5" i="36"/>
  <c r="AK5" i="36"/>
  <c r="AL32" i="36"/>
  <c r="AM32" i="36"/>
  <c r="AN19" i="36"/>
  <c r="AJ19" i="36"/>
  <c r="AL33" i="36"/>
  <c r="AM33" i="36"/>
  <c r="AF46" i="36"/>
  <c r="AI46" i="36"/>
  <c r="AN67" i="36"/>
  <c r="AM67" i="36"/>
  <c r="AM81" i="36"/>
  <c r="AF81" i="36"/>
  <c r="AE94" i="36"/>
  <c r="AG94" i="36"/>
  <c r="AH115" i="36"/>
  <c r="AL115" i="36"/>
  <c r="AJ17" i="36"/>
  <c r="AG17" i="36"/>
  <c r="AM42" i="36"/>
  <c r="AJ42" i="36"/>
  <c r="AM56" i="36"/>
  <c r="AL56" i="36"/>
  <c r="AG77" i="36"/>
  <c r="AJ77" i="36"/>
  <c r="AM90" i="36"/>
  <c r="AN90" i="36"/>
  <c r="AF104" i="36"/>
  <c r="AL104" i="36"/>
  <c r="AJ3" i="36"/>
  <c r="AI3" i="36"/>
  <c r="AG16" i="36"/>
  <c r="AJ16" i="36"/>
  <c r="AK37" i="36"/>
  <c r="AM37" i="36"/>
  <c r="AN51" i="36"/>
  <c r="AH51" i="36"/>
  <c r="AN64" i="36"/>
  <c r="AE64" i="36"/>
  <c r="AJ85" i="36"/>
  <c r="AM85" i="36"/>
  <c r="AH99" i="36"/>
  <c r="AG99" i="36"/>
  <c r="AE112" i="36"/>
  <c r="AH112" i="36"/>
  <c r="AG14" i="36"/>
  <c r="AN14" i="36"/>
  <c r="AL35" i="36"/>
  <c r="AK35" i="36"/>
  <c r="AI48" i="36"/>
  <c r="AL48" i="36"/>
  <c r="AE62" i="36"/>
  <c r="AM62" i="36"/>
  <c r="AJ83" i="36"/>
  <c r="AF83" i="36"/>
  <c r="AF96" i="36"/>
  <c r="AG96" i="36"/>
  <c r="AL110" i="36"/>
  <c r="AE110" i="36"/>
  <c r="AN8" i="36"/>
  <c r="AH8" i="36"/>
  <c r="AJ7" i="36"/>
  <c r="AK7" i="36"/>
  <c r="AG21" i="36"/>
  <c r="AH21" i="36"/>
  <c r="AL34" i="36"/>
  <c r="AK34" i="36"/>
  <c r="AN55" i="36"/>
  <c r="AK55" i="36"/>
  <c r="AL69" i="36"/>
  <c r="AE69" i="36"/>
  <c r="AJ82" i="36"/>
  <c r="AF82" i="36"/>
  <c r="AH103" i="36"/>
  <c r="AI103" i="36"/>
  <c r="AF117" i="36"/>
  <c r="AE117" i="36"/>
  <c r="AG20" i="36"/>
  <c r="AH20" i="36"/>
  <c r="AF44" i="36"/>
  <c r="AL44" i="36"/>
  <c r="AN65" i="36"/>
  <c r="AE65" i="36"/>
  <c r="AJ78" i="36"/>
  <c r="AN78" i="36"/>
  <c r="AE92" i="36"/>
  <c r="AF92" i="36"/>
  <c r="AH113" i="36"/>
  <c r="AE113" i="36"/>
  <c r="AI4" i="36"/>
  <c r="AK4" i="36"/>
  <c r="AI25" i="36"/>
  <c r="AH25" i="36"/>
  <c r="AM39" i="36"/>
  <c r="AF39" i="36"/>
  <c r="AH52" i="36"/>
  <c r="AK52" i="36"/>
  <c r="AL73" i="36"/>
  <c r="AH73" i="36"/>
  <c r="AE87" i="36"/>
  <c r="AM87" i="36"/>
  <c r="AI100" i="36"/>
  <c r="AG100" i="36"/>
  <c r="AF121" i="36"/>
  <c r="AG121" i="36"/>
  <c r="AE43" i="36"/>
  <c r="AN43" i="36"/>
  <c r="AG43" i="36"/>
  <c r="AJ59" i="36"/>
  <c r="AI59" i="36"/>
  <c r="AF59" i="36"/>
  <c r="AH74" i="36"/>
  <c r="AI74" i="36"/>
  <c r="AK74" i="36"/>
  <c r="AK90" i="36"/>
  <c r="AH90" i="36"/>
  <c r="AL90" i="36"/>
  <c r="AE8" i="36"/>
  <c r="AM8" i="36"/>
  <c r="AL8" i="36"/>
  <c r="AE16" i="36"/>
  <c r="AF16" i="36"/>
  <c r="AM16" i="36"/>
  <c r="AE24" i="36"/>
  <c r="AF24" i="36"/>
  <c r="AL24" i="36"/>
  <c r="AE32" i="36"/>
  <c r="AN32" i="36"/>
  <c r="AH32" i="36"/>
  <c r="AH48" i="36"/>
  <c r="AE48" i="36"/>
  <c r="AG48" i="36"/>
  <c r="AF65" i="36"/>
  <c r="AG65" i="36"/>
  <c r="AJ65" i="36"/>
  <c r="AL81" i="36"/>
  <c r="AK81" i="36"/>
  <c r="AI81" i="36"/>
  <c r="AI95" i="36"/>
  <c r="AH95" i="36"/>
  <c r="AL95" i="36"/>
  <c r="AK111" i="36"/>
  <c r="AN111" i="36"/>
  <c r="AM111" i="36"/>
  <c r="AG45" i="36"/>
  <c r="AH45" i="36"/>
  <c r="AE45" i="36"/>
  <c r="AF61" i="36"/>
  <c r="AI61" i="36"/>
  <c r="AJ61" i="36"/>
  <c r="AI76" i="36"/>
  <c r="AH76" i="36"/>
  <c r="AK76" i="36"/>
  <c r="AH91" i="36"/>
  <c r="AL91" i="36"/>
  <c r="AK91" i="36"/>
  <c r="AL9" i="36"/>
  <c r="AM9" i="36"/>
  <c r="AE9" i="36"/>
  <c r="AM17" i="36"/>
  <c r="AF17" i="36"/>
  <c r="AE17" i="36"/>
  <c r="AE25" i="36"/>
  <c r="AF25" i="36"/>
  <c r="AL25" i="36"/>
  <c r="AE34" i="36"/>
  <c r="AH34" i="36"/>
  <c r="AN34" i="36"/>
  <c r="AI50" i="36"/>
  <c r="AJ50" i="36"/>
  <c r="AG50" i="36"/>
  <c r="AG67" i="36"/>
  <c r="AJ67" i="36"/>
  <c r="AF67" i="36"/>
  <c r="AK83" i="36"/>
  <c r="AL83" i="36"/>
  <c r="AI83" i="36"/>
  <c r="AI96" i="36"/>
  <c r="AH96" i="36"/>
  <c r="AL96" i="36"/>
  <c r="AM104" i="36"/>
  <c r="AJ104" i="36"/>
  <c r="AK104" i="36"/>
  <c r="AJ108" i="36"/>
  <c r="AK108" i="36"/>
  <c r="AM108" i="36"/>
  <c r="AM112" i="36"/>
  <c r="AK112" i="36"/>
  <c r="AN112" i="36"/>
  <c r="AM120" i="36"/>
  <c r="AN120" i="36"/>
  <c r="AJ120" i="36"/>
  <c r="AG39" i="36"/>
  <c r="AN39" i="36"/>
  <c r="AE39" i="36"/>
  <c r="AG47" i="36"/>
  <c r="AH47" i="36"/>
  <c r="AE47" i="36"/>
  <c r="AI55" i="36"/>
  <c r="AJ55" i="36"/>
  <c r="AG55" i="36"/>
  <c r="AF62" i="36"/>
  <c r="AG62" i="36"/>
  <c r="AJ62" i="36"/>
  <c r="AF70" i="36"/>
  <c r="AI70" i="36"/>
  <c r="AG70" i="36"/>
  <c r="AI78" i="36"/>
  <c r="AK78" i="36"/>
  <c r="AH78" i="36"/>
  <c r="AL86" i="36"/>
  <c r="AK86" i="36"/>
  <c r="AH86" i="36"/>
  <c r="AL2" i="36"/>
  <c r="AF2" i="36"/>
  <c r="AM2" i="36"/>
  <c r="AF6" i="36"/>
  <c r="AM6" i="36"/>
  <c r="AL6" i="36"/>
  <c r="AE10" i="36"/>
  <c r="AM10" i="36"/>
  <c r="AL10" i="36"/>
  <c r="AE14" i="36"/>
  <c r="AF14" i="36"/>
  <c r="AM14" i="36"/>
  <c r="AE18" i="36"/>
  <c r="AF18" i="36"/>
  <c r="AM18" i="36"/>
  <c r="AE22" i="36"/>
  <c r="AF22" i="36"/>
  <c r="AL22" i="36"/>
  <c r="AN26" i="36"/>
  <c r="AH26" i="36"/>
  <c r="AG26" i="36"/>
  <c r="AN30" i="36"/>
  <c r="AG30" i="36"/>
  <c r="AH30" i="36"/>
  <c r="AE36" i="36"/>
  <c r="AH36" i="36"/>
  <c r="AN36" i="36"/>
  <c r="AE44" i="36"/>
  <c r="AG44" i="36"/>
  <c r="AH44" i="36"/>
  <c r="AG52" i="36"/>
  <c r="AJ52" i="36"/>
  <c r="AI52" i="36"/>
  <c r="AF60" i="36"/>
  <c r="AJ60" i="36"/>
  <c r="AI60" i="36"/>
  <c r="AF69" i="36"/>
  <c r="AG69" i="36"/>
  <c r="AI69" i="36"/>
  <c r="AH77" i="36"/>
  <c r="AK77" i="36"/>
  <c r="AI77" i="36"/>
  <c r="AI85" i="36"/>
  <c r="AK85" i="36"/>
  <c r="AL85" i="36"/>
  <c r="AI93" i="36"/>
  <c r="AH93" i="36"/>
  <c r="AL93" i="36"/>
  <c r="AL97" i="36"/>
  <c r="AH97" i="36"/>
  <c r="AI97" i="36"/>
  <c r="AJ101" i="36"/>
  <c r="AN101" i="36"/>
  <c r="AK101" i="36"/>
  <c r="AM105" i="36"/>
  <c r="AK105" i="36"/>
  <c r="AJ105" i="36"/>
  <c r="AK109" i="36"/>
  <c r="AM109" i="36"/>
  <c r="AJ109" i="36"/>
  <c r="AM113" i="36"/>
  <c r="AK113" i="36"/>
  <c r="AN113" i="36"/>
  <c r="AM117" i="36"/>
  <c r="AJ117" i="36"/>
  <c r="AN117" i="36"/>
  <c r="AM121" i="36"/>
  <c r="AN121" i="36"/>
  <c r="AJ121" i="36"/>
  <c r="AE35" i="36"/>
  <c r="AH35" i="36"/>
  <c r="AN35" i="36"/>
  <c r="AJ51" i="36"/>
  <c r="AI51" i="36"/>
  <c r="AG51" i="36"/>
  <c r="AJ66" i="36"/>
  <c r="AF66" i="36"/>
  <c r="AG66" i="36"/>
  <c r="AI82" i="36"/>
  <c r="AK82" i="36"/>
  <c r="AL82" i="36"/>
  <c r="AM4" i="36"/>
  <c r="AL4" i="36"/>
  <c r="AF4" i="36"/>
  <c r="AM12" i="36"/>
  <c r="AE12" i="36"/>
  <c r="AL12" i="36"/>
  <c r="AF20" i="36"/>
  <c r="AE20" i="36"/>
  <c r="AL20" i="36"/>
  <c r="AG28" i="36"/>
  <c r="AH28" i="36"/>
  <c r="AN28" i="36"/>
  <c r="AG40" i="36"/>
  <c r="AE40" i="36"/>
  <c r="AN40" i="36"/>
  <c r="AF56" i="36"/>
  <c r="AJ56" i="36"/>
  <c r="AI56" i="36"/>
  <c r="AG73" i="36"/>
  <c r="AF73" i="36"/>
  <c r="AI73" i="36"/>
  <c r="AH89" i="36"/>
  <c r="AL89" i="36"/>
  <c r="AK89" i="36"/>
  <c r="AJ99" i="36"/>
  <c r="AN99" i="36"/>
  <c r="AK99" i="36"/>
  <c r="AJ103" i="36"/>
  <c r="AK103" i="36"/>
  <c r="AN103" i="36"/>
  <c r="AK107" i="36"/>
  <c r="AJ107" i="36"/>
  <c r="AM107" i="36"/>
  <c r="AK115" i="36"/>
  <c r="AM115" i="36"/>
  <c r="AN115" i="36"/>
  <c r="AJ119" i="36"/>
  <c r="AN119" i="36"/>
  <c r="AM119" i="36"/>
  <c r="AE37" i="36"/>
  <c r="AH37" i="36"/>
  <c r="AN37" i="36"/>
  <c r="AJ53" i="36"/>
  <c r="AI53" i="36"/>
  <c r="AG53" i="36"/>
  <c r="AG68" i="36"/>
  <c r="AI68" i="36"/>
  <c r="AF68" i="36"/>
  <c r="AI84" i="36"/>
  <c r="AK84" i="36"/>
  <c r="AL84" i="36"/>
  <c r="AM5" i="36"/>
  <c r="AF5" i="36"/>
  <c r="AL5" i="36"/>
  <c r="AE13" i="36"/>
  <c r="AL13" i="36"/>
  <c r="AM13" i="36"/>
  <c r="AF21" i="36"/>
  <c r="AL21" i="36"/>
  <c r="AE21" i="36"/>
  <c r="AG29" i="36"/>
  <c r="AN29" i="36"/>
  <c r="AH29" i="36"/>
  <c r="AE42" i="36"/>
  <c r="AG42" i="36"/>
  <c r="AN42" i="36"/>
  <c r="AI58" i="36"/>
  <c r="AF58" i="36"/>
  <c r="AJ58" i="36"/>
  <c r="AK75" i="36"/>
  <c r="AI75" i="36"/>
  <c r="AH75" i="36"/>
  <c r="AI92" i="36"/>
  <c r="AH92" i="36"/>
  <c r="AL92" i="36"/>
  <c r="AN100" i="36"/>
  <c r="AJ100" i="36"/>
  <c r="AK100" i="36"/>
  <c r="AJ116" i="36"/>
  <c r="AN116" i="36"/>
  <c r="AM116" i="36"/>
  <c r="AH33" i="36"/>
  <c r="AN33" i="36"/>
  <c r="AE33" i="36"/>
  <c r="AN41" i="36"/>
  <c r="AE41" i="36"/>
  <c r="AG41" i="36"/>
  <c r="AH49" i="36"/>
  <c r="AG49" i="36"/>
  <c r="AE49" i="36"/>
  <c r="AJ57" i="36"/>
  <c r="AF57" i="36"/>
  <c r="AI57" i="36"/>
  <c r="AF64" i="36"/>
  <c r="AG64" i="36"/>
  <c r="AJ64" i="36"/>
  <c r="AF72" i="36"/>
  <c r="AI72" i="36"/>
  <c r="AG72" i="36"/>
  <c r="AK80" i="36"/>
  <c r="AL80" i="36"/>
  <c r="AI80" i="36"/>
  <c r="AK88" i="36"/>
  <c r="AH88" i="36"/>
  <c r="AL88" i="36"/>
  <c r="AM3" i="36"/>
  <c r="AL3" i="36"/>
  <c r="AF3" i="36"/>
  <c r="AL7" i="36"/>
  <c r="AF7" i="36"/>
  <c r="AM7" i="36"/>
  <c r="AL11" i="36"/>
  <c r="AM11" i="36"/>
  <c r="AE11" i="36"/>
  <c r="AF15" i="36"/>
  <c r="AM15" i="36"/>
  <c r="AE15" i="36"/>
  <c r="AE19" i="36"/>
  <c r="AM19" i="36"/>
  <c r="AF19" i="36"/>
  <c r="AE23" i="36"/>
  <c r="AL23" i="36"/>
  <c r="AF23" i="36"/>
  <c r="AG27" i="36"/>
  <c r="AH27" i="36"/>
  <c r="AN27" i="36"/>
  <c r="AG31" i="36"/>
  <c r="AH31" i="36"/>
  <c r="AN31" i="36"/>
  <c r="AN38" i="36"/>
  <c r="AE38" i="36"/>
  <c r="AG38" i="36"/>
  <c r="AE46" i="36"/>
  <c r="AG46" i="36"/>
  <c r="AH46" i="36"/>
  <c r="AJ54" i="36"/>
  <c r="AG54" i="36"/>
  <c r="AI54" i="36"/>
  <c r="AG63" i="36"/>
  <c r="AJ63" i="36"/>
  <c r="AF63" i="36"/>
  <c r="AG71" i="36"/>
  <c r="AI71" i="36"/>
  <c r="AF71" i="36"/>
  <c r="AH79" i="36"/>
  <c r="AI79" i="36"/>
  <c r="AK79" i="36"/>
  <c r="AH87" i="36"/>
  <c r="AL87" i="36"/>
  <c r="AK87" i="36"/>
  <c r="AI94" i="36"/>
  <c r="AL94" i="36"/>
  <c r="AH94" i="36"/>
  <c r="AK98" i="36"/>
  <c r="AJ98" i="36"/>
  <c r="AN98" i="36"/>
  <c r="AK102" i="36"/>
  <c r="AJ102" i="36"/>
  <c r="AN102" i="36"/>
  <c r="AM106" i="36"/>
  <c r="AK106" i="36"/>
  <c r="AJ106" i="36"/>
  <c r="AK110" i="36"/>
  <c r="AN110" i="36"/>
  <c r="AM110" i="36"/>
  <c r="AN114" i="36"/>
  <c r="AM114" i="36"/>
  <c r="AK114" i="36"/>
  <c r="AJ118" i="36"/>
  <c r="AM118" i="36"/>
  <c r="AN118" i="36"/>
  <c r="AE78" i="36"/>
  <c r="AF78" i="36"/>
  <c r="AM78" i="36"/>
  <c r="AL78" i="36"/>
  <c r="AM72" i="36"/>
  <c r="AN72" i="36"/>
  <c r="AJ72" i="36"/>
  <c r="AK72" i="36"/>
  <c r="AM44" i="36"/>
  <c r="AN44" i="36"/>
  <c r="AK44" i="36"/>
  <c r="AJ44" i="36"/>
  <c r="AM92" i="36"/>
  <c r="AN92" i="36"/>
  <c r="AK92" i="36"/>
  <c r="AJ92" i="36"/>
  <c r="AM94" i="36"/>
  <c r="AN94" i="36"/>
  <c r="AK94" i="36"/>
  <c r="AJ94" i="36"/>
  <c r="AF74" i="36"/>
  <c r="AE74" i="36"/>
  <c r="AL74" i="36"/>
  <c r="AM74" i="36"/>
  <c r="AJ114" i="36"/>
  <c r="AI114" i="36"/>
  <c r="AF114" i="36"/>
  <c r="AG114" i="36"/>
  <c r="AF29" i="36"/>
  <c r="AE29" i="36"/>
  <c r="AL29" i="36"/>
  <c r="AM29" i="36"/>
  <c r="AG60" i="36"/>
  <c r="AH60" i="36"/>
  <c r="AN60" i="36"/>
  <c r="AE60" i="36"/>
  <c r="AI87" i="36"/>
  <c r="AJ87" i="36"/>
  <c r="AG87" i="36"/>
  <c r="AF87" i="36"/>
  <c r="AJ115" i="36"/>
  <c r="AI115" i="36"/>
  <c r="AG115" i="36"/>
  <c r="AF115" i="36"/>
  <c r="AH6" i="36"/>
  <c r="AG6" i="36"/>
  <c r="AE6" i="36"/>
  <c r="AN6" i="36"/>
  <c r="AI37" i="36"/>
  <c r="AJ37" i="36"/>
  <c r="AG37" i="36"/>
  <c r="AF37" i="36"/>
  <c r="AE75" i="36"/>
  <c r="AF75" i="36"/>
  <c r="AL75" i="36"/>
  <c r="AM75" i="36"/>
  <c r="AJ113" i="36"/>
  <c r="AI113" i="36"/>
  <c r="AG113" i="36"/>
  <c r="AF113" i="36"/>
  <c r="AN46" i="36"/>
  <c r="AM46" i="36"/>
  <c r="AK46" i="36"/>
  <c r="AJ46" i="36"/>
  <c r="AN24" i="36"/>
  <c r="AM24" i="36"/>
  <c r="AJ24" i="36"/>
  <c r="AK24" i="36"/>
  <c r="AF28" i="36"/>
  <c r="AE28" i="36"/>
  <c r="AL28" i="36"/>
  <c r="AM28" i="36"/>
  <c r="AE76" i="36"/>
  <c r="AF76" i="36"/>
  <c r="AL76" i="36"/>
  <c r="AM76" i="36"/>
  <c r="AL41" i="36"/>
  <c r="AK41" i="36"/>
  <c r="AH41" i="36"/>
  <c r="AI41" i="36"/>
  <c r="AF26" i="36"/>
  <c r="AE26" i="36"/>
  <c r="AM26" i="36"/>
  <c r="AL26" i="36"/>
  <c r="AF100" i="36"/>
  <c r="AE100" i="36"/>
  <c r="AM100" i="36"/>
  <c r="AL100" i="36"/>
  <c r="AL18" i="36"/>
  <c r="AK18" i="36"/>
  <c r="AI18" i="36"/>
  <c r="AH18" i="36"/>
  <c r="AN49" i="36"/>
  <c r="AM49" i="36"/>
  <c r="AJ49" i="36"/>
  <c r="AK49" i="36"/>
  <c r="AE77" i="36"/>
  <c r="AF77" i="36"/>
  <c r="AL77" i="36"/>
  <c r="AM77" i="36"/>
  <c r="AH104" i="36"/>
  <c r="AG104" i="36"/>
  <c r="AE104" i="36"/>
  <c r="AN104" i="36"/>
  <c r="AI112" i="36"/>
  <c r="AJ112" i="36"/>
  <c r="AF112" i="36"/>
  <c r="AG112" i="36"/>
  <c r="AF27" i="36"/>
  <c r="AE27" i="36"/>
  <c r="AL27" i="36"/>
  <c r="AM27" i="36"/>
  <c r="AH58" i="36"/>
  <c r="AG58" i="36"/>
  <c r="AN58" i="36"/>
  <c r="AE58" i="36"/>
  <c r="AF99" i="36"/>
  <c r="AE99" i="36"/>
  <c r="AM99" i="36"/>
  <c r="AL99" i="36"/>
  <c r="AM22" i="36"/>
  <c r="AN22" i="36"/>
  <c r="AJ22" i="36"/>
  <c r="AK22" i="36"/>
  <c r="AN70" i="36"/>
  <c r="AM70" i="36"/>
  <c r="AJ70" i="36"/>
  <c r="AK70" i="36"/>
  <c r="AG7" i="36"/>
  <c r="AH7" i="36"/>
  <c r="AE7" i="36"/>
  <c r="AN7" i="36"/>
  <c r="AL67" i="36"/>
  <c r="AK67" i="36"/>
  <c r="AI67" i="36"/>
  <c r="AH67" i="36"/>
  <c r="AL15" i="36"/>
  <c r="AK15" i="36"/>
  <c r="AI15" i="36"/>
  <c r="AH15" i="36"/>
  <c r="AK39" i="36"/>
  <c r="AL39" i="36"/>
  <c r="AH39" i="36"/>
  <c r="AI39" i="36"/>
  <c r="AL63" i="36"/>
  <c r="AK63" i="36"/>
  <c r="AH63" i="36"/>
  <c r="AI63" i="36"/>
  <c r="AI88" i="36"/>
  <c r="AJ88" i="36"/>
  <c r="AG88" i="36"/>
  <c r="AF88" i="36"/>
  <c r="AK17" i="36"/>
  <c r="AL17" i="36"/>
  <c r="AH17" i="36"/>
  <c r="AI17" i="36"/>
  <c r="AK65" i="36"/>
  <c r="AL65" i="36"/>
  <c r="AI65" i="36"/>
  <c r="AH65" i="36"/>
  <c r="AN48" i="36"/>
  <c r="AM48" i="36"/>
  <c r="AK48" i="36"/>
  <c r="AJ48" i="36"/>
  <c r="AG57" i="36"/>
  <c r="AH57" i="36"/>
  <c r="AE57" i="36"/>
  <c r="AN57" i="36"/>
  <c r="AE98" i="36"/>
  <c r="AF98" i="36"/>
  <c r="AL98" i="36"/>
  <c r="AM98" i="36"/>
  <c r="AJ110" i="36"/>
  <c r="AI110" i="36"/>
  <c r="AF110" i="36"/>
  <c r="AG110" i="36"/>
  <c r="AJ11" i="36"/>
  <c r="AI11" i="36"/>
  <c r="AG11" i="36"/>
  <c r="AF11" i="36"/>
  <c r="AN25" i="36"/>
  <c r="AM25" i="36"/>
  <c r="AK25" i="36"/>
  <c r="AJ25" i="36"/>
  <c r="AL42" i="36"/>
  <c r="AK42" i="36"/>
  <c r="AH42" i="36"/>
  <c r="AI42" i="36"/>
  <c r="AH56" i="36"/>
  <c r="AG56" i="36"/>
  <c r="AE56" i="36"/>
  <c r="AN56" i="36"/>
  <c r="AM69" i="36"/>
  <c r="AN69" i="36"/>
  <c r="AK69" i="36"/>
  <c r="AJ69" i="36"/>
  <c r="AG84" i="36"/>
  <c r="AH84" i="36"/>
  <c r="AN84" i="36"/>
  <c r="AE84" i="36"/>
  <c r="AN97" i="36"/>
  <c r="AM97" i="36"/>
  <c r="AK97" i="36"/>
  <c r="AJ97" i="36"/>
  <c r="AJ111" i="36"/>
  <c r="AI111" i="36"/>
  <c r="AG111" i="36"/>
  <c r="AF111" i="36"/>
  <c r="AG105" i="36"/>
  <c r="AH105" i="36"/>
  <c r="AE105" i="36"/>
  <c r="AN105" i="36"/>
  <c r="AH2" i="36"/>
  <c r="AG2" i="36"/>
  <c r="AE2" i="36"/>
  <c r="AN2" i="36"/>
  <c r="AL16" i="36"/>
  <c r="AK16" i="36"/>
  <c r="AI16" i="36"/>
  <c r="AH16" i="36"/>
  <c r="AJ33" i="36"/>
  <c r="AI33" i="36"/>
  <c r="AG33" i="36"/>
  <c r="AF33" i="36"/>
  <c r="AF51" i="36"/>
  <c r="AE51" i="36"/>
  <c r="AL51" i="36"/>
  <c r="AM51" i="36"/>
  <c r="AM71" i="36"/>
  <c r="AN71" i="36"/>
  <c r="AJ71" i="36"/>
  <c r="AK71" i="36"/>
  <c r="AJ89" i="36"/>
  <c r="AI89" i="36"/>
  <c r="AG89" i="36"/>
  <c r="AF89" i="36"/>
  <c r="AH106" i="36"/>
  <c r="AG106" i="36"/>
  <c r="AN106" i="36"/>
  <c r="AE106" i="36"/>
  <c r="AF30" i="36"/>
  <c r="AE30" i="36"/>
  <c r="AL30" i="36"/>
  <c r="AM30" i="36"/>
  <c r="AL19" i="36"/>
  <c r="AK19" i="36"/>
  <c r="AI19" i="36"/>
  <c r="AH19" i="36"/>
  <c r="AM20" i="36"/>
  <c r="AN20" i="36"/>
  <c r="AJ20" i="36"/>
  <c r="AK20" i="36"/>
  <c r="AM68" i="36"/>
  <c r="AN68" i="36"/>
  <c r="AJ68" i="36"/>
  <c r="AK68" i="36"/>
  <c r="AI34" i="36"/>
  <c r="AJ34" i="36"/>
  <c r="AF34" i="36"/>
  <c r="AG34" i="36"/>
  <c r="AM96" i="36"/>
  <c r="AN96" i="36"/>
  <c r="AK96" i="36"/>
  <c r="AJ96" i="36"/>
  <c r="AL121" i="36"/>
  <c r="AK121" i="36"/>
  <c r="AH121" i="36"/>
  <c r="AI121" i="36"/>
  <c r="AL14" i="36"/>
  <c r="AK14" i="36"/>
  <c r="AI14" i="36"/>
  <c r="AH14" i="36"/>
  <c r="AN45" i="36"/>
  <c r="AM45" i="36"/>
  <c r="AK45" i="36"/>
  <c r="AJ45" i="36"/>
  <c r="AM73" i="36"/>
  <c r="AN73" i="36"/>
  <c r="AK73" i="36"/>
  <c r="AJ73" i="36"/>
  <c r="AF101" i="36"/>
  <c r="AE101" i="36"/>
  <c r="AL101" i="36"/>
  <c r="AM101" i="36"/>
  <c r="AG109" i="36"/>
  <c r="AH109" i="36"/>
  <c r="AE109" i="36"/>
  <c r="AN109" i="36"/>
  <c r="AN23" i="36"/>
  <c r="AM23" i="36"/>
  <c r="AK23" i="36"/>
  <c r="AJ23" i="36"/>
  <c r="AF55" i="36"/>
  <c r="AE55" i="36"/>
  <c r="AL55" i="36"/>
  <c r="AM55" i="36"/>
  <c r="AN95" i="36"/>
  <c r="AM95" i="36"/>
  <c r="AK95" i="36"/>
  <c r="AJ95" i="36"/>
  <c r="AG85" i="36"/>
  <c r="AH85" i="36"/>
  <c r="AN85" i="36"/>
  <c r="AE85" i="36"/>
  <c r="AH3" i="36"/>
  <c r="AG3" i="36"/>
  <c r="AN3" i="36"/>
  <c r="AE3" i="36"/>
  <c r="AF52" i="36"/>
  <c r="AE52" i="36"/>
  <c r="AM52" i="36"/>
  <c r="AL52" i="36"/>
  <c r="AH5" i="36"/>
  <c r="AG5" i="36"/>
  <c r="AE5" i="36"/>
  <c r="AN5" i="36"/>
  <c r="AJ12" i="36"/>
  <c r="AI12" i="36"/>
  <c r="AG12" i="36"/>
  <c r="AF12" i="36"/>
  <c r="AG81" i="36"/>
  <c r="AH81" i="36"/>
  <c r="AN81" i="36"/>
  <c r="AE81" i="36"/>
  <c r="AL117" i="36"/>
  <c r="AK117" i="36"/>
  <c r="AI117" i="36"/>
  <c r="AH117" i="36"/>
  <c r="AI35" i="36"/>
  <c r="AJ35" i="36"/>
  <c r="AG35" i="36"/>
  <c r="AF35" i="36"/>
  <c r="AK62" i="36"/>
  <c r="AL62" i="36"/>
  <c r="AI62" i="36"/>
  <c r="AH62" i="36"/>
  <c r="AJ91" i="36"/>
  <c r="AI91" i="36"/>
  <c r="AG91" i="36"/>
  <c r="AF91" i="36"/>
  <c r="AL118" i="36"/>
  <c r="AK118" i="36"/>
  <c r="AI118" i="36"/>
  <c r="AH118" i="36"/>
  <c r="AJ9" i="36"/>
  <c r="AI9" i="36"/>
  <c r="AG9" i="36"/>
  <c r="AF9" i="36"/>
  <c r="AK40" i="36"/>
  <c r="AL40" i="36"/>
  <c r="AH40" i="36"/>
  <c r="AI40" i="36"/>
  <c r="AE79" i="36"/>
  <c r="AF79" i="36"/>
  <c r="AL79" i="36"/>
  <c r="AM79" i="36"/>
  <c r="AL116" i="36"/>
  <c r="AK116" i="36"/>
  <c r="AH116" i="36"/>
  <c r="AI116" i="36"/>
  <c r="AH61" i="36"/>
  <c r="AG61" i="36"/>
  <c r="AN61" i="36"/>
  <c r="AE61" i="36"/>
  <c r="AI90" i="36"/>
  <c r="AJ90" i="36"/>
  <c r="AF90" i="36"/>
  <c r="AG90" i="36"/>
  <c r="AI36" i="36"/>
  <c r="AJ36" i="36"/>
  <c r="AG36" i="36"/>
  <c r="AF36" i="36"/>
  <c r="AJ8" i="36"/>
  <c r="AI8" i="36"/>
  <c r="AF8" i="36"/>
  <c r="AG8" i="36"/>
  <c r="AI32" i="36"/>
  <c r="AJ32" i="36"/>
  <c r="AG32" i="36"/>
  <c r="AF32" i="36"/>
  <c r="AG59" i="36"/>
  <c r="AH59" i="36"/>
  <c r="AE59" i="36"/>
  <c r="AN59" i="36"/>
  <c r="AH83" i="36"/>
  <c r="AG83" i="36"/>
  <c r="AN83" i="36"/>
  <c r="AE83" i="36"/>
  <c r="AJ10" i="36"/>
  <c r="AI10" i="36"/>
  <c r="AF10" i="36"/>
  <c r="AG10" i="36"/>
  <c r="AE54" i="36"/>
  <c r="AF54" i="36"/>
  <c r="AM54" i="36"/>
  <c r="AL54" i="36"/>
  <c r="AL43" i="36"/>
  <c r="AK43" i="36"/>
  <c r="AI43" i="36"/>
  <c r="AH43" i="36"/>
  <c r="AF50" i="36"/>
  <c r="AE50" i="36"/>
  <c r="AM50" i="36"/>
  <c r="AL50" i="36"/>
  <c r="AJ86" i="36"/>
  <c r="AI86" i="36"/>
  <c r="AG86" i="36"/>
  <c r="AF86" i="36"/>
  <c r="AH107" i="36"/>
  <c r="AG107" i="36"/>
  <c r="AN107" i="36"/>
  <c r="AE107" i="36"/>
  <c r="AH4" i="36"/>
  <c r="AG4" i="36"/>
  <c r="AN4" i="36"/>
  <c r="AE4" i="36"/>
  <c r="AN21" i="36"/>
  <c r="AM21" i="36"/>
  <c r="AK21" i="36"/>
  <c r="AJ21" i="36"/>
  <c r="AK38" i="36"/>
  <c r="AL38" i="36"/>
  <c r="AH38" i="36"/>
  <c r="AI38" i="36"/>
  <c r="AF53" i="36"/>
  <c r="AE53" i="36"/>
  <c r="AL53" i="36"/>
  <c r="AM53" i="36"/>
  <c r="AK66" i="36"/>
  <c r="AL66" i="36"/>
  <c r="AI66" i="36"/>
  <c r="AH66" i="36"/>
  <c r="AG80" i="36"/>
  <c r="AH80" i="36"/>
  <c r="AN80" i="36"/>
  <c r="AE80" i="36"/>
  <c r="AN93" i="36"/>
  <c r="AM93" i="36"/>
  <c r="AJ93" i="36"/>
  <c r="AK93" i="36"/>
  <c r="AH108" i="36"/>
  <c r="AG108" i="36"/>
  <c r="AN108" i="36"/>
  <c r="AE108" i="36"/>
  <c r="AE102" i="36"/>
  <c r="AF102" i="36"/>
  <c r="AL102" i="36"/>
  <c r="AM102" i="36"/>
  <c r="AK119" i="36"/>
  <c r="AL119" i="36"/>
  <c r="AH119" i="36"/>
  <c r="AI119" i="36"/>
  <c r="AJ13" i="36"/>
  <c r="AI13" i="36"/>
  <c r="AG13" i="36"/>
  <c r="AF13" i="36"/>
  <c r="AF31" i="36"/>
  <c r="AE31" i="36"/>
  <c r="AL31" i="36"/>
  <c r="AM31" i="36"/>
  <c r="AN47" i="36"/>
  <c r="AM47" i="36"/>
  <c r="AK47" i="36"/>
  <c r="AJ47" i="36"/>
  <c r="AK64" i="36"/>
  <c r="AL64" i="36"/>
  <c r="AI64" i="36"/>
  <c r="AH64" i="36"/>
  <c r="AG82" i="36"/>
  <c r="AH82" i="36"/>
  <c r="AN82" i="36"/>
  <c r="AE82" i="36"/>
  <c r="AF103" i="36"/>
  <c r="AE103" i="36"/>
  <c r="AL103" i="36"/>
  <c r="AM103" i="36"/>
  <c r="AL120" i="36"/>
  <c r="AK120" i="36"/>
  <c r="AH120" i="36"/>
  <c r="AI120" i="36"/>
  <c r="J25" i="35"/>
  <c r="J29" i="35"/>
  <c r="J24" i="35"/>
  <c r="J30" i="35"/>
  <c r="J27" i="35"/>
  <c r="J22" i="35"/>
  <c r="J28" i="35"/>
  <c r="J21" i="35"/>
  <c r="J26" i="35"/>
  <c r="J23" i="35"/>
  <c r="F29" i="35"/>
  <c r="F24" i="35"/>
  <c r="F25" i="35"/>
  <c r="F26" i="35"/>
  <c r="F22" i="35"/>
  <c r="F23" i="35"/>
  <c r="F21" i="35"/>
  <c r="F30" i="35"/>
  <c r="F27" i="35"/>
  <c r="F28" i="35"/>
  <c r="B29" i="35"/>
  <c r="B27" i="35"/>
  <c r="B30" i="35"/>
  <c r="B28" i="35"/>
  <c r="B21" i="35"/>
  <c r="B26" i="35"/>
  <c r="B25" i="35"/>
  <c r="B22" i="35"/>
  <c r="B23" i="35"/>
  <c r="B24" i="35"/>
  <c r="AK270" i="36" l="1"/>
  <c r="AT585" i="27"/>
  <c r="AL124" i="36"/>
  <c r="AK190" i="36"/>
  <c r="AK308" i="36"/>
  <c r="AL310" i="36"/>
  <c r="AT500" i="27"/>
  <c r="AL131" i="36"/>
  <c r="AL143" i="36"/>
  <c r="AJ162" i="36"/>
  <c r="AL227" i="36"/>
  <c r="AJ347" i="36"/>
  <c r="AL348" i="36"/>
  <c r="AK159" i="36"/>
  <c r="AK240" i="36"/>
  <c r="AJ262" i="36"/>
  <c r="AL301" i="36"/>
  <c r="AK212" i="36"/>
  <c r="AK242" i="36"/>
  <c r="AM363" i="36"/>
  <c r="AL347" i="36"/>
  <c r="AJ237" i="36"/>
  <c r="AK205" i="36"/>
  <c r="AK219" i="36"/>
  <c r="AL178" i="36"/>
  <c r="AJ297" i="36"/>
  <c r="AL188" i="36"/>
  <c r="AL144" i="36"/>
  <c r="AL175" i="36"/>
  <c r="AK136" i="36"/>
  <c r="AL213" i="36"/>
  <c r="AK356" i="36"/>
  <c r="AL346" i="36"/>
  <c r="AL330" i="36"/>
  <c r="AT567" i="27"/>
  <c r="AT575" i="27"/>
  <c r="AT551" i="27"/>
  <c r="AT507" i="27"/>
  <c r="AT538" i="27"/>
  <c r="AT583" i="27"/>
  <c r="AT556" i="27"/>
  <c r="AT596" i="27"/>
  <c r="AT534" i="27"/>
  <c r="AT572" i="27"/>
  <c r="AT541" i="27"/>
  <c r="AT519" i="27"/>
  <c r="AT590" i="27"/>
  <c r="AT566" i="27"/>
  <c r="AT514" i="27"/>
  <c r="AT544" i="27"/>
  <c r="AT589" i="27"/>
  <c r="AT495" i="27"/>
  <c r="AT486" i="27"/>
  <c r="AT540" i="27"/>
  <c r="AT508" i="27"/>
  <c r="AT509" i="27"/>
  <c r="AT488" i="27"/>
  <c r="AT502" i="27"/>
  <c r="AT594" i="27"/>
  <c r="AT562" i="27"/>
  <c r="AT553" i="27"/>
  <c r="AT578" i="27"/>
  <c r="AT501" i="27"/>
  <c r="AT579" i="27"/>
  <c r="AT581" i="27"/>
  <c r="AT517" i="27"/>
  <c r="AT491" i="27"/>
  <c r="AT558" i="27"/>
  <c r="AT511" i="27"/>
  <c r="AT525" i="27"/>
  <c r="AT484" i="27"/>
  <c r="AT564" i="27"/>
  <c r="AT479" i="27"/>
  <c r="AT582" i="27"/>
  <c r="AT543" i="27"/>
  <c r="AT482" i="27"/>
  <c r="AT576" i="27"/>
  <c r="AT546" i="27"/>
  <c r="AT539" i="27"/>
  <c r="AT550" i="27"/>
  <c r="AK283" i="36"/>
  <c r="AI297" i="36"/>
  <c r="AN297" i="36" s="1"/>
  <c r="AL208" i="36"/>
  <c r="AL338" i="36"/>
  <c r="AL257" i="36"/>
  <c r="AK148" i="36"/>
  <c r="AJ343" i="36"/>
  <c r="AJ305" i="36"/>
  <c r="AL242" i="36"/>
  <c r="AK178" i="36"/>
  <c r="AT521" i="27"/>
  <c r="AT494" i="27"/>
  <c r="AT478" i="27"/>
  <c r="AT548" i="27"/>
  <c r="AT588" i="27"/>
  <c r="AT485" i="27"/>
  <c r="AT595" i="27"/>
  <c r="AJ178" i="36"/>
  <c r="AT580" i="27"/>
  <c r="AM161" i="36"/>
  <c r="AL163" i="36"/>
  <c r="AK172" i="36"/>
  <c r="AK231" i="36"/>
  <c r="AJ253" i="36"/>
  <c r="AT563" i="27"/>
  <c r="AL300" i="36"/>
  <c r="AT524" i="27"/>
  <c r="AT493" i="27"/>
  <c r="AT533" i="27"/>
  <c r="AL331" i="36"/>
  <c r="AK299" i="36"/>
  <c r="AJ352" i="36"/>
  <c r="AT573" i="27"/>
  <c r="AK141" i="36"/>
  <c r="AT518" i="27"/>
  <c r="AJ168" i="36"/>
  <c r="AT498" i="27"/>
  <c r="AT528" i="27"/>
  <c r="AJ225" i="36"/>
  <c r="AK234" i="36"/>
  <c r="AL354" i="36"/>
  <c r="AT480" i="27"/>
  <c r="AT532" i="27"/>
  <c r="AK262" i="36"/>
  <c r="AJ361" i="36"/>
  <c r="AT560" i="27"/>
  <c r="AT537" i="27"/>
  <c r="AT526" i="27"/>
  <c r="AK252" i="36"/>
  <c r="AM203" i="36"/>
  <c r="AT570" i="27"/>
  <c r="AL207" i="36"/>
  <c r="AM223" i="36"/>
  <c r="AL220" i="36"/>
  <c r="AJ186" i="36"/>
  <c r="AK292" i="36"/>
  <c r="AL258" i="36"/>
  <c r="AJ360" i="36"/>
  <c r="AT531" i="27"/>
  <c r="AT505" i="27"/>
  <c r="AK307" i="36"/>
  <c r="AJ308" i="36"/>
  <c r="AT523" i="27"/>
  <c r="AL191" i="36"/>
  <c r="AJ291" i="36"/>
  <c r="AN291" i="36" s="1"/>
  <c r="AT477" i="27"/>
  <c r="AT565" i="27"/>
  <c r="AT516" i="27"/>
  <c r="AT499" i="27"/>
  <c r="AT549" i="27"/>
  <c r="AM349" i="36"/>
  <c r="AK295" i="36"/>
  <c r="AT512" i="27"/>
  <c r="AK183" i="36"/>
  <c r="AT506" i="27"/>
  <c r="AT557" i="27"/>
  <c r="AK287" i="36"/>
  <c r="AK282" i="36"/>
  <c r="AT571" i="27"/>
  <c r="AT487" i="27"/>
  <c r="AT530" i="27"/>
  <c r="AT527" i="27"/>
  <c r="AT569" i="27"/>
  <c r="AT592" i="27"/>
  <c r="AK180" i="36"/>
  <c r="AL177" i="36"/>
  <c r="AJ259" i="36"/>
  <c r="AJ257" i="36"/>
  <c r="AJ339" i="36"/>
  <c r="AK147" i="36"/>
  <c r="AL168" i="36"/>
  <c r="AK333" i="36"/>
  <c r="AJ149" i="36"/>
  <c r="AK153" i="36"/>
  <c r="AL317" i="36"/>
  <c r="AJ316" i="36"/>
  <c r="AK263" i="36"/>
  <c r="AK204" i="36"/>
  <c r="AL217" i="36"/>
  <c r="AK296" i="36"/>
  <c r="AJ251" i="36"/>
  <c r="AN251" i="36" s="1"/>
  <c r="AM143" i="36"/>
  <c r="AL288" i="36"/>
  <c r="AJ315" i="36"/>
  <c r="AJ281" i="36"/>
  <c r="AK185" i="36"/>
  <c r="AK271" i="36"/>
  <c r="AI308" i="36"/>
  <c r="AK233" i="36"/>
  <c r="AL273" i="36"/>
  <c r="AL166" i="36"/>
  <c r="AJ170" i="36"/>
  <c r="AL360" i="36"/>
  <c r="AL359" i="36"/>
  <c r="AL194" i="36"/>
  <c r="AK290" i="36"/>
  <c r="AL127" i="36"/>
  <c r="AJ313" i="36"/>
  <c r="AL154" i="36"/>
  <c r="AM357" i="36"/>
  <c r="AK249" i="36"/>
  <c r="AK267" i="36"/>
  <c r="AI319" i="36"/>
  <c r="AN319" i="36" s="1"/>
  <c r="AK165" i="36"/>
  <c r="AJ323" i="36"/>
  <c r="AK216" i="36"/>
  <c r="AL129" i="36"/>
  <c r="AI241" i="36"/>
  <c r="AM241" i="36" s="1"/>
  <c r="AJ137" i="36"/>
  <c r="AL343" i="36"/>
  <c r="AJ145" i="36"/>
  <c r="AL199" i="36"/>
  <c r="AM276" i="36"/>
  <c r="AM155" i="36"/>
  <c r="AM334" i="36"/>
  <c r="AJ356" i="36"/>
  <c r="AJ229" i="36"/>
  <c r="AM278" i="36"/>
  <c r="AL358" i="36"/>
  <c r="AL341" i="36"/>
  <c r="AJ336" i="36"/>
  <c r="AM191" i="36"/>
  <c r="AL325" i="36"/>
  <c r="AL252" i="36"/>
  <c r="AK349" i="36"/>
  <c r="AK161" i="36"/>
  <c r="AI178" i="36"/>
  <c r="AM178" i="36" s="1"/>
  <c r="AJ254" i="36"/>
  <c r="AK133" i="36"/>
  <c r="AL179" i="36"/>
  <c r="AJ171" i="36"/>
  <c r="AM298" i="36"/>
  <c r="AL158" i="36"/>
  <c r="AL230" i="36"/>
  <c r="AM182" i="36"/>
  <c r="AL333" i="36"/>
  <c r="AL265" i="36"/>
  <c r="AJ131" i="36"/>
  <c r="AK276" i="36"/>
  <c r="AJ219" i="36"/>
  <c r="AI339" i="36"/>
  <c r="AM339" i="36" s="1"/>
  <c r="AL196" i="36"/>
  <c r="AL200" i="36"/>
  <c r="AJ285" i="36"/>
  <c r="AK221" i="36"/>
  <c r="AI264" i="36"/>
  <c r="AN264" i="36" s="1"/>
  <c r="AK359" i="36"/>
  <c r="AL245" i="36"/>
  <c r="AK314" i="36"/>
  <c r="AJ290" i="36"/>
  <c r="AL152" i="36"/>
  <c r="AK301" i="36"/>
  <c r="AK149" i="36"/>
  <c r="AT483" i="27"/>
  <c r="AL579" i="27"/>
  <c r="AB579" i="27" s="1"/>
  <c r="AG579" i="27" s="1"/>
  <c r="AJ353" i="36"/>
  <c r="AN353" i="36" s="1"/>
  <c r="AM248" i="36"/>
  <c r="AJ267" i="36"/>
  <c r="AJ209" i="36"/>
  <c r="AJ354" i="36"/>
  <c r="AM297" i="36"/>
  <c r="AL306" i="36"/>
  <c r="AL312" i="36"/>
  <c r="AL290" i="36"/>
  <c r="AK236" i="36"/>
  <c r="AK310" i="36"/>
  <c r="AK169" i="36"/>
  <c r="AK182" i="36"/>
  <c r="AI352" i="36"/>
  <c r="AN352" i="36" s="1"/>
  <c r="AJ321" i="36"/>
  <c r="AK258" i="36"/>
  <c r="AK217" i="36"/>
  <c r="AK257" i="36"/>
  <c r="AK188" i="36"/>
  <c r="AK156" i="36"/>
  <c r="AJ314" i="36"/>
  <c r="AI305" i="36"/>
  <c r="AN305" i="36" s="1"/>
  <c r="AM293" i="36"/>
  <c r="AK237" i="36"/>
  <c r="AK335" i="36"/>
  <c r="AK152" i="36"/>
  <c r="AT496" i="27"/>
  <c r="AL491" i="27"/>
  <c r="AB491" i="27" s="1"/>
  <c r="AG491" i="27" s="1"/>
  <c r="AT542" i="27"/>
  <c r="AL519" i="27"/>
  <c r="AB519" i="27" s="1"/>
  <c r="AG519" i="27" s="1"/>
  <c r="AT503" i="27"/>
  <c r="AL571" i="27"/>
  <c r="AB571" i="27" s="1"/>
  <c r="AG571" i="27" s="1"/>
  <c r="AL575" i="27"/>
  <c r="AB575" i="27" s="1"/>
  <c r="AG575" i="27" s="1"/>
  <c r="AT803" i="27"/>
  <c r="AT490" i="27"/>
  <c r="AL543" i="27"/>
  <c r="AB543" i="27" s="1"/>
  <c r="AG543" i="27" s="1"/>
  <c r="AT815" i="27"/>
  <c r="AT831" i="27"/>
  <c r="AL507" i="27"/>
  <c r="AB507" i="27" s="1"/>
  <c r="AG507" i="27" s="1"/>
  <c r="AT574" i="27"/>
  <c r="AT819" i="27"/>
  <c r="AT771" i="27"/>
  <c r="AT552" i="27"/>
  <c r="AM302" i="36"/>
  <c r="AM274" i="36"/>
  <c r="AJ363" i="36"/>
  <c r="AN363" i="36" s="1"/>
  <c r="AK363" i="36"/>
  <c r="AM606" i="27"/>
  <c r="AT606" i="27"/>
  <c r="AL241" i="36"/>
  <c r="AM814" i="27"/>
  <c r="AT814" i="27"/>
  <c r="AM207" i="36"/>
  <c r="AL295" i="36"/>
  <c r="AM797" i="27"/>
  <c r="AT797" i="27"/>
  <c r="W566" i="27"/>
  <c r="AL566" i="27"/>
  <c r="AB566" i="27" s="1"/>
  <c r="AG566" i="27" s="1"/>
  <c r="W544" i="27"/>
  <c r="AL544" i="27"/>
  <c r="AB544" i="27" s="1"/>
  <c r="AG544" i="27" s="1"/>
  <c r="W482" i="27"/>
  <c r="AL482" i="27"/>
  <c r="AB482" i="27" s="1"/>
  <c r="AG482" i="27" s="1"/>
  <c r="AI132" i="36"/>
  <c r="AM132" i="36" s="1"/>
  <c r="AJ132" i="36"/>
  <c r="AM239" i="36"/>
  <c r="AI173" i="36"/>
  <c r="AM173" i="36" s="1"/>
  <c r="AJ173" i="36"/>
  <c r="AM740" i="27"/>
  <c r="AT740" i="27"/>
  <c r="AM722" i="27"/>
  <c r="AT722" i="27"/>
  <c r="AM709" i="27"/>
  <c r="AT709" i="27"/>
  <c r="AM683" i="27"/>
  <c r="AT683" i="27"/>
  <c r="AM306" i="36"/>
  <c r="AI209" i="36"/>
  <c r="AM820" i="27"/>
  <c r="AT820" i="27"/>
  <c r="AI330" i="36"/>
  <c r="AM330" i="36" s="1"/>
  <c r="AJ330" i="36"/>
  <c r="AM286" i="36"/>
  <c r="AK254" i="36"/>
  <c r="AL322" i="36"/>
  <c r="W508" i="27"/>
  <c r="AL508" i="27"/>
  <c r="AB508" i="27" s="1"/>
  <c r="AG508" i="27" s="1"/>
  <c r="W489" i="27"/>
  <c r="AL489" i="27"/>
  <c r="AB489" i="27" s="1"/>
  <c r="AG489" i="27" s="1"/>
  <c r="W528" i="27"/>
  <c r="AL528" i="27"/>
  <c r="AB528" i="27" s="1"/>
  <c r="AG528" i="27" s="1"/>
  <c r="W484" i="27"/>
  <c r="AL484" i="27"/>
  <c r="AB484" i="27" s="1"/>
  <c r="AG484" i="27" s="1"/>
  <c r="AI152" i="36"/>
  <c r="AM152" i="36" s="1"/>
  <c r="AJ152" i="36"/>
  <c r="AJ226" i="36"/>
  <c r="AK226" i="36"/>
  <c r="AI360" i="36"/>
  <c r="AI179" i="36"/>
  <c r="AM179" i="36" s="1"/>
  <c r="AJ179" i="36"/>
  <c r="AL240" i="36"/>
  <c r="AL233" i="36"/>
  <c r="AI206" i="36"/>
  <c r="AM206" i="36" s="1"/>
  <c r="AJ206" i="36"/>
  <c r="AI188" i="36"/>
  <c r="AM188" i="36" s="1"/>
  <c r="AJ188" i="36"/>
  <c r="AL291" i="36"/>
  <c r="AM291" i="36"/>
  <c r="AL271" i="36"/>
  <c r="W787" i="27"/>
  <c r="AL787" i="27"/>
  <c r="AB787" i="27" s="1"/>
  <c r="AG787" i="27" s="1"/>
  <c r="AI288" i="36"/>
  <c r="AM288" i="36" s="1"/>
  <c r="AJ288" i="36"/>
  <c r="AM781" i="27"/>
  <c r="AT781" i="27"/>
  <c r="W546" i="27"/>
  <c r="AL546" i="27"/>
  <c r="AB546" i="27" s="1"/>
  <c r="AG546" i="27" s="1"/>
  <c r="W557" i="27"/>
  <c r="AL557" i="27"/>
  <c r="AB557" i="27" s="1"/>
  <c r="AG557" i="27" s="1"/>
  <c r="AT591" i="27"/>
  <c r="W488" i="27"/>
  <c r="AL488" i="27"/>
  <c r="AB488" i="27" s="1"/>
  <c r="AG488" i="27" s="1"/>
  <c r="W552" i="27"/>
  <c r="AL552" i="27"/>
  <c r="AB552" i="27" s="1"/>
  <c r="AG552" i="27" s="1"/>
  <c r="AL503" i="27"/>
  <c r="AB503" i="27" s="1"/>
  <c r="AG503" i="27" s="1"/>
  <c r="W503" i="27"/>
  <c r="W811" i="27"/>
  <c r="AL811" i="27"/>
  <c r="AB811" i="27" s="1"/>
  <c r="AG811" i="27" s="1"/>
  <c r="AI134" i="36"/>
  <c r="AM134" i="36" s="1"/>
  <c r="AJ134" i="36"/>
  <c r="AJ239" i="36"/>
  <c r="AN239" i="36" s="1"/>
  <c r="AK239" i="36"/>
  <c r="AI154" i="36"/>
  <c r="AM154" i="36" s="1"/>
  <c r="AJ154" i="36"/>
  <c r="AL250" i="36"/>
  <c r="AM702" i="27"/>
  <c r="AT702" i="27"/>
  <c r="AM796" i="27"/>
  <c r="AT796" i="27"/>
  <c r="W564" i="27"/>
  <c r="AL564" i="27"/>
  <c r="AB564" i="27" s="1"/>
  <c r="AG564" i="27" s="1"/>
  <c r="W532" i="27"/>
  <c r="AL532" i="27"/>
  <c r="AB532" i="27" s="1"/>
  <c r="AG532" i="27" s="1"/>
  <c r="AM648" i="27"/>
  <c r="AT648" i="27"/>
  <c r="AM622" i="27"/>
  <c r="AT622" i="27"/>
  <c r="AM695" i="27"/>
  <c r="W695" i="27" s="1"/>
  <c r="AT695" i="27"/>
  <c r="AK145" i="36"/>
  <c r="AI215" i="36"/>
  <c r="AM215" i="36" s="1"/>
  <c r="AJ215" i="36"/>
  <c r="AK247" i="36"/>
  <c r="AK126" i="36"/>
  <c r="AL126" i="36"/>
  <c r="AK200" i="36"/>
  <c r="AL339" i="36"/>
  <c r="AI259" i="36"/>
  <c r="AM634" i="27"/>
  <c r="AT634" i="27"/>
  <c r="AM718" i="27"/>
  <c r="AT718" i="27"/>
  <c r="AL297" i="36"/>
  <c r="AJ263" i="36"/>
  <c r="AI169" i="36"/>
  <c r="AM169" i="36" s="1"/>
  <c r="AJ169" i="36"/>
  <c r="AK245" i="36"/>
  <c r="AK326" i="36"/>
  <c r="AK241" i="36"/>
  <c r="AL221" i="36"/>
  <c r="AI218" i="36"/>
  <c r="AM218" i="36" s="1"/>
  <c r="AJ218" i="36"/>
  <c r="AJ280" i="36"/>
  <c r="AN280" i="36" s="1"/>
  <c r="AJ338" i="36"/>
  <c r="AN338" i="36" s="1"/>
  <c r="AK338" i="36"/>
  <c r="AT522" i="27"/>
  <c r="AI128" i="36"/>
  <c r="AJ128" i="36"/>
  <c r="AK179" i="36"/>
  <c r="AL212" i="36"/>
  <c r="AK210" i="36"/>
  <c r="AL210" i="36"/>
  <c r="AL145" i="36"/>
  <c r="AK196" i="36"/>
  <c r="AL294" i="36"/>
  <c r="AM338" i="36"/>
  <c r="AT679" i="27"/>
  <c r="AM679" i="27"/>
  <c r="AM745" i="27"/>
  <c r="AT745" i="27"/>
  <c r="AM746" i="27"/>
  <c r="AT746" i="27"/>
  <c r="AM277" i="36"/>
  <c r="AM830" i="27"/>
  <c r="AT830" i="27"/>
  <c r="AM828" i="27"/>
  <c r="AT828" i="27"/>
  <c r="AM800" i="27"/>
  <c r="AT800" i="27"/>
  <c r="AM341" i="36"/>
  <c r="AM822" i="27"/>
  <c r="AT822" i="27"/>
  <c r="W516" i="27"/>
  <c r="AL516" i="27"/>
  <c r="AB516" i="27" s="1"/>
  <c r="AG516" i="27" s="1"/>
  <c r="AL187" i="36"/>
  <c r="AI196" i="36"/>
  <c r="AM196" i="36" s="1"/>
  <c r="AJ196" i="36"/>
  <c r="AM163" i="36"/>
  <c r="AI361" i="36"/>
  <c r="AJ265" i="36"/>
  <c r="AN265" i="36" s="1"/>
  <c r="AM720" i="27"/>
  <c r="AT720" i="27"/>
  <c r="AI186" i="36"/>
  <c r="AN186" i="36" s="1"/>
  <c r="AM258" i="36"/>
  <c r="AK320" i="36"/>
  <c r="AJ334" i="36"/>
  <c r="AN334" i="36" s="1"/>
  <c r="AK334" i="36"/>
  <c r="AM609" i="27"/>
  <c r="AT609" i="27"/>
  <c r="AM816" i="27"/>
  <c r="AT816" i="27"/>
  <c r="AM672" i="27"/>
  <c r="AT672" i="27"/>
  <c r="AJ302" i="36"/>
  <c r="AN302" i="36" s="1"/>
  <c r="AK302" i="36"/>
  <c r="AM768" i="27"/>
  <c r="AT768" i="27"/>
  <c r="AM774" i="27"/>
  <c r="AT774" i="27"/>
  <c r="AI249" i="36"/>
  <c r="AM249" i="36" s="1"/>
  <c r="AJ249" i="36"/>
  <c r="AK352" i="36"/>
  <c r="AL352" i="36"/>
  <c r="AM805" i="27"/>
  <c r="AT805" i="27"/>
  <c r="AM611" i="27"/>
  <c r="AT611" i="27"/>
  <c r="AM699" i="27"/>
  <c r="AT699" i="27"/>
  <c r="AL316" i="36"/>
  <c r="AM261" i="36"/>
  <c r="AK325" i="36"/>
  <c r="AL326" i="36"/>
  <c r="AL303" i="36"/>
  <c r="AT568" i="27"/>
  <c r="AL555" i="27"/>
  <c r="AB555" i="27" s="1"/>
  <c r="AG555" i="27" s="1"/>
  <c r="W555" i="27"/>
  <c r="AL747" i="27"/>
  <c r="AB747" i="27" s="1"/>
  <c r="AG747" i="27" s="1"/>
  <c r="AA747" i="27"/>
  <c r="AM734" i="27"/>
  <c r="AT734" i="27"/>
  <c r="AK313" i="36"/>
  <c r="AM769" i="27"/>
  <c r="AT769" i="27"/>
  <c r="AM770" i="27"/>
  <c r="AT770" i="27"/>
  <c r="AI228" i="36"/>
  <c r="AM228" i="36" s="1"/>
  <c r="AJ228" i="36"/>
  <c r="AM227" i="36"/>
  <c r="AM350" i="36"/>
  <c r="AM798" i="27"/>
  <c r="AT798" i="27"/>
  <c r="AM788" i="27"/>
  <c r="AT788" i="27"/>
  <c r="AM280" i="36"/>
  <c r="AT775" i="27"/>
  <c r="AM773" i="27"/>
  <c r="AT773" i="27"/>
  <c r="AT554" i="27"/>
  <c r="AL183" i="36"/>
  <c r="AK157" i="36"/>
  <c r="AK134" i="36"/>
  <c r="AI174" i="36"/>
  <c r="AM174" i="36" s="1"/>
  <c r="AJ174" i="36"/>
  <c r="AI148" i="36"/>
  <c r="AM148" i="36" s="1"/>
  <c r="AJ148" i="36"/>
  <c r="AI221" i="36"/>
  <c r="AM221" i="36" s="1"/>
  <c r="AJ221" i="36"/>
  <c r="AL229" i="36"/>
  <c r="AL305" i="36"/>
  <c r="AM792" i="27"/>
  <c r="AT792" i="27"/>
  <c r="AT807" i="27"/>
  <c r="AM832" i="27"/>
  <c r="AT832" i="27"/>
  <c r="AJ345" i="36"/>
  <c r="AN345" i="36" s="1"/>
  <c r="AK345" i="36"/>
  <c r="AM269" i="36"/>
  <c r="AK344" i="36"/>
  <c r="AL345" i="36"/>
  <c r="W560" i="27"/>
  <c r="AL560" i="27"/>
  <c r="AB560" i="27" s="1"/>
  <c r="AG560" i="27" s="1"/>
  <c r="W521" i="27"/>
  <c r="AL521" i="27"/>
  <c r="AB521" i="27" s="1"/>
  <c r="AG521" i="27" s="1"/>
  <c r="W537" i="27"/>
  <c r="AL537" i="27"/>
  <c r="AB537" i="27" s="1"/>
  <c r="AG537" i="27" s="1"/>
  <c r="W526" i="27"/>
  <c r="AL526" i="27"/>
  <c r="AB526" i="27" s="1"/>
  <c r="AG526" i="27" s="1"/>
  <c r="AL263" i="36"/>
  <c r="AM263" i="36"/>
  <c r="AL180" i="36"/>
  <c r="AI219" i="36"/>
  <c r="AL133" i="36"/>
  <c r="AI160" i="36"/>
  <c r="AM160" i="36" s="1"/>
  <c r="AJ160" i="36"/>
  <c r="AI245" i="36"/>
  <c r="AM245" i="36" s="1"/>
  <c r="AJ245" i="36"/>
  <c r="AK297" i="36"/>
  <c r="AM333" i="36"/>
  <c r="AM766" i="27"/>
  <c r="AT766" i="27"/>
  <c r="X719" i="27"/>
  <c r="AI336" i="36"/>
  <c r="AK316" i="36"/>
  <c r="AM760" i="27"/>
  <c r="AT760" i="27"/>
  <c r="AM836" i="27"/>
  <c r="AT836" i="27"/>
  <c r="AI329" i="36"/>
  <c r="AN329" i="36" s="1"/>
  <c r="AK342" i="36"/>
  <c r="AK266" i="36"/>
  <c r="W522" i="27"/>
  <c r="AL522" i="27"/>
  <c r="AB522" i="27" s="1"/>
  <c r="AG522" i="27" s="1"/>
  <c r="W485" i="27"/>
  <c r="AL485" i="27"/>
  <c r="AB485" i="27" s="1"/>
  <c r="AG485" i="27" s="1"/>
  <c r="AM620" i="27"/>
  <c r="AT620" i="27"/>
  <c r="AT627" i="27"/>
  <c r="AM627" i="27"/>
  <c r="AM633" i="27"/>
  <c r="AT633" i="27"/>
  <c r="AM723" i="27"/>
  <c r="AT723" i="27"/>
  <c r="AL320" i="36"/>
  <c r="AM226" i="36"/>
  <c r="AI205" i="36"/>
  <c r="AM205" i="36" s="1"/>
  <c r="AJ205" i="36"/>
  <c r="AI272" i="36"/>
  <c r="AM272" i="36" s="1"/>
  <c r="AJ272" i="36"/>
  <c r="AJ273" i="36"/>
  <c r="AN273" i="36" s="1"/>
  <c r="AK222" i="36"/>
  <c r="AL223" i="36"/>
  <c r="AL205" i="36"/>
  <c r="AK184" i="36"/>
  <c r="AI321" i="36"/>
  <c r="AM252" i="36"/>
  <c r="AJ357" i="36"/>
  <c r="AN357" i="36" s="1"/>
  <c r="AI355" i="36"/>
  <c r="AM355" i="36" s="1"/>
  <c r="AJ355" i="36"/>
  <c r="AI327" i="36"/>
  <c r="AM327" i="36" s="1"/>
  <c r="AJ327" i="36"/>
  <c r="AK264" i="36"/>
  <c r="W582" i="27"/>
  <c r="AL582" i="27"/>
  <c r="AB582" i="27" s="1"/>
  <c r="AG582" i="27" s="1"/>
  <c r="W565" i="27"/>
  <c r="AL565" i="27"/>
  <c r="AB565" i="27" s="1"/>
  <c r="AG565" i="27" s="1"/>
  <c r="AJ349" i="36"/>
  <c r="AN349" i="36" s="1"/>
  <c r="AT510" i="27"/>
  <c r="AT504" i="27"/>
  <c r="AM617" i="27"/>
  <c r="AT617" i="27"/>
  <c r="AM599" i="27"/>
  <c r="W599" i="27" s="1"/>
  <c r="AT599" i="27"/>
  <c r="AM671" i="27"/>
  <c r="AT671" i="27"/>
  <c r="AJ247" i="36"/>
  <c r="AN247" i="36" s="1"/>
  <c r="AK199" i="36"/>
  <c r="AL195" i="36"/>
  <c r="AJ298" i="36"/>
  <c r="AN298" i="36" s="1"/>
  <c r="AK298" i="36"/>
  <c r="AL215" i="36"/>
  <c r="AI131" i="36"/>
  <c r="AM131" i="36" s="1"/>
  <c r="AK289" i="36"/>
  <c r="AL289" i="36"/>
  <c r="W499" i="27"/>
  <c r="AL499" i="27"/>
  <c r="AB499" i="27" s="1"/>
  <c r="AG499" i="27" s="1"/>
  <c r="AM794" i="27"/>
  <c r="AT794" i="27"/>
  <c r="X599" i="27"/>
  <c r="AM808" i="27"/>
  <c r="AT808" i="27"/>
  <c r="AL268" i="36"/>
  <c r="AM545" i="27"/>
  <c r="AT545" i="27"/>
  <c r="AM688" i="27"/>
  <c r="AT688" i="27"/>
  <c r="AL363" i="36"/>
  <c r="AT481" i="27"/>
  <c r="AK166" i="36"/>
  <c r="AI198" i="36"/>
  <c r="AM198" i="36" s="1"/>
  <c r="AJ198" i="36"/>
  <c r="AK125" i="36"/>
  <c r="AJ191" i="36"/>
  <c r="AN191" i="36" s="1"/>
  <c r="AK191" i="36"/>
  <c r="AJ270" i="36"/>
  <c r="AM742" i="27"/>
  <c r="AT742" i="27"/>
  <c r="AI295" i="36"/>
  <c r="AM295" i="36" s="1"/>
  <c r="AJ295" i="36"/>
  <c r="AM123" i="36"/>
  <c r="W771" i="27"/>
  <c r="AL771" i="27"/>
  <c r="AB771" i="27" s="1"/>
  <c r="AG771" i="27" s="1"/>
  <c r="AI335" i="36"/>
  <c r="AM335" i="36" s="1"/>
  <c r="AJ335" i="36"/>
  <c r="AJ301" i="36"/>
  <c r="AK273" i="36"/>
  <c r="W585" i="27"/>
  <c r="AL585" i="27"/>
  <c r="AB585" i="27" s="1"/>
  <c r="AG585" i="27" s="1"/>
  <c r="AK163" i="36"/>
  <c r="AL189" i="36"/>
  <c r="AK171" i="36"/>
  <c r="AL171" i="36"/>
  <c r="AI214" i="36"/>
  <c r="AM214" i="36" s="1"/>
  <c r="AJ214" i="36"/>
  <c r="AL125" i="36"/>
  <c r="AL174" i="36"/>
  <c r="AM337" i="36"/>
  <c r="AM661" i="27"/>
  <c r="AT661" i="27"/>
  <c r="AL334" i="36"/>
  <c r="W803" i="27"/>
  <c r="AL803" i="27"/>
  <c r="AB803" i="27" s="1"/>
  <c r="AG803" i="27" s="1"/>
  <c r="AL311" i="36"/>
  <c r="W558" i="27"/>
  <c r="AL558" i="27"/>
  <c r="AB558" i="27" s="1"/>
  <c r="AG558" i="27" s="1"/>
  <c r="W481" i="27"/>
  <c r="AL481" i="27"/>
  <c r="AB481" i="27" s="1"/>
  <c r="AG481" i="27" s="1"/>
  <c r="W525" i="27"/>
  <c r="AL525" i="27"/>
  <c r="AB525" i="27" s="1"/>
  <c r="AG525" i="27" s="1"/>
  <c r="AJ332" i="36"/>
  <c r="AK176" i="36"/>
  <c r="AL176" i="36"/>
  <c r="AK209" i="36"/>
  <c r="AL209" i="36"/>
  <c r="AM135" i="36"/>
  <c r="AM732" i="27"/>
  <c r="AT732" i="27"/>
  <c r="AK214" i="36"/>
  <c r="AL214" i="36"/>
  <c r="AI162" i="36"/>
  <c r="AN162" i="36" s="1"/>
  <c r="AK197" i="36"/>
  <c r="AK150" i="36"/>
  <c r="AL150" i="36"/>
  <c r="AM151" i="36"/>
  <c r="AM133" i="36"/>
  <c r="AK208" i="36"/>
  <c r="AK360" i="36"/>
  <c r="AK248" i="36"/>
  <c r="AL248" i="36"/>
  <c r="AK361" i="36"/>
  <c r="AL361" i="36"/>
  <c r="W541" i="27"/>
  <c r="AL541" i="27"/>
  <c r="AB541" i="27" s="1"/>
  <c r="AG541" i="27" s="1"/>
  <c r="W568" i="27"/>
  <c r="AL568" i="27"/>
  <c r="AB568" i="27" s="1"/>
  <c r="AG568" i="27" s="1"/>
  <c r="W480" i="27"/>
  <c r="AL480" i="27"/>
  <c r="AB480" i="27" s="1"/>
  <c r="AG480" i="27" s="1"/>
  <c r="AT555" i="27"/>
  <c r="AK250" i="36"/>
  <c r="AL173" i="36"/>
  <c r="AJ203" i="36"/>
  <c r="AN203" i="36" s="1"/>
  <c r="AK203" i="36"/>
  <c r="AL235" i="36"/>
  <c r="AL204" i="36"/>
  <c r="AM724" i="27"/>
  <c r="AT724" i="27"/>
  <c r="AK206" i="36"/>
  <c r="AL206" i="36"/>
  <c r="AJ296" i="36"/>
  <c r="AK322" i="36"/>
  <c r="AI285" i="36"/>
  <c r="AN285" i="36" s="1"/>
  <c r="AJ325" i="36"/>
  <c r="AN325" i="36" s="1"/>
  <c r="AI358" i="36"/>
  <c r="AM358" i="36" s="1"/>
  <c r="AJ358" i="36"/>
  <c r="W775" i="27"/>
  <c r="AL775" i="27"/>
  <c r="AB775" i="27" s="1"/>
  <c r="AG775" i="27" s="1"/>
  <c r="AJ300" i="36"/>
  <c r="W542" i="27"/>
  <c r="AL542" i="27"/>
  <c r="AB542" i="27" s="1"/>
  <c r="AG542" i="27" s="1"/>
  <c r="W487" i="27"/>
  <c r="AL487" i="27"/>
  <c r="AB487" i="27" s="1"/>
  <c r="AG487" i="27" s="1"/>
  <c r="W554" i="27"/>
  <c r="AL554" i="27"/>
  <c r="AB554" i="27" s="1"/>
  <c r="AG554" i="27" s="1"/>
  <c r="AM605" i="27"/>
  <c r="AT605" i="27"/>
  <c r="AM669" i="27"/>
  <c r="AT669" i="27"/>
  <c r="AM623" i="27"/>
  <c r="W623" i="27" s="1"/>
  <c r="AT623" i="27"/>
  <c r="AM726" i="27"/>
  <c r="AT726" i="27"/>
  <c r="AK305" i="36"/>
  <c r="AK279" i="36"/>
  <c r="AJ139" i="36"/>
  <c r="AN139" i="36" s="1"/>
  <c r="AK139" i="36"/>
  <c r="AL259" i="36"/>
  <c r="AL329" i="36"/>
  <c r="AK174" i="36"/>
  <c r="AK144" i="36"/>
  <c r="W807" i="27"/>
  <c r="AL807" i="27"/>
  <c r="AB807" i="27" s="1"/>
  <c r="AG807" i="27" s="1"/>
  <c r="AJ359" i="36"/>
  <c r="AM750" i="27"/>
  <c r="AT750" i="27"/>
  <c r="AM834" i="27"/>
  <c r="AT834" i="27"/>
  <c r="AT823" i="27"/>
  <c r="AM821" i="27"/>
  <c r="AT821" i="27"/>
  <c r="AM610" i="27"/>
  <c r="AT610" i="27"/>
  <c r="AI237" i="36"/>
  <c r="AN237" i="36" s="1"/>
  <c r="AT615" i="27"/>
  <c r="AM615" i="27"/>
  <c r="AI170" i="36"/>
  <c r="AM712" i="27"/>
  <c r="AT712" i="27"/>
  <c r="AK146" i="36"/>
  <c r="AL146" i="36"/>
  <c r="AK173" i="36"/>
  <c r="AK246" i="36"/>
  <c r="AJ211" i="36"/>
  <c r="AN211" i="36" s="1"/>
  <c r="AK211" i="36"/>
  <c r="AL136" i="36"/>
  <c r="AK336" i="36"/>
  <c r="AI287" i="36"/>
  <c r="AM287" i="36" s="1"/>
  <c r="AJ287" i="36"/>
  <c r="AM752" i="27"/>
  <c r="AT752" i="27"/>
  <c r="AI342" i="36"/>
  <c r="AM342" i="36" s="1"/>
  <c r="AJ342" i="36"/>
  <c r="AL185" i="36"/>
  <c r="AI146" i="36"/>
  <c r="AM146" i="36" s="1"/>
  <c r="AJ146" i="36"/>
  <c r="AK130" i="36"/>
  <c r="AL130" i="36"/>
  <c r="AL211" i="36"/>
  <c r="AL161" i="36"/>
  <c r="AJ153" i="36"/>
  <c r="AN153" i="36" s="1"/>
  <c r="AJ159" i="36"/>
  <c r="AI250" i="36"/>
  <c r="AM250" i="36" s="1"/>
  <c r="AJ250" i="36"/>
  <c r="AK268" i="36"/>
  <c r="AM728" i="27"/>
  <c r="AT728" i="27"/>
  <c r="AM635" i="27"/>
  <c r="AT635" i="27"/>
  <c r="AI311" i="36"/>
  <c r="AL349" i="36"/>
  <c r="AM782" i="27"/>
  <c r="AT782" i="27"/>
  <c r="AM756" i="27"/>
  <c r="AT756" i="27"/>
  <c r="AL292" i="36"/>
  <c r="AT520" i="27"/>
  <c r="W510" i="27"/>
  <c r="AL510" i="27"/>
  <c r="AB510" i="27" s="1"/>
  <c r="AG510" i="27" s="1"/>
  <c r="W504" i="27"/>
  <c r="AL504" i="27"/>
  <c r="AB504" i="27" s="1"/>
  <c r="AG504" i="27" s="1"/>
  <c r="AI125" i="36"/>
  <c r="AM125" i="36" s="1"/>
  <c r="AJ125" i="36"/>
  <c r="AK127" i="36"/>
  <c r="AI197" i="36"/>
  <c r="AM197" i="36" s="1"/>
  <c r="AJ197" i="36"/>
  <c r="AL228" i="36"/>
  <c r="AJ135" i="36"/>
  <c r="AN135" i="36" s="1"/>
  <c r="AL299" i="36"/>
  <c r="AL751" i="27"/>
  <c r="AB751" i="27" s="1"/>
  <c r="AG751" i="27" s="1"/>
  <c r="X751" i="27"/>
  <c r="AM665" i="27"/>
  <c r="AT665" i="27"/>
  <c r="AL356" i="36"/>
  <c r="AK327" i="36"/>
  <c r="AM668" i="27"/>
  <c r="AT668" i="27"/>
  <c r="AI257" i="36"/>
  <c r="AN257" i="36" s="1"/>
  <c r="AM547" i="27"/>
  <c r="AT547" i="27"/>
  <c r="AM693" i="27"/>
  <c r="AT693" i="27"/>
  <c r="AM624" i="27"/>
  <c r="AT624" i="27"/>
  <c r="AM717" i="27"/>
  <c r="AT717" i="27"/>
  <c r="AM147" i="36"/>
  <c r="AM714" i="27"/>
  <c r="AT714" i="27"/>
  <c r="AM778" i="27"/>
  <c r="AT778" i="27"/>
  <c r="AM810" i="27"/>
  <c r="AT810" i="27"/>
  <c r="AM593" i="27"/>
  <c r="AT593" i="27"/>
  <c r="AM619" i="27"/>
  <c r="AT619" i="27"/>
  <c r="AM601" i="27"/>
  <c r="AT601" i="27"/>
  <c r="AM658" i="27"/>
  <c r="AT658" i="27"/>
  <c r="AL319" i="36"/>
  <c r="AK135" i="36"/>
  <c r="AL135" i="36"/>
  <c r="AM312" i="36"/>
  <c r="AL298" i="36"/>
  <c r="AM715" i="27"/>
  <c r="AT715" i="27"/>
  <c r="AM655" i="27"/>
  <c r="AT655" i="27"/>
  <c r="AM748" i="27"/>
  <c r="AT748" i="27"/>
  <c r="AJ261" i="36"/>
  <c r="AN261" i="36" s="1"/>
  <c r="AK261" i="36"/>
  <c r="AM786" i="27"/>
  <c r="AT786" i="27"/>
  <c r="AM776" i="27"/>
  <c r="AT776" i="27"/>
  <c r="AL791" i="27"/>
  <c r="AB791" i="27" s="1"/>
  <c r="AG791" i="27" s="1"/>
  <c r="X791" i="27"/>
  <c r="AT513" i="27"/>
  <c r="AL539" i="27"/>
  <c r="AB539" i="27" s="1"/>
  <c r="AG539" i="27" s="1"/>
  <c r="W539" i="27"/>
  <c r="AM613" i="27"/>
  <c r="AT613" i="27"/>
  <c r="AM603" i="27"/>
  <c r="AT603" i="27"/>
  <c r="X651" i="27"/>
  <c r="AM705" i="27"/>
  <c r="AT705" i="27"/>
  <c r="AM701" i="27"/>
  <c r="AT701" i="27"/>
  <c r="AI322" i="36"/>
  <c r="AM322" i="36" s="1"/>
  <c r="AJ322" i="36"/>
  <c r="AL160" i="36"/>
  <c r="AM824" i="27"/>
  <c r="AT824" i="27"/>
  <c r="AM587" i="27"/>
  <c r="AT587" i="27"/>
  <c r="AL523" i="27"/>
  <c r="AB523" i="27" s="1"/>
  <c r="AG523" i="27" s="1"/>
  <c r="AI127" i="36"/>
  <c r="AN127" i="36" s="1"/>
  <c r="AM659" i="27"/>
  <c r="AT659" i="27"/>
  <c r="AM813" i="27"/>
  <c r="AT813" i="27"/>
  <c r="AM744" i="27"/>
  <c r="AT744" i="27"/>
  <c r="AT795" i="27"/>
  <c r="AI281" i="36"/>
  <c r="AN281" i="36" s="1"/>
  <c r="W534" i="27"/>
  <c r="AL534" i="27"/>
  <c r="AB534" i="27" s="1"/>
  <c r="AG534" i="27" s="1"/>
  <c r="W562" i="27"/>
  <c r="AL562" i="27"/>
  <c r="AB562" i="27" s="1"/>
  <c r="AG562" i="27" s="1"/>
  <c r="W494" i="27"/>
  <c r="AL494" i="27"/>
  <c r="AB494" i="27" s="1"/>
  <c r="AG494" i="27" s="1"/>
  <c r="W573" i="27"/>
  <c r="AL573" i="27"/>
  <c r="AB573" i="27" s="1"/>
  <c r="AG573" i="27" s="1"/>
  <c r="AI301" i="36"/>
  <c r="AM301" i="36" s="1"/>
  <c r="W548" i="27"/>
  <c r="AL548" i="27"/>
  <c r="AB548" i="27" s="1"/>
  <c r="AG548" i="27" s="1"/>
  <c r="AI136" i="36"/>
  <c r="AM136" i="36" s="1"/>
  <c r="AJ136" i="36"/>
  <c r="AK162" i="36"/>
  <c r="AI141" i="36"/>
  <c r="AM141" i="36" s="1"/>
  <c r="AJ141" i="36"/>
  <c r="AK181" i="36"/>
  <c r="AI238" i="36"/>
  <c r="AM238" i="36" s="1"/>
  <c r="AJ238" i="36"/>
  <c r="AK218" i="36"/>
  <c r="AL218" i="36"/>
  <c r="AL323" i="36"/>
  <c r="AL302" i="36"/>
  <c r="AI354" i="36"/>
  <c r="AT767" i="27"/>
  <c r="AM764" i="27"/>
  <c r="AT764" i="27"/>
  <c r="AI279" i="36"/>
  <c r="AM279" i="36" s="1"/>
  <c r="AJ279" i="36"/>
  <c r="AK260" i="36"/>
  <c r="W588" i="27"/>
  <c r="AL588" i="27"/>
  <c r="AB588" i="27" s="1"/>
  <c r="AG588" i="27" s="1"/>
  <c r="W583" i="27"/>
  <c r="AL583" i="27"/>
  <c r="AB583" i="27" s="1"/>
  <c r="AG583" i="27" s="1"/>
  <c r="W477" i="27"/>
  <c r="AL477" i="27"/>
  <c r="AB477" i="27" s="1"/>
  <c r="AG477" i="27" s="1"/>
  <c r="AK255" i="36"/>
  <c r="AM351" i="36"/>
  <c r="AJ255" i="36"/>
  <c r="AN255" i="36" s="1"/>
  <c r="AJ161" i="36"/>
  <c r="AN161" i="36" s="1"/>
  <c r="AL304" i="36"/>
  <c r="AL169" i="36"/>
  <c r="AK140" i="36"/>
  <c r="AI137" i="36"/>
  <c r="AN137" i="36" s="1"/>
  <c r="AK256" i="36"/>
  <c r="AI309" i="36"/>
  <c r="AM309" i="36" s="1"/>
  <c r="AJ309" i="36"/>
  <c r="AJ283" i="36"/>
  <c r="AN283" i="36" s="1"/>
  <c r="AT751" i="27"/>
  <c r="AM331" i="36"/>
  <c r="W518" i="27"/>
  <c r="AL518" i="27"/>
  <c r="AB518" i="27" s="1"/>
  <c r="AG518" i="27" s="1"/>
  <c r="W533" i="27"/>
  <c r="AL533" i="27"/>
  <c r="AB533" i="27" s="1"/>
  <c r="AG533" i="27" s="1"/>
  <c r="W520" i="27"/>
  <c r="AL520" i="27"/>
  <c r="AB520" i="27" s="1"/>
  <c r="AG520" i="27" s="1"/>
  <c r="AL281" i="36"/>
  <c r="AM650" i="27"/>
  <c r="AT650" i="27"/>
  <c r="AI348" i="36"/>
  <c r="AN348" i="36" s="1"/>
  <c r="AJ278" i="36"/>
  <c r="AN278" i="36" s="1"/>
  <c r="AK278" i="36"/>
  <c r="AM725" i="27"/>
  <c r="AT725" i="27"/>
  <c r="AM177" i="36"/>
  <c r="AK137" i="36"/>
  <c r="AL134" i="36"/>
  <c r="AK323" i="36"/>
  <c r="AI159" i="36"/>
  <c r="AK132" i="36"/>
  <c r="AI194" i="36"/>
  <c r="AM194" i="36" s="1"/>
  <c r="AJ194" i="36"/>
  <c r="AK312" i="36"/>
  <c r="AM785" i="27"/>
  <c r="AT785" i="27"/>
  <c r="W550" i="27"/>
  <c r="AL550" i="27"/>
  <c r="AB550" i="27" s="1"/>
  <c r="AG550" i="27" s="1"/>
  <c r="AM604" i="27"/>
  <c r="AT604" i="27"/>
  <c r="AM649" i="27"/>
  <c r="AT649" i="27"/>
  <c r="AM663" i="27"/>
  <c r="W663" i="27" s="1"/>
  <c r="AT663" i="27"/>
  <c r="AM735" i="27"/>
  <c r="W735" i="27" s="1"/>
  <c r="AT735" i="27"/>
  <c r="AM789" i="27"/>
  <c r="AT789" i="27"/>
  <c r="AM660" i="27"/>
  <c r="AT660" i="27"/>
  <c r="AK272" i="36"/>
  <c r="AL272" i="36"/>
  <c r="AL255" i="36"/>
  <c r="AM255" i="36"/>
  <c r="AL141" i="36"/>
  <c r="AT529" i="27"/>
  <c r="AM639" i="27"/>
  <c r="AT639" i="27"/>
  <c r="AI140" i="36"/>
  <c r="AM140" i="36" s="1"/>
  <c r="AJ140" i="36"/>
  <c r="AI130" i="36"/>
  <c r="AM130" i="36" s="1"/>
  <c r="AJ130" i="36"/>
  <c r="AI150" i="36"/>
  <c r="AM150" i="36" s="1"/>
  <c r="AJ150" i="36"/>
  <c r="AI175" i="36"/>
  <c r="AM175" i="36" s="1"/>
  <c r="AJ175" i="36"/>
  <c r="AI189" i="36"/>
  <c r="AM189" i="36" s="1"/>
  <c r="AJ189" i="36"/>
  <c r="AI244" i="36"/>
  <c r="AM244" i="36" s="1"/>
  <c r="AJ244" i="36"/>
  <c r="AM793" i="27"/>
  <c r="AT793" i="27"/>
  <c r="W815" i="27"/>
  <c r="AL815" i="27"/>
  <c r="AB815" i="27" s="1"/>
  <c r="AG815" i="27" s="1"/>
  <c r="AI240" i="36"/>
  <c r="AM240" i="36" s="1"/>
  <c r="AJ240" i="36"/>
  <c r="AK202" i="36"/>
  <c r="AL202" i="36"/>
  <c r="AI254" i="36"/>
  <c r="AM254" i="36" s="1"/>
  <c r="AJ258" i="36"/>
  <c r="AN258" i="36" s="1"/>
  <c r="W514" i="27"/>
  <c r="AL514" i="27"/>
  <c r="AB514" i="27" s="1"/>
  <c r="AG514" i="27" s="1"/>
  <c r="W498" i="27"/>
  <c r="AL498" i="27"/>
  <c r="AB498" i="27" s="1"/>
  <c r="AG498" i="27" s="1"/>
  <c r="AK158" i="36"/>
  <c r="AJ227" i="36"/>
  <c r="AN227" i="36" s="1"/>
  <c r="AK227" i="36"/>
  <c r="AI184" i="36"/>
  <c r="AM184" i="36" s="1"/>
  <c r="AJ184" i="36"/>
  <c r="AL197" i="36"/>
  <c r="AM727" i="27"/>
  <c r="AT727" i="27"/>
  <c r="AK353" i="36"/>
  <c r="AM716" i="27"/>
  <c r="AT716" i="27"/>
  <c r="AT759" i="27"/>
  <c r="AI270" i="36"/>
  <c r="AM270" i="36" s="1"/>
  <c r="AL246" i="36"/>
  <c r="W572" i="27"/>
  <c r="AL572" i="27"/>
  <c r="AB572" i="27" s="1"/>
  <c r="AG572" i="27" s="1"/>
  <c r="W511" i="27"/>
  <c r="AL511" i="27"/>
  <c r="AB511" i="27" s="1"/>
  <c r="AG511" i="27" s="1"/>
  <c r="W578" i="27"/>
  <c r="AL578" i="27"/>
  <c r="AB578" i="27" s="1"/>
  <c r="AG578" i="27" s="1"/>
  <c r="W529" i="27"/>
  <c r="AL529" i="27"/>
  <c r="AB529" i="27" s="1"/>
  <c r="AG529" i="27" s="1"/>
  <c r="AK168" i="36"/>
  <c r="AI187" i="36"/>
  <c r="AN187" i="36" s="1"/>
  <c r="AI165" i="36"/>
  <c r="AM165" i="36" s="1"/>
  <c r="AJ165" i="36"/>
  <c r="AM719" i="27"/>
  <c r="W719" i="27" s="1"/>
  <c r="AT719" i="27"/>
  <c r="AL153" i="36"/>
  <c r="AM153" i="36"/>
  <c r="AI181" i="36"/>
  <c r="AJ181" i="36"/>
  <c r="AI171" i="36"/>
  <c r="AM171" i="36" s="1"/>
  <c r="AJ275" i="36"/>
  <c r="AM806" i="27"/>
  <c r="AT806" i="27"/>
  <c r="AM804" i="27"/>
  <c r="AT804" i="27"/>
  <c r="AI303" i="36"/>
  <c r="AJ303" i="36"/>
  <c r="AK318" i="36"/>
  <c r="AK285" i="36"/>
  <c r="W509" i="27"/>
  <c r="AL509" i="27"/>
  <c r="AB509" i="27" s="1"/>
  <c r="AG509" i="27" s="1"/>
  <c r="W513" i="27"/>
  <c r="AL513" i="27"/>
  <c r="AB513" i="27" s="1"/>
  <c r="AG513" i="27" s="1"/>
  <c r="W574" i="27"/>
  <c r="AL574" i="27"/>
  <c r="AB574" i="27" s="1"/>
  <c r="AG574" i="27" s="1"/>
  <c r="W501" i="27"/>
  <c r="AL501" i="27"/>
  <c r="AB501" i="27" s="1"/>
  <c r="AG501" i="27" s="1"/>
  <c r="W495" i="27"/>
  <c r="AL495" i="27"/>
  <c r="AB495" i="27" s="1"/>
  <c r="AG495" i="27" s="1"/>
  <c r="AM294" i="36"/>
  <c r="W483" i="27"/>
  <c r="AL483" i="27"/>
  <c r="AB483" i="27" s="1"/>
  <c r="AG483" i="27" s="1"/>
  <c r="AJ129" i="36"/>
  <c r="AL137" i="36"/>
  <c r="AJ177" i="36"/>
  <c r="AN177" i="36" s="1"/>
  <c r="AK177" i="36"/>
  <c r="AL155" i="36"/>
  <c r="AK220" i="36"/>
  <c r="AI231" i="36"/>
  <c r="AM231" i="36" s="1"/>
  <c r="AJ231" i="36"/>
  <c r="AI262" i="36"/>
  <c r="AN262" i="36" s="1"/>
  <c r="AK351" i="36"/>
  <c r="AK265" i="36"/>
  <c r="AJ351" i="36"/>
  <c r="AN351" i="36" s="1"/>
  <c r="AL335" i="36"/>
  <c r="AL479" i="27"/>
  <c r="AB479" i="27" s="1"/>
  <c r="AG479" i="27" s="1"/>
  <c r="W479" i="27"/>
  <c r="AL527" i="27"/>
  <c r="AB527" i="27" s="1"/>
  <c r="AG527" i="27" s="1"/>
  <c r="W527" i="27"/>
  <c r="AM621" i="27"/>
  <c r="AT621" i="27"/>
  <c r="AM682" i="27"/>
  <c r="AT682" i="27"/>
  <c r="AM664" i="27"/>
  <c r="AT664" i="27"/>
  <c r="AM657" i="27"/>
  <c r="AT657" i="27"/>
  <c r="AL336" i="36"/>
  <c r="AL225" i="36"/>
  <c r="AI185" i="36"/>
  <c r="AM185" i="36" s="1"/>
  <c r="AJ185" i="36"/>
  <c r="AL224" i="36"/>
  <c r="AI313" i="36"/>
  <c r="AL260" i="36"/>
  <c r="AJ340" i="36"/>
  <c r="AN340" i="36" s="1"/>
  <c r="AI271" i="36"/>
  <c r="AM271" i="36" s="1"/>
  <c r="AJ271" i="36"/>
  <c r="W795" i="27"/>
  <c r="AL795" i="27"/>
  <c r="AB795" i="27" s="1"/>
  <c r="AG795" i="27" s="1"/>
  <c r="AL342" i="36"/>
  <c r="AJ306" i="36"/>
  <c r="AN306" i="36" s="1"/>
  <c r="AK306" i="36"/>
  <c r="AM762" i="27"/>
  <c r="AT762" i="27"/>
  <c r="AM809" i="27"/>
  <c r="AT809" i="27"/>
  <c r="AM757" i="27"/>
  <c r="AT757" i="27"/>
  <c r="AI145" i="36"/>
  <c r="AT731" i="27"/>
  <c r="AI359" i="36"/>
  <c r="AM359" i="36" s="1"/>
  <c r="AK194" i="36"/>
  <c r="AL219" i="36"/>
  <c r="AK347" i="36"/>
  <c r="W767" i="27"/>
  <c r="AL767" i="27"/>
  <c r="AB767" i="27" s="1"/>
  <c r="AG767" i="27" s="1"/>
  <c r="AK238" i="36"/>
  <c r="AL239" i="36"/>
  <c r="AL139" i="36"/>
  <c r="AK319" i="36"/>
  <c r="AT827" i="27"/>
  <c r="AK294" i="36"/>
  <c r="AT577" i="27"/>
  <c r="W595" i="27"/>
  <c r="AL595" i="27"/>
  <c r="AB595" i="27" s="1"/>
  <c r="AG595" i="27" s="1"/>
  <c r="AL172" i="36"/>
  <c r="AM325" i="36"/>
  <c r="AM686" i="27"/>
  <c r="AT686" i="27"/>
  <c r="AM684" i="27"/>
  <c r="AT684" i="27"/>
  <c r="AM755" i="27"/>
  <c r="AT755" i="27"/>
  <c r="AT561" i="27"/>
  <c r="AK281" i="36"/>
  <c r="W570" i="27"/>
  <c r="AL570" i="27"/>
  <c r="AB570" i="27" s="1"/>
  <c r="AG570" i="27" s="1"/>
  <c r="AL182" i="36"/>
  <c r="AM195" i="36"/>
  <c r="AI176" i="36"/>
  <c r="AM176" i="36" s="1"/>
  <c r="AJ176" i="36"/>
  <c r="AK201" i="36"/>
  <c r="AK128" i="36"/>
  <c r="AL148" i="36"/>
  <c r="AK192" i="36"/>
  <c r="AJ252" i="36"/>
  <c r="AN252" i="36" s="1"/>
  <c r="AM691" i="27"/>
  <c r="AT691" i="27"/>
  <c r="AL276" i="36"/>
  <c r="AL274" i="36"/>
  <c r="AK253" i="36"/>
  <c r="AL253" i="36"/>
  <c r="AM704" i="27"/>
  <c r="AT704" i="27"/>
  <c r="AM678" i="27"/>
  <c r="AT678" i="27"/>
  <c r="AM801" i="27"/>
  <c r="AT801" i="27"/>
  <c r="AJ312" i="36"/>
  <c r="AN312" i="36" s="1"/>
  <c r="AM515" i="27"/>
  <c r="AT515" i="27"/>
  <c r="AM741" i="27"/>
  <c r="AT741" i="27"/>
  <c r="AK321" i="36"/>
  <c r="AL321" i="36"/>
  <c r="AL293" i="36"/>
  <c r="AK164" i="36"/>
  <c r="AL164" i="36"/>
  <c r="AM812" i="27"/>
  <c r="AT812" i="27"/>
  <c r="AT497" i="27"/>
  <c r="AM616" i="27"/>
  <c r="AT616" i="27"/>
  <c r="AM598" i="27"/>
  <c r="AT598" i="27"/>
  <c r="AM698" i="27"/>
  <c r="AT698" i="27"/>
  <c r="AI168" i="36"/>
  <c r="AM700" i="27"/>
  <c r="AT700" i="27"/>
  <c r="AM737" i="27"/>
  <c r="AT737" i="27"/>
  <c r="AI246" i="36"/>
  <c r="AM246" i="36" s="1"/>
  <c r="AJ246" i="36"/>
  <c r="AT667" i="27"/>
  <c r="AM667" i="27"/>
  <c r="AM641" i="27"/>
  <c r="AT641" i="27"/>
  <c r="AL823" i="27"/>
  <c r="AB823" i="27" s="1"/>
  <c r="AG823" i="27" s="1"/>
  <c r="X823" i="27"/>
  <c r="AM710" i="27"/>
  <c r="AT710" i="27"/>
  <c r="AM708" i="27"/>
  <c r="AT708" i="27"/>
  <c r="AM825" i="27"/>
  <c r="AT825" i="27"/>
  <c r="AJ333" i="36"/>
  <c r="AN333" i="36" s="1"/>
  <c r="AM835" i="27"/>
  <c r="AT835" i="27"/>
  <c r="AI318" i="36"/>
  <c r="AM318" i="36" s="1"/>
  <c r="AJ318" i="36"/>
  <c r="AT536" i="27"/>
  <c r="W551" i="27"/>
  <c r="AL551" i="27"/>
  <c r="AB551" i="27" s="1"/>
  <c r="AG551" i="27" s="1"/>
  <c r="AI225" i="36"/>
  <c r="AM697" i="27"/>
  <c r="AT697" i="27"/>
  <c r="AM729" i="27"/>
  <c r="AT729" i="27"/>
  <c r="AI347" i="36"/>
  <c r="AN347" i="36" s="1"/>
  <c r="AM637" i="27"/>
  <c r="AT637" i="27"/>
  <c r="X663" i="27"/>
  <c r="AM790" i="27"/>
  <c r="W790" i="27" s="1"/>
  <c r="AT790" i="27"/>
  <c r="AN263" i="36"/>
  <c r="AL237" i="36"/>
  <c r="AM345" i="36"/>
  <c r="AI324" i="36"/>
  <c r="AN324" i="36" s="1"/>
  <c r="AK339" i="36"/>
  <c r="AI310" i="36"/>
  <c r="AM310" i="36" s="1"/>
  <c r="AJ310" i="36"/>
  <c r="AJ147" i="36"/>
  <c r="AN147" i="36" s="1"/>
  <c r="AI208" i="36"/>
  <c r="AM208" i="36" s="1"/>
  <c r="AJ208" i="36"/>
  <c r="AI190" i="36"/>
  <c r="AM190" i="36" s="1"/>
  <c r="AJ190" i="36"/>
  <c r="AI183" i="36"/>
  <c r="AM183" i="36" s="1"/>
  <c r="AJ183" i="36"/>
  <c r="AL147" i="36"/>
  <c r="AM629" i="27"/>
  <c r="AT629" i="27"/>
  <c r="AM765" i="27"/>
  <c r="AT765" i="27"/>
  <c r="AM690" i="27"/>
  <c r="AT690" i="27"/>
  <c r="AM654" i="27"/>
  <c r="AT654" i="27"/>
  <c r="AM754" i="27"/>
  <c r="AT754" i="27"/>
  <c r="AI316" i="36"/>
  <c r="AI289" i="36"/>
  <c r="AM289" i="36" s="1"/>
  <c r="AJ289" i="36"/>
  <c r="AL287" i="36"/>
  <c r="AJ284" i="36"/>
  <c r="AN284" i="36" s="1"/>
  <c r="W594" i="27"/>
  <c r="AL594" i="27"/>
  <c r="AB594" i="27" s="1"/>
  <c r="AG594" i="27" s="1"/>
  <c r="W486" i="27"/>
  <c r="AL486" i="27"/>
  <c r="AB486" i="27" s="1"/>
  <c r="AG486" i="27" s="1"/>
  <c r="W500" i="27"/>
  <c r="AL500" i="27"/>
  <c r="AB500" i="27" s="1"/>
  <c r="AG500" i="27" s="1"/>
  <c r="W563" i="27"/>
  <c r="AL563" i="27"/>
  <c r="AB563" i="27" s="1"/>
  <c r="AG563" i="27" s="1"/>
  <c r="AK193" i="36"/>
  <c r="AL193" i="36"/>
  <c r="AM211" i="36"/>
  <c r="AL149" i="36"/>
  <c r="AL731" i="27"/>
  <c r="AB731" i="27" s="1"/>
  <c r="AG731" i="27" s="1"/>
  <c r="W731" i="27"/>
  <c r="AL328" i="36"/>
  <c r="AM328" i="36"/>
  <c r="AM707" i="27"/>
  <c r="AT707" i="27"/>
  <c r="AT631" i="27"/>
  <c r="AM631" i="27"/>
  <c r="AI315" i="36"/>
  <c r="AI149" i="36"/>
  <c r="X790" i="27"/>
  <c r="AL282" i="36"/>
  <c r="W827" i="27"/>
  <c r="AL827" i="27"/>
  <c r="AB827" i="27" s="1"/>
  <c r="AG827" i="27" s="1"/>
  <c r="AK315" i="36"/>
  <c r="AJ294" i="36"/>
  <c r="AN294" i="36" s="1"/>
  <c r="W524" i="27"/>
  <c r="AL524" i="27"/>
  <c r="AB524" i="27" s="1"/>
  <c r="AG524" i="27" s="1"/>
  <c r="AL567" i="27"/>
  <c r="AB567" i="27" s="1"/>
  <c r="AG567" i="27" s="1"/>
  <c r="W556" i="27"/>
  <c r="AL556" i="27"/>
  <c r="AB556" i="27" s="1"/>
  <c r="AG556" i="27" s="1"/>
  <c r="W577" i="27"/>
  <c r="AL577" i="27"/>
  <c r="AB577" i="27" s="1"/>
  <c r="AG577" i="27" s="1"/>
  <c r="AL264" i="36"/>
  <c r="AI229" i="36"/>
  <c r="AM607" i="27"/>
  <c r="AT607" i="27"/>
  <c r="AM640" i="27"/>
  <c r="AT640" i="27"/>
  <c r="AI356" i="36"/>
  <c r="AN356" i="36" s="1"/>
  <c r="AJ286" i="36"/>
  <c r="AN286" i="36" s="1"/>
  <c r="AK286" i="36"/>
  <c r="AM733" i="27"/>
  <c r="AT733" i="27"/>
  <c r="AK131" i="36"/>
  <c r="AJ207" i="36"/>
  <c r="AN207" i="36" s="1"/>
  <c r="AK207" i="36"/>
  <c r="AL216" i="36"/>
  <c r="AI290" i="36"/>
  <c r="AM290" i="36" s="1"/>
  <c r="AL231" i="36"/>
  <c r="AI212" i="36"/>
  <c r="AM212" i="36" s="1"/>
  <c r="AJ212" i="36"/>
  <c r="AI210" i="36"/>
  <c r="AM210" i="36" s="1"/>
  <c r="AJ210" i="36"/>
  <c r="AL315" i="36"/>
  <c r="AJ331" i="36"/>
  <c r="AN331" i="36" s="1"/>
  <c r="AK331" i="36"/>
  <c r="AK269" i="36"/>
  <c r="AL269" i="36"/>
  <c r="AK329" i="36"/>
  <c r="AK311" i="36"/>
  <c r="AJ282" i="36"/>
  <c r="AM265" i="36"/>
  <c r="AL261" i="36"/>
  <c r="W517" i="27"/>
  <c r="AL517" i="27"/>
  <c r="AB517" i="27" s="1"/>
  <c r="AG517" i="27" s="1"/>
  <c r="W561" i="27"/>
  <c r="AL561" i="27"/>
  <c r="AB561" i="27" s="1"/>
  <c r="AG561" i="27" s="1"/>
  <c r="AM612" i="27"/>
  <c r="AT612" i="27"/>
  <c r="AI217" i="36"/>
  <c r="AM217" i="36" s="1"/>
  <c r="AJ217" i="36"/>
  <c r="AL307" i="36"/>
  <c r="AM257" i="36"/>
  <c r="AL819" i="27"/>
  <c r="AB819" i="27" s="1"/>
  <c r="AG819" i="27" s="1"/>
  <c r="X819" i="27"/>
  <c r="AI230" i="36"/>
  <c r="AM230" i="36" s="1"/>
  <c r="AJ230" i="36"/>
  <c r="AI204" i="36"/>
  <c r="AM204" i="36" s="1"/>
  <c r="AJ204" i="36"/>
  <c r="AK232" i="36"/>
  <c r="AJ328" i="36"/>
  <c r="AN328" i="36" s="1"/>
  <c r="AT783" i="27"/>
  <c r="W549" i="27"/>
  <c r="AL549" i="27"/>
  <c r="AB549" i="27" s="1"/>
  <c r="AG549" i="27" s="1"/>
  <c r="AM730" i="27"/>
  <c r="AT730" i="27"/>
  <c r="AM614" i="27"/>
  <c r="AT614" i="27"/>
  <c r="AM681" i="27"/>
  <c r="AT681" i="27"/>
  <c r="AM645" i="27"/>
  <c r="AT645" i="27"/>
  <c r="AM706" i="27"/>
  <c r="AT706" i="27"/>
  <c r="AI320" i="36"/>
  <c r="AM320" i="36" s="1"/>
  <c r="AJ320" i="36"/>
  <c r="AT743" i="27"/>
  <c r="AM642" i="27"/>
  <c r="AT642" i="27"/>
  <c r="AM630" i="27"/>
  <c r="AT630" i="27"/>
  <c r="AM646" i="27"/>
  <c r="AT646" i="27"/>
  <c r="AM651" i="27"/>
  <c r="W651" i="27" s="1"/>
  <c r="AT651" i="27"/>
  <c r="AJ235" i="36"/>
  <c r="AN235" i="36" s="1"/>
  <c r="AK235" i="36"/>
  <c r="AI242" i="36"/>
  <c r="AM242" i="36" s="1"/>
  <c r="AJ242" i="36"/>
  <c r="W759" i="27"/>
  <c r="AL759" i="27"/>
  <c r="AB759" i="27" s="1"/>
  <c r="AG759" i="27" s="1"/>
  <c r="AI232" i="36"/>
  <c r="AM232" i="36" s="1"/>
  <c r="AJ232" i="36"/>
  <c r="AL332" i="36"/>
  <c r="W743" i="27"/>
  <c r="AL743" i="27"/>
  <c r="AB743" i="27" s="1"/>
  <c r="AG743" i="27" s="1"/>
  <c r="AI268" i="36"/>
  <c r="AJ268" i="36"/>
  <c r="AI156" i="36"/>
  <c r="AM156" i="36" s="1"/>
  <c r="AJ156" i="36"/>
  <c r="W831" i="27"/>
  <c r="AL831" i="27"/>
  <c r="AB831" i="27" s="1"/>
  <c r="AG831" i="27" s="1"/>
  <c r="AL275" i="36"/>
  <c r="AL340" i="36"/>
  <c r="AM340" i="36"/>
  <c r="W512" i="27"/>
  <c r="AL512" i="27"/>
  <c r="AB512" i="27" s="1"/>
  <c r="AG512" i="27" s="1"/>
  <c r="W490" i="27"/>
  <c r="AL490" i="27"/>
  <c r="AB490" i="27" s="1"/>
  <c r="AG490" i="27" s="1"/>
  <c r="AI172" i="36"/>
  <c r="AM172" i="36" s="1"/>
  <c r="AJ172" i="36"/>
  <c r="AM139" i="36"/>
  <c r="AM235" i="36"/>
  <c r="AL324" i="36"/>
  <c r="AM713" i="27"/>
  <c r="AT713" i="27"/>
  <c r="AM632" i="27"/>
  <c r="AT632" i="27"/>
  <c r="AM644" i="27"/>
  <c r="AT644" i="27"/>
  <c r="W540" i="27"/>
  <c r="AL540" i="27"/>
  <c r="AB540" i="27" s="1"/>
  <c r="AG540" i="27" s="1"/>
  <c r="W531" i="27"/>
  <c r="AL531" i="27"/>
  <c r="AB531" i="27" s="1"/>
  <c r="AG531" i="27" s="1"/>
  <c r="W497" i="27"/>
  <c r="AL497" i="27"/>
  <c r="AB497" i="27" s="1"/>
  <c r="AG497" i="27" s="1"/>
  <c r="W506" i="27"/>
  <c r="AL506" i="27"/>
  <c r="AB506" i="27" s="1"/>
  <c r="AG506" i="27" s="1"/>
  <c r="W505" i="27"/>
  <c r="AL505" i="27"/>
  <c r="AB505" i="27" s="1"/>
  <c r="AG505" i="27" s="1"/>
  <c r="AJ155" i="36"/>
  <c r="AN155" i="36" s="1"/>
  <c r="AK155" i="36"/>
  <c r="AI142" i="36"/>
  <c r="AM142" i="36" s="1"/>
  <c r="AJ142" i="36"/>
  <c r="AI124" i="36"/>
  <c r="AM124" i="36" s="1"/>
  <c r="AJ124" i="36"/>
  <c r="AI224" i="36"/>
  <c r="AM224" i="36" s="1"/>
  <c r="AJ224" i="36"/>
  <c r="AL236" i="36"/>
  <c r="AL238" i="36"/>
  <c r="AN226" i="36"/>
  <c r="AJ277" i="36"/>
  <c r="AN277" i="36" s="1"/>
  <c r="AK277" i="36"/>
  <c r="AI193" i="36"/>
  <c r="AM193" i="36" s="1"/>
  <c r="AJ193" i="36"/>
  <c r="AI167" i="36"/>
  <c r="AM167" i="36" s="1"/>
  <c r="AJ167" i="36"/>
  <c r="AL283" i="36"/>
  <c r="AM283" i="36"/>
  <c r="AJ350" i="36"/>
  <c r="AN350" i="36" s="1"/>
  <c r="AK350" i="36"/>
  <c r="AL280" i="36"/>
  <c r="AI236" i="36"/>
  <c r="AM236" i="36" s="1"/>
  <c r="AJ236" i="36"/>
  <c r="AI234" i="36"/>
  <c r="AJ234" i="36"/>
  <c r="AJ341" i="36"/>
  <c r="AN341" i="36" s="1"/>
  <c r="AK341" i="36"/>
  <c r="AM758" i="27"/>
  <c r="AT758" i="27"/>
  <c r="AK343" i="36"/>
  <c r="AI362" i="36"/>
  <c r="AM362" i="36" s="1"/>
  <c r="AJ362" i="36"/>
  <c r="AM353" i="36"/>
  <c r="AM829" i="27"/>
  <c r="AT829" i="27"/>
  <c r="W536" i="27"/>
  <c r="AL536" i="27"/>
  <c r="AB536" i="27" s="1"/>
  <c r="AG536" i="27" s="1"/>
  <c r="AL589" i="27"/>
  <c r="AB589" i="27" s="1"/>
  <c r="AG589" i="27" s="1"/>
  <c r="W589" i="27"/>
  <c r="W538" i="27"/>
  <c r="AL538" i="27"/>
  <c r="AB538" i="27" s="1"/>
  <c r="AG538" i="27" s="1"/>
  <c r="W496" i="27"/>
  <c r="AL496" i="27"/>
  <c r="AB496" i="27" s="1"/>
  <c r="AG496" i="27" s="1"/>
  <c r="W502" i="27"/>
  <c r="AL502" i="27"/>
  <c r="AB502" i="27" s="1"/>
  <c r="AG502" i="27" s="1"/>
  <c r="W576" i="27"/>
  <c r="AL576" i="27"/>
  <c r="AB576" i="27" s="1"/>
  <c r="AG576" i="27" s="1"/>
  <c r="AK186" i="36"/>
  <c r="AL186" i="36"/>
  <c r="AL132" i="36"/>
  <c r="AJ269" i="36"/>
  <c r="AN269" i="36" s="1"/>
  <c r="AJ163" i="36"/>
  <c r="AN163" i="36" s="1"/>
  <c r="AK170" i="36"/>
  <c r="AL170" i="36"/>
  <c r="AK189" i="36"/>
  <c r="AI317" i="36"/>
  <c r="AM317" i="36" s="1"/>
  <c r="AJ317" i="36"/>
  <c r="AK303" i="36"/>
  <c r="AM777" i="27"/>
  <c r="AT777" i="27"/>
  <c r="AJ337" i="36"/>
  <c r="AN337" i="36" s="1"/>
  <c r="AK337" i="36"/>
  <c r="AL296" i="36"/>
  <c r="W596" i="27"/>
  <c r="AL596" i="27"/>
  <c r="AB596" i="27" s="1"/>
  <c r="AG596" i="27" s="1"/>
  <c r="W530" i="27"/>
  <c r="AL530" i="27"/>
  <c r="AB530" i="27" s="1"/>
  <c r="AG530" i="27" s="1"/>
  <c r="AL344" i="36"/>
  <c r="AM344" i="36"/>
  <c r="AM618" i="27"/>
  <c r="AT618" i="27"/>
  <c r="AM600" i="27"/>
  <c r="AT600" i="27"/>
  <c r="AM674" i="27"/>
  <c r="AT674" i="27"/>
  <c r="AM696" i="27"/>
  <c r="AT696" i="27"/>
  <c r="AM694" i="27"/>
  <c r="AT694" i="27"/>
  <c r="AM164" i="36"/>
  <c r="AM676" i="27"/>
  <c r="AT676" i="27"/>
  <c r="AM739" i="27"/>
  <c r="AT739" i="27"/>
  <c r="AM721" i="27"/>
  <c r="AT721" i="27"/>
  <c r="AJ223" i="36"/>
  <c r="AN223" i="36" s="1"/>
  <c r="AK223" i="36"/>
  <c r="AL222" i="36"/>
  <c r="AI314" i="36"/>
  <c r="AM314" i="36" s="1"/>
  <c r="AJ292" i="36"/>
  <c r="AI216" i="36"/>
  <c r="AM216" i="36" s="1"/>
  <c r="AJ216" i="36"/>
  <c r="AI180" i="36"/>
  <c r="AM180" i="36" s="1"/>
  <c r="AJ180" i="36"/>
  <c r="AM780" i="27"/>
  <c r="AT780" i="27"/>
  <c r="AT779" i="27"/>
  <c r="AI275" i="36"/>
  <c r="AN275" i="36" s="1"/>
  <c r="AM799" i="27"/>
  <c r="AT799" i="27"/>
  <c r="AI323" i="36"/>
  <c r="AN323" i="36" s="1"/>
  <c r="AM597" i="27"/>
  <c r="AT597" i="27"/>
  <c r="X623" i="27"/>
  <c r="AM673" i="27"/>
  <c r="AT673" i="27"/>
  <c r="AM675" i="27"/>
  <c r="AT675" i="27"/>
  <c r="AM687" i="27"/>
  <c r="AT687" i="27"/>
  <c r="AI233" i="36"/>
  <c r="AM233" i="36" s="1"/>
  <c r="AJ233" i="36"/>
  <c r="AJ157" i="36"/>
  <c r="AN157" i="36" s="1"/>
  <c r="AL278" i="36"/>
  <c r="AK348" i="36"/>
  <c r="AK317" i="36"/>
  <c r="AI332" i="36"/>
  <c r="AM332" i="36" s="1"/>
  <c r="AK284" i="36"/>
  <c r="AL284" i="36"/>
  <c r="AL266" i="36"/>
  <c r="AT763" i="27"/>
  <c r="AM749" i="27"/>
  <c r="AT749" i="27"/>
  <c r="AM535" i="27"/>
  <c r="AT535" i="27"/>
  <c r="AT492" i="27"/>
  <c r="AL190" i="36"/>
  <c r="AK154" i="36"/>
  <c r="AJ133" i="36"/>
  <c r="AM162" i="36"/>
  <c r="AL232" i="36"/>
  <c r="AJ195" i="36"/>
  <c r="AN195" i="36" s="1"/>
  <c r="AK195" i="36"/>
  <c r="AJ166" i="36"/>
  <c r="AK138" i="36"/>
  <c r="AL138" i="36"/>
  <c r="AL203" i="36"/>
  <c r="AI260" i="36"/>
  <c r="AJ260" i="36"/>
  <c r="AM685" i="27"/>
  <c r="AT685" i="27"/>
  <c r="AM817" i="27"/>
  <c r="AT817" i="27"/>
  <c r="AM818" i="27"/>
  <c r="AT818" i="27"/>
  <c r="AM666" i="27"/>
  <c r="AT666" i="27"/>
  <c r="AM656" i="27"/>
  <c r="AT656" i="27"/>
  <c r="AM638" i="27"/>
  <c r="AT638" i="27"/>
  <c r="AM772" i="27"/>
  <c r="AT772" i="27"/>
  <c r="AI253" i="36"/>
  <c r="AN253" i="36" s="1"/>
  <c r="AT584" i="27"/>
  <c r="AT586" i="27"/>
  <c r="AJ151" i="36"/>
  <c r="AN151" i="36" s="1"/>
  <c r="AK151" i="36"/>
  <c r="AI138" i="36"/>
  <c r="AM138" i="36" s="1"/>
  <c r="AJ138" i="36"/>
  <c r="AK230" i="36"/>
  <c r="AL156" i="36"/>
  <c r="AK229" i="36"/>
  <c r="AL123" i="36"/>
  <c r="AK291" i="36"/>
  <c r="AL309" i="36"/>
  <c r="AM677" i="27"/>
  <c r="AT677" i="27"/>
  <c r="AK324" i="36"/>
  <c r="AK346" i="36"/>
  <c r="AI129" i="36"/>
  <c r="W783" i="27"/>
  <c r="AL783" i="27"/>
  <c r="AB783" i="27" s="1"/>
  <c r="AG783" i="27" s="1"/>
  <c r="AL262" i="36"/>
  <c r="AM647" i="27"/>
  <c r="AT647" i="27"/>
  <c r="AN133" i="36"/>
  <c r="AM711" i="27"/>
  <c r="AT711" i="27"/>
  <c r="AI158" i="36"/>
  <c r="AM158" i="36" s="1"/>
  <c r="AJ158" i="36"/>
  <c r="AJ293" i="36"/>
  <c r="AN293" i="36" s="1"/>
  <c r="AK293" i="36"/>
  <c r="AK340" i="36"/>
  <c r="AK332" i="36"/>
  <c r="AM833" i="27"/>
  <c r="AT833" i="27"/>
  <c r="AM559" i="27"/>
  <c r="AT559" i="27"/>
  <c r="AM626" i="27"/>
  <c r="AT626" i="27"/>
  <c r="AM653" i="27"/>
  <c r="AT653" i="27"/>
  <c r="AM680" i="27"/>
  <c r="AT680" i="27"/>
  <c r="AM662" i="27"/>
  <c r="AT662" i="27"/>
  <c r="AM636" i="27"/>
  <c r="AT636" i="27"/>
  <c r="AL249" i="36"/>
  <c r="AT787" i="27"/>
  <c r="AM761" i="27"/>
  <c r="AT761" i="27"/>
  <c r="W591" i="27"/>
  <c r="AL591" i="27"/>
  <c r="AB591" i="27" s="1"/>
  <c r="AG591" i="27" s="1"/>
  <c r="AM826" i="27"/>
  <c r="AT826" i="27"/>
  <c r="AT811" i="27"/>
  <c r="AM608" i="27"/>
  <c r="AT608" i="27"/>
  <c r="AM625" i="27"/>
  <c r="AT625" i="27"/>
  <c r="AM628" i="27"/>
  <c r="AT628" i="27"/>
  <c r="AM703" i="27"/>
  <c r="AT703" i="27"/>
  <c r="AT791" i="27"/>
  <c r="AI304" i="36"/>
  <c r="AJ304" i="36"/>
  <c r="AM802" i="27"/>
  <c r="AT802" i="27"/>
  <c r="AM784" i="27"/>
  <c r="AT784" i="27"/>
  <c r="AL286" i="36"/>
  <c r="AL244" i="36"/>
  <c r="AI144" i="36"/>
  <c r="AM144" i="36" s="1"/>
  <c r="AJ144" i="36"/>
  <c r="AI126" i="36"/>
  <c r="AM126" i="36" s="1"/>
  <c r="AJ126" i="36"/>
  <c r="AI200" i="36"/>
  <c r="AM200" i="36" s="1"/>
  <c r="AJ200" i="36"/>
  <c r="AI222" i="36"/>
  <c r="AM222" i="36" s="1"/>
  <c r="AJ222" i="36"/>
  <c r="AI220" i="36"/>
  <c r="AM220" i="36" s="1"/>
  <c r="AJ220" i="36"/>
  <c r="AL167" i="36"/>
  <c r="AI202" i="36"/>
  <c r="AM202" i="36" s="1"/>
  <c r="AJ202" i="36"/>
  <c r="AI266" i="36"/>
  <c r="AM266" i="36" s="1"/>
  <c r="AJ266" i="36"/>
  <c r="AJ248" i="36"/>
  <c r="AN248" i="36" s="1"/>
  <c r="AJ274" i="36"/>
  <c r="AN274" i="36" s="1"/>
  <c r="AK274" i="36"/>
  <c r="AM689" i="27"/>
  <c r="AT689" i="27"/>
  <c r="X735" i="27"/>
  <c r="AI296" i="36"/>
  <c r="AL251" i="36"/>
  <c r="AM251" i="36"/>
  <c r="AI307" i="36"/>
  <c r="AM307" i="36" s="1"/>
  <c r="AJ307" i="36"/>
  <c r="W779" i="27"/>
  <c r="AL779" i="27"/>
  <c r="AB779" i="27" s="1"/>
  <c r="AG779" i="27" s="1"/>
  <c r="AM273" i="36"/>
  <c r="AL327" i="36"/>
  <c r="W569" i="27"/>
  <c r="AL569" i="27"/>
  <c r="AB569" i="27" s="1"/>
  <c r="AG569" i="27" s="1"/>
  <c r="AL592" i="27"/>
  <c r="AB592" i="27" s="1"/>
  <c r="AG592" i="27" s="1"/>
  <c r="W592" i="27"/>
  <c r="W478" i="27"/>
  <c r="AL478" i="27"/>
  <c r="AB478" i="27" s="1"/>
  <c r="AG478" i="27" s="1"/>
  <c r="AI326" i="36"/>
  <c r="AJ326" i="36"/>
  <c r="AK167" i="36"/>
  <c r="AJ123" i="36"/>
  <c r="AN123" i="36" s="1"/>
  <c r="AK123" i="36"/>
  <c r="AI199" i="36"/>
  <c r="AM199" i="36" s="1"/>
  <c r="AJ199" i="36"/>
  <c r="AK198" i="36"/>
  <c r="AL198" i="36"/>
  <c r="AI201" i="36"/>
  <c r="AM201" i="36" s="1"/>
  <c r="AJ201" i="36"/>
  <c r="AI213" i="36"/>
  <c r="AM213" i="36" s="1"/>
  <c r="AJ213" i="36"/>
  <c r="AM736" i="27"/>
  <c r="AT736" i="27"/>
  <c r="AM643" i="27"/>
  <c r="AT643" i="27"/>
  <c r="X695" i="27"/>
  <c r="AI267" i="36"/>
  <c r="AM692" i="27"/>
  <c r="AT692" i="27"/>
  <c r="AT747" i="27"/>
  <c r="AM753" i="27"/>
  <c r="AT753" i="27"/>
  <c r="AL247" i="36"/>
  <c r="AM247" i="36"/>
  <c r="AK354" i="36"/>
  <c r="AI300" i="36"/>
  <c r="W763" i="27"/>
  <c r="AL763" i="27"/>
  <c r="AB763" i="27" s="1"/>
  <c r="AG763" i="27" s="1"/>
  <c r="AL270" i="36"/>
  <c r="AL279" i="36"/>
  <c r="AJ276" i="36"/>
  <c r="AN276" i="36" s="1"/>
  <c r="W590" i="27"/>
  <c r="AL590" i="27"/>
  <c r="AB590" i="27" s="1"/>
  <c r="AG590" i="27" s="1"/>
  <c r="W493" i="27"/>
  <c r="AL493" i="27"/>
  <c r="AB493" i="27" s="1"/>
  <c r="AG493" i="27" s="1"/>
  <c r="W492" i="27"/>
  <c r="AL492" i="27"/>
  <c r="AB492" i="27" s="1"/>
  <c r="AG492" i="27" s="1"/>
  <c r="AM602" i="27"/>
  <c r="AT602" i="27"/>
  <c r="AI166" i="36"/>
  <c r="AJ143" i="36"/>
  <c r="AN143" i="36" s="1"/>
  <c r="AK143" i="36"/>
  <c r="AJ344" i="36"/>
  <c r="AN344" i="36" s="1"/>
  <c r="AK357" i="36"/>
  <c r="AL357" i="36"/>
  <c r="AI192" i="36"/>
  <c r="AM192" i="36" s="1"/>
  <c r="AJ192" i="36"/>
  <c r="AJ182" i="36"/>
  <c r="AN182" i="36" s="1"/>
  <c r="AJ164" i="36"/>
  <c r="AN164" i="36" s="1"/>
  <c r="AL128" i="36"/>
  <c r="AL267" i="36"/>
  <c r="AI299" i="36"/>
  <c r="AM299" i="36" s="1"/>
  <c r="AJ299" i="36"/>
  <c r="AI292" i="36"/>
  <c r="AN292" i="36" s="1"/>
  <c r="AI282" i="36"/>
  <c r="AM282" i="36" s="1"/>
  <c r="AI256" i="36"/>
  <c r="AN256" i="36" s="1"/>
  <c r="AK328" i="36"/>
  <c r="AL337" i="36"/>
  <c r="W584" i="27"/>
  <c r="AL584" i="27"/>
  <c r="AB584" i="27" s="1"/>
  <c r="AG584" i="27" s="1"/>
  <c r="W581" i="27"/>
  <c r="AL581" i="27"/>
  <c r="AB581" i="27" s="1"/>
  <c r="AG581" i="27" s="1"/>
  <c r="W586" i="27"/>
  <c r="AL586" i="27"/>
  <c r="AB586" i="27" s="1"/>
  <c r="AG586" i="27" s="1"/>
  <c r="AL362" i="36"/>
  <c r="AM670" i="27"/>
  <c r="AT670" i="27"/>
  <c r="AM652" i="27"/>
  <c r="AT652" i="27"/>
  <c r="AI343" i="36"/>
  <c r="AM738" i="27"/>
  <c r="AT738" i="27"/>
  <c r="AK309" i="36"/>
  <c r="AL159" i="36"/>
  <c r="AK213" i="36"/>
  <c r="AL355" i="36"/>
  <c r="AL308" i="36"/>
  <c r="AM308" i="36"/>
  <c r="AI346" i="36"/>
  <c r="AM346" i="36" s="1"/>
  <c r="AJ346" i="36"/>
  <c r="AK187" i="36"/>
  <c r="AL157" i="36"/>
  <c r="AM157" i="36"/>
  <c r="AK251" i="36"/>
  <c r="W580" i="27"/>
  <c r="AL580" i="27"/>
  <c r="AB580" i="27" s="1"/>
  <c r="AG580" i="27" s="1"/>
  <c r="W553" i="27"/>
  <c r="AL553" i="27"/>
  <c r="AB553" i="27" s="1"/>
  <c r="AG553" i="27" s="1"/>
  <c r="K33" i="35"/>
  <c r="L32" i="35"/>
  <c r="L33" i="35"/>
  <c r="K39" i="35"/>
  <c r="L34" i="35"/>
  <c r="L38" i="35"/>
  <c r="K38" i="35"/>
  <c r="L40" i="35"/>
  <c r="L41" i="35"/>
  <c r="K32" i="35"/>
  <c r="K36" i="35"/>
  <c r="K41" i="35"/>
  <c r="K35" i="35"/>
  <c r="K34" i="35"/>
  <c r="L35" i="35"/>
  <c r="K37" i="35"/>
  <c r="K40" i="35"/>
  <c r="L37" i="35"/>
  <c r="L36" i="35"/>
  <c r="L39" i="35"/>
  <c r="H33" i="35"/>
  <c r="H37" i="35"/>
  <c r="H41" i="35"/>
  <c r="G35" i="35"/>
  <c r="G39" i="35"/>
  <c r="H35" i="35"/>
  <c r="G37" i="35"/>
  <c r="H36" i="35"/>
  <c r="H40" i="35"/>
  <c r="G38" i="35"/>
  <c r="G32" i="35"/>
  <c r="H34" i="35"/>
  <c r="H38" i="35"/>
  <c r="H32" i="35"/>
  <c r="G36" i="35"/>
  <c r="G40" i="35"/>
  <c r="H39" i="35"/>
  <c r="G33" i="35"/>
  <c r="G41" i="35"/>
  <c r="G34" i="35"/>
  <c r="D40" i="35"/>
  <c r="D32" i="35"/>
  <c r="C37" i="35"/>
  <c r="D33" i="35"/>
  <c r="D35" i="35"/>
  <c r="C40" i="35"/>
  <c r="C34" i="35"/>
  <c r="D41" i="35"/>
  <c r="C36" i="35"/>
  <c r="C39" i="35"/>
  <c r="D38" i="35"/>
  <c r="C35" i="35"/>
  <c r="C38" i="35"/>
  <c r="C41" i="35"/>
  <c r="D34" i="35"/>
  <c r="D37" i="35"/>
  <c r="C32" i="35"/>
  <c r="D36" i="35"/>
  <c r="D39" i="35"/>
  <c r="C33" i="35"/>
  <c r="AN289" i="36" l="1"/>
  <c r="AN190" i="36"/>
  <c r="AN343" i="36"/>
  <c r="AN225" i="36"/>
  <c r="AN178" i="36"/>
  <c r="AN259" i="36"/>
  <c r="AN360" i="36"/>
  <c r="AN308" i="36"/>
  <c r="AN149" i="36"/>
  <c r="AN361" i="36"/>
  <c r="AN339" i="36"/>
  <c r="AN229" i="36"/>
  <c r="AM360" i="36"/>
  <c r="AN313" i="36"/>
  <c r="AN213" i="36"/>
  <c r="AN335" i="36"/>
  <c r="AM347" i="36"/>
  <c r="AN254" i="36"/>
  <c r="AM259" i="36"/>
  <c r="AN299" i="36"/>
  <c r="AN295" i="36"/>
  <c r="AN327" i="36"/>
  <c r="AN246" i="36"/>
  <c r="AM225" i="36"/>
  <c r="AN206" i="36"/>
  <c r="AN171" i="36"/>
  <c r="AN219" i="36"/>
  <c r="AN131" i="36"/>
  <c r="AN359" i="36"/>
  <c r="AN336" i="36"/>
  <c r="AM361" i="36"/>
  <c r="AN220" i="36"/>
  <c r="AN320" i="36"/>
  <c r="AN316" i="36"/>
  <c r="AM329" i="36"/>
  <c r="AN214" i="36"/>
  <c r="AM305" i="36"/>
  <c r="AN170" i="36"/>
  <c r="AN267" i="36"/>
  <c r="AN241" i="36"/>
  <c r="AM319" i="36"/>
  <c r="AN260" i="36"/>
  <c r="AN296" i="36"/>
  <c r="AM170" i="36"/>
  <c r="AM264" i="36"/>
  <c r="AN315" i="36"/>
  <c r="AN321" i="36"/>
  <c r="AM324" i="36"/>
  <c r="AM321" i="36"/>
  <c r="AM137" i="36"/>
  <c r="AM267" i="36"/>
  <c r="AM187" i="36"/>
  <c r="AM262" i="36"/>
  <c r="AN217" i="36"/>
  <c r="AM336" i="36"/>
  <c r="AN354" i="36"/>
  <c r="AN304" i="36"/>
  <c r="AN129" i="36"/>
  <c r="AN189" i="36"/>
  <c r="AN169" i="36"/>
  <c r="AN144" i="36"/>
  <c r="AN288" i="36"/>
  <c r="AN268" i="36"/>
  <c r="AN140" i="36"/>
  <c r="AN279" i="36"/>
  <c r="AM219" i="36"/>
  <c r="AN272" i="36"/>
  <c r="AN208" i="36"/>
  <c r="AN266" i="36"/>
  <c r="AN222" i="36"/>
  <c r="AN150" i="36"/>
  <c r="AN126" i="36"/>
  <c r="AN318" i="36"/>
  <c r="AN165" i="36"/>
  <c r="AN194" i="36"/>
  <c r="AN125" i="36"/>
  <c r="AN174" i="36"/>
  <c r="AN362" i="36"/>
  <c r="AN301" i="36"/>
  <c r="AM186" i="36"/>
  <c r="AN201" i="36"/>
  <c r="AN236" i="36"/>
  <c r="AN183" i="36"/>
  <c r="AM237" i="36"/>
  <c r="AN130" i="36"/>
  <c r="AM348" i="36"/>
  <c r="AN188" i="36"/>
  <c r="AM323" i="36"/>
  <c r="AM352" i="36"/>
  <c r="AN233" i="36"/>
  <c r="AM296" i="36"/>
  <c r="AN270" i="36"/>
  <c r="AN176" i="36"/>
  <c r="AN184" i="36"/>
  <c r="AN136" i="36"/>
  <c r="AN322" i="36"/>
  <c r="AN342" i="36"/>
  <c r="AN245" i="36"/>
  <c r="AN148" i="36"/>
  <c r="AL735" i="27"/>
  <c r="AB735" i="27" s="1"/>
  <c r="AG735" i="27" s="1"/>
  <c r="AL695" i="27"/>
  <c r="AB695" i="27" s="1"/>
  <c r="AG695" i="27" s="1"/>
  <c r="AL623" i="27"/>
  <c r="AB623" i="27" s="1"/>
  <c r="AG623" i="27" s="1"/>
  <c r="AM300" i="36"/>
  <c r="AN300" i="36"/>
  <c r="W711" i="27"/>
  <c r="AL711" i="27"/>
  <c r="AB711" i="27" s="1"/>
  <c r="AG711" i="27" s="1"/>
  <c r="W708" i="27"/>
  <c r="AL708" i="27"/>
  <c r="AB708" i="27" s="1"/>
  <c r="AG708" i="27" s="1"/>
  <c r="AM145" i="36"/>
  <c r="AN145" i="36"/>
  <c r="W785" i="27"/>
  <c r="AL785" i="27"/>
  <c r="AB785" i="27" s="1"/>
  <c r="AG785" i="27" s="1"/>
  <c r="W824" i="27"/>
  <c r="AL824" i="27"/>
  <c r="AB824" i="27" s="1"/>
  <c r="AG824" i="27" s="1"/>
  <c r="W786" i="27"/>
  <c r="AL786" i="27"/>
  <c r="AB786" i="27" s="1"/>
  <c r="AG786" i="27" s="1"/>
  <c r="AL547" i="27"/>
  <c r="AB547" i="27" s="1"/>
  <c r="AG547" i="27" s="1"/>
  <c r="W547" i="27"/>
  <c r="AM311" i="36"/>
  <c r="AN311" i="36"/>
  <c r="W834" i="27"/>
  <c r="AL834" i="27"/>
  <c r="AB834" i="27" s="1"/>
  <c r="AG834" i="27" s="1"/>
  <c r="W794" i="27"/>
  <c r="AL794" i="27"/>
  <c r="AB794" i="27" s="1"/>
  <c r="AG794" i="27" s="1"/>
  <c r="W798" i="27"/>
  <c r="AL798" i="27"/>
  <c r="AB798" i="27" s="1"/>
  <c r="AG798" i="27" s="1"/>
  <c r="W769" i="27"/>
  <c r="AL769" i="27"/>
  <c r="AB769" i="27" s="1"/>
  <c r="AG769" i="27" s="1"/>
  <c r="W672" i="27"/>
  <c r="AL672" i="27"/>
  <c r="AB672" i="27" s="1"/>
  <c r="AG672" i="27" s="1"/>
  <c r="W822" i="27"/>
  <c r="AL822" i="27"/>
  <c r="AB822" i="27" s="1"/>
  <c r="AG822" i="27" s="1"/>
  <c r="W634" i="27"/>
  <c r="AL634" i="27"/>
  <c r="AB634" i="27" s="1"/>
  <c r="AG634" i="27" s="1"/>
  <c r="W709" i="27"/>
  <c r="AL709" i="27"/>
  <c r="AB709" i="27" s="1"/>
  <c r="AG709" i="27" s="1"/>
  <c r="W673" i="27"/>
  <c r="AL673" i="27"/>
  <c r="AB673" i="27" s="1"/>
  <c r="AG673" i="27" s="1"/>
  <c r="W729" i="27"/>
  <c r="AL729" i="27"/>
  <c r="AB729" i="27" s="1"/>
  <c r="AG729" i="27" s="1"/>
  <c r="W801" i="27"/>
  <c r="AL801" i="27"/>
  <c r="AB801" i="27" s="1"/>
  <c r="AG801" i="27" s="1"/>
  <c r="AL715" i="27"/>
  <c r="AB715" i="27" s="1"/>
  <c r="AG715" i="27" s="1"/>
  <c r="W715" i="27"/>
  <c r="AN192" i="36"/>
  <c r="AN166" i="36"/>
  <c r="W703" i="27"/>
  <c r="AL703" i="27"/>
  <c r="AB703" i="27" s="1"/>
  <c r="AG703" i="27" s="1"/>
  <c r="W653" i="27"/>
  <c r="AL653" i="27"/>
  <c r="AB653" i="27" s="1"/>
  <c r="AG653" i="27" s="1"/>
  <c r="AN216" i="36"/>
  <c r="W600" i="27"/>
  <c r="AL600" i="27"/>
  <c r="AB600" i="27" s="1"/>
  <c r="AG600" i="27" s="1"/>
  <c r="AN317" i="36"/>
  <c r="AN234" i="36"/>
  <c r="AN167" i="36"/>
  <c r="W614" i="27"/>
  <c r="AL614" i="27"/>
  <c r="AB614" i="27" s="1"/>
  <c r="AG614" i="27" s="1"/>
  <c r="AN204" i="36"/>
  <c r="AN212" i="36"/>
  <c r="AL631" i="27"/>
  <c r="AB631" i="27" s="1"/>
  <c r="AG631" i="27" s="1"/>
  <c r="W631" i="27"/>
  <c r="AM149" i="36"/>
  <c r="AL812" i="27"/>
  <c r="AB812" i="27" s="1"/>
  <c r="AG812" i="27" s="1"/>
  <c r="W812" i="27"/>
  <c r="AN314" i="36"/>
  <c r="AM260" i="36"/>
  <c r="AN231" i="36"/>
  <c r="AN240" i="36"/>
  <c r="AN244" i="36"/>
  <c r="W650" i="27"/>
  <c r="AL650" i="27"/>
  <c r="AB650" i="27" s="1"/>
  <c r="AG650" i="27" s="1"/>
  <c r="W705" i="27"/>
  <c r="AL705" i="27"/>
  <c r="AB705" i="27" s="1"/>
  <c r="AG705" i="27" s="1"/>
  <c r="W593" i="27"/>
  <c r="AL593" i="27"/>
  <c r="AB593" i="27" s="1"/>
  <c r="AG593" i="27" s="1"/>
  <c r="W669" i="27"/>
  <c r="AL669" i="27"/>
  <c r="AB669" i="27" s="1"/>
  <c r="AG669" i="27" s="1"/>
  <c r="W808" i="27"/>
  <c r="AL808" i="27"/>
  <c r="AB808" i="27" s="1"/>
  <c r="AG808" i="27" s="1"/>
  <c r="W723" i="27"/>
  <c r="AL723" i="27"/>
  <c r="AB723" i="27" s="1"/>
  <c r="AG723" i="27" s="1"/>
  <c r="AL836" i="27"/>
  <c r="AB836" i="27" s="1"/>
  <c r="AG836" i="27" s="1"/>
  <c r="W836" i="27"/>
  <c r="W766" i="27"/>
  <c r="AL766" i="27"/>
  <c r="AB766" i="27" s="1"/>
  <c r="AG766" i="27" s="1"/>
  <c r="W792" i="27"/>
  <c r="AL792" i="27"/>
  <c r="AB792" i="27" s="1"/>
  <c r="AG792" i="27" s="1"/>
  <c r="W773" i="27"/>
  <c r="AL773" i="27"/>
  <c r="AB773" i="27" s="1"/>
  <c r="AG773" i="27" s="1"/>
  <c r="AL611" i="27"/>
  <c r="AB611" i="27" s="1"/>
  <c r="AG611" i="27" s="1"/>
  <c r="W611" i="27"/>
  <c r="AN196" i="36"/>
  <c r="AN218" i="36"/>
  <c r="AM281" i="36"/>
  <c r="W622" i="27"/>
  <c r="AL622" i="27"/>
  <c r="AB622" i="27" s="1"/>
  <c r="AG622" i="27" s="1"/>
  <c r="AN290" i="36"/>
  <c r="AN132" i="36"/>
  <c r="W802" i="27"/>
  <c r="AL802" i="27"/>
  <c r="AB802" i="27" s="1"/>
  <c r="AG802" i="27" s="1"/>
  <c r="W636" i="27"/>
  <c r="AL636" i="27"/>
  <c r="AB636" i="27" s="1"/>
  <c r="AG636" i="27" s="1"/>
  <c r="AL656" i="27"/>
  <c r="AB656" i="27" s="1"/>
  <c r="AG656" i="27" s="1"/>
  <c r="W656" i="27"/>
  <c r="W685" i="27"/>
  <c r="AL685" i="27"/>
  <c r="AB685" i="27" s="1"/>
  <c r="AG685" i="27" s="1"/>
  <c r="W535" i="27"/>
  <c r="AL535" i="27"/>
  <c r="AB535" i="27" s="1"/>
  <c r="AG535" i="27" s="1"/>
  <c r="AL644" i="27"/>
  <c r="AB644" i="27" s="1"/>
  <c r="AG644" i="27" s="1"/>
  <c r="W644" i="27"/>
  <c r="W646" i="27"/>
  <c r="AL646" i="27"/>
  <c r="AB646" i="27" s="1"/>
  <c r="AG646" i="27" s="1"/>
  <c r="W690" i="27"/>
  <c r="AL690" i="27"/>
  <c r="AB690" i="27" s="1"/>
  <c r="AG690" i="27" s="1"/>
  <c r="AL663" i="27"/>
  <c r="AB663" i="27" s="1"/>
  <c r="AG663" i="27" s="1"/>
  <c r="W697" i="27"/>
  <c r="AL697" i="27"/>
  <c r="AB697" i="27" s="1"/>
  <c r="AG697" i="27" s="1"/>
  <c r="W710" i="27"/>
  <c r="AL710" i="27"/>
  <c r="AB710" i="27" s="1"/>
  <c r="AG710" i="27" s="1"/>
  <c r="W698" i="27"/>
  <c r="AL698" i="27"/>
  <c r="AB698" i="27" s="1"/>
  <c r="AG698" i="27" s="1"/>
  <c r="W678" i="27"/>
  <c r="AL678" i="27"/>
  <c r="AB678" i="27" s="1"/>
  <c r="AG678" i="27" s="1"/>
  <c r="W691" i="27"/>
  <c r="AL691" i="27"/>
  <c r="AB691" i="27" s="1"/>
  <c r="AG691" i="27" s="1"/>
  <c r="W755" i="27"/>
  <c r="AL755" i="27"/>
  <c r="AB755" i="27" s="1"/>
  <c r="AG755" i="27" s="1"/>
  <c r="W757" i="27"/>
  <c r="AL757" i="27"/>
  <c r="AB757" i="27" s="1"/>
  <c r="AG757" i="27" s="1"/>
  <c r="W621" i="27"/>
  <c r="AL621" i="27"/>
  <c r="AB621" i="27" s="1"/>
  <c r="AG621" i="27" s="1"/>
  <c r="AM303" i="36"/>
  <c r="AN303" i="36"/>
  <c r="AL660" i="27"/>
  <c r="AB660" i="27" s="1"/>
  <c r="AG660" i="27" s="1"/>
  <c r="W660" i="27"/>
  <c r="W649" i="27"/>
  <c r="AL649" i="27"/>
  <c r="AB649" i="27" s="1"/>
  <c r="AG649" i="27" s="1"/>
  <c r="W744" i="27"/>
  <c r="AL744" i="27"/>
  <c r="AB744" i="27" s="1"/>
  <c r="AG744" i="27" s="1"/>
  <c r="W717" i="27"/>
  <c r="AL717" i="27"/>
  <c r="AB717" i="27" s="1"/>
  <c r="AG717" i="27" s="1"/>
  <c r="W635" i="27"/>
  <c r="AL635" i="27"/>
  <c r="AB635" i="27" s="1"/>
  <c r="AG635" i="27" s="1"/>
  <c r="W750" i="27"/>
  <c r="AL750" i="27"/>
  <c r="AB750" i="27" s="1"/>
  <c r="AG750" i="27" s="1"/>
  <c r="W661" i="27"/>
  <c r="AL661" i="27"/>
  <c r="AB661" i="27" s="1"/>
  <c r="AG661" i="27" s="1"/>
  <c r="W617" i="27"/>
  <c r="AL617" i="27"/>
  <c r="AB617" i="27" s="1"/>
  <c r="AG617" i="27" s="1"/>
  <c r="AM292" i="36"/>
  <c r="W774" i="27"/>
  <c r="AL774" i="27"/>
  <c r="AB774" i="27" s="1"/>
  <c r="AG774" i="27" s="1"/>
  <c r="W816" i="27"/>
  <c r="AL816" i="27"/>
  <c r="AB816" i="27" s="1"/>
  <c r="AG816" i="27" s="1"/>
  <c r="W746" i="27"/>
  <c r="AL746" i="27"/>
  <c r="AB746" i="27" s="1"/>
  <c r="AG746" i="27" s="1"/>
  <c r="W820" i="27"/>
  <c r="AL820" i="27"/>
  <c r="AB820" i="27" s="1"/>
  <c r="AG820" i="27" s="1"/>
  <c r="W722" i="27"/>
  <c r="AL722" i="27"/>
  <c r="AB722" i="27" s="1"/>
  <c r="AG722" i="27" s="1"/>
  <c r="W797" i="27"/>
  <c r="AL797" i="27"/>
  <c r="AB797" i="27" s="1"/>
  <c r="AG797" i="27" s="1"/>
  <c r="W814" i="27"/>
  <c r="AL814" i="27"/>
  <c r="AB814" i="27" s="1"/>
  <c r="AG814" i="27" s="1"/>
  <c r="AM168" i="36"/>
  <c r="AN168" i="36"/>
  <c r="W826" i="27"/>
  <c r="AL826" i="27"/>
  <c r="AB826" i="27" s="1"/>
  <c r="AG826" i="27" s="1"/>
  <c r="W602" i="27"/>
  <c r="AL602" i="27"/>
  <c r="AB602" i="27" s="1"/>
  <c r="AG602" i="27" s="1"/>
  <c r="W628" i="27"/>
  <c r="AL628" i="27"/>
  <c r="AB628" i="27" s="1"/>
  <c r="AG628" i="27" s="1"/>
  <c r="W626" i="27"/>
  <c r="AL626" i="27"/>
  <c r="AB626" i="27" s="1"/>
  <c r="AG626" i="27" s="1"/>
  <c r="W647" i="27"/>
  <c r="AL647" i="27"/>
  <c r="AB647" i="27" s="1"/>
  <c r="AG647" i="27" s="1"/>
  <c r="W677" i="27"/>
  <c r="AL677" i="27"/>
  <c r="AB677" i="27" s="1"/>
  <c r="AG677" i="27" s="1"/>
  <c r="W721" i="27"/>
  <c r="AL721" i="27"/>
  <c r="AB721" i="27" s="1"/>
  <c r="AG721" i="27" s="1"/>
  <c r="W694" i="27"/>
  <c r="AL694" i="27"/>
  <c r="AB694" i="27" s="1"/>
  <c r="AG694" i="27" s="1"/>
  <c r="W618" i="27"/>
  <c r="AL618" i="27"/>
  <c r="AB618" i="27" s="1"/>
  <c r="AG618" i="27" s="1"/>
  <c r="AN193" i="36"/>
  <c r="AN224" i="36"/>
  <c r="AN156" i="36"/>
  <c r="AN242" i="36"/>
  <c r="W706" i="27"/>
  <c r="AL706" i="27"/>
  <c r="AB706" i="27" s="1"/>
  <c r="AG706" i="27" s="1"/>
  <c r="W730" i="27"/>
  <c r="AL730" i="27"/>
  <c r="AB730" i="27" s="1"/>
  <c r="AG730" i="27" s="1"/>
  <c r="AN230" i="36"/>
  <c r="AL640" i="27"/>
  <c r="AB640" i="27" s="1"/>
  <c r="AG640" i="27" s="1"/>
  <c r="W640" i="27"/>
  <c r="W835" i="27"/>
  <c r="AL835" i="27"/>
  <c r="AB835" i="27" s="1"/>
  <c r="AG835" i="27" s="1"/>
  <c r="W741" i="27"/>
  <c r="AL741" i="27"/>
  <c r="AB741" i="27" s="1"/>
  <c r="AG741" i="27" s="1"/>
  <c r="AN181" i="36"/>
  <c r="AM313" i="36"/>
  <c r="W764" i="27"/>
  <c r="AL764" i="27"/>
  <c r="AB764" i="27" s="1"/>
  <c r="AG764" i="27" s="1"/>
  <c r="AM181" i="36"/>
  <c r="AL651" i="27"/>
  <c r="AB651" i="27" s="1"/>
  <c r="AG651" i="27" s="1"/>
  <c r="W658" i="27"/>
  <c r="AL658" i="27"/>
  <c r="AB658" i="27" s="1"/>
  <c r="AG658" i="27" s="1"/>
  <c r="W810" i="27"/>
  <c r="AL810" i="27"/>
  <c r="AB810" i="27" s="1"/>
  <c r="AG810" i="27" s="1"/>
  <c r="AL668" i="27"/>
  <c r="AB668" i="27" s="1"/>
  <c r="AG668" i="27" s="1"/>
  <c r="W668" i="27"/>
  <c r="W756" i="27"/>
  <c r="AL756" i="27"/>
  <c r="AB756" i="27" s="1"/>
  <c r="AG756" i="27" s="1"/>
  <c r="W610" i="27"/>
  <c r="AL610" i="27"/>
  <c r="AB610" i="27" s="1"/>
  <c r="AG610" i="27" s="1"/>
  <c r="W605" i="27"/>
  <c r="AL605" i="27"/>
  <c r="AB605" i="27" s="1"/>
  <c r="AG605" i="27" s="1"/>
  <c r="AM166" i="36"/>
  <c r="AN205" i="36"/>
  <c r="W633" i="27"/>
  <c r="AL633" i="27"/>
  <c r="AB633" i="27" s="1"/>
  <c r="AG633" i="27" s="1"/>
  <c r="W760" i="27"/>
  <c r="AL760" i="27"/>
  <c r="AB760" i="27" s="1"/>
  <c r="AG760" i="27" s="1"/>
  <c r="AN228" i="36"/>
  <c r="W734" i="27"/>
  <c r="AL734" i="27"/>
  <c r="AB734" i="27" s="1"/>
  <c r="AG734" i="27" s="1"/>
  <c r="W805" i="27"/>
  <c r="AL805" i="27"/>
  <c r="AB805" i="27" s="1"/>
  <c r="AG805" i="27" s="1"/>
  <c r="W720" i="27"/>
  <c r="AL720" i="27"/>
  <c r="AB720" i="27" s="1"/>
  <c r="AG720" i="27" s="1"/>
  <c r="W800" i="27"/>
  <c r="AL800" i="27"/>
  <c r="AB800" i="27" s="1"/>
  <c r="AG800" i="27" s="1"/>
  <c r="AM128" i="36"/>
  <c r="AN128" i="36"/>
  <c r="AN215" i="36"/>
  <c r="W648" i="27"/>
  <c r="AL648" i="27"/>
  <c r="AB648" i="27" s="1"/>
  <c r="AG648" i="27" s="1"/>
  <c r="AL796" i="27"/>
  <c r="AB796" i="27" s="1"/>
  <c r="AG796" i="27" s="1"/>
  <c r="W796" i="27"/>
  <c r="AM316" i="36"/>
  <c r="AM209" i="36"/>
  <c r="AN209" i="36"/>
  <c r="AM268" i="36"/>
  <c r="W817" i="27"/>
  <c r="AL817" i="27"/>
  <c r="AB817" i="27" s="1"/>
  <c r="AG817" i="27" s="1"/>
  <c r="AL652" i="27"/>
  <c r="AB652" i="27" s="1"/>
  <c r="AG652" i="27" s="1"/>
  <c r="W652" i="27"/>
  <c r="W662" i="27"/>
  <c r="AL662" i="27"/>
  <c r="AB662" i="27" s="1"/>
  <c r="AG662" i="27" s="1"/>
  <c r="W666" i="27"/>
  <c r="AL666" i="27"/>
  <c r="AB666" i="27" s="1"/>
  <c r="AG666" i="27" s="1"/>
  <c r="W749" i="27"/>
  <c r="AL749" i="27"/>
  <c r="AB749" i="27" s="1"/>
  <c r="AG749" i="27" s="1"/>
  <c r="W687" i="27"/>
  <c r="AL687" i="27"/>
  <c r="AB687" i="27" s="1"/>
  <c r="AG687" i="27" s="1"/>
  <c r="W597" i="27"/>
  <c r="AL597" i="27"/>
  <c r="AB597" i="27" s="1"/>
  <c r="AG597" i="27" s="1"/>
  <c r="AL780" i="27"/>
  <c r="AB780" i="27" s="1"/>
  <c r="AG780" i="27" s="1"/>
  <c r="W780" i="27"/>
  <c r="W758" i="27"/>
  <c r="AL758" i="27"/>
  <c r="AB758" i="27" s="1"/>
  <c r="AG758" i="27" s="1"/>
  <c r="AL632" i="27"/>
  <c r="AB632" i="27" s="1"/>
  <c r="AG632" i="27" s="1"/>
  <c r="W632" i="27"/>
  <c r="W630" i="27"/>
  <c r="AL630" i="27"/>
  <c r="AB630" i="27" s="1"/>
  <c r="AG630" i="27" s="1"/>
  <c r="AM129" i="36"/>
  <c r="W707" i="27"/>
  <c r="AL707" i="27"/>
  <c r="AB707" i="27" s="1"/>
  <c r="AG707" i="27" s="1"/>
  <c r="W765" i="27"/>
  <c r="AL765" i="27"/>
  <c r="AB765" i="27" s="1"/>
  <c r="AG765" i="27" s="1"/>
  <c r="W637" i="27"/>
  <c r="AL637" i="27"/>
  <c r="AB637" i="27" s="1"/>
  <c r="AG637" i="27" s="1"/>
  <c r="W598" i="27"/>
  <c r="AL598" i="27"/>
  <c r="AB598" i="27" s="1"/>
  <c r="AG598" i="27" s="1"/>
  <c r="W704" i="27"/>
  <c r="AL704" i="27"/>
  <c r="AB704" i="27" s="1"/>
  <c r="AG704" i="27" s="1"/>
  <c r="W809" i="27"/>
  <c r="AL809" i="27"/>
  <c r="AB809" i="27" s="1"/>
  <c r="AG809" i="27" s="1"/>
  <c r="W657" i="27"/>
  <c r="AL657" i="27"/>
  <c r="AB657" i="27" s="1"/>
  <c r="AG657" i="27" s="1"/>
  <c r="W804" i="27"/>
  <c r="AL804" i="27"/>
  <c r="AB804" i="27" s="1"/>
  <c r="AG804" i="27" s="1"/>
  <c r="W789" i="27"/>
  <c r="AL789" i="27"/>
  <c r="AB789" i="27" s="1"/>
  <c r="AG789" i="27" s="1"/>
  <c r="W604" i="27"/>
  <c r="AL604" i="27"/>
  <c r="AB604" i="27" s="1"/>
  <c r="AG604" i="27" s="1"/>
  <c r="W725" i="27"/>
  <c r="AL725" i="27"/>
  <c r="AB725" i="27" s="1"/>
  <c r="AG725" i="27" s="1"/>
  <c r="W813" i="27"/>
  <c r="AL813" i="27"/>
  <c r="AB813" i="27" s="1"/>
  <c r="AG813" i="27" s="1"/>
  <c r="W748" i="27"/>
  <c r="AL748" i="27"/>
  <c r="AB748" i="27" s="1"/>
  <c r="AG748" i="27" s="1"/>
  <c r="W624" i="27"/>
  <c r="AL624" i="27"/>
  <c r="AB624" i="27" s="1"/>
  <c r="AG624" i="27" s="1"/>
  <c r="W728" i="27"/>
  <c r="AL728" i="27"/>
  <c r="AB728" i="27" s="1"/>
  <c r="AG728" i="27" s="1"/>
  <c r="AN332" i="36"/>
  <c r="W688" i="27"/>
  <c r="AL688" i="27"/>
  <c r="AB688" i="27" s="1"/>
  <c r="AG688" i="27" s="1"/>
  <c r="AL599" i="27"/>
  <c r="AB599" i="27" s="1"/>
  <c r="AG599" i="27" s="1"/>
  <c r="AM343" i="36"/>
  <c r="AL627" i="27"/>
  <c r="AB627" i="27" s="1"/>
  <c r="AG627" i="27" s="1"/>
  <c r="W627" i="27"/>
  <c r="AM229" i="36"/>
  <c r="AL768" i="27"/>
  <c r="AB768" i="27" s="1"/>
  <c r="AG768" i="27" s="1"/>
  <c r="W768" i="27"/>
  <c r="W609" i="27"/>
  <c r="AL609" i="27"/>
  <c r="AB609" i="27" s="1"/>
  <c r="AG609" i="27" s="1"/>
  <c r="W745" i="27"/>
  <c r="AL745" i="27"/>
  <c r="AB745" i="27" s="1"/>
  <c r="AG745" i="27" s="1"/>
  <c r="AM127" i="36"/>
  <c r="W740" i="27"/>
  <c r="AL740" i="27"/>
  <c r="AB740" i="27" s="1"/>
  <c r="AG740" i="27" s="1"/>
  <c r="W784" i="27"/>
  <c r="AL784" i="27"/>
  <c r="AB784" i="27" s="1"/>
  <c r="AG784" i="27" s="1"/>
  <c r="W670" i="27"/>
  <c r="AL670" i="27"/>
  <c r="AB670" i="27" s="1"/>
  <c r="AG670" i="27" s="1"/>
  <c r="AM326" i="36"/>
  <c r="AN326" i="36"/>
  <c r="AN346" i="36"/>
  <c r="W753" i="27"/>
  <c r="AL753" i="27"/>
  <c r="AB753" i="27" s="1"/>
  <c r="AG753" i="27" s="1"/>
  <c r="W643" i="27"/>
  <c r="AL643" i="27"/>
  <c r="AB643" i="27" s="1"/>
  <c r="AG643" i="27" s="1"/>
  <c r="W625" i="27"/>
  <c r="AL625" i="27"/>
  <c r="AB625" i="27" s="1"/>
  <c r="AG625" i="27" s="1"/>
  <c r="AL559" i="27"/>
  <c r="AB559" i="27" s="1"/>
  <c r="AG559" i="27" s="1"/>
  <c r="W559" i="27"/>
  <c r="AN158" i="36"/>
  <c r="AN138" i="36"/>
  <c r="W739" i="27"/>
  <c r="AL739" i="27"/>
  <c r="AB739" i="27" s="1"/>
  <c r="AG739" i="27" s="1"/>
  <c r="W696" i="27"/>
  <c r="AL696" i="27"/>
  <c r="AB696" i="27" s="1"/>
  <c r="AG696" i="27" s="1"/>
  <c r="W829" i="27"/>
  <c r="AL829" i="27"/>
  <c r="AB829" i="27" s="1"/>
  <c r="AG829" i="27" s="1"/>
  <c r="AM253" i="36"/>
  <c r="AN124" i="36"/>
  <c r="AN232" i="36"/>
  <c r="W645" i="27"/>
  <c r="AL645" i="27"/>
  <c r="AB645" i="27" s="1"/>
  <c r="AG645" i="27" s="1"/>
  <c r="AN282" i="36"/>
  <c r="AM315" i="36"/>
  <c r="AM256" i="36"/>
  <c r="W607" i="27"/>
  <c r="AL607" i="27"/>
  <c r="AB607" i="27" s="1"/>
  <c r="AG607" i="27" s="1"/>
  <c r="W737" i="27"/>
  <c r="AL737" i="27"/>
  <c r="AB737" i="27" s="1"/>
  <c r="AG737" i="27" s="1"/>
  <c r="W515" i="27"/>
  <c r="AL515" i="27"/>
  <c r="AB515" i="27" s="1"/>
  <c r="AG515" i="27" s="1"/>
  <c r="W684" i="27"/>
  <c r="AL684" i="27"/>
  <c r="AB684" i="27" s="1"/>
  <c r="AG684" i="27" s="1"/>
  <c r="AN185" i="36"/>
  <c r="W716" i="27"/>
  <c r="AL716" i="27"/>
  <c r="AB716" i="27" s="1"/>
  <c r="AG716" i="27" s="1"/>
  <c r="AM356" i="36"/>
  <c r="AN159" i="36"/>
  <c r="AN238" i="36"/>
  <c r="AL587" i="27"/>
  <c r="AB587" i="27" s="1"/>
  <c r="AG587" i="27" s="1"/>
  <c r="W587" i="27"/>
  <c r="AL603" i="27"/>
  <c r="AB603" i="27" s="1"/>
  <c r="AG603" i="27" s="1"/>
  <c r="W603" i="27"/>
  <c r="W601" i="27"/>
  <c r="AL601" i="27"/>
  <c r="AB601" i="27" s="1"/>
  <c r="AG601" i="27" s="1"/>
  <c r="W778" i="27"/>
  <c r="AL778" i="27"/>
  <c r="AB778" i="27" s="1"/>
  <c r="AG778" i="27" s="1"/>
  <c r="W782" i="27"/>
  <c r="AL782" i="27"/>
  <c r="AB782" i="27" s="1"/>
  <c r="AG782" i="27" s="1"/>
  <c r="W752" i="27"/>
  <c r="AL752" i="27"/>
  <c r="AB752" i="27" s="1"/>
  <c r="AG752" i="27" s="1"/>
  <c r="AL712" i="27"/>
  <c r="AB712" i="27" s="1"/>
  <c r="AG712" i="27" s="1"/>
  <c r="W712" i="27"/>
  <c r="W821" i="27"/>
  <c r="AL821" i="27"/>
  <c r="AB821" i="27" s="1"/>
  <c r="AG821" i="27" s="1"/>
  <c r="W726" i="27"/>
  <c r="AL726" i="27"/>
  <c r="AB726" i="27" s="1"/>
  <c r="AG726" i="27" s="1"/>
  <c r="AN358" i="36"/>
  <c r="W732" i="27"/>
  <c r="AL732" i="27"/>
  <c r="AB732" i="27" s="1"/>
  <c r="AG732" i="27" s="1"/>
  <c r="AN198" i="36"/>
  <c r="W828" i="27"/>
  <c r="AL828" i="27"/>
  <c r="AB828" i="27" s="1"/>
  <c r="AG828" i="27" s="1"/>
  <c r="W679" i="27"/>
  <c r="AL679" i="27"/>
  <c r="AB679" i="27" s="1"/>
  <c r="AG679" i="27" s="1"/>
  <c r="W718" i="27"/>
  <c r="AL718" i="27"/>
  <c r="AB718" i="27" s="1"/>
  <c r="AG718" i="27" s="1"/>
  <c r="W702" i="27"/>
  <c r="AL702" i="27"/>
  <c r="AB702" i="27" s="1"/>
  <c r="AG702" i="27" s="1"/>
  <c r="AN134" i="36"/>
  <c r="AN173" i="36"/>
  <c r="W727" i="27"/>
  <c r="AL727" i="27"/>
  <c r="AB727" i="27" s="1"/>
  <c r="AG727" i="27" s="1"/>
  <c r="AN199" i="36"/>
  <c r="AN202" i="36"/>
  <c r="AN200" i="36"/>
  <c r="W761" i="27"/>
  <c r="AL761" i="27"/>
  <c r="AB761" i="27" s="1"/>
  <c r="AG761" i="27" s="1"/>
  <c r="W680" i="27"/>
  <c r="AL680" i="27"/>
  <c r="AB680" i="27" s="1"/>
  <c r="AG680" i="27" s="1"/>
  <c r="AL772" i="27"/>
  <c r="AB772" i="27" s="1"/>
  <c r="AG772" i="27" s="1"/>
  <c r="W772" i="27"/>
  <c r="W818" i="27"/>
  <c r="AL818" i="27"/>
  <c r="AB818" i="27" s="1"/>
  <c r="AG818" i="27" s="1"/>
  <c r="AL675" i="27"/>
  <c r="AB675" i="27" s="1"/>
  <c r="AG675" i="27" s="1"/>
  <c r="W675" i="27"/>
  <c r="AN172" i="36"/>
  <c r="W642" i="27"/>
  <c r="AL642" i="27"/>
  <c r="AB642" i="27" s="1"/>
  <c r="AG642" i="27" s="1"/>
  <c r="W612" i="27"/>
  <c r="AL612" i="27"/>
  <c r="AB612" i="27" s="1"/>
  <c r="AG612" i="27" s="1"/>
  <c r="AM285" i="36"/>
  <c r="W733" i="27"/>
  <c r="AL733" i="27"/>
  <c r="AB733" i="27" s="1"/>
  <c r="AG733" i="27" s="1"/>
  <c r="AL790" i="27"/>
  <c r="AB790" i="27" s="1"/>
  <c r="AG790" i="27" s="1"/>
  <c r="W754" i="27"/>
  <c r="AL754" i="27"/>
  <c r="AB754" i="27" s="1"/>
  <c r="AG754" i="27" s="1"/>
  <c r="W629" i="27"/>
  <c r="AL629" i="27"/>
  <c r="AB629" i="27" s="1"/>
  <c r="AG629" i="27" s="1"/>
  <c r="W825" i="27"/>
  <c r="AL825" i="27"/>
  <c r="AB825" i="27" s="1"/>
  <c r="AG825" i="27" s="1"/>
  <c r="W641" i="27"/>
  <c r="AL641" i="27"/>
  <c r="AB641" i="27" s="1"/>
  <c r="AG641" i="27" s="1"/>
  <c r="W616" i="27"/>
  <c r="AL616" i="27"/>
  <c r="AB616" i="27" s="1"/>
  <c r="AG616" i="27" s="1"/>
  <c r="W762" i="27"/>
  <c r="AL762" i="27"/>
  <c r="AB762" i="27" s="1"/>
  <c r="AG762" i="27" s="1"/>
  <c r="AN271" i="36"/>
  <c r="W664" i="27"/>
  <c r="AL664" i="27"/>
  <c r="AB664" i="27" s="1"/>
  <c r="AG664" i="27" s="1"/>
  <c r="W806" i="27"/>
  <c r="AL806" i="27"/>
  <c r="AB806" i="27" s="1"/>
  <c r="AG806" i="27" s="1"/>
  <c r="W793" i="27"/>
  <c r="AL793" i="27"/>
  <c r="AB793" i="27" s="1"/>
  <c r="AG793" i="27" s="1"/>
  <c r="AN175" i="36"/>
  <c r="AN309" i="36"/>
  <c r="W659" i="27"/>
  <c r="AL659" i="27"/>
  <c r="AB659" i="27" s="1"/>
  <c r="AG659" i="27" s="1"/>
  <c r="W776" i="27"/>
  <c r="AL776" i="27"/>
  <c r="AB776" i="27" s="1"/>
  <c r="AG776" i="27" s="1"/>
  <c r="W655" i="27"/>
  <c r="AL655" i="27"/>
  <c r="AB655" i="27" s="1"/>
  <c r="AG655" i="27" s="1"/>
  <c r="W693" i="27"/>
  <c r="AL693" i="27"/>
  <c r="AB693" i="27" s="1"/>
  <c r="AG693" i="27" s="1"/>
  <c r="AN250" i="36"/>
  <c r="AM159" i="36"/>
  <c r="W545" i="27"/>
  <c r="AL545" i="27"/>
  <c r="AB545" i="27" s="1"/>
  <c r="AG545" i="27" s="1"/>
  <c r="W671" i="27"/>
  <c r="AL671" i="27"/>
  <c r="AB671" i="27" s="1"/>
  <c r="AG671" i="27" s="1"/>
  <c r="AM354" i="36"/>
  <c r="AN160" i="36"/>
  <c r="W832" i="27"/>
  <c r="AL832" i="27"/>
  <c r="AB832" i="27" s="1"/>
  <c r="AG832" i="27" s="1"/>
  <c r="AN221" i="36"/>
  <c r="W788" i="27"/>
  <c r="AL788" i="27"/>
  <c r="AB788" i="27" s="1"/>
  <c r="AG788" i="27" s="1"/>
  <c r="W770" i="27"/>
  <c r="AL770" i="27"/>
  <c r="AB770" i="27" s="1"/>
  <c r="AG770" i="27" s="1"/>
  <c r="W683" i="27"/>
  <c r="AL683" i="27"/>
  <c r="AB683" i="27" s="1"/>
  <c r="AG683" i="27" s="1"/>
  <c r="W606" i="27"/>
  <c r="AL606" i="27"/>
  <c r="AB606" i="27" s="1"/>
  <c r="AG606" i="27" s="1"/>
  <c r="AL692" i="27"/>
  <c r="AB692" i="27" s="1"/>
  <c r="AG692" i="27" s="1"/>
  <c r="W692" i="27"/>
  <c r="W638" i="27"/>
  <c r="AL638" i="27"/>
  <c r="AB638" i="27" s="1"/>
  <c r="AG638" i="27" s="1"/>
  <c r="W654" i="27"/>
  <c r="AL654" i="27"/>
  <c r="AB654" i="27" s="1"/>
  <c r="AG654" i="27" s="1"/>
  <c r="W682" i="27"/>
  <c r="AL682" i="27"/>
  <c r="AB682" i="27" s="1"/>
  <c r="AG682" i="27" s="1"/>
  <c r="W738" i="27"/>
  <c r="AL738" i="27"/>
  <c r="AB738" i="27" s="1"/>
  <c r="AG738" i="27" s="1"/>
  <c r="AL736" i="27"/>
  <c r="AB736" i="27" s="1"/>
  <c r="AG736" i="27" s="1"/>
  <c r="W736" i="27"/>
  <c r="AN307" i="36"/>
  <c r="W689" i="27"/>
  <c r="AL689" i="27"/>
  <c r="AB689" i="27" s="1"/>
  <c r="AG689" i="27" s="1"/>
  <c r="W608" i="27"/>
  <c r="AL608" i="27"/>
  <c r="AB608" i="27" s="1"/>
  <c r="AG608" i="27" s="1"/>
  <c r="W833" i="27"/>
  <c r="AL833" i="27"/>
  <c r="AB833" i="27" s="1"/>
  <c r="AG833" i="27" s="1"/>
  <c r="W799" i="27"/>
  <c r="AL799" i="27"/>
  <c r="AB799" i="27" s="1"/>
  <c r="AG799" i="27" s="1"/>
  <c r="AN180" i="36"/>
  <c r="W676" i="27"/>
  <c r="AL676" i="27"/>
  <c r="AB676" i="27" s="1"/>
  <c r="AG676" i="27" s="1"/>
  <c r="W674" i="27"/>
  <c r="AL674" i="27"/>
  <c r="AB674" i="27" s="1"/>
  <c r="AG674" i="27" s="1"/>
  <c r="W777" i="27"/>
  <c r="AL777" i="27"/>
  <c r="AB777" i="27" s="1"/>
  <c r="AG777" i="27" s="1"/>
  <c r="AN142" i="36"/>
  <c r="W713" i="27"/>
  <c r="AL713" i="27"/>
  <c r="AB713" i="27" s="1"/>
  <c r="AG713" i="27" s="1"/>
  <c r="AM275" i="36"/>
  <c r="W681" i="27"/>
  <c r="AL681" i="27"/>
  <c r="AB681" i="27" s="1"/>
  <c r="AG681" i="27" s="1"/>
  <c r="AN210" i="36"/>
  <c r="AN310" i="36"/>
  <c r="W667" i="27"/>
  <c r="AL667" i="27"/>
  <c r="AB667" i="27" s="1"/>
  <c r="AG667" i="27" s="1"/>
  <c r="W700" i="27"/>
  <c r="AL700" i="27"/>
  <c r="AB700" i="27" s="1"/>
  <c r="AG700" i="27" s="1"/>
  <c r="W686" i="27"/>
  <c r="AL686" i="27"/>
  <c r="AB686" i="27" s="1"/>
  <c r="AG686" i="27" s="1"/>
  <c r="W639" i="27"/>
  <c r="AL639" i="27"/>
  <c r="AB639" i="27" s="1"/>
  <c r="AG639" i="27" s="1"/>
  <c r="AN141" i="36"/>
  <c r="W701" i="27"/>
  <c r="AL701" i="27"/>
  <c r="AB701" i="27" s="1"/>
  <c r="AG701" i="27" s="1"/>
  <c r="W613" i="27"/>
  <c r="AL613" i="27"/>
  <c r="AB613" i="27" s="1"/>
  <c r="AG613" i="27" s="1"/>
  <c r="W619" i="27"/>
  <c r="AL619" i="27"/>
  <c r="AB619" i="27" s="1"/>
  <c r="AG619" i="27" s="1"/>
  <c r="W714" i="27"/>
  <c r="AL714" i="27"/>
  <c r="AB714" i="27" s="1"/>
  <c r="AG714" i="27" s="1"/>
  <c r="W665" i="27"/>
  <c r="AL665" i="27"/>
  <c r="AB665" i="27" s="1"/>
  <c r="AG665" i="27" s="1"/>
  <c r="AN197" i="36"/>
  <c r="AM304" i="36"/>
  <c r="AN146" i="36"/>
  <c r="AN287" i="36"/>
  <c r="AL615" i="27"/>
  <c r="AB615" i="27" s="1"/>
  <c r="AG615" i="27" s="1"/>
  <c r="W615" i="27"/>
  <c r="AM234" i="36"/>
  <c r="AL724" i="27"/>
  <c r="AB724" i="27" s="1"/>
  <c r="AG724" i="27" s="1"/>
  <c r="W724" i="27"/>
  <c r="W742" i="27"/>
  <c r="AL742" i="27"/>
  <c r="AB742" i="27" s="1"/>
  <c r="AG742" i="27" s="1"/>
  <c r="AN355" i="36"/>
  <c r="W620" i="27"/>
  <c r="AL620" i="27"/>
  <c r="AB620" i="27" s="1"/>
  <c r="AG620" i="27" s="1"/>
  <c r="AL719" i="27"/>
  <c r="AB719" i="27" s="1"/>
  <c r="AG719" i="27" s="1"/>
  <c r="W699" i="27"/>
  <c r="AL699" i="27"/>
  <c r="AB699" i="27" s="1"/>
  <c r="AG699" i="27" s="1"/>
  <c r="AN249" i="36"/>
  <c r="W830" i="27"/>
  <c r="AL830" i="27"/>
  <c r="AB830" i="27" s="1"/>
  <c r="AG830" i="27" s="1"/>
  <c r="AN154" i="36"/>
  <c r="W781" i="27"/>
  <c r="AL781" i="27"/>
  <c r="AB781" i="27" s="1"/>
  <c r="AG781" i="27" s="1"/>
  <c r="AN179" i="36"/>
  <c r="AN152" i="36"/>
  <c r="AN330" i="36"/>
  <c r="G4" i="29"/>
  <c r="N564" i="27" l="1"/>
  <c r="N489" i="27"/>
  <c r="N572" i="27"/>
  <c r="N620" i="27"/>
  <c r="N545" i="27"/>
  <c r="N526" i="27"/>
  <c r="N689" i="27"/>
  <c r="N832" i="27"/>
  <c r="N825" i="27"/>
  <c r="N693" i="27"/>
  <c r="N585" i="27"/>
  <c r="N700" i="27"/>
  <c r="N738" i="27"/>
  <c r="N566" i="27"/>
  <c r="N811" i="27"/>
  <c r="N555" i="27"/>
  <c r="N481" i="27"/>
  <c r="N639" i="27"/>
  <c r="N608" i="27"/>
  <c r="N692" i="27"/>
  <c r="N671" i="27"/>
  <c r="N659" i="27"/>
  <c r="N479" i="27"/>
  <c r="N641" i="27"/>
  <c r="N563" i="27"/>
  <c r="N819" i="27"/>
  <c r="N818" i="27"/>
  <c r="N516" i="27"/>
  <c r="N587" i="27"/>
  <c r="N716" i="27"/>
  <c r="N779" i="27"/>
  <c r="N546" i="27"/>
  <c r="N688" i="27"/>
  <c r="N624" i="27"/>
  <c r="N725" i="27"/>
  <c r="N527" i="27"/>
  <c r="N707" i="27"/>
  <c r="N540" i="27"/>
  <c r="N687" i="27"/>
  <c r="N492" i="27"/>
  <c r="N482" i="27"/>
  <c r="N648" i="27"/>
  <c r="N522" i="27"/>
  <c r="N677" i="27"/>
  <c r="N816" i="27"/>
  <c r="N661" i="27"/>
  <c r="N717" i="27"/>
  <c r="N514" i="27"/>
  <c r="N757" i="27"/>
  <c r="N698" i="27"/>
  <c r="N502" i="27"/>
  <c r="N636" i="27"/>
  <c r="N773" i="27"/>
  <c r="N485" i="27"/>
  <c r="N669" i="27"/>
  <c r="N477" i="27"/>
  <c r="N767" i="27"/>
  <c r="N531" i="27"/>
  <c r="N653" i="27"/>
  <c r="N715" i="27"/>
  <c r="N709" i="27"/>
  <c r="N769" i="27"/>
  <c r="N542" i="27"/>
  <c r="N708" i="27"/>
  <c r="N511" i="27"/>
  <c r="N618" i="27"/>
  <c r="N488" i="27"/>
  <c r="N518" i="27"/>
  <c r="N719" i="27"/>
  <c r="N480" i="27"/>
  <c r="N613" i="27"/>
  <c r="N667" i="27"/>
  <c r="N713" i="27"/>
  <c r="N676" i="27"/>
  <c r="N682" i="27"/>
  <c r="N606" i="27"/>
  <c r="N510" i="27"/>
  <c r="N664" i="27"/>
  <c r="N790" i="27"/>
  <c r="N642" i="27"/>
  <c r="N592" i="27"/>
  <c r="N532" i="27"/>
  <c r="N747" i="27"/>
  <c r="N821" i="27"/>
  <c r="N778" i="27"/>
  <c r="N534" i="27"/>
  <c r="N570" i="27"/>
  <c r="N783" i="27"/>
  <c r="N478" i="27"/>
  <c r="N670" i="27"/>
  <c r="N503" i="27"/>
  <c r="N768" i="27"/>
  <c r="N657" i="27"/>
  <c r="N823" i="27"/>
  <c r="N758" i="27"/>
  <c r="N553" i="27"/>
  <c r="N805" i="27"/>
  <c r="N633" i="27"/>
  <c r="N610" i="27"/>
  <c r="N658" i="27"/>
  <c r="N583" i="27"/>
  <c r="N835" i="27"/>
  <c r="N706" i="27"/>
  <c r="N695" i="27"/>
  <c r="N743" i="27"/>
  <c r="N820" i="27"/>
  <c r="N578" i="27"/>
  <c r="N486" i="27"/>
  <c r="N623" i="27"/>
  <c r="N622" i="27"/>
  <c r="N723" i="27"/>
  <c r="N650" i="27"/>
  <c r="N517" i="27"/>
  <c r="N801" i="27"/>
  <c r="N834" i="27"/>
  <c r="N824" i="27"/>
  <c r="N524" i="27"/>
  <c r="N604" i="27"/>
  <c r="N602" i="27"/>
  <c r="N755" i="27"/>
  <c r="N827" i="27"/>
  <c r="N593" i="27"/>
  <c r="N634" i="27"/>
  <c r="N576" i="27"/>
  <c r="N830" i="27"/>
  <c r="N724" i="27"/>
  <c r="N665" i="27"/>
  <c r="N701" i="27"/>
  <c r="N507" i="27"/>
  <c r="N497" i="27"/>
  <c r="N654" i="27"/>
  <c r="N683" i="27"/>
  <c r="N733" i="27"/>
  <c r="N772" i="27"/>
  <c r="N763" i="27"/>
  <c r="N525" i="27"/>
  <c r="N601" i="27"/>
  <c r="N588" i="27"/>
  <c r="N509" i="27"/>
  <c r="N596" i="27"/>
  <c r="N521" i="27"/>
  <c r="N554" i="27"/>
  <c r="N809" i="27"/>
  <c r="N637" i="27"/>
  <c r="N549" i="27"/>
  <c r="N496" i="27"/>
  <c r="N652" i="27"/>
  <c r="N571" i="27"/>
  <c r="N734" i="27"/>
  <c r="N756" i="27"/>
  <c r="N651" i="27"/>
  <c r="N520" i="27"/>
  <c r="N556" i="27"/>
  <c r="N814" i="27"/>
  <c r="N787" i="27"/>
  <c r="N750" i="27"/>
  <c r="N646" i="27"/>
  <c r="N499" i="27"/>
  <c r="N812" i="27"/>
  <c r="N614" i="27"/>
  <c r="N589" i="27"/>
  <c r="N729" i="27"/>
  <c r="N785" i="27"/>
  <c r="N711" i="27"/>
  <c r="N718" i="27"/>
  <c r="N749" i="27"/>
  <c r="N647" i="27"/>
  <c r="N744" i="27"/>
  <c r="N802" i="27"/>
  <c r="N703" i="27"/>
  <c r="N771" i="27"/>
  <c r="N793" i="27"/>
  <c r="N762" i="27"/>
  <c r="N629" i="27"/>
  <c r="N538" i="27"/>
  <c r="N680" i="27"/>
  <c r="N493" i="27"/>
  <c r="N528" i="27"/>
  <c r="N679" i="27"/>
  <c r="N732" i="27"/>
  <c r="N712" i="27"/>
  <c r="N533" i="27"/>
  <c r="N495" i="27"/>
  <c r="N737" i="27"/>
  <c r="N645" i="27"/>
  <c r="N696" i="27"/>
  <c r="N559" i="27"/>
  <c r="N753" i="27"/>
  <c r="N784" i="27"/>
  <c r="N745" i="27"/>
  <c r="N807" i="27"/>
  <c r="N791" i="27"/>
  <c r="N789" i="27"/>
  <c r="N630" i="27"/>
  <c r="N666" i="27"/>
  <c r="N817" i="27"/>
  <c r="N484" i="27"/>
  <c r="N541" i="27"/>
  <c r="N815" i="27"/>
  <c r="N694" i="27"/>
  <c r="N626" i="27"/>
  <c r="N826" i="27"/>
  <c r="N557" i="27"/>
  <c r="N537" i="27"/>
  <c r="N649" i="27"/>
  <c r="N483" i="27"/>
  <c r="N691" i="27"/>
  <c r="N697" i="27"/>
  <c r="N685" i="27"/>
  <c r="N529" i="27"/>
  <c r="N766" i="27"/>
  <c r="N808" i="27"/>
  <c r="N539" i="27"/>
  <c r="N569" i="27"/>
  <c r="N822" i="27"/>
  <c r="N515" i="27"/>
  <c r="N748" i="27"/>
  <c r="N590" i="27"/>
  <c r="N558" i="27"/>
  <c r="N535" i="27"/>
  <c r="N798" i="27"/>
  <c r="N799" i="27"/>
  <c r="N655" i="27"/>
  <c r="N781" i="27"/>
  <c r="N742" i="27"/>
  <c r="N714" i="27"/>
  <c r="N573" i="27"/>
  <c r="N686" i="27"/>
  <c r="N561" i="27"/>
  <c r="N777" i="27"/>
  <c r="N638" i="27"/>
  <c r="N770" i="27"/>
  <c r="N803" i="27"/>
  <c r="N530" i="27"/>
  <c r="N586" i="27"/>
  <c r="N552" i="27"/>
  <c r="N752" i="27"/>
  <c r="N625" i="27"/>
  <c r="N627" i="27"/>
  <c r="N728" i="27"/>
  <c r="N813" i="27"/>
  <c r="N704" i="27"/>
  <c r="N765" i="27"/>
  <c r="N780" i="27"/>
  <c r="N800" i="27"/>
  <c r="N523" i="27"/>
  <c r="N640" i="27"/>
  <c r="N512" i="27"/>
  <c r="N797" i="27"/>
  <c r="N491" i="27"/>
  <c r="N635" i="27"/>
  <c r="N621" i="27"/>
  <c r="N500" i="27"/>
  <c r="N705" i="27"/>
  <c r="N574" i="27"/>
  <c r="N759" i="27"/>
  <c r="N600" i="27"/>
  <c r="N731" i="27"/>
  <c r="N582" i="27"/>
  <c r="N498" i="27"/>
  <c r="N829" i="27"/>
  <c r="N579" i="27"/>
  <c r="N551" i="27"/>
  <c r="N774" i="27"/>
  <c r="N710" i="27"/>
  <c r="N792" i="27"/>
  <c r="N501" i="27"/>
  <c r="N560" i="27"/>
  <c r="N699" i="27"/>
  <c r="N615" i="27"/>
  <c r="N681" i="27"/>
  <c r="N833" i="27"/>
  <c r="N736" i="27"/>
  <c r="N487" i="27"/>
  <c r="N776" i="27"/>
  <c r="N806" i="27"/>
  <c r="N616" i="27"/>
  <c r="N754" i="27"/>
  <c r="N612" i="27"/>
  <c r="N761" i="27"/>
  <c r="N580" i="27"/>
  <c r="N828" i="27"/>
  <c r="N603" i="27"/>
  <c r="N550" i="27"/>
  <c r="N595" i="27"/>
  <c r="N567" i="27"/>
  <c r="N739" i="27"/>
  <c r="N740" i="27"/>
  <c r="N609" i="27"/>
  <c r="N804" i="27"/>
  <c r="N597" i="27"/>
  <c r="N662" i="27"/>
  <c r="N581" i="27"/>
  <c r="N760" i="27"/>
  <c r="N775" i="27"/>
  <c r="N668" i="27"/>
  <c r="N562" i="27"/>
  <c r="N513" i="27"/>
  <c r="N575" i="27"/>
  <c r="N721" i="27"/>
  <c r="N591" i="27"/>
  <c r="N584" i="27"/>
  <c r="N746" i="27"/>
  <c r="N617" i="27"/>
  <c r="N678" i="27"/>
  <c r="N663" i="27"/>
  <c r="N644" i="27"/>
  <c r="N543" i="27"/>
  <c r="N631" i="27"/>
  <c r="N831" i="27"/>
  <c r="N673" i="27"/>
  <c r="N672" i="27"/>
  <c r="N794" i="27"/>
  <c r="N547" i="27"/>
  <c r="N544" i="27"/>
  <c r="N643" i="27"/>
  <c r="N619" i="27"/>
  <c r="N674" i="27"/>
  <c r="N788" i="27"/>
  <c r="N565" i="27"/>
  <c r="N675" i="27"/>
  <c r="N727" i="27"/>
  <c r="N702" i="27"/>
  <c r="N726" i="27"/>
  <c r="N782" i="27"/>
  <c r="N684" i="27"/>
  <c r="N607" i="27"/>
  <c r="N506" i="27"/>
  <c r="N735" i="27"/>
  <c r="N599" i="27"/>
  <c r="N504" i="27"/>
  <c r="N548" i="27"/>
  <c r="N598" i="27"/>
  <c r="N594" i="27"/>
  <c r="N632" i="27"/>
  <c r="N796" i="27"/>
  <c r="N720" i="27"/>
  <c r="N605" i="27"/>
  <c r="N810" i="27"/>
  <c r="N764" i="27"/>
  <c r="N741" i="27"/>
  <c r="N730" i="27"/>
  <c r="N505" i="27"/>
  <c r="N628" i="27"/>
  <c r="N722" i="27"/>
  <c r="N751" i="27"/>
  <c r="N660" i="27"/>
  <c r="N795" i="27"/>
  <c r="N690" i="27"/>
  <c r="N536" i="27"/>
  <c r="N656" i="27"/>
  <c r="N508" i="27"/>
  <c r="N611" i="27"/>
  <c r="N836" i="27"/>
  <c r="N568" i="27"/>
  <c r="N494" i="27"/>
  <c r="N577" i="27"/>
  <c r="N490" i="27"/>
  <c r="N786" i="27"/>
  <c r="N519" i="27"/>
  <c r="B363" i="36"/>
  <c r="C661" i="23" s="1"/>
  <c r="B362" i="36"/>
  <c r="C660" i="23" s="1"/>
  <c r="B361" i="36"/>
  <c r="C659" i="23" s="1"/>
  <c r="B360" i="36"/>
  <c r="C658" i="23" s="1"/>
  <c r="B359" i="36"/>
  <c r="C657" i="23" s="1"/>
  <c r="B358" i="36"/>
  <c r="C656" i="23" s="1"/>
  <c r="B357" i="36"/>
  <c r="C655" i="23" s="1"/>
  <c r="B356" i="36"/>
  <c r="C654" i="23" s="1"/>
  <c r="B355" i="36"/>
  <c r="C653" i="23" s="1"/>
  <c r="B354" i="36"/>
  <c r="C652" i="23" s="1"/>
  <c r="B353" i="36"/>
  <c r="C651" i="23" s="1"/>
  <c r="B352" i="36"/>
  <c r="C650" i="23" s="1"/>
  <c r="B351" i="36"/>
  <c r="C649" i="23" s="1"/>
  <c r="B350" i="36"/>
  <c r="C648" i="23" s="1"/>
  <c r="B349" i="36"/>
  <c r="C647" i="23" s="1"/>
  <c r="B348" i="36"/>
  <c r="C646" i="23" s="1"/>
  <c r="B347" i="36"/>
  <c r="C645" i="23" s="1"/>
  <c r="B346" i="36"/>
  <c r="C644" i="23" s="1"/>
  <c r="B345" i="36"/>
  <c r="C643" i="23" s="1"/>
  <c r="B344" i="36"/>
  <c r="C642" i="23" s="1"/>
  <c r="B343" i="36"/>
  <c r="C641" i="23" s="1"/>
  <c r="B342" i="36"/>
  <c r="C640" i="23" s="1"/>
  <c r="B341" i="36"/>
  <c r="C639" i="23" s="1"/>
  <c r="B340" i="36"/>
  <c r="C638" i="23" s="1"/>
  <c r="B339" i="36"/>
  <c r="C637" i="23" s="1"/>
  <c r="B338" i="36"/>
  <c r="C636" i="23" s="1"/>
  <c r="B337" i="36"/>
  <c r="C635" i="23" s="1"/>
  <c r="B336" i="36"/>
  <c r="C634" i="23" s="1"/>
  <c r="B335" i="36"/>
  <c r="C633" i="23" s="1"/>
  <c r="B334" i="36"/>
  <c r="C632" i="23" s="1"/>
  <c r="B333" i="36"/>
  <c r="C631" i="23" s="1"/>
  <c r="B332" i="36"/>
  <c r="C630" i="23" s="1"/>
  <c r="B331" i="36"/>
  <c r="C629" i="23" s="1"/>
  <c r="B330" i="36"/>
  <c r="C628" i="23" s="1"/>
  <c r="B329" i="36"/>
  <c r="C627" i="23" s="1"/>
  <c r="B328" i="36"/>
  <c r="C626" i="23" s="1"/>
  <c r="B327" i="36"/>
  <c r="C625" i="23" s="1"/>
  <c r="B326" i="36"/>
  <c r="C624" i="23" s="1"/>
  <c r="B325" i="36"/>
  <c r="C623" i="23" s="1"/>
  <c r="B324" i="36"/>
  <c r="C622" i="23" s="1"/>
  <c r="B323" i="36"/>
  <c r="C621" i="23" s="1"/>
  <c r="B322" i="36"/>
  <c r="C620" i="23" s="1"/>
  <c r="B321" i="36"/>
  <c r="C619" i="23" s="1"/>
  <c r="B320" i="36"/>
  <c r="C618" i="23" s="1"/>
  <c r="B319" i="36"/>
  <c r="C617" i="23" s="1"/>
  <c r="B318" i="36"/>
  <c r="C616" i="23" s="1"/>
  <c r="B317" i="36"/>
  <c r="C615" i="23" s="1"/>
  <c r="B316" i="36"/>
  <c r="C614" i="23" s="1"/>
  <c r="B315" i="36"/>
  <c r="C613" i="23" s="1"/>
  <c r="B314" i="36"/>
  <c r="C612" i="23" s="1"/>
  <c r="B313" i="36"/>
  <c r="C611" i="23" s="1"/>
  <c r="B312" i="36"/>
  <c r="C610" i="23" s="1"/>
  <c r="B311" i="36"/>
  <c r="C609" i="23" s="1"/>
  <c r="B310" i="36"/>
  <c r="C608" i="23" s="1"/>
  <c r="B309" i="36"/>
  <c r="C607" i="23" s="1"/>
  <c r="B308" i="36"/>
  <c r="C606" i="23" s="1"/>
  <c r="B307" i="36"/>
  <c r="C605" i="23" s="1"/>
  <c r="B306" i="36"/>
  <c r="C604" i="23" s="1"/>
  <c r="B305" i="36"/>
  <c r="C603" i="23" s="1"/>
  <c r="B304" i="36"/>
  <c r="C602" i="23" s="1"/>
  <c r="B303" i="36"/>
  <c r="C601" i="23" s="1"/>
  <c r="B302" i="36"/>
  <c r="C600" i="23" s="1"/>
  <c r="B301" i="36"/>
  <c r="C599" i="23" s="1"/>
  <c r="B300" i="36"/>
  <c r="C598" i="23" s="1"/>
  <c r="B299" i="36"/>
  <c r="C597" i="23" s="1"/>
  <c r="B298" i="36"/>
  <c r="C596" i="23" s="1"/>
  <c r="B297" i="36"/>
  <c r="C595" i="23" s="1"/>
  <c r="B296" i="36"/>
  <c r="C594" i="23" s="1"/>
  <c r="B295" i="36"/>
  <c r="C593" i="23" s="1"/>
  <c r="B294" i="36"/>
  <c r="C592" i="23" s="1"/>
  <c r="B293" i="36"/>
  <c r="C591" i="23" s="1"/>
  <c r="B292" i="36"/>
  <c r="C590" i="23" s="1"/>
  <c r="B291" i="36"/>
  <c r="C589" i="23" s="1"/>
  <c r="B290" i="36"/>
  <c r="C588" i="23" s="1"/>
  <c r="B289" i="36"/>
  <c r="C587" i="23" s="1"/>
  <c r="B288" i="36"/>
  <c r="C586" i="23" s="1"/>
  <c r="B287" i="36"/>
  <c r="C585" i="23" s="1"/>
  <c r="B286" i="36"/>
  <c r="C584" i="23" s="1"/>
  <c r="B285" i="36"/>
  <c r="C583" i="23" s="1"/>
  <c r="B284" i="36"/>
  <c r="C582" i="23" s="1"/>
  <c r="B283" i="36"/>
  <c r="C581" i="23" s="1"/>
  <c r="B282" i="36"/>
  <c r="C580" i="23" s="1"/>
  <c r="B281" i="36"/>
  <c r="C579" i="23" s="1"/>
  <c r="B280" i="36"/>
  <c r="C578" i="23" s="1"/>
  <c r="B279" i="36"/>
  <c r="C577" i="23" s="1"/>
  <c r="B278" i="36"/>
  <c r="C576" i="23" s="1"/>
  <c r="B277" i="36"/>
  <c r="C575" i="23" s="1"/>
  <c r="B276" i="36"/>
  <c r="C574" i="23" s="1"/>
  <c r="B275" i="36"/>
  <c r="C573" i="23" s="1"/>
  <c r="B274" i="36"/>
  <c r="C572" i="23" s="1"/>
  <c r="B273" i="36"/>
  <c r="C571" i="23" s="1"/>
  <c r="B272" i="36"/>
  <c r="C570" i="23" s="1"/>
  <c r="B271" i="36"/>
  <c r="C569" i="23" s="1"/>
  <c r="B270" i="36"/>
  <c r="C568" i="23" s="1"/>
  <c r="B269" i="36"/>
  <c r="C567" i="23" s="1"/>
  <c r="B268" i="36"/>
  <c r="C566" i="23" s="1"/>
  <c r="B267" i="36"/>
  <c r="C565" i="23" s="1"/>
  <c r="B266" i="36"/>
  <c r="C564" i="23" s="1"/>
  <c r="B265" i="36"/>
  <c r="C563" i="23" s="1"/>
  <c r="B264" i="36"/>
  <c r="C562" i="23" s="1"/>
  <c r="B263" i="36"/>
  <c r="C561" i="23" s="1"/>
  <c r="B262" i="36"/>
  <c r="C560" i="23" s="1"/>
  <c r="B261" i="36"/>
  <c r="C559" i="23" s="1"/>
  <c r="B260" i="36"/>
  <c r="C558" i="23" s="1"/>
  <c r="B259" i="36"/>
  <c r="C557" i="23" s="1"/>
  <c r="B258" i="36"/>
  <c r="C556" i="23" s="1"/>
  <c r="B257" i="36"/>
  <c r="C555" i="23" s="1"/>
  <c r="B256" i="36"/>
  <c r="C554" i="23" s="1"/>
  <c r="B255" i="36"/>
  <c r="C553" i="23" s="1"/>
  <c r="B254" i="36"/>
  <c r="C552" i="23" s="1"/>
  <c r="B253" i="36"/>
  <c r="C551" i="23" s="1"/>
  <c r="B252" i="36"/>
  <c r="C550" i="23" s="1"/>
  <c r="B251" i="36"/>
  <c r="C549" i="23" s="1"/>
  <c r="B250" i="36"/>
  <c r="C548" i="23" s="1"/>
  <c r="B249" i="36"/>
  <c r="C547" i="23" s="1"/>
  <c r="B248" i="36"/>
  <c r="C546" i="23" s="1"/>
  <c r="B247" i="36"/>
  <c r="C545" i="23" s="1"/>
  <c r="B246" i="36"/>
  <c r="C544" i="23" s="1"/>
  <c r="B245" i="36"/>
  <c r="C543" i="23" s="1"/>
  <c r="B244" i="36"/>
  <c r="C542" i="23" s="1"/>
  <c r="B242" i="36"/>
  <c r="C541" i="23" s="1"/>
  <c r="B241" i="36"/>
  <c r="C540" i="23" s="1"/>
  <c r="B240" i="36"/>
  <c r="C539" i="23" s="1"/>
  <c r="B239" i="36"/>
  <c r="C538" i="23" s="1"/>
  <c r="B238" i="36"/>
  <c r="C537" i="23" s="1"/>
  <c r="B237" i="36"/>
  <c r="C536" i="23" s="1"/>
  <c r="B236" i="36"/>
  <c r="C535" i="23" s="1"/>
  <c r="B235" i="36"/>
  <c r="C534" i="23" s="1"/>
  <c r="B234" i="36"/>
  <c r="C533" i="23" s="1"/>
  <c r="B233" i="36"/>
  <c r="C532" i="23" s="1"/>
  <c r="B232" i="36"/>
  <c r="C531" i="23" s="1"/>
  <c r="B231" i="36"/>
  <c r="C530" i="23" s="1"/>
  <c r="B230" i="36"/>
  <c r="C529" i="23" s="1"/>
  <c r="B229" i="36"/>
  <c r="C528" i="23" s="1"/>
  <c r="B228" i="36"/>
  <c r="C527" i="23" s="1"/>
  <c r="B227" i="36"/>
  <c r="C526" i="23" s="1"/>
  <c r="B226" i="36"/>
  <c r="C525" i="23" s="1"/>
  <c r="B225" i="36"/>
  <c r="C524" i="23" s="1"/>
  <c r="B224" i="36"/>
  <c r="C523" i="23" s="1"/>
  <c r="B223" i="36"/>
  <c r="C522" i="23" s="1"/>
  <c r="B222" i="36"/>
  <c r="C521" i="23" s="1"/>
  <c r="B221" i="36"/>
  <c r="C520" i="23" s="1"/>
  <c r="B220" i="36"/>
  <c r="C519" i="23" s="1"/>
  <c r="B219" i="36"/>
  <c r="C518" i="23" s="1"/>
  <c r="B218" i="36"/>
  <c r="C517" i="23" s="1"/>
  <c r="B217" i="36"/>
  <c r="C516" i="23" s="1"/>
  <c r="B216" i="36"/>
  <c r="C515" i="23" s="1"/>
  <c r="B215" i="36"/>
  <c r="C514" i="23" s="1"/>
  <c r="B214" i="36"/>
  <c r="C513" i="23" s="1"/>
  <c r="B213" i="36"/>
  <c r="C512" i="23" s="1"/>
  <c r="B212" i="36"/>
  <c r="C511" i="23" s="1"/>
  <c r="B211" i="36"/>
  <c r="C510" i="23" s="1"/>
  <c r="B210" i="36"/>
  <c r="C509" i="23" s="1"/>
  <c r="B209" i="36"/>
  <c r="C508" i="23" s="1"/>
  <c r="B208" i="36"/>
  <c r="C507" i="23" s="1"/>
  <c r="B207" i="36"/>
  <c r="C506" i="23" s="1"/>
  <c r="B206" i="36"/>
  <c r="C505" i="23" s="1"/>
  <c r="B205" i="36"/>
  <c r="C504" i="23" s="1"/>
  <c r="B204" i="36"/>
  <c r="C503" i="23" s="1"/>
  <c r="B203" i="36"/>
  <c r="C502" i="23" s="1"/>
  <c r="B202" i="36"/>
  <c r="C501" i="23" s="1"/>
  <c r="B201" i="36"/>
  <c r="C500" i="23" s="1"/>
  <c r="B200" i="36"/>
  <c r="C499" i="23" s="1"/>
  <c r="B199" i="36"/>
  <c r="C498" i="23" s="1"/>
  <c r="B198" i="36"/>
  <c r="C497" i="23" s="1"/>
  <c r="B197" i="36"/>
  <c r="C496" i="23" s="1"/>
  <c r="B196" i="36"/>
  <c r="C495" i="23" s="1"/>
  <c r="B195" i="36"/>
  <c r="C494" i="23" s="1"/>
  <c r="B194" i="36"/>
  <c r="C493" i="23" s="1"/>
  <c r="B193" i="36"/>
  <c r="C492" i="23" s="1"/>
  <c r="B192" i="36"/>
  <c r="C491" i="23" s="1"/>
  <c r="B191" i="36"/>
  <c r="C490" i="23" s="1"/>
  <c r="B190" i="36"/>
  <c r="C489" i="23" s="1"/>
  <c r="B189" i="36"/>
  <c r="C488" i="23" s="1"/>
  <c r="B188" i="36"/>
  <c r="C487" i="23" s="1"/>
  <c r="B187" i="36"/>
  <c r="C486" i="23" s="1"/>
  <c r="B186" i="36"/>
  <c r="C485" i="23" s="1"/>
  <c r="B185" i="36"/>
  <c r="C484" i="23" s="1"/>
  <c r="B184" i="36"/>
  <c r="C483" i="23" s="1"/>
  <c r="B183" i="36"/>
  <c r="C482" i="23" s="1"/>
  <c r="B182" i="36"/>
  <c r="C481" i="23" s="1"/>
  <c r="B181" i="36"/>
  <c r="C480" i="23" s="1"/>
  <c r="B180" i="36"/>
  <c r="C479" i="23" s="1"/>
  <c r="B179" i="36"/>
  <c r="C478" i="23" s="1"/>
  <c r="B178" i="36"/>
  <c r="C477" i="23" s="1"/>
  <c r="B177" i="36"/>
  <c r="C476" i="23" s="1"/>
  <c r="B176" i="36"/>
  <c r="C475" i="23" s="1"/>
  <c r="B175" i="36"/>
  <c r="C474" i="23" s="1"/>
  <c r="B174" i="36"/>
  <c r="C473" i="23" s="1"/>
  <c r="B173" i="36"/>
  <c r="C472" i="23" s="1"/>
  <c r="B172" i="36"/>
  <c r="C471" i="23" s="1"/>
  <c r="B171" i="36"/>
  <c r="C470" i="23" s="1"/>
  <c r="B170" i="36"/>
  <c r="C469" i="23" s="1"/>
  <c r="B169" i="36"/>
  <c r="C468" i="23" s="1"/>
  <c r="B168" i="36"/>
  <c r="C467" i="23" s="1"/>
  <c r="B167" i="36"/>
  <c r="C466" i="23" s="1"/>
  <c r="B166" i="36"/>
  <c r="C465" i="23" s="1"/>
  <c r="B165" i="36"/>
  <c r="C464" i="23" s="1"/>
  <c r="B164" i="36"/>
  <c r="C463" i="23" s="1"/>
  <c r="B163" i="36"/>
  <c r="C462" i="23" s="1"/>
  <c r="B162" i="36"/>
  <c r="C461" i="23" s="1"/>
  <c r="B161" i="36"/>
  <c r="C460" i="23" s="1"/>
  <c r="B160" i="36"/>
  <c r="C459" i="23" s="1"/>
  <c r="B159" i="36"/>
  <c r="C458" i="23" s="1"/>
  <c r="B158" i="36"/>
  <c r="C457" i="23" s="1"/>
  <c r="B157" i="36"/>
  <c r="C456" i="23" s="1"/>
  <c r="B156" i="36"/>
  <c r="C455" i="23" s="1"/>
  <c r="B155" i="36"/>
  <c r="C454" i="23" s="1"/>
  <c r="B154" i="36"/>
  <c r="C453" i="23" s="1"/>
  <c r="B153" i="36"/>
  <c r="C452" i="23" s="1"/>
  <c r="B152" i="36"/>
  <c r="C451" i="23" s="1"/>
  <c r="B151" i="36"/>
  <c r="C450" i="23" s="1"/>
  <c r="B150" i="36"/>
  <c r="C449" i="23" s="1"/>
  <c r="B149" i="36"/>
  <c r="C448" i="23" s="1"/>
  <c r="B148" i="36"/>
  <c r="C447" i="23" s="1"/>
  <c r="B147" i="36"/>
  <c r="C446" i="23" s="1"/>
  <c r="B146" i="36"/>
  <c r="C445" i="23" s="1"/>
  <c r="B145" i="36"/>
  <c r="C444" i="23" s="1"/>
  <c r="B144" i="36"/>
  <c r="C443" i="23" s="1"/>
  <c r="B143" i="36"/>
  <c r="C442" i="23" s="1"/>
  <c r="B142" i="36"/>
  <c r="C441" i="23" s="1"/>
  <c r="B141" i="36"/>
  <c r="C440" i="23" s="1"/>
  <c r="B140" i="36"/>
  <c r="C439" i="23" s="1"/>
  <c r="B139" i="36"/>
  <c r="C438" i="23" s="1"/>
  <c r="B138" i="36"/>
  <c r="C437" i="23" s="1"/>
  <c r="B137" i="36"/>
  <c r="C436" i="23" s="1"/>
  <c r="B136" i="36"/>
  <c r="C435" i="23" s="1"/>
  <c r="B135" i="36"/>
  <c r="C434" i="23" s="1"/>
  <c r="B134" i="36"/>
  <c r="C433" i="23" s="1"/>
  <c r="B133" i="36"/>
  <c r="C432" i="23" s="1"/>
  <c r="B132" i="36"/>
  <c r="C431" i="23" s="1"/>
  <c r="B131" i="36"/>
  <c r="C430" i="23" s="1"/>
  <c r="B130" i="36"/>
  <c r="C429" i="23" s="1"/>
  <c r="B129" i="36"/>
  <c r="C428" i="23" s="1"/>
  <c r="B128" i="36"/>
  <c r="C427" i="23" s="1"/>
  <c r="B127" i="36"/>
  <c r="C426" i="23" s="1"/>
  <c r="B126" i="36"/>
  <c r="C425" i="23" s="1"/>
  <c r="B125" i="36"/>
  <c r="C424" i="23" s="1"/>
  <c r="B124" i="36"/>
  <c r="C423" i="23" s="1"/>
  <c r="B123" i="36"/>
  <c r="C422" i="23" s="1"/>
  <c r="B121" i="36"/>
  <c r="C421" i="23" s="1"/>
  <c r="B120" i="36"/>
  <c r="C420" i="23" s="1"/>
  <c r="B119" i="36"/>
  <c r="C419" i="23" s="1"/>
  <c r="B118" i="36"/>
  <c r="C418" i="23" s="1"/>
  <c r="B117" i="36"/>
  <c r="C417" i="23" s="1"/>
  <c r="B116" i="36"/>
  <c r="C416" i="23" s="1"/>
  <c r="B115" i="36"/>
  <c r="C415" i="23" s="1"/>
  <c r="B114" i="36"/>
  <c r="C414" i="23" s="1"/>
  <c r="B113" i="36"/>
  <c r="C413" i="23" s="1"/>
  <c r="B112" i="36"/>
  <c r="C412" i="23" s="1"/>
  <c r="B111" i="36"/>
  <c r="C411" i="23" s="1"/>
  <c r="B110" i="36"/>
  <c r="C410" i="23" s="1"/>
  <c r="B109" i="36"/>
  <c r="C409" i="23" s="1"/>
  <c r="B108" i="36"/>
  <c r="C408" i="23" s="1"/>
  <c r="B107" i="36"/>
  <c r="C407" i="23" s="1"/>
  <c r="B106" i="36"/>
  <c r="C406" i="23" s="1"/>
  <c r="B105" i="36"/>
  <c r="C405" i="23" s="1"/>
  <c r="B104" i="36"/>
  <c r="C404" i="23" s="1"/>
  <c r="B103" i="36"/>
  <c r="C403" i="23" s="1"/>
  <c r="B102" i="36"/>
  <c r="C402" i="23" s="1"/>
  <c r="B101" i="36"/>
  <c r="C401" i="23" s="1"/>
  <c r="B100" i="36"/>
  <c r="C400" i="23" s="1"/>
  <c r="B99" i="36"/>
  <c r="C399" i="23" s="1"/>
  <c r="B98" i="36"/>
  <c r="C398" i="23" s="1"/>
  <c r="B97" i="36"/>
  <c r="C397" i="23" s="1"/>
  <c r="B96" i="36"/>
  <c r="C396" i="23" s="1"/>
  <c r="B95" i="36"/>
  <c r="C395" i="23" s="1"/>
  <c r="B94" i="36"/>
  <c r="C394" i="23" s="1"/>
  <c r="B93" i="36"/>
  <c r="C393" i="23" s="1"/>
  <c r="B92" i="36"/>
  <c r="C392" i="23" s="1"/>
  <c r="B91" i="36"/>
  <c r="C391" i="23" s="1"/>
  <c r="B90" i="36"/>
  <c r="C390" i="23" s="1"/>
  <c r="B89" i="36"/>
  <c r="C389" i="23" s="1"/>
  <c r="B88" i="36"/>
  <c r="C388" i="23" s="1"/>
  <c r="B87" i="36"/>
  <c r="C387" i="23" s="1"/>
  <c r="B86" i="36"/>
  <c r="C386" i="23" s="1"/>
  <c r="B85" i="36"/>
  <c r="C385" i="23" s="1"/>
  <c r="B84" i="36"/>
  <c r="C384" i="23" s="1"/>
  <c r="B83" i="36"/>
  <c r="C383" i="23" s="1"/>
  <c r="B82" i="36"/>
  <c r="C382" i="23" s="1"/>
  <c r="B81" i="36"/>
  <c r="C381" i="23" s="1"/>
  <c r="B80" i="36"/>
  <c r="C380" i="23" s="1"/>
  <c r="B79" i="36"/>
  <c r="C379" i="23" s="1"/>
  <c r="B78" i="36"/>
  <c r="C378" i="23" s="1"/>
  <c r="B77" i="36"/>
  <c r="C377" i="23" s="1"/>
  <c r="B76" i="36"/>
  <c r="C376" i="23" s="1"/>
  <c r="B75" i="36"/>
  <c r="C375" i="23" s="1"/>
  <c r="B74" i="36"/>
  <c r="C374" i="23" s="1"/>
  <c r="B73" i="36"/>
  <c r="C373" i="23" s="1"/>
  <c r="B72" i="36"/>
  <c r="C372" i="23" s="1"/>
  <c r="B71" i="36"/>
  <c r="C371" i="23" s="1"/>
  <c r="B70" i="36"/>
  <c r="C370" i="23" s="1"/>
  <c r="B69" i="36"/>
  <c r="C369" i="23" s="1"/>
  <c r="B68" i="36"/>
  <c r="C368" i="23" s="1"/>
  <c r="B67" i="36"/>
  <c r="C367" i="23" s="1"/>
  <c r="B66" i="36"/>
  <c r="C366" i="23" s="1"/>
  <c r="B65" i="36"/>
  <c r="C365" i="23" s="1"/>
  <c r="B64" i="36"/>
  <c r="C364" i="23" s="1"/>
  <c r="B63" i="36"/>
  <c r="C363" i="23" s="1"/>
  <c r="B62" i="36"/>
  <c r="C362" i="23" s="1"/>
  <c r="B61" i="36"/>
  <c r="C361" i="23" s="1"/>
  <c r="B60" i="36"/>
  <c r="C360" i="23" s="1"/>
  <c r="B59" i="36"/>
  <c r="C359" i="23" s="1"/>
  <c r="B58" i="36"/>
  <c r="C358" i="23" s="1"/>
  <c r="B57" i="36"/>
  <c r="C357" i="23" s="1"/>
  <c r="B56" i="36"/>
  <c r="C356" i="23" s="1"/>
  <c r="B55" i="36"/>
  <c r="C355" i="23" s="1"/>
  <c r="B54" i="36"/>
  <c r="C354" i="23" s="1"/>
  <c r="B53" i="36"/>
  <c r="C353" i="23" s="1"/>
  <c r="B52" i="36"/>
  <c r="C352" i="23" s="1"/>
  <c r="B51" i="36"/>
  <c r="C351" i="23" s="1"/>
  <c r="B50" i="36"/>
  <c r="C350" i="23" s="1"/>
  <c r="B49" i="36"/>
  <c r="C349" i="23" s="1"/>
  <c r="B48" i="36"/>
  <c r="C348" i="23" s="1"/>
  <c r="B47" i="36"/>
  <c r="C347" i="23" s="1"/>
  <c r="B46" i="36"/>
  <c r="C346" i="23" s="1"/>
  <c r="B45" i="36"/>
  <c r="C345" i="23" s="1"/>
  <c r="B44" i="36"/>
  <c r="C344" i="23" s="1"/>
  <c r="B43" i="36"/>
  <c r="C343" i="23" s="1"/>
  <c r="B42" i="36"/>
  <c r="C342" i="23" s="1"/>
  <c r="B41" i="36"/>
  <c r="C341" i="23" s="1"/>
  <c r="B40" i="36"/>
  <c r="C340" i="23" s="1"/>
  <c r="B39" i="36"/>
  <c r="C339" i="23" s="1"/>
  <c r="B38" i="36"/>
  <c r="C338" i="23" s="1"/>
  <c r="B37" i="36"/>
  <c r="C337" i="23" s="1"/>
  <c r="B36" i="36"/>
  <c r="C336" i="23" s="1"/>
  <c r="B35" i="36"/>
  <c r="C335" i="23" s="1"/>
  <c r="B34" i="36"/>
  <c r="C334" i="23" s="1"/>
  <c r="B33" i="36"/>
  <c r="C333" i="23" s="1"/>
  <c r="B32" i="36"/>
  <c r="C332" i="23" s="1"/>
  <c r="B31" i="36"/>
  <c r="C331" i="23" s="1"/>
  <c r="B30" i="36"/>
  <c r="C330" i="23" s="1"/>
  <c r="B29" i="36"/>
  <c r="C329" i="23" s="1"/>
  <c r="B28" i="36"/>
  <c r="C328" i="23" s="1"/>
  <c r="B27" i="36"/>
  <c r="C327" i="23" s="1"/>
  <c r="B26" i="36"/>
  <c r="C326" i="23" s="1"/>
  <c r="B25" i="36"/>
  <c r="C325" i="23" s="1"/>
  <c r="B24" i="36"/>
  <c r="C324" i="23" s="1"/>
  <c r="B23" i="36"/>
  <c r="C323" i="23" s="1"/>
  <c r="B22" i="36"/>
  <c r="C322" i="23" s="1"/>
  <c r="B21" i="36"/>
  <c r="C321" i="23" s="1"/>
  <c r="B20" i="36"/>
  <c r="C320" i="23" s="1"/>
  <c r="B19" i="36"/>
  <c r="C319" i="23" s="1"/>
  <c r="B18" i="36"/>
  <c r="C318" i="23" s="1"/>
  <c r="B17" i="36"/>
  <c r="C317" i="23" s="1"/>
  <c r="B16" i="36"/>
  <c r="C316" i="23" s="1"/>
  <c r="B15" i="36"/>
  <c r="C315" i="23" s="1"/>
  <c r="B14" i="36"/>
  <c r="C314" i="23" s="1"/>
  <c r="B13" i="36"/>
  <c r="C313" i="23" s="1"/>
  <c r="B12" i="36"/>
  <c r="C312" i="23" s="1"/>
  <c r="B11" i="36"/>
  <c r="C311" i="23" s="1"/>
  <c r="B10" i="36"/>
  <c r="C310" i="23" s="1"/>
  <c r="B9" i="36"/>
  <c r="C309" i="23" s="1"/>
  <c r="B8" i="36"/>
  <c r="C308" i="23" s="1"/>
  <c r="B7" i="36"/>
  <c r="C307" i="23" s="1"/>
  <c r="B6" i="36"/>
  <c r="C306" i="23" s="1"/>
  <c r="B5" i="36"/>
  <c r="C305" i="23" s="1"/>
  <c r="B4" i="36"/>
  <c r="C304" i="23" s="1"/>
  <c r="B3" i="36"/>
  <c r="C303" i="23" s="1"/>
  <c r="B2" i="36"/>
  <c r="C302" i="23" s="1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V363" i="36"/>
  <c r="L363" i="36"/>
  <c r="K363" i="36"/>
  <c r="V362" i="36"/>
  <c r="L362" i="36"/>
  <c r="K362" i="36"/>
  <c r="V361" i="36"/>
  <c r="L361" i="36"/>
  <c r="K361" i="36"/>
  <c r="V360" i="36"/>
  <c r="L360" i="36"/>
  <c r="K360" i="36"/>
  <c r="V359" i="36"/>
  <c r="L359" i="36"/>
  <c r="K359" i="36"/>
  <c r="V358" i="36"/>
  <c r="L358" i="36"/>
  <c r="K358" i="36"/>
  <c r="V357" i="36"/>
  <c r="L357" i="36"/>
  <c r="K357" i="36"/>
  <c r="V356" i="36"/>
  <c r="L356" i="36"/>
  <c r="K356" i="36"/>
  <c r="V355" i="36"/>
  <c r="L355" i="36"/>
  <c r="K355" i="36"/>
  <c r="V354" i="36"/>
  <c r="L354" i="36"/>
  <c r="K354" i="36"/>
  <c r="V353" i="36"/>
  <c r="L353" i="36"/>
  <c r="K353" i="36"/>
  <c r="V352" i="36"/>
  <c r="L352" i="36"/>
  <c r="K352" i="36"/>
  <c r="V351" i="36"/>
  <c r="L351" i="36"/>
  <c r="K351" i="36"/>
  <c r="V350" i="36"/>
  <c r="L350" i="36"/>
  <c r="K350" i="36"/>
  <c r="V349" i="36"/>
  <c r="L349" i="36"/>
  <c r="K349" i="36"/>
  <c r="V348" i="36"/>
  <c r="L348" i="36"/>
  <c r="K348" i="36"/>
  <c r="V347" i="36"/>
  <c r="L347" i="36"/>
  <c r="K347" i="36"/>
  <c r="V346" i="36"/>
  <c r="L346" i="36"/>
  <c r="K346" i="36"/>
  <c r="V345" i="36"/>
  <c r="L345" i="36"/>
  <c r="K345" i="36"/>
  <c r="V344" i="36"/>
  <c r="L344" i="36"/>
  <c r="K344" i="36"/>
  <c r="V343" i="36"/>
  <c r="L343" i="36"/>
  <c r="K343" i="36"/>
  <c r="V342" i="36"/>
  <c r="L342" i="36"/>
  <c r="K342" i="36"/>
  <c r="V341" i="36"/>
  <c r="L341" i="36"/>
  <c r="K341" i="36"/>
  <c r="V340" i="36"/>
  <c r="L340" i="36"/>
  <c r="K340" i="36"/>
  <c r="V339" i="36"/>
  <c r="L339" i="36"/>
  <c r="K339" i="36"/>
  <c r="V338" i="36"/>
  <c r="L338" i="36"/>
  <c r="K338" i="36"/>
  <c r="V337" i="36"/>
  <c r="L337" i="36"/>
  <c r="K337" i="36"/>
  <c r="V336" i="36"/>
  <c r="L336" i="36"/>
  <c r="K336" i="36"/>
  <c r="V335" i="36"/>
  <c r="L335" i="36"/>
  <c r="K335" i="36"/>
  <c r="V334" i="36"/>
  <c r="L334" i="36"/>
  <c r="K334" i="36"/>
  <c r="V333" i="36"/>
  <c r="L333" i="36"/>
  <c r="K333" i="36"/>
  <c r="V332" i="36"/>
  <c r="L332" i="36"/>
  <c r="K332" i="36"/>
  <c r="V331" i="36"/>
  <c r="L331" i="36"/>
  <c r="K331" i="36"/>
  <c r="V330" i="36"/>
  <c r="L330" i="36"/>
  <c r="K330" i="36"/>
  <c r="V329" i="36"/>
  <c r="L329" i="36"/>
  <c r="K329" i="36"/>
  <c r="V328" i="36"/>
  <c r="L328" i="36"/>
  <c r="K328" i="36"/>
  <c r="V327" i="36"/>
  <c r="L327" i="36"/>
  <c r="K327" i="36"/>
  <c r="V326" i="36"/>
  <c r="L326" i="36"/>
  <c r="K326" i="36"/>
  <c r="V325" i="36"/>
  <c r="L325" i="36"/>
  <c r="K325" i="36"/>
  <c r="V324" i="36"/>
  <c r="L324" i="36"/>
  <c r="K324" i="36"/>
  <c r="V323" i="36"/>
  <c r="L323" i="36"/>
  <c r="K323" i="36"/>
  <c r="V322" i="36"/>
  <c r="L322" i="36"/>
  <c r="K322" i="36"/>
  <c r="V321" i="36"/>
  <c r="L321" i="36"/>
  <c r="K321" i="36"/>
  <c r="V320" i="36"/>
  <c r="L320" i="36"/>
  <c r="K320" i="36"/>
  <c r="V319" i="36"/>
  <c r="L319" i="36"/>
  <c r="K319" i="36"/>
  <c r="V318" i="36"/>
  <c r="L318" i="36"/>
  <c r="K318" i="36"/>
  <c r="V317" i="36"/>
  <c r="L317" i="36"/>
  <c r="K317" i="36"/>
  <c r="V316" i="36"/>
  <c r="L316" i="36"/>
  <c r="K316" i="36"/>
  <c r="V315" i="36"/>
  <c r="L315" i="36"/>
  <c r="K315" i="36"/>
  <c r="V314" i="36"/>
  <c r="L314" i="36"/>
  <c r="K314" i="36"/>
  <c r="V313" i="36"/>
  <c r="L313" i="36"/>
  <c r="K313" i="36"/>
  <c r="V312" i="36"/>
  <c r="L312" i="36"/>
  <c r="K312" i="36"/>
  <c r="V311" i="36"/>
  <c r="L311" i="36"/>
  <c r="K311" i="36"/>
  <c r="V310" i="36"/>
  <c r="L310" i="36"/>
  <c r="K310" i="36"/>
  <c r="V309" i="36"/>
  <c r="L309" i="36"/>
  <c r="K309" i="36"/>
  <c r="V308" i="36"/>
  <c r="L308" i="36"/>
  <c r="K308" i="36"/>
  <c r="V307" i="36"/>
  <c r="L307" i="36"/>
  <c r="K307" i="36"/>
  <c r="V306" i="36"/>
  <c r="L306" i="36"/>
  <c r="K306" i="36"/>
  <c r="V305" i="36"/>
  <c r="L305" i="36"/>
  <c r="K305" i="36"/>
  <c r="V304" i="36"/>
  <c r="L304" i="36"/>
  <c r="K304" i="36"/>
  <c r="V303" i="36"/>
  <c r="L303" i="36"/>
  <c r="K303" i="36"/>
  <c r="V302" i="36"/>
  <c r="L302" i="36"/>
  <c r="K302" i="36"/>
  <c r="V301" i="36"/>
  <c r="L301" i="36"/>
  <c r="K301" i="36"/>
  <c r="V300" i="36"/>
  <c r="L300" i="36"/>
  <c r="K300" i="36"/>
  <c r="V299" i="36"/>
  <c r="L299" i="36"/>
  <c r="K299" i="36"/>
  <c r="V298" i="36"/>
  <c r="L298" i="36"/>
  <c r="K298" i="36"/>
  <c r="V297" i="36"/>
  <c r="L297" i="36"/>
  <c r="K297" i="36"/>
  <c r="V296" i="36"/>
  <c r="L296" i="36"/>
  <c r="K296" i="36"/>
  <c r="V295" i="36"/>
  <c r="L295" i="36"/>
  <c r="K295" i="36"/>
  <c r="V294" i="36"/>
  <c r="L294" i="36"/>
  <c r="K294" i="36"/>
  <c r="V293" i="36"/>
  <c r="L293" i="36"/>
  <c r="K293" i="36"/>
  <c r="V292" i="36"/>
  <c r="L292" i="36"/>
  <c r="K292" i="36"/>
  <c r="V291" i="36"/>
  <c r="L291" i="36"/>
  <c r="K291" i="36"/>
  <c r="V290" i="36"/>
  <c r="L290" i="36"/>
  <c r="K290" i="36"/>
  <c r="V289" i="36"/>
  <c r="L289" i="36"/>
  <c r="K289" i="36"/>
  <c r="V288" i="36"/>
  <c r="L288" i="36"/>
  <c r="K288" i="36"/>
  <c r="V287" i="36"/>
  <c r="L287" i="36"/>
  <c r="K287" i="36"/>
  <c r="V286" i="36"/>
  <c r="L286" i="36"/>
  <c r="K286" i="36"/>
  <c r="V285" i="36"/>
  <c r="L285" i="36"/>
  <c r="K285" i="36"/>
  <c r="V284" i="36"/>
  <c r="L284" i="36"/>
  <c r="K284" i="36"/>
  <c r="V283" i="36"/>
  <c r="L283" i="36"/>
  <c r="K283" i="36"/>
  <c r="V282" i="36"/>
  <c r="L282" i="36"/>
  <c r="K282" i="36"/>
  <c r="V281" i="36"/>
  <c r="L281" i="36"/>
  <c r="K281" i="36"/>
  <c r="V280" i="36"/>
  <c r="L280" i="36"/>
  <c r="K280" i="36"/>
  <c r="V279" i="36"/>
  <c r="L279" i="36"/>
  <c r="K279" i="36"/>
  <c r="V278" i="36"/>
  <c r="L278" i="36"/>
  <c r="K278" i="36"/>
  <c r="V277" i="36"/>
  <c r="L277" i="36"/>
  <c r="K277" i="36"/>
  <c r="V276" i="36"/>
  <c r="L276" i="36"/>
  <c r="K276" i="36"/>
  <c r="V275" i="36"/>
  <c r="L275" i="36"/>
  <c r="K275" i="36"/>
  <c r="V274" i="36"/>
  <c r="L274" i="36"/>
  <c r="K274" i="36"/>
  <c r="V273" i="36"/>
  <c r="L273" i="36"/>
  <c r="K273" i="36"/>
  <c r="V272" i="36"/>
  <c r="L272" i="36"/>
  <c r="K272" i="36"/>
  <c r="V271" i="36"/>
  <c r="L271" i="36"/>
  <c r="K271" i="36"/>
  <c r="V270" i="36"/>
  <c r="L270" i="36"/>
  <c r="K270" i="36"/>
  <c r="V269" i="36"/>
  <c r="L269" i="36"/>
  <c r="K269" i="36"/>
  <c r="V268" i="36"/>
  <c r="L268" i="36"/>
  <c r="K268" i="36"/>
  <c r="V267" i="36"/>
  <c r="L267" i="36"/>
  <c r="K267" i="36"/>
  <c r="V266" i="36"/>
  <c r="L266" i="36"/>
  <c r="K266" i="36"/>
  <c r="V265" i="36"/>
  <c r="L265" i="36"/>
  <c r="K265" i="36"/>
  <c r="V264" i="36"/>
  <c r="L264" i="36"/>
  <c r="K264" i="36"/>
  <c r="V263" i="36"/>
  <c r="L263" i="36"/>
  <c r="K263" i="36"/>
  <c r="V262" i="36"/>
  <c r="L262" i="36"/>
  <c r="K262" i="36"/>
  <c r="V261" i="36"/>
  <c r="L261" i="36"/>
  <c r="K261" i="36"/>
  <c r="V260" i="36"/>
  <c r="L260" i="36"/>
  <c r="K260" i="36"/>
  <c r="V259" i="36"/>
  <c r="L259" i="36"/>
  <c r="K259" i="36"/>
  <c r="V258" i="36"/>
  <c r="L258" i="36"/>
  <c r="K258" i="36"/>
  <c r="V257" i="36"/>
  <c r="L257" i="36"/>
  <c r="K257" i="36"/>
  <c r="V256" i="36"/>
  <c r="L256" i="36"/>
  <c r="K256" i="36"/>
  <c r="V255" i="36"/>
  <c r="L255" i="36"/>
  <c r="K255" i="36"/>
  <c r="V254" i="36"/>
  <c r="L254" i="36"/>
  <c r="K254" i="36"/>
  <c r="V253" i="36"/>
  <c r="L253" i="36"/>
  <c r="K253" i="36"/>
  <c r="V252" i="36"/>
  <c r="L252" i="36"/>
  <c r="K252" i="36"/>
  <c r="V251" i="36"/>
  <c r="L251" i="36"/>
  <c r="K251" i="36"/>
  <c r="V250" i="36"/>
  <c r="L250" i="36"/>
  <c r="K250" i="36"/>
  <c r="V249" i="36"/>
  <c r="L249" i="36"/>
  <c r="K249" i="36"/>
  <c r="V248" i="36"/>
  <c r="L248" i="36"/>
  <c r="K248" i="36"/>
  <c r="V247" i="36"/>
  <c r="L247" i="36"/>
  <c r="K247" i="36"/>
  <c r="V246" i="36"/>
  <c r="L246" i="36"/>
  <c r="K246" i="36"/>
  <c r="V245" i="36"/>
  <c r="L245" i="36"/>
  <c r="K245" i="36"/>
  <c r="V244" i="36"/>
  <c r="L244" i="36"/>
  <c r="K244" i="36"/>
  <c r="V242" i="36"/>
  <c r="L242" i="36"/>
  <c r="K242" i="36"/>
  <c r="V241" i="36"/>
  <c r="L241" i="36"/>
  <c r="K241" i="36"/>
  <c r="V240" i="36"/>
  <c r="L240" i="36"/>
  <c r="K240" i="36"/>
  <c r="V239" i="36"/>
  <c r="L239" i="36"/>
  <c r="K239" i="36"/>
  <c r="V238" i="36"/>
  <c r="L238" i="36"/>
  <c r="K238" i="36"/>
  <c r="V237" i="36"/>
  <c r="L237" i="36"/>
  <c r="K237" i="36"/>
  <c r="V236" i="36"/>
  <c r="L236" i="36"/>
  <c r="K236" i="36"/>
  <c r="V235" i="36"/>
  <c r="L235" i="36"/>
  <c r="K235" i="36"/>
  <c r="V234" i="36"/>
  <c r="L234" i="36"/>
  <c r="K234" i="36"/>
  <c r="V233" i="36"/>
  <c r="L233" i="36"/>
  <c r="K233" i="36"/>
  <c r="V232" i="36"/>
  <c r="L232" i="36"/>
  <c r="K232" i="36"/>
  <c r="V231" i="36"/>
  <c r="L231" i="36"/>
  <c r="K231" i="36"/>
  <c r="V230" i="36"/>
  <c r="L230" i="36"/>
  <c r="K230" i="36"/>
  <c r="V229" i="36"/>
  <c r="L229" i="36"/>
  <c r="K229" i="36"/>
  <c r="V228" i="36"/>
  <c r="L228" i="36"/>
  <c r="K228" i="36"/>
  <c r="V227" i="36"/>
  <c r="L227" i="36"/>
  <c r="K227" i="36"/>
  <c r="V226" i="36"/>
  <c r="L226" i="36"/>
  <c r="K226" i="36"/>
  <c r="V225" i="36"/>
  <c r="L225" i="36"/>
  <c r="K225" i="36"/>
  <c r="V224" i="36"/>
  <c r="L224" i="36"/>
  <c r="K224" i="36"/>
  <c r="V223" i="36"/>
  <c r="L223" i="36"/>
  <c r="K223" i="36"/>
  <c r="V222" i="36"/>
  <c r="L222" i="36"/>
  <c r="K222" i="36"/>
  <c r="V221" i="36"/>
  <c r="L221" i="36"/>
  <c r="K221" i="36"/>
  <c r="V220" i="36"/>
  <c r="L220" i="36"/>
  <c r="K220" i="36"/>
  <c r="V219" i="36"/>
  <c r="L219" i="36"/>
  <c r="K219" i="36"/>
  <c r="V218" i="36"/>
  <c r="L218" i="36"/>
  <c r="K218" i="36"/>
  <c r="V217" i="36"/>
  <c r="L217" i="36"/>
  <c r="K217" i="36"/>
  <c r="V216" i="36"/>
  <c r="L216" i="36"/>
  <c r="K216" i="36"/>
  <c r="V215" i="36"/>
  <c r="L215" i="36"/>
  <c r="K215" i="36"/>
  <c r="V214" i="36"/>
  <c r="L214" i="36"/>
  <c r="K214" i="36"/>
  <c r="V213" i="36"/>
  <c r="L213" i="36"/>
  <c r="K213" i="36"/>
  <c r="V212" i="36"/>
  <c r="L212" i="36"/>
  <c r="K212" i="36"/>
  <c r="V211" i="36"/>
  <c r="L211" i="36"/>
  <c r="K211" i="36"/>
  <c r="V210" i="36"/>
  <c r="L210" i="36"/>
  <c r="K210" i="36"/>
  <c r="V209" i="36"/>
  <c r="L209" i="36"/>
  <c r="K209" i="36"/>
  <c r="V208" i="36"/>
  <c r="L208" i="36"/>
  <c r="K208" i="36"/>
  <c r="V207" i="36"/>
  <c r="L207" i="36"/>
  <c r="K207" i="36"/>
  <c r="V206" i="36"/>
  <c r="L206" i="36"/>
  <c r="K206" i="36"/>
  <c r="V205" i="36"/>
  <c r="L205" i="36"/>
  <c r="K205" i="36"/>
  <c r="V204" i="36"/>
  <c r="L204" i="36"/>
  <c r="K204" i="36"/>
  <c r="V203" i="36"/>
  <c r="L203" i="36"/>
  <c r="K203" i="36"/>
  <c r="V202" i="36"/>
  <c r="L202" i="36"/>
  <c r="K202" i="36"/>
  <c r="V201" i="36"/>
  <c r="L201" i="36"/>
  <c r="K201" i="36"/>
  <c r="V200" i="36"/>
  <c r="L200" i="36"/>
  <c r="K200" i="36"/>
  <c r="V199" i="36"/>
  <c r="L199" i="36"/>
  <c r="K199" i="36"/>
  <c r="V198" i="36"/>
  <c r="L198" i="36"/>
  <c r="K198" i="36"/>
  <c r="V197" i="36"/>
  <c r="L197" i="36"/>
  <c r="K197" i="36"/>
  <c r="V196" i="36"/>
  <c r="L196" i="36"/>
  <c r="K196" i="36"/>
  <c r="V195" i="36"/>
  <c r="L195" i="36"/>
  <c r="K195" i="36"/>
  <c r="V194" i="36"/>
  <c r="L194" i="36"/>
  <c r="K194" i="36"/>
  <c r="V193" i="36"/>
  <c r="L193" i="36"/>
  <c r="K193" i="36"/>
  <c r="V192" i="36"/>
  <c r="L192" i="36"/>
  <c r="K192" i="36"/>
  <c r="V191" i="36"/>
  <c r="L191" i="36"/>
  <c r="K191" i="36"/>
  <c r="V190" i="36"/>
  <c r="L190" i="36"/>
  <c r="K190" i="36"/>
  <c r="V189" i="36"/>
  <c r="L189" i="36"/>
  <c r="K189" i="36"/>
  <c r="V188" i="36"/>
  <c r="L188" i="36"/>
  <c r="K188" i="36"/>
  <c r="V187" i="36"/>
  <c r="L187" i="36"/>
  <c r="K187" i="36"/>
  <c r="V186" i="36"/>
  <c r="L186" i="36"/>
  <c r="K186" i="36"/>
  <c r="V185" i="36"/>
  <c r="L185" i="36"/>
  <c r="K185" i="36"/>
  <c r="V184" i="36"/>
  <c r="L184" i="36"/>
  <c r="K184" i="36"/>
  <c r="V183" i="36"/>
  <c r="L183" i="36"/>
  <c r="K183" i="36"/>
  <c r="V182" i="36"/>
  <c r="L182" i="36"/>
  <c r="K182" i="36"/>
  <c r="V181" i="36"/>
  <c r="L181" i="36"/>
  <c r="K181" i="36"/>
  <c r="V180" i="36"/>
  <c r="L180" i="36"/>
  <c r="K180" i="36"/>
  <c r="V179" i="36"/>
  <c r="L179" i="36"/>
  <c r="K179" i="36"/>
  <c r="V178" i="36"/>
  <c r="L178" i="36"/>
  <c r="K178" i="36"/>
  <c r="V177" i="36"/>
  <c r="L177" i="36"/>
  <c r="K177" i="36"/>
  <c r="V176" i="36"/>
  <c r="L176" i="36"/>
  <c r="K176" i="36"/>
  <c r="V175" i="36"/>
  <c r="L175" i="36"/>
  <c r="K175" i="36"/>
  <c r="V174" i="36"/>
  <c r="L174" i="36"/>
  <c r="K174" i="36"/>
  <c r="V173" i="36"/>
  <c r="L173" i="36"/>
  <c r="K173" i="36"/>
  <c r="V172" i="36"/>
  <c r="L172" i="36"/>
  <c r="K172" i="36"/>
  <c r="V171" i="36"/>
  <c r="L171" i="36"/>
  <c r="K171" i="36"/>
  <c r="V170" i="36"/>
  <c r="L170" i="36"/>
  <c r="K170" i="36"/>
  <c r="V169" i="36"/>
  <c r="L169" i="36"/>
  <c r="K169" i="36"/>
  <c r="V168" i="36"/>
  <c r="L168" i="36"/>
  <c r="K168" i="36"/>
  <c r="V167" i="36"/>
  <c r="L167" i="36"/>
  <c r="K167" i="36"/>
  <c r="V166" i="36"/>
  <c r="L166" i="36"/>
  <c r="K166" i="36"/>
  <c r="V165" i="36"/>
  <c r="L165" i="36"/>
  <c r="K165" i="36"/>
  <c r="V164" i="36"/>
  <c r="L164" i="36"/>
  <c r="K164" i="36"/>
  <c r="V163" i="36"/>
  <c r="L163" i="36"/>
  <c r="K163" i="36"/>
  <c r="V162" i="36"/>
  <c r="L162" i="36"/>
  <c r="K162" i="36"/>
  <c r="V161" i="36"/>
  <c r="L161" i="36"/>
  <c r="K161" i="36"/>
  <c r="V160" i="36"/>
  <c r="L160" i="36"/>
  <c r="K160" i="36"/>
  <c r="V159" i="36"/>
  <c r="L159" i="36"/>
  <c r="K159" i="36"/>
  <c r="V158" i="36"/>
  <c r="L158" i="36"/>
  <c r="K158" i="36"/>
  <c r="V157" i="36"/>
  <c r="L157" i="36"/>
  <c r="K157" i="36"/>
  <c r="V156" i="36"/>
  <c r="L156" i="36"/>
  <c r="K156" i="36"/>
  <c r="V155" i="36"/>
  <c r="L155" i="36"/>
  <c r="K155" i="36"/>
  <c r="V154" i="36"/>
  <c r="L154" i="36"/>
  <c r="K154" i="36"/>
  <c r="V153" i="36"/>
  <c r="L153" i="36"/>
  <c r="K153" i="36"/>
  <c r="V152" i="36"/>
  <c r="L152" i="36"/>
  <c r="K152" i="36"/>
  <c r="V151" i="36"/>
  <c r="L151" i="36"/>
  <c r="K151" i="36"/>
  <c r="V150" i="36"/>
  <c r="L150" i="36"/>
  <c r="K150" i="36"/>
  <c r="V149" i="36"/>
  <c r="L149" i="36"/>
  <c r="K149" i="36"/>
  <c r="V148" i="36"/>
  <c r="L148" i="36"/>
  <c r="K148" i="36"/>
  <c r="V147" i="36"/>
  <c r="L147" i="36"/>
  <c r="K147" i="36"/>
  <c r="V146" i="36"/>
  <c r="L146" i="36"/>
  <c r="K146" i="36"/>
  <c r="V145" i="36"/>
  <c r="L145" i="36"/>
  <c r="K145" i="36"/>
  <c r="V144" i="36"/>
  <c r="L144" i="36"/>
  <c r="K144" i="36"/>
  <c r="V143" i="36"/>
  <c r="L143" i="36"/>
  <c r="K143" i="36"/>
  <c r="V142" i="36"/>
  <c r="L142" i="36"/>
  <c r="K142" i="36"/>
  <c r="V141" i="36"/>
  <c r="L141" i="36"/>
  <c r="K141" i="36"/>
  <c r="V140" i="36"/>
  <c r="L140" i="36"/>
  <c r="K140" i="36"/>
  <c r="V139" i="36"/>
  <c r="L139" i="36"/>
  <c r="K139" i="36"/>
  <c r="V138" i="36"/>
  <c r="L138" i="36"/>
  <c r="K138" i="36"/>
  <c r="V137" i="36"/>
  <c r="L137" i="36"/>
  <c r="K137" i="36"/>
  <c r="V136" i="36"/>
  <c r="L136" i="36"/>
  <c r="K136" i="36"/>
  <c r="V135" i="36"/>
  <c r="L135" i="36"/>
  <c r="K135" i="36"/>
  <c r="V134" i="36"/>
  <c r="L134" i="36"/>
  <c r="K134" i="36"/>
  <c r="V133" i="36"/>
  <c r="L133" i="36"/>
  <c r="K133" i="36"/>
  <c r="V132" i="36"/>
  <c r="L132" i="36"/>
  <c r="K132" i="36"/>
  <c r="V131" i="36"/>
  <c r="L131" i="36"/>
  <c r="K131" i="36"/>
  <c r="V130" i="36"/>
  <c r="L130" i="36"/>
  <c r="K130" i="36"/>
  <c r="V129" i="36"/>
  <c r="L129" i="36"/>
  <c r="K129" i="36"/>
  <c r="V128" i="36"/>
  <c r="L128" i="36"/>
  <c r="K128" i="36"/>
  <c r="V127" i="36"/>
  <c r="L127" i="36"/>
  <c r="K127" i="36"/>
  <c r="V126" i="36"/>
  <c r="L126" i="36"/>
  <c r="K126" i="36"/>
  <c r="V125" i="36"/>
  <c r="L125" i="36"/>
  <c r="K125" i="36"/>
  <c r="V124" i="36"/>
  <c r="L124" i="36"/>
  <c r="K124" i="36"/>
  <c r="V123" i="36"/>
  <c r="L123" i="36"/>
  <c r="K123" i="36"/>
  <c r="V121" i="36"/>
  <c r="L121" i="36"/>
  <c r="K121" i="36"/>
  <c r="V120" i="36"/>
  <c r="L120" i="36"/>
  <c r="K120" i="36"/>
  <c r="V119" i="36"/>
  <c r="L119" i="36"/>
  <c r="K119" i="36"/>
  <c r="V118" i="36"/>
  <c r="L118" i="36"/>
  <c r="K118" i="36"/>
  <c r="V117" i="36"/>
  <c r="L117" i="36"/>
  <c r="K117" i="36"/>
  <c r="V116" i="36"/>
  <c r="L116" i="36"/>
  <c r="K116" i="36"/>
  <c r="V115" i="36"/>
  <c r="L115" i="36"/>
  <c r="K115" i="36"/>
  <c r="V114" i="36"/>
  <c r="L114" i="36"/>
  <c r="K114" i="36"/>
  <c r="V113" i="36"/>
  <c r="L113" i="36"/>
  <c r="K113" i="36"/>
  <c r="V112" i="36"/>
  <c r="L112" i="36"/>
  <c r="K112" i="36"/>
  <c r="V111" i="36"/>
  <c r="L111" i="36"/>
  <c r="K111" i="36"/>
  <c r="V110" i="36"/>
  <c r="L110" i="36"/>
  <c r="K110" i="36"/>
  <c r="V109" i="36"/>
  <c r="L109" i="36"/>
  <c r="K109" i="36"/>
  <c r="V108" i="36"/>
  <c r="L108" i="36"/>
  <c r="K108" i="36"/>
  <c r="V107" i="36"/>
  <c r="L107" i="36"/>
  <c r="K107" i="36"/>
  <c r="V106" i="36"/>
  <c r="L106" i="36"/>
  <c r="K106" i="36"/>
  <c r="V105" i="36"/>
  <c r="L105" i="36"/>
  <c r="K105" i="36"/>
  <c r="V104" i="36"/>
  <c r="L104" i="36"/>
  <c r="K104" i="36"/>
  <c r="V103" i="36"/>
  <c r="L103" i="36"/>
  <c r="K103" i="36"/>
  <c r="V102" i="36"/>
  <c r="L102" i="36"/>
  <c r="K102" i="36"/>
  <c r="V101" i="36"/>
  <c r="L101" i="36"/>
  <c r="K101" i="36"/>
  <c r="V100" i="36"/>
  <c r="L100" i="36"/>
  <c r="K100" i="36"/>
  <c r="V99" i="36"/>
  <c r="L99" i="36"/>
  <c r="K99" i="36"/>
  <c r="V98" i="36"/>
  <c r="L98" i="36"/>
  <c r="K98" i="36"/>
  <c r="V97" i="36"/>
  <c r="L97" i="36"/>
  <c r="K97" i="36"/>
  <c r="V96" i="36"/>
  <c r="L96" i="36"/>
  <c r="K96" i="36"/>
  <c r="V95" i="36"/>
  <c r="L95" i="36"/>
  <c r="K95" i="36"/>
  <c r="V94" i="36"/>
  <c r="L94" i="36"/>
  <c r="K94" i="36"/>
  <c r="V93" i="36"/>
  <c r="L93" i="36"/>
  <c r="K93" i="36"/>
  <c r="V92" i="36"/>
  <c r="L92" i="36"/>
  <c r="K92" i="36"/>
  <c r="V91" i="36"/>
  <c r="L91" i="36"/>
  <c r="K91" i="36"/>
  <c r="V90" i="36"/>
  <c r="L90" i="36"/>
  <c r="K90" i="36"/>
  <c r="V89" i="36"/>
  <c r="L89" i="36"/>
  <c r="K89" i="36"/>
  <c r="V88" i="36"/>
  <c r="L88" i="36"/>
  <c r="K88" i="36"/>
  <c r="V87" i="36"/>
  <c r="L87" i="36"/>
  <c r="K87" i="36"/>
  <c r="V86" i="36"/>
  <c r="L86" i="36"/>
  <c r="K86" i="36"/>
  <c r="V85" i="36"/>
  <c r="L85" i="36"/>
  <c r="K85" i="36"/>
  <c r="V84" i="36"/>
  <c r="L84" i="36"/>
  <c r="K84" i="36"/>
  <c r="V83" i="36"/>
  <c r="L83" i="36"/>
  <c r="K83" i="36"/>
  <c r="V82" i="36"/>
  <c r="L82" i="36"/>
  <c r="K82" i="36"/>
  <c r="V81" i="36"/>
  <c r="L81" i="36"/>
  <c r="K81" i="36"/>
  <c r="V80" i="36"/>
  <c r="L80" i="36"/>
  <c r="K80" i="36"/>
  <c r="V79" i="36"/>
  <c r="L79" i="36"/>
  <c r="K79" i="36"/>
  <c r="V78" i="36"/>
  <c r="L78" i="36"/>
  <c r="K78" i="36"/>
  <c r="V77" i="36"/>
  <c r="L77" i="36"/>
  <c r="K77" i="36"/>
  <c r="V76" i="36"/>
  <c r="L76" i="36"/>
  <c r="K76" i="36"/>
  <c r="V75" i="36"/>
  <c r="L75" i="36"/>
  <c r="K75" i="36"/>
  <c r="V74" i="36"/>
  <c r="L74" i="36"/>
  <c r="K74" i="36"/>
  <c r="V73" i="36"/>
  <c r="L73" i="36"/>
  <c r="K73" i="36"/>
  <c r="V72" i="36"/>
  <c r="L72" i="36"/>
  <c r="K72" i="36"/>
  <c r="V71" i="36"/>
  <c r="L71" i="36"/>
  <c r="K71" i="36"/>
  <c r="V70" i="36"/>
  <c r="L70" i="36"/>
  <c r="K70" i="36"/>
  <c r="V69" i="36"/>
  <c r="L69" i="36"/>
  <c r="K69" i="36"/>
  <c r="V68" i="36"/>
  <c r="L68" i="36"/>
  <c r="K68" i="36"/>
  <c r="V67" i="36"/>
  <c r="L67" i="36"/>
  <c r="K67" i="36"/>
  <c r="V66" i="36"/>
  <c r="L66" i="36"/>
  <c r="K66" i="36"/>
  <c r="V65" i="36"/>
  <c r="L65" i="36"/>
  <c r="K65" i="36"/>
  <c r="V64" i="36"/>
  <c r="L64" i="36"/>
  <c r="K64" i="36"/>
  <c r="V63" i="36"/>
  <c r="L63" i="36"/>
  <c r="K63" i="36"/>
  <c r="V62" i="36"/>
  <c r="L62" i="36"/>
  <c r="K62" i="36"/>
  <c r="V61" i="36"/>
  <c r="L61" i="36"/>
  <c r="K61" i="36"/>
  <c r="V60" i="36"/>
  <c r="L60" i="36"/>
  <c r="K60" i="36"/>
  <c r="V59" i="36"/>
  <c r="L59" i="36"/>
  <c r="K59" i="36"/>
  <c r="V58" i="36"/>
  <c r="L58" i="36"/>
  <c r="K58" i="36"/>
  <c r="V57" i="36"/>
  <c r="L57" i="36"/>
  <c r="K57" i="36"/>
  <c r="V56" i="36"/>
  <c r="L56" i="36"/>
  <c r="K56" i="36"/>
  <c r="V55" i="36"/>
  <c r="L55" i="36"/>
  <c r="K55" i="36"/>
  <c r="V54" i="36"/>
  <c r="L54" i="36"/>
  <c r="K54" i="36"/>
  <c r="V53" i="36"/>
  <c r="L53" i="36"/>
  <c r="K53" i="36"/>
  <c r="V52" i="36"/>
  <c r="L52" i="36"/>
  <c r="K52" i="36"/>
  <c r="V51" i="36"/>
  <c r="L51" i="36"/>
  <c r="K51" i="36"/>
  <c r="V50" i="36"/>
  <c r="L50" i="36"/>
  <c r="K50" i="36"/>
  <c r="V49" i="36"/>
  <c r="L49" i="36"/>
  <c r="K49" i="36"/>
  <c r="V48" i="36"/>
  <c r="L48" i="36"/>
  <c r="K48" i="36"/>
  <c r="V47" i="36"/>
  <c r="L47" i="36"/>
  <c r="K47" i="36"/>
  <c r="V46" i="36"/>
  <c r="L46" i="36"/>
  <c r="K46" i="36"/>
  <c r="V45" i="36"/>
  <c r="L45" i="36"/>
  <c r="K45" i="36"/>
  <c r="V44" i="36"/>
  <c r="L44" i="36"/>
  <c r="K44" i="36"/>
  <c r="V43" i="36"/>
  <c r="L43" i="36"/>
  <c r="K43" i="36"/>
  <c r="V42" i="36"/>
  <c r="L42" i="36"/>
  <c r="K42" i="36"/>
  <c r="V41" i="36"/>
  <c r="L41" i="36"/>
  <c r="K41" i="36"/>
  <c r="V40" i="36"/>
  <c r="L40" i="36"/>
  <c r="K40" i="36"/>
  <c r="V39" i="36"/>
  <c r="L39" i="36"/>
  <c r="K39" i="36"/>
  <c r="V38" i="36"/>
  <c r="L38" i="36"/>
  <c r="K38" i="36"/>
  <c r="V37" i="36"/>
  <c r="L37" i="36"/>
  <c r="K37" i="36"/>
  <c r="V36" i="36"/>
  <c r="L36" i="36"/>
  <c r="K36" i="36"/>
  <c r="V35" i="36"/>
  <c r="L35" i="36"/>
  <c r="K35" i="36"/>
  <c r="V34" i="36"/>
  <c r="L34" i="36"/>
  <c r="K34" i="36"/>
  <c r="V33" i="36"/>
  <c r="L33" i="36"/>
  <c r="K33" i="36"/>
  <c r="V32" i="36"/>
  <c r="L32" i="36"/>
  <c r="K32" i="36"/>
  <c r="V31" i="36"/>
  <c r="L31" i="36"/>
  <c r="K31" i="36"/>
  <c r="V30" i="36"/>
  <c r="L30" i="36"/>
  <c r="K30" i="36"/>
  <c r="V29" i="36"/>
  <c r="L29" i="36"/>
  <c r="K29" i="36"/>
  <c r="V28" i="36"/>
  <c r="L28" i="36"/>
  <c r="K28" i="36"/>
  <c r="V27" i="36"/>
  <c r="L27" i="36"/>
  <c r="K27" i="36"/>
  <c r="V26" i="36"/>
  <c r="L26" i="36"/>
  <c r="K26" i="36"/>
  <c r="V25" i="36"/>
  <c r="L25" i="36"/>
  <c r="K25" i="36"/>
  <c r="V24" i="36"/>
  <c r="L24" i="36"/>
  <c r="K24" i="36"/>
  <c r="V23" i="36"/>
  <c r="L23" i="36"/>
  <c r="K23" i="36"/>
  <c r="V22" i="36"/>
  <c r="L22" i="36"/>
  <c r="K22" i="36"/>
  <c r="V21" i="36"/>
  <c r="L21" i="36"/>
  <c r="K21" i="36"/>
  <c r="V20" i="36"/>
  <c r="L20" i="36"/>
  <c r="K20" i="36"/>
  <c r="V19" i="36"/>
  <c r="L19" i="36"/>
  <c r="K19" i="36"/>
  <c r="V18" i="36"/>
  <c r="L18" i="36"/>
  <c r="K18" i="36"/>
  <c r="V17" i="36"/>
  <c r="L17" i="36"/>
  <c r="K17" i="36"/>
  <c r="V16" i="36"/>
  <c r="L16" i="36"/>
  <c r="K16" i="36"/>
  <c r="V15" i="36"/>
  <c r="L15" i="36"/>
  <c r="K15" i="36"/>
  <c r="V14" i="36"/>
  <c r="L14" i="36"/>
  <c r="K14" i="36"/>
  <c r="V13" i="36"/>
  <c r="L13" i="36"/>
  <c r="K13" i="36"/>
  <c r="V12" i="36"/>
  <c r="L12" i="36"/>
  <c r="K12" i="36"/>
  <c r="V11" i="36"/>
  <c r="L11" i="36"/>
  <c r="K11" i="36"/>
  <c r="V10" i="36"/>
  <c r="L10" i="36"/>
  <c r="K10" i="36"/>
  <c r="V9" i="36"/>
  <c r="L9" i="36"/>
  <c r="K9" i="36"/>
  <c r="V8" i="36"/>
  <c r="L8" i="36"/>
  <c r="K8" i="36"/>
  <c r="V7" i="36"/>
  <c r="L7" i="36"/>
  <c r="K7" i="36"/>
  <c r="V6" i="36"/>
  <c r="L6" i="36"/>
  <c r="K6" i="36"/>
  <c r="V5" i="36"/>
  <c r="L5" i="36"/>
  <c r="K5" i="36"/>
  <c r="V4" i="36"/>
  <c r="L4" i="36"/>
  <c r="K4" i="36"/>
  <c r="V3" i="36"/>
  <c r="L3" i="36"/>
  <c r="K3" i="36"/>
  <c r="V2" i="36"/>
  <c r="L2" i="36"/>
  <c r="K2" i="36"/>
  <c r="K11" i="35"/>
  <c r="G11" i="35"/>
  <c r="C11" i="35"/>
  <c r="E557" i="27" l="1"/>
  <c r="E488" i="27"/>
  <c r="E616" i="27"/>
  <c r="E744" i="27"/>
  <c r="E587" i="27"/>
  <c r="E787" i="27"/>
  <c r="B561" i="27"/>
  <c r="E674" i="27"/>
  <c r="B492" i="27"/>
  <c r="B620" i="27"/>
  <c r="B748" i="27"/>
  <c r="E689" i="27"/>
  <c r="B607" i="27"/>
  <c r="B778" i="27"/>
  <c r="E677" i="27"/>
  <c r="B601" i="27"/>
  <c r="B771" i="27"/>
  <c r="E820" i="27"/>
  <c r="E479" i="27"/>
  <c r="B749" i="27"/>
  <c r="B806" i="27"/>
  <c r="B514" i="27"/>
  <c r="B670" i="27"/>
  <c r="B538" i="27"/>
  <c r="B631" i="27"/>
  <c r="B711" i="27"/>
  <c r="B626" i="27"/>
  <c r="E532" i="27"/>
  <c r="E788" i="27"/>
  <c r="B525" i="27"/>
  <c r="E797" i="27"/>
  <c r="B728" i="27"/>
  <c r="B623" i="27"/>
  <c r="E794" i="27"/>
  <c r="E510" i="27"/>
  <c r="B653" i="27"/>
  <c r="B743" i="27"/>
  <c r="E545" i="27"/>
  <c r="E673" i="27"/>
  <c r="E604" i="27"/>
  <c r="E732" i="27"/>
  <c r="E563" i="27"/>
  <c r="E771" i="27"/>
  <c r="B549" i="27"/>
  <c r="E650" i="27"/>
  <c r="E826" i="27"/>
  <c r="B592" i="27"/>
  <c r="B720" i="27"/>
  <c r="E583" i="27"/>
  <c r="B559" i="27"/>
  <c r="B741" i="27"/>
  <c r="E566" i="27"/>
  <c r="B582" i="27"/>
  <c r="E670" i="27"/>
  <c r="E769" i="27"/>
  <c r="E585" i="27"/>
  <c r="E579" i="27"/>
  <c r="B520" i="27"/>
  <c r="B602" i="27"/>
  <c r="B745" i="27"/>
  <c r="E683" i="27"/>
  <c r="E533" i="27"/>
  <c r="E661" i="27"/>
  <c r="E592" i="27"/>
  <c r="E720" i="27"/>
  <c r="E539" i="27"/>
  <c r="E755" i="27"/>
  <c r="B537" i="27"/>
  <c r="E626" i="27"/>
  <c r="E813" i="27"/>
  <c r="B580" i="27"/>
  <c r="B708" i="27"/>
  <c r="E535" i="27"/>
  <c r="B535" i="27"/>
  <c r="B725" i="27"/>
  <c r="E518" i="27"/>
  <c r="B526" i="27"/>
  <c r="B718" i="27"/>
  <c r="E693" i="27"/>
  <c r="B737" i="27"/>
  <c r="B642" i="27"/>
  <c r="B593" i="27"/>
  <c r="B722" i="27"/>
  <c r="B818" i="27"/>
  <c r="E676" i="27"/>
  <c r="B573" i="27"/>
  <c r="B680" i="27"/>
  <c r="B794" i="27"/>
  <c r="E606" i="27"/>
  <c r="B563" i="27"/>
  <c r="E573" i="27"/>
  <c r="E504" i="27"/>
  <c r="E632" i="27"/>
  <c r="E760" i="27"/>
  <c r="E619" i="27"/>
  <c r="E809" i="27"/>
  <c r="B577" i="27"/>
  <c r="E695" i="27"/>
  <c r="B508" i="27"/>
  <c r="B636" i="27"/>
  <c r="B764" i="27"/>
  <c r="E731" i="27"/>
  <c r="B629" i="27"/>
  <c r="B799" i="27"/>
  <c r="E719" i="27"/>
  <c r="B622" i="27"/>
  <c r="B793" i="27"/>
  <c r="B522" i="27"/>
  <c r="E715" i="27"/>
  <c r="B791" i="27"/>
  <c r="B669" i="27"/>
  <c r="B625" i="27"/>
  <c r="B713" i="27"/>
  <c r="B598" i="27"/>
  <c r="B674" i="27"/>
  <c r="B499" i="27"/>
  <c r="E575" i="27"/>
  <c r="E564" i="27"/>
  <c r="E515" i="27"/>
  <c r="B557" i="27"/>
  <c r="B488" i="27"/>
  <c r="B776" i="27"/>
  <c r="B666" i="27"/>
  <c r="B502" i="27"/>
  <c r="E705" i="27"/>
  <c r="B695" i="27"/>
  <c r="B603" i="27"/>
  <c r="E561" i="27"/>
  <c r="E492" i="27"/>
  <c r="E620" i="27"/>
  <c r="E748" i="27"/>
  <c r="E595" i="27"/>
  <c r="E793" i="27"/>
  <c r="B565" i="27"/>
  <c r="E679" i="27"/>
  <c r="B480" i="27"/>
  <c r="B608" i="27"/>
  <c r="B736" i="27"/>
  <c r="E647" i="27"/>
  <c r="B591" i="27"/>
  <c r="B762" i="27"/>
  <c r="E630" i="27"/>
  <c r="B606" i="27"/>
  <c r="E836" i="27"/>
  <c r="B742" i="27"/>
  <c r="E633" i="27"/>
  <c r="E697" i="27"/>
  <c r="B584" i="27"/>
  <c r="B687" i="27"/>
  <c r="B809" i="27"/>
  <c r="B699" i="27"/>
  <c r="E549" i="27"/>
  <c r="E480" i="27"/>
  <c r="E608" i="27"/>
  <c r="E736" i="27"/>
  <c r="E571" i="27"/>
  <c r="E777" i="27"/>
  <c r="B553" i="27"/>
  <c r="E658" i="27"/>
  <c r="E830" i="27"/>
  <c r="B596" i="27"/>
  <c r="B724" i="27"/>
  <c r="E599" i="27"/>
  <c r="B567" i="27"/>
  <c r="B746" i="27"/>
  <c r="E582" i="27"/>
  <c r="B558" i="27"/>
  <c r="B739" i="27"/>
  <c r="E655" i="27"/>
  <c r="B779" i="27"/>
  <c r="B685" i="27"/>
  <c r="B678" i="27"/>
  <c r="B807" i="27"/>
  <c r="E489" i="27"/>
  <c r="E740" i="27"/>
  <c r="E538" i="27"/>
  <c r="B744" i="27"/>
  <c r="E590" i="27"/>
  <c r="B570" i="27"/>
  <c r="B827" i="27"/>
  <c r="E589" i="27"/>
  <c r="E520" i="27"/>
  <c r="E648" i="27"/>
  <c r="E776" i="27"/>
  <c r="E651" i="27"/>
  <c r="E827" i="27"/>
  <c r="E482" i="27"/>
  <c r="E717" i="27"/>
  <c r="B524" i="27"/>
  <c r="B652" i="27"/>
  <c r="B780" i="27"/>
  <c r="E774" i="27"/>
  <c r="B650" i="27"/>
  <c r="B821" i="27"/>
  <c r="E762" i="27"/>
  <c r="B643" i="27"/>
  <c r="B814" i="27"/>
  <c r="B586" i="27"/>
  <c r="E801" i="27"/>
  <c r="B831" i="27"/>
  <c r="B835" i="27"/>
  <c r="B731" i="27"/>
  <c r="B734" i="27"/>
  <c r="B683" i="27"/>
  <c r="B759" i="27"/>
  <c r="B615" i="27"/>
  <c r="E505" i="27"/>
  <c r="E596" i="27"/>
  <c r="E611" i="27"/>
  <c r="B589" i="27"/>
  <c r="B536" i="27"/>
  <c r="B808" i="27"/>
  <c r="B730" i="27"/>
  <c r="B595" i="27"/>
  <c r="E799" i="27"/>
  <c r="B823" i="27"/>
  <c r="E811" i="27"/>
  <c r="E577" i="27"/>
  <c r="E508" i="27"/>
  <c r="E636" i="27"/>
  <c r="E764" i="27"/>
  <c r="E627" i="27"/>
  <c r="E814" i="27"/>
  <c r="B581" i="27"/>
  <c r="E701" i="27"/>
  <c r="B496" i="27"/>
  <c r="B624" i="27"/>
  <c r="B752" i="27"/>
  <c r="E699" i="27"/>
  <c r="B613" i="27"/>
  <c r="B783" i="27"/>
  <c r="E687" i="27"/>
  <c r="B627" i="27"/>
  <c r="B641" i="27"/>
  <c r="E511" i="27"/>
  <c r="E500" i="27"/>
  <c r="E782" i="27"/>
  <c r="B648" i="27"/>
  <c r="B751" i="27"/>
  <c r="E714" i="27"/>
  <c r="E790" i="27"/>
  <c r="E565" i="27"/>
  <c r="E496" i="27"/>
  <c r="E624" i="27"/>
  <c r="E752" i="27"/>
  <c r="E603" i="27"/>
  <c r="E798" i="27"/>
  <c r="B569" i="27"/>
  <c r="E685" i="27"/>
  <c r="B484" i="27"/>
  <c r="B612" i="27"/>
  <c r="B740" i="27"/>
  <c r="E663" i="27"/>
  <c r="B597" i="27"/>
  <c r="B767" i="27"/>
  <c r="E646" i="27"/>
  <c r="B590" i="27"/>
  <c r="B761" i="27"/>
  <c r="E778" i="27"/>
  <c r="B822" i="27"/>
  <c r="B727" i="27"/>
  <c r="B763" i="27"/>
  <c r="E810" i="27"/>
  <c r="E553" i="27"/>
  <c r="E804" i="27"/>
  <c r="E634" i="27"/>
  <c r="B792" i="27"/>
  <c r="E662" i="27"/>
  <c r="B747" i="27"/>
  <c r="B710" i="27"/>
  <c r="E605" i="27"/>
  <c r="E536" i="27"/>
  <c r="E664" i="27"/>
  <c r="E792" i="27"/>
  <c r="E681" i="27"/>
  <c r="B481" i="27"/>
  <c r="E514" i="27"/>
  <c r="E738" i="27"/>
  <c r="B540" i="27"/>
  <c r="B668" i="27"/>
  <c r="B796" i="27"/>
  <c r="E817" i="27"/>
  <c r="B671" i="27"/>
  <c r="B477" i="27"/>
  <c r="E805" i="27"/>
  <c r="B665" i="27"/>
  <c r="B832" i="27"/>
  <c r="B630" i="27"/>
  <c r="B507" i="27"/>
  <c r="E725" i="27"/>
  <c r="E829" i="27"/>
  <c r="B817" i="27"/>
  <c r="B777" i="27"/>
  <c r="B726" i="27"/>
  <c r="B802" i="27"/>
  <c r="B786" i="27"/>
  <c r="E537" i="27"/>
  <c r="E644" i="27"/>
  <c r="E643" i="27"/>
  <c r="E570" i="27"/>
  <c r="B552" i="27"/>
  <c r="E551" i="27"/>
  <c r="B773" i="27"/>
  <c r="B617" i="27"/>
  <c r="B619" i="27"/>
  <c r="B498" i="27"/>
  <c r="B579" i="27"/>
  <c r="E593" i="27"/>
  <c r="E524" i="27"/>
  <c r="E652" i="27"/>
  <c r="E780" i="27"/>
  <c r="E659" i="27"/>
  <c r="E831" i="27"/>
  <c r="E490" i="27"/>
  <c r="E722" i="27"/>
  <c r="B512" i="27"/>
  <c r="B640" i="27"/>
  <c r="B768" i="27"/>
  <c r="E742" i="27"/>
  <c r="B634" i="27"/>
  <c r="B805" i="27"/>
  <c r="E730" i="27"/>
  <c r="B649" i="27"/>
  <c r="B769" i="27"/>
  <c r="B701" i="27"/>
  <c r="E548" i="27"/>
  <c r="B541" i="27"/>
  <c r="B712" i="27"/>
  <c r="B833" i="27"/>
  <c r="B506" i="27"/>
  <c r="B482" i="27"/>
  <c r="E581" i="27"/>
  <c r="E512" i="27"/>
  <c r="E640" i="27"/>
  <c r="E768" i="27"/>
  <c r="E635" i="27"/>
  <c r="E819" i="27"/>
  <c r="B585" i="27"/>
  <c r="E706" i="27"/>
  <c r="B500" i="27"/>
  <c r="B628" i="27"/>
  <c r="B756" i="27"/>
  <c r="E710" i="27"/>
  <c r="B618" i="27"/>
  <c r="B789" i="27"/>
  <c r="E698" i="27"/>
  <c r="B611" i="27"/>
  <c r="B782" i="27"/>
  <c r="B490" i="27"/>
  <c r="E607" i="27"/>
  <c r="B770" i="27"/>
  <c r="B667" i="27"/>
  <c r="B578" i="27"/>
  <c r="E601" i="27"/>
  <c r="E547" i="27"/>
  <c r="E733" i="27"/>
  <c r="E615" i="27"/>
  <c r="E832" i="27"/>
  <c r="E671" i="27"/>
  <c r="B690" i="27"/>
  <c r="E493" i="27"/>
  <c r="E621" i="27"/>
  <c r="E552" i="27"/>
  <c r="E680" i="27"/>
  <c r="E808" i="27"/>
  <c r="E702" i="27"/>
  <c r="B497" i="27"/>
  <c r="E546" i="27"/>
  <c r="E759" i="27"/>
  <c r="B556" i="27"/>
  <c r="B684" i="27"/>
  <c r="B812" i="27"/>
  <c r="B487" i="27"/>
  <c r="B693" i="27"/>
  <c r="E622" i="27"/>
  <c r="B478" i="27"/>
  <c r="B686" i="27"/>
  <c r="E526" i="27"/>
  <c r="B673" i="27"/>
  <c r="B571" i="27"/>
  <c r="E639" i="27"/>
  <c r="B594" i="27"/>
  <c r="B483" i="27"/>
  <c r="B798" i="27"/>
  <c r="B811" i="27"/>
  <c r="E746" i="27"/>
  <c r="E726" i="27"/>
  <c r="E569" i="27"/>
  <c r="E660" i="27"/>
  <c r="E718" i="27"/>
  <c r="E602" i="27"/>
  <c r="B600" i="27"/>
  <c r="E678" i="27"/>
  <c r="B815" i="27"/>
  <c r="B681" i="27"/>
  <c r="B705" i="27"/>
  <c r="B614" i="27"/>
  <c r="E481" i="27"/>
  <c r="E609" i="27"/>
  <c r="E540" i="27"/>
  <c r="E668" i="27"/>
  <c r="E796" i="27"/>
  <c r="E686" i="27"/>
  <c r="B485" i="27"/>
  <c r="E522" i="27"/>
  <c r="E743" i="27"/>
  <c r="B528" i="27"/>
  <c r="B656" i="27"/>
  <c r="B784" i="27"/>
  <c r="E785" i="27"/>
  <c r="B655" i="27"/>
  <c r="B825" i="27"/>
  <c r="E773" i="27"/>
  <c r="B691" i="27"/>
  <c r="E737" i="27"/>
  <c r="B546" i="27"/>
  <c r="E628" i="27"/>
  <c r="E506" i="27"/>
  <c r="B760" i="27"/>
  <c r="E598" i="27"/>
  <c r="B662" i="27"/>
  <c r="B795" i="27"/>
  <c r="E597" i="27"/>
  <c r="E528" i="27"/>
  <c r="E656" i="27"/>
  <c r="E784" i="27"/>
  <c r="E667" i="27"/>
  <c r="E835" i="27"/>
  <c r="E498" i="27"/>
  <c r="E727" i="27"/>
  <c r="B516" i="27"/>
  <c r="B644" i="27"/>
  <c r="B772" i="27"/>
  <c r="E753" i="27"/>
  <c r="B639" i="27"/>
  <c r="B810" i="27"/>
  <c r="E741" i="27"/>
  <c r="B633" i="27"/>
  <c r="B803" i="27"/>
  <c r="B554" i="27"/>
  <c r="E758" i="27"/>
  <c r="B813" i="27"/>
  <c r="B754" i="27"/>
  <c r="B689" i="27"/>
  <c r="E649" i="27"/>
  <c r="E675" i="27"/>
  <c r="E818" i="27"/>
  <c r="E806" i="27"/>
  <c r="B534" i="27"/>
  <c r="B610" i="27"/>
  <c r="E509" i="27"/>
  <c r="E637" i="27"/>
  <c r="E568" i="27"/>
  <c r="E696" i="27"/>
  <c r="E491" i="27"/>
  <c r="E723" i="27"/>
  <c r="B513" i="27"/>
  <c r="E578" i="27"/>
  <c r="E781" i="27"/>
  <c r="B572" i="27"/>
  <c r="B700" i="27"/>
  <c r="E503" i="27"/>
  <c r="B519" i="27"/>
  <c r="B714" i="27"/>
  <c r="E486" i="27"/>
  <c r="B510" i="27"/>
  <c r="B707" i="27"/>
  <c r="E638" i="27"/>
  <c r="B715" i="27"/>
  <c r="B621" i="27"/>
  <c r="B530" i="27"/>
  <c r="B679" i="27"/>
  <c r="B605" i="27"/>
  <c r="E542" i="27"/>
  <c r="E543" i="27"/>
  <c r="B562" i="27"/>
  <c r="B646" i="27"/>
  <c r="E617" i="27"/>
  <c r="E708" i="27"/>
  <c r="E761" i="27"/>
  <c r="E690" i="27"/>
  <c r="B632" i="27"/>
  <c r="E763" i="27"/>
  <c r="E703" i="27"/>
  <c r="B702" i="27"/>
  <c r="B790" i="27"/>
  <c r="E747" i="27"/>
  <c r="E497" i="27"/>
  <c r="E625" i="27"/>
  <c r="E556" i="27"/>
  <c r="E684" i="27"/>
  <c r="E812" i="27"/>
  <c r="E707" i="27"/>
  <c r="B501" i="27"/>
  <c r="E554" i="27"/>
  <c r="E765" i="27"/>
  <c r="B544" i="27"/>
  <c r="B672" i="27"/>
  <c r="B800" i="27"/>
  <c r="E825" i="27"/>
  <c r="B677" i="27"/>
  <c r="E494" i="27"/>
  <c r="E815" i="27"/>
  <c r="B755" i="27"/>
  <c r="B587" i="27"/>
  <c r="B834" i="27"/>
  <c r="E692" i="27"/>
  <c r="E666" i="27"/>
  <c r="E487" i="27"/>
  <c r="E751" i="27"/>
  <c r="B830" i="27"/>
  <c r="E485" i="27"/>
  <c r="E613" i="27"/>
  <c r="E544" i="27"/>
  <c r="E672" i="27"/>
  <c r="E800" i="27"/>
  <c r="E691" i="27"/>
  <c r="B489" i="27"/>
  <c r="E530" i="27"/>
  <c r="E749" i="27"/>
  <c r="B532" i="27"/>
  <c r="B660" i="27"/>
  <c r="B788" i="27"/>
  <c r="E795" i="27"/>
  <c r="B661" i="27"/>
  <c r="B829" i="27"/>
  <c r="E783" i="27"/>
  <c r="B654" i="27"/>
  <c r="B824" i="27"/>
  <c r="B609" i="27"/>
  <c r="E477" i="27"/>
  <c r="E623" i="27"/>
  <c r="E694" i="27"/>
  <c r="B774" i="27"/>
  <c r="E516" i="27"/>
  <c r="E739" i="27"/>
  <c r="B504" i="27"/>
  <c r="B543" i="27"/>
  <c r="B638" i="27"/>
  <c r="B781" i="27"/>
  <c r="E525" i="27"/>
  <c r="E653" i="27"/>
  <c r="E584" i="27"/>
  <c r="E712" i="27"/>
  <c r="E523" i="27"/>
  <c r="E745" i="27"/>
  <c r="B529" i="27"/>
  <c r="E610" i="27"/>
  <c r="E802" i="27"/>
  <c r="B588" i="27"/>
  <c r="B716" i="27"/>
  <c r="E567" i="27"/>
  <c r="B551" i="27"/>
  <c r="B735" i="27"/>
  <c r="E550" i="27"/>
  <c r="B542" i="27"/>
  <c r="B729" i="27"/>
  <c r="E527" i="27"/>
  <c r="B758" i="27"/>
  <c r="B663" i="27"/>
  <c r="B635" i="27"/>
  <c r="B765" i="27"/>
  <c r="B733" i="27"/>
  <c r="E591" i="27"/>
  <c r="E821" i="27"/>
  <c r="B657" i="27"/>
  <c r="B753" i="27"/>
  <c r="E665" i="27"/>
  <c r="E724" i="27"/>
  <c r="E803" i="27"/>
  <c r="E711" i="27"/>
  <c r="B664" i="27"/>
  <c r="B511" i="27"/>
  <c r="E534" i="27"/>
  <c r="B766" i="27"/>
  <c r="E779" i="27"/>
  <c r="B797" i="27"/>
  <c r="E513" i="27"/>
  <c r="E641" i="27"/>
  <c r="E572" i="27"/>
  <c r="E700" i="27"/>
  <c r="E499" i="27"/>
  <c r="E729" i="27"/>
  <c r="B517" i="27"/>
  <c r="E586" i="27"/>
  <c r="E786" i="27"/>
  <c r="B560" i="27"/>
  <c r="B688" i="27"/>
  <c r="B816" i="27"/>
  <c r="B495" i="27"/>
  <c r="B698" i="27"/>
  <c r="E654" i="27"/>
  <c r="B486" i="27"/>
  <c r="B819" i="27"/>
  <c r="B717" i="27"/>
  <c r="B775" i="27"/>
  <c r="E756" i="27"/>
  <c r="E754" i="27"/>
  <c r="E721" i="27"/>
  <c r="B566" i="27"/>
  <c r="B555" i="27"/>
  <c r="E501" i="27"/>
  <c r="E629" i="27"/>
  <c r="E560" i="27"/>
  <c r="E688" i="27"/>
  <c r="E816" i="27"/>
  <c r="E713" i="27"/>
  <c r="B505" i="27"/>
  <c r="E562" i="27"/>
  <c r="E770" i="27"/>
  <c r="B548" i="27"/>
  <c r="B676" i="27"/>
  <c r="B804" i="27"/>
  <c r="E833" i="27"/>
  <c r="B682" i="27"/>
  <c r="E558" i="27"/>
  <c r="E824" i="27"/>
  <c r="B675" i="27"/>
  <c r="E478" i="27"/>
  <c r="B651" i="27"/>
  <c r="B539" i="27"/>
  <c r="E767" i="27"/>
  <c r="B531" i="27"/>
  <c r="B547" i="27"/>
  <c r="E580" i="27"/>
  <c r="E823" i="27"/>
  <c r="B568" i="27"/>
  <c r="B645" i="27"/>
  <c r="B723" i="27"/>
  <c r="E789" i="27"/>
  <c r="E541" i="27"/>
  <c r="E669" i="27"/>
  <c r="E600" i="27"/>
  <c r="E728" i="27"/>
  <c r="E555" i="27"/>
  <c r="E766" i="27"/>
  <c r="B545" i="27"/>
  <c r="E642" i="27"/>
  <c r="E822" i="27"/>
  <c r="B604" i="27"/>
  <c r="B732" i="27"/>
  <c r="E631" i="27"/>
  <c r="B583" i="27"/>
  <c r="B757" i="27"/>
  <c r="E614" i="27"/>
  <c r="B574" i="27"/>
  <c r="B750" i="27"/>
  <c r="E735" i="27"/>
  <c r="B801" i="27"/>
  <c r="B706" i="27"/>
  <c r="B721" i="27"/>
  <c r="E559" i="27"/>
  <c r="B518" i="27"/>
  <c r="E757" i="27"/>
  <c r="B523" i="27"/>
  <c r="B826" i="27"/>
  <c r="B515" i="27"/>
  <c r="E484" i="27"/>
  <c r="E772" i="27"/>
  <c r="B493" i="27"/>
  <c r="E775" i="27"/>
  <c r="B696" i="27"/>
  <c r="B575" i="27"/>
  <c r="E709" i="27"/>
  <c r="B828" i="27"/>
  <c r="B491" i="27"/>
  <c r="B658" i="27"/>
  <c r="E529" i="27"/>
  <c r="E657" i="27"/>
  <c r="E588" i="27"/>
  <c r="E716" i="27"/>
  <c r="E531" i="27"/>
  <c r="E750" i="27"/>
  <c r="B533" i="27"/>
  <c r="E618" i="27"/>
  <c r="E807" i="27"/>
  <c r="B576" i="27"/>
  <c r="B704" i="27"/>
  <c r="E519" i="27"/>
  <c r="B527" i="27"/>
  <c r="B719" i="27"/>
  <c r="E502" i="27"/>
  <c r="B550" i="27"/>
  <c r="B836" i="27"/>
  <c r="E495" i="27"/>
  <c r="E521" i="27"/>
  <c r="E483" i="27"/>
  <c r="E834" i="27"/>
  <c r="B479" i="27"/>
  <c r="B659" i="27"/>
  <c r="B738" i="27"/>
  <c r="E517" i="27"/>
  <c r="E645" i="27"/>
  <c r="E576" i="27"/>
  <c r="E704" i="27"/>
  <c r="E507" i="27"/>
  <c r="E734" i="27"/>
  <c r="B521" i="27"/>
  <c r="E594" i="27"/>
  <c r="E791" i="27"/>
  <c r="B564" i="27"/>
  <c r="B692" i="27"/>
  <c r="B820" i="27"/>
  <c r="B503" i="27"/>
  <c r="B703" i="27"/>
  <c r="E682" i="27"/>
  <c r="B494" i="27"/>
  <c r="B697" i="27"/>
  <c r="E574" i="27"/>
  <c r="B694" i="27"/>
  <c r="B599" i="27"/>
  <c r="E828" i="27"/>
  <c r="B637" i="27"/>
  <c r="B647" i="27"/>
  <c r="E612" i="27"/>
  <c r="B509" i="27"/>
  <c r="B616" i="27"/>
  <c r="B709" i="27"/>
  <c r="B787" i="27"/>
  <c r="B785" i="27"/>
  <c r="V1" i="36"/>
  <c r="T14" i="16" l="1"/>
  <c r="U31" i="32" l="1"/>
  <c r="U30" i="32"/>
  <c r="U29" i="32"/>
  <c r="U28" i="32"/>
  <c r="U27" i="32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U5" i="32"/>
  <c r="U4" i="32"/>
  <c r="U3" i="32"/>
  <c r="U2" i="32"/>
  <c r="U1" i="32" l="1"/>
  <c r="A104" i="23"/>
  <c r="A109" i="23"/>
  <c r="A114" i="23"/>
  <c r="A115" i="23"/>
  <c r="A113" i="23"/>
  <c r="A129" i="23"/>
  <c r="A103" i="23"/>
  <c r="A112" i="23"/>
  <c r="A128" i="23"/>
  <c r="A117" i="23"/>
  <c r="A106" i="23"/>
  <c r="A122" i="23"/>
  <c r="A107" i="23"/>
  <c r="A123" i="23"/>
  <c r="A120" i="23"/>
  <c r="A125" i="23"/>
  <c r="A130" i="23"/>
  <c r="A131" i="23"/>
  <c r="A108" i="23"/>
  <c r="A124" i="23"/>
  <c r="A118" i="23"/>
  <c r="A119" i="23"/>
  <c r="A102" i="23"/>
  <c r="A116" i="23"/>
  <c r="A105" i="23"/>
  <c r="A121" i="23"/>
  <c r="A110" i="23"/>
  <c r="A126" i="23"/>
  <c r="A111" i="23"/>
  <c r="A127" i="23"/>
  <c r="W24" i="27"/>
  <c r="AB24" i="27" s="1"/>
  <c r="F24" i="27"/>
  <c r="W23" i="27"/>
  <c r="AB23" i="27" s="1"/>
  <c r="F23" i="27"/>
  <c r="W22" i="27"/>
  <c r="AB22" i="27" s="1"/>
  <c r="F22" i="27"/>
  <c r="W21" i="27"/>
  <c r="AB21" i="27" s="1"/>
  <c r="F21" i="27"/>
  <c r="W20" i="27"/>
  <c r="AB20" i="27" s="1"/>
  <c r="F20" i="27"/>
  <c r="E108" i="23" l="1"/>
  <c r="D108" i="23"/>
  <c r="E123" i="23"/>
  <c r="D123" i="23"/>
  <c r="E107" i="23"/>
  <c r="D107" i="23"/>
  <c r="E131" i="23"/>
  <c r="D131" i="23"/>
  <c r="E118" i="23"/>
  <c r="D118" i="23"/>
  <c r="E124" i="23"/>
  <c r="D124" i="23"/>
  <c r="E125" i="23"/>
  <c r="D125" i="23"/>
  <c r="E109" i="23"/>
  <c r="D109" i="23"/>
  <c r="E120" i="23"/>
  <c r="D120" i="23"/>
  <c r="E119" i="23"/>
  <c r="D119" i="23"/>
  <c r="E114" i="23"/>
  <c r="D114" i="23"/>
  <c r="E105" i="23"/>
  <c r="D105" i="23"/>
  <c r="E127" i="23"/>
  <c r="D127" i="23"/>
  <c r="E111" i="23"/>
  <c r="D111" i="23"/>
  <c r="E112" i="23"/>
  <c r="D112" i="23"/>
  <c r="E122" i="23"/>
  <c r="D122" i="23"/>
  <c r="E106" i="23"/>
  <c r="D106" i="23"/>
  <c r="E129" i="23"/>
  <c r="D129" i="23"/>
  <c r="E113" i="23"/>
  <c r="D113" i="23"/>
  <c r="E130" i="23"/>
  <c r="D130" i="23"/>
  <c r="E115" i="23"/>
  <c r="D115" i="23"/>
  <c r="E126" i="23"/>
  <c r="D126" i="23"/>
  <c r="E110" i="23"/>
  <c r="D110" i="23"/>
  <c r="E103" i="23"/>
  <c r="D103" i="23"/>
  <c r="E128" i="23"/>
  <c r="D128" i="23"/>
  <c r="E116" i="23"/>
  <c r="D116" i="23"/>
  <c r="E104" i="23"/>
  <c r="D104" i="23"/>
  <c r="E117" i="23"/>
  <c r="D117" i="23"/>
  <c r="E102" i="23"/>
  <c r="D102" i="23"/>
  <c r="N20" i="27"/>
  <c r="N22" i="27"/>
  <c r="N23" i="27"/>
  <c r="N21" i="27"/>
  <c r="N24" i="27"/>
  <c r="E24" i="27" l="1"/>
  <c r="E22" i="27"/>
  <c r="E20" i="27"/>
  <c r="E21" i="27"/>
  <c r="E23" i="27"/>
  <c r="E121" i="23"/>
  <c r="D121" i="23"/>
  <c r="B24" i="27"/>
  <c r="B21" i="27"/>
  <c r="B23" i="27"/>
  <c r="B22" i="27"/>
  <c r="B20" i="27"/>
  <c r="B242" i="27"/>
  <c r="B234" i="27"/>
  <c r="B226" i="27"/>
  <c r="B218" i="27"/>
  <c r="B210" i="27"/>
  <c r="B202" i="27"/>
  <c r="R243" i="27"/>
  <c r="Q243" i="27"/>
  <c r="R235" i="27"/>
  <c r="Q235" i="27"/>
  <c r="R227" i="27"/>
  <c r="Q227" i="27"/>
  <c r="R219" i="27"/>
  <c r="Q219" i="27"/>
  <c r="R211" i="27"/>
  <c r="Q211" i="27"/>
  <c r="R203" i="27"/>
  <c r="Q203" i="27"/>
  <c r="O227" i="27"/>
  <c r="O219" i="27"/>
  <c r="R160" i="27"/>
  <c r="Q159" i="27"/>
  <c r="Q161" i="27"/>
  <c r="Q162" i="27"/>
  <c r="R159" i="27"/>
  <c r="O162" i="27"/>
  <c r="Q164" i="27"/>
  <c r="R162" i="27"/>
  <c r="Q163" i="27"/>
  <c r="R163" i="27"/>
  <c r="R164" i="27"/>
  <c r="Q160" i="27"/>
  <c r="O161" i="27"/>
  <c r="R161" i="27"/>
  <c r="Q244" i="27" l="1"/>
  <c r="Q220" i="27"/>
  <c r="Q236" i="27"/>
  <c r="Q228" i="27"/>
  <c r="R244" i="27"/>
  <c r="R236" i="27"/>
  <c r="R220" i="27"/>
  <c r="R228" i="27"/>
  <c r="Q204" i="27"/>
  <c r="Q212" i="27"/>
  <c r="R204" i="27"/>
  <c r="R212" i="27"/>
  <c r="O243" i="27"/>
  <c r="O211" i="27"/>
  <c r="O235" i="27"/>
  <c r="O244" i="27"/>
  <c r="O203" i="27"/>
  <c r="O160" i="27"/>
  <c r="O163" i="27"/>
  <c r="O159" i="27"/>
  <c r="O164" i="27"/>
  <c r="Q229" i="27" l="1"/>
  <c r="Q245" i="27"/>
  <c r="Q246" i="27" s="1"/>
  <c r="Q237" i="27"/>
  <c r="Q238" i="27" s="1"/>
  <c r="Q221" i="27"/>
  <c r="Q222" i="27" s="1"/>
  <c r="R245" i="27"/>
  <c r="R237" i="27"/>
  <c r="R229" i="27"/>
  <c r="R221" i="27"/>
  <c r="R213" i="27"/>
  <c r="R205" i="27"/>
  <c r="Q213" i="27"/>
  <c r="Q205" i="27"/>
  <c r="O204" i="27"/>
  <c r="O236" i="27"/>
  <c r="O228" i="27"/>
  <c r="O220" i="27"/>
  <c r="O212" i="27"/>
  <c r="Q239" i="27" l="1"/>
  <c r="Q223" i="27"/>
  <c r="Q199" i="27"/>
  <c r="Q230" i="27"/>
  <c r="Q247" i="27"/>
  <c r="R238" i="27"/>
  <c r="R246" i="27"/>
  <c r="R230" i="27"/>
  <c r="R222" i="27"/>
  <c r="Q214" i="27"/>
  <c r="Q206" i="27"/>
  <c r="R214" i="27"/>
  <c r="R206" i="27"/>
  <c r="O246" i="27"/>
  <c r="O245" i="27"/>
  <c r="O206" i="27"/>
  <c r="O229" i="27"/>
  <c r="O222" i="27"/>
  <c r="O205" i="27"/>
  <c r="O230" i="27"/>
  <c r="O221" i="27"/>
  <c r="O238" i="27"/>
  <c r="O237" i="27"/>
  <c r="O214" i="27"/>
  <c r="O213" i="27"/>
  <c r="Q231" i="27" l="1"/>
  <c r="Q224" i="27"/>
  <c r="Q207" i="27"/>
  <c r="R247" i="27"/>
  <c r="O247" i="27" s="1"/>
  <c r="AB247" i="27" s="1"/>
  <c r="Q240" i="27"/>
  <c r="R199" i="27"/>
  <c r="O199" i="27" s="1"/>
  <c r="AB199" i="27" s="1"/>
  <c r="Q215" i="27"/>
  <c r="R239" i="27"/>
  <c r="O239" i="27" s="1"/>
  <c r="AB239" i="27" s="1"/>
  <c r="Q200" i="27"/>
  <c r="R215" i="27"/>
  <c r="R231" i="27"/>
  <c r="R207" i="27"/>
  <c r="R223" i="27"/>
  <c r="Q248" i="27"/>
  <c r="F3" i="11"/>
  <c r="O223" i="27" l="1"/>
  <c r="AB223" i="27" s="1"/>
  <c r="R224" i="27"/>
  <c r="O224" i="27"/>
  <c r="AB224" i="27" s="1"/>
  <c r="O215" i="27"/>
  <c r="AB215" i="27" s="1"/>
  <c r="Q216" i="27"/>
  <c r="Q208" i="27"/>
  <c r="O207" i="27"/>
  <c r="AB207" i="27" s="1"/>
  <c r="Q232" i="27"/>
  <c r="O231" i="27"/>
  <c r="AB231" i="27" s="1"/>
  <c r="R232" i="27"/>
  <c r="O232" i="27"/>
  <c r="AB232" i="27" s="1"/>
  <c r="R208" i="27"/>
  <c r="O208" i="27"/>
  <c r="AB208" i="27" s="1"/>
  <c r="R216" i="27"/>
  <c r="O216" i="27"/>
  <c r="AB216" i="27" s="1"/>
  <c r="O240" i="27"/>
  <c r="AB240" i="27" s="1"/>
  <c r="R240" i="27"/>
  <c r="R200" i="27"/>
  <c r="O200" i="27"/>
  <c r="AB200" i="27" s="1"/>
  <c r="R248" i="27"/>
  <c r="O248" i="27"/>
  <c r="AB248" i="27" s="1"/>
  <c r="F3" i="29"/>
  <c r="F4" i="29"/>
  <c r="F5" i="29"/>
  <c r="F6" i="29"/>
  <c r="F7" i="29"/>
  <c r="F10" i="29"/>
  <c r="F11" i="29"/>
  <c r="F2" i="29"/>
  <c r="G5" i="29"/>
  <c r="G6" i="29"/>
  <c r="G7" i="29"/>
  <c r="G10" i="29"/>
  <c r="G11" i="29"/>
  <c r="G2" i="29"/>
  <c r="F2" i="11" l="1"/>
  <c r="L7" i="29" l="1"/>
  <c r="L10" i="29"/>
  <c r="L11" i="29"/>
  <c r="L6" i="29"/>
  <c r="L5" i="29"/>
  <c r="L4" i="29"/>
  <c r="L3" i="29"/>
  <c r="Q7" i="19"/>
  <c r="Q8" i="19"/>
  <c r="Q9" i="19"/>
  <c r="Q10" i="19"/>
  <c r="Q11" i="19"/>
  <c r="P9" i="20"/>
  <c r="P5" i="20"/>
  <c r="P10" i="20"/>
  <c r="P6" i="20"/>
  <c r="P11" i="20"/>
  <c r="T7" i="16"/>
  <c r="T8" i="16"/>
  <c r="T9" i="16"/>
  <c r="T10" i="16"/>
  <c r="T11" i="16"/>
  <c r="T12" i="16"/>
  <c r="T13" i="16"/>
  <c r="T15" i="16"/>
  <c r="T16" i="16"/>
  <c r="T17" i="16"/>
  <c r="T18" i="16"/>
  <c r="T19" i="16"/>
  <c r="T20" i="16"/>
  <c r="T21" i="16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J7" i="25"/>
  <c r="J8" i="25"/>
  <c r="J9" i="25"/>
  <c r="J10" i="25"/>
  <c r="J11" i="25"/>
  <c r="P7" i="10"/>
  <c r="P8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6" i="10"/>
  <c r="P5" i="10"/>
  <c r="P4" i="10"/>
  <c r="P3" i="10"/>
  <c r="P2" i="10"/>
  <c r="J6" i="25"/>
  <c r="J4" i="25"/>
  <c r="J3" i="25"/>
  <c r="J2" i="25"/>
  <c r="W6" i="5"/>
  <c r="W5" i="5"/>
  <c r="W4" i="5"/>
  <c r="W3" i="5"/>
  <c r="W2" i="5"/>
  <c r="T6" i="16"/>
  <c r="T5" i="16"/>
  <c r="T4" i="16"/>
  <c r="T3" i="16"/>
  <c r="T2" i="16"/>
  <c r="I4" i="18"/>
  <c r="I3" i="18"/>
  <c r="I2" i="18"/>
  <c r="P4" i="20"/>
  <c r="P8" i="20"/>
  <c r="P3" i="20"/>
  <c r="P7" i="20"/>
  <c r="P2" i="20"/>
  <c r="Q6" i="19"/>
  <c r="Q4" i="19"/>
  <c r="Q3" i="19"/>
  <c r="F4" i="11"/>
  <c r="F5" i="11"/>
  <c r="F6" i="11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85" i="27"/>
  <c r="F46" i="27"/>
  <c r="F47" i="27"/>
  <c r="F48" i="27"/>
  <c r="F49" i="27"/>
  <c r="F50" i="27"/>
  <c r="F51" i="27"/>
  <c r="F52" i="27"/>
  <c r="F53" i="27"/>
  <c r="F54" i="27"/>
  <c r="F45" i="27"/>
  <c r="F31" i="27"/>
  <c r="F32" i="27"/>
  <c r="F33" i="27"/>
  <c r="F34" i="27"/>
  <c r="F35" i="27"/>
  <c r="F36" i="27"/>
  <c r="F37" i="27"/>
  <c r="F38" i="27"/>
  <c r="F39" i="27"/>
  <c r="F30" i="27"/>
  <c r="D48" i="23"/>
  <c r="D49" i="23"/>
  <c r="D50" i="23"/>
  <c r="D51" i="23"/>
  <c r="D96" i="23"/>
  <c r="D47" i="23"/>
  <c r="D60" i="23"/>
  <c r="X33" i="27"/>
  <c r="O31" i="27"/>
  <c r="O32" i="27"/>
  <c r="O33" i="27"/>
  <c r="O34" i="27"/>
  <c r="O35" i="27"/>
  <c r="O36" i="27"/>
  <c r="O37" i="27"/>
  <c r="O38" i="27"/>
  <c r="O39" i="27"/>
  <c r="O30" i="27"/>
  <c r="D73" i="23"/>
  <c r="E73" i="23"/>
  <c r="D74" i="23"/>
  <c r="E74" i="23"/>
  <c r="D75" i="23"/>
  <c r="E75" i="23"/>
  <c r="D76" i="23"/>
  <c r="E76" i="23"/>
  <c r="D77" i="23"/>
  <c r="E77" i="23"/>
  <c r="D78" i="23"/>
  <c r="E78" i="23"/>
  <c r="D79" i="23"/>
  <c r="E79" i="23"/>
  <c r="D80" i="23"/>
  <c r="E80" i="23"/>
  <c r="D81" i="23"/>
  <c r="E81" i="23"/>
  <c r="D82" i="23"/>
  <c r="E82" i="23"/>
  <c r="D83" i="23"/>
  <c r="E83" i="23"/>
  <c r="D84" i="23"/>
  <c r="E84" i="23"/>
  <c r="D85" i="23"/>
  <c r="E85" i="23"/>
  <c r="D86" i="23"/>
  <c r="E86" i="23"/>
  <c r="D87" i="23"/>
  <c r="E87" i="23"/>
  <c r="D88" i="23"/>
  <c r="E88" i="23"/>
  <c r="D89" i="23"/>
  <c r="E89" i="23"/>
  <c r="D90" i="23"/>
  <c r="E90" i="23"/>
  <c r="D91" i="23"/>
  <c r="E91" i="23"/>
  <c r="D92" i="23"/>
  <c r="E92" i="23"/>
  <c r="D93" i="23"/>
  <c r="E93" i="23"/>
  <c r="D94" i="23"/>
  <c r="E94" i="23"/>
  <c r="D95" i="23"/>
  <c r="E95" i="23"/>
  <c r="E96" i="23"/>
  <c r="D97" i="23"/>
  <c r="E97" i="23"/>
  <c r="D98" i="23"/>
  <c r="E98" i="23"/>
  <c r="D99" i="23"/>
  <c r="E99" i="23"/>
  <c r="D100" i="23"/>
  <c r="E100" i="23"/>
  <c r="D101" i="23"/>
  <c r="E101" i="23"/>
  <c r="D72" i="23"/>
  <c r="E72" i="23"/>
  <c r="E47" i="23"/>
  <c r="E48" i="23"/>
  <c r="E49" i="23"/>
  <c r="E50" i="23"/>
  <c r="E51" i="23"/>
  <c r="D52" i="23"/>
  <c r="E52" i="23"/>
  <c r="D53" i="23"/>
  <c r="E53" i="23"/>
  <c r="D54" i="23"/>
  <c r="E54" i="23"/>
  <c r="D55" i="23"/>
  <c r="E55" i="23"/>
  <c r="D56" i="23"/>
  <c r="E56" i="23"/>
  <c r="D57" i="23"/>
  <c r="E57" i="23"/>
  <c r="D58" i="23"/>
  <c r="E58" i="23"/>
  <c r="D59" i="23"/>
  <c r="E59" i="23"/>
  <c r="E60" i="23"/>
  <c r="D61" i="23"/>
  <c r="E61" i="23"/>
  <c r="D62" i="23"/>
  <c r="E62" i="23"/>
  <c r="D63" i="23"/>
  <c r="E63" i="23"/>
  <c r="D64" i="23"/>
  <c r="E64" i="23"/>
  <c r="D65" i="23"/>
  <c r="E65" i="23"/>
  <c r="D66" i="23"/>
  <c r="E66" i="23"/>
  <c r="D67" i="23"/>
  <c r="E67" i="23"/>
  <c r="D68" i="23"/>
  <c r="E68" i="23"/>
  <c r="D69" i="23"/>
  <c r="E69" i="23"/>
  <c r="D70" i="23"/>
  <c r="E70" i="23"/>
  <c r="D71" i="23"/>
  <c r="E71" i="23"/>
  <c r="D17" i="23"/>
  <c r="E17" i="23"/>
  <c r="D18" i="23"/>
  <c r="E18" i="23"/>
  <c r="D19" i="23"/>
  <c r="E19" i="23"/>
  <c r="D20" i="23"/>
  <c r="E20" i="23"/>
  <c r="D21" i="23"/>
  <c r="E21" i="23"/>
  <c r="D22" i="23"/>
  <c r="E22" i="23"/>
  <c r="D23" i="23"/>
  <c r="E23" i="23"/>
  <c r="D24" i="23"/>
  <c r="E24" i="23"/>
  <c r="D25" i="23"/>
  <c r="E25" i="23"/>
  <c r="D26" i="23"/>
  <c r="E26" i="23"/>
  <c r="D7" i="23"/>
  <c r="E7" i="23"/>
  <c r="D8" i="23"/>
  <c r="E8" i="23"/>
  <c r="D9" i="23"/>
  <c r="E9" i="23"/>
  <c r="D10" i="23"/>
  <c r="E10" i="23"/>
  <c r="D11" i="23"/>
  <c r="E11" i="23"/>
  <c r="D12" i="23"/>
  <c r="E12" i="23"/>
  <c r="D13" i="23"/>
  <c r="E13" i="23"/>
  <c r="D14" i="23"/>
  <c r="E14" i="23"/>
  <c r="D15" i="23"/>
  <c r="E15" i="23"/>
  <c r="D16" i="23"/>
  <c r="E16" i="23"/>
  <c r="C2" i="23"/>
  <c r="D2" i="23"/>
  <c r="E2" i="23"/>
  <c r="C3" i="23"/>
  <c r="D3" i="23"/>
  <c r="E3" i="23"/>
  <c r="C4" i="23"/>
  <c r="D4" i="23"/>
  <c r="E4" i="23"/>
  <c r="C5" i="23"/>
  <c r="D5" i="23"/>
  <c r="E5" i="23"/>
  <c r="C6" i="23"/>
  <c r="D6" i="23"/>
  <c r="E6" i="23"/>
  <c r="A3" i="23"/>
  <c r="A4" i="23"/>
  <c r="A5" i="23"/>
  <c r="A6" i="23"/>
  <c r="B3" i="25"/>
  <c r="C133" i="23" s="1"/>
  <c r="B6" i="25"/>
  <c r="C136" i="23" s="1"/>
  <c r="B10" i="25"/>
  <c r="C140" i="23" s="1"/>
  <c r="B18" i="10"/>
  <c r="B14" i="10"/>
  <c r="B10" i="10"/>
  <c r="B7" i="10"/>
  <c r="B4" i="10"/>
  <c r="B4" i="20"/>
  <c r="B6" i="20"/>
  <c r="B3" i="20"/>
  <c r="B6" i="19"/>
  <c r="C11" i="23" s="1"/>
  <c r="B10" i="19"/>
  <c r="C15" i="23" s="1"/>
  <c r="B4" i="18"/>
  <c r="C49" i="23" s="1"/>
  <c r="B5" i="25"/>
  <c r="C135" i="23" s="1"/>
  <c r="B9" i="25"/>
  <c r="C139" i="23" s="1"/>
  <c r="B19" i="10"/>
  <c r="B15" i="10"/>
  <c r="B11" i="10"/>
  <c r="B8" i="10"/>
  <c r="B5" i="10"/>
  <c r="B9" i="20"/>
  <c r="B11" i="20"/>
  <c r="C26" i="23" s="1"/>
  <c r="B8" i="20"/>
  <c r="B5" i="19"/>
  <c r="C10" i="23" s="1"/>
  <c r="B9" i="19"/>
  <c r="C14" i="23" s="1"/>
  <c r="B3" i="18"/>
  <c r="C48" i="23" s="1"/>
  <c r="B2" i="18"/>
  <c r="C47" i="23" s="1"/>
  <c r="B4" i="25"/>
  <c r="C134" i="23" s="1"/>
  <c r="B8" i="25"/>
  <c r="C138" i="23" s="1"/>
  <c r="B2" i="25"/>
  <c r="C132" i="23" s="1"/>
  <c r="B20" i="10"/>
  <c r="B16" i="10"/>
  <c r="B12" i="10"/>
  <c r="B9" i="10"/>
  <c r="B2" i="10"/>
  <c r="B5" i="20"/>
  <c r="B2" i="20"/>
  <c r="C17" i="23" s="1"/>
  <c r="B4" i="19"/>
  <c r="C9" i="23" s="1"/>
  <c r="B8" i="19"/>
  <c r="C13" i="23" s="1"/>
  <c r="B2" i="19"/>
  <c r="C7" i="23" s="1"/>
  <c r="B6" i="18"/>
  <c r="C51" i="23" s="1"/>
  <c r="B7" i="25"/>
  <c r="C137" i="23" s="1"/>
  <c r="B11" i="25"/>
  <c r="C141" i="23" s="1"/>
  <c r="A2" i="23"/>
  <c r="B21" i="10"/>
  <c r="B17" i="10"/>
  <c r="B13" i="10"/>
  <c r="B6" i="10"/>
  <c r="B3" i="10"/>
  <c r="B10" i="20"/>
  <c r="B7" i="20"/>
  <c r="B3" i="19"/>
  <c r="C8" i="23" s="1"/>
  <c r="B7" i="19"/>
  <c r="C12" i="23" s="1"/>
  <c r="B11" i="19"/>
  <c r="C16" i="23" s="1"/>
  <c r="B5" i="18"/>
  <c r="C50" i="23" s="1"/>
  <c r="B494" i="55" l="1"/>
  <c r="B309" i="55"/>
  <c r="B520" i="55"/>
  <c r="B105" i="55"/>
  <c r="B217" i="55"/>
  <c r="B546" i="55"/>
  <c r="B190" i="55"/>
  <c r="B130" i="55"/>
  <c r="B143" i="55"/>
  <c r="B325" i="55"/>
  <c r="B376" i="55"/>
  <c r="B92" i="55"/>
  <c r="B363" i="55"/>
  <c r="B417" i="55"/>
  <c r="B404" i="55"/>
  <c r="B284" i="55"/>
  <c r="B230" i="55"/>
  <c r="B507" i="55"/>
  <c r="B481" i="55"/>
  <c r="B533" i="55"/>
  <c r="B258" i="55"/>
  <c r="B431" i="55"/>
  <c r="T143" i="55"/>
  <c r="T109" i="55"/>
  <c r="T96" i="55"/>
  <c r="T130" i="55"/>
  <c r="T132" i="55"/>
  <c r="S411" i="55"/>
  <c r="T223" i="55"/>
  <c r="S357" i="55"/>
  <c r="T88" i="55"/>
  <c r="S127" i="55"/>
  <c r="T277" i="55"/>
  <c r="T424" i="55"/>
  <c r="T251" i="55"/>
  <c r="S303" i="55"/>
  <c r="T318" i="55"/>
  <c r="S370" i="55"/>
  <c r="T210" i="55"/>
  <c r="S398" i="55"/>
  <c r="S140" i="55"/>
  <c r="T94" i="55"/>
  <c r="T101" i="55"/>
  <c r="S184" i="55"/>
  <c r="T107" i="55"/>
  <c r="F113" i="56"/>
  <c r="F109" i="56"/>
  <c r="F98" i="56"/>
  <c r="F115" i="56"/>
  <c r="F121" i="56"/>
  <c r="F105" i="56"/>
  <c r="F119" i="56"/>
  <c r="F112" i="56"/>
  <c r="F118" i="56"/>
  <c r="F99" i="56"/>
  <c r="F103" i="56"/>
  <c r="F120" i="56"/>
  <c r="F111" i="56"/>
  <c r="F104" i="56"/>
  <c r="F108" i="56"/>
  <c r="F100" i="56"/>
  <c r="F101" i="56"/>
  <c r="F114" i="56"/>
  <c r="F116" i="56"/>
  <c r="F107" i="56"/>
  <c r="F102" i="56"/>
  <c r="F110" i="56"/>
  <c r="F106" i="56"/>
  <c r="F117" i="56"/>
  <c r="V41" i="55"/>
  <c r="V120" i="55"/>
  <c r="V133" i="55"/>
  <c r="B204" i="55"/>
  <c r="B117" i="55"/>
  <c r="B414" i="55"/>
  <c r="B440" i="55"/>
  <c r="B401" i="55"/>
  <c r="B66" i="55"/>
  <c r="B283" i="55"/>
  <c r="B337" i="55"/>
  <c r="B550" i="55"/>
  <c r="B245" i="55"/>
  <c r="B351" i="55"/>
  <c r="B178" i="55"/>
  <c r="B453" i="55"/>
  <c r="B229" i="55"/>
  <c r="B296" i="55"/>
  <c r="B537" i="55"/>
  <c r="B427" i="55"/>
  <c r="B79" i="55"/>
  <c r="B510" i="55"/>
  <c r="B104" i="55"/>
  <c r="B324" i="55"/>
  <c r="B466" i="55"/>
  <c r="V104" i="55"/>
  <c r="V70" i="55"/>
  <c r="V117" i="55"/>
  <c r="V106" i="55"/>
  <c r="V81" i="55"/>
  <c r="V83" i="55"/>
  <c r="B364" i="55"/>
  <c r="B174" i="55"/>
  <c r="B484" i="55"/>
  <c r="B270" i="55"/>
  <c r="B187" i="55"/>
  <c r="B118" i="55"/>
  <c r="B200" i="55"/>
  <c r="B497" i="55"/>
  <c r="B511" i="55"/>
  <c r="B297" i="55"/>
  <c r="B310" i="55"/>
  <c r="B213" i="55"/>
  <c r="B389" i="55"/>
  <c r="B131" i="55"/>
  <c r="B226" i="55"/>
  <c r="B338" i="55"/>
  <c r="B443" i="55"/>
  <c r="B39" i="55"/>
  <c r="B456" i="55"/>
  <c r="B405" i="55"/>
  <c r="T122" i="55"/>
  <c r="T41" i="55"/>
  <c r="T135" i="55"/>
  <c r="T133" i="55"/>
  <c r="T39" i="55"/>
  <c r="S450" i="55"/>
  <c r="T331" i="55"/>
  <c r="T303" i="55"/>
  <c r="S437" i="55"/>
  <c r="S491" i="55"/>
  <c r="T357" i="55"/>
  <c r="T120" i="55"/>
  <c r="S383" i="55"/>
  <c r="T114" i="55"/>
  <c r="S478" i="55"/>
  <c r="T504" i="55"/>
  <c r="T290" i="55"/>
  <c r="T127" i="55"/>
  <c r="S264" i="55"/>
  <c r="S36" i="55"/>
  <c r="T398" i="55"/>
  <c r="F13" i="56"/>
  <c r="F24" i="56"/>
  <c r="F12" i="56"/>
  <c r="F2" i="56"/>
  <c r="F7" i="56"/>
  <c r="F3" i="56"/>
  <c r="F6" i="56"/>
  <c r="F18" i="56"/>
  <c r="F5" i="56"/>
  <c r="F11" i="56"/>
  <c r="F16" i="56"/>
  <c r="F14" i="56"/>
  <c r="F4" i="56"/>
  <c r="F15" i="56"/>
  <c r="F23" i="56"/>
  <c r="F10" i="56"/>
  <c r="F17" i="56"/>
  <c r="F21" i="56"/>
  <c r="F22" i="56"/>
  <c r="F19" i="56"/>
  <c r="F20" i="56"/>
  <c r="F8" i="56"/>
  <c r="F9" i="56"/>
  <c r="F25" i="56"/>
  <c r="S23" i="55"/>
  <c r="F33" i="52"/>
  <c r="F30" i="52"/>
  <c r="F29" i="52"/>
  <c r="F32" i="52"/>
  <c r="F31" i="52"/>
  <c r="E3" i="18"/>
  <c r="E5" i="18"/>
  <c r="F2" i="18"/>
  <c r="F3" i="18"/>
  <c r="E4" i="18"/>
  <c r="E6" i="18"/>
  <c r="E2" i="18"/>
  <c r="F4" i="18"/>
  <c r="F6" i="18"/>
  <c r="F5" i="18"/>
  <c r="G409" i="55"/>
  <c r="G314" i="55"/>
  <c r="G99" i="55"/>
  <c r="G275" i="55"/>
  <c r="G342" i="55"/>
  <c r="G112" i="55"/>
  <c r="G301" i="55"/>
  <c r="G47" i="55"/>
  <c r="G86" i="55"/>
  <c r="G515" i="55"/>
  <c r="G249" i="55"/>
  <c r="G208" i="55"/>
  <c r="G435" i="55"/>
  <c r="G554" i="55"/>
  <c r="G234" i="55"/>
  <c r="G262" i="55"/>
  <c r="G288" i="55"/>
  <c r="G461" i="55"/>
  <c r="G368" i="55"/>
  <c r="G125" i="55"/>
  <c r="G329" i="55"/>
  <c r="G502" i="55"/>
  <c r="G138" i="55"/>
  <c r="G221" i="55"/>
  <c r="T58" i="55"/>
  <c r="T71" i="55"/>
  <c r="T129" i="55"/>
  <c r="V103" i="55"/>
  <c r="V142" i="55"/>
  <c r="V110" i="55"/>
  <c r="T116" i="55"/>
  <c r="V129" i="55"/>
  <c r="T136" i="55"/>
  <c r="V116" i="55"/>
  <c r="V58" i="55"/>
  <c r="V71" i="55"/>
  <c r="V77" i="55"/>
  <c r="T84" i="55"/>
  <c r="T142" i="55"/>
  <c r="T110" i="55"/>
  <c r="V45" i="55"/>
  <c r="T90" i="55"/>
  <c r="T123" i="55"/>
  <c r="T77" i="55"/>
  <c r="V84" i="55"/>
  <c r="V97" i="55"/>
  <c r="T38" i="55"/>
  <c r="T45" i="55"/>
  <c r="V90" i="55"/>
  <c r="T103" i="55"/>
  <c r="T97" i="55"/>
  <c r="G34" i="55"/>
  <c r="G355" i="55"/>
  <c r="G151" i="55"/>
  <c r="G448" i="55"/>
  <c r="G381" i="55"/>
  <c r="G474" i="55"/>
  <c r="G541" i="55"/>
  <c r="G528" i="55"/>
  <c r="G394" i="55"/>
  <c r="G195" i="55"/>
  <c r="G422" i="55"/>
  <c r="G73" i="55"/>
  <c r="G489" i="55"/>
  <c r="G60" i="55"/>
  <c r="G169" i="55"/>
  <c r="G182" i="55"/>
  <c r="T149" i="55"/>
  <c r="T51" i="55"/>
  <c r="T64" i="55"/>
  <c r="F28" i="56"/>
  <c r="F46" i="56"/>
  <c r="F36" i="56"/>
  <c r="F33" i="56"/>
  <c r="F43" i="56"/>
  <c r="F48" i="56"/>
  <c r="F47" i="56"/>
  <c r="F27" i="56"/>
  <c r="F31" i="56"/>
  <c r="F37" i="56"/>
  <c r="F49" i="56"/>
  <c r="F32" i="56"/>
  <c r="F42" i="56"/>
  <c r="T65" i="55"/>
  <c r="T52" i="55"/>
  <c r="T55" i="55"/>
  <c r="F41" i="56"/>
  <c r="F45" i="56"/>
  <c r="F26" i="56"/>
  <c r="F39" i="56"/>
  <c r="F35" i="56"/>
  <c r="F40" i="56"/>
  <c r="F29" i="56"/>
  <c r="F44" i="56"/>
  <c r="F34" i="56"/>
  <c r="F38" i="56"/>
  <c r="F30" i="56"/>
  <c r="T148" i="55"/>
  <c r="S171" i="55"/>
  <c r="T383" i="55"/>
  <c r="T140" i="55"/>
  <c r="S344" i="55"/>
  <c r="S463" i="55"/>
  <c r="S517" i="55"/>
  <c r="S62" i="55"/>
  <c r="T370" i="55"/>
  <c r="T478" i="55"/>
  <c r="S49" i="55"/>
  <c r="T23" i="55"/>
  <c r="S158" i="55"/>
  <c r="T437" i="55"/>
  <c r="T145" i="55"/>
  <c r="T184" i="55"/>
  <c r="S530" i="55"/>
  <c r="T411" i="55"/>
  <c r="T68" i="55"/>
  <c r="V64" i="55"/>
  <c r="V51" i="55"/>
  <c r="V149" i="55"/>
  <c r="V68" i="55"/>
  <c r="V145" i="55"/>
  <c r="V52" i="55"/>
  <c r="V55" i="55"/>
  <c r="V65" i="55"/>
  <c r="V148" i="55"/>
  <c r="V123" i="55"/>
  <c r="V136" i="55"/>
  <c r="V38" i="55"/>
  <c r="V132" i="55"/>
  <c r="V122" i="55"/>
  <c r="V135" i="55"/>
  <c r="V119" i="55"/>
  <c r="V42" i="55"/>
  <c r="V39" i="55"/>
  <c r="V31" i="55"/>
  <c r="B27" i="55"/>
  <c r="T25" i="55"/>
  <c r="V29" i="55"/>
  <c r="T28" i="55"/>
  <c r="T31" i="55"/>
  <c r="V32" i="55"/>
  <c r="T32" i="55"/>
  <c r="T29" i="55"/>
  <c r="B165" i="55"/>
  <c r="B164" i="55"/>
  <c r="T26" i="55"/>
  <c r="V28" i="55"/>
  <c r="B26" i="55"/>
  <c r="B161" i="55"/>
  <c r="V25" i="55"/>
  <c r="V26" i="55"/>
  <c r="J5" i="16"/>
  <c r="J9" i="16"/>
  <c r="J13" i="16"/>
  <c r="J17" i="16"/>
  <c r="J21" i="16"/>
  <c r="J14" i="16"/>
  <c r="J18" i="16"/>
  <c r="J3" i="16"/>
  <c r="J7" i="16"/>
  <c r="J11" i="16"/>
  <c r="J15" i="16"/>
  <c r="J19" i="16"/>
  <c r="J2" i="16"/>
  <c r="J4" i="16"/>
  <c r="J8" i="16"/>
  <c r="J12" i="16"/>
  <c r="J16" i="16"/>
  <c r="J20" i="16"/>
  <c r="J10" i="16"/>
  <c r="J6" i="16"/>
  <c r="C31" i="23"/>
  <c r="C38" i="23"/>
  <c r="C45" i="23"/>
  <c r="C29" i="23"/>
  <c r="C42" i="23"/>
  <c r="C32" i="23"/>
  <c r="C41" i="23"/>
  <c r="C46" i="23"/>
  <c r="C35" i="23"/>
  <c r="C30" i="23"/>
  <c r="C39" i="23"/>
  <c r="C27" i="23"/>
  <c r="C33" i="23"/>
  <c r="C43" i="23"/>
  <c r="C34" i="23"/>
  <c r="C36" i="23"/>
  <c r="C44" i="23"/>
  <c r="C28" i="23"/>
  <c r="C37" i="23"/>
  <c r="C40" i="23"/>
  <c r="J9" i="27"/>
  <c r="J7" i="27"/>
  <c r="J8" i="27"/>
  <c r="J5" i="27"/>
  <c r="J6" i="27"/>
  <c r="J3" i="10"/>
  <c r="J11" i="10"/>
  <c r="J4" i="10"/>
  <c r="J12" i="10"/>
  <c r="J5" i="10"/>
  <c r="J13" i="10"/>
  <c r="J6" i="10"/>
  <c r="J18" i="10"/>
  <c r="J7" i="10"/>
  <c r="J19" i="10"/>
  <c r="J8" i="10"/>
  <c r="J20" i="10"/>
  <c r="J9" i="10"/>
  <c r="J21" i="10"/>
  <c r="J2" i="10"/>
  <c r="J10" i="10"/>
  <c r="J15" i="10"/>
  <c r="J16" i="10"/>
  <c r="J17" i="10"/>
  <c r="J14" i="10"/>
  <c r="D3" i="29"/>
  <c r="H3" i="19"/>
  <c r="H4" i="19"/>
  <c r="H9" i="19"/>
  <c r="H10" i="19"/>
  <c r="F3" i="19"/>
  <c r="F6" i="19"/>
  <c r="F7" i="19"/>
  <c r="F2" i="19"/>
  <c r="H11" i="19"/>
  <c r="F5" i="19"/>
  <c r="H2" i="19"/>
  <c r="F4" i="19"/>
  <c r="F10" i="19"/>
  <c r="H7" i="19"/>
  <c r="F11" i="19"/>
  <c r="H8" i="19"/>
  <c r="F9" i="19"/>
  <c r="H5" i="19"/>
  <c r="H6" i="19"/>
  <c r="F8" i="19"/>
  <c r="D8" i="29"/>
  <c r="D9" i="29"/>
  <c r="I17" i="10"/>
  <c r="I13" i="10"/>
  <c r="I9" i="10"/>
  <c r="I5" i="10"/>
  <c r="I12" i="10"/>
  <c r="I4" i="10"/>
  <c r="I15" i="10"/>
  <c r="I11" i="10"/>
  <c r="I7" i="10"/>
  <c r="I3" i="10"/>
  <c r="I14" i="10"/>
  <c r="I10" i="10"/>
  <c r="I6" i="10"/>
  <c r="I2" i="10"/>
  <c r="I16" i="10"/>
  <c r="I8" i="10"/>
  <c r="G3" i="19"/>
  <c r="G9" i="19"/>
  <c r="G4" i="19"/>
  <c r="G10" i="19"/>
  <c r="E8" i="19"/>
  <c r="G5" i="19"/>
  <c r="E3" i="19"/>
  <c r="E9" i="19"/>
  <c r="G6" i="19"/>
  <c r="E6" i="19"/>
  <c r="E2" i="19"/>
  <c r="E7" i="19"/>
  <c r="I20" i="10"/>
  <c r="I19" i="10"/>
  <c r="I18" i="10"/>
  <c r="I21" i="10"/>
  <c r="G7" i="19"/>
  <c r="G8" i="19"/>
  <c r="E10" i="19"/>
  <c r="E11" i="19"/>
  <c r="E4" i="19"/>
  <c r="G2" i="19"/>
  <c r="E5" i="19"/>
  <c r="G11" i="19"/>
  <c r="C24" i="23"/>
  <c r="C18" i="23"/>
  <c r="C21" i="23"/>
  <c r="C23" i="23"/>
  <c r="C22" i="23"/>
  <c r="C20" i="23"/>
  <c r="C25" i="23"/>
  <c r="C19" i="23"/>
  <c r="P1" i="10"/>
  <c r="W1" i="5"/>
  <c r="F1" i="11"/>
  <c r="L1" i="29"/>
  <c r="T1" i="16"/>
  <c r="Q1" i="19"/>
  <c r="P1" i="20"/>
  <c r="I1" i="18"/>
  <c r="J1" i="25"/>
  <c r="P22" i="27"/>
  <c r="P23" i="27"/>
  <c r="P21" i="27"/>
  <c r="P20" i="27"/>
  <c r="P24" i="27"/>
  <c r="C21" i="27"/>
  <c r="D20" i="27"/>
  <c r="C23" i="27"/>
  <c r="D24" i="27"/>
  <c r="D22" i="27"/>
  <c r="D23" i="27"/>
  <c r="C24" i="27"/>
  <c r="C20" i="27"/>
  <c r="D21" i="27"/>
  <c r="C22" i="27"/>
  <c r="H7" i="27"/>
  <c r="X31" i="27"/>
  <c r="W54" i="27"/>
  <c r="Y47" i="27"/>
  <c r="X32" i="27"/>
  <c r="W51" i="27"/>
  <c r="W35" i="27"/>
  <c r="X50" i="27"/>
  <c r="X49" i="27"/>
  <c r="W38" i="27"/>
  <c r="W50" i="27"/>
  <c r="X46" i="27"/>
  <c r="W31" i="27"/>
  <c r="Y53" i="27"/>
  <c r="X37" i="27"/>
  <c r="W30" i="27"/>
  <c r="Y54" i="27"/>
  <c r="W45" i="27"/>
  <c r="Y52" i="27"/>
  <c r="X36" i="27"/>
  <c r="X54" i="27"/>
  <c r="Y51" i="27"/>
  <c r="H5" i="27"/>
  <c r="L5" i="27" s="1"/>
  <c r="W47" i="27"/>
  <c r="X38" i="27"/>
  <c r="X45" i="27"/>
  <c r="Y48" i="27"/>
  <c r="W34" i="27"/>
  <c r="W53" i="27"/>
  <c r="D11" i="29"/>
  <c r="H8" i="27"/>
  <c r="X47" i="27"/>
  <c r="W32" i="27"/>
  <c r="W36" i="27"/>
  <c r="Y45" i="27"/>
  <c r="X34" i="27"/>
  <c r="W46" i="27"/>
  <c r="X39" i="27"/>
  <c r="Y49" i="27"/>
  <c r="W37" i="27"/>
  <c r="X48" i="27"/>
  <c r="Y46" i="27"/>
  <c r="X52" i="27"/>
  <c r="W33" i="27"/>
  <c r="AC33" i="27" s="1"/>
  <c r="AB33" i="27" s="1"/>
  <c r="H6" i="27"/>
  <c r="W52" i="27"/>
  <c r="X53" i="27"/>
  <c r="W48" i="27"/>
  <c r="H9" i="27"/>
  <c r="W39" i="27"/>
  <c r="X35" i="27"/>
  <c r="W49" i="27"/>
  <c r="X30" i="27"/>
  <c r="D10" i="29"/>
  <c r="D5" i="29"/>
  <c r="D4" i="29"/>
  <c r="D2" i="29"/>
  <c r="X51" i="27"/>
  <c r="Y50" i="27"/>
  <c r="D6" i="29"/>
  <c r="D7" i="29"/>
  <c r="G215" i="55" l="1"/>
  <c r="G211" i="55"/>
  <c r="G212" i="55"/>
  <c r="G214" i="55"/>
  <c r="G218" i="55"/>
  <c r="G213" i="55"/>
  <c r="G217" i="55"/>
  <c r="G220" i="55"/>
  <c r="G216" i="55"/>
  <c r="G219" i="55"/>
  <c r="G95" i="55"/>
  <c r="G91" i="55"/>
  <c r="G98" i="55"/>
  <c r="G93" i="55"/>
  <c r="G94" i="55"/>
  <c r="G89" i="55"/>
  <c r="G90" i="55"/>
  <c r="G96" i="55"/>
  <c r="G97" i="55"/>
  <c r="G92" i="55"/>
  <c r="G319" i="55"/>
  <c r="G322" i="55"/>
  <c r="G325" i="55"/>
  <c r="G328" i="55"/>
  <c r="G326" i="55"/>
  <c r="G327" i="55"/>
  <c r="G321" i="55"/>
  <c r="G323" i="55"/>
  <c r="G320" i="55"/>
  <c r="G324" i="55"/>
  <c r="G233" i="55"/>
  <c r="G232" i="55"/>
  <c r="G224" i="55"/>
  <c r="G228" i="55"/>
  <c r="G227" i="55"/>
  <c r="G225" i="55"/>
  <c r="G231" i="55"/>
  <c r="G230" i="55"/>
  <c r="G229" i="55"/>
  <c r="G226" i="55"/>
  <c r="G109" i="55"/>
  <c r="G107" i="55"/>
  <c r="G103" i="55"/>
  <c r="G108" i="55"/>
  <c r="G102" i="55"/>
  <c r="G105" i="55"/>
  <c r="G104" i="55"/>
  <c r="G110" i="55"/>
  <c r="G106" i="55"/>
  <c r="G111" i="55"/>
  <c r="G253" i="55"/>
  <c r="G256" i="55"/>
  <c r="G260" i="55"/>
  <c r="G259" i="55"/>
  <c r="G254" i="55"/>
  <c r="G261" i="55"/>
  <c r="G252" i="55"/>
  <c r="G255" i="55"/>
  <c r="G257" i="55"/>
  <c r="G258" i="55"/>
  <c r="G427" i="55"/>
  <c r="G428" i="55"/>
  <c r="G425" i="55"/>
  <c r="G432" i="55"/>
  <c r="G429" i="55"/>
  <c r="G434" i="55"/>
  <c r="G426" i="55"/>
  <c r="G433" i="55"/>
  <c r="G431" i="55"/>
  <c r="G430" i="55"/>
  <c r="G283" i="55"/>
  <c r="G284" i="55"/>
  <c r="G278" i="55"/>
  <c r="G282" i="55"/>
  <c r="G279" i="55"/>
  <c r="G280" i="55"/>
  <c r="G286" i="55"/>
  <c r="G281" i="55"/>
  <c r="G287" i="55"/>
  <c r="G285" i="55"/>
  <c r="G41" i="55"/>
  <c r="G46" i="55"/>
  <c r="G44" i="55"/>
  <c r="G37" i="55"/>
  <c r="G38" i="55"/>
  <c r="G43" i="55"/>
  <c r="G39" i="55"/>
  <c r="G42" i="55"/>
  <c r="G40" i="55"/>
  <c r="G45" i="55"/>
  <c r="G274" i="55"/>
  <c r="G268" i="55"/>
  <c r="G265" i="55"/>
  <c r="G270" i="55"/>
  <c r="G269" i="55"/>
  <c r="G266" i="55"/>
  <c r="G273" i="55"/>
  <c r="G267" i="55"/>
  <c r="G271" i="55"/>
  <c r="G272" i="55"/>
  <c r="G364" i="55"/>
  <c r="G361" i="55"/>
  <c r="G360" i="55"/>
  <c r="G362" i="55"/>
  <c r="G363" i="55"/>
  <c r="G367" i="55"/>
  <c r="G365" i="55"/>
  <c r="G359" i="55"/>
  <c r="G358" i="55"/>
  <c r="G366" i="55"/>
  <c r="G130" i="55"/>
  <c r="G137" i="55"/>
  <c r="G132" i="55"/>
  <c r="G129" i="55"/>
  <c r="G131" i="55"/>
  <c r="G133" i="55"/>
  <c r="G134" i="55"/>
  <c r="G128" i="55"/>
  <c r="G135" i="55"/>
  <c r="G136" i="55"/>
  <c r="G499" i="55"/>
  <c r="G497" i="55"/>
  <c r="G500" i="55"/>
  <c r="G494" i="55"/>
  <c r="G492" i="55"/>
  <c r="G496" i="55"/>
  <c r="G501" i="55"/>
  <c r="G498" i="55"/>
  <c r="G495" i="55"/>
  <c r="G493" i="55"/>
  <c r="G294" i="55"/>
  <c r="G297" i="55"/>
  <c r="G296" i="55"/>
  <c r="G291" i="55"/>
  <c r="G295" i="55"/>
  <c r="G299" i="55"/>
  <c r="G300" i="55"/>
  <c r="G292" i="55"/>
  <c r="G298" i="55"/>
  <c r="G293" i="55"/>
  <c r="G510" i="55"/>
  <c r="G505" i="55"/>
  <c r="G513" i="55"/>
  <c r="G509" i="55"/>
  <c r="G508" i="55"/>
  <c r="G506" i="55"/>
  <c r="G512" i="55"/>
  <c r="G514" i="55"/>
  <c r="G507" i="55"/>
  <c r="G511" i="55"/>
  <c r="G311" i="55"/>
  <c r="G312" i="55"/>
  <c r="G307" i="55"/>
  <c r="G309" i="55"/>
  <c r="G306" i="55"/>
  <c r="G310" i="55"/>
  <c r="G313" i="55"/>
  <c r="G305" i="55"/>
  <c r="G308" i="55"/>
  <c r="G304" i="55"/>
  <c r="G338" i="55"/>
  <c r="G339" i="55"/>
  <c r="G332" i="55"/>
  <c r="G340" i="55"/>
  <c r="G341" i="55"/>
  <c r="G333" i="55"/>
  <c r="G334" i="55"/>
  <c r="G337" i="55"/>
  <c r="G336" i="55"/>
  <c r="G335" i="55"/>
  <c r="G120" i="55"/>
  <c r="G119" i="55"/>
  <c r="G122" i="55"/>
  <c r="G117" i="55"/>
  <c r="G115" i="55"/>
  <c r="G121" i="55"/>
  <c r="G116" i="55"/>
  <c r="G118" i="55"/>
  <c r="G124" i="55"/>
  <c r="G123" i="55"/>
  <c r="G455" i="55"/>
  <c r="G451" i="55"/>
  <c r="G457" i="55"/>
  <c r="G453" i="55"/>
  <c r="G460" i="55"/>
  <c r="G456" i="55"/>
  <c r="G452" i="55"/>
  <c r="G454" i="55"/>
  <c r="G458" i="55"/>
  <c r="G459" i="55"/>
  <c r="G407" i="55"/>
  <c r="G405" i="55"/>
  <c r="G408" i="55"/>
  <c r="G400" i="55"/>
  <c r="G401" i="55"/>
  <c r="G403" i="55"/>
  <c r="G399" i="55"/>
  <c r="G402" i="55"/>
  <c r="G406" i="55"/>
  <c r="G404" i="55"/>
  <c r="AC39" i="27"/>
  <c r="AB39" i="27" s="1"/>
  <c r="AC32" i="27"/>
  <c r="AB32" i="27" s="1"/>
  <c r="AC52" i="27"/>
  <c r="AB52" i="27" s="1"/>
  <c r="AC36" i="27"/>
  <c r="AB36" i="27" s="1"/>
  <c r="AC37" i="27"/>
  <c r="AB37" i="27" s="1"/>
  <c r="AC38" i="27"/>
  <c r="AB38" i="27" s="1"/>
  <c r="AC48" i="27"/>
  <c r="AB48" i="27" s="1"/>
  <c r="AC49" i="27"/>
  <c r="AB49" i="27" s="1"/>
  <c r="AC46" i="27"/>
  <c r="AB46" i="27" s="1"/>
  <c r="AC53" i="27"/>
  <c r="AB53" i="27" s="1"/>
  <c r="AC31" i="27"/>
  <c r="AB31" i="27" s="1"/>
  <c r="AC51" i="27"/>
  <c r="AB51" i="27" s="1"/>
  <c r="AC34" i="27"/>
  <c r="AB34" i="27" s="1"/>
  <c r="AC47" i="27"/>
  <c r="AB47" i="27" s="1"/>
  <c r="AC30" i="27"/>
  <c r="AB30" i="27" s="1"/>
  <c r="AC45" i="27"/>
  <c r="AB45" i="27" s="1"/>
  <c r="AC50" i="27"/>
  <c r="AB50" i="27" s="1"/>
  <c r="AC35" i="27"/>
  <c r="AB35" i="27" s="1"/>
  <c r="AC54" i="27"/>
  <c r="AB54" i="27" s="1"/>
  <c r="G538" i="55"/>
  <c r="G537" i="55"/>
  <c r="G531" i="55"/>
  <c r="G536" i="55"/>
  <c r="G535" i="55"/>
  <c r="G534" i="55"/>
  <c r="G540" i="55"/>
  <c r="G533" i="55"/>
  <c r="G539" i="55"/>
  <c r="G532" i="55"/>
  <c r="G145" i="55"/>
  <c r="G143" i="55"/>
  <c r="G144" i="55"/>
  <c r="G150" i="55"/>
  <c r="G147" i="55"/>
  <c r="G141" i="55"/>
  <c r="G146" i="55"/>
  <c r="G148" i="55"/>
  <c r="G142" i="55"/>
  <c r="G149" i="55"/>
  <c r="G416" i="55"/>
  <c r="G421" i="55"/>
  <c r="G415" i="55"/>
  <c r="G418" i="55"/>
  <c r="G419" i="55"/>
  <c r="G417" i="55"/>
  <c r="G413" i="55"/>
  <c r="G412" i="55"/>
  <c r="G414" i="55"/>
  <c r="G420" i="55"/>
  <c r="G168" i="55"/>
  <c r="G165" i="55"/>
  <c r="G167" i="55"/>
  <c r="G159" i="55"/>
  <c r="G163" i="55"/>
  <c r="G160" i="55"/>
  <c r="G161" i="55"/>
  <c r="G164" i="55"/>
  <c r="G162" i="55"/>
  <c r="G166" i="55"/>
  <c r="G520" i="55"/>
  <c r="G526" i="55"/>
  <c r="G525" i="55"/>
  <c r="G524" i="55"/>
  <c r="G522" i="55"/>
  <c r="G521" i="55"/>
  <c r="G527" i="55"/>
  <c r="G518" i="55"/>
  <c r="G523" i="55"/>
  <c r="G519" i="55"/>
  <c r="G349" i="55"/>
  <c r="G351" i="55"/>
  <c r="G346" i="55"/>
  <c r="G353" i="55"/>
  <c r="G348" i="55"/>
  <c r="G354" i="55"/>
  <c r="G352" i="55"/>
  <c r="G345" i="55"/>
  <c r="G350" i="55"/>
  <c r="G347" i="55"/>
  <c r="G175" i="55"/>
  <c r="G173" i="55"/>
  <c r="G181" i="55"/>
  <c r="G176" i="55"/>
  <c r="G180" i="55"/>
  <c r="G177" i="55"/>
  <c r="G179" i="55"/>
  <c r="G178" i="55"/>
  <c r="G174" i="55"/>
  <c r="G172" i="55"/>
  <c r="G479" i="55"/>
  <c r="G481" i="55"/>
  <c r="G487" i="55"/>
  <c r="G483" i="55"/>
  <c r="G482" i="55"/>
  <c r="G484" i="55"/>
  <c r="G480" i="55"/>
  <c r="G485" i="55"/>
  <c r="G486" i="55"/>
  <c r="G488" i="55"/>
  <c r="G192" i="55"/>
  <c r="G186" i="55"/>
  <c r="G185" i="55"/>
  <c r="G193" i="55"/>
  <c r="G189" i="55"/>
  <c r="G188" i="55"/>
  <c r="G190" i="55"/>
  <c r="G187" i="55"/>
  <c r="G194" i="55"/>
  <c r="G191" i="55"/>
  <c r="G374" i="55"/>
  <c r="G376" i="55"/>
  <c r="G372" i="55"/>
  <c r="G379" i="55"/>
  <c r="G375" i="55"/>
  <c r="G378" i="55"/>
  <c r="G373" i="55"/>
  <c r="G371" i="55"/>
  <c r="G380" i="55"/>
  <c r="G377" i="55"/>
  <c r="G384" i="55"/>
  <c r="G392" i="55"/>
  <c r="G387" i="55"/>
  <c r="G390" i="55"/>
  <c r="G391" i="55"/>
  <c r="G388" i="55"/>
  <c r="G389" i="55"/>
  <c r="G386" i="55"/>
  <c r="G385" i="55"/>
  <c r="G393" i="55"/>
  <c r="G29" i="55"/>
  <c r="G33" i="55"/>
  <c r="G26" i="55"/>
  <c r="G28" i="55"/>
  <c r="G30" i="55"/>
  <c r="G24" i="55"/>
  <c r="G27" i="55"/>
  <c r="G32" i="55"/>
  <c r="G25" i="55"/>
  <c r="G31" i="55"/>
  <c r="G439" i="55"/>
  <c r="G444" i="55"/>
  <c r="G446" i="55"/>
  <c r="G440" i="55"/>
  <c r="G442" i="55"/>
  <c r="G445" i="55"/>
  <c r="G438" i="55"/>
  <c r="G443" i="55"/>
  <c r="G441" i="55"/>
  <c r="G447" i="55"/>
  <c r="G57" i="55"/>
  <c r="G53" i="55"/>
  <c r="G54" i="55"/>
  <c r="G51" i="55"/>
  <c r="G55" i="55"/>
  <c r="G59" i="55"/>
  <c r="G50" i="55"/>
  <c r="G56" i="55"/>
  <c r="G58" i="55"/>
  <c r="G52" i="55"/>
  <c r="G68" i="55"/>
  <c r="G65" i="55"/>
  <c r="G67" i="55"/>
  <c r="G72" i="55"/>
  <c r="G69" i="55"/>
  <c r="G66" i="55"/>
  <c r="G64" i="55"/>
  <c r="G70" i="55"/>
  <c r="G71" i="55"/>
  <c r="G63" i="55"/>
  <c r="G465" i="55"/>
  <c r="G471" i="55"/>
  <c r="G464" i="55"/>
  <c r="G473" i="55"/>
  <c r="G468" i="55"/>
  <c r="G470" i="55"/>
  <c r="G469" i="55"/>
  <c r="G466" i="55"/>
  <c r="G472" i="55"/>
  <c r="G467" i="55"/>
  <c r="L9" i="27"/>
  <c r="L8" i="27"/>
  <c r="L7" i="27"/>
  <c r="L6" i="27"/>
  <c r="E273" i="36"/>
  <c r="E93" i="36"/>
  <c r="E341" i="36"/>
  <c r="E97" i="36"/>
  <c r="E253" i="36"/>
  <c r="E258" i="36"/>
  <c r="E107" i="36"/>
  <c r="O45" i="27"/>
  <c r="E222" i="36"/>
  <c r="E156" i="36"/>
  <c r="E79" i="36"/>
  <c r="E354" i="36"/>
  <c r="E33" i="36"/>
  <c r="E91" i="36"/>
  <c r="E143" i="36"/>
  <c r="E46" i="36"/>
  <c r="E131" i="36"/>
  <c r="E148" i="36"/>
  <c r="E193" i="36"/>
  <c r="F4" i="32"/>
  <c r="E275" i="36"/>
  <c r="E18" i="36"/>
  <c r="E317" i="36"/>
  <c r="E30" i="36"/>
  <c r="E146" i="36"/>
  <c r="E109" i="36"/>
  <c r="F24" i="32"/>
  <c r="E223" i="36"/>
  <c r="E81" i="36"/>
  <c r="E13" i="36"/>
  <c r="F4" i="5"/>
  <c r="E72" i="36"/>
  <c r="E69" i="36"/>
  <c r="E44" i="36"/>
  <c r="E293" i="36"/>
  <c r="E346" i="36"/>
  <c r="E112" i="36"/>
  <c r="E338" i="36"/>
  <c r="E348" i="36"/>
  <c r="E244" i="36"/>
  <c r="O53" i="27"/>
  <c r="E297" i="36"/>
  <c r="F16" i="32"/>
  <c r="E315" i="36"/>
  <c r="E256" i="36"/>
  <c r="E22" i="36"/>
  <c r="E174" i="36"/>
  <c r="E235" i="36"/>
  <c r="E300" i="36"/>
  <c r="E151" i="36"/>
  <c r="E202" i="36"/>
  <c r="E161" i="36"/>
  <c r="E100" i="36"/>
  <c r="F2" i="5"/>
  <c r="I17" i="41"/>
  <c r="I11" i="41"/>
  <c r="I3" i="41"/>
  <c r="I4" i="41"/>
  <c r="I27" i="41"/>
  <c r="I15" i="16"/>
  <c r="E172" i="36"/>
  <c r="E234" i="36"/>
  <c r="E178" i="36"/>
  <c r="E262" i="36"/>
  <c r="F11" i="32"/>
  <c r="E248" i="36"/>
  <c r="E303" i="36"/>
  <c r="F7" i="5"/>
  <c r="E23" i="36"/>
  <c r="E288" i="36"/>
  <c r="F19" i="32"/>
  <c r="E70" i="36"/>
  <c r="E198" i="36"/>
  <c r="E185" i="36"/>
  <c r="E339" i="36"/>
  <c r="F10" i="32"/>
  <c r="E95" i="36"/>
  <c r="E162" i="36"/>
  <c r="F5" i="5"/>
  <c r="E298" i="36"/>
  <c r="E183" i="36"/>
  <c r="E92" i="36"/>
  <c r="F9" i="5"/>
  <c r="E302" i="36"/>
  <c r="E71" i="36"/>
  <c r="E3" i="36"/>
  <c r="E216" i="36"/>
  <c r="E277" i="36"/>
  <c r="E32" i="36"/>
  <c r="E292" i="36"/>
  <c r="E230" i="36"/>
  <c r="E276" i="36"/>
  <c r="F30" i="32"/>
  <c r="E106" i="36"/>
  <c r="E325" i="36"/>
  <c r="E211" i="36"/>
  <c r="E124" i="36"/>
  <c r="E295" i="36"/>
  <c r="E140" i="36"/>
  <c r="E219" i="36"/>
  <c r="E74" i="36"/>
  <c r="E102" i="36"/>
  <c r="E212" i="36"/>
  <c r="E173" i="36"/>
  <c r="E15" i="36"/>
  <c r="E267" i="36"/>
  <c r="E301" i="36"/>
  <c r="E313" i="36"/>
  <c r="E168" i="36"/>
  <c r="E284" i="36"/>
  <c r="E139" i="36"/>
  <c r="F13" i="32"/>
  <c r="E220" i="36"/>
  <c r="E88" i="36"/>
  <c r="I6" i="16"/>
  <c r="I12" i="41"/>
  <c r="I18" i="41"/>
  <c r="I16" i="16"/>
  <c r="I30" i="41"/>
  <c r="I20" i="16"/>
  <c r="E326" i="36"/>
  <c r="E319" i="36"/>
  <c r="E356" i="36"/>
  <c r="F6" i="32"/>
  <c r="O49" i="27"/>
  <c r="E144" i="36"/>
  <c r="F6" i="5"/>
  <c r="E53" i="36"/>
  <c r="E213" i="36"/>
  <c r="E149" i="36"/>
  <c r="E294" i="36"/>
  <c r="E357" i="36"/>
  <c r="E352" i="36"/>
  <c r="E159" i="36"/>
  <c r="E110" i="36"/>
  <c r="E150" i="36"/>
  <c r="E334" i="36"/>
  <c r="E60" i="36"/>
  <c r="E117" i="36"/>
  <c r="E67" i="36"/>
  <c r="E145" i="36"/>
  <c r="E242" i="36"/>
  <c r="E43" i="36"/>
  <c r="F31" i="5"/>
  <c r="E360" i="36"/>
  <c r="E134" i="36"/>
  <c r="E170" i="36"/>
  <c r="E335" i="36"/>
  <c r="E6" i="36"/>
  <c r="E73" i="36"/>
  <c r="E340" i="36"/>
  <c r="E24" i="36"/>
  <c r="E306" i="36"/>
  <c r="E138" i="36"/>
  <c r="F26" i="5"/>
  <c r="E232" i="36"/>
  <c r="E171" i="36"/>
  <c r="E280" i="36"/>
  <c r="F3" i="5"/>
  <c r="E136" i="36"/>
  <c r="E255" i="36"/>
  <c r="E4" i="36"/>
  <c r="E129" i="36"/>
  <c r="E336" i="36"/>
  <c r="E50" i="36"/>
  <c r="F19" i="5"/>
  <c r="E208" i="36"/>
  <c r="E194" i="36"/>
  <c r="E64" i="36"/>
  <c r="F22" i="32"/>
  <c r="E351" i="36"/>
  <c r="E304" i="36"/>
  <c r="E286" i="36"/>
  <c r="F21" i="32"/>
  <c r="I8" i="41"/>
  <c r="I14" i="41"/>
  <c r="I8" i="16"/>
  <c r="I21" i="16"/>
  <c r="I3" i="16"/>
  <c r="I9" i="41"/>
  <c r="E98" i="36"/>
  <c r="E200" i="36"/>
  <c r="E238" i="36"/>
  <c r="E214" i="36"/>
  <c r="E158" i="36"/>
  <c r="E241" i="36"/>
  <c r="E330" i="36"/>
  <c r="E207" i="36"/>
  <c r="E35" i="36"/>
  <c r="E311" i="36"/>
  <c r="E358" i="36"/>
  <c r="E34" i="36"/>
  <c r="E251" i="36"/>
  <c r="E265" i="36"/>
  <c r="F3" i="32"/>
  <c r="E169" i="36"/>
  <c r="E2" i="36"/>
  <c r="E324" i="36"/>
  <c r="E318" i="36"/>
  <c r="E108" i="36"/>
  <c r="E19" i="36"/>
  <c r="E167" i="36"/>
  <c r="E191" i="36"/>
  <c r="E320" i="36"/>
  <c r="E323" i="36"/>
  <c r="E58" i="36"/>
  <c r="E56" i="36"/>
  <c r="E210" i="36"/>
  <c r="O47" i="27"/>
  <c r="E85" i="36"/>
  <c r="E333" i="36"/>
  <c r="E80" i="36"/>
  <c r="F28" i="5"/>
  <c r="E47" i="36"/>
  <c r="E260" i="36"/>
  <c r="E342" i="36"/>
  <c r="E128" i="36"/>
  <c r="E63" i="36"/>
  <c r="E104" i="36"/>
  <c r="E61" i="36"/>
  <c r="E78" i="36"/>
  <c r="F21" i="5"/>
  <c r="E42" i="36"/>
  <c r="E52" i="36"/>
  <c r="E350" i="36"/>
  <c r="E65" i="36"/>
  <c r="E5" i="36"/>
  <c r="O48" i="27"/>
  <c r="F26" i="32"/>
  <c r="E249" i="36"/>
  <c r="E120" i="36"/>
  <c r="E186" i="36"/>
  <c r="E283" i="36"/>
  <c r="E83" i="36"/>
  <c r="I7" i="16"/>
  <c r="I19" i="16"/>
  <c r="I24" i="41"/>
  <c r="I6" i="41"/>
  <c r="I15" i="41"/>
  <c r="I13" i="41"/>
  <c r="F12" i="32"/>
  <c r="E309" i="36"/>
  <c r="E279" i="36"/>
  <c r="E76" i="36"/>
  <c r="E68" i="36"/>
  <c r="E274" i="36"/>
  <c r="E247" i="36"/>
  <c r="E31" i="36"/>
  <c r="F20" i="5"/>
  <c r="E9" i="36"/>
  <c r="E189" i="36"/>
  <c r="E154" i="36"/>
  <c r="E250" i="36"/>
  <c r="E268" i="36"/>
  <c r="E290" i="36"/>
  <c r="E225" i="36"/>
  <c r="F31" i="32"/>
  <c r="E116" i="36"/>
  <c r="F12" i="5"/>
  <c r="E246" i="36"/>
  <c r="E113" i="36"/>
  <c r="E291" i="36"/>
  <c r="E203" i="36"/>
  <c r="E55" i="36"/>
  <c r="F18" i="5"/>
  <c r="E12" i="36"/>
  <c r="E287" i="36"/>
  <c r="F30" i="5"/>
  <c r="F23" i="5"/>
  <c r="E29" i="36"/>
  <c r="F27" i="5"/>
  <c r="E199" i="36"/>
  <c r="F2" i="32"/>
  <c r="E332" i="36"/>
  <c r="E141" i="36"/>
  <c r="E37" i="36"/>
  <c r="E252" i="36"/>
  <c r="F10" i="5"/>
  <c r="E308" i="36"/>
  <c r="E103" i="36"/>
  <c r="E177" i="36"/>
  <c r="F14" i="32"/>
  <c r="F20" i="32"/>
  <c r="E237" i="36"/>
  <c r="E45" i="36"/>
  <c r="E343" i="36"/>
  <c r="F8" i="32"/>
  <c r="E187" i="36"/>
  <c r="O46" i="27"/>
  <c r="E14" i="36"/>
  <c r="E8" i="36"/>
  <c r="E164" i="36"/>
  <c r="E217" i="36"/>
  <c r="O54" i="27"/>
  <c r="I22" i="41"/>
  <c r="I13" i="16"/>
  <c r="I21" i="41"/>
  <c r="I20" i="41"/>
  <c r="I12" i="16"/>
  <c r="I9" i="16"/>
  <c r="E228" i="36"/>
  <c r="E236" i="36"/>
  <c r="E257" i="36"/>
  <c r="E331" i="36"/>
  <c r="E188" i="36"/>
  <c r="E163" i="36"/>
  <c r="E130" i="36"/>
  <c r="E21" i="36"/>
  <c r="E175" i="36"/>
  <c r="E123" i="36"/>
  <c r="F25" i="32"/>
  <c r="E269" i="36"/>
  <c r="E16" i="36"/>
  <c r="E48" i="36"/>
  <c r="E176" i="36"/>
  <c r="E40" i="36"/>
  <c r="E119" i="36"/>
  <c r="E327" i="36"/>
  <c r="E26" i="36"/>
  <c r="E363" i="36"/>
  <c r="E66" i="36"/>
  <c r="E25" i="36"/>
  <c r="E77" i="36"/>
  <c r="O51" i="27"/>
  <c r="F24" i="5"/>
  <c r="E285" i="36"/>
  <c r="E314" i="36"/>
  <c r="E179" i="36"/>
  <c r="F16" i="5"/>
  <c r="E111" i="36"/>
  <c r="E362" i="36"/>
  <c r="E27" i="36"/>
  <c r="E195" i="36"/>
  <c r="E126" i="36"/>
  <c r="E197" i="36"/>
  <c r="F18" i="32"/>
  <c r="E153" i="36"/>
  <c r="E132" i="36"/>
  <c r="F8" i="5"/>
  <c r="E155" i="36"/>
  <c r="E305" i="36"/>
  <c r="E49" i="36"/>
  <c r="E59" i="36"/>
  <c r="E190" i="36"/>
  <c r="E296" i="36"/>
  <c r="E229" i="36"/>
  <c r="E51" i="36"/>
  <c r="E204" i="36"/>
  <c r="F29" i="5"/>
  <c r="E266" i="36"/>
  <c r="E245" i="36"/>
  <c r="E196" i="36"/>
  <c r="E181" i="36"/>
  <c r="I29" i="41"/>
  <c r="I25" i="41"/>
  <c r="I23" i="41"/>
  <c r="I7" i="41"/>
  <c r="I26" i="41"/>
  <c r="I5" i="16"/>
  <c r="I31" i="41"/>
  <c r="E54" i="36"/>
  <c r="E62" i="36"/>
  <c r="E206" i="36"/>
  <c r="F17" i="32"/>
  <c r="F23" i="32"/>
  <c r="E263" i="36"/>
  <c r="E239" i="36"/>
  <c r="E36" i="36"/>
  <c r="E152" i="36"/>
  <c r="E28" i="36"/>
  <c r="E271" i="36"/>
  <c r="F15" i="5"/>
  <c r="E192" i="36"/>
  <c r="F15" i="32"/>
  <c r="E133" i="36"/>
  <c r="E231" i="36"/>
  <c r="O52" i="27"/>
  <c r="E114" i="36"/>
  <c r="F14" i="5"/>
  <c r="E218" i="36"/>
  <c r="E125" i="36"/>
  <c r="E20" i="36"/>
  <c r="E89" i="36"/>
  <c r="E87" i="36"/>
  <c r="E233" i="36"/>
  <c r="E157" i="36"/>
  <c r="E75" i="36"/>
  <c r="E261" i="36"/>
  <c r="E282" i="36"/>
  <c r="E105" i="36"/>
  <c r="E316" i="36"/>
  <c r="E337" i="36"/>
  <c r="E329" i="36"/>
  <c r="F13" i="5"/>
  <c r="E307" i="36"/>
  <c r="E38" i="36"/>
  <c r="E86" i="36"/>
  <c r="E142" i="36"/>
  <c r="E184" i="36"/>
  <c r="E10" i="36"/>
  <c r="F9" i="32"/>
  <c r="E226" i="36"/>
  <c r="E349" i="36"/>
  <c r="E353" i="36"/>
  <c r="E17" i="36"/>
  <c r="E240" i="36"/>
  <c r="E41" i="36"/>
  <c r="E345" i="36"/>
  <c r="E182" i="36"/>
  <c r="E259" i="36"/>
  <c r="E299" i="36"/>
  <c r="E270" i="36"/>
  <c r="F29" i="32"/>
  <c r="I28" i="41"/>
  <c r="I4" i="16"/>
  <c r="I10" i="41"/>
  <c r="I16" i="41"/>
  <c r="I17" i="16"/>
  <c r="I2" i="41"/>
  <c r="I19" i="41"/>
  <c r="E165" i="36"/>
  <c r="E347" i="36"/>
  <c r="E310" i="36"/>
  <c r="O50" i="27"/>
  <c r="E227" i="36"/>
  <c r="E322" i="36"/>
  <c r="F5" i="32"/>
  <c r="E96" i="36"/>
  <c r="F28" i="32"/>
  <c r="E11" i="36"/>
  <c r="E254" i="36"/>
  <c r="E289" i="36"/>
  <c r="F22" i="5"/>
  <c r="E115" i="36"/>
  <c r="E205" i="36"/>
  <c r="E209" i="36"/>
  <c r="E166" i="36"/>
  <c r="E361" i="36"/>
  <c r="E94" i="36"/>
  <c r="E272" i="36"/>
  <c r="E57" i="36"/>
  <c r="E84" i="36"/>
  <c r="E321" i="36"/>
  <c r="E278" i="36"/>
  <c r="F17" i="5"/>
  <c r="E281" i="36"/>
  <c r="E135" i="36"/>
  <c r="E101" i="36"/>
  <c r="F11" i="5"/>
  <c r="E147" i="36"/>
  <c r="E7" i="36"/>
  <c r="E90" i="36"/>
  <c r="F25" i="5"/>
  <c r="E180" i="36"/>
  <c r="E127" i="36"/>
  <c r="E224" i="36"/>
  <c r="E215" i="36"/>
  <c r="E137" i="36"/>
  <c r="E344" i="36"/>
  <c r="E82" i="36"/>
  <c r="E264" i="36"/>
  <c r="E39" i="36"/>
  <c r="E359" i="36"/>
  <c r="E201" i="36"/>
  <c r="E160" i="36"/>
  <c r="E121" i="36"/>
  <c r="F7" i="32"/>
  <c r="E221" i="36"/>
  <c r="E328" i="36"/>
  <c r="E118" i="36"/>
  <c r="E312" i="36"/>
  <c r="F27" i="32"/>
  <c r="E99" i="36"/>
  <c r="E355" i="36"/>
  <c r="I14" i="16"/>
  <c r="I5" i="41"/>
  <c r="I11" i="16"/>
  <c r="I10" i="16"/>
  <c r="I18" i="16"/>
  <c r="I2" i="16"/>
  <c r="G97" i="23" l="1"/>
  <c r="X135" i="36"/>
  <c r="X177" i="36"/>
  <c r="X210" i="36"/>
  <c r="G100" i="23"/>
  <c r="X223" i="36"/>
  <c r="X165" i="36"/>
  <c r="X173" i="36"/>
  <c r="X179" i="36"/>
  <c r="X124" i="36"/>
  <c r="X235" i="36"/>
  <c r="X151" i="36"/>
  <c r="X222" i="36"/>
  <c r="X188" i="36"/>
  <c r="G90" i="23"/>
  <c r="G88" i="23"/>
  <c r="X191" i="36"/>
  <c r="G87" i="23"/>
  <c r="X236" i="36"/>
  <c r="G103" i="23"/>
  <c r="X207" i="36"/>
  <c r="X134" i="36"/>
  <c r="G105" i="23"/>
  <c r="G125" i="23"/>
  <c r="G111" i="23"/>
  <c r="X182" i="36"/>
  <c r="X172" i="36"/>
  <c r="X147" i="36"/>
  <c r="X132" i="36"/>
  <c r="X136" i="36"/>
  <c r="G82" i="23"/>
  <c r="X216" i="36"/>
  <c r="X239" i="36"/>
  <c r="X220" i="36"/>
  <c r="X190" i="36"/>
  <c r="X238" i="36"/>
  <c r="G114" i="23"/>
  <c r="G76" i="23"/>
  <c r="X162" i="36"/>
  <c r="X143" i="36"/>
  <c r="X150" i="36"/>
  <c r="X233" i="36"/>
  <c r="G123" i="23"/>
  <c r="X195" i="36"/>
  <c r="G117" i="23"/>
  <c r="X231" i="36"/>
  <c r="X157" i="36"/>
  <c r="X125" i="36"/>
  <c r="G85" i="23"/>
  <c r="G122" i="23"/>
  <c r="X240" i="36"/>
  <c r="X178" i="36"/>
  <c r="G94" i="23"/>
  <c r="X152" i="36"/>
  <c r="X166" i="36"/>
  <c r="G86" i="23"/>
  <c r="X225" i="36"/>
  <c r="G93" i="23"/>
  <c r="X226" i="36"/>
  <c r="X232" i="36"/>
  <c r="G98" i="23"/>
  <c r="G81" i="23"/>
  <c r="G73" i="23"/>
  <c r="X149" i="36"/>
  <c r="G91" i="23"/>
  <c r="X123" i="36"/>
  <c r="X202" i="36"/>
  <c r="G116" i="23"/>
  <c r="X211" i="36"/>
  <c r="G99" i="23"/>
  <c r="X180" i="36"/>
  <c r="G126" i="23"/>
  <c r="X142" i="36"/>
  <c r="X175" i="36"/>
  <c r="G121" i="23"/>
  <c r="G124" i="23"/>
  <c r="X206" i="36"/>
  <c r="X199" i="36"/>
  <c r="G106" i="23"/>
  <c r="G112" i="23"/>
  <c r="X159" i="36"/>
  <c r="G96" i="23"/>
  <c r="X186" i="36"/>
  <c r="X192" i="36"/>
  <c r="X148" i="36"/>
  <c r="G118" i="23"/>
  <c r="X160" i="36"/>
  <c r="G102" i="23"/>
  <c r="X183" i="36"/>
  <c r="X193" i="36"/>
  <c r="X127" i="36"/>
  <c r="G80" i="23"/>
  <c r="X204" i="36"/>
  <c r="X167" i="36"/>
  <c r="G110" i="23"/>
  <c r="X201" i="36"/>
  <c r="X131" i="36"/>
  <c r="X144" i="36"/>
  <c r="X170" i="36"/>
  <c r="X130" i="36"/>
  <c r="X169" i="36"/>
  <c r="G92" i="23"/>
  <c r="X139" i="36"/>
  <c r="X217" i="36"/>
  <c r="G119" i="23"/>
  <c r="X128" i="36"/>
  <c r="X145" i="36"/>
  <c r="X176" i="36"/>
  <c r="G120" i="23"/>
  <c r="X221" i="36"/>
  <c r="G131" i="23"/>
  <c r="X228" i="36"/>
  <c r="X129" i="36"/>
  <c r="G79" i="23"/>
  <c r="X164" i="36"/>
  <c r="X171" i="36"/>
  <c r="X242" i="36"/>
  <c r="G77" i="23"/>
  <c r="X241" i="36"/>
  <c r="G129" i="23"/>
  <c r="X163" i="36"/>
  <c r="X138" i="36"/>
  <c r="X133" i="36"/>
  <c r="X214" i="36"/>
  <c r="X208" i="36"/>
  <c r="X154" i="36"/>
  <c r="G95" i="23"/>
  <c r="X146" i="36"/>
  <c r="X229" i="36"/>
  <c r="X158" i="36"/>
  <c r="X205" i="36"/>
  <c r="X189" i="36"/>
  <c r="G130" i="23"/>
  <c r="X213" i="36"/>
  <c r="X230" i="36"/>
  <c r="X187" i="36"/>
  <c r="G128" i="23"/>
  <c r="X219" i="36"/>
  <c r="G75" i="23"/>
  <c r="X141" i="36"/>
  <c r="X137" i="36"/>
  <c r="G83" i="23"/>
  <c r="X181" i="36"/>
  <c r="G109" i="23"/>
  <c r="G107" i="23"/>
  <c r="G78" i="23"/>
  <c r="X209" i="36"/>
  <c r="G127" i="23"/>
  <c r="X184" i="36"/>
  <c r="G89" i="23"/>
  <c r="G113" i="23"/>
  <c r="X155" i="36"/>
  <c r="X194" i="36"/>
  <c r="X227" i="36"/>
  <c r="G101" i="23"/>
  <c r="X212" i="36"/>
  <c r="X218" i="36"/>
  <c r="X197" i="36"/>
  <c r="X198" i="36"/>
  <c r="X196" i="36"/>
  <c r="X174" i="36"/>
  <c r="G104" i="23"/>
  <c r="G108" i="23"/>
  <c r="X126" i="36"/>
  <c r="X185" i="36"/>
  <c r="X156" i="36"/>
  <c r="X168" i="36"/>
  <c r="X203" i="36"/>
  <c r="G74" i="23"/>
  <c r="X161" i="36"/>
  <c r="X140" i="36"/>
  <c r="X234" i="36"/>
  <c r="X237" i="36"/>
  <c r="X200" i="36"/>
  <c r="X215" i="36"/>
  <c r="X153" i="36"/>
  <c r="X224" i="36"/>
  <c r="G84" i="23"/>
  <c r="G115" i="23"/>
  <c r="N39" i="27"/>
  <c r="N34" i="27"/>
  <c r="N31" i="27"/>
  <c r="N37" i="27"/>
  <c r="N38" i="27"/>
  <c r="N30" i="27"/>
  <c r="N33" i="27"/>
  <c r="N32" i="27"/>
  <c r="N36" i="27"/>
  <c r="N104" i="27"/>
  <c r="N35" i="27"/>
  <c r="N102" i="27"/>
  <c r="N85" i="27"/>
  <c r="N93" i="27"/>
  <c r="N99" i="27"/>
  <c r="N46" i="27"/>
  <c r="N51" i="27"/>
  <c r="N91" i="27"/>
  <c r="N103" i="27"/>
  <c r="N92" i="27"/>
  <c r="N100" i="27"/>
  <c r="N54" i="27"/>
  <c r="N94" i="27"/>
  <c r="N90" i="27"/>
  <c r="N95" i="27"/>
  <c r="N47" i="27"/>
  <c r="N98" i="27"/>
  <c r="N88" i="27"/>
  <c r="N86" i="27"/>
  <c r="N96" i="27"/>
  <c r="N53" i="27"/>
  <c r="N45" i="27"/>
  <c r="N48" i="27"/>
  <c r="N49" i="27"/>
  <c r="N97" i="27"/>
  <c r="N87" i="27"/>
  <c r="N101" i="27"/>
  <c r="N89" i="27"/>
  <c r="N50" i="27"/>
  <c r="N52" i="27"/>
  <c r="F452" i="23" l="1"/>
  <c r="F533" i="23"/>
  <c r="F502" i="23"/>
  <c r="F425" i="23"/>
  <c r="F495" i="23"/>
  <c r="F454" i="23"/>
  <c r="F486" i="23"/>
  <c r="F513" i="23"/>
  <c r="F527" i="23"/>
  <c r="F429" i="23"/>
  <c r="F531" i="23"/>
  <c r="F424" i="23"/>
  <c r="F537" i="23"/>
  <c r="F446" i="23"/>
  <c r="F450" i="23"/>
  <c r="F514" i="23"/>
  <c r="F508" i="23"/>
  <c r="F488" i="23"/>
  <c r="F475" i="23"/>
  <c r="F500" i="23"/>
  <c r="F491" i="23"/>
  <c r="F448" i="23"/>
  <c r="F477" i="23"/>
  <c r="F442" i="23"/>
  <c r="F509" i="23"/>
  <c r="F439" i="23"/>
  <c r="F467" i="23"/>
  <c r="F497" i="23"/>
  <c r="F480" i="23"/>
  <c r="F529" i="23"/>
  <c r="F504" i="23"/>
  <c r="F432" i="23"/>
  <c r="F540" i="23"/>
  <c r="F463" i="23"/>
  <c r="F444" i="23"/>
  <c r="F438" i="23"/>
  <c r="F469" i="23"/>
  <c r="F426" i="23"/>
  <c r="F459" i="23"/>
  <c r="F485" i="23"/>
  <c r="F479" i="23"/>
  <c r="F501" i="23"/>
  <c r="F525" i="23"/>
  <c r="F465" i="23"/>
  <c r="F539" i="23"/>
  <c r="F456" i="23"/>
  <c r="F461" i="23"/>
  <c r="F489" i="23"/>
  <c r="F471" i="23"/>
  <c r="F535" i="23"/>
  <c r="F534" i="23"/>
  <c r="F464" i="23"/>
  <c r="F476" i="23"/>
  <c r="F499" i="23"/>
  <c r="F460" i="23"/>
  <c r="F455" i="23"/>
  <c r="F496" i="23"/>
  <c r="F526" i="23"/>
  <c r="F518" i="23"/>
  <c r="F512" i="23"/>
  <c r="F457" i="23"/>
  <c r="F453" i="23"/>
  <c r="F437" i="23"/>
  <c r="F520" i="23"/>
  <c r="F427" i="23"/>
  <c r="F443" i="23"/>
  <c r="F466" i="23"/>
  <c r="F492" i="23"/>
  <c r="F498" i="23"/>
  <c r="F474" i="23"/>
  <c r="F422" i="23"/>
  <c r="F451" i="23"/>
  <c r="F530" i="23"/>
  <c r="F532" i="23"/>
  <c r="F519" i="23"/>
  <c r="F435" i="23"/>
  <c r="F481" i="23"/>
  <c r="F433" i="23"/>
  <c r="F487" i="23"/>
  <c r="F423" i="23"/>
  <c r="F522" i="23"/>
  <c r="F434" i="23"/>
  <c r="F511" i="23"/>
  <c r="F440" i="23"/>
  <c r="F445" i="23"/>
  <c r="F470" i="23"/>
  <c r="F516" i="23"/>
  <c r="F494" i="23"/>
  <c r="F515" i="23"/>
  <c r="F472" i="23"/>
  <c r="F523" i="23"/>
  <c r="F536" i="23"/>
  <c r="F484" i="23"/>
  <c r="F473" i="23"/>
  <c r="F517" i="23"/>
  <c r="F493" i="23"/>
  <c r="F483" i="23"/>
  <c r="F436" i="23"/>
  <c r="F528" i="23"/>
  <c r="F507" i="23"/>
  <c r="F462" i="23"/>
  <c r="F541" i="23"/>
  <c r="F428" i="23"/>
  <c r="F468" i="23"/>
  <c r="F430" i="23"/>
  <c r="F503" i="23"/>
  <c r="F482" i="23"/>
  <c r="F447" i="23"/>
  <c r="F458" i="23"/>
  <c r="F505" i="23"/>
  <c r="F441" i="23"/>
  <c r="F510" i="23"/>
  <c r="F524" i="23"/>
  <c r="F449" i="23"/>
  <c r="F538" i="23"/>
  <c r="F431" i="23"/>
  <c r="F506" i="23"/>
  <c r="F490" i="23"/>
  <c r="F521" i="23"/>
  <c r="F478" i="23"/>
  <c r="B52" i="27"/>
  <c r="B48" i="27"/>
  <c r="B54" i="27"/>
  <c r="B51" i="27"/>
  <c r="B47" i="27"/>
  <c r="B50" i="27"/>
  <c r="B46" i="27"/>
  <c r="B53" i="27"/>
  <c r="B49" i="27"/>
  <c r="B45" i="27"/>
  <c r="E89" i="27"/>
  <c r="E93" i="27"/>
  <c r="E97" i="27"/>
  <c r="E101" i="27"/>
  <c r="E85" i="27"/>
  <c r="E87" i="27"/>
  <c r="E91" i="27"/>
  <c r="E95" i="27"/>
  <c r="E99" i="27"/>
  <c r="E103" i="27"/>
  <c r="E88" i="27"/>
  <c r="E96" i="27"/>
  <c r="E104" i="27"/>
  <c r="E90" i="27"/>
  <c r="E100" i="27"/>
  <c r="E92" i="27"/>
  <c r="E102" i="27"/>
  <c r="E94" i="27"/>
  <c r="E86" i="27"/>
  <c r="E98" i="27"/>
  <c r="E48" i="27"/>
  <c r="E52" i="27"/>
  <c r="E46" i="27"/>
  <c r="E50" i="27"/>
  <c r="E54" i="27"/>
  <c r="E47" i="27"/>
  <c r="E45" i="27"/>
  <c r="E49" i="27"/>
  <c r="E51" i="27"/>
  <c r="E53" i="27"/>
  <c r="E31" i="27"/>
  <c r="E35" i="27"/>
  <c r="E39" i="27"/>
  <c r="E36" i="27"/>
  <c r="E32" i="27"/>
  <c r="E38" i="27"/>
  <c r="E33" i="27"/>
  <c r="E30" i="27"/>
  <c r="E34" i="27"/>
  <c r="E37" i="27"/>
  <c r="B39" i="27"/>
  <c r="B37" i="27"/>
  <c r="B34" i="27"/>
  <c r="B36" i="27"/>
  <c r="B35" i="27"/>
  <c r="B38" i="27"/>
  <c r="B30" i="27"/>
  <c r="B32" i="27"/>
  <c r="B33" i="27"/>
  <c r="B31" i="27"/>
  <c r="B93" i="27"/>
  <c r="B89" i="27"/>
  <c r="B101" i="27"/>
  <c r="B88" i="27"/>
  <c r="B98" i="27"/>
  <c r="B103" i="27"/>
  <c r="B100" i="27"/>
  <c r="B97" i="27"/>
  <c r="B87" i="27"/>
  <c r="B102" i="27"/>
  <c r="B95" i="27"/>
  <c r="B91" i="27"/>
  <c r="B94" i="27"/>
  <c r="B86" i="27"/>
  <c r="B92" i="27"/>
  <c r="B99" i="27"/>
  <c r="B90" i="27"/>
  <c r="B104" i="27"/>
  <c r="B96" i="27"/>
  <c r="B85" i="27"/>
  <c r="AB172" i="27" l="1"/>
  <c r="AB173" i="27"/>
  <c r="AB180" i="27"/>
  <c r="AB181" i="27"/>
  <c r="AB188" i="27"/>
  <c r="AB189" i="27"/>
  <c r="AB196" i="27"/>
  <c r="AB197" i="27"/>
  <c r="AB171" i="27"/>
  <c r="AB179" i="27"/>
  <c r="AB187" i="27"/>
  <c r="AB195" i="27"/>
  <c r="AB237" i="27"/>
  <c r="AB220" i="27"/>
  <c r="AB213" i="27"/>
  <c r="AB245" i="27"/>
  <c r="AB229" i="27"/>
  <c r="AB205" i="27"/>
  <c r="AB228" i="27"/>
  <c r="AB204" i="27"/>
  <c r="AB236" i="27"/>
  <c r="AB212" i="27"/>
  <c r="AB244" i="27"/>
  <c r="AB221" i="27"/>
  <c r="AB243" i="27"/>
  <c r="AB227" i="27"/>
  <c r="AB203" i="27"/>
  <c r="AB235" i="27"/>
  <c r="AB211" i="27"/>
  <c r="AB219" i="27"/>
  <c r="AB198" i="27" l="1"/>
  <c r="N195" i="27" s="1"/>
  <c r="AB190" i="27"/>
  <c r="N187" i="27" s="1"/>
  <c r="AB182" i="27"/>
  <c r="N179" i="27" s="1"/>
  <c r="AB174" i="27"/>
  <c r="AB238" i="27"/>
  <c r="N239" i="27" s="1"/>
  <c r="AB214" i="27"/>
  <c r="N215" i="27" s="1"/>
  <c r="AB230" i="27"/>
  <c r="AB206" i="27"/>
  <c r="AB222" i="27"/>
  <c r="N219" i="27" s="1"/>
  <c r="AB246" i="27"/>
  <c r="N245" i="27" s="1"/>
  <c r="M183" i="27" l="1"/>
  <c r="N196" i="27"/>
  <c r="N180" i="27"/>
  <c r="B181" i="27" s="1"/>
  <c r="N192" i="27"/>
  <c r="N191" i="27"/>
  <c r="B195" i="27"/>
  <c r="E195" i="27"/>
  <c r="N171" i="27"/>
  <c r="B174" i="27" s="1"/>
  <c r="M176" i="27"/>
  <c r="N176" i="27"/>
  <c r="M187" i="27"/>
  <c r="M196" i="27"/>
  <c r="M192" i="27"/>
  <c r="M188" i="27"/>
  <c r="M171" i="27"/>
  <c r="N182" i="27"/>
  <c r="M182" i="27"/>
  <c r="M175" i="27"/>
  <c r="M179" i="27"/>
  <c r="M181" i="27"/>
  <c r="N188" i="27"/>
  <c r="B187" i="27" s="1"/>
  <c r="M173" i="27"/>
  <c r="M184" i="27"/>
  <c r="N183" i="27"/>
  <c r="N181" i="27"/>
  <c r="M189" i="27"/>
  <c r="N173" i="27"/>
  <c r="N190" i="27"/>
  <c r="M190" i="27"/>
  <c r="N184" i="27"/>
  <c r="N189" i="27"/>
  <c r="N174" i="27"/>
  <c r="M174" i="27"/>
  <c r="M172" i="27"/>
  <c r="M191" i="27"/>
  <c r="M180" i="27"/>
  <c r="M195" i="27"/>
  <c r="M197" i="27"/>
  <c r="N172" i="27"/>
  <c r="N175" i="27"/>
  <c r="M198" i="27"/>
  <c r="N198" i="27"/>
  <c r="N197" i="27"/>
  <c r="E184" i="27"/>
  <c r="B184" i="27"/>
  <c r="B190" i="27"/>
  <c r="E190" i="27"/>
  <c r="N212" i="27"/>
  <c r="N243" i="27"/>
  <c r="N236" i="27"/>
  <c r="N240" i="27"/>
  <c r="N235" i="27"/>
  <c r="N237" i="27"/>
  <c r="N224" i="27"/>
  <c r="N223" i="27"/>
  <c r="N248" i="27"/>
  <c r="N199" i="27"/>
  <c r="M203" i="27"/>
  <c r="N247" i="27"/>
  <c r="M229" i="27"/>
  <c r="N206" i="27"/>
  <c r="M206" i="27"/>
  <c r="M215" i="27"/>
  <c r="M245" i="27"/>
  <c r="N230" i="27"/>
  <c r="M230" i="27"/>
  <c r="N228" i="27"/>
  <c r="N208" i="27"/>
  <c r="M231" i="27"/>
  <c r="M200" i="27"/>
  <c r="M247" i="27"/>
  <c r="M240" i="27"/>
  <c r="N232" i="27"/>
  <c r="M211" i="27"/>
  <c r="N214" i="27"/>
  <c r="M214" i="27"/>
  <c r="M204" i="27"/>
  <c r="M244" i="27"/>
  <c r="N213" i="27"/>
  <c r="M239" i="27"/>
  <c r="M227" i="27"/>
  <c r="M237" i="27"/>
  <c r="M243" i="27"/>
  <c r="N246" i="27"/>
  <c r="M246" i="27"/>
  <c r="M212" i="27"/>
  <c r="N203" i="27"/>
  <c r="M216" i="27"/>
  <c r="M248" i="27"/>
  <c r="M199" i="27"/>
  <c r="M220" i="27"/>
  <c r="M221" i="27"/>
  <c r="N227" i="27"/>
  <c r="N211" i="27"/>
  <c r="N204" i="27"/>
  <c r="N244" i="27"/>
  <c r="M232" i="27"/>
  <c r="M208" i="27"/>
  <c r="M236" i="27"/>
  <c r="N205" i="27"/>
  <c r="M213" i="27"/>
  <c r="N229" i="27"/>
  <c r="M219" i="27"/>
  <c r="N222" i="27"/>
  <c r="M222" i="27"/>
  <c r="N207" i="27"/>
  <c r="M224" i="27"/>
  <c r="M207" i="27"/>
  <c r="M223" i="27"/>
  <c r="N220" i="27"/>
  <c r="N221" i="27"/>
  <c r="N231" i="27"/>
  <c r="N216" i="27"/>
  <c r="N200" i="27"/>
  <c r="M228" i="27"/>
  <c r="M205" i="27"/>
  <c r="M235" i="27"/>
  <c r="N238" i="27"/>
  <c r="M238" i="27"/>
  <c r="G72" i="23"/>
  <c r="A24" i="5"/>
  <c r="A2" i="5"/>
  <c r="A17" i="5"/>
  <c r="A27" i="5"/>
  <c r="A9" i="25"/>
  <c r="A10" i="19"/>
  <c r="A3" i="25"/>
  <c r="A23" i="5"/>
  <c r="A29" i="5"/>
  <c r="A3" i="16"/>
  <c r="B14" i="41"/>
  <c r="A30" i="5"/>
  <c r="A6" i="18"/>
  <c r="A11" i="5"/>
  <c r="A10" i="25"/>
  <c r="A6" i="19"/>
  <c r="A4" i="16"/>
  <c r="A19" i="16"/>
  <c r="A3" i="5"/>
  <c r="A14" i="16"/>
  <c r="A12" i="16"/>
  <c r="A10" i="5"/>
  <c r="A31" i="5"/>
  <c r="A19" i="5"/>
  <c r="A6" i="16"/>
  <c r="A8" i="5"/>
  <c r="A18" i="16"/>
  <c r="A7" i="16"/>
  <c r="A2" i="16"/>
  <c r="A11" i="25"/>
  <c r="A11" i="19"/>
  <c r="A21" i="5"/>
  <c r="A7" i="25"/>
  <c r="A4" i="19"/>
  <c r="A12" i="5"/>
  <c r="A20" i="16"/>
  <c r="A3" i="18"/>
  <c r="A9" i="16"/>
  <c r="B2" i="5"/>
  <c r="A25" i="5"/>
  <c r="A7" i="5"/>
  <c r="A5" i="5"/>
  <c r="A2" i="18"/>
  <c r="A13" i="5"/>
  <c r="A18" i="5"/>
  <c r="A8" i="16"/>
  <c r="A17" i="16"/>
  <c r="A5" i="25"/>
  <c r="A11" i="16"/>
  <c r="A20" i="5"/>
  <c r="A6" i="25"/>
  <c r="A10" i="16"/>
  <c r="A5" i="19"/>
  <c r="A21" i="16"/>
  <c r="A4" i="5"/>
  <c r="A9" i="5"/>
  <c r="A4" i="25"/>
  <c r="B3" i="5"/>
  <c r="B4" i="5"/>
  <c r="B20" i="41"/>
  <c r="A2" i="25"/>
  <c r="A22" i="5"/>
  <c r="A26" i="5"/>
  <c r="A6" i="5"/>
  <c r="A7" i="19"/>
  <c r="A15" i="5"/>
  <c r="A5" i="18"/>
  <c r="A16" i="16"/>
  <c r="A5" i="16"/>
  <c r="B26" i="41"/>
  <c r="A16" i="5"/>
  <c r="A14" i="5"/>
  <c r="A8" i="19"/>
  <c r="A8" i="25"/>
  <c r="A4" i="18"/>
  <c r="A28" i="5"/>
  <c r="A13" i="16"/>
  <c r="A9" i="19"/>
  <c r="A3" i="19"/>
  <c r="B25" i="41"/>
  <c r="B31" i="5"/>
  <c r="B17" i="5"/>
  <c r="B27" i="5"/>
  <c r="B7" i="5"/>
  <c r="B27" i="41"/>
  <c r="B9" i="5"/>
  <c r="B21" i="5"/>
  <c r="B2" i="41"/>
  <c r="B15" i="41"/>
  <c r="B7" i="41"/>
  <c r="B24" i="5"/>
  <c r="B11" i="41"/>
  <c r="B24" i="41"/>
  <c r="B23" i="41"/>
  <c r="B20" i="5"/>
  <c r="B6" i="41"/>
  <c r="B22" i="5"/>
  <c r="B3" i="41"/>
  <c r="B18" i="5"/>
  <c r="B5" i="41"/>
  <c r="B12" i="5"/>
  <c r="B10" i="5"/>
  <c r="B28" i="5"/>
  <c r="B30" i="41"/>
  <c r="B21" i="41"/>
  <c r="B11" i="5"/>
  <c r="B23" i="5"/>
  <c r="B30" i="5"/>
  <c r="B17" i="41"/>
  <c r="B5" i="5"/>
  <c r="B8" i="41"/>
  <c r="B31" i="41"/>
  <c r="B8" i="5"/>
  <c r="B16" i="5"/>
  <c r="B29" i="41"/>
  <c r="B12" i="41"/>
  <c r="B19" i="5"/>
  <c r="B13" i="41"/>
  <c r="B6" i="5"/>
  <c r="B15" i="5"/>
  <c r="B19" i="41"/>
  <c r="B14" i="5"/>
  <c r="B9" i="41"/>
  <c r="B13" i="5"/>
  <c r="B28" i="41"/>
  <c r="B18" i="41"/>
  <c r="B25" i="5"/>
  <c r="W158" i="27"/>
  <c r="X156" i="27"/>
  <c r="E187" i="27" l="1"/>
  <c r="E181" i="27"/>
  <c r="E198" i="27"/>
  <c r="B179" i="27"/>
  <c r="E188" i="27"/>
  <c r="B188" i="27"/>
  <c r="B183" i="27"/>
  <c r="B176" i="27"/>
  <c r="E172" i="27"/>
  <c r="E174" i="27"/>
  <c r="B180" i="27"/>
  <c r="E183" i="27"/>
  <c r="B182" i="27"/>
  <c r="E182" i="27"/>
  <c r="E180" i="27"/>
  <c r="E179" i="27"/>
  <c r="B189" i="27"/>
  <c r="B172" i="27"/>
  <c r="E191" i="27"/>
  <c r="E173" i="27"/>
  <c r="B198" i="27"/>
  <c r="B173" i="27"/>
  <c r="E175" i="27"/>
  <c r="B192" i="27"/>
  <c r="B175" i="27"/>
  <c r="E192" i="27"/>
  <c r="B171" i="27"/>
  <c r="B191" i="27"/>
  <c r="E189" i="27"/>
  <c r="E176" i="27"/>
  <c r="E171" i="27"/>
  <c r="B197" i="27"/>
  <c r="E196" i="27"/>
  <c r="B196" i="27"/>
  <c r="E197" i="27"/>
  <c r="B223" i="27"/>
  <c r="E243" i="27"/>
  <c r="E219" i="27"/>
  <c r="B219" i="27"/>
  <c r="B243" i="27"/>
  <c r="B239" i="27"/>
  <c r="B240" i="27"/>
  <c r="E248" i="27"/>
  <c r="E238" i="27"/>
  <c r="B238" i="27"/>
  <c r="B235" i="27"/>
  <c r="E235" i="27"/>
  <c r="E239" i="27"/>
  <c r="E200" i="27"/>
  <c r="E247" i="27"/>
  <c r="E199" i="27"/>
  <c r="B199" i="27"/>
  <c r="E244" i="27"/>
  <c r="B228" i="27"/>
  <c r="E231" i="27"/>
  <c r="B232" i="27"/>
  <c r="B227" i="27"/>
  <c r="E230" i="27"/>
  <c r="E227" i="27"/>
  <c r="E229" i="27"/>
  <c r="B231" i="27"/>
  <c r="E228" i="27"/>
  <c r="B230" i="27"/>
  <c r="B229" i="27"/>
  <c r="E232" i="27"/>
  <c r="E237" i="27"/>
  <c r="E245" i="27"/>
  <c r="B247" i="27"/>
  <c r="B244" i="27"/>
  <c r="B222" i="27"/>
  <c r="B221" i="27"/>
  <c r="B220" i="27"/>
  <c r="E221" i="27"/>
  <c r="E223" i="27"/>
  <c r="B205" i="27"/>
  <c r="E206" i="27"/>
  <c r="E207" i="27"/>
  <c r="B208" i="27"/>
  <c r="E208" i="27"/>
  <c r="B204" i="27"/>
  <c r="B207" i="27"/>
  <c r="E205" i="27"/>
  <c r="E204" i="27"/>
  <c r="E203" i="27"/>
  <c r="B203" i="27"/>
  <c r="B206" i="27"/>
  <c r="B236" i="27"/>
  <c r="B237" i="27"/>
  <c r="E240" i="27"/>
  <c r="B248" i="27"/>
  <c r="B245" i="27"/>
  <c r="E246" i="27"/>
  <c r="E222" i="27"/>
  <c r="E224" i="27"/>
  <c r="B224" i="27"/>
  <c r="B255" i="27"/>
  <c r="E255" i="27"/>
  <c r="B254" i="27"/>
  <c r="B256" i="27"/>
  <c r="E254" i="27"/>
  <c r="B253" i="27"/>
  <c r="B252" i="27"/>
  <c r="E257" i="27"/>
  <c r="E253" i="27"/>
  <c r="E252" i="27"/>
  <c r="B257" i="27"/>
  <c r="E256" i="27"/>
  <c r="B200" i="27"/>
  <c r="E211" i="27"/>
  <c r="E216" i="27"/>
  <c r="E213" i="27"/>
  <c r="E214" i="27"/>
  <c r="B216" i="27"/>
  <c r="B215" i="27"/>
  <c r="E215" i="27"/>
  <c r="B214" i="27"/>
  <c r="B211" i="27"/>
  <c r="B212" i="27"/>
  <c r="E212" i="27"/>
  <c r="B213" i="27"/>
  <c r="E236" i="27"/>
  <c r="B246" i="27"/>
  <c r="E220" i="27"/>
  <c r="O436" i="27"/>
  <c r="O422" i="27"/>
  <c r="O421" i="27"/>
  <c r="O433" i="27"/>
  <c r="O418" i="27"/>
  <c r="O416" i="27"/>
  <c r="O435" i="27"/>
  <c r="O432" i="27"/>
  <c r="B405" i="27" s="1"/>
  <c r="O423" i="27"/>
  <c r="O426" i="27"/>
  <c r="O430" i="27"/>
  <c r="B464" i="27" s="1"/>
  <c r="O419" i="27"/>
  <c r="O437" i="27"/>
  <c r="O415" i="27"/>
  <c r="O424" i="27"/>
  <c r="O441" i="27"/>
  <c r="O412" i="27"/>
  <c r="O434" i="27"/>
  <c r="O417" i="27"/>
  <c r="O439" i="27"/>
  <c r="O427" i="27"/>
  <c r="O414" i="27"/>
  <c r="O429" i="27"/>
  <c r="O420" i="27"/>
  <c r="O431" i="27"/>
  <c r="O425" i="27"/>
  <c r="O428" i="27"/>
  <c r="O440" i="27"/>
  <c r="O438" i="27"/>
  <c r="O413" i="27"/>
  <c r="C169" i="23"/>
  <c r="C165" i="23"/>
  <c r="C167" i="23"/>
  <c r="C170" i="23"/>
  <c r="C166" i="23"/>
  <c r="C161" i="23"/>
  <c r="C160" i="23"/>
  <c r="C159" i="23"/>
  <c r="C158" i="23"/>
  <c r="C157" i="23"/>
  <c r="C155" i="23"/>
  <c r="C154" i="23"/>
  <c r="C153" i="23"/>
  <c r="C152" i="23"/>
  <c r="C151" i="23"/>
  <c r="C149" i="23"/>
  <c r="C148" i="23"/>
  <c r="C147" i="23"/>
  <c r="C171" i="23"/>
  <c r="C163" i="23"/>
  <c r="C146" i="23"/>
  <c r="C145" i="23"/>
  <c r="C143" i="23"/>
  <c r="C142" i="23"/>
  <c r="C168" i="23"/>
  <c r="C164" i="23"/>
  <c r="A61" i="23"/>
  <c r="A15" i="23"/>
  <c r="C93" i="23"/>
  <c r="A60" i="23"/>
  <c r="A82" i="23"/>
  <c r="A96" i="23"/>
  <c r="A63" i="23"/>
  <c r="C90" i="23"/>
  <c r="A64" i="23"/>
  <c r="A101" i="23"/>
  <c r="C76" i="23"/>
  <c r="C101" i="23"/>
  <c r="A94" i="23"/>
  <c r="C94" i="23"/>
  <c r="A91" i="23"/>
  <c r="A139" i="23"/>
  <c r="C85" i="23"/>
  <c r="A11" i="23"/>
  <c r="A90" i="23"/>
  <c r="C100" i="23"/>
  <c r="A78" i="23"/>
  <c r="C98" i="23"/>
  <c r="A72" i="23"/>
  <c r="A71" i="23"/>
  <c r="A75" i="23"/>
  <c r="A9" i="23"/>
  <c r="A54" i="23"/>
  <c r="A62" i="23"/>
  <c r="A97" i="23"/>
  <c r="A92" i="23"/>
  <c r="A52" i="23"/>
  <c r="A135" i="23"/>
  <c r="A70" i="23"/>
  <c r="A25" i="23"/>
  <c r="C97" i="23"/>
  <c r="C81" i="23"/>
  <c r="C88" i="23"/>
  <c r="A100" i="23"/>
  <c r="A48" i="23"/>
  <c r="A55" i="23"/>
  <c r="A87" i="23"/>
  <c r="A95" i="23"/>
  <c r="A83" i="23"/>
  <c r="A137" i="23"/>
  <c r="A17" i="23"/>
  <c r="A85" i="23"/>
  <c r="A58" i="23"/>
  <c r="A57" i="23"/>
  <c r="A26" i="23"/>
  <c r="A93" i="23"/>
  <c r="C86" i="23"/>
  <c r="C80" i="23"/>
  <c r="A20" i="23"/>
  <c r="A10" i="23"/>
  <c r="C75" i="23"/>
  <c r="A65" i="23"/>
  <c r="A133" i="23"/>
  <c r="A84" i="23"/>
  <c r="A132" i="23"/>
  <c r="A73" i="23"/>
  <c r="A50" i="23"/>
  <c r="A59" i="23"/>
  <c r="A80" i="23"/>
  <c r="A53" i="23"/>
  <c r="A19" i="23"/>
  <c r="A140" i="23"/>
  <c r="C82" i="23"/>
  <c r="A98" i="23"/>
  <c r="A49" i="23"/>
  <c r="C78" i="23"/>
  <c r="C91" i="23"/>
  <c r="A18" i="23"/>
  <c r="A86" i="23"/>
  <c r="A67" i="23"/>
  <c r="A24" i="23"/>
  <c r="C77" i="23"/>
  <c r="C84" i="23"/>
  <c r="A138" i="23"/>
  <c r="A23" i="23"/>
  <c r="C83" i="23"/>
  <c r="A13" i="23"/>
  <c r="A69" i="23"/>
  <c r="A134" i="23"/>
  <c r="A7" i="23"/>
  <c r="C74" i="23"/>
  <c r="A88" i="23"/>
  <c r="C79" i="23"/>
  <c r="B15" i="16"/>
  <c r="C65" i="23" s="1"/>
  <c r="B20" i="16"/>
  <c r="C70" i="23" s="1"/>
  <c r="B5" i="16"/>
  <c r="C55" i="23" s="1"/>
  <c r="B7" i="16"/>
  <c r="C57" i="23" s="1"/>
  <c r="B6" i="16"/>
  <c r="C56" i="23" s="1"/>
  <c r="B3" i="16"/>
  <c r="C53" i="23" s="1"/>
  <c r="B12" i="16"/>
  <c r="C62" i="23" s="1"/>
  <c r="B18" i="16"/>
  <c r="C68" i="23" s="1"/>
  <c r="B10" i="16"/>
  <c r="C60" i="23" s="1"/>
  <c r="B16" i="16"/>
  <c r="C66" i="23" s="1"/>
  <c r="B17" i="16"/>
  <c r="C67" i="23" s="1"/>
  <c r="B13" i="16"/>
  <c r="C63" i="23" s="1"/>
  <c r="B4" i="16"/>
  <c r="C54" i="23" s="1"/>
  <c r="B21" i="16"/>
  <c r="C71" i="23" s="1"/>
  <c r="B11" i="16"/>
  <c r="C61" i="23" s="1"/>
  <c r="B19" i="16"/>
  <c r="C69" i="23" s="1"/>
  <c r="A47" i="23"/>
  <c r="B9" i="16"/>
  <c r="C59" i="23" s="1"/>
  <c r="B14" i="16"/>
  <c r="C64" i="23" s="1"/>
  <c r="B8" i="16"/>
  <c r="C58" i="23" s="1"/>
  <c r="B2" i="16"/>
  <c r="C52" i="23" s="1"/>
  <c r="A79" i="23"/>
  <c r="A21" i="23"/>
  <c r="A136" i="23"/>
  <c r="A89" i="23"/>
  <c r="A16" i="23"/>
  <c r="A74" i="23"/>
  <c r="A99" i="23"/>
  <c r="A141" i="23"/>
  <c r="A66" i="23"/>
  <c r="C87" i="23"/>
  <c r="A8" i="23"/>
  <c r="A76" i="23"/>
  <c r="A12" i="23"/>
  <c r="A81" i="23"/>
  <c r="A51" i="23"/>
  <c r="C92" i="23"/>
  <c r="C89" i="23"/>
  <c r="A14" i="23"/>
  <c r="C72" i="23"/>
  <c r="A77" i="23"/>
  <c r="A56" i="23"/>
  <c r="A22" i="23"/>
  <c r="A68" i="23"/>
  <c r="C73" i="23"/>
  <c r="C95" i="23"/>
  <c r="N12" i="41"/>
  <c r="M17" i="41"/>
  <c r="M29" i="41"/>
  <c r="M4" i="41"/>
  <c r="O23" i="5"/>
  <c r="N25" i="41"/>
  <c r="O30" i="5"/>
  <c r="F5" i="47"/>
  <c r="N19" i="41"/>
  <c r="B99" i="55"/>
  <c r="N20" i="41"/>
  <c r="E5" i="47"/>
  <c r="B4" i="41"/>
  <c r="E3" i="47"/>
  <c r="M8" i="41"/>
  <c r="M21" i="41"/>
  <c r="M14" i="41"/>
  <c r="O22" i="5"/>
  <c r="N9" i="41"/>
  <c r="F7" i="47"/>
  <c r="N18" i="41"/>
  <c r="B73" i="55"/>
  <c r="O31" i="5"/>
  <c r="O2" i="5"/>
  <c r="B60" i="55"/>
  <c r="M26" i="41"/>
  <c r="O29" i="5"/>
  <c r="F10" i="47"/>
  <c r="N11" i="41"/>
  <c r="O15" i="5"/>
  <c r="M20" i="41"/>
  <c r="N17" i="41"/>
  <c r="F4" i="47"/>
  <c r="B151" i="55"/>
  <c r="B34" i="55"/>
  <c r="O14" i="5"/>
  <c r="E2" i="47"/>
  <c r="O24" i="5"/>
  <c r="M12" i="41"/>
  <c r="O27" i="5"/>
  <c r="M24" i="41"/>
  <c r="N21" i="41"/>
  <c r="E11" i="47"/>
  <c r="B125" i="55"/>
  <c r="F8" i="47"/>
  <c r="N5" i="41"/>
  <c r="N15" i="41"/>
  <c r="N8" i="41"/>
  <c r="N22" i="41"/>
  <c r="B10" i="41"/>
  <c r="E9" i="47"/>
  <c r="N4" i="41"/>
  <c r="O7" i="5"/>
  <c r="N3" i="41"/>
  <c r="O3" i="5"/>
  <c r="B47" i="55"/>
  <c r="L14" i="5"/>
  <c r="O4" i="5"/>
  <c r="O11" i="5"/>
  <c r="M15" i="41"/>
  <c r="N26" i="41"/>
  <c r="N28" i="41"/>
  <c r="O20" i="5"/>
  <c r="M27" i="41"/>
  <c r="N14" i="41"/>
  <c r="N10" i="41"/>
  <c r="M2" i="41"/>
  <c r="O5" i="5"/>
  <c r="M28" i="41"/>
  <c r="M9" i="41"/>
  <c r="O12" i="5"/>
  <c r="B112" i="55"/>
  <c r="O26" i="5"/>
  <c r="N2" i="41"/>
  <c r="M13" i="41"/>
  <c r="F11" i="47"/>
  <c r="O8" i="5"/>
  <c r="O18" i="5"/>
  <c r="O10" i="5"/>
  <c r="E10" i="47"/>
  <c r="M6" i="41"/>
  <c r="O6" i="5"/>
  <c r="F6" i="47"/>
  <c r="N31" i="41"/>
  <c r="N24" i="41"/>
  <c r="N29" i="41"/>
  <c r="M30" i="41"/>
  <c r="B138" i="55"/>
  <c r="O9" i="5"/>
  <c r="M22" i="41"/>
  <c r="M23" i="41"/>
  <c r="B86" i="55"/>
  <c r="M11" i="41"/>
  <c r="M19" i="41"/>
  <c r="N13" i="41"/>
  <c r="F9" i="47"/>
  <c r="O21" i="5"/>
  <c r="O17" i="5"/>
  <c r="M16" i="41"/>
  <c r="O16" i="5"/>
  <c r="O19" i="5"/>
  <c r="M10" i="41"/>
  <c r="N6" i="41"/>
  <c r="E4" i="47"/>
  <c r="F2" i="47"/>
  <c r="M31" i="41"/>
  <c r="O28" i="5"/>
  <c r="B26" i="5"/>
  <c r="M3" i="41"/>
  <c r="N27" i="41"/>
  <c r="F3" i="47"/>
  <c r="O25" i="5"/>
  <c r="E6" i="47"/>
  <c r="E7" i="47"/>
  <c r="M7" i="41"/>
  <c r="O13" i="5"/>
  <c r="N16" i="41"/>
  <c r="M5" i="41"/>
  <c r="M25" i="41"/>
  <c r="N23" i="41"/>
  <c r="M18" i="41"/>
  <c r="E8" i="47"/>
  <c r="N30" i="41"/>
  <c r="N7" i="41"/>
  <c r="W160" i="27"/>
  <c r="X161" i="27"/>
  <c r="W157" i="27"/>
  <c r="W159" i="27"/>
  <c r="X160" i="27"/>
  <c r="W162" i="27"/>
  <c r="X158" i="27"/>
  <c r="X163" i="27"/>
  <c r="X155" i="27"/>
  <c r="X157" i="27"/>
  <c r="X162" i="27"/>
  <c r="W161" i="27"/>
  <c r="X159" i="27"/>
  <c r="W164" i="27"/>
  <c r="W156" i="27"/>
  <c r="X164" i="27"/>
  <c r="W155" i="27"/>
  <c r="W163" i="27"/>
  <c r="D195" i="27" l="1"/>
  <c r="D190" i="27"/>
  <c r="C195" i="27"/>
  <c r="C183" i="27"/>
  <c r="C176" i="27"/>
  <c r="D180" i="27"/>
  <c r="D188" i="27"/>
  <c r="C172" i="27"/>
  <c r="C175" i="27"/>
  <c r="C181" i="27"/>
  <c r="C190" i="27"/>
  <c r="D192" i="27"/>
  <c r="P136" i="27"/>
  <c r="P118" i="27"/>
  <c r="P120" i="27"/>
  <c r="P144" i="27"/>
  <c r="P140" i="27"/>
  <c r="P131" i="27"/>
  <c r="P145" i="27"/>
  <c r="P133" i="27"/>
  <c r="P122" i="27"/>
  <c r="P138" i="27"/>
  <c r="P146" i="27"/>
  <c r="P147" i="27"/>
  <c r="P124" i="27"/>
  <c r="P142" i="27"/>
  <c r="P119" i="27"/>
  <c r="P135" i="27"/>
  <c r="P149" i="27"/>
  <c r="P126" i="27"/>
  <c r="P148" i="27"/>
  <c r="P121" i="27"/>
  <c r="P110" i="27"/>
  <c r="P129" i="27"/>
  <c r="P128" i="27"/>
  <c r="P111" i="27"/>
  <c r="P123" i="27"/>
  <c r="P137" i="27"/>
  <c r="P112" i="27"/>
  <c r="P117" i="27"/>
  <c r="P130" i="27"/>
  <c r="P113" i="27"/>
  <c r="P125" i="27"/>
  <c r="P139" i="27"/>
  <c r="P114" i="27"/>
  <c r="P134" i="27"/>
  <c r="P132" i="27"/>
  <c r="P115" i="27"/>
  <c r="P127" i="27"/>
  <c r="P141" i="27"/>
  <c r="P116" i="27"/>
  <c r="P143" i="27"/>
  <c r="C170" i="27"/>
  <c r="P171" i="27"/>
  <c r="P172" i="27"/>
  <c r="P173" i="27"/>
  <c r="C178" i="27"/>
  <c r="P174" i="27"/>
  <c r="P179" i="27"/>
  <c r="P176" i="27"/>
  <c r="P180" i="27"/>
  <c r="P175" i="27"/>
  <c r="P181" i="27"/>
  <c r="C186" i="27"/>
  <c r="P187" i="27"/>
  <c r="P184" i="27"/>
  <c r="P183" i="27"/>
  <c r="P188" i="27"/>
  <c r="P189" i="27"/>
  <c r="C194" i="27"/>
  <c r="P190" i="27"/>
  <c r="P195" i="27"/>
  <c r="P192" i="27"/>
  <c r="P191" i="27"/>
  <c r="P196" i="27"/>
  <c r="P197" i="27"/>
  <c r="D112" i="27"/>
  <c r="D118" i="27"/>
  <c r="D119" i="27"/>
  <c r="D129" i="27"/>
  <c r="D117" i="27"/>
  <c r="D111" i="27"/>
  <c r="C112" i="27"/>
  <c r="C118" i="27"/>
  <c r="C119" i="27"/>
  <c r="C129" i="27"/>
  <c r="C117" i="27"/>
  <c r="D127" i="27"/>
  <c r="C116" i="27"/>
  <c r="C122" i="27"/>
  <c r="D121" i="27"/>
  <c r="C110" i="27"/>
  <c r="D125" i="27"/>
  <c r="C120" i="27"/>
  <c r="D116" i="27"/>
  <c r="D122" i="27"/>
  <c r="C121" i="27"/>
  <c r="D110" i="27"/>
  <c r="C125" i="27"/>
  <c r="D126" i="27"/>
  <c r="D124" i="27"/>
  <c r="D128" i="27"/>
  <c r="D123" i="27"/>
  <c r="D113" i="27"/>
  <c r="D114" i="27"/>
  <c r="D115" i="27"/>
  <c r="C124" i="27"/>
  <c r="C128" i="27"/>
  <c r="C123" i="27"/>
  <c r="C113" i="27"/>
  <c r="C114" i="27"/>
  <c r="C126" i="27"/>
  <c r="D120" i="27"/>
  <c r="C127" i="27"/>
  <c r="C115" i="27"/>
  <c r="C111" i="27"/>
  <c r="D132" i="27"/>
  <c r="D130" i="27"/>
  <c r="D131" i="27"/>
  <c r="D139" i="27"/>
  <c r="D147" i="27"/>
  <c r="C132" i="27"/>
  <c r="C130" i="27"/>
  <c r="C131" i="27"/>
  <c r="C139" i="27"/>
  <c r="C147" i="27"/>
  <c r="D138" i="27"/>
  <c r="D136" i="27"/>
  <c r="D133" i="27"/>
  <c r="D141" i="27"/>
  <c r="D149" i="27"/>
  <c r="C138" i="27"/>
  <c r="C136" i="27"/>
  <c r="C133" i="27"/>
  <c r="C141" i="27"/>
  <c r="C149" i="27"/>
  <c r="D134" i="27"/>
  <c r="D140" i="27"/>
  <c r="D142" i="27"/>
  <c r="D135" i="27"/>
  <c r="D143" i="27"/>
  <c r="C134" i="27"/>
  <c r="C140" i="27"/>
  <c r="C142" i="27"/>
  <c r="C135" i="27"/>
  <c r="C143" i="27"/>
  <c r="D146" i="27"/>
  <c r="D148" i="27"/>
  <c r="D144" i="27"/>
  <c r="D137" i="27"/>
  <c r="D145" i="27"/>
  <c r="C146" i="27"/>
  <c r="C148" i="27"/>
  <c r="C144" i="27"/>
  <c r="C137" i="27"/>
  <c r="C145" i="27"/>
  <c r="D173" i="27"/>
  <c r="D181" i="27"/>
  <c r="C187" i="27"/>
  <c r="D183" i="27"/>
  <c r="C173" i="27"/>
  <c r="D179" i="27"/>
  <c r="D187" i="27"/>
  <c r="C174" i="27"/>
  <c r="D191" i="27"/>
  <c r="D198" i="27"/>
  <c r="D182" i="27"/>
  <c r="D174" i="27"/>
  <c r="D184" i="27"/>
  <c r="C191" i="27"/>
  <c r="D176" i="27"/>
  <c r="C184" i="27"/>
  <c r="C188" i="27"/>
  <c r="D171" i="27"/>
  <c r="C180" i="27"/>
  <c r="C171" i="27"/>
  <c r="C182" i="27"/>
  <c r="AB156" i="27"/>
  <c r="D172" i="27"/>
  <c r="C189" i="27"/>
  <c r="D175" i="27"/>
  <c r="C198" i="27"/>
  <c r="C192" i="27"/>
  <c r="AB161" i="27"/>
  <c r="AB159" i="27"/>
  <c r="AB157" i="27"/>
  <c r="AB155" i="27"/>
  <c r="AB163" i="27"/>
  <c r="AB162" i="27"/>
  <c r="AB160" i="27"/>
  <c r="AB164" i="27"/>
  <c r="AB158" i="27"/>
  <c r="C196" i="27"/>
  <c r="D196" i="27"/>
  <c r="C197" i="27"/>
  <c r="D197" i="27"/>
  <c r="B195" i="55"/>
  <c r="B448" i="55"/>
  <c r="B182" i="55"/>
  <c r="B474" i="55"/>
  <c r="B461" i="55"/>
  <c r="B342" i="55"/>
  <c r="B489" i="55"/>
  <c r="B208" i="55"/>
  <c r="B234" i="55"/>
  <c r="B288" i="55"/>
  <c r="B262" i="55"/>
  <c r="B249" i="55"/>
  <c r="B314" i="55"/>
  <c r="B515" i="55"/>
  <c r="B329" i="55"/>
  <c r="B422" i="55"/>
  <c r="B541" i="55"/>
  <c r="B394" i="55"/>
  <c r="B554" i="55"/>
  <c r="B381" i="55"/>
  <c r="B368" i="55"/>
  <c r="B528" i="55"/>
  <c r="B301" i="55"/>
  <c r="B435" i="55"/>
  <c r="B275" i="55"/>
  <c r="B502" i="55"/>
  <c r="B221" i="55"/>
  <c r="B409" i="55"/>
  <c r="B355" i="55"/>
  <c r="B169" i="55"/>
  <c r="C150" i="23"/>
  <c r="B430" i="27"/>
  <c r="C430" i="27" s="1"/>
  <c r="B553" i="55"/>
  <c r="B501" i="55"/>
  <c r="B447" i="55"/>
  <c r="B393" i="55"/>
  <c r="B341" i="55"/>
  <c r="B287" i="55"/>
  <c r="B233" i="55"/>
  <c r="B181" i="55"/>
  <c r="B527" i="55"/>
  <c r="B473" i="55"/>
  <c r="B421" i="55"/>
  <c r="B367" i="55"/>
  <c r="B313" i="55"/>
  <c r="B261" i="55"/>
  <c r="B207" i="55"/>
  <c r="B488" i="55"/>
  <c r="B380" i="55"/>
  <c r="B274" i="55"/>
  <c r="B460" i="55"/>
  <c r="B354" i="55"/>
  <c r="B248" i="55"/>
  <c r="B168" i="55"/>
  <c r="B540" i="55"/>
  <c r="B434" i="55"/>
  <c r="B328" i="55"/>
  <c r="B220" i="55"/>
  <c r="B514" i="55"/>
  <c r="B408" i="55"/>
  <c r="B300" i="55"/>
  <c r="B194" i="55"/>
  <c r="V544" i="55"/>
  <c r="T546" i="55"/>
  <c r="V549" i="55"/>
  <c r="V552" i="55"/>
  <c r="V532" i="55"/>
  <c r="V538" i="55"/>
  <c r="T531" i="55"/>
  <c r="T535" i="55"/>
  <c r="V523" i="55"/>
  <c r="V527" i="55"/>
  <c r="T520" i="55"/>
  <c r="T526" i="55"/>
  <c r="V506" i="55"/>
  <c r="V512" i="55"/>
  <c r="V507" i="55"/>
  <c r="V513" i="55"/>
  <c r="V493" i="55"/>
  <c r="V499" i="55"/>
  <c r="V494" i="55"/>
  <c r="V500" i="55"/>
  <c r="T480" i="55"/>
  <c r="T486" i="55"/>
  <c r="T479" i="55"/>
  <c r="T483" i="55"/>
  <c r="V469" i="55"/>
  <c r="V473" i="55"/>
  <c r="T466" i="55"/>
  <c r="T472" i="55"/>
  <c r="T452" i="55"/>
  <c r="T458" i="55"/>
  <c r="T451" i="55"/>
  <c r="T455" i="55"/>
  <c r="T439" i="55"/>
  <c r="T445" i="55"/>
  <c r="T438" i="55"/>
  <c r="T442" i="55"/>
  <c r="T426" i="55"/>
  <c r="T432" i="55"/>
  <c r="V425" i="55"/>
  <c r="V429" i="55"/>
  <c r="V414" i="55"/>
  <c r="V420" i="55"/>
  <c r="T417" i="55"/>
  <c r="T421" i="55"/>
  <c r="V408" i="55"/>
  <c r="V404" i="55"/>
  <c r="V401" i="55"/>
  <c r="V407" i="55"/>
  <c r="V389" i="55"/>
  <c r="V384" i="55"/>
  <c r="V388" i="55"/>
  <c r="T376" i="55"/>
  <c r="T380" i="55"/>
  <c r="V373" i="55"/>
  <c r="V379" i="55"/>
  <c r="T359" i="55"/>
  <c r="T365" i="55"/>
  <c r="T358" i="55"/>
  <c r="T362" i="55"/>
  <c r="V350" i="55"/>
  <c r="V354" i="55"/>
  <c r="T347" i="55"/>
  <c r="T353" i="55"/>
  <c r="V339" i="55"/>
  <c r="V333" i="55"/>
  <c r="V334" i="55"/>
  <c r="V340" i="55"/>
  <c r="T320" i="55"/>
  <c r="T326" i="55"/>
  <c r="V319" i="55"/>
  <c r="V323" i="55"/>
  <c r="V305" i="55"/>
  <c r="V311" i="55"/>
  <c r="V306" i="55"/>
  <c r="V312" i="55"/>
  <c r="V296" i="55"/>
  <c r="V300" i="55"/>
  <c r="V295" i="55"/>
  <c r="V283" i="55"/>
  <c r="T287" i="55"/>
  <c r="V280" i="55"/>
  <c r="T286" i="55"/>
  <c r="T266" i="55"/>
  <c r="T272" i="55"/>
  <c r="T265" i="55"/>
  <c r="T269" i="55"/>
  <c r="T253" i="55"/>
  <c r="T259" i="55"/>
  <c r="V252" i="55"/>
  <c r="V256" i="55"/>
  <c r="V244" i="55"/>
  <c r="V248" i="55"/>
  <c r="T241" i="55"/>
  <c r="T247" i="55"/>
  <c r="T229" i="55"/>
  <c r="T233" i="55"/>
  <c r="V226" i="55"/>
  <c r="V232" i="55"/>
  <c r="V216" i="55"/>
  <c r="V220" i="55"/>
  <c r="T213" i="55"/>
  <c r="T219" i="55"/>
  <c r="V199" i="55"/>
  <c r="V205" i="55"/>
  <c r="T198" i="55"/>
  <c r="T202" i="55"/>
  <c r="V190" i="55"/>
  <c r="V194" i="55"/>
  <c r="T187" i="55"/>
  <c r="T193" i="55"/>
  <c r="T173" i="55"/>
  <c r="T179" i="55"/>
  <c r="V172" i="55"/>
  <c r="V176" i="55"/>
  <c r="B539" i="55"/>
  <c r="B407" i="55"/>
  <c r="B379" i="55"/>
  <c r="B299" i="55"/>
  <c r="T545" i="55"/>
  <c r="V548" i="55"/>
  <c r="T551" i="55"/>
  <c r="T553" i="55"/>
  <c r="V536" i="55"/>
  <c r="V540" i="55"/>
  <c r="T533" i="55"/>
  <c r="T539" i="55"/>
  <c r="V519" i="55"/>
  <c r="V525" i="55"/>
  <c r="T518" i="55"/>
  <c r="T522" i="55"/>
  <c r="V510" i="55"/>
  <c r="V514" i="55"/>
  <c r="V509" i="55"/>
  <c r="V497" i="55"/>
  <c r="V492" i="55"/>
  <c r="V496" i="55"/>
  <c r="T484" i="55"/>
  <c r="T488" i="55"/>
  <c r="T481" i="55"/>
  <c r="T487" i="55"/>
  <c r="V465" i="55"/>
  <c r="V471" i="55"/>
  <c r="T464" i="55"/>
  <c r="T468" i="55"/>
  <c r="T456" i="55"/>
  <c r="T460" i="55"/>
  <c r="T453" i="55"/>
  <c r="T459" i="55"/>
  <c r="T443" i="55"/>
  <c r="T447" i="55"/>
  <c r="T440" i="55"/>
  <c r="T446" i="55"/>
  <c r="T430" i="55"/>
  <c r="T434" i="55"/>
  <c r="V427" i="55"/>
  <c r="V433" i="55"/>
  <c r="V412" i="55"/>
  <c r="V416" i="55"/>
  <c r="T413" i="55"/>
  <c r="T419" i="55"/>
  <c r="V400" i="55"/>
  <c r="V406" i="55"/>
  <c r="V403" i="55"/>
  <c r="V385" i="55"/>
  <c r="V391" i="55"/>
  <c r="V386" i="55"/>
  <c r="V392" i="55"/>
  <c r="T372" i="55"/>
  <c r="T378" i="55"/>
  <c r="V371" i="55"/>
  <c r="V375" i="55"/>
  <c r="T363" i="55"/>
  <c r="T367" i="55"/>
  <c r="T360" i="55"/>
  <c r="T366" i="55"/>
  <c r="V346" i="55"/>
  <c r="V352" i="55"/>
  <c r="T345" i="55"/>
  <c r="T349" i="55"/>
  <c r="V341" i="55"/>
  <c r="V337" i="55"/>
  <c r="V336" i="55"/>
  <c r="T324" i="55"/>
  <c r="T328" i="55"/>
  <c r="V321" i="55"/>
  <c r="V327" i="55"/>
  <c r="V309" i="55"/>
  <c r="V313" i="55"/>
  <c r="V308" i="55"/>
  <c r="V292" i="55"/>
  <c r="V298" i="55"/>
  <c r="V293" i="55"/>
  <c r="V299" i="55"/>
  <c r="T279" i="55"/>
  <c r="T285" i="55"/>
  <c r="V278" i="55"/>
  <c r="T282" i="55"/>
  <c r="T270" i="55"/>
  <c r="T274" i="55"/>
  <c r="T267" i="55"/>
  <c r="T273" i="55"/>
  <c r="T257" i="55"/>
  <c r="T261" i="55"/>
  <c r="V254" i="55"/>
  <c r="V260" i="55"/>
  <c r="V240" i="55"/>
  <c r="V246" i="55"/>
  <c r="T239" i="55"/>
  <c r="T243" i="55"/>
  <c r="T225" i="55"/>
  <c r="T231" i="55"/>
  <c r="V224" i="55"/>
  <c r="V228" i="55"/>
  <c r="V212" i="55"/>
  <c r="V218" i="55"/>
  <c r="T211" i="55"/>
  <c r="T215" i="55"/>
  <c r="V203" i="55"/>
  <c r="V207" i="55"/>
  <c r="T200" i="55"/>
  <c r="T206" i="55"/>
  <c r="T186" i="55"/>
  <c r="V192" i="55"/>
  <c r="T185" i="55"/>
  <c r="T189" i="55"/>
  <c r="T177" i="55"/>
  <c r="T181" i="55"/>
  <c r="V174" i="55"/>
  <c r="V180" i="55"/>
  <c r="B472" i="55"/>
  <c r="B366" i="55"/>
  <c r="B340" i="55"/>
  <c r="T544" i="55"/>
  <c r="T549" i="55"/>
  <c r="T540" i="55"/>
  <c r="V539" i="55"/>
  <c r="T519" i="55"/>
  <c r="V518" i="55"/>
  <c r="T510" i="55"/>
  <c r="T507" i="55"/>
  <c r="T501" i="55"/>
  <c r="T500" i="55"/>
  <c r="V480" i="55"/>
  <c r="V481" i="55"/>
  <c r="T471" i="55"/>
  <c r="V468" i="55"/>
  <c r="V452" i="55"/>
  <c r="V453" i="55"/>
  <c r="V445" i="55"/>
  <c r="V446" i="55"/>
  <c r="V426" i="55"/>
  <c r="T425" i="55"/>
  <c r="T416" i="55"/>
  <c r="V419" i="55"/>
  <c r="T406" i="55"/>
  <c r="T407" i="55"/>
  <c r="T385" i="55"/>
  <c r="T384" i="55"/>
  <c r="V376" i="55"/>
  <c r="T373" i="55"/>
  <c r="V365" i="55"/>
  <c r="V366" i="55"/>
  <c r="T346" i="55"/>
  <c r="V345" i="55"/>
  <c r="T337" i="55"/>
  <c r="T340" i="55"/>
  <c r="V320" i="55"/>
  <c r="T319" i="55"/>
  <c r="T309" i="55"/>
  <c r="T306" i="55"/>
  <c r="T298" i="55"/>
  <c r="T295" i="55"/>
  <c r="V287" i="55"/>
  <c r="V286" i="55"/>
  <c r="V266" i="55"/>
  <c r="V267" i="55"/>
  <c r="V259" i="55"/>
  <c r="T256" i="55"/>
  <c r="T240" i="55"/>
  <c r="V239" i="55"/>
  <c r="V233" i="55"/>
  <c r="T232" i="55"/>
  <c r="T212" i="55"/>
  <c r="V211" i="55"/>
  <c r="T203" i="55"/>
  <c r="V200" i="55"/>
  <c r="T192" i="55"/>
  <c r="V189" i="55"/>
  <c r="V179" i="55"/>
  <c r="T176" i="55"/>
  <c r="B513" i="55"/>
  <c r="B459" i="55"/>
  <c r="B353" i="55"/>
  <c r="B260" i="55"/>
  <c r="B180" i="55"/>
  <c r="V545" i="55"/>
  <c r="V551" i="55"/>
  <c r="T532" i="55"/>
  <c r="V531" i="55"/>
  <c r="T523" i="55"/>
  <c r="V520" i="55"/>
  <c r="T512" i="55"/>
  <c r="T509" i="55"/>
  <c r="T493" i="55"/>
  <c r="T492" i="55"/>
  <c r="V484" i="55"/>
  <c r="V483" i="55"/>
  <c r="T473" i="55"/>
  <c r="V472" i="55"/>
  <c r="V456" i="55"/>
  <c r="V455" i="55"/>
  <c r="V438" i="55"/>
  <c r="V430" i="55"/>
  <c r="T427" i="55"/>
  <c r="T420" i="55"/>
  <c r="V421" i="55"/>
  <c r="T408" i="55"/>
  <c r="T399" i="55"/>
  <c r="T389" i="55"/>
  <c r="T386" i="55"/>
  <c r="V378" i="55"/>
  <c r="T375" i="55"/>
  <c r="U381" i="55"/>
  <c r="V367" i="55"/>
  <c r="T350" i="55"/>
  <c r="V347" i="55"/>
  <c r="T339" i="55"/>
  <c r="T332" i="55"/>
  <c r="V324" i="55"/>
  <c r="T321" i="55"/>
  <c r="T311" i="55"/>
  <c r="T308" i="55"/>
  <c r="T300" i="55"/>
  <c r="T299" i="55"/>
  <c r="V279" i="55"/>
  <c r="T278" i="55"/>
  <c r="V270" i="55"/>
  <c r="V269" i="55"/>
  <c r="V261" i="55"/>
  <c r="T260" i="55"/>
  <c r="T244" i="55"/>
  <c r="V241" i="55"/>
  <c r="V225" i="55"/>
  <c r="T224" i="55"/>
  <c r="T216" i="55"/>
  <c r="V213" i="55"/>
  <c r="T205" i="55"/>
  <c r="V202" i="55"/>
  <c r="T194" i="55"/>
  <c r="V193" i="55"/>
  <c r="V181" i="55"/>
  <c r="T180" i="55"/>
  <c r="B552" i="55"/>
  <c r="B500" i="55"/>
  <c r="B446" i="55"/>
  <c r="B392" i="55"/>
  <c r="B286" i="55"/>
  <c r="B206" i="55"/>
  <c r="V546" i="55"/>
  <c r="T552" i="55"/>
  <c r="T536" i="55"/>
  <c r="V533" i="55"/>
  <c r="T525" i="55"/>
  <c r="V522" i="55"/>
  <c r="T514" i="55"/>
  <c r="T513" i="55"/>
  <c r="T497" i="55"/>
  <c r="T494" i="55"/>
  <c r="V486" i="55"/>
  <c r="V487" i="55"/>
  <c r="T465" i="55"/>
  <c r="V464" i="55"/>
  <c r="V458" i="55"/>
  <c r="V459" i="55"/>
  <c r="V439" i="55"/>
  <c r="V440" i="55"/>
  <c r="V432" i="55"/>
  <c r="T429" i="55"/>
  <c r="T412" i="55"/>
  <c r="V413" i="55"/>
  <c r="T400" i="55"/>
  <c r="T401" i="55"/>
  <c r="T391" i="55"/>
  <c r="T388" i="55"/>
  <c r="V380" i="55"/>
  <c r="T379" i="55"/>
  <c r="V359" i="55"/>
  <c r="V360" i="55"/>
  <c r="T352" i="55"/>
  <c r="V349" i="55"/>
  <c r="T341" i="55"/>
  <c r="T334" i="55"/>
  <c r="V326" i="55"/>
  <c r="T323" i="55"/>
  <c r="T313" i="55"/>
  <c r="T312" i="55"/>
  <c r="T292" i="55"/>
  <c r="T291" i="55"/>
  <c r="T283" i="55"/>
  <c r="T280" i="55"/>
  <c r="V272" i="55"/>
  <c r="V273" i="55"/>
  <c r="V253" i="55"/>
  <c r="T252" i="55"/>
  <c r="T246" i="55"/>
  <c r="V243" i="55"/>
  <c r="V229" i="55"/>
  <c r="T226" i="55"/>
  <c r="T218" i="55"/>
  <c r="V215" i="55"/>
  <c r="T207" i="55"/>
  <c r="V206" i="55"/>
  <c r="V186" i="55"/>
  <c r="V185" i="55"/>
  <c r="V173" i="55"/>
  <c r="T172" i="55"/>
  <c r="B487" i="55"/>
  <c r="B433" i="55"/>
  <c r="B327" i="55"/>
  <c r="B273" i="55"/>
  <c r="B247" i="55"/>
  <c r="B219" i="55"/>
  <c r="B193" i="55"/>
  <c r="T548" i="55"/>
  <c r="V553" i="55"/>
  <c r="T538" i="55"/>
  <c r="V535" i="55"/>
  <c r="S541" i="55"/>
  <c r="T527" i="55"/>
  <c r="V526" i="55"/>
  <c r="T506" i="55"/>
  <c r="T505" i="55"/>
  <c r="U515" i="55"/>
  <c r="T499" i="55"/>
  <c r="T496" i="55"/>
  <c r="V479" i="55"/>
  <c r="T469" i="55"/>
  <c r="V466" i="55"/>
  <c r="V451" i="55"/>
  <c r="V443" i="55"/>
  <c r="V442" i="55"/>
  <c r="V434" i="55"/>
  <c r="T433" i="55"/>
  <c r="T414" i="55"/>
  <c r="V417" i="55"/>
  <c r="T404" i="55"/>
  <c r="T403" i="55"/>
  <c r="S409" i="55"/>
  <c r="T393" i="55"/>
  <c r="T392" i="55"/>
  <c r="V372" i="55"/>
  <c r="T371" i="55"/>
  <c r="V363" i="55"/>
  <c r="V362" i="55"/>
  <c r="T354" i="55"/>
  <c r="V353" i="55"/>
  <c r="T333" i="55"/>
  <c r="T336" i="55"/>
  <c r="V328" i="55"/>
  <c r="T327" i="55"/>
  <c r="T305" i="55"/>
  <c r="T304" i="55"/>
  <c r="T296" i="55"/>
  <c r="T293" i="55"/>
  <c r="V285" i="55"/>
  <c r="V282" i="55"/>
  <c r="V265" i="55"/>
  <c r="V257" i="55"/>
  <c r="T254" i="55"/>
  <c r="T248" i="55"/>
  <c r="V247" i="55"/>
  <c r="V231" i="55"/>
  <c r="T228" i="55"/>
  <c r="T220" i="55"/>
  <c r="V219" i="55"/>
  <c r="T199" i="55"/>
  <c r="V198" i="55"/>
  <c r="T190" i="55"/>
  <c r="V187" i="55"/>
  <c r="U195" i="55"/>
  <c r="V177" i="55"/>
  <c r="T174" i="55"/>
  <c r="B526" i="55"/>
  <c r="B420" i="55"/>
  <c r="B312" i="55"/>
  <c r="B232" i="55"/>
  <c r="S329" i="55"/>
  <c r="S288" i="55"/>
  <c r="U502" i="55"/>
  <c r="U182" i="55"/>
  <c r="S342" i="55"/>
  <c r="S461" i="55"/>
  <c r="U234" i="55"/>
  <c r="S528" i="55"/>
  <c r="S221" i="55"/>
  <c r="U435" i="55"/>
  <c r="U314" i="55"/>
  <c r="S368" i="55"/>
  <c r="U342" i="55"/>
  <c r="S301" i="55"/>
  <c r="U208" i="55"/>
  <c r="S394" i="55"/>
  <c r="S502" i="55"/>
  <c r="S182" i="55"/>
  <c r="U355" i="55"/>
  <c r="S515" i="55"/>
  <c r="S314" i="55"/>
  <c r="U528" i="55"/>
  <c r="U249" i="55"/>
  <c r="S435" i="55"/>
  <c r="U275" i="55"/>
  <c r="U409" i="55"/>
  <c r="S381" i="55"/>
  <c r="S208" i="55"/>
  <c r="U448" i="55"/>
  <c r="U554" i="55"/>
  <c r="U262" i="55"/>
  <c r="S355" i="55"/>
  <c r="U394" i="55"/>
  <c r="U422" i="55"/>
  <c r="S195" i="55"/>
  <c r="S249" i="55"/>
  <c r="U489" i="55"/>
  <c r="S275" i="55"/>
  <c r="U474" i="55"/>
  <c r="U541" i="55"/>
  <c r="U288" i="55"/>
  <c r="S448" i="55"/>
  <c r="S554" i="55"/>
  <c r="S262" i="55"/>
  <c r="U461" i="55"/>
  <c r="S234" i="55"/>
  <c r="S422" i="55"/>
  <c r="U221" i="55"/>
  <c r="U329" i="55"/>
  <c r="S489" i="55"/>
  <c r="U368" i="55"/>
  <c r="S474" i="55"/>
  <c r="U301" i="55"/>
  <c r="T163" i="55"/>
  <c r="V163" i="55"/>
  <c r="V444" i="55"/>
  <c r="V498" i="55"/>
  <c r="U305" i="55"/>
  <c r="U217" i="55"/>
  <c r="U279" i="55"/>
  <c r="S470" i="55"/>
  <c r="V508" i="55"/>
  <c r="U550" i="55"/>
  <c r="V201" i="55"/>
  <c r="V390" i="55"/>
  <c r="S191" i="55"/>
  <c r="S248" i="55"/>
  <c r="U267" i="55"/>
  <c r="S531" i="55"/>
  <c r="U548" i="55"/>
  <c r="S484" i="55"/>
  <c r="S479" i="55"/>
  <c r="S464" i="55"/>
  <c r="S286" i="55"/>
  <c r="U229" i="55"/>
  <c r="U364" i="55"/>
  <c r="U332" i="55"/>
  <c r="S225" i="55"/>
  <c r="T258" i="55"/>
  <c r="U447" i="55"/>
  <c r="U536" i="55"/>
  <c r="S274" i="55"/>
  <c r="S376" i="55"/>
  <c r="U417" i="55"/>
  <c r="S525" i="55"/>
  <c r="S282" i="55"/>
  <c r="S438" i="55"/>
  <c r="S544" i="55"/>
  <c r="V405" i="55"/>
  <c r="S498" i="55"/>
  <c r="U488" i="55"/>
  <c r="U181" i="55"/>
  <c r="T271" i="55"/>
  <c r="U338" i="55"/>
  <c r="S389" i="55"/>
  <c r="U540" i="55"/>
  <c r="U420" i="55"/>
  <c r="S522" i="55"/>
  <c r="U309" i="55"/>
  <c r="S281" i="55"/>
  <c r="S456" i="55"/>
  <c r="U311" i="55"/>
  <c r="S419" i="55"/>
  <c r="U426" i="55"/>
  <c r="S500" i="55"/>
  <c r="U189" i="55"/>
  <c r="S175" i="55"/>
  <c r="V485" i="55"/>
  <c r="U513" i="55"/>
  <c r="S468" i="55"/>
  <c r="V418" i="55"/>
  <c r="S434" i="55"/>
  <c r="S467" i="55"/>
  <c r="S374" i="55"/>
  <c r="T310" i="55"/>
  <c r="U390" i="55"/>
  <c r="T178" i="55"/>
  <c r="S340" i="55"/>
  <c r="U453" i="55"/>
  <c r="S496" i="55"/>
  <c r="S174" i="55"/>
  <c r="V214" i="55"/>
  <c r="S254" i="55"/>
  <c r="S326" i="55"/>
  <c r="S297" i="55"/>
  <c r="V294" i="55"/>
  <c r="U287" i="55"/>
  <c r="U306" i="55"/>
  <c r="S278" i="55"/>
  <c r="S224" i="55"/>
  <c r="S194" i="55"/>
  <c r="U430" i="55"/>
  <c r="S535" i="55"/>
  <c r="S273" i="55"/>
  <c r="U323" i="55"/>
  <c r="T511" i="55"/>
  <c r="U482" i="55"/>
  <c r="S538" i="55"/>
  <c r="T338" i="55"/>
  <c r="V204" i="55"/>
  <c r="S499" i="55"/>
  <c r="S487" i="55"/>
  <c r="S180" i="55"/>
  <c r="S387" i="55"/>
  <c r="U388" i="55"/>
  <c r="U366" i="55"/>
  <c r="U373" i="55"/>
  <c r="U266" i="55"/>
  <c r="S351" i="55"/>
  <c r="S472" i="55"/>
  <c r="S258" i="55"/>
  <c r="S271" i="55"/>
  <c r="V175" i="55"/>
  <c r="S211" i="55"/>
  <c r="U192" i="55"/>
  <c r="V188" i="55"/>
  <c r="S179" i="55"/>
  <c r="U520" i="55"/>
  <c r="S298" i="55"/>
  <c r="S519" i="55"/>
  <c r="S534" i="55"/>
  <c r="U213" i="55"/>
  <c r="U193" i="55"/>
  <c r="S361" i="55"/>
  <c r="S261" i="55"/>
  <c r="U226" i="55"/>
  <c r="U327" i="55"/>
  <c r="U407" i="55"/>
  <c r="U378" i="55"/>
  <c r="S239" i="55"/>
  <c r="U473" i="55"/>
  <c r="S412" i="55"/>
  <c r="U272" i="55"/>
  <c r="U212" i="55"/>
  <c r="U190" i="55"/>
  <c r="U247" i="55"/>
  <c r="S268" i="55"/>
  <c r="U521" i="55"/>
  <c r="V547" i="55"/>
  <c r="U187" i="55"/>
  <c r="S480" i="55"/>
  <c r="U465" i="55"/>
  <c r="S518" i="55"/>
  <c r="S514" i="55"/>
  <c r="S533" i="55"/>
  <c r="S365" i="55"/>
  <c r="S333" i="55"/>
  <c r="U214" i="55"/>
  <c r="S219" i="55"/>
  <c r="S471" i="55"/>
  <c r="V431" i="55"/>
  <c r="S432" i="55"/>
  <c r="S375" i="55"/>
  <c r="V415" i="55"/>
  <c r="U284" i="55"/>
  <c r="U551" i="55"/>
  <c r="U227" i="55"/>
  <c r="T402" i="55"/>
  <c r="U328" i="55"/>
  <c r="U199" i="55"/>
  <c r="S408" i="55"/>
  <c r="U269" i="55"/>
  <c r="U405" i="55"/>
  <c r="S253" i="55"/>
  <c r="U539" i="55"/>
  <c r="U421" i="55"/>
  <c r="S523" i="55"/>
  <c r="V307" i="55"/>
  <c r="S280" i="55"/>
  <c r="S362" i="55"/>
  <c r="S353" i="55"/>
  <c r="S501" i="55"/>
  <c r="V191" i="55"/>
  <c r="T444" i="55"/>
  <c r="T498" i="55"/>
  <c r="S305" i="55"/>
  <c r="S217" i="55"/>
  <c r="T255" i="55"/>
  <c r="V537" i="55"/>
  <c r="U481" i="55"/>
  <c r="T390" i="55"/>
  <c r="U191" i="55"/>
  <c r="U248" i="55"/>
  <c r="S267" i="55"/>
  <c r="S548" i="55"/>
  <c r="U451" i="55"/>
  <c r="S321" i="55"/>
  <c r="S332" i="55"/>
  <c r="S440" i="55"/>
  <c r="T374" i="55"/>
  <c r="S285" i="55"/>
  <c r="U336" i="55"/>
  <c r="S526" i="55"/>
  <c r="S386" i="55"/>
  <c r="S540" i="55"/>
  <c r="S309" i="55"/>
  <c r="S311" i="55"/>
  <c r="U402" i="55"/>
  <c r="T485" i="55"/>
  <c r="V281" i="55"/>
  <c r="S367" i="55"/>
  <c r="S319" i="55"/>
  <c r="S453" i="55"/>
  <c r="S216" i="55"/>
  <c r="U292" i="55"/>
  <c r="S306" i="55"/>
  <c r="T467" i="55"/>
  <c r="U535" i="55"/>
  <c r="T284" i="55"/>
  <c r="T204" i="55"/>
  <c r="U414" i="55"/>
  <c r="U339" i="55"/>
  <c r="S308" i="55"/>
  <c r="S413" i="55"/>
  <c r="S310" i="55"/>
  <c r="T188" i="55"/>
  <c r="U291" i="55"/>
  <c r="S213" i="55"/>
  <c r="U261" i="55"/>
  <c r="S378" i="55"/>
  <c r="U455" i="55"/>
  <c r="S246" i="55"/>
  <c r="S247" i="55"/>
  <c r="T547" i="55"/>
  <c r="U295" i="55"/>
  <c r="S173" i="55"/>
  <c r="U256" i="55"/>
  <c r="T431" i="55"/>
  <c r="T415" i="55"/>
  <c r="S551" i="55"/>
  <c r="S328" i="55"/>
  <c r="S269" i="55"/>
  <c r="U459" i="55"/>
  <c r="S185" i="55"/>
  <c r="U425" i="55"/>
  <c r="T441" i="55"/>
  <c r="U215" i="55"/>
  <c r="S325" i="55"/>
  <c r="S230" i="55"/>
  <c r="V255" i="55"/>
  <c r="T537" i="55"/>
  <c r="S481" i="55"/>
  <c r="V335" i="55"/>
  <c r="U406" i="55"/>
  <c r="U508" i="55"/>
  <c r="U442" i="55"/>
  <c r="U300" i="55"/>
  <c r="S497" i="55"/>
  <c r="U358" i="55"/>
  <c r="S255" i="55"/>
  <c r="T482" i="55"/>
  <c r="S451" i="55"/>
  <c r="T297" i="55"/>
  <c r="T227" i="55"/>
  <c r="U172" i="55"/>
  <c r="U553" i="55"/>
  <c r="S243" i="55"/>
  <c r="S232" i="55"/>
  <c r="U220" i="55"/>
  <c r="T428" i="55"/>
  <c r="U492" i="55"/>
  <c r="V374" i="55"/>
  <c r="S324" i="55"/>
  <c r="U509" i="55"/>
  <c r="U285" i="55"/>
  <c r="S537" i="55"/>
  <c r="S336" i="55"/>
  <c r="U202" i="55"/>
  <c r="S512" i="55"/>
  <c r="U526" i="55"/>
  <c r="U415" i="55"/>
  <c r="T348" i="55"/>
  <c r="U386" i="55"/>
  <c r="V387" i="55"/>
  <c r="S486" i="55"/>
  <c r="S460" i="55"/>
  <c r="U313" i="55"/>
  <c r="U265" i="55"/>
  <c r="S186" i="55"/>
  <c r="T454" i="55"/>
  <c r="U176" i="55"/>
  <c r="V364" i="55"/>
  <c r="S354" i="55"/>
  <c r="S505" i="55"/>
  <c r="S402" i="55"/>
  <c r="U495" i="55"/>
  <c r="U188" i="55"/>
  <c r="U200" i="55"/>
  <c r="U307" i="55"/>
  <c r="S429" i="55"/>
  <c r="T281" i="55"/>
  <c r="U444" i="55"/>
  <c r="U367" i="55"/>
  <c r="V521" i="55"/>
  <c r="U352" i="55"/>
  <c r="U319" i="55"/>
  <c r="V361" i="55"/>
  <c r="S443" i="55"/>
  <c r="S428" i="55"/>
  <c r="S532" i="55"/>
  <c r="S549" i="55"/>
  <c r="U216" i="55"/>
  <c r="S483" i="55"/>
  <c r="U201" i="55"/>
  <c r="S292" i="55"/>
  <c r="S296" i="55"/>
  <c r="U228" i="55"/>
  <c r="S231" i="55"/>
  <c r="T245" i="55"/>
  <c r="S233" i="55"/>
  <c r="S469" i="55"/>
  <c r="U360" i="55"/>
  <c r="U493" i="55"/>
  <c r="T377" i="55"/>
  <c r="S416" i="55"/>
  <c r="U524" i="55"/>
  <c r="V284" i="55"/>
  <c r="S439" i="55"/>
  <c r="U545" i="55"/>
  <c r="S511" i="55"/>
  <c r="S527" i="55"/>
  <c r="S414" i="55"/>
  <c r="V268" i="55"/>
  <c r="S339" i="55"/>
  <c r="U507" i="55"/>
  <c r="S240" i="55"/>
  <c r="T524" i="55"/>
  <c r="U308" i="55"/>
  <c r="S391" i="55"/>
  <c r="S320" i="55"/>
  <c r="U413" i="55"/>
  <c r="U177" i="55"/>
  <c r="U310" i="55"/>
  <c r="U372" i="55"/>
  <c r="U341" i="55"/>
  <c r="U494" i="55"/>
  <c r="U454" i="55"/>
  <c r="T550" i="55"/>
  <c r="S291" i="55"/>
  <c r="U207" i="55"/>
  <c r="T230" i="55"/>
  <c r="S257" i="55"/>
  <c r="U204" i="55"/>
  <c r="U431" i="55"/>
  <c r="V325" i="55"/>
  <c r="S403" i="55"/>
  <c r="U198" i="55"/>
  <c r="S270" i="55"/>
  <c r="U385" i="55"/>
  <c r="S293" i="55"/>
  <c r="U259" i="55"/>
  <c r="S455" i="55"/>
  <c r="U363" i="55"/>
  <c r="S371" i="55"/>
  <c r="U546" i="55"/>
  <c r="U299" i="55"/>
  <c r="T495" i="55"/>
  <c r="U359" i="55"/>
  <c r="V217" i="55"/>
  <c r="S304" i="55"/>
  <c r="U452" i="55"/>
  <c r="S295" i="55"/>
  <c r="U218" i="55"/>
  <c r="S206" i="55"/>
  <c r="U173" i="55"/>
  <c r="S552" i="55"/>
  <c r="S244" i="55"/>
  <c r="S256" i="55"/>
  <c r="S446" i="55"/>
  <c r="S205" i="55"/>
  <c r="T534" i="55"/>
  <c r="U260" i="55"/>
  <c r="T322" i="55"/>
  <c r="U510" i="55"/>
  <c r="S283" i="55"/>
  <c r="U337" i="55"/>
  <c r="S203" i="55"/>
  <c r="U404" i="55"/>
  <c r="S393" i="55"/>
  <c r="S433" i="55"/>
  <c r="U445" i="55"/>
  <c r="S377" i="55"/>
  <c r="S384" i="55"/>
  <c r="S485" i="55"/>
  <c r="S459" i="55"/>
  <c r="S312" i="55"/>
  <c r="S294" i="55"/>
  <c r="S379" i="55"/>
  <c r="T457" i="55"/>
  <c r="S418" i="55"/>
  <c r="S425" i="55"/>
  <c r="U401" i="55"/>
  <c r="S547" i="55"/>
  <c r="S349" i="55"/>
  <c r="U531" i="55"/>
  <c r="U484" i="55"/>
  <c r="V297" i="55"/>
  <c r="S364" i="55"/>
  <c r="S220" i="55"/>
  <c r="U324" i="55"/>
  <c r="U537" i="55"/>
  <c r="T405" i="55"/>
  <c r="S415" i="55"/>
  <c r="S252" i="55"/>
  <c r="S420" i="55"/>
  <c r="U281" i="55"/>
  <c r="U419" i="55"/>
  <c r="S495" i="55"/>
  <c r="S513" i="55"/>
  <c r="U434" i="55"/>
  <c r="S352" i="55"/>
  <c r="U443" i="55"/>
  <c r="U549" i="55"/>
  <c r="S201" i="55"/>
  <c r="S322" i="55"/>
  <c r="U233" i="55"/>
  <c r="V377" i="55"/>
  <c r="S524" i="55"/>
  <c r="S545" i="55"/>
  <c r="U527" i="55"/>
  <c r="S466" i="55"/>
  <c r="V524" i="55"/>
  <c r="U320" i="55"/>
  <c r="S245" i="55"/>
  <c r="S454" i="55"/>
  <c r="S207" i="55"/>
  <c r="S193" i="55"/>
  <c r="S226" i="55"/>
  <c r="S407" i="55"/>
  <c r="S259" i="55"/>
  <c r="S363" i="55"/>
  <c r="U268" i="55"/>
  <c r="S187" i="55"/>
  <c r="S218" i="55"/>
  <c r="U552" i="55"/>
  <c r="U446" i="55"/>
  <c r="U432" i="55"/>
  <c r="S284" i="55"/>
  <c r="V402" i="55"/>
  <c r="S445" i="55"/>
  <c r="S405" i="55"/>
  <c r="U312" i="55"/>
  <c r="V457" i="55"/>
  <c r="U501" i="55"/>
  <c r="V441" i="55"/>
  <c r="S215" i="55"/>
  <c r="U325" i="55"/>
  <c r="S279" i="55"/>
  <c r="U470" i="55"/>
  <c r="T508" i="55"/>
  <c r="S550" i="55"/>
  <c r="T201" i="55"/>
  <c r="S406" i="55"/>
  <c r="S508" i="55"/>
  <c r="S442" i="55"/>
  <c r="S300" i="55"/>
  <c r="U497" i="55"/>
  <c r="S358" i="55"/>
  <c r="U255" i="55"/>
  <c r="V482" i="55"/>
  <c r="U464" i="55"/>
  <c r="U286" i="55"/>
  <c r="V227" i="55"/>
  <c r="S172" i="55"/>
  <c r="S553" i="55"/>
  <c r="U225" i="55"/>
  <c r="V258" i="55"/>
  <c r="S447" i="55"/>
  <c r="V428" i="55"/>
  <c r="S492" i="55"/>
  <c r="U376" i="55"/>
  <c r="S417" i="55"/>
  <c r="U525" i="55"/>
  <c r="U282" i="55"/>
  <c r="U438" i="55"/>
  <c r="U544" i="55"/>
  <c r="S202" i="55"/>
  <c r="U498" i="55"/>
  <c r="S488" i="55"/>
  <c r="S181" i="55"/>
  <c r="V271" i="55"/>
  <c r="S338" i="55"/>
  <c r="U389" i="55"/>
  <c r="U486" i="55"/>
  <c r="U460" i="55"/>
  <c r="S313" i="55"/>
  <c r="S265" i="55"/>
  <c r="S380" i="55"/>
  <c r="V454" i="55"/>
  <c r="S176" i="55"/>
  <c r="T364" i="55"/>
  <c r="U354" i="55"/>
  <c r="U500" i="55"/>
  <c r="S189" i="55"/>
  <c r="S427" i="55"/>
  <c r="S188" i="55"/>
  <c r="S200" i="55"/>
  <c r="S307" i="55"/>
  <c r="T418" i="55"/>
  <c r="S392" i="55"/>
  <c r="S444" i="55"/>
  <c r="U374" i="55"/>
  <c r="V310" i="55"/>
  <c r="S390" i="55"/>
  <c r="V178" i="55"/>
  <c r="U340" i="55"/>
  <c r="S178" i="55"/>
  <c r="U496" i="55"/>
  <c r="U174" i="55"/>
  <c r="T214" i="55"/>
  <c r="U254" i="55"/>
  <c r="U326" i="55"/>
  <c r="U297" i="55"/>
  <c r="T294" i="55"/>
  <c r="S287" i="55"/>
  <c r="S228" i="55"/>
  <c r="U278" i="55"/>
  <c r="U224" i="55"/>
  <c r="U194" i="55"/>
  <c r="S441" i="55"/>
  <c r="S360" i="55"/>
  <c r="S493" i="55"/>
  <c r="S323" i="55"/>
  <c r="V511" i="55"/>
  <c r="S482" i="55"/>
  <c r="U538" i="55"/>
  <c r="V338" i="55"/>
  <c r="S399" i="55"/>
  <c r="U499" i="55"/>
  <c r="U487" i="55"/>
  <c r="U180" i="55"/>
  <c r="U387" i="55"/>
  <c r="S388" i="55"/>
  <c r="S507" i="55"/>
  <c r="S373" i="55"/>
  <c r="S266" i="55"/>
  <c r="U351" i="55"/>
  <c r="U472" i="55"/>
  <c r="U258" i="55"/>
  <c r="U271" i="55"/>
  <c r="T175" i="55"/>
  <c r="U211" i="55"/>
  <c r="S372" i="55"/>
  <c r="S341" i="55"/>
  <c r="S494" i="55"/>
  <c r="S520" i="55"/>
  <c r="U298" i="55"/>
  <c r="U519" i="55"/>
  <c r="U534" i="55"/>
  <c r="S345" i="55"/>
  <c r="U257" i="55"/>
  <c r="S204" i="55"/>
  <c r="S431" i="55"/>
  <c r="T325" i="55"/>
  <c r="U403" i="55"/>
  <c r="S198" i="55"/>
  <c r="U270" i="55"/>
  <c r="S385" i="55"/>
  <c r="S473" i="55"/>
  <c r="U412" i="55"/>
  <c r="S272" i="55"/>
  <c r="S212" i="55"/>
  <c r="U371" i="55"/>
  <c r="S546" i="55"/>
  <c r="S299" i="55"/>
  <c r="V495" i="55"/>
  <c r="S359" i="55"/>
  <c r="T217" i="55"/>
  <c r="U304" i="55"/>
  <c r="S465" i="55"/>
  <c r="U518" i="55"/>
  <c r="U514" i="55"/>
  <c r="U533" i="55"/>
  <c r="U365" i="55"/>
  <c r="U333" i="55"/>
  <c r="S214" i="55"/>
  <c r="U219" i="55"/>
  <c r="T470" i="55"/>
  <c r="U205" i="55"/>
  <c r="V534" i="55"/>
  <c r="S260" i="55"/>
  <c r="V322" i="55"/>
  <c r="S510" i="55"/>
  <c r="U283" i="55"/>
  <c r="S337" i="55"/>
  <c r="U203" i="55"/>
  <c r="S404" i="55"/>
  <c r="S199" i="55"/>
  <c r="U408" i="55"/>
  <c r="S350" i="55"/>
  <c r="U377" i="55"/>
  <c r="U384" i="55"/>
  <c r="S539" i="55"/>
  <c r="S421" i="55"/>
  <c r="U523" i="55"/>
  <c r="T307" i="55"/>
  <c r="U280" i="55"/>
  <c r="U362" i="55"/>
  <c r="U353" i="55"/>
  <c r="S506" i="55"/>
  <c r="S401" i="55"/>
  <c r="U547" i="55"/>
  <c r="T335" i="55"/>
  <c r="S229" i="55"/>
  <c r="U232" i="55"/>
  <c r="S536" i="55"/>
  <c r="S509" i="55"/>
  <c r="S400" i="55"/>
  <c r="T351" i="55"/>
  <c r="T387" i="55"/>
  <c r="U522" i="55"/>
  <c r="U456" i="55"/>
  <c r="S426" i="55"/>
  <c r="U175" i="55"/>
  <c r="U429" i="55"/>
  <c r="T521" i="55"/>
  <c r="T361" i="55"/>
  <c r="U532" i="55"/>
  <c r="U483" i="55"/>
  <c r="U296" i="55"/>
  <c r="S346" i="55"/>
  <c r="S430" i="55"/>
  <c r="U416" i="55"/>
  <c r="U439" i="55"/>
  <c r="T268" i="55"/>
  <c r="S366" i="55"/>
  <c r="U391" i="55"/>
  <c r="S177" i="55"/>
  <c r="S192" i="55"/>
  <c r="V550" i="55"/>
  <c r="V230" i="55"/>
  <c r="U361" i="55"/>
  <c r="S327" i="55"/>
  <c r="U293" i="55"/>
  <c r="S190" i="55"/>
  <c r="S521" i="55"/>
  <c r="S452" i="55"/>
  <c r="U206" i="55"/>
  <c r="T242" i="55"/>
  <c r="U471" i="55"/>
  <c r="U375" i="55"/>
  <c r="S227" i="55"/>
  <c r="U433" i="55"/>
  <c r="U485" i="55"/>
  <c r="U294" i="55"/>
  <c r="U418" i="55"/>
  <c r="T191" i="55"/>
  <c r="U321" i="55"/>
  <c r="U440" i="55"/>
  <c r="S457" i="55"/>
  <c r="U335" i="55"/>
  <c r="U245" i="55"/>
  <c r="S241" i="55"/>
  <c r="U241" i="55"/>
  <c r="U231" i="55"/>
  <c r="U322" i="55"/>
  <c r="U179" i="55"/>
  <c r="S335" i="55"/>
  <c r="U457" i="55"/>
  <c r="U466" i="55"/>
  <c r="S347" i="55"/>
  <c r="U347" i="55"/>
  <c r="U230" i="55"/>
  <c r="U427" i="55"/>
  <c r="U178" i="55"/>
  <c r="S458" i="55"/>
  <c r="U334" i="55"/>
  <c r="U246" i="55"/>
  <c r="S348" i="55"/>
  <c r="U242" i="55"/>
  <c r="U511" i="55"/>
  <c r="U428" i="55"/>
  <c r="U441" i="55"/>
  <c r="S334" i="55"/>
  <c r="U458" i="55"/>
  <c r="U467" i="55"/>
  <c r="S242" i="55"/>
  <c r="U348" i="55"/>
  <c r="U512" i="55"/>
  <c r="U400" i="55"/>
  <c r="U273" i="55"/>
  <c r="U380" i="55"/>
  <c r="U239" i="55"/>
  <c r="U468" i="55"/>
  <c r="V470" i="55"/>
  <c r="V467" i="55"/>
  <c r="U185" i="55"/>
  <c r="V501" i="55"/>
  <c r="V304" i="55"/>
  <c r="V447" i="55"/>
  <c r="T164" i="55"/>
  <c r="U399" i="55"/>
  <c r="U393" i="55"/>
  <c r="U379" i="55"/>
  <c r="U345" i="55"/>
  <c r="U349" i="55"/>
  <c r="V351" i="55"/>
  <c r="U350" i="55"/>
  <c r="U186" i="55"/>
  <c r="V393" i="55"/>
  <c r="V505" i="55"/>
  <c r="V358" i="55"/>
  <c r="U505" i="55"/>
  <c r="U392" i="55"/>
  <c r="U253" i="55"/>
  <c r="U346" i="55"/>
  <c r="U244" i="55"/>
  <c r="V348" i="55"/>
  <c r="V245" i="55"/>
  <c r="U480" i="55"/>
  <c r="V291" i="55"/>
  <c r="V488" i="55"/>
  <c r="V332" i="55"/>
  <c r="V164" i="55"/>
  <c r="U506" i="55"/>
  <c r="U274" i="55"/>
  <c r="U252" i="55"/>
  <c r="U240" i="55"/>
  <c r="U469" i="55"/>
  <c r="U243" i="55"/>
  <c r="V242" i="55"/>
  <c r="U479" i="55"/>
  <c r="V460" i="55"/>
  <c r="V399" i="55"/>
  <c r="V274" i="55"/>
  <c r="D2" i="47"/>
  <c r="E172" i="23" s="1"/>
  <c r="D286" i="27" s="1"/>
  <c r="O31" i="52"/>
  <c r="O35" i="52"/>
  <c r="O29" i="52"/>
  <c r="R31" i="52"/>
  <c r="R35" i="52"/>
  <c r="R29" i="52"/>
  <c r="O32" i="52"/>
  <c r="O36" i="52"/>
  <c r="R32" i="52"/>
  <c r="R36" i="52"/>
  <c r="O33" i="52"/>
  <c r="O37" i="52"/>
  <c r="R33" i="52"/>
  <c r="R37" i="52"/>
  <c r="O30" i="52"/>
  <c r="O34" i="52"/>
  <c r="O38" i="52"/>
  <c r="R30" i="52"/>
  <c r="R34" i="52"/>
  <c r="R38" i="52"/>
  <c r="F40" i="52"/>
  <c r="F41" i="52"/>
  <c r="F38" i="52"/>
  <c r="F42" i="52"/>
  <c r="F37" i="52"/>
  <c r="F36" i="52"/>
  <c r="C5" i="47"/>
  <c r="D175" i="23" s="1"/>
  <c r="C344" i="27" s="1"/>
  <c r="D7" i="47"/>
  <c r="E177" i="23" s="1"/>
  <c r="D296" i="27" s="1"/>
  <c r="C4" i="47"/>
  <c r="D174" i="23" s="1"/>
  <c r="C326" i="27" s="1"/>
  <c r="D3" i="47"/>
  <c r="E173" i="23" s="1"/>
  <c r="D306" i="27" s="1"/>
  <c r="D10" i="47"/>
  <c r="E180" i="23" s="1"/>
  <c r="D351" i="27" s="1"/>
  <c r="D5" i="47"/>
  <c r="E175" i="23" s="1"/>
  <c r="D346" i="27" s="1"/>
  <c r="C11" i="47"/>
  <c r="D181" i="23" s="1"/>
  <c r="C376" i="27" s="1"/>
  <c r="C6" i="47"/>
  <c r="D176" i="23" s="1"/>
  <c r="C366" i="27" s="1"/>
  <c r="D11" i="47"/>
  <c r="E181" i="23" s="1"/>
  <c r="D374" i="27" s="1"/>
  <c r="D9" i="47"/>
  <c r="E179" i="23" s="1"/>
  <c r="D336" i="27" s="1"/>
  <c r="C7" i="47"/>
  <c r="D177" i="23" s="1"/>
  <c r="C296" i="27" s="1"/>
  <c r="C10" i="47"/>
  <c r="D180" i="23" s="1"/>
  <c r="D4" i="47"/>
  <c r="E174" i="23" s="1"/>
  <c r="D324" i="27" s="1"/>
  <c r="C8" i="47"/>
  <c r="D178" i="23" s="1"/>
  <c r="C316" i="27" s="1"/>
  <c r="D6" i="47"/>
  <c r="E176" i="23" s="1"/>
  <c r="D366" i="27" s="1"/>
  <c r="D8" i="47"/>
  <c r="E178" i="23" s="1"/>
  <c r="D316" i="27" s="1"/>
  <c r="C9" i="47"/>
  <c r="D179" i="23" s="1"/>
  <c r="C331" i="27" s="1"/>
  <c r="C3" i="47"/>
  <c r="D173" i="23" s="1"/>
  <c r="C306" i="27" s="1"/>
  <c r="C2" i="47"/>
  <c r="D172" i="23" s="1"/>
  <c r="C286" i="27" s="1"/>
  <c r="E7" i="18"/>
  <c r="E9" i="18"/>
  <c r="E11" i="18"/>
  <c r="F7" i="18"/>
  <c r="F9" i="18"/>
  <c r="F11" i="18"/>
  <c r="E8" i="18"/>
  <c r="E10" i="18"/>
  <c r="F8" i="18"/>
  <c r="F10" i="18"/>
  <c r="B412" i="27"/>
  <c r="C412" i="27" s="1"/>
  <c r="J65" i="56"/>
  <c r="J8" i="56"/>
  <c r="J66" i="56"/>
  <c r="J68" i="56"/>
  <c r="J115" i="56"/>
  <c r="J88" i="56"/>
  <c r="J105" i="56"/>
  <c r="J96" i="56"/>
  <c r="J19" i="56"/>
  <c r="J116" i="56"/>
  <c r="J49" i="56"/>
  <c r="J18" i="56"/>
  <c r="J27" i="56"/>
  <c r="J36" i="56"/>
  <c r="J120" i="56"/>
  <c r="J55" i="56"/>
  <c r="J53" i="56"/>
  <c r="J26" i="56"/>
  <c r="J35" i="56"/>
  <c r="J40" i="56"/>
  <c r="J14" i="56"/>
  <c r="J63" i="56"/>
  <c r="J57" i="56"/>
  <c r="J98" i="56"/>
  <c r="J30" i="56"/>
  <c r="J11" i="56"/>
  <c r="J112" i="56"/>
  <c r="J41" i="56"/>
  <c r="J34" i="56"/>
  <c r="J22" i="56"/>
  <c r="J110" i="56"/>
  <c r="J114" i="56"/>
  <c r="J91" i="56"/>
  <c r="J78" i="56"/>
  <c r="J89" i="56"/>
  <c r="J50" i="56"/>
  <c r="J59" i="56"/>
  <c r="J56" i="56"/>
  <c r="J46" i="56"/>
  <c r="J95" i="56"/>
  <c r="J73" i="56"/>
  <c r="J58" i="56"/>
  <c r="J67" i="56"/>
  <c r="J64" i="56"/>
  <c r="J54" i="56"/>
  <c r="J103" i="56"/>
  <c r="J81" i="56"/>
  <c r="J106" i="56"/>
  <c r="J42" i="56"/>
  <c r="J113" i="56"/>
  <c r="J2" i="56"/>
  <c r="J24" i="56"/>
  <c r="J31" i="56"/>
  <c r="J4" i="56"/>
  <c r="J21" i="56"/>
  <c r="J52" i="56"/>
  <c r="J69" i="56"/>
  <c r="J74" i="56"/>
  <c r="J72" i="56"/>
  <c r="J5" i="56"/>
  <c r="J118" i="56"/>
  <c r="J16" i="56"/>
  <c r="J100" i="56"/>
  <c r="J7" i="56"/>
  <c r="J33" i="56"/>
  <c r="J117" i="56"/>
  <c r="J3" i="56"/>
  <c r="J20" i="56"/>
  <c r="J104" i="56"/>
  <c r="J23" i="56"/>
  <c r="J37" i="56"/>
  <c r="J121" i="56"/>
  <c r="J85" i="56"/>
  <c r="J71" i="56"/>
  <c r="J32" i="56"/>
  <c r="J80" i="56"/>
  <c r="J119" i="56"/>
  <c r="J101" i="56"/>
  <c r="J75" i="56"/>
  <c r="J44" i="56"/>
  <c r="J108" i="56"/>
  <c r="J102" i="56"/>
  <c r="J111" i="56"/>
  <c r="J61" i="56"/>
  <c r="J99" i="56"/>
  <c r="J17" i="56"/>
  <c r="J92" i="56"/>
  <c r="J45" i="56"/>
  <c r="J48" i="56"/>
  <c r="J87" i="56"/>
  <c r="J39" i="56"/>
  <c r="J86" i="56"/>
  <c r="J84" i="56"/>
  <c r="J107" i="56"/>
  <c r="J60" i="56"/>
  <c r="J6" i="56"/>
  <c r="J15" i="56"/>
  <c r="J13" i="56"/>
  <c r="J77" i="56"/>
  <c r="J90" i="56"/>
  <c r="J28" i="56"/>
  <c r="J79" i="56"/>
  <c r="J83" i="56"/>
  <c r="J51" i="56"/>
  <c r="J82" i="56"/>
  <c r="J9" i="56"/>
  <c r="J94" i="56"/>
  <c r="J12" i="56"/>
  <c r="J76" i="56"/>
  <c r="J38" i="56"/>
  <c r="J47" i="56"/>
  <c r="J29" i="56"/>
  <c r="J93" i="56"/>
  <c r="J62" i="56"/>
  <c r="J43" i="56"/>
  <c r="J25" i="56"/>
  <c r="J10" i="56"/>
  <c r="J97" i="56"/>
  <c r="J70" i="56"/>
  <c r="J109" i="56"/>
  <c r="T159" i="55"/>
  <c r="V159" i="55"/>
  <c r="T76" i="55"/>
  <c r="T72" i="55"/>
  <c r="V59" i="55"/>
  <c r="V161" i="55"/>
  <c r="V102" i="55"/>
  <c r="T46" i="55"/>
  <c r="T63" i="55"/>
  <c r="V160" i="55"/>
  <c r="T50" i="55"/>
  <c r="T150" i="55"/>
  <c r="V89" i="55"/>
  <c r="T85" i="55"/>
  <c r="V76" i="55"/>
  <c r="V98" i="55"/>
  <c r="T59" i="55"/>
  <c r="T161" i="55"/>
  <c r="T102" i="55"/>
  <c r="T124" i="55"/>
  <c r="T111" i="55"/>
  <c r="V63" i="55"/>
  <c r="V37" i="55"/>
  <c r="V85" i="55"/>
  <c r="T168" i="55"/>
  <c r="V150" i="55"/>
  <c r="T89" i="55"/>
  <c r="T137" i="55"/>
  <c r="V124" i="55"/>
  <c r="V111" i="55"/>
  <c r="T141" i="55"/>
  <c r="V72" i="55"/>
  <c r="V137" i="55"/>
  <c r="T160" i="55"/>
  <c r="V50" i="55"/>
  <c r="V141" i="55"/>
  <c r="T98" i="55"/>
  <c r="T128" i="55"/>
  <c r="T115" i="55"/>
  <c r="T37" i="55"/>
  <c r="V168" i="55"/>
  <c r="U44" i="55"/>
  <c r="U42" i="55"/>
  <c r="S122" i="55"/>
  <c r="U135" i="55"/>
  <c r="S145" i="55"/>
  <c r="S52" i="55"/>
  <c r="S78" i="55"/>
  <c r="S109" i="55"/>
  <c r="U117" i="55"/>
  <c r="U57" i="55"/>
  <c r="S83" i="55"/>
  <c r="U94" i="55"/>
  <c r="U146" i="55"/>
  <c r="U144" i="55"/>
  <c r="U54" i="55"/>
  <c r="S121" i="55"/>
  <c r="S134" i="55"/>
  <c r="S65" i="55"/>
  <c r="S143" i="55"/>
  <c r="S107" i="55"/>
  <c r="S93" i="55"/>
  <c r="U118" i="55"/>
  <c r="U56" i="55"/>
  <c r="U122" i="55"/>
  <c r="S148" i="55"/>
  <c r="S80" i="55"/>
  <c r="U52" i="55"/>
  <c r="S130" i="55"/>
  <c r="U91" i="55"/>
  <c r="U95" i="55"/>
  <c r="S68" i="55"/>
  <c r="U133" i="55"/>
  <c r="S66" i="55"/>
  <c r="S146" i="55"/>
  <c r="S79" i="55"/>
  <c r="S54" i="55"/>
  <c r="U121" i="55"/>
  <c r="U134" i="55"/>
  <c r="U65" i="55"/>
  <c r="S105" i="55"/>
  <c r="U143" i="55"/>
  <c r="U107" i="55"/>
  <c r="U93" i="55"/>
  <c r="U96" i="55"/>
  <c r="U67" i="55"/>
  <c r="S81" i="55"/>
  <c r="U148" i="55"/>
  <c r="U132" i="55"/>
  <c r="S106" i="55"/>
  <c r="U130" i="55"/>
  <c r="S91" i="55"/>
  <c r="S95" i="55"/>
  <c r="U120" i="55"/>
  <c r="S133" i="55"/>
  <c r="U66" i="55"/>
  <c r="S69" i="55"/>
  <c r="U108" i="55"/>
  <c r="U92" i="55"/>
  <c r="U119" i="55"/>
  <c r="U55" i="55"/>
  <c r="S147" i="55"/>
  <c r="U131" i="55"/>
  <c r="S53" i="55"/>
  <c r="S82" i="55"/>
  <c r="S96" i="55"/>
  <c r="S67" i="55"/>
  <c r="S135" i="55"/>
  <c r="U109" i="55"/>
  <c r="S94" i="55"/>
  <c r="S92" i="55"/>
  <c r="S118" i="55"/>
  <c r="S132" i="55"/>
  <c r="U145" i="55"/>
  <c r="S117" i="55"/>
  <c r="S104" i="55"/>
  <c r="S119" i="55"/>
  <c r="U147" i="55"/>
  <c r="S56" i="55"/>
  <c r="S57" i="55"/>
  <c r="S55" i="55"/>
  <c r="S70" i="55"/>
  <c r="S120" i="55"/>
  <c r="S108" i="55"/>
  <c r="U53" i="55"/>
  <c r="U43" i="55"/>
  <c r="S144" i="55"/>
  <c r="S131" i="55"/>
  <c r="V134" i="55"/>
  <c r="T108" i="55"/>
  <c r="U50" i="55"/>
  <c r="S168" i="55"/>
  <c r="U161" i="55"/>
  <c r="S64" i="55"/>
  <c r="S84" i="55"/>
  <c r="S160" i="55"/>
  <c r="T56" i="55"/>
  <c r="U98" i="55"/>
  <c r="V118" i="55"/>
  <c r="S89" i="55"/>
  <c r="U142" i="55"/>
  <c r="S162" i="55"/>
  <c r="S97" i="55"/>
  <c r="T121" i="55"/>
  <c r="U123" i="55"/>
  <c r="S102" i="55"/>
  <c r="V165" i="55"/>
  <c r="S124" i="55"/>
  <c r="U111" i="55"/>
  <c r="T131" i="55"/>
  <c r="U76" i="55"/>
  <c r="U141" i="55"/>
  <c r="V69" i="55"/>
  <c r="V131" i="55"/>
  <c r="S141" i="55"/>
  <c r="T79" i="55"/>
  <c r="S103" i="55"/>
  <c r="T162" i="55"/>
  <c r="V95" i="55"/>
  <c r="S136" i="55"/>
  <c r="T147" i="55"/>
  <c r="S163" i="55"/>
  <c r="S150" i="55"/>
  <c r="S110" i="55"/>
  <c r="S159" i="55"/>
  <c r="T66" i="55"/>
  <c r="V105" i="55"/>
  <c r="U115" i="55"/>
  <c r="U90" i="55"/>
  <c r="S58" i="55"/>
  <c r="T134" i="55"/>
  <c r="V108" i="55"/>
  <c r="S50" i="55"/>
  <c r="V162" i="55"/>
  <c r="U116" i="55"/>
  <c r="T95" i="55"/>
  <c r="U136" i="55"/>
  <c r="V147" i="55"/>
  <c r="T144" i="55"/>
  <c r="U163" i="55"/>
  <c r="U77" i="55"/>
  <c r="U150" i="55"/>
  <c r="S128" i="55"/>
  <c r="U89" i="55"/>
  <c r="S142" i="55"/>
  <c r="U149" i="55"/>
  <c r="S123" i="55"/>
  <c r="S76" i="55"/>
  <c r="U137" i="55"/>
  <c r="S116" i="55"/>
  <c r="V144" i="55"/>
  <c r="T53" i="55"/>
  <c r="S37" i="55"/>
  <c r="U51" i="55"/>
  <c r="V92" i="55"/>
  <c r="U85" i="55"/>
  <c r="T82" i="55"/>
  <c r="S137" i="55"/>
  <c r="U103" i="55"/>
  <c r="S161" i="55"/>
  <c r="U64" i="55"/>
  <c r="U84" i="55"/>
  <c r="U160" i="55"/>
  <c r="V56" i="55"/>
  <c r="S98" i="55"/>
  <c r="T118" i="55"/>
  <c r="U110" i="55"/>
  <c r="V53" i="55"/>
  <c r="U162" i="55"/>
  <c r="U97" i="55"/>
  <c r="V121" i="55"/>
  <c r="S129" i="55"/>
  <c r="U159" i="55"/>
  <c r="V66" i="55"/>
  <c r="T105" i="55"/>
  <c r="S51" i="55"/>
  <c r="T165" i="55"/>
  <c r="U124" i="55"/>
  <c r="S111" i="55"/>
  <c r="S59" i="55"/>
  <c r="S115" i="55"/>
  <c r="S63" i="55"/>
  <c r="T92" i="55"/>
  <c r="S85" i="55"/>
  <c r="U102" i="55"/>
  <c r="S90" i="55"/>
  <c r="S77" i="55"/>
  <c r="S149" i="55"/>
  <c r="S167" i="55"/>
  <c r="T69" i="55"/>
  <c r="U63" i="55"/>
  <c r="S38" i="55"/>
  <c r="U106" i="55"/>
  <c r="U81" i="55"/>
  <c r="U80" i="55"/>
  <c r="D80" i="55" s="1"/>
  <c r="S43" i="55"/>
  <c r="U41" i="55"/>
  <c r="S41" i="55"/>
  <c r="U69" i="55"/>
  <c r="S39" i="55"/>
  <c r="U105" i="55"/>
  <c r="U83" i="55"/>
  <c r="U68" i="55"/>
  <c r="S44" i="55"/>
  <c r="U40" i="55"/>
  <c r="U82" i="55"/>
  <c r="U39" i="55"/>
  <c r="U104" i="55"/>
  <c r="U78" i="55"/>
  <c r="U70" i="55"/>
  <c r="D70" i="55" s="1"/>
  <c r="S42" i="55"/>
  <c r="S40" i="55"/>
  <c r="U79" i="55"/>
  <c r="D264" i="36"/>
  <c r="C341" i="36"/>
  <c r="C268" i="36"/>
  <c r="D348" i="36"/>
  <c r="C285" i="36"/>
  <c r="C114" i="36"/>
  <c r="D121" i="36"/>
  <c r="C310" i="36"/>
  <c r="D276" i="36"/>
  <c r="C307" i="36"/>
  <c r="D117" i="36"/>
  <c r="C302" i="36"/>
  <c r="D29" i="36"/>
  <c r="C76" i="36"/>
  <c r="D351" i="36"/>
  <c r="D332" i="36"/>
  <c r="D57" i="36"/>
  <c r="C20" i="36"/>
  <c r="D352" i="36"/>
  <c r="C288" i="36"/>
  <c r="D344" i="36"/>
  <c r="C100" i="36"/>
  <c r="D362" i="36"/>
  <c r="C327" i="36"/>
  <c r="D256" i="36"/>
  <c r="C113" i="36"/>
  <c r="C72" i="36"/>
  <c r="C69" i="36"/>
  <c r="C301" i="36"/>
  <c r="C325" i="36"/>
  <c r="C95" i="36"/>
  <c r="C43" i="36"/>
  <c r="C98" i="36"/>
  <c r="C75" i="36"/>
  <c r="D93" i="36"/>
  <c r="C294" i="36"/>
  <c r="D270" i="36"/>
  <c r="C297" i="36"/>
  <c r="D309" i="36"/>
  <c r="C361" i="36"/>
  <c r="D265" i="36"/>
  <c r="C99" i="36"/>
  <c r="C56" i="36"/>
  <c r="C49" i="36"/>
  <c r="D315" i="36"/>
  <c r="D284" i="36"/>
  <c r="C17" i="36"/>
  <c r="C303" i="36"/>
  <c r="D337" i="36"/>
  <c r="D253" i="36"/>
  <c r="D360" i="36"/>
  <c r="C19" i="36"/>
  <c r="D295" i="36"/>
  <c r="C74" i="36"/>
  <c r="D101" i="36"/>
  <c r="C244" i="36"/>
  <c r="C11" i="36"/>
  <c r="C102" i="36"/>
  <c r="C21" i="36"/>
  <c r="C120" i="36"/>
  <c r="D64" i="36"/>
  <c r="C118" i="36"/>
  <c r="D246" i="36"/>
  <c r="C112" i="36"/>
  <c r="D279" i="36"/>
  <c r="C299" i="36"/>
  <c r="D273" i="36"/>
  <c r="C263" i="36"/>
  <c r="D324" i="36"/>
  <c r="C336" i="36"/>
  <c r="D52" i="36"/>
  <c r="C259" i="36"/>
  <c r="D110" i="36"/>
  <c r="C271" i="36"/>
  <c r="D26" i="36"/>
  <c r="C60" i="36"/>
  <c r="D32" i="36"/>
  <c r="C329" i="36"/>
  <c r="D326" i="36"/>
  <c r="C319" i="36"/>
  <c r="D343" i="36"/>
  <c r="C96" i="36"/>
  <c r="D245" i="36"/>
  <c r="D23" i="36"/>
  <c r="D78" i="36"/>
  <c r="C53" i="36"/>
  <c r="D103" i="36"/>
  <c r="C334" i="36"/>
  <c r="D8" i="36"/>
  <c r="C346" i="36"/>
  <c r="D6" i="36"/>
  <c r="D35" i="36"/>
  <c r="D280" i="36"/>
  <c r="C292" i="36"/>
  <c r="D282" i="36"/>
  <c r="C267" i="36"/>
  <c r="D3" i="36"/>
  <c r="C350" i="36"/>
  <c r="C4" i="36"/>
  <c r="D107" i="36"/>
  <c r="C356" i="36"/>
  <c r="C79" i="36"/>
  <c r="C311" i="36"/>
  <c r="D48" i="36"/>
  <c r="C287" i="36"/>
  <c r="C2" i="36"/>
  <c r="C260" i="36"/>
  <c r="C13" i="36"/>
  <c r="C312" i="36"/>
  <c r="C50" i="36"/>
  <c r="C83" i="36"/>
  <c r="D255" i="36"/>
  <c r="C54" i="36"/>
  <c r="D335" i="36"/>
  <c r="C320" i="36"/>
  <c r="D90" i="36"/>
  <c r="C111" i="36"/>
  <c r="D105" i="36"/>
  <c r="C106" i="36"/>
  <c r="D76" i="36"/>
  <c r="C261" i="36"/>
  <c r="C254" i="36"/>
  <c r="D288" i="36"/>
  <c r="D51" i="36"/>
  <c r="C298" i="36"/>
  <c r="D69" i="36"/>
  <c r="D325" i="36"/>
  <c r="D43" i="36"/>
  <c r="D75" i="36"/>
  <c r="C278" i="36"/>
  <c r="C30" i="36"/>
  <c r="D12" i="36"/>
  <c r="D303" i="36"/>
  <c r="C253" i="36"/>
  <c r="C340" i="36"/>
  <c r="C34" i="36"/>
  <c r="D120" i="36"/>
  <c r="C293" i="36"/>
  <c r="C305" i="36"/>
  <c r="C277" i="36"/>
  <c r="D259" i="36"/>
  <c r="D271" i="36"/>
  <c r="C272" i="36"/>
  <c r="D329" i="36"/>
  <c r="C47" i="36"/>
  <c r="C23" i="36"/>
  <c r="D53" i="36"/>
  <c r="C274" i="36"/>
  <c r="C353" i="36"/>
  <c r="C275" i="36"/>
  <c r="C22" i="36"/>
  <c r="C119" i="36"/>
  <c r="C33" i="36"/>
  <c r="D287" i="36"/>
  <c r="C80" i="36"/>
  <c r="C88" i="36"/>
  <c r="C73" i="36"/>
  <c r="D5" i="36"/>
  <c r="D10" i="36"/>
  <c r="C264" i="36"/>
  <c r="D77" i="36"/>
  <c r="D268" i="36"/>
  <c r="D38" i="36"/>
  <c r="D285" i="36"/>
  <c r="D308" i="36"/>
  <c r="C121" i="36"/>
  <c r="C317" i="36"/>
  <c r="C276" i="36"/>
  <c r="C63" i="36"/>
  <c r="C117" i="36"/>
  <c r="D41" i="36"/>
  <c r="C29" i="36"/>
  <c r="D89" i="36"/>
  <c r="C351" i="36"/>
  <c r="D15" i="36"/>
  <c r="C57" i="36"/>
  <c r="D296" i="36"/>
  <c r="C352" i="36"/>
  <c r="D14" i="36"/>
  <c r="C344" i="36"/>
  <c r="D87" i="36"/>
  <c r="C362" i="36"/>
  <c r="D323" i="36"/>
  <c r="C256" i="36"/>
  <c r="D281" i="36"/>
  <c r="D72" i="36"/>
  <c r="D322" i="36"/>
  <c r="D301" i="36"/>
  <c r="C28" i="36"/>
  <c r="D95" i="36"/>
  <c r="D82" i="36"/>
  <c r="D98" i="36"/>
  <c r="D338" i="36"/>
  <c r="C93" i="36"/>
  <c r="D328" i="36"/>
  <c r="C270" i="36"/>
  <c r="D37" i="36"/>
  <c r="C309" i="36"/>
  <c r="D9" i="36"/>
  <c r="C265" i="36"/>
  <c r="D289" i="36"/>
  <c r="D56" i="36"/>
  <c r="D46" i="36"/>
  <c r="C315" i="36"/>
  <c r="D17" i="36"/>
  <c r="D91" i="36"/>
  <c r="C337" i="36"/>
  <c r="D304" i="36"/>
  <c r="C360" i="36"/>
  <c r="C115" i="36"/>
  <c r="C295" i="36"/>
  <c r="D58" i="36"/>
  <c r="C101" i="36"/>
  <c r="D68" i="36"/>
  <c r="D11" i="36"/>
  <c r="D321" i="36"/>
  <c r="D21" i="36"/>
  <c r="D258" i="36"/>
  <c r="C64" i="36"/>
  <c r="D314" i="36"/>
  <c r="C246" i="36"/>
  <c r="D109" i="36"/>
  <c r="C279" i="36"/>
  <c r="D116" i="36"/>
  <c r="C273" i="36"/>
  <c r="D86" i="36"/>
  <c r="C324" i="36"/>
  <c r="D247" i="36"/>
  <c r="C52" i="36"/>
  <c r="D286" i="36"/>
  <c r="C110" i="36"/>
  <c r="D81" i="36"/>
  <c r="C26" i="36"/>
  <c r="C333" i="36"/>
  <c r="C32" i="36"/>
  <c r="C300" i="36"/>
  <c r="C326" i="36"/>
  <c r="D357" i="36"/>
  <c r="C343" i="36"/>
  <c r="D262" i="36"/>
  <c r="C245" i="36"/>
  <c r="D55" i="36"/>
  <c r="C78" i="36"/>
  <c r="C269" i="36"/>
  <c r="C103" i="36"/>
  <c r="D283" i="36"/>
  <c r="C8" i="36"/>
  <c r="D354" i="36"/>
  <c r="C6" i="36"/>
  <c r="C44" i="36"/>
  <c r="C280" i="36"/>
  <c r="D31" i="36"/>
  <c r="C282" i="36"/>
  <c r="D104" i="36"/>
  <c r="C3" i="36"/>
  <c r="D92" i="36"/>
  <c r="C18" i="36"/>
  <c r="D330" i="36"/>
  <c r="C107" i="36"/>
  <c r="D67" i="36"/>
  <c r="D79" i="36"/>
  <c r="C349" i="36"/>
  <c r="C48" i="36"/>
  <c r="D290" i="36"/>
  <c r="D2" i="36"/>
  <c r="D249" i="36"/>
  <c r="D13" i="36"/>
  <c r="D59" i="36"/>
  <c r="D50" i="36"/>
  <c r="D363" i="36"/>
  <c r="C255" i="36"/>
  <c r="C16" i="36"/>
  <c r="C335" i="36"/>
  <c r="D318" i="36"/>
  <c r="C90" i="36"/>
  <c r="C252" i="36"/>
  <c r="C105" i="36"/>
  <c r="C42" i="36"/>
  <c r="D113" i="36"/>
  <c r="C355" i="36"/>
  <c r="D294" i="36"/>
  <c r="C248" i="36"/>
  <c r="C39" i="36"/>
  <c r="C284" i="36"/>
  <c r="C65" i="36"/>
  <c r="D74" i="36"/>
  <c r="C250" i="36"/>
  <c r="D118" i="36"/>
  <c r="C339" i="36"/>
  <c r="D336" i="36"/>
  <c r="C358" i="36"/>
  <c r="D319" i="36"/>
  <c r="C24" i="36"/>
  <c r="D334" i="36"/>
  <c r="C45" i="36"/>
  <c r="D292" i="36"/>
  <c r="C61" i="36"/>
  <c r="D311" i="36"/>
  <c r="D316" i="36"/>
  <c r="D83" i="36"/>
  <c r="D54" i="36"/>
  <c r="D320" i="36"/>
  <c r="C347" i="36"/>
  <c r="C10" i="36"/>
  <c r="D266" i="36"/>
  <c r="C77" i="36"/>
  <c r="D345" i="36"/>
  <c r="C38" i="36"/>
  <c r="D291" i="36"/>
  <c r="C308" i="36"/>
  <c r="D71" i="36"/>
  <c r="D317" i="36"/>
  <c r="D306" i="36"/>
  <c r="D63" i="36"/>
  <c r="D359" i="36"/>
  <c r="C41" i="36"/>
  <c r="D42" i="36"/>
  <c r="C89" i="36"/>
  <c r="D261" i="36"/>
  <c r="C15" i="36"/>
  <c r="D254" i="36"/>
  <c r="C296" i="36"/>
  <c r="C84" i="36"/>
  <c r="C14" i="36"/>
  <c r="C51" i="36"/>
  <c r="C87" i="36"/>
  <c r="D298" i="36"/>
  <c r="C323" i="36"/>
  <c r="D7" i="36"/>
  <c r="C281" i="36"/>
  <c r="D257" i="36"/>
  <c r="C322" i="36"/>
  <c r="D355" i="36"/>
  <c r="D28" i="36"/>
  <c r="D331" i="36"/>
  <c r="C82" i="36"/>
  <c r="C66" i="36"/>
  <c r="C338" i="36"/>
  <c r="D278" i="36"/>
  <c r="C328" i="36"/>
  <c r="D248" i="36"/>
  <c r="C37" i="36"/>
  <c r="D30" i="36"/>
  <c r="C9" i="36"/>
  <c r="D39" i="36"/>
  <c r="C289" i="36"/>
  <c r="C12" i="36"/>
  <c r="C46" i="36"/>
  <c r="D85" i="36"/>
  <c r="C25" i="36"/>
  <c r="D65" i="36"/>
  <c r="C91" i="36"/>
  <c r="D97" i="36"/>
  <c r="C304" i="36"/>
  <c r="D313" i="36"/>
  <c r="D115" i="36"/>
  <c r="D340" i="36"/>
  <c r="C58" i="36"/>
  <c r="D34" i="36"/>
  <c r="C68" i="36"/>
  <c r="D250" i="36"/>
  <c r="C321" i="36"/>
  <c r="D62" i="36"/>
  <c r="C258" i="36"/>
  <c r="D293" i="36"/>
  <c r="C314" i="36"/>
  <c r="D305" i="36"/>
  <c r="C109" i="36"/>
  <c r="D339" i="36"/>
  <c r="C116" i="36"/>
  <c r="D277" i="36"/>
  <c r="C86" i="36"/>
  <c r="D342" i="36"/>
  <c r="C247" i="36"/>
  <c r="D94" i="36"/>
  <c r="C286" i="36"/>
  <c r="D358" i="36"/>
  <c r="C81" i="36"/>
  <c r="D272" i="36"/>
  <c r="D333" i="36"/>
  <c r="D251" i="36"/>
  <c r="D300" i="36"/>
  <c r="D47" i="36"/>
  <c r="C357" i="36"/>
  <c r="C262" i="36"/>
  <c r="D70" i="36"/>
  <c r="C55" i="36"/>
  <c r="D27" i="36"/>
  <c r="D269" i="36"/>
  <c r="D274" i="36"/>
  <c r="C283" i="36"/>
  <c r="D45" i="36"/>
  <c r="C354" i="36"/>
  <c r="D353" i="36"/>
  <c r="D44" i="36"/>
  <c r="D275" i="36"/>
  <c r="C31" i="36"/>
  <c r="D22" i="36"/>
  <c r="C104" i="36"/>
  <c r="D61" i="36"/>
  <c r="C92" i="36"/>
  <c r="D119" i="36"/>
  <c r="C330" i="36"/>
  <c r="D33" i="36"/>
  <c r="C67" i="36"/>
  <c r="D40" i="36"/>
  <c r="D349" i="36"/>
  <c r="C316" i="36"/>
  <c r="C290" i="36"/>
  <c r="D80" i="36"/>
  <c r="C249" i="36"/>
  <c r="D88" i="36"/>
  <c r="C59" i="36"/>
  <c r="C36" i="36"/>
  <c r="C363" i="36"/>
  <c r="D108" i="36"/>
  <c r="D16" i="36"/>
  <c r="D73" i="36"/>
  <c r="C318" i="36"/>
  <c r="D347" i="36"/>
  <c r="D252" i="36"/>
  <c r="C5" i="36"/>
  <c r="C332" i="36"/>
  <c r="D20" i="36"/>
  <c r="D84" i="36"/>
  <c r="D100" i="36"/>
  <c r="D327" i="36"/>
  <c r="C7" i="36"/>
  <c r="C257" i="36"/>
  <c r="C331" i="36"/>
  <c r="D66" i="36"/>
  <c r="D297" i="36"/>
  <c r="D361" i="36"/>
  <c r="D99" i="36"/>
  <c r="D49" i="36"/>
  <c r="C85" i="36"/>
  <c r="C97" i="36"/>
  <c r="C313" i="36"/>
  <c r="D244" i="36"/>
  <c r="D102" i="36"/>
  <c r="C62" i="36"/>
  <c r="D112" i="36"/>
  <c r="D299" i="36"/>
  <c r="D263" i="36"/>
  <c r="C342" i="36"/>
  <c r="C94" i="36"/>
  <c r="D60" i="36"/>
  <c r="C251" i="36"/>
  <c r="D96" i="36"/>
  <c r="C70" i="36"/>
  <c r="C27" i="36"/>
  <c r="D346" i="36"/>
  <c r="C35" i="36"/>
  <c r="D267" i="36"/>
  <c r="D350" i="36"/>
  <c r="D4" i="36"/>
  <c r="D356" i="36"/>
  <c r="C40" i="36"/>
  <c r="D260" i="36"/>
  <c r="D312" i="36"/>
  <c r="D36" i="36"/>
  <c r="C108" i="36"/>
  <c r="D111" i="36"/>
  <c r="D106" i="36"/>
  <c r="D341" i="36"/>
  <c r="C266" i="36"/>
  <c r="C348" i="36"/>
  <c r="C345" i="36"/>
  <c r="D114" i="36"/>
  <c r="C291" i="36"/>
  <c r="D310" i="36"/>
  <c r="C71" i="36"/>
  <c r="D307" i="36"/>
  <c r="C306" i="36"/>
  <c r="D302" i="36"/>
  <c r="C359" i="36"/>
  <c r="S165" i="55"/>
  <c r="S164" i="55"/>
  <c r="U165" i="55"/>
  <c r="S166" i="55"/>
  <c r="U164" i="55"/>
  <c r="U166" i="55"/>
  <c r="U129" i="55"/>
  <c r="U72" i="55"/>
  <c r="S46" i="55"/>
  <c r="V46" i="55"/>
  <c r="V82" i="55"/>
  <c r="T167" i="55"/>
  <c r="V166" i="55"/>
  <c r="U168" i="55"/>
  <c r="S45" i="55"/>
  <c r="T40" i="55"/>
  <c r="V43" i="55"/>
  <c r="U128" i="55"/>
  <c r="S72" i="55"/>
  <c r="U58" i="55"/>
  <c r="U46" i="55"/>
  <c r="V128" i="55"/>
  <c r="V79" i="55"/>
  <c r="V167" i="55"/>
  <c r="U38" i="55"/>
  <c r="V115" i="55"/>
  <c r="T43" i="55"/>
  <c r="U167" i="55"/>
  <c r="U37" i="55"/>
  <c r="S71" i="55"/>
  <c r="U59" i="55"/>
  <c r="U45" i="55"/>
  <c r="V40" i="55"/>
  <c r="U71" i="55"/>
  <c r="T166" i="55"/>
  <c r="D234" i="36"/>
  <c r="D203" i="36"/>
  <c r="D155" i="36"/>
  <c r="C187" i="36"/>
  <c r="D130" i="36"/>
  <c r="C232" i="36"/>
  <c r="D147" i="36"/>
  <c r="C151" i="36"/>
  <c r="D189" i="36"/>
  <c r="C176" i="36"/>
  <c r="D149" i="36"/>
  <c r="C178" i="36"/>
  <c r="C140" i="36"/>
  <c r="C168" i="36"/>
  <c r="D230" i="36"/>
  <c r="C205" i="36"/>
  <c r="D164" i="36"/>
  <c r="C145" i="36"/>
  <c r="D127" i="36"/>
  <c r="C160" i="36"/>
  <c r="D202" i="36"/>
  <c r="C226" i="36"/>
  <c r="D157" i="36"/>
  <c r="C162" i="36"/>
  <c r="C236" i="36"/>
  <c r="D235" i="36"/>
  <c r="D200" i="36"/>
  <c r="C161" i="36"/>
  <c r="D227" i="36"/>
  <c r="C219" i="36"/>
  <c r="D154" i="36"/>
  <c r="C138" i="36"/>
  <c r="D144" i="36"/>
  <c r="C167" i="36"/>
  <c r="D175" i="36"/>
  <c r="C123" i="36"/>
  <c r="D233" i="36"/>
  <c r="C220" i="36"/>
  <c r="D134" i="36"/>
  <c r="C188" i="36"/>
  <c r="D135" i="36"/>
  <c r="C212" i="36"/>
  <c r="C171" i="36"/>
  <c r="C217" i="36"/>
  <c r="D173" i="36"/>
  <c r="C224" i="36"/>
  <c r="D174" i="36"/>
  <c r="C218" i="36"/>
  <c r="D137" i="36"/>
  <c r="C229" i="36"/>
  <c r="D242" i="36"/>
  <c r="C129" i="36"/>
  <c r="C204" i="36"/>
  <c r="C183" i="36"/>
  <c r="D206" i="36"/>
  <c r="C142" i="36"/>
  <c r="D150" i="36"/>
  <c r="C239" i="36"/>
  <c r="D191" i="36"/>
  <c r="C222" i="36"/>
  <c r="D153" i="36"/>
  <c r="C234" i="36"/>
  <c r="D196" i="36"/>
  <c r="C155" i="36"/>
  <c r="D228" i="36"/>
  <c r="C130" i="36"/>
  <c r="C147" i="36"/>
  <c r="D209" i="36"/>
  <c r="C149" i="36"/>
  <c r="D210" i="36"/>
  <c r="C230" i="36"/>
  <c r="C164" i="36"/>
  <c r="D180" i="36"/>
  <c r="C157" i="36"/>
  <c r="D177" i="36"/>
  <c r="D197" i="36"/>
  <c r="C154" i="36"/>
  <c r="D199" i="36"/>
  <c r="D231" i="36"/>
  <c r="C134" i="36"/>
  <c r="D171" i="36"/>
  <c r="D216" i="36"/>
  <c r="C174" i="36"/>
  <c r="D163" i="36"/>
  <c r="D204" i="36"/>
  <c r="C206" i="36"/>
  <c r="C191" i="36"/>
  <c r="C153" i="36"/>
  <c r="D126" i="36"/>
  <c r="C196" i="36"/>
  <c r="D214" i="36"/>
  <c r="C228" i="36"/>
  <c r="D125" i="36"/>
  <c r="C238" i="36"/>
  <c r="D215" i="36"/>
  <c r="C209" i="36"/>
  <c r="D201" i="36"/>
  <c r="C192" i="36"/>
  <c r="D143" i="36"/>
  <c r="C210" i="36"/>
  <c r="D198" i="36"/>
  <c r="C181" i="36"/>
  <c r="D133" i="36"/>
  <c r="C241" i="36"/>
  <c r="C139" i="36"/>
  <c r="C170" i="36"/>
  <c r="D186" i="36"/>
  <c r="C180" i="36"/>
  <c r="D166" i="36"/>
  <c r="C240" i="36"/>
  <c r="D190" i="36"/>
  <c r="D172" i="36"/>
  <c r="D165" i="36"/>
  <c r="C177" i="36"/>
  <c r="D156" i="36"/>
  <c r="C197" i="36"/>
  <c r="D213" i="36"/>
  <c r="C158" i="36"/>
  <c r="D221" i="36"/>
  <c r="C128" i="36"/>
  <c r="D193" i="36"/>
  <c r="C199" i="36"/>
  <c r="D152" i="36"/>
  <c r="C231" i="36"/>
  <c r="D136" i="36"/>
  <c r="C182" i="36"/>
  <c r="D124" i="36"/>
  <c r="C223" i="36"/>
  <c r="D141" i="36"/>
  <c r="C146" i="36"/>
  <c r="D195" i="36"/>
  <c r="C216" i="36"/>
  <c r="D237" i="36"/>
  <c r="C185" i="36"/>
  <c r="D194" i="36"/>
  <c r="C184" i="36"/>
  <c r="D208" i="36"/>
  <c r="C163" i="36"/>
  <c r="D169" i="36"/>
  <c r="C131" i="36"/>
  <c r="D148" i="36"/>
  <c r="C159" i="36"/>
  <c r="D211" i="36"/>
  <c r="C225" i="36"/>
  <c r="D132" i="36"/>
  <c r="C207" i="36"/>
  <c r="D179" i="36"/>
  <c r="D222" i="36"/>
  <c r="C189" i="36"/>
  <c r="D192" i="36"/>
  <c r="D181" i="36"/>
  <c r="D241" i="36"/>
  <c r="C127" i="36"/>
  <c r="C202" i="36"/>
  <c r="C172" i="36"/>
  <c r="C200" i="36"/>
  <c r="C227" i="36"/>
  <c r="D128" i="36"/>
  <c r="C175" i="36"/>
  <c r="C233" i="36"/>
  <c r="D223" i="36"/>
  <c r="D146" i="36"/>
  <c r="C173" i="36"/>
  <c r="D184" i="36"/>
  <c r="C242" i="36"/>
  <c r="D159" i="36"/>
  <c r="D225" i="36"/>
  <c r="D207" i="36"/>
  <c r="C203" i="36"/>
  <c r="C126" i="36"/>
  <c r="D187" i="36"/>
  <c r="C214" i="36"/>
  <c r="D232" i="36"/>
  <c r="C125" i="36"/>
  <c r="D151" i="36"/>
  <c r="C215" i="36"/>
  <c r="D176" i="36"/>
  <c r="C201" i="36"/>
  <c r="D178" i="36"/>
  <c r="C143" i="36"/>
  <c r="D168" i="36"/>
  <c r="C198" i="36"/>
  <c r="D205" i="36"/>
  <c r="C133" i="36"/>
  <c r="D145" i="36"/>
  <c r="D139" i="36"/>
  <c r="D160" i="36"/>
  <c r="C186" i="36"/>
  <c r="D226" i="36"/>
  <c r="C166" i="36"/>
  <c r="D162" i="36"/>
  <c r="C190" i="36"/>
  <c r="C235" i="36"/>
  <c r="C165" i="36"/>
  <c r="D161" i="36"/>
  <c r="C156" i="36"/>
  <c r="D219" i="36"/>
  <c r="C213" i="36"/>
  <c r="D138" i="36"/>
  <c r="C221" i="36"/>
  <c r="D167" i="36"/>
  <c r="C193" i="36"/>
  <c r="D123" i="36"/>
  <c r="C152" i="36"/>
  <c r="D220" i="36"/>
  <c r="C136" i="36"/>
  <c r="D188" i="36"/>
  <c r="C124" i="36"/>
  <c r="D212" i="36"/>
  <c r="C141" i="36"/>
  <c r="D217" i="36"/>
  <c r="C195" i="36"/>
  <c r="D224" i="36"/>
  <c r="C237" i="36"/>
  <c r="D218" i="36"/>
  <c r="C194" i="36"/>
  <c r="D229" i="36"/>
  <c r="C208" i="36"/>
  <c r="D129" i="36"/>
  <c r="C169" i="36"/>
  <c r="D183" i="36"/>
  <c r="C148" i="36"/>
  <c r="D142" i="36"/>
  <c r="C211" i="36"/>
  <c r="D239" i="36"/>
  <c r="C132" i="36"/>
  <c r="C179" i="36"/>
  <c r="D238" i="36"/>
  <c r="D140" i="36"/>
  <c r="D170" i="36"/>
  <c r="D240" i="36"/>
  <c r="D236" i="36"/>
  <c r="D158" i="36"/>
  <c r="C144" i="36"/>
  <c r="D182" i="36"/>
  <c r="C135" i="36"/>
  <c r="D185" i="36"/>
  <c r="C137" i="36"/>
  <c r="D131" i="36"/>
  <c r="C150" i="36"/>
  <c r="T30" i="55"/>
  <c r="T27" i="55"/>
  <c r="V27" i="55"/>
  <c r="V30" i="55"/>
  <c r="C96" i="23"/>
  <c r="L19" i="56"/>
  <c r="L86" i="56"/>
  <c r="H40" i="56"/>
  <c r="T85" i="56"/>
  <c r="H115" i="56"/>
  <c r="L32" i="56"/>
  <c r="T55" i="56"/>
  <c r="T33" i="56"/>
  <c r="T13" i="56"/>
  <c r="T96" i="56"/>
  <c r="H104" i="56"/>
  <c r="L17" i="56"/>
  <c r="L44" i="56"/>
  <c r="L103" i="56"/>
  <c r="T27" i="56"/>
  <c r="T43" i="56"/>
  <c r="L80" i="56"/>
  <c r="H52" i="56"/>
  <c r="T108" i="56"/>
  <c r="H72" i="56"/>
  <c r="H92" i="56"/>
  <c r="T114" i="56"/>
  <c r="L51" i="56"/>
  <c r="L77" i="56"/>
  <c r="H44" i="56"/>
  <c r="L62" i="56"/>
  <c r="H85" i="56"/>
  <c r="L42" i="56"/>
  <c r="T16" i="56"/>
  <c r="T10" i="56"/>
  <c r="T72" i="56"/>
  <c r="H101" i="56"/>
  <c r="L25" i="56"/>
  <c r="L58" i="56"/>
  <c r="H4" i="56"/>
  <c r="T45" i="56"/>
  <c r="T21" i="56"/>
  <c r="T104" i="56"/>
  <c r="T120" i="56"/>
  <c r="L59" i="56"/>
  <c r="L20" i="56"/>
  <c r="L91" i="56"/>
  <c r="H26" i="56"/>
  <c r="H42" i="56"/>
  <c r="H23" i="56"/>
  <c r="L110" i="56"/>
  <c r="T105" i="56"/>
  <c r="T70" i="56"/>
  <c r="H89" i="56"/>
  <c r="H113" i="56"/>
  <c r="T57" i="56"/>
  <c r="L95" i="56"/>
  <c r="H14" i="56"/>
  <c r="T26" i="56"/>
  <c r="T34" i="56"/>
  <c r="T42" i="56"/>
  <c r="H8" i="56"/>
  <c r="H50" i="56"/>
  <c r="L72" i="56"/>
  <c r="T90" i="56"/>
  <c r="T106" i="56"/>
  <c r="H63" i="56"/>
  <c r="H71" i="56"/>
  <c r="H79" i="56"/>
  <c r="H90" i="56"/>
  <c r="H106" i="56"/>
  <c r="T113" i="56"/>
  <c r="T121" i="56"/>
  <c r="L4" i="56"/>
  <c r="L33" i="56"/>
  <c r="L41" i="56"/>
  <c r="L49" i="56"/>
  <c r="L10" i="56"/>
  <c r="L26" i="56"/>
  <c r="L65" i="56"/>
  <c r="H3" i="56"/>
  <c r="H19" i="56"/>
  <c r="H29" i="56"/>
  <c r="H37" i="56"/>
  <c r="H45" i="56"/>
  <c r="L92" i="56"/>
  <c r="T12" i="56"/>
  <c r="H55" i="56"/>
  <c r="L85" i="56"/>
  <c r="T79" i="56"/>
  <c r="T95" i="56"/>
  <c r="L112" i="56"/>
  <c r="T65" i="56"/>
  <c r="T73" i="56"/>
  <c r="L24" i="56"/>
  <c r="L84" i="56"/>
  <c r="T109" i="56"/>
  <c r="L52" i="56"/>
  <c r="L87" i="56"/>
  <c r="T41" i="56"/>
  <c r="H56" i="56"/>
  <c r="L114" i="56"/>
  <c r="T112" i="56"/>
  <c r="L27" i="56"/>
  <c r="L23" i="56"/>
  <c r="L36" i="56"/>
  <c r="L82" i="56"/>
  <c r="T51" i="56"/>
  <c r="T7" i="56"/>
  <c r="T31" i="56"/>
  <c r="T47" i="56"/>
  <c r="L60" i="56"/>
  <c r="T84" i="56"/>
  <c r="H60" i="56"/>
  <c r="H76" i="56"/>
  <c r="H100" i="56"/>
  <c r="T118" i="56"/>
  <c r="L34" i="56"/>
  <c r="T8" i="56"/>
  <c r="L56" i="56"/>
  <c r="H32" i="56"/>
  <c r="L106" i="56"/>
  <c r="H111" i="56"/>
  <c r="H20" i="56"/>
  <c r="L68" i="56"/>
  <c r="H62" i="56"/>
  <c r="H80" i="56"/>
  <c r="L11" i="56"/>
  <c r="L46" i="56"/>
  <c r="H5" i="56"/>
  <c r="H30" i="56"/>
  <c r="H46" i="56"/>
  <c r="L100" i="56"/>
  <c r="H57" i="56"/>
  <c r="T81" i="56"/>
  <c r="L116" i="56"/>
  <c r="T74" i="56"/>
  <c r="H97" i="56"/>
  <c r="H117" i="56"/>
  <c r="L63" i="56"/>
  <c r="L6" i="56"/>
  <c r="H18" i="56"/>
  <c r="T28" i="56"/>
  <c r="T36" i="56"/>
  <c r="T44" i="56"/>
  <c r="L88" i="56"/>
  <c r="T11" i="56"/>
  <c r="H54" i="56"/>
  <c r="L81" i="56"/>
  <c r="T94" i="56"/>
  <c r="T110" i="56"/>
  <c r="H65" i="56"/>
  <c r="H73" i="56"/>
  <c r="H94" i="56"/>
  <c r="H110" i="56"/>
  <c r="T115" i="56"/>
  <c r="L35" i="56"/>
  <c r="L43" i="56"/>
  <c r="L53" i="56"/>
  <c r="L14" i="56"/>
  <c r="T50" i="56"/>
  <c r="L73" i="56"/>
  <c r="T6" i="56"/>
  <c r="T22" i="56"/>
  <c r="H31" i="56"/>
  <c r="H39" i="56"/>
  <c r="H47" i="56"/>
  <c r="H17" i="56"/>
  <c r="H59" i="56"/>
  <c r="L101" i="56"/>
  <c r="T83" i="56"/>
  <c r="T99" i="56"/>
  <c r="L120" i="56"/>
  <c r="T67" i="56"/>
  <c r="T75" i="56"/>
  <c r="H83" i="56"/>
  <c r="H99" i="56"/>
  <c r="L119" i="56"/>
  <c r="H118" i="56"/>
  <c r="L3" i="56"/>
  <c r="T18" i="56"/>
  <c r="T68" i="56"/>
  <c r="H93" i="56"/>
  <c r="L15" i="56"/>
  <c r="L98" i="56"/>
  <c r="H12" i="56"/>
  <c r="L89" i="56"/>
  <c r="H66" i="56"/>
  <c r="T116" i="56"/>
  <c r="L28" i="56"/>
  <c r="L50" i="56"/>
  <c r="T59" i="56"/>
  <c r="T15" i="56"/>
  <c r="T35" i="56"/>
  <c r="H10" i="56"/>
  <c r="L76" i="56"/>
  <c r="T92" i="56"/>
  <c r="H64" i="56"/>
  <c r="H108" i="56"/>
  <c r="H2" i="56"/>
  <c r="L16" i="56"/>
  <c r="H24" i="56"/>
  <c r="L7" i="56"/>
  <c r="T101" i="56"/>
  <c r="L8" i="56"/>
  <c r="H48" i="56"/>
  <c r="T93" i="56"/>
  <c r="H119" i="56"/>
  <c r="L40" i="56"/>
  <c r="T29" i="56"/>
  <c r="L109" i="56"/>
  <c r="H70" i="56"/>
  <c r="H96" i="56"/>
  <c r="L21" i="56"/>
  <c r="L38" i="56"/>
  <c r="L102" i="56"/>
  <c r="T56" i="56"/>
  <c r="H13" i="56"/>
  <c r="L78" i="56"/>
  <c r="H109" i="56"/>
  <c r="T25" i="56"/>
  <c r="H74" i="56"/>
  <c r="H88" i="56"/>
  <c r="T23" i="56"/>
  <c r="T100" i="56"/>
  <c r="L121" i="56"/>
  <c r="H78" i="56"/>
  <c r="H38" i="56"/>
  <c r="H7" i="56"/>
  <c r="T89" i="56"/>
  <c r="T78" i="56"/>
  <c r="H121" i="56"/>
  <c r="H6" i="56"/>
  <c r="T30" i="56"/>
  <c r="T46" i="56"/>
  <c r="T3" i="56"/>
  <c r="L64" i="56"/>
  <c r="T102" i="56"/>
  <c r="H69" i="56"/>
  <c r="H82" i="56"/>
  <c r="L117" i="56"/>
  <c r="L29" i="56"/>
  <c r="L45" i="56"/>
  <c r="L18" i="56"/>
  <c r="L83" i="56"/>
  <c r="H25" i="56"/>
  <c r="H41" i="56"/>
  <c r="H51" i="56"/>
  <c r="T107" i="56"/>
  <c r="T71" i="56"/>
  <c r="H87" i="56"/>
  <c r="H107" i="56"/>
  <c r="H116" i="56"/>
  <c r="T76" i="56"/>
  <c r="T2" i="56"/>
  <c r="T39" i="56"/>
  <c r="T17" i="56"/>
  <c r="H68" i="56"/>
  <c r="L13" i="56"/>
  <c r="H53" i="56"/>
  <c r="T60" i="56"/>
  <c r="L9" i="56"/>
  <c r="L54" i="56"/>
  <c r="L69" i="56"/>
  <c r="H15" i="56"/>
  <c r="T97" i="56"/>
  <c r="H81" i="56"/>
  <c r="T53" i="56"/>
  <c r="T9" i="56"/>
  <c r="T32" i="56"/>
  <c r="T48" i="56"/>
  <c r="L97" i="56"/>
  <c r="T82" i="56"/>
  <c r="L118" i="56"/>
  <c r="H75" i="56"/>
  <c r="H86" i="56"/>
  <c r="T111" i="56"/>
  <c r="L31" i="56"/>
  <c r="L47" i="56"/>
  <c r="L99" i="56"/>
  <c r="H27" i="56"/>
  <c r="T4" i="56"/>
  <c r="L66" i="56"/>
  <c r="T61" i="56"/>
  <c r="T77" i="56"/>
  <c r="H91" i="56"/>
  <c r="L111" i="56"/>
  <c r="H28" i="56"/>
  <c r="T80" i="56"/>
  <c r="L75" i="56"/>
  <c r="H84" i="56"/>
  <c r="H36" i="56"/>
  <c r="T64" i="56"/>
  <c r="L61" i="56"/>
  <c r="L48" i="56"/>
  <c r="T37" i="56"/>
  <c r="T88" i="56"/>
  <c r="L30" i="56"/>
  <c r="L12" i="56"/>
  <c r="H34" i="56"/>
  <c r="L93" i="56"/>
  <c r="T66" i="56"/>
  <c r="L115" i="56"/>
  <c r="L79" i="56"/>
  <c r="T24" i="56"/>
  <c r="T40" i="56"/>
  <c r="L104" i="56"/>
  <c r="H58" i="56"/>
  <c r="T98" i="56"/>
  <c r="H67" i="56"/>
  <c r="H102" i="56"/>
  <c r="T119" i="56"/>
  <c r="L39" i="56"/>
  <c r="L5" i="56"/>
  <c r="T58" i="56"/>
  <c r="T14" i="56"/>
  <c r="H35" i="56"/>
  <c r="T20" i="56"/>
  <c r="L108" i="56"/>
  <c r="T103" i="56"/>
  <c r="T69" i="56"/>
  <c r="H103" i="56"/>
  <c r="H114" i="56"/>
  <c r="H16" i="56"/>
  <c r="L22" i="56"/>
  <c r="H43" i="56"/>
  <c r="T87" i="56"/>
  <c r="H120" i="56"/>
  <c r="T52" i="56"/>
  <c r="T5" i="56"/>
  <c r="H105" i="56"/>
  <c r="L57" i="56"/>
  <c r="L94" i="56"/>
  <c r="H49" i="56"/>
  <c r="L74" i="56"/>
  <c r="T19" i="56"/>
  <c r="H98" i="56"/>
  <c r="L90" i="56"/>
  <c r="T54" i="56"/>
  <c r="L113" i="56"/>
  <c r="H21" i="56"/>
  <c r="H22" i="56"/>
  <c r="L107" i="56"/>
  <c r="T117" i="56"/>
  <c r="H11" i="56"/>
  <c r="H95" i="56"/>
  <c r="T62" i="56"/>
  <c r="T38" i="56"/>
  <c r="H77" i="56"/>
  <c r="L37" i="56"/>
  <c r="H33" i="56"/>
  <c r="H9" i="56"/>
  <c r="T63" i="56"/>
  <c r="H112" i="56"/>
  <c r="L96" i="56"/>
  <c r="L55" i="56"/>
  <c r="L105" i="56"/>
  <c r="L67" i="56"/>
  <c r="L71" i="56"/>
  <c r="T86" i="56"/>
  <c r="T49" i="56"/>
  <c r="L70" i="56"/>
  <c r="H61" i="56"/>
  <c r="T91" i="56"/>
  <c r="L2" i="56"/>
  <c r="V33" i="55"/>
  <c r="T24" i="55"/>
  <c r="U30" i="55"/>
  <c r="T33" i="55"/>
  <c r="V24" i="55"/>
  <c r="S30" i="55"/>
  <c r="B530" i="55"/>
  <c r="B318" i="55"/>
  <c r="B264" i="55"/>
  <c r="B62" i="55"/>
  <c r="U31" i="55"/>
  <c r="U32" i="55"/>
  <c r="S25" i="55"/>
  <c r="U26" i="55"/>
  <c r="B411" i="55"/>
  <c r="B463" i="55"/>
  <c r="U33" i="55"/>
  <c r="U25" i="55"/>
  <c r="S24" i="55"/>
  <c r="B88" i="55"/>
  <c r="B49" i="55"/>
  <c r="B23" i="55"/>
  <c r="S32" i="55"/>
  <c r="U24" i="55"/>
  <c r="S31" i="55"/>
  <c r="S27" i="55"/>
  <c r="B517" i="55"/>
  <c r="B167" i="55"/>
  <c r="B36" i="55"/>
  <c r="S33" i="55"/>
  <c r="U27" i="55"/>
  <c r="S26" i="55"/>
  <c r="B75" i="55"/>
  <c r="B478" i="55"/>
  <c r="B127" i="55"/>
  <c r="B210" i="55"/>
  <c r="B238" i="55"/>
  <c r="B450" i="55"/>
  <c r="B504" i="55"/>
  <c r="B140" i="55"/>
  <c r="B357" i="55"/>
  <c r="B158" i="55"/>
  <c r="B331" i="55"/>
  <c r="B398" i="55"/>
  <c r="B424" i="55"/>
  <c r="B491" i="55"/>
  <c r="U29" i="55"/>
  <c r="B171" i="55"/>
  <c r="B370" i="55"/>
  <c r="B184" i="55"/>
  <c r="B114" i="55"/>
  <c r="B101" i="55"/>
  <c r="B197" i="55"/>
  <c r="S28" i="55"/>
  <c r="B251" i="55"/>
  <c r="B223" i="55"/>
  <c r="B344" i="55"/>
  <c r="B543" i="55"/>
  <c r="B277" i="55"/>
  <c r="B290" i="55"/>
  <c r="S29" i="55"/>
  <c r="B437" i="55"/>
  <c r="B303" i="55"/>
  <c r="B383" i="55"/>
  <c r="U28" i="55"/>
  <c r="B7" i="55"/>
  <c r="G182" i="50"/>
  <c r="G179" i="50"/>
  <c r="G180" i="50"/>
  <c r="G181" i="50"/>
  <c r="G178" i="50"/>
  <c r="G174" i="50"/>
  <c r="G177" i="50"/>
  <c r="G176" i="50"/>
  <c r="G183" i="50"/>
  <c r="G175" i="50"/>
  <c r="G108" i="50"/>
  <c r="G106" i="50"/>
  <c r="G111" i="50"/>
  <c r="G115" i="50"/>
  <c r="G112" i="50"/>
  <c r="G107" i="50"/>
  <c r="G114" i="50"/>
  <c r="G109" i="50"/>
  <c r="G110" i="50"/>
  <c r="G113" i="50"/>
  <c r="B446" i="27"/>
  <c r="D446" i="27" s="1"/>
  <c r="AJ956" i="27"/>
  <c r="AK956" i="27"/>
  <c r="AJ957" i="27"/>
  <c r="AK957" i="27"/>
  <c r="AK958" i="27"/>
  <c r="AJ958" i="27"/>
  <c r="AJ959" i="27"/>
  <c r="AK959" i="27"/>
  <c r="C886" i="27"/>
  <c r="C908" i="27"/>
  <c r="C853" i="27"/>
  <c r="AJ996" i="27"/>
  <c r="AK974" i="27"/>
  <c r="AJ991" i="27"/>
  <c r="AJ973" i="27"/>
  <c r="P943" i="27"/>
  <c r="P942" i="27"/>
  <c r="P950" i="27"/>
  <c r="P933" i="27"/>
  <c r="P932" i="27"/>
  <c r="P923" i="27"/>
  <c r="P926" i="27"/>
  <c r="P910" i="27"/>
  <c r="P909" i="27"/>
  <c r="P917" i="27"/>
  <c r="P901" i="27"/>
  <c r="P900" i="27"/>
  <c r="P892" i="27"/>
  <c r="P891" i="27"/>
  <c r="P883" i="27"/>
  <c r="P882" i="27"/>
  <c r="P869" i="27"/>
  <c r="P868" i="27"/>
  <c r="P857" i="27"/>
  <c r="P858" i="27"/>
  <c r="P851" i="27"/>
  <c r="C919" i="27"/>
  <c r="C842" i="27"/>
  <c r="C897" i="27"/>
  <c r="AJ995" i="27"/>
  <c r="AK996" i="27"/>
  <c r="AJ965" i="27"/>
  <c r="AK992" i="27"/>
  <c r="AJ998" i="27"/>
  <c r="AK986" i="27"/>
  <c r="P945" i="27"/>
  <c r="P944" i="27"/>
  <c r="P935" i="27"/>
  <c r="P934" i="27"/>
  <c r="P925" i="27"/>
  <c r="P921" i="27"/>
  <c r="P928" i="27"/>
  <c r="P912" i="27"/>
  <c r="P911" i="27"/>
  <c r="P903" i="27"/>
  <c r="P902" i="27"/>
  <c r="P894" i="27"/>
  <c r="P893" i="27"/>
  <c r="P877" i="27"/>
  <c r="P876" i="27"/>
  <c r="P884" i="27"/>
  <c r="P871" i="27"/>
  <c r="P870" i="27"/>
  <c r="P859" i="27"/>
  <c r="P860" i="27"/>
  <c r="C930" i="27"/>
  <c r="AJ992" i="27"/>
  <c r="P992" i="27" s="1"/>
  <c r="P947" i="27"/>
  <c r="P939" i="27"/>
  <c r="P927" i="27"/>
  <c r="P913" i="27"/>
  <c r="P899" i="27"/>
  <c r="P906" i="27"/>
  <c r="P890" i="27"/>
  <c r="P878" i="27"/>
  <c r="P873" i="27"/>
  <c r="P861" i="27"/>
  <c r="C875" i="27"/>
  <c r="AK995" i="27"/>
  <c r="AK991" i="27"/>
  <c r="AJ1000" i="27"/>
  <c r="P949" i="27"/>
  <c r="P936" i="27"/>
  <c r="P920" i="27"/>
  <c r="P915" i="27"/>
  <c r="P905" i="27"/>
  <c r="P887" i="27"/>
  <c r="P880" i="27"/>
  <c r="P866" i="27"/>
  <c r="P856" i="27"/>
  <c r="AJ986" i="27"/>
  <c r="P865" i="27"/>
  <c r="P854" i="27"/>
  <c r="P849" i="27"/>
  <c r="P938" i="27"/>
  <c r="P855" i="27"/>
  <c r="C864" i="27"/>
  <c r="AK965" i="27"/>
  <c r="AK998" i="27"/>
  <c r="P946" i="27"/>
  <c r="P931" i="27"/>
  <c r="P922" i="27"/>
  <c r="P914" i="27"/>
  <c r="P898" i="27"/>
  <c r="P888" i="27"/>
  <c r="P867" i="27"/>
  <c r="P862" i="27"/>
  <c r="P850" i="27"/>
  <c r="C941" i="27"/>
  <c r="P948" i="27"/>
  <c r="P937" i="27"/>
  <c r="P924" i="27"/>
  <c r="P916" i="27"/>
  <c r="P904" i="27"/>
  <c r="P889" i="27"/>
  <c r="P879" i="27"/>
  <c r="P872" i="27"/>
  <c r="P895" i="27"/>
  <c r="P881" i="27"/>
  <c r="AJ980" i="27"/>
  <c r="AK1000" i="27"/>
  <c r="AK966" i="27"/>
  <c r="AK993" i="27"/>
  <c r="AJ987" i="27"/>
  <c r="AK997" i="27"/>
  <c r="AJ999" i="27"/>
  <c r="AK981" i="27"/>
  <c r="P843" i="27"/>
  <c r="AJ974" i="27"/>
  <c r="AK973" i="27"/>
  <c r="AJ975" i="27"/>
  <c r="P844" i="27"/>
  <c r="AK980" i="27"/>
  <c r="AJ966" i="27"/>
  <c r="AK975" i="27"/>
  <c r="AJ997" i="27"/>
  <c r="AK999" i="27"/>
  <c r="AJ981" i="27"/>
  <c r="AJ993" i="27"/>
  <c r="AK987" i="27"/>
  <c r="AJ976" i="27"/>
  <c r="AJ967" i="27"/>
  <c r="AK994" i="27"/>
  <c r="P845" i="27"/>
  <c r="AK988" i="27"/>
  <c r="AK967" i="27"/>
  <c r="AJ994" i="27"/>
  <c r="AK982" i="27"/>
  <c r="AJ988" i="27"/>
  <c r="AK976" i="27"/>
  <c r="AJ982" i="27"/>
  <c r="AK968" i="27"/>
  <c r="P846" i="27"/>
  <c r="AK960" i="27"/>
  <c r="AJ983" i="27"/>
  <c r="AK983" i="27"/>
  <c r="AJ960" i="27"/>
  <c r="AJ968" i="27"/>
  <c r="AK989" i="27"/>
  <c r="P847" i="27"/>
  <c r="AJ969" i="27"/>
  <c r="AK969" i="27"/>
  <c r="AK984" i="27"/>
  <c r="AJ978" i="27"/>
  <c r="AJ977" i="27"/>
  <c r="AK961" i="27"/>
  <c r="AJ984" i="27"/>
  <c r="AK978" i="27"/>
  <c r="AK977" i="27"/>
  <c r="AJ989" i="27"/>
  <c r="AJ961" i="27"/>
  <c r="P848" i="27"/>
  <c r="AK970" i="27"/>
  <c r="AJ979" i="27"/>
  <c r="AK985" i="27"/>
  <c r="AJ985" i="27"/>
  <c r="AJ970" i="27"/>
  <c r="AK979" i="27"/>
  <c r="AJ962" i="27"/>
  <c r="AK990" i="27"/>
  <c r="AK962" i="27"/>
  <c r="AJ971" i="27"/>
  <c r="AJ990" i="27"/>
  <c r="AK971" i="27"/>
  <c r="AK964" i="27"/>
  <c r="AJ964" i="27"/>
  <c r="AK972" i="27"/>
  <c r="AJ972" i="27"/>
  <c r="AJ963" i="27"/>
  <c r="AK963" i="27"/>
  <c r="D889" i="27"/>
  <c r="D867" i="27"/>
  <c r="D873" i="27"/>
  <c r="C894" i="27"/>
  <c r="C893" i="27"/>
  <c r="C873" i="27"/>
  <c r="D871" i="27"/>
  <c r="C866" i="27"/>
  <c r="C867" i="27"/>
  <c r="D880" i="27"/>
  <c r="D876" i="27"/>
  <c r="D932" i="27"/>
  <c r="D947" i="27"/>
  <c r="C884" i="27"/>
  <c r="C937" i="27"/>
  <c r="D939" i="27"/>
  <c r="C946" i="27"/>
  <c r="D905" i="27"/>
  <c r="C879" i="27"/>
  <c r="D898" i="27"/>
  <c r="D938" i="27"/>
  <c r="C878" i="27"/>
  <c r="D901" i="27"/>
  <c r="D869" i="27"/>
  <c r="D872" i="27"/>
  <c r="C871" i="27"/>
  <c r="D893" i="27"/>
  <c r="C872" i="27"/>
  <c r="C880" i="27"/>
  <c r="C932" i="27"/>
  <c r="D884" i="27"/>
  <c r="C939" i="27"/>
  <c r="D904" i="27"/>
  <c r="D936" i="27"/>
  <c r="C938" i="27"/>
  <c r="D903" i="27"/>
  <c r="C942" i="27"/>
  <c r="D895" i="27"/>
  <c r="D894" i="27"/>
  <c r="D868" i="27"/>
  <c r="D888" i="27"/>
  <c r="C931" i="27"/>
  <c r="D933" i="27"/>
  <c r="D883" i="27"/>
  <c r="D935" i="27"/>
  <c r="D950" i="27"/>
  <c r="C881" i="27"/>
  <c r="D949" i="27"/>
  <c r="C948" i="27"/>
  <c r="C900" i="27"/>
  <c r="D944" i="27"/>
  <c r="C888" i="27"/>
  <c r="C870" i="27"/>
  <c r="D892" i="27"/>
  <c r="D890" i="27"/>
  <c r="C890" i="27"/>
  <c r="C891" i="27"/>
  <c r="D887" i="27"/>
  <c r="C895" i="27"/>
  <c r="D931" i="27"/>
  <c r="D877" i="27"/>
  <c r="C933" i="27"/>
  <c r="C943" i="27"/>
  <c r="C883" i="27"/>
  <c r="C882" i="27"/>
  <c r="C935" i="27"/>
  <c r="C945" i="27"/>
  <c r="C950" i="27"/>
  <c r="C905" i="27"/>
  <c r="D879" i="27"/>
  <c r="C949" i="27"/>
  <c r="C899" i="27"/>
  <c r="D948" i="27"/>
  <c r="C906" i="27"/>
  <c r="D900" i="27"/>
  <c r="C934" i="27"/>
  <c r="C944" i="27"/>
  <c r="C902" i="27"/>
  <c r="C903" i="27"/>
  <c r="D942" i="27"/>
  <c r="D866" i="27"/>
  <c r="C865" i="27"/>
  <c r="D865" i="27"/>
  <c r="D870" i="27"/>
  <c r="C892" i="27"/>
  <c r="C876" i="27"/>
  <c r="C947" i="27"/>
  <c r="D937" i="27"/>
  <c r="D946" i="27"/>
  <c r="D881" i="27"/>
  <c r="C898" i="27"/>
  <c r="D878" i="27"/>
  <c r="C901" i="27"/>
  <c r="D891" i="27"/>
  <c r="C887" i="27"/>
  <c r="C868" i="27"/>
  <c r="C869" i="27"/>
  <c r="C889" i="27"/>
  <c r="C877" i="27"/>
  <c r="D943" i="27"/>
  <c r="D882" i="27"/>
  <c r="D945" i="27"/>
  <c r="C904" i="27"/>
  <c r="C936" i="27"/>
  <c r="D899" i="27"/>
  <c r="D906" i="27"/>
  <c r="D934" i="27"/>
  <c r="D902" i="27"/>
  <c r="D923" i="27"/>
  <c r="C861" i="27"/>
  <c r="D851" i="27"/>
  <c r="C928" i="27"/>
  <c r="C913" i="27"/>
  <c r="C850" i="27"/>
  <c r="D927" i="27"/>
  <c r="C856" i="27"/>
  <c r="D861" i="27"/>
  <c r="D928" i="27"/>
  <c r="D911" i="27"/>
  <c r="C922" i="27"/>
  <c r="D910" i="27"/>
  <c r="C857" i="27"/>
  <c r="D856" i="27"/>
  <c r="C854" i="27"/>
  <c r="D921" i="27"/>
  <c r="D914" i="27"/>
  <c r="C920" i="27"/>
  <c r="C849" i="27"/>
  <c r="C924" i="27"/>
  <c r="C858" i="27"/>
  <c r="D926" i="27"/>
  <c r="D854" i="27"/>
  <c r="D915" i="27"/>
  <c r="C921" i="27"/>
  <c r="C862" i="27"/>
  <c r="C914" i="27"/>
  <c r="D909" i="27"/>
  <c r="D920" i="27"/>
  <c r="D925" i="27"/>
  <c r="D849" i="27"/>
  <c r="D912" i="27"/>
  <c r="D924" i="27"/>
  <c r="C860" i="27"/>
  <c r="D858" i="27"/>
  <c r="D917" i="27"/>
  <c r="D916" i="27"/>
  <c r="C855" i="27"/>
  <c r="C911" i="27"/>
  <c r="D922" i="27"/>
  <c r="C910" i="27"/>
  <c r="D857" i="27"/>
  <c r="C859" i="27"/>
  <c r="C923" i="27"/>
  <c r="C916" i="27"/>
  <c r="C851" i="27"/>
  <c r="D855" i="27"/>
  <c r="D913" i="27"/>
  <c r="D850" i="27"/>
  <c r="C927" i="27"/>
  <c r="D859" i="27"/>
  <c r="C926" i="27"/>
  <c r="C915" i="27"/>
  <c r="D862" i="27"/>
  <c r="C909" i="27"/>
  <c r="C925" i="27"/>
  <c r="C912" i="27"/>
  <c r="D860" i="27"/>
  <c r="C917" i="27"/>
  <c r="D848" i="27"/>
  <c r="D844" i="27"/>
  <c r="D845" i="27"/>
  <c r="C848" i="27"/>
  <c r="C844" i="27"/>
  <c r="C845" i="27"/>
  <c r="D843" i="27"/>
  <c r="C847" i="27"/>
  <c r="C846" i="27"/>
  <c r="C843" i="27"/>
  <c r="D847" i="27"/>
  <c r="D846" i="27"/>
  <c r="B439" i="27"/>
  <c r="B414" i="27"/>
  <c r="D414" i="27" s="1"/>
  <c r="B388" i="27"/>
  <c r="D388" i="27" s="1"/>
  <c r="P66" i="27"/>
  <c r="P78" i="27"/>
  <c r="P62" i="27"/>
  <c r="P74" i="27"/>
  <c r="P70" i="27"/>
  <c r="P71" i="27"/>
  <c r="P61" i="27"/>
  <c r="P63" i="27"/>
  <c r="P67" i="27"/>
  <c r="P60" i="27"/>
  <c r="P72" i="27"/>
  <c r="P75" i="27"/>
  <c r="P64" i="27"/>
  <c r="P68" i="27"/>
  <c r="P79" i="27"/>
  <c r="P73" i="27"/>
  <c r="P76" i="27"/>
  <c r="P65" i="27"/>
  <c r="P69" i="27"/>
  <c r="P77" i="27"/>
  <c r="D62" i="27"/>
  <c r="D75" i="27"/>
  <c r="C72" i="27"/>
  <c r="D71" i="27"/>
  <c r="C74" i="27"/>
  <c r="D63" i="27"/>
  <c r="C67" i="27"/>
  <c r="D61" i="27"/>
  <c r="D68" i="27"/>
  <c r="C69" i="27"/>
  <c r="C62" i="27"/>
  <c r="C75" i="27"/>
  <c r="D72" i="27"/>
  <c r="C71" i="27"/>
  <c r="D74" i="27"/>
  <c r="C63" i="27"/>
  <c r="D67" i="27"/>
  <c r="C61" i="27"/>
  <c r="C68" i="27"/>
  <c r="D69" i="27"/>
  <c r="C70" i="27"/>
  <c r="D64" i="27"/>
  <c r="C73" i="27"/>
  <c r="C66" i="27"/>
  <c r="D65" i="27"/>
  <c r="D79" i="27"/>
  <c r="C78" i="27"/>
  <c r="C60" i="27"/>
  <c r="C76" i="27"/>
  <c r="D77" i="27"/>
  <c r="D70" i="27"/>
  <c r="C64" i="27"/>
  <c r="D73" i="27"/>
  <c r="D66" i="27"/>
  <c r="C65" i="27"/>
  <c r="C79" i="27"/>
  <c r="D78" i="27"/>
  <c r="D60" i="27"/>
  <c r="D76" i="27"/>
  <c r="C77" i="27"/>
  <c r="B445" i="27"/>
  <c r="D445" i="27" s="1"/>
  <c r="B451" i="27"/>
  <c r="D451" i="27" s="1"/>
  <c r="C144" i="23"/>
  <c r="M31" i="32"/>
  <c r="M29" i="32"/>
  <c r="M27" i="32"/>
  <c r="M25" i="32"/>
  <c r="M23" i="32"/>
  <c r="M21" i="32"/>
  <c r="M19" i="32"/>
  <c r="M17" i="32"/>
  <c r="M15" i="32"/>
  <c r="M13" i="32"/>
  <c r="M11" i="32"/>
  <c r="M9" i="32"/>
  <c r="M7" i="32"/>
  <c r="M5" i="32"/>
  <c r="M3" i="32"/>
  <c r="L31" i="32"/>
  <c r="L29" i="32"/>
  <c r="L27" i="32"/>
  <c r="L25" i="32"/>
  <c r="L23" i="32"/>
  <c r="L21" i="32"/>
  <c r="L19" i="32"/>
  <c r="L17" i="32"/>
  <c r="L15" i="32"/>
  <c r="L13" i="32"/>
  <c r="L11" i="32"/>
  <c r="L9" i="32"/>
  <c r="L7" i="32"/>
  <c r="L5" i="32"/>
  <c r="L3" i="32"/>
  <c r="M30" i="32"/>
  <c r="M28" i="32"/>
  <c r="M26" i="32"/>
  <c r="M24" i="32"/>
  <c r="M22" i="32"/>
  <c r="M20" i="32"/>
  <c r="M18" i="32"/>
  <c r="M16" i="32"/>
  <c r="M14" i="32"/>
  <c r="M12" i="32"/>
  <c r="M10" i="32"/>
  <c r="M8" i="32"/>
  <c r="M6" i="32"/>
  <c r="M4" i="32"/>
  <c r="M2" i="32"/>
  <c r="L30" i="32"/>
  <c r="L28" i="32"/>
  <c r="L26" i="32"/>
  <c r="L24" i="32"/>
  <c r="L22" i="32"/>
  <c r="L20" i="32"/>
  <c r="L18" i="32"/>
  <c r="L16" i="32"/>
  <c r="L14" i="32"/>
  <c r="L12" i="32"/>
  <c r="L10" i="32"/>
  <c r="L8" i="32"/>
  <c r="L6" i="32"/>
  <c r="L4" i="32"/>
  <c r="L2" i="32"/>
  <c r="B457" i="27"/>
  <c r="B463" i="27"/>
  <c r="C463" i="27" s="1"/>
  <c r="B410" i="27"/>
  <c r="D410" i="27" s="1"/>
  <c r="B398" i="27"/>
  <c r="D398" i="27" s="1"/>
  <c r="B392" i="27"/>
  <c r="D392" i="27" s="1"/>
  <c r="B391" i="27"/>
  <c r="C391" i="27" s="1"/>
  <c r="B431" i="27"/>
  <c r="C431" i="27" s="1"/>
  <c r="B432" i="27"/>
  <c r="D432" i="27" s="1"/>
  <c r="B437" i="27"/>
  <c r="C437" i="27" s="1"/>
  <c r="B434" i="27"/>
  <c r="C434" i="27" s="1"/>
  <c r="B441" i="27"/>
  <c r="C441" i="27" s="1"/>
  <c r="H19" i="10"/>
  <c r="H13" i="10"/>
  <c r="H7" i="10"/>
  <c r="F20" i="10"/>
  <c r="F16" i="10"/>
  <c r="F8" i="10"/>
  <c r="F4" i="10"/>
  <c r="H18" i="10"/>
  <c r="H12" i="10"/>
  <c r="H6" i="10"/>
  <c r="F15" i="10"/>
  <c r="H17" i="10"/>
  <c r="H10" i="10"/>
  <c r="H2" i="10"/>
  <c r="F18" i="10"/>
  <c r="F14" i="10"/>
  <c r="F6" i="10"/>
  <c r="H16" i="10"/>
  <c r="H9" i="10"/>
  <c r="F21" i="10"/>
  <c r="F17" i="10"/>
  <c r="F11" i="10"/>
  <c r="F5" i="10"/>
  <c r="F19" i="10"/>
  <c r="F7" i="10"/>
  <c r="H3" i="10"/>
  <c r="H4" i="10"/>
  <c r="H5" i="10"/>
  <c r="F10" i="10"/>
  <c r="H21" i="10"/>
  <c r="H20" i="10"/>
  <c r="H8" i="10"/>
  <c r="F3" i="10"/>
  <c r="F2" i="10"/>
  <c r="F13" i="10"/>
  <c r="F12" i="10"/>
  <c r="F9" i="10"/>
  <c r="H15" i="10"/>
  <c r="H14" i="10"/>
  <c r="H11" i="10"/>
  <c r="H2" i="16"/>
  <c r="H10" i="16"/>
  <c r="H18" i="16"/>
  <c r="H7" i="16"/>
  <c r="H15" i="16"/>
  <c r="H4" i="16"/>
  <c r="H12" i="16"/>
  <c r="H20" i="16"/>
  <c r="H9" i="16"/>
  <c r="H17" i="16"/>
  <c r="H21" i="16"/>
  <c r="H6" i="16"/>
  <c r="H14" i="16"/>
  <c r="H3" i="16"/>
  <c r="H11" i="16"/>
  <c r="H19" i="16"/>
  <c r="H8" i="16"/>
  <c r="H16" i="16"/>
  <c r="H5" i="16"/>
  <c r="H13" i="16"/>
  <c r="L5" i="16"/>
  <c r="L10" i="16"/>
  <c r="L11" i="16"/>
  <c r="L8" i="16"/>
  <c r="L9" i="16"/>
  <c r="L14" i="16"/>
  <c r="L15" i="16"/>
  <c r="L12" i="16"/>
  <c r="L21" i="16"/>
  <c r="L17" i="16"/>
  <c r="L18" i="16"/>
  <c r="L19" i="16"/>
  <c r="L13" i="16"/>
  <c r="L16" i="16"/>
  <c r="L20" i="16"/>
  <c r="L2" i="16"/>
  <c r="L3" i="16"/>
  <c r="L6" i="16"/>
  <c r="L7" i="16"/>
  <c r="L4" i="16"/>
  <c r="B440" i="27"/>
  <c r="C440" i="27" s="1"/>
  <c r="L31" i="41"/>
  <c r="L6" i="41"/>
  <c r="K2" i="41"/>
  <c r="L5" i="41"/>
  <c r="K25" i="41"/>
  <c r="L8" i="41"/>
  <c r="K20" i="41"/>
  <c r="L15" i="41"/>
  <c r="K31" i="41"/>
  <c r="L2" i="41"/>
  <c r="K30" i="41"/>
  <c r="L20" i="41"/>
  <c r="K21" i="41"/>
  <c r="L7" i="41"/>
  <c r="K16" i="41"/>
  <c r="L11" i="41"/>
  <c r="K18" i="41"/>
  <c r="K9" i="41"/>
  <c r="K4" i="41"/>
  <c r="L30" i="41"/>
  <c r="K26" i="41"/>
  <c r="L29" i="41"/>
  <c r="L12" i="41"/>
  <c r="K17" i="41"/>
  <c r="K27" i="41"/>
  <c r="K12" i="41"/>
  <c r="K23" i="41"/>
  <c r="L21" i="41"/>
  <c r="L26" i="41"/>
  <c r="K22" i="41"/>
  <c r="L25" i="41"/>
  <c r="L4" i="41"/>
  <c r="K13" i="41"/>
  <c r="K11" i="41"/>
  <c r="K8" i="41"/>
  <c r="K15" i="41"/>
  <c r="L22" i="41"/>
  <c r="L3" i="41"/>
  <c r="K3" i="41"/>
  <c r="L18" i="41"/>
  <c r="K14" i="41"/>
  <c r="L17" i="41"/>
  <c r="K19" i="41"/>
  <c r="K5" i="41"/>
  <c r="L28" i="41"/>
  <c r="L27" i="41"/>
  <c r="K6" i="41"/>
  <c r="L9" i="41"/>
  <c r="K29" i="41"/>
  <c r="L16" i="41"/>
  <c r="L19" i="41"/>
  <c r="L14" i="41"/>
  <c r="K10" i="41"/>
  <c r="L13" i="41"/>
  <c r="K7" i="41"/>
  <c r="L24" i="41"/>
  <c r="K28" i="41"/>
  <c r="L23" i="41"/>
  <c r="L10" i="41"/>
  <c r="K24" i="41"/>
  <c r="B443" i="27"/>
  <c r="B411" i="27"/>
  <c r="D411" i="27" s="1"/>
  <c r="B428" i="27"/>
  <c r="C428" i="27" s="1"/>
  <c r="B394" i="27"/>
  <c r="D394" i="27" s="1"/>
  <c r="B403" i="27"/>
  <c r="C403" i="27" s="1"/>
  <c r="B459" i="27"/>
  <c r="C459" i="27" s="1"/>
  <c r="B400" i="27"/>
  <c r="D400" i="27" s="1"/>
  <c r="B460" i="27"/>
  <c r="D460" i="27" s="1"/>
  <c r="B396" i="27"/>
  <c r="C396" i="27" s="1"/>
  <c r="B420" i="27"/>
  <c r="D420" i="27" s="1"/>
  <c r="B413" i="27"/>
  <c r="C413" i="27" s="1"/>
  <c r="B408" i="27"/>
  <c r="C408" i="27" s="1"/>
  <c r="B402" i="27"/>
  <c r="D402" i="27" s="1"/>
  <c r="B449" i="27"/>
  <c r="D449" i="27" s="1"/>
  <c r="B390" i="27"/>
  <c r="D390" i="27" s="1"/>
  <c r="B417" i="27"/>
  <c r="D417" i="27" s="1"/>
  <c r="B436" i="27"/>
  <c r="D436" i="27" s="1"/>
  <c r="B458" i="27"/>
  <c r="C458" i="27" s="1"/>
  <c r="B415" i="27"/>
  <c r="D415" i="27" s="1"/>
  <c r="B422" i="27"/>
  <c r="C422" i="27" s="1"/>
  <c r="B425" i="27"/>
  <c r="D425" i="27" s="1"/>
  <c r="B452" i="27"/>
  <c r="D452" i="27" s="1"/>
  <c r="B419" i="27"/>
  <c r="D419" i="27" s="1"/>
  <c r="B409" i="27"/>
  <c r="C409" i="27" s="1"/>
  <c r="B455" i="27"/>
  <c r="C455" i="27" s="1"/>
  <c r="G8" i="50"/>
  <c r="G18" i="50"/>
  <c r="G20" i="50" s="1"/>
  <c r="G37" i="50"/>
  <c r="G39" i="50" s="1"/>
  <c r="G27" i="50"/>
  <c r="G29" i="50" s="1"/>
  <c r="G77" i="50"/>
  <c r="G79" i="50" s="1"/>
  <c r="F15" i="16"/>
  <c r="F16" i="16"/>
  <c r="F6" i="16"/>
  <c r="F17" i="16"/>
  <c r="F8" i="16"/>
  <c r="F14" i="16"/>
  <c r="F21" i="16"/>
  <c r="F19" i="16"/>
  <c r="F11" i="16"/>
  <c r="F18" i="16"/>
  <c r="F9" i="16"/>
  <c r="F13" i="16"/>
  <c r="F7" i="16"/>
  <c r="F5" i="16"/>
  <c r="F20" i="16"/>
  <c r="F3" i="16"/>
  <c r="F10" i="16"/>
  <c r="F4" i="16"/>
  <c r="F12" i="16"/>
  <c r="F2" i="16"/>
  <c r="P440" i="27"/>
  <c r="B404" i="27"/>
  <c r="P420" i="27"/>
  <c r="B426" i="27"/>
  <c r="P439" i="27"/>
  <c r="B397" i="27"/>
  <c r="P441" i="27"/>
  <c r="B427" i="27"/>
  <c r="P419" i="27"/>
  <c r="B442" i="27"/>
  <c r="P432" i="27"/>
  <c r="B401" i="27"/>
  <c r="P433" i="27"/>
  <c r="B444" i="27"/>
  <c r="P428" i="27"/>
  <c r="B448" i="27"/>
  <c r="P429" i="27"/>
  <c r="B450" i="27"/>
  <c r="P417" i="27"/>
  <c r="B453" i="27"/>
  <c r="P424" i="27"/>
  <c r="B406" i="27"/>
  <c r="P430" i="27"/>
  <c r="B395" i="27"/>
  <c r="P435" i="27"/>
  <c r="B429" i="27"/>
  <c r="P421" i="27"/>
  <c r="B389" i="27"/>
  <c r="P413" i="27"/>
  <c r="B447" i="27"/>
  <c r="P425" i="27"/>
  <c r="B438" i="27"/>
  <c r="P414" i="27"/>
  <c r="B433" i="27"/>
  <c r="P434" i="27"/>
  <c r="B418" i="27"/>
  <c r="P415" i="27"/>
  <c r="B461" i="27"/>
  <c r="P426" i="27"/>
  <c r="B423" i="27"/>
  <c r="P416" i="27"/>
  <c r="B462" i="27"/>
  <c r="P422" i="27"/>
  <c r="B393" i="27"/>
  <c r="P382" i="27"/>
  <c r="P458" i="27"/>
  <c r="P468" i="27"/>
  <c r="P451" i="27"/>
  <c r="P385" i="27"/>
  <c r="P443" i="27"/>
  <c r="P457" i="27"/>
  <c r="P389" i="27"/>
  <c r="P456" i="27"/>
  <c r="P390" i="27"/>
  <c r="P465" i="27"/>
  <c r="P408" i="27"/>
  <c r="P407" i="27"/>
  <c r="P388" i="27"/>
  <c r="P462" i="27"/>
  <c r="P446" i="27"/>
  <c r="P410" i="27"/>
  <c r="P393" i="27"/>
  <c r="P400" i="27"/>
  <c r="P394" i="27"/>
  <c r="P448" i="27"/>
  <c r="P445" i="27"/>
  <c r="P397" i="27"/>
  <c r="P395" i="27"/>
  <c r="P464" i="27"/>
  <c r="P409" i="27"/>
  <c r="P453" i="27"/>
  <c r="P383" i="27"/>
  <c r="P449" i="27"/>
  <c r="P460" i="27"/>
  <c r="P447" i="27"/>
  <c r="P402" i="27"/>
  <c r="P387" i="27"/>
  <c r="P386" i="27"/>
  <c r="P461" i="27"/>
  <c r="P469" i="27"/>
  <c r="P411" i="27"/>
  <c r="P403" i="27"/>
  <c r="P396" i="27"/>
  <c r="P450" i="27"/>
  <c r="P391" i="27"/>
  <c r="P392" i="27"/>
  <c r="P471" i="27"/>
  <c r="P444" i="27"/>
  <c r="P384" i="27"/>
  <c r="P442" i="27"/>
  <c r="P452" i="27"/>
  <c r="P466" i="27"/>
  <c r="P406" i="27"/>
  <c r="P467" i="27"/>
  <c r="P399" i="27"/>
  <c r="P401" i="27"/>
  <c r="P455" i="27"/>
  <c r="P454" i="27"/>
  <c r="P405" i="27"/>
  <c r="P398" i="27"/>
  <c r="P459" i="27"/>
  <c r="P463" i="27"/>
  <c r="P404" i="27"/>
  <c r="P470" i="27"/>
  <c r="C466" i="27"/>
  <c r="C465" i="27"/>
  <c r="D471" i="27"/>
  <c r="C469" i="27"/>
  <c r="D470" i="27"/>
  <c r="D467" i="27"/>
  <c r="D468" i="27"/>
  <c r="D466" i="27"/>
  <c r="C467" i="27"/>
  <c r="C468" i="27"/>
  <c r="D464" i="27"/>
  <c r="C470" i="27"/>
  <c r="D465" i="27"/>
  <c r="C471" i="27"/>
  <c r="C464" i="27"/>
  <c r="D469" i="27"/>
  <c r="D383" i="27"/>
  <c r="C387" i="27"/>
  <c r="D382" i="27"/>
  <c r="C405" i="27"/>
  <c r="C383" i="27"/>
  <c r="D385" i="27"/>
  <c r="C382" i="27"/>
  <c r="D405" i="27"/>
  <c r="D384" i="27"/>
  <c r="D430" i="27"/>
  <c r="C385" i="27"/>
  <c r="C384" i="27"/>
  <c r="D386" i="27"/>
  <c r="D387" i="27"/>
  <c r="C386" i="27"/>
  <c r="C254" i="27"/>
  <c r="D256" i="27"/>
  <c r="C253" i="27"/>
  <c r="D257" i="27"/>
  <c r="D254" i="27"/>
  <c r="C256" i="27"/>
  <c r="D253" i="27"/>
  <c r="C257" i="27"/>
  <c r="P438" i="27"/>
  <c r="B456" i="27"/>
  <c r="P431" i="27"/>
  <c r="B424" i="27"/>
  <c r="P427" i="27"/>
  <c r="B416" i="27"/>
  <c r="P412" i="27"/>
  <c r="B421" i="27"/>
  <c r="P437" i="27"/>
  <c r="B435" i="27"/>
  <c r="P423" i="27"/>
  <c r="B399" i="27"/>
  <c r="P418" i="27"/>
  <c r="B407" i="27"/>
  <c r="P436" i="27"/>
  <c r="B454" i="27"/>
  <c r="P215" i="27"/>
  <c r="P245" i="27"/>
  <c r="P237" i="27"/>
  <c r="P229" i="27"/>
  <c r="P219" i="27"/>
  <c r="P211" i="27"/>
  <c r="P208" i="27"/>
  <c r="P200" i="27"/>
  <c r="P243" i="27"/>
  <c r="P235" i="27"/>
  <c r="P227" i="27"/>
  <c r="P213" i="27"/>
  <c r="P204" i="27"/>
  <c r="P223" i="27"/>
  <c r="P216" i="27"/>
  <c r="P244" i="27"/>
  <c r="P221" i="27"/>
  <c r="P207" i="27"/>
  <c r="P199" i="27"/>
  <c r="P231" i="27"/>
  <c r="P236" i="27"/>
  <c r="P228" i="27"/>
  <c r="P220" i="27"/>
  <c r="P212" i="27"/>
  <c r="P203" i="27"/>
  <c r="P224" i="27"/>
  <c r="G215" i="50"/>
  <c r="P239" i="27"/>
  <c r="G216" i="50"/>
  <c r="G209" i="50"/>
  <c r="G208" i="50"/>
  <c r="G210" i="50"/>
  <c r="G213" i="50"/>
  <c r="P248" i="27"/>
  <c r="G211" i="50"/>
  <c r="G207" i="50"/>
  <c r="P247" i="27"/>
  <c r="G212" i="50"/>
  <c r="P232" i="27"/>
  <c r="G214" i="50"/>
  <c r="D247" i="27"/>
  <c r="C199" i="27"/>
  <c r="C239" i="27"/>
  <c r="D232" i="27"/>
  <c r="C216" i="27"/>
  <c r="C215" i="27"/>
  <c r="D199" i="27"/>
  <c r="D239" i="27"/>
  <c r="C232" i="27"/>
  <c r="D216" i="27"/>
  <c r="D215" i="27"/>
  <c r="C231" i="27"/>
  <c r="C223" i="27"/>
  <c r="C207" i="27"/>
  <c r="C208" i="27"/>
  <c r="C247" i="27"/>
  <c r="D231" i="27"/>
  <c r="D223" i="27"/>
  <c r="D207" i="27"/>
  <c r="D240" i="27"/>
  <c r="D208" i="27"/>
  <c r="C240" i="27"/>
  <c r="P240" i="27"/>
  <c r="G67" i="50"/>
  <c r="G69" i="50" s="1"/>
  <c r="G147" i="50"/>
  <c r="G148" i="50"/>
  <c r="G146" i="50"/>
  <c r="G143" i="50"/>
  <c r="G144" i="50"/>
  <c r="G142" i="50"/>
  <c r="G145" i="50"/>
  <c r="G139" i="50"/>
  <c r="G140" i="50"/>
  <c r="G141" i="50"/>
  <c r="P205" i="27"/>
  <c r="P374" i="27"/>
  <c r="P360" i="27"/>
  <c r="P352" i="27"/>
  <c r="P340" i="27"/>
  <c r="P329" i="27"/>
  <c r="P330" i="27"/>
  <c r="P315" i="27"/>
  <c r="P299" i="27"/>
  <c r="P293" i="27"/>
  <c r="P294" i="27"/>
  <c r="P372" i="27"/>
  <c r="P359" i="27"/>
  <c r="P354" i="27"/>
  <c r="P342" i="27"/>
  <c r="P332" i="27"/>
  <c r="P331" i="27"/>
  <c r="P320" i="27"/>
  <c r="P313" i="27"/>
  <c r="P302" i="27"/>
  <c r="P295" i="27"/>
  <c r="P362" i="27"/>
  <c r="P350" i="27"/>
  <c r="P334" i="27"/>
  <c r="P322" i="27"/>
  <c r="P311" i="27"/>
  <c r="P300" i="27"/>
  <c r="P303" i="27"/>
  <c r="P289" i="27"/>
  <c r="P290" i="27"/>
  <c r="P370" i="27"/>
  <c r="P333" i="27"/>
  <c r="P335" i="27"/>
  <c r="P309" i="27"/>
  <c r="P305" i="27"/>
  <c r="P292" i="27"/>
  <c r="P291" i="27"/>
  <c r="P375" i="27"/>
  <c r="P365" i="27"/>
  <c r="P349" i="27"/>
  <c r="P325" i="27"/>
  <c r="P314" i="27"/>
  <c r="P351" i="27"/>
  <c r="P323" i="27"/>
  <c r="P363" i="27"/>
  <c r="P343" i="27"/>
  <c r="P373" i="27"/>
  <c r="P355" i="27"/>
  <c r="P339" i="27"/>
  <c r="P319" i="27"/>
  <c r="P312" i="27"/>
  <c r="P371" i="27"/>
  <c r="P345" i="27"/>
  <c r="P310" i="27"/>
  <c r="P369" i="27"/>
  <c r="P353" i="27"/>
  <c r="C349" i="27"/>
  <c r="D349" i="27"/>
  <c r="C304" i="27"/>
  <c r="C375" i="27"/>
  <c r="D375" i="27"/>
  <c r="C351" i="27"/>
  <c r="D373" i="27"/>
  <c r="D371" i="27"/>
  <c r="D289" i="27"/>
  <c r="D302" i="27"/>
  <c r="D301" i="27"/>
  <c r="D312" i="27"/>
  <c r="D350" i="27"/>
  <c r="D364" i="27"/>
  <c r="D372" i="27"/>
  <c r="D321" i="27"/>
  <c r="D322" i="27"/>
  <c r="D362" i="27"/>
  <c r="D326" i="27"/>
  <c r="D355" i="27"/>
  <c r="D295" i="27"/>
  <c r="C291" i="27"/>
  <c r="D309" i="27"/>
  <c r="D345" i="27"/>
  <c r="D376" i="27"/>
  <c r="C339" i="27"/>
  <c r="C309" i="27"/>
  <c r="C305" i="27"/>
  <c r="D311" i="27"/>
  <c r="D294" i="27"/>
  <c r="C333" i="27"/>
  <c r="C346" i="27"/>
  <c r="D320" i="27"/>
  <c r="C310" i="27"/>
  <c r="D352" i="27"/>
  <c r="C359" i="27"/>
  <c r="D334" i="27"/>
  <c r="C329" i="27"/>
  <c r="C302" i="27"/>
  <c r="C312" i="27"/>
  <c r="D319" i="27"/>
  <c r="C372" i="27"/>
  <c r="C322" i="27"/>
  <c r="C360" i="27"/>
  <c r="D290" i="27"/>
  <c r="D335" i="27"/>
  <c r="C342" i="27"/>
  <c r="C303" i="27"/>
  <c r="C353" i="27"/>
  <c r="C311" i="27"/>
  <c r="C324" i="27"/>
  <c r="C325" i="27"/>
  <c r="C294" i="27"/>
  <c r="C354" i="27"/>
  <c r="D369" i="27"/>
  <c r="C336" i="27"/>
  <c r="D329" i="27"/>
  <c r="C365" i="27"/>
  <c r="C320" i="27"/>
  <c r="D299" i="27"/>
  <c r="D291" i="27"/>
  <c r="C352" i="27"/>
  <c r="D315" i="27"/>
  <c r="C334" i="27"/>
  <c r="C369" i="27"/>
  <c r="D339" i="27"/>
  <c r="D342" i="27"/>
  <c r="D303" i="27"/>
  <c r="D353" i="27"/>
  <c r="D325" i="27"/>
  <c r="D354" i="27"/>
  <c r="D365" i="27"/>
  <c r="C290" i="27"/>
  <c r="C335" i="27"/>
  <c r="C373" i="27"/>
  <c r="C371" i="27"/>
  <c r="D361" i="27"/>
  <c r="C350" i="27"/>
  <c r="C321" i="27"/>
  <c r="D333" i="27"/>
  <c r="C355" i="27"/>
  <c r="C295" i="27"/>
  <c r="D310" i="27"/>
  <c r="D340" i="27"/>
  <c r="D359" i="27"/>
  <c r="C289" i="27"/>
  <c r="D280" i="27"/>
  <c r="D285" i="27"/>
  <c r="D281" i="27"/>
  <c r="D279" i="27"/>
  <c r="C265" i="27"/>
  <c r="C270" i="27"/>
  <c r="C271" i="27"/>
  <c r="C268" i="27"/>
  <c r="C263" i="27"/>
  <c r="C272" i="27"/>
  <c r="C267" i="27"/>
  <c r="C266" i="27"/>
  <c r="C264" i="27"/>
  <c r="C269" i="27"/>
  <c r="P364" i="27"/>
  <c r="P324" i="27"/>
  <c r="P304" i="27"/>
  <c r="C340" i="27"/>
  <c r="C361" i="27"/>
  <c r="P344" i="27"/>
  <c r="C299" i="27"/>
  <c r="P361" i="27"/>
  <c r="P321" i="27"/>
  <c r="P341" i="27"/>
  <c r="P301" i="27"/>
  <c r="C345" i="27"/>
  <c r="C364" i="27"/>
  <c r="C319" i="27"/>
  <c r="D243" i="27"/>
  <c r="D245" i="27"/>
  <c r="D211" i="27"/>
  <c r="D219" i="27"/>
  <c r="D220" i="27"/>
  <c r="D235" i="27"/>
  <c r="D228" i="27"/>
  <c r="D221" i="27"/>
  <c r="D203" i="27"/>
  <c r="D227" i="27"/>
  <c r="D222" i="27"/>
  <c r="D238" i="27"/>
  <c r="D204" i="27"/>
  <c r="D246" i="27"/>
  <c r="D237" i="27"/>
  <c r="D230" i="27"/>
  <c r="D214" i="27"/>
  <c r="D244" i="27"/>
  <c r="D213" i="27"/>
  <c r="P280" i="27"/>
  <c r="C358" i="27"/>
  <c r="C318" i="27"/>
  <c r="P285" i="27"/>
  <c r="P284" i="27"/>
  <c r="C348" i="27"/>
  <c r="C308" i="27"/>
  <c r="C288" i="27"/>
  <c r="C338" i="27"/>
  <c r="C298" i="27"/>
  <c r="P281" i="27"/>
  <c r="P282" i="27"/>
  <c r="C368" i="27"/>
  <c r="C328" i="27"/>
  <c r="C278" i="27"/>
  <c r="P279" i="27"/>
  <c r="P283" i="27"/>
  <c r="C281" i="27"/>
  <c r="C285" i="27"/>
  <c r="C279" i="27"/>
  <c r="C280" i="27"/>
  <c r="J11" i="27"/>
  <c r="J14" i="27"/>
  <c r="J10" i="27"/>
  <c r="J13" i="27"/>
  <c r="J12" i="27"/>
  <c r="C218" i="27"/>
  <c r="C202" i="27"/>
  <c r="C242" i="27"/>
  <c r="C234" i="27"/>
  <c r="C210" i="27"/>
  <c r="C226" i="27"/>
  <c r="F485" i="27"/>
  <c r="F481" i="27"/>
  <c r="F477" i="27"/>
  <c r="F585" i="27"/>
  <c r="F592" i="27"/>
  <c r="F744" i="27"/>
  <c r="F614" i="27"/>
  <c r="F558" i="27"/>
  <c r="F753" i="27"/>
  <c r="F657" i="27"/>
  <c r="F490" i="27"/>
  <c r="F627" i="27"/>
  <c r="F787" i="27"/>
  <c r="F708" i="27"/>
  <c r="F580" i="27"/>
  <c r="F479" i="27"/>
  <c r="F478" i="27"/>
  <c r="F503" i="27"/>
  <c r="F784" i="27"/>
  <c r="F505" i="27"/>
  <c r="F520" i="27"/>
  <c r="F769" i="27"/>
  <c r="F805" i="27"/>
  <c r="F515" i="27"/>
  <c r="F571" i="27"/>
  <c r="F487" i="27"/>
  <c r="F534" i="27"/>
  <c r="F678" i="27"/>
  <c r="F816" i="27"/>
  <c r="F493" i="27"/>
  <c r="F831" i="27"/>
  <c r="F814" i="27"/>
  <c r="F821" i="27"/>
  <c r="F513" i="27"/>
  <c r="F677" i="27"/>
  <c r="F499" i="27"/>
  <c r="F715" i="27"/>
  <c r="F482" i="27"/>
  <c r="F480" i="27"/>
  <c r="F637" i="27"/>
  <c r="F756" i="27"/>
  <c r="F655" i="27"/>
  <c r="F695" i="27"/>
  <c r="F811" i="27"/>
  <c r="F514" i="27"/>
  <c r="F771" i="27"/>
  <c r="F827" i="27"/>
  <c r="F763" i="27"/>
  <c r="F651" i="27"/>
  <c r="F767" i="27"/>
  <c r="F740" i="27"/>
  <c r="F569" i="27"/>
  <c r="F745" i="27"/>
  <c r="F701" i="27"/>
  <c r="F550" i="27"/>
  <c r="F527" i="27"/>
  <c r="F576" i="27"/>
  <c r="F815" i="27"/>
  <c r="F525" i="27"/>
  <c r="F802" i="27"/>
  <c r="F518" i="27"/>
  <c r="F507" i="27"/>
  <c r="F750" i="27"/>
  <c r="F671" i="27"/>
  <c r="F668" i="27"/>
  <c r="F497" i="27"/>
  <c r="F770" i="27"/>
  <c r="F628" i="27"/>
  <c r="F720" i="27"/>
  <c r="F594" i="27"/>
  <c r="F812" i="27"/>
  <c r="F680" i="27"/>
  <c r="F553" i="27"/>
  <c r="F688" i="27"/>
  <c r="F579" i="27"/>
  <c r="F619" i="27"/>
  <c r="F575" i="27"/>
  <c r="F683" i="27"/>
  <c r="F765" i="27"/>
  <c r="F663" i="27"/>
  <c r="F729" i="27"/>
  <c r="F735" i="27"/>
  <c r="F716" i="27"/>
  <c r="F545" i="27"/>
  <c r="F599" i="27"/>
  <c r="F789" i="27"/>
  <c r="F521" i="27"/>
  <c r="F584" i="27"/>
  <c r="F790" i="27"/>
  <c r="F557" i="27"/>
  <c r="F693" i="27"/>
  <c r="F492" i="27"/>
  <c r="F610" i="27"/>
  <c r="F807" i="27"/>
  <c r="F654" i="27"/>
  <c r="F724" i="27"/>
  <c r="F738" i="27"/>
  <c r="F712" i="27"/>
  <c r="F641" i="27"/>
  <c r="F613" i="27"/>
  <c r="F690" i="27"/>
  <c r="F616" i="27"/>
  <c r="F722" i="27"/>
  <c r="F642" i="27"/>
  <c r="F718" i="27"/>
  <c r="F725" i="27"/>
  <c r="F537" i="27"/>
  <c r="F742" i="27"/>
  <c r="F606" i="27"/>
  <c r="F591" i="27"/>
  <c r="F736" i="27"/>
  <c r="F544" i="27"/>
  <c r="F797" i="27"/>
  <c r="F766" i="27"/>
  <c r="F511" i="27"/>
  <c r="F646" i="27"/>
  <c r="F674" i="27"/>
  <c r="F791" i="27"/>
  <c r="F700" i="27"/>
  <c r="F572" i="27"/>
  <c r="F486" i="27"/>
  <c r="F747" i="27"/>
  <c r="F697" i="27"/>
  <c r="F564" i="27"/>
  <c r="F502" i="27"/>
  <c r="F538" i="27"/>
  <c r="F806" i="27"/>
  <c r="F601" i="27"/>
  <c r="F570" i="27"/>
  <c r="F504" i="27"/>
  <c r="F727" i="27"/>
  <c r="F761" i="27"/>
  <c r="F682" i="27"/>
  <c r="F676" i="27"/>
  <c r="F602" i="27"/>
  <c r="F768" i="27"/>
  <c r="F512" i="27"/>
  <c r="F653" i="27"/>
  <c r="F623" i="27"/>
  <c r="F523" i="27"/>
  <c r="F817" i="27"/>
  <c r="F801" i="27"/>
  <c r="F665" i="27"/>
  <c r="F583" i="27"/>
  <c r="F604" i="27"/>
  <c r="F710" i="27"/>
  <c r="F611" i="27"/>
  <c r="F699" i="27"/>
  <c r="F656" i="27"/>
  <c r="F556" i="27"/>
  <c r="F746" i="27"/>
  <c r="F783" i="27"/>
  <c r="F624" i="27"/>
  <c r="F658" i="27"/>
  <c r="F828" i="27"/>
  <c r="F696" i="27"/>
  <c r="F615" i="27"/>
  <c r="F734" i="27"/>
  <c r="F835" i="27"/>
  <c r="F758" i="27"/>
  <c r="F643" i="27"/>
  <c r="F650" i="27"/>
  <c r="F652" i="27"/>
  <c r="F645" i="27"/>
  <c r="F694" i="27"/>
  <c r="F820" i="27"/>
  <c r="F830" i="27"/>
  <c r="F546" i="27"/>
  <c r="F702" i="27"/>
  <c r="F626" i="27"/>
  <c r="F607" i="27"/>
  <c r="F794" i="27"/>
  <c r="F685" i="27"/>
  <c r="F829" i="27"/>
  <c r="F596" i="27"/>
  <c r="F506" i="27"/>
  <c r="F819" i="27"/>
  <c r="F752" i="27"/>
  <c r="F785" i="27"/>
  <c r="F754" i="27"/>
  <c r="F633" i="27"/>
  <c r="F644" i="27"/>
  <c r="F587" i="27"/>
  <c r="F565" i="27"/>
  <c r="F595" i="27"/>
  <c r="F536" i="27"/>
  <c r="F669" i="27"/>
  <c r="F522" i="27"/>
  <c r="F510" i="27"/>
  <c r="F519" i="27"/>
  <c r="F483" i="27"/>
  <c r="F792" i="27"/>
  <c r="F494" i="27"/>
  <c r="F666" i="27"/>
  <c r="F798" i="27"/>
  <c r="F749" i="27"/>
  <c r="F778" i="27"/>
  <c r="F638" i="27"/>
  <c r="F547" i="27"/>
  <c r="F539" i="27"/>
  <c r="F675" i="27"/>
  <c r="F597" i="27"/>
  <c r="F612" i="27"/>
  <c r="F795" i="27"/>
  <c r="F760" i="27"/>
  <c r="F836" i="27"/>
  <c r="F719" i="27"/>
  <c r="F704" i="27"/>
  <c r="F533" i="27"/>
  <c r="F705" i="27"/>
  <c r="F728" i="27"/>
  <c r="F786" i="27"/>
  <c r="F726" i="27"/>
  <c r="F721" i="27"/>
  <c r="F630" i="27"/>
  <c r="F574" i="27"/>
  <c r="F796" i="27"/>
  <c r="F540" i="27"/>
  <c r="F723" i="27"/>
  <c r="F703" i="27"/>
  <c r="F691" i="27"/>
  <c r="F528" i="27"/>
  <c r="F686" i="27"/>
  <c r="F577" i="27"/>
  <c r="F779" i="27"/>
  <c r="F788" i="27"/>
  <c r="F495" i="27"/>
  <c r="F581" i="27"/>
  <c r="F498" i="27"/>
  <c r="F617" i="27"/>
  <c r="F552" i="27"/>
  <c r="F733" i="27"/>
  <c r="F635" i="27"/>
  <c r="F586" i="27"/>
  <c r="F542" i="27"/>
  <c r="F551" i="27"/>
  <c r="F588" i="27"/>
  <c r="F568" i="27"/>
  <c r="F692" i="27"/>
  <c r="F809" i="27"/>
  <c r="F582" i="27"/>
  <c r="F776" i="27"/>
  <c r="F711" i="27"/>
  <c r="F748" i="27"/>
  <c r="F781" i="27"/>
  <c r="F573" i="27"/>
  <c r="F609" i="27"/>
  <c r="F661" i="27"/>
  <c r="F532" i="27"/>
  <c r="F659" i="27"/>
  <c r="F775" i="27"/>
  <c r="F560" i="27"/>
  <c r="F818" i="27"/>
  <c r="F593" i="27"/>
  <c r="F554" i="27"/>
  <c r="F526" i="27"/>
  <c r="F535" i="27"/>
  <c r="F566" i="27"/>
  <c r="F834" i="27"/>
  <c r="F762" i="27"/>
  <c r="F800" i="27"/>
  <c r="F823" i="27"/>
  <c r="F808" i="27"/>
  <c r="F589" i="27"/>
  <c r="F598" i="27"/>
  <c r="F625" i="27"/>
  <c r="F621" i="27"/>
  <c r="F484" i="27"/>
  <c r="F647" i="27"/>
  <c r="F741" i="27"/>
  <c r="F603" i="27"/>
  <c r="F488" i="27"/>
  <c r="F670" i="27"/>
  <c r="F673" i="27"/>
  <c r="F620" i="27"/>
  <c r="F543" i="27"/>
  <c r="F531" i="27"/>
  <c r="F822" i="27"/>
  <c r="F590" i="27"/>
  <c r="F804" i="27"/>
  <c r="F548" i="27"/>
  <c r="F662" i="27"/>
  <c r="F649" i="27"/>
  <c r="F634" i="27"/>
  <c r="F640" i="27"/>
  <c r="F743" i="27"/>
  <c r="F681" i="27"/>
  <c r="F600" i="27"/>
  <c r="F826" i="27"/>
  <c r="F777" i="27"/>
  <c r="F706" i="27"/>
  <c r="F832" i="27"/>
  <c r="F757" i="27"/>
  <c r="F732" i="27"/>
  <c r="F561" i="27"/>
  <c r="F667" i="27"/>
  <c r="F618" i="27"/>
  <c r="F559" i="27"/>
  <c r="F549" i="27"/>
  <c r="F824" i="27"/>
  <c r="F660" i="27"/>
  <c r="F517" i="27"/>
  <c r="F491" i="27"/>
  <c r="F773" i="27"/>
  <c r="F759" i="27"/>
  <c r="F731" i="27"/>
  <c r="F780" i="27"/>
  <c r="F524" i="27"/>
  <c r="F578" i="27"/>
  <c r="F782" i="27"/>
  <c r="F500" i="27"/>
  <c r="F687" i="27"/>
  <c r="F825" i="27"/>
  <c r="F632" i="27"/>
  <c r="F631" i="27"/>
  <c r="F684" i="27"/>
  <c r="F563" i="27"/>
  <c r="F774" i="27"/>
  <c r="F739" i="27"/>
  <c r="F567" i="27"/>
  <c r="F489" i="27"/>
  <c r="F833" i="27"/>
  <c r="F717" i="27"/>
  <c r="F698" i="27"/>
  <c r="F496" i="27"/>
  <c r="F709" i="27"/>
  <c r="F689" i="27"/>
  <c r="F813" i="27"/>
  <c r="F803" i="27"/>
  <c r="F810" i="27"/>
  <c r="F772" i="27"/>
  <c r="F516" i="27"/>
  <c r="F751" i="27"/>
  <c r="F755" i="27"/>
  <c r="F608" i="27"/>
  <c r="F501" i="27"/>
  <c r="F730" i="27"/>
  <c r="F664" i="27"/>
  <c r="F562" i="27"/>
  <c r="F713" i="27"/>
  <c r="F679" i="27"/>
  <c r="F530" i="27"/>
  <c r="F793" i="27"/>
  <c r="F622" i="27"/>
  <c r="F799" i="27"/>
  <c r="F629" i="27"/>
  <c r="F764" i="27"/>
  <c r="F636" i="27"/>
  <c r="F508" i="27"/>
  <c r="F541" i="27"/>
  <c r="F509" i="27"/>
  <c r="F737" i="27"/>
  <c r="F639" i="27"/>
  <c r="F555" i="27"/>
  <c r="F648" i="27"/>
  <c r="F672" i="27"/>
  <c r="F605" i="27"/>
  <c r="F707" i="27"/>
  <c r="F714" i="27"/>
  <c r="F529" i="27"/>
  <c r="H26" i="41"/>
  <c r="H12" i="32"/>
  <c r="H28" i="41"/>
  <c r="H3" i="41"/>
  <c r="H29" i="41"/>
  <c r="H27" i="32"/>
  <c r="H27" i="41"/>
  <c r="H25" i="32"/>
  <c r="H24" i="32"/>
  <c r="H4" i="41"/>
  <c r="H6" i="32"/>
  <c r="H28" i="32"/>
  <c r="H31" i="41"/>
  <c r="H5" i="32"/>
  <c r="H15" i="32"/>
  <c r="H10" i="32"/>
  <c r="H23" i="32"/>
  <c r="H18" i="32"/>
  <c r="H13" i="41"/>
  <c r="H22" i="41"/>
  <c r="H19" i="32"/>
  <c r="H5" i="41"/>
  <c r="H16" i="32"/>
  <c r="H13" i="32"/>
  <c r="H10" i="41"/>
  <c r="H7" i="32"/>
  <c r="H2" i="32"/>
  <c r="H11" i="41"/>
  <c r="H15" i="41"/>
  <c r="H30" i="32"/>
  <c r="H25" i="41"/>
  <c r="H8" i="41"/>
  <c r="H3" i="32"/>
  <c r="H23" i="41"/>
  <c r="H17" i="32"/>
  <c r="H20" i="32"/>
  <c r="H20" i="41"/>
  <c r="H22" i="32"/>
  <c r="H2" i="41"/>
  <c r="H24" i="41"/>
  <c r="H26" i="32"/>
  <c r="H14" i="41"/>
  <c r="H16" i="41"/>
  <c r="H21" i="32"/>
  <c r="H31" i="32"/>
  <c r="H19" i="41"/>
  <c r="H12" i="41"/>
  <c r="H18" i="41"/>
  <c r="H11" i="32"/>
  <c r="H17" i="41"/>
  <c r="H30" i="41"/>
  <c r="H14" i="32"/>
  <c r="H6" i="41"/>
  <c r="H9" i="41"/>
  <c r="H7" i="41"/>
  <c r="H4" i="32"/>
  <c r="H9" i="32"/>
  <c r="H8" i="32"/>
  <c r="H21" i="41"/>
  <c r="H29" i="32"/>
  <c r="H29" i="5"/>
  <c r="H13" i="5"/>
  <c r="H19" i="5"/>
  <c r="H18" i="5"/>
  <c r="H24" i="5"/>
  <c r="H8" i="5"/>
  <c r="H15" i="5"/>
  <c r="H14" i="5"/>
  <c r="H30" i="5"/>
  <c r="H12" i="5"/>
  <c r="H22" i="5"/>
  <c r="H25" i="5"/>
  <c r="H9" i="5"/>
  <c r="H11" i="5"/>
  <c r="H10" i="5"/>
  <c r="H20" i="5"/>
  <c r="H4" i="5"/>
  <c r="H7" i="5"/>
  <c r="H6" i="5"/>
  <c r="H21" i="5"/>
  <c r="H5" i="5"/>
  <c r="H3" i="5"/>
  <c r="H2" i="5"/>
  <c r="H16" i="5"/>
  <c r="H27" i="5"/>
  <c r="H26" i="5"/>
  <c r="H17" i="5"/>
  <c r="H31" i="5"/>
  <c r="H28" i="5"/>
  <c r="H23" i="5"/>
  <c r="G47" i="50"/>
  <c r="G49" i="50" s="1"/>
  <c r="G57" i="50"/>
  <c r="G59" i="50" s="1"/>
  <c r="G165" i="50"/>
  <c r="G153" i="50"/>
  <c r="G159" i="50"/>
  <c r="G158" i="50"/>
  <c r="G162" i="50"/>
  <c r="G155" i="50"/>
  <c r="G167" i="50"/>
  <c r="G171" i="50"/>
  <c r="G151" i="50"/>
  <c r="G166" i="50"/>
  <c r="G154" i="50"/>
  <c r="G156" i="50"/>
  <c r="G170" i="50"/>
  <c r="G157" i="50"/>
  <c r="G164" i="50"/>
  <c r="G160" i="50"/>
  <c r="G169" i="50"/>
  <c r="G163" i="50"/>
  <c r="G168" i="50"/>
  <c r="G152" i="50"/>
  <c r="G193" i="50"/>
  <c r="G200" i="50"/>
  <c r="G190" i="50"/>
  <c r="G205" i="50"/>
  <c r="G194" i="50"/>
  <c r="G203" i="50"/>
  <c r="G192" i="50"/>
  <c r="G189" i="50"/>
  <c r="G185" i="50"/>
  <c r="G191" i="50"/>
  <c r="G188" i="50"/>
  <c r="G199" i="50"/>
  <c r="G196" i="50"/>
  <c r="G202" i="50"/>
  <c r="G204" i="50"/>
  <c r="G187" i="50"/>
  <c r="G198" i="50"/>
  <c r="G186" i="50"/>
  <c r="G197" i="50"/>
  <c r="G201" i="50"/>
  <c r="G94" i="50"/>
  <c r="G102" i="50"/>
  <c r="G85" i="50"/>
  <c r="G98" i="50"/>
  <c r="G86" i="50"/>
  <c r="G95" i="50"/>
  <c r="G96" i="50"/>
  <c r="G97" i="50"/>
  <c r="G100" i="50"/>
  <c r="G90" i="50"/>
  <c r="G87" i="50"/>
  <c r="G137" i="50"/>
  <c r="G129" i="50"/>
  <c r="G130" i="50"/>
  <c r="G89" i="50"/>
  <c r="G101" i="50"/>
  <c r="G99" i="50"/>
  <c r="G135" i="50"/>
  <c r="G136" i="50"/>
  <c r="G128" i="50"/>
  <c r="G83" i="50"/>
  <c r="G84" i="50"/>
  <c r="G103" i="50"/>
  <c r="G133" i="50"/>
  <c r="G134" i="50"/>
  <c r="G88" i="50"/>
  <c r="G91" i="50"/>
  <c r="G92" i="50"/>
  <c r="G131" i="50"/>
  <c r="G132" i="50"/>
  <c r="G121" i="50"/>
  <c r="G124" i="50"/>
  <c r="G123" i="50"/>
  <c r="G119" i="50"/>
  <c r="G117" i="50"/>
  <c r="G126" i="50"/>
  <c r="G122" i="50"/>
  <c r="G118" i="50"/>
  <c r="G125" i="50"/>
  <c r="G120" i="50"/>
  <c r="D6" i="27"/>
  <c r="D8" i="27" s="1"/>
  <c r="C38" i="27"/>
  <c r="H239" i="36"/>
  <c r="J14" i="36"/>
  <c r="F136" i="36"/>
  <c r="H233" i="36"/>
  <c r="F16" i="36"/>
  <c r="F301" i="36"/>
  <c r="F308" i="36"/>
  <c r="H211" i="36"/>
  <c r="H112" i="36"/>
  <c r="J332" i="36"/>
  <c r="F240" i="36"/>
  <c r="J186" i="36"/>
  <c r="F324" i="36"/>
  <c r="H125" i="36"/>
  <c r="H217" i="36"/>
  <c r="F80" i="36"/>
  <c r="J142" i="36"/>
  <c r="J159" i="36"/>
  <c r="F355" i="36"/>
  <c r="J213" i="36"/>
  <c r="J307" i="36"/>
  <c r="F266" i="36"/>
  <c r="F87" i="36"/>
  <c r="F172" i="36"/>
  <c r="C214" i="27"/>
  <c r="F132" i="36"/>
  <c r="J323" i="36"/>
  <c r="J85" i="36"/>
  <c r="J110" i="36"/>
  <c r="H300" i="36"/>
  <c r="J133" i="36"/>
  <c r="F315" i="36"/>
  <c r="J208" i="36"/>
  <c r="H147" i="36"/>
  <c r="J271" i="36"/>
  <c r="J38" i="36"/>
  <c r="F111" i="36"/>
  <c r="H194" i="36"/>
  <c r="F202" i="36"/>
  <c r="F166" i="36"/>
  <c r="H20" i="36"/>
  <c r="J291" i="36"/>
  <c r="H126" i="36"/>
  <c r="H331" i="36"/>
  <c r="F180" i="36"/>
  <c r="J203" i="36"/>
  <c r="H282" i="36"/>
  <c r="F300" i="36"/>
  <c r="J218" i="36"/>
  <c r="H294" i="36"/>
  <c r="J347" i="36"/>
  <c r="J353" i="36"/>
  <c r="J163" i="36"/>
  <c r="F135" i="36"/>
  <c r="F204" i="36"/>
  <c r="H157" i="36"/>
  <c r="J52" i="36"/>
  <c r="F76" i="36"/>
  <c r="H117" i="36"/>
  <c r="F341" i="36"/>
  <c r="J206" i="36"/>
  <c r="H323" i="36"/>
  <c r="F114" i="36"/>
  <c r="F10" i="36"/>
  <c r="F214" i="36"/>
  <c r="H10" i="36"/>
  <c r="J46" i="36"/>
  <c r="J156" i="36"/>
  <c r="H24" i="36"/>
  <c r="F344" i="36"/>
  <c r="J64" i="36"/>
  <c r="H138" i="36"/>
  <c r="H295" i="36"/>
  <c r="H53" i="36"/>
  <c r="H54" i="36"/>
  <c r="H40" i="36"/>
  <c r="F342" i="36"/>
  <c r="J11" i="36"/>
  <c r="F281" i="36"/>
  <c r="F250" i="36"/>
  <c r="H31" i="36"/>
  <c r="H102" i="36"/>
  <c r="J125" i="36"/>
  <c r="J341" i="36"/>
  <c r="H38" i="36"/>
  <c r="J101" i="36"/>
  <c r="J13" i="36"/>
  <c r="H268" i="36"/>
  <c r="J57" i="36"/>
  <c r="F234" i="36"/>
  <c r="J55" i="36"/>
  <c r="F61" i="36"/>
  <c r="F98" i="36"/>
  <c r="H151" i="36"/>
  <c r="F199" i="36"/>
  <c r="F211" i="36"/>
  <c r="F146" i="36"/>
  <c r="F316" i="36"/>
  <c r="H27" i="36"/>
  <c r="H216" i="36"/>
  <c r="F268" i="36"/>
  <c r="F41" i="36"/>
  <c r="F314" i="36"/>
  <c r="H251" i="36"/>
  <c r="F304" i="36"/>
  <c r="J240" i="36"/>
  <c r="H5" i="36"/>
  <c r="H121" i="36"/>
  <c r="F331" i="36"/>
  <c r="F241" i="36"/>
  <c r="J170" i="36"/>
  <c r="J123" i="36"/>
  <c r="H26" i="36"/>
  <c r="H142" i="36"/>
  <c r="H87" i="36"/>
  <c r="H58" i="36"/>
  <c r="F89" i="36"/>
  <c r="J8" i="36"/>
  <c r="H179" i="36"/>
  <c r="F321" i="36"/>
  <c r="J93" i="36"/>
  <c r="H258" i="36"/>
  <c r="F237" i="36"/>
  <c r="F297" i="36"/>
  <c r="H269" i="36"/>
  <c r="F176" i="36"/>
  <c r="J71" i="36"/>
  <c r="F197" i="36"/>
  <c r="J301" i="36"/>
  <c r="F193" i="36"/>
  <c r="C230" i="27"/>
  <c r="J195" i="36"/>
  <c r="J114" i="36"/>
  <c r="J152" i="36"/>
  <c r="H167" i="36"/>
  <c r="F164" i="36"/>
  <c r="J282" i="36"/>
  <c r="H81" i="36"/>
  <c r="H358" i="36"/>
  <c r="H114" i="36"/>
  <c r="J54" i="36"/>
  <c r="H327" i="36"/>
  <c r="F160" i="36"/>
  <c r="F260" i="36"/>
  <c r="H219" i="36"/>
  <c r="H326" i="36"/>
  <c r="J268" i="36"/>
  <c r="H206" i="36"/>
  <c r="F328" i="36"/>
  <c r="H248" i="36"/>
  <c r="J91" i="36"/>
  <c r="H351" i="36"/>
  <c r="H42" i="36"/>
  <c r="J327" i="36"/>
  <c r="F218" i="36"/>
  <c r="H92" i="36"/>
  <c r="F174" i="36"/>
  <c r="F5" i="36"/>
  <c r="H18" i="36"/>
  <c r="F272" i="36"/>
  <c r="H310" i="36"/>
  <c r="H261" i="36"/>
  <c r="H299" i="36"/>
  <c r="H103" i="36"/>
  <c r="H342" i="36"/>
  <c r="F145" i="36"/>
  <c r="J326" i="36"/>
  <c r="C243" i="27"/>
  <c r="F124" i="36"/>
  <c r="J321" i="36"/>
  <c r="H270" i="36"/>
  <c r="H70" i="36"/>
  <c r="J228" i="36"/>
  <c r="F208" i="36"/>
  <c r="F62" i="36"/>
  <c r="H289" i="36"/>
  <c r="F262" i="36"/>
  <c r="F138" i="36"/>
  <c r="J316" i="36"/>
  <c r="H162" i="36"/>
  <c r="F188" i="36"/>
  <c r="F185" i="36"/>
  <c r="J187" i="36"/>
  <c r="H19" i="36"/>
  <c r="J117" i="36"/>
  <c r="H108" i="36"/>
  <c r="C54" i="27"/>
  <c r="J304" i="36"/>
  <c r="F191" i="36"/>
  <c r="F257" i="36"/>
  <c r="F244" i="36"/>
  <c r="H242" i="36"/>
  <c r="F51" i="36"/>
  <c r="F322" i="36"/>
  <c r="H64" i="36"/>
  <c r="H89" i="36"/>
  <c r="H255" i="36"/>
  <c r="J45" i="36"/>
  <c r="H220" i="36"/>
  <c r="J348" i="36"/>
  <c r="C219" i="27"/>
  <c r="J281" i="36"/>
  <c r="F36" i="36"/>
  <c r="P49" i="27"/>
  <c r="J305" i="36"/>
  <c r="H349" i="36"/>
  <c r="H119" i="36"/>
  <c r="H173" i="36"/>
  <c r="J259" i="36"/>
  <c r="H229" i="36"/>
  <c r="H312" i="36"/>
  <c r="F306" i="36"/>
  <c r="F200" i="36"/>
  <c r="F329" i="36"/>
  <c r="J164" i="36"/>
  <c r="J106" i="36"/>
  <c r="J172" i="36"/>
  <c r="H144" i="36"/>
  <c r="F144" i="36"/>
  <c r="J310" i="36"/>
  <c r="F233" i="36"/>
  <c r="J96" i="36"/>
  <c r="J43" i="36"/>
  <c r="J253" i="36"/>
  <c r="F96" i="36"/>
  <c r="H85" i="36"/>
  <c r="H235" i="36"/>
  <c r="J84" i="36"/>
  <c r="H253" i="36"/>
  <c r="J306" i="36"/>
  <c r="F77" i="36"/>
  <c r="H249" i="36"/>
  <c r="F101" i="36"/>
  <c r="F155" i="36"/>
  <c r="H265" i="36"/>
  <c r="H111" i="36"/>
  <c r="F277" i="36"/>
  <c r="H60" i="36"/>
  <c r="F162" i="36"/>
  <c r="F338" i="36"/>
  <c r="F117" i="36"/>
  <c r="J138" i="36"/>
  <c r="H226" i="36"/>
  <c r="H187" i="36"/>
  <c r="F190" i="36"/>
  <c r="F354" i="36"/>
  <c r="J337" i="36"/>
  <c r="H76" i="36"/>
  <c r="F351" i="36"/>
  <c r="H215" i="36"/>
  <c r="J344" i="36"/>
  <c r="J171" i="36"/>
  <c r="H278" i="36"/>
  <c r="H164" i="36"/>
  <c r="H307" i="36"/>
  <c r="F317" i="36"/>
  <c r="F346" i="36"/>
  <c r="J193" i="36"/>
  <c r="J285" i="36"/>
  <c r="F357" i="36"/>
  <c r="F67" i="36"/>
  <c r="H196" i="36"/>
  <c r="F34" i="36"/>
  <c r="H259" i="36"/>
  <c r="J63" i="36"/>
  <c r="J76" i="36"/>
  <c r="F154" i="36"/>
  <c r="F59" i="36"/>
  <c r="J144" i="36"/>
  <c r="F2" i="36"/>
  <c r="J287" i="36"/>
  <c r="F273" i="36"/>
  <c r="F81" i="36"/>
  <c r="D47" i="27"/>
  <c r="F7" i="36"/>
  <c r="J329" i="36"/>
  <c r="J215" i="36"/>
  <c r="H279" i="36"/>
  <c r="F169" i="36"/>
  <c r="J349" i="36"/>
  <c r="H322" i="36"/>
  <c r="J129" i="36"/>
  <c r="J58" i="36"/>
  <c r="J115" i="36"/>
  <c r="H285" i="36"/>
  <c r="F334" i="36"/>
  <c r="J148" i="36"/>
  <c r="H247" i="36"/>
  <c r="H148" i="36"/>
  <c r="J7" i="36"/>
  <c r="H175" i="36"/>
  <c r="J127" i="36"/>
  <c r="H137" i="36"/>
  <c r="J72" i="36"/>
  <c r="F13" i="36"/>
  <c r="H11" i="36"/>
  <c r="H128" i="36"/>
  <c r="H260" i="36"/>
  <c r="J249" i="36"/>
  <c r="H361" i="36"/>
  <c r="F140" i="36"/>
  <c r="J162" i="36"/>
  <c r="F163" i="36"/>
  <c r="J95" i="36"/>
  <c r="F68" i="36"/>
  <c r="J151" i="36"/>
  <c r="F239" i="36"/>
  <c r="H362" i="36"/>
  <c r="H200" i="36"/>
  <c r="J302" i="36"/>
  <c r="J312" i="36"/>
  <c r="H178" i="36"/>
  <c r="F120" i="36"/>
  <c r="H9" i="36"/>
  <c r="F109" i="36"/>
  <c r="F123" i="36"/>
  <c r="H90" i="36"/>
  <c r="F349" i="36"/>
  <c r="J363" i="36"/>
  <c r="H267" i="36"/>
  <c r="J188" i="36"/>
  <c r="H34" i="36"/>
  <c r="F198" i="36"/>
  <c r="J283" i="36"/>
  <c r="H107" i="36"/>
  <c r="J21" i="36"/>
  <c r="F269" i="36"/>
  <c r="J258" i="36"/>
  <c r="J167" i="36"/>
  <c r="J328" i="36"/>
  <c r="J241" i="36"/>
  <c r="F88" i="36"/>
  <c r="H324" i="36"/>
  <c r="H12" i="36"/>
  <c r="H246" i="36"/>
  <c r="J30" i="36"/>
  <c r="H39" i="36"/>
  <c r="J325" i="36"/>
  <c r="J35" i="36"/>
  <c r="H46" i="36"/>
  <c r="H188" i="36"/>
  <c r="F203" i="36"/>
  <c r="H101" i="36"/>
  <c r="F33" i="36"/>
  <c r="H346" i="36"/>
  <c r="F299" i="36"/>
  <c r="J49" i="36"/>
  <c r="D52" i="27"/>
  <c r="F46" i="36"/>
  <c r="F359" i="36"/>
  <c r="J131" i="36"/>
  <c r="H191" i="36"/>
  <c r="H36" i="36"/>
  <c r="F215" i="36"/>
  <c r="F284" i="36"/>
  <c r="J244" i="36"/>
  <c r="H345" i="36"/>
  <c r="J33" i="36"/>
  <c r="H160" i="36"/>
  <c r="H287" i="36"/>
  <c r="H57" i="36"/>
  <c r="H6" i="36"/>
  <c r="J201" i="36"/>
  <c r="H140" i="36"/>
  <c r="J236" i="36"/>
  <c r="H50" i="36"/>
  <c r="F282" i="36"/>
  <c r="F29" i="36"/>
  <c r="F3" i="36"/>
  <c r="F173" i="36"/>
  <c r="F223" i="36"/>
  <c r="F363" i="36"/>
  <c r="J9" i="36"/>
  <c r="F78" i="36"/>
  <c r="H340" i="36"/>
  <c r="F340" i="36"/>
  <c r="F39" i="36"/>
  <c r="J160" i="36"/>
  <c r="H257" i="36"/>
  <c r="H352" i="36"/>
  <c r="J190" i="36"/>
  <c r="F230" i="36"/>
  <c r="F362" i="36"/>
  <c r="J242" i="36"/>
  <c r="J166" i="36"/>
  <c r="H97" i="36"/>
  <c r="F256" i="36"/>
  <c r="J334" i="36"/>
  <c r="J231" i="36"/>
  <c r="J75" i="36"/>
  <c r="H347" i="36"/>
  <c r="F305" i="36"/>
  <c r="J29" i="36"/>
  <c r="F141" i="36"/>
  <c r="F43" i="36"/>
  <c r="J226" i="36"/>
  <c r="F325" i="36"/>
  <c r="H301" i="36"/>
  <c r="F12" i="36"/>
  <c r="H43" i="36"/>
  <c r="H133" i="36"/>
  <c r="H149" i="36"/>
  <c r="F280" i="36"/>
  <c r="F35" i="36"/>
  <c r="J322" i="36"/>
  <c r="F209" i="36"/>
  <c r="H161" i="36"/>
  <c r="H145" i="36"/>
  <c r="H195" i="36"/>
  <c r="J197" i="36"/>
  <c r="J217" i="36"/>
  <c r="J298" i="36"/>
  <c r="H227" i="36"/>
  <c r="H350" i="36"/>
  <c r="F210" i="36"/>
  <c r="H222" i="36"/>
  <c r="H308" i="36"/>
  <c r="H177" i="36"/>
  <c r="J361" i="36"/>
  <c r="F48" i="36"/>
  <c r="H337" i="36"/>
  <c r="J27" i="36"/>
  <c r="F333" i="36"/>
  <c r="J177" i="36"/>
  <c r="H78" i="36"/>
  <c r="H304" i="36"/>
  <c r="J103" i="36"/>
  <c r="J31" i="36"/>
  <c r="F181" i="36"/>
  <c r="H263" i="36"/>
  <c r="H320" i="36"/>
  <c r="F323" i="36"/>
  <c r="H83" i="36"/>
  <c r="J180" i="36"/>
  <c r="J105" i="36"/>
  <c r="F52" i="36"/>
  <c r="H297" i="36"/>
  <c r="H65" i="36"/>
  <c r="H271" i="36"/>
  <c r="H256" i="36"/>
  <c r="J73" i="36"/>
  <c r="F28" i="36"/>
  <c r="H252" i="36"/>
  <c r="H186" i="36"/>
  <c r="H7" i="36"/>
  <c r="F157" i="36"/>
  <c r="H106" i="36"/>
  <c r="F170" i="36"/>
  <c r="F175" i="36"/>
  <c r="J134" i="36"/>
  <c r="F318" i="36"/>
  <c r="J128" i="36"/>
  <c r="J288" i="36"/>
  <c r="F184" i="36"/>
  <c r="F86" i="36"/>
  <c r="H68" i="36"/>
  <c r="F91" i="36"/>
  <c r="H166" i="36"/>
  <c r="F221" i="36"/>
  <c r="J339" i="36"/>
  <c r="F75" i="36"/>
  <c r="J224" i="36"/>
  <c r="C238" i="27"/>
  <c r="H134" i="36"/>
  <c r="H129" i="36"/>
  <c r="F343" i="36"/>
  <c r="F167" i="36"/>
  <c r="H223" i="36"/>
  <c r="C49" i="27"/>
  <c r="F361" i="36"/>
  <c r="F201" i="36"/>
  <c r="J51" i="36"/>
  <c r="C51" i="27"/>
  <c r="H232" i="36"/>
  <c r="F336" i="36"/>
  <c r="J181" i="36"/>
  <c r="F259" i="36"/>
  <c r="F44" i="36"/>
  <c r="J331" i="36"/>
  <c r="J56" i="36"/>
  <c r="J192" i="36"/>
  <c r="F263" i="36"/>
  <c r="H224" i="36"/>
  <c r="F353" i="36"/>
  <c r="F294" i="36"/>
  <c r="J274" i="36"/>
  <c r="H234" i="36"/>
  <c r="F261" i="36"/>
  <c r="H150" i="36"/>
  <c r="J235" i="36"/>
  <c r="C213" i="27"/>
  <c r="J37" i="36"/>
  <c r="F153" i="36"/>
  <c r="H264" i="36"/>
  <c r="F207" i="36"/>
  <c r="F291" i="36"/>
  <c r="J48" i="36"/>
  <c r="F183" i="36"/>
  <c r="F293" i="36"/>
  <c r="J26" i="36"/>
  <c r="J225" i="36"/>
  <c r="F312" i="36"/>
  <c r="F292" i="36"/>
  <c r="H210" i="36"/>
  <c r="H131" i="36"/>
  <c r="H79" i="36"/>
  <c r="H75" i="36"/>
  <c r="F222" i="36"/>
  <c r="J102" i="36"/>
  <c r="H25" i="36"/>
  <c r="J126" i="36"/>
  <c r="J119" i="36"/>
  <c r="H168" i="36"/>
  <c r="H319" i="36"/>
  <c r="H62" i="36"/>
  <c r="H109" i="36"/>
  <c r="H293" i="36"/>
  <c r="J70" i="36"/>
  <c r="H171" i="36"/>
  <c r="F65" i="36"/>
  <c r="F27" i="36"/>
  <c r="F20" i="36"/>
  <c r="H44" i="36"/>
  <c r="F212" i="36"/>
  <c r="F254" i="36"/>
  <c r="F15" i="36"/>
  <c r="J360" i="36"/>
  <c r="H132" i="36"/>
  <c r="H115" i="36"/>
  <c r="H344" i="36"/>
  <c r="J248" i="36"/>
  <c r="J179" i="36"/>
  <c r="H334" i="36"/>
  <c r="J232" i="36"/>
  <c r="D48" i="27"/>
  <c r="H14" i="36"/>
  <c r="F53" i="36"/>
  <c r="H272" i="36"/>
  <c r="J210" i="36"/>
  <c r="F219" i="36"/>
  <c r="F102" i="36"/>
  <c r="J28" i="36"/>
  <c r="F298" i="36"/>
  <c r="F17" i="36"/>
  <c r="J66" i="36"/>
  <c r="F267" i="36"/>
  <c r="J120" i="36"/>
  <c r="F347" i="36"/>
  <c r="J149" i="36"/>
  <c r="H313" i="36"/>
  <c r="H141" i="36"/>
  <c r="J10" i="36"/>
  <c r="F310" i="36"/>
  <c r="J319" i="36"/>
  <c r="H22" i="36"/>
  <c r="H55" i="36"/>
  <c r="H238" i="36"/>
  <c r="H80" i="36"/>
  <c r="H213" i="36"/>
  <c r="J175" i="36"/>
  <c r="J276" i="36"/>
  <c r="F147" i="36"/>
  <c r="H276" i="36"/>
  <c r="F246" i="36"/>
  <c r="J311" i="36"/>
  <c r="J36" i="36"/>
  <c r="H118" i="36"/>
  <c r="J82" i="36"/>
  <c r="F337" i="36"/>
  <c r="F14" i="36"/>
  <c r="J214" i="36"/>
  <c r="F139" i="36"/>
  <c r="C52" i="27"/>
  <c r="H274" i="36"/>
  <c r="H63" i="36"/>
  <c r="J362" i="36"/>
  <c r="H127" i="36"/>
  <c r="J354" i="36"/>
  <c r="H77" i="36"/>
  <c r="J176" i="36"/>
  <c r="J40" i="36"/>
  <c r="H353" i="36"/>
  <c r="F275" i="36"/>
  <c r="J3" i="36"/>
  <c r="F307" i="36"/>
  <c r="H275" i="36"/>
  <c r="J90" i="36"/>
  <c r="H51" i="36"/>
  <c r="J189" i="36"/>
  <c r="F37" i="36"/>
  <c r="H311" i="36"/>
  <c r="J116" i="36"/>
  <c r="F177" i="36"/>
  <c r="J286" i="36"/>
  <c r="F11" i="36"/>
  <c r="F21" i="36"/>
  <c r="H335" i="36"/>
  <c r="J147" i="36"/>
  <c r="J355" i="36"/>
  <c r="F158" i="36"/>
  <c r="H341" i="36"/>
  <c r="F45" i="36"/>
  <c r="H28" i="36"/>
  <c r="J315" i="36"/>
  <c r="P48" i="27"/>
  <c r="F220" i="36"/>
  <c r="J279" i="36"/>
  <c r="H286" i="36"/>
  <c r="H69" i="36"/>
  <c r="F206" i="36"/>
  <c r="H330" i="36"/>
  <c r="F352" i="36"/>
  <c r="F54" i="36"/>
  <c r="F159" i="36"/>
  <c r="F97" i="36"/>
  <c r="F125" i="36"/>
  <c r="J124" i="36"/>
  <c r="J295" i="36"/>
  <c r="F105" i="36"/>
  <c r="F9" i="36"/>
  <c r="F85" i="36"/>
  <c r="F283" i="36"/>
  <c r="F40" i="36"/>
  <c r="F148" i="36"/>
  <c r="C246" i="27"/>
  <c r="F127" i="36"/>
  <c r="J299" i="36"/>
  <c r="P50" i="27"/>
  <c r="C235" i="27"/>
  <c r="P47" i="27"/>
  <c r="H154" i="36"/>
  <c r="J239" i="36"/>
  <c r="H228" i="36"/>
  <c r="H23" i="36"/>
  <c r="H88" i="36"/>
  <c r="H336" i="36"/>
  <c r="F142" i="36"/>
  <c r="H47" i="36"/>
  <c r="C222" i="27"/>
  <c r="J118" i="36"/>
  <c r="F24" i="36"/>
  <c r="F242" i="36"/>
  <c r="F245" i="36"/>
  <c r="J350" i="36"/>
  <c r="J86" i="36"/>
  <c r="F103" i="36"/>
  <c r="H192" i="36"/>
  <c r="J150" i="36"/>
  <c r="F4" i="36"/>
  <c r="F57" i="36"/>
  <c r="H241" i="36"/>
  <c r="H29" i="36"/>
  <c r="H159" i="36"/>
  <c r="F339" i="36"/>
  <c r="F19" i="36"/>
  <c r="J246" i="36"/>
  <c r="J68" i="36"/>
  <c r="F152" i="36"/>
  <c r="J292" i="36"/>
  <c r="F225" i="36"/>
  <c r="H184" i="36"/>
  <c r="J161" i="36"/>
  <c r="H152" i="36"/>
  <c r="J78" i="36"/>
  <c r="D51" i="27"/>
  <c r="F121" i="36"/>
  <c r="H120" i="36"/>
  <c r="J308" i="36"/>
  <c r="J223" i="36"/>
  <c r="J358" i="36"/>
  <c r="J336" i="36"/>
  <c r="H99" i="36"/>
  <c r="J227" i="36"/>
  <c r="F178" i="36"/>
  <c r="F279" i="36"/>
  <c r="F216" i="36"/>
  <c r="F32" i="36"/>
  <c r="F231" i="36"/>
  <c r="J94" i="36"/>
  <c r="F90" i="36"/>
  <c r="J136" i="36"/>
  <c r="F247" i="36"/>
  <c r="H52" i="36"/>
  <c r="F64" i="36"/>
  <c r="J22" i="36"/>
  <c r="H288" i="36"/>
  <c r="H35" i="36"/>
  <c r="F194" i="36"/>
  <c r="C53" i="27"/>
  <c r="H73" i="36"/>
  <c r="F156" i="36"/>
  <c r="J277" i="36"/>
  <c r="J234" i="36"/>
  <c r="H95" i="36"/>
  <c r="H169" i="36"/>
  <c r="J342" i="36"/>
  <c r="H348" i="36"/>
  <c r="J333" i="36"/>
  <c r="C245" i="27"/>
  <c r="J335" i="36"/>
  <c r="F195" i="36"/>
  <c r="F182" i="36"/>
  <c r="F186" i="36"/>
  <c r="H130" i="36"/>
  <c r="F6" i="36"/>
  <c r="F288" i="36"/>
  <c r="D49" i="27"/>
  <c r="H84" i="36"/>
  <c r="H146" i="36"/>
  <c r="F303" i="36"/>
  <c r="H197" i="36"/>
  <c r="F235" i="36"/>
  <c r="J359" i="36"/>
  <c r="J98" i="36"/>
  <c r="F265" i="36"/>
  <c r="J294" i="36"/>
  <c r="F248" i="36"/>
  <c r="F79" i="36"/>
  <c r="H280" i="36"/>
  <c r="J184" i="36"/>
  <c r="J191" i="36"/>
  <c r="J320" i="36"/>
  <c r="F118" i="36"/>
  <c r="H250" i="36"/>
  <c r="H2" i="36"/>
  <c r="F350" i="36"/>
  <c r="J59" i="36"/>
  <c r="F115" i="36"/>
  <c r="F290" i="36"/>
  <c r="J121" i="36"/>
  <c r="J174" i="36"/>
  <c r="H86" i="36"/>
  <c r="H306" i="36"/>
  <c r="J237" i="36"/>
  <c r="J16" i="36"/>
  <c r="J44" i="36"/>
  <c r="J293" i="36"/>
  <c r="F171" i="36"/>
  <c r="J256" i="36"/>
  <c r="J278" i="36"/>
  <c r="H163" i="36"/>
  <c r="H354" i="36"/>
  <c r="J81" i="36"/>
  <c r="F295" i="36"/>
  <c r="F112" i="36"/>
  <c r="F335" i="36"/>
  <c r="F149" i="36"/>
  <c r="H139" i="36"/>
  <c r="J318" i="36"/>
  <c r="F289" i="36"/>
  <c r="H155" i="36"/>
  <c r="F320" i="36"/>
  <c r="H231" i="36"/>
  <c r="H209" i="36"/>
  <c r="F99" i="36"/>
  <c r="H321" i="36"/>
  <c r="H15" i="36"/>
  <c r="J87" i="36"/>
  <c r="H71" i="36"/>
  <c r="J247" i="36"/>
  <c r="F151" i="36"/>
  <c r="F95" i="36"/>
  <c r="H198" i="36"/>
  <c r="F270" i="36"/>
  <c r="P52" i="27"/>
  <c r="J289" i="36"/>
  <c r="D54" i="27"/>
  <c r="H190" i="36"/>
  <c r="J196" i="36"/>
  <c r="F66" i="36"/>
  <c r="H281" i="36"/>
  <c r="F356" i="36"/>
  <c r="H185" i="36"/>
  <c r="J296" i="36"/>
  <c r="H204" i="36"/>
  <c r="F110" i="36"/>
  <c r="H105" i="36"/>
  <c r="J273" i="36"/>
  <c r="J12" i="36"/>
  <c r="F82" i="36"/>
  <c r="H359" i="36"/>
  <c r="C46" i="27"/>
  <c r="H240" i="36"/>
  <c r="H16" i="36"/>
  <c r="H182" i="36"/>
  <c r="H236" i="36"/>
  <c r="H201" i="36"/>
  <c r="J309" i="36"/>
  <c r="H17" i="36"/>
  <c r="J265" i="36"/>
  <c r="J53" i="36"/>
  <c r="F313" i="36"/>
  <c r="J169" i="36"/>
  <c r="F22" i="36"/>
  <c r="C48" i="27"/>
  <c r="C244" i="27"/>
  <c r="J264" i="36"/>
  <c r="F189" i="36"/>
  <c r="J113" i="36"/>
  <c r="J168" i="36"/>
  <c r="F187" i="36"/>
  <c r="F348" i="36"/>
  <c r="F119" i="36"/>
  <c r="C237" i="27"/>
  <c r="H116" i="36"/>
  <c r="F108" i="36"/>
  <c r="J230" i="36"/>
  <c r="F42" i="36"/>
  <c r="F23" i="36"/>
  <c r="J272" i="36"/>
  <c r="H67" i="36"/>
  <c r="H317" i="36"/>
  <c r="H309" i="36"/>
  <c r="J233" i="36"/>
  <c r="H135" i="36"/>
  <c r="F58" i="36"/>
  <c r="H174" i="36"/>
  <c r="J199" i="36"/>
  <c r="J41" i="36"/>
  <c r="J88" i="36"/>
  <c r="F276" i="36"/>
  <c r="J32" i="36"/>
  <c r="F264" i="36"/>
  <c r="J60" i="36"/>
  <c r="H72" i="36"/>
  <c r="F274" i="36"/>
  <c r="F56" i="36"/>
  <c r="H172" i="36"/>
  <c r="F236" i="36"/>
  <c r="F196" i="36"/>
  <c r="F271" i="36"/>
  <c r="P46" i="27"/>
  <c r="J42" i="36"/>
  <c r="F143" i="36"/>
  <c r="F253" i="36"/>
  <c r="H136" i="36"/>
  <c r="J200" i="36"/>
  <c r="J23" i="36"/>
  <c r="J212" i="36"/>
  <c r="H59" i="36"/>
  <c r="J20" i="36"/>
  <c r="J209" i="36"/>
  <c r="F63" i="36"/>
  <c r="H205" i="36"/>
  <c r="D45" i="27"/>
  <c r="H290" i="36"/>
  <c r="J5" i="36"/>
  <c r="H170" i="36"/>
  <c r="H143" i="36"/>
  <c r="F205" i="36"/>
  <c r="F286" i="36"/>
  <c r="J263" i="36"/>
  <c r="H363" i="36"/>
  <c r="H91" i="36"/>
  <c r="H199" i="36"/>
  <c r="J345" i="36"/>
  <c r="F126" i="36"/>
  <c r="H283" i="36"/>
  <c r="J330" i="36"/>
  <c r="J352" i="36"/>
  <c r="F330" i="36"/>
  <c r="J270" i="36"/>
  <c r="F30" i="36"/>
  <c r="F72" i="36"/>
  <c r="F74" i="36"/>
  <c r="J112" i="36"/>
  <c r="H333" i="36"/>
  <c r="F93" i="36"/>
  <c r="J357" i="36"/>
  <c r="F50" i="36"/>
  <c r="H189" i="36"/>
  <c r="F319" i="36"/>
  <c r="J158" i="36"/>
  <c r="F150" i="36"/>
  <c r="J4" i="36"/>
  <c r="F49" i="36"/>
  <c r="F226" i="36"/>
  <c r="J202" i="36"/>
  <c r="J137" i="36"/>
  <c r="H273" i="36"/>
  <c r="F161" i="36"/>
  <c r="F345" i="36"/>
  <c r="H21" i="36"/>
  <c r="H180" i="36"/>
  <c r="J143" i="36"/>
  <c r="H357" i="36"/>
  <c r="J132" i="36"/>
  <c r="H8" i="36"/>
  <c r="P53" i="27"/>
  <c r="J135" i="36"/>
  <c r="F249" i="36"/>
  <c r="F278" i="36"/>
  <c r="J275" i="36"/>
  <c r="H291" i="36"/>
  <c r="H183" i="36"/>
  <c r="J92" i="36"/>
  <c r="J313" i="36"/>
  <c r="J262" i="36"/>
  <c r="C203" i="27"/>
  <c r="F238" i="36"/>
  <c r="C45" i="27"/>
  <c r="F137" i="36"/>
  <c r="J77" i="36"/>
  <c r="P54" i="27"/>
  <c r="H98" i="36"/>
  <c r="J221" i="36"/>
  <c r="H82" i="36"/>
  <c r="H237" i="36"/>
  <c r="F213" i="36"/>
  <c r="H212" i="36"/>
  <c r="H218" i="36"/>
  <c r="F69" i="36"/>
  <c r="H74" i="36"/>
  <c r="H338" i="36"/>
  <c r="F168" i="36"/>
  <c r="H3" i="36"/>
  <c r="J185" i="36"/>
  <c r="H329" i="36"/>
  <c r="D46" i="27"/>
  <c r="J300" i="36"/>
  <c r="F113" i="36"/>
  <c r="J211" i="36"/>
  <c r="F94" i="36"/>
  <c r="P51" i="27"/>
  <c r="J109" i="36"/>
  <c r="H277" i="36"/>
  <c r="J257" i="36"/>
  <c r="J107" i="36"/>
  <c r="H100" i="36"/>
  <c r="H325" i="36"/>
  <c r="H245" i="36"/>
  <c r="H343" i="36"/>
  <c r="J205" i="36"/>
  <c r="F165" i="36"/>
  <c r="H332" i="36"/>
  <c r="J47" i="36"/>
  <c r="F100" i="36"/>
  <c r="J222" i="36"/>
  <c r="H32" i="36"/>
  <c r="F285" i="36"/>
  <c r="J79" i="36"/>
  <c r="F192" i="36"/>
  <c r="J97" i="36"/>
  <c r="F70" i="36"/>
  <c r="F251" i="36"/>
  <c r="H292" i="36"/>
  <c r="J108" i="36"/>
  <c r="C227" i="27"/>
  <c r="H314" i="36"/>
  <c r="H360" i="36"/>
  <c r="J338" i="36"/>
  <c r="F287" i="36"/>
  <c r="H262" i="36"/>
  <c r="H37" i="36"/>
  <c r="H13" i="36"/>
  <c r="H193" i="36"/>
  <c r="F130" i="36"/>
  <c r="H356" i="36"/>
  <c r="J204" i="36"/>
  <c r="H214" i="36"/>
  <c r="H156" i="36"/>
  <c r="H96" i="36"/>
  <c r="J198" i="36"/>
  <c r="F326" i="36"/>
  <c r="C220" i="27"/>
  <c r="C204" i="27"/>
  <c r="J346" i="36"/>
  <c r="H303" i="36"/>
  <c r="J351" i="36"/>
  <c r="F258" i="36"/>
  <c r="H158" i="36"/>
  <c r="F83" i="36"/>
  <c r="F217" i="36"/>
  <c r="F327" i="36"/>
  <c r="J100" i="36"/>
  <c r="J297" i="36"/>
  <c r="F134" i="36"/>
  <c r="H45" i="36"/>
  <c r="H355" i="36"/>
  <c r="F71" i="36"/>
  <c r="H339" i="36"/>
  <c r="F311" i="36"/>
  <c r="C50" i="27"/>
  <c r="J343" i="36"/>
  <c r="F128" i="36"/>
  <c r="J255" i="36"/>
  <c r="J303" i="36"/>
  <c r="F358" i="36"/>
  <c r="F224" i="36"/>
  <c r="F26" i="36"/>
  <c r="J34" i="36"/>
  <c r="J219" i="36"/>
  <c r="F38" i="36"/>
  <c r="H33" i="36"/>
  <c r="F255" i="36"/>
  <c r="F229" i="36"/>
  <c r="J238" i="36"/>
  <c r="J182" i="36"/>
  <c r="J80" i="36"/>
  <c r="J50" i="36"/>
  <c r="H203" i="36"/>
  <c r="H181" i="36"/>
  <c r="H208" i="36"/>
  <c r="F106" i="36"/>
  <c r="F360" i="36"/>
  <c r="J15" i="36"/>
  <c r="H202" i="36"/>
  <c r="C221" i="27"/>
  <c r="H315" i="36"/>
  <c r="J245" i="36"/>
  <c r="F107" i="36"/>
  <c r="C47" i="27"/>
  <c r="H230" i="36"/>
  <c r="F252" i="36"/>
  <c r="F92" i="36"/>
  <c r="J165" i="36"/>
  <c r="H41" i="36"/>
  <c r="H165" i="36"/>
  <c r="J99" i="36"/>
  <c r="J317" i="36"/>
  <c r="F227" i="36"/>
  <c r="D53" i="27"/>
  <c r="J216" i="36"/>
  <c r="H153" i="36"/>
  <c r="F116" i="36"/>
  <c r="J254" i="36"/>
  <c r="H61" i="36"/>
  <c r="J269" i="36"/>
  <c r="H302" i="36"/>
  <c r="H225" i="36"/>
  <c r="H104" i="36"/>
  <c r="J356" i="36"/>
  <c r="H176" i="36"/>
  <c r="J67" i="36"/>
  <c r="F104" i="36"/>
  <c r="H316" i="36"/>
  <c r="H56" i="36"/>
  <c r="F18" i="36"/>
  <c r="J251" i="36"/>
  <c r="J183" i="36"/>
  <c r="F332" i="36"/>
  <c r="H328" i="36"/>
  <c r="H49" i="36"/>
  <c r="J220" i="36"/>
  <c r="J130" i="36"/>
  <c r="J74" i="36"/>
  <c r="J280" i="36"/>
  <c r="J83" i="36"/>
  <c r="J89" i="36"/>
  <c r="H124" i="36"/>
  <c r="F129" i="36"/>
  <c r="H221" i="36"/>
  <c r="J324" i="36"/>
  <c r="J153" i="36"/>
  <c r="F302" i="36"/>
  <c r="J252" i="36"/>
  <c r="F55" i="36"/>
  <c r="F131" i="36"/>
  <c r="H93" i="36"/>
  <c r="J173" i="36"/>
  <c r="H266" i="36"/>
  <c r="J207" i="36"/>
  <c r="F309" i="36"/>
  <c r="F47" i="36"/>
  <c r="H298" i="36"/>
  <c r="J17" i="36"/>
  <c r="J178" i="36"/>
  <c r="H48" i="36"/>
  <c r="J62" i="36"/>
  <c r="J290" i="36"/>
  <c r="J104" i="36"/>
  <c r="F73" i="36"/>
  <c r="J340" i="36"/>
  <c r="J111" i="36"/>
  <c r="J39" i="36"/>
  <c r="J2" i="36"/>
  <c r="F31" i="36"/>
  <c r="H318" i="36"/>
  <c r="J65" i="36"/>
  <c r="F228" i="36"/>
  <c r="P45" i="27"/>
  <c r="J154" i="36"/>
  <c r="J155" i="36"/>
  <c r="H207" i="36"/>
  <c r="J69" i="36"/>
  <c r="F8" i="36"/>
  <c r="J314" i="36"/>
  <c r="H113" i="36"/>
  <c r="F60" i="36"/>
  <c r="H94" i="36"/>
  <c r="H254" i="36"/>
  <c r="H244" i="36"/>
  <c r="H4" i="36"/>
  <c r="J229" i="36"/>
  <c r="H284" i="36"/>
  <c r="H30" i="36"/>
  <c r="J194" i="36"/>
  <c r="F232" i="36"/>
  <c r="J61" i="36"/>
  <c r="F84" i="36"/>
  <c r="H123" i="36"/>
  <c r="J141" i="36"/>
  <c r="H66" i="36"/>
  <c r="F133" i="36"/>
  <c r="J250" i="36"/>
  <c r="H305" i="36"/>
  <c r="F179" i="36"/>
  <c r="H110" i="36"/>
  <c r="J6" i="36"/>
  <c r="H296" i="36"/>
  <c r="F25" i="36"/>
  <c r="J157" i="36"/>
  <c r="D50" i="27"/>
  <c r="J284" i="36"/>
  <c r="F296" i="36"/>
  <c r="C211" i="27"/>
  <c r="P30" i="27"/>
  <c r="P89" i="27"/>
  <c r="C94" i="27"/>
  <c r="P97" i="27"/>
  <c r="C34" i="27"/>
  <c r="D92" i="27"/>
  <c r="D32" i="27"/>
  <c r="D95" i="27"/>
  <c r="D103" i="27"/>
  <c r="C31" i="27"/>
  <c r="P99" i="27"/>
  <c r="D85" i="27"/>
  <c r="D90" i="27"/>
  <c r="P88" i="27"/>
  <c r="P33" i="27"/>
  <c r="P32" i="27"/>
  <c r="C98" i="27"/>
  <c r="P87" i="27"/>
  <c r="D88" i="27"/>
  <c r="D36" i="27"/>
  <c r="P34" i="27"/>
  <c r="P90" i="27"/>
  <c r="C99" i="27"/>
  <c r="P39" i="27"/>
  <c r="D39" i="27"/>
  <c r="D104" i="27"/>
  <c r="C104" i="27"/>
  <c r="D87" i="27"/>
  <c r="C36" i="27"/>
  <c r="C32" i="27"/>
  <c r="C96" i="27"/>
  <c r="D97" i="27"/>
  <c r="C35" i="27"/>
  <c r="D93" i="27"/>
  <c r="P96" i="27"/>
  <c r="C100" i="27"/>
  <c r="C95" i="27"/>
  <c r="D96" i="27"/>
  <c r="P98" i="27"/>
  <c r="P103" i="27"/>
  <c r="P100" i="27"/>
  <c r="P36" i="27"/>
  <c r="D91" i="27"/>
  <c r="P91" i="27"/>
  <c r="P101" i="27"/>
  <c r="P93" i="27"/>
  <c r="C86" i="27"/>
  <c r="P38" i="27"/>
  <c r="P104" i="27"/>
  <c r="P31" i="27"/>
  <c r="P94" i="27"/>
  <c r="C85" i="27"/>
  <c r="C89" i="27"/>
  <c r="C102" i="27"/>
  <c r="C88" i="27"/>
  <c r="D33" i="27"/>
  <c r="D98" i="27"/>
  <c r="C37" i="27"/>
  <c r="D89" i="27"/>
  <c r="D30" i="27"/>
  <c r="C97" i="27"/>
  <c r="P92" i="27"/>
  <c r="C101" i="27"/>
  <c r="D100" i="27"/>
  <c r="P37" i="27"/>
  <c r="C33" i="27"/>
  <c r="P35" i="27"/>
  <c r="D31" i="27"/>
  <c r="D38" i="27"/>
  <c r="D37" i="27"/>
  <c r="P95" i="27"/>
  <c r="P85" i="27"/>
  <c r="C90" i="27"/>
  <c r="C91" i="27"/>
  <c r="D94" i="27"/>
  <c r="D35" i="27"/>
  <c r="C30" i="27"/>
  <c r="D34" i="27"/>
  <c r="C39" i="27"/>
  <c r="D99" i="27"/>
  <c r="D101" i="27"/>
  <c r="C93" i="27"/>
  <c r="C87" i="27"/>
  <c r="P86" i="27"/>
  <c r="C92" i="27"/>
  <c r="D102" i="27"/>
  <c r="P102" i="27"/>
  <c r="D86" i="27"/>
  <c r="C103" i="27"/>
  <c r="K25" i="5"/>
  <c r="K16" i="5"/>
  <c r="L6" i="5"/>
  <c r="N4" i="5"/>
  <c r="B22" i="41"/>
  <c r="L22" i="5"/>
  <c r="N8" i="5"/>
  <c r="N21" i="5"/>
  <c r="L13" i="5"/>
  <c r="K17" i="5"/>
  <c r="K15" i="5"/>
  <c r="N26" i="5"/>
  <c r="K20" i="5"/>
  <c r="N17" i="5"/>
  <c r="M8" i="5"/>
  <c r="K3" i="5"/>
  <c r="N28" i="5"/>
  <c r="N27" i="5"/>
  <c r="M29" i="5"/>
  <c r="N15" i="5"/>
  <c r="L29" i="5"/>
  <c r="L25" i="5"/>
  <c r="M2" i="5"/>
  <c r="M21" i="5"/>
  <c r="K4" i="5"/>
  <c r="J12" i="32"/>
  <c r="N12" i="5"/>
  <c r="M20" i="5"/>
  <c r="K31" i="5"/>
  <c r="M3" i="5"/>
  <c r="L31" i="5"/>
  <c r="J24" i="32"/>
  <c r="M17" i="5"/>
  <c r="L11" i="5"/>
  <c r="N31" i="5"/>
  <c r="M12" i="5"/>
  <c r="J20" i="32"/>
  <c r="K30" i="5"/>
  <c r="J11" i="32"/>
  <c r="N14" i="5"/>
  <c r="L9" i="5"/>
  <c r="J27" i="32"/>
  <c r="M22" i="5"/>
  <c r="K27" i="5"/>
  <c r="K19" i="5"/>
  <c r="M7" i="5"/>
  <c r="L15" i="5"/>
  <c r="N2" i="5"/>
  <c r="L3" i="5"/>
  <c r="M18" i="5"/>
  <c r="N18" i="5"/>
  <c r="M9" i="5"/>
  <c r="K21" i="5"/>
  <c r="K28" i="5"/>
  <c r="L2" i="5"/>
  <c r="L16" i="5"/>
  <c r="L8" i="5"/>
  <c r="K14" i="5"/>
  <c r="L30" i="5"/>
  <c r="N6" i="5"/>
  <c r="J3" i="32"/>
  <c r="L20" i="5"/>
  <c r="K12" i="5"/>
  <c r="K11" i="5"/>
  <c r="J17" i="32"/>
  <c r="J25" i="32"/>
  <c r="L24" i="5"/>
  <c r="M5" i="5"/>
  <c r="N10" i="5"/>
  <c r="L23" i="5"/>
  <c r="J6" i="32"/>
  <c r="L4" i="5"/>
  <c r="M24" i="5"/>
  <c r="L21" i="5"/>
  <c r="M30" i="5"/>
  <c r="K22" i="5"/>
  <c r="L7" i="5"/>
  <c r="M13" i="5"/>
  <c r="J2" i="32"/>
  <c r="K18" i="5"/>
  <c r="N3" i="5"/>
  <c r="M15" i="5"/>
  <c r="K8" i="5"/>
  <c r="J30" i="32"/>
  <c r="L27" i="5"/>
  <c r="K7" i="5"/>
  <c r="J5" i="32"/>
  <c r="N22" i="5"/>
  <c r="J15" i="32"/>
  <c r="N7" i="5"/>
  <c r="N29" i="5"/>
  <c r="J26" i="32"/>
  <c r="J7" i="32"/>
  <c r="J21" i="32"/>
  <c r="J13" i="32"/>
  <c r="N23" i="5"/>
  <c r="J19" i="32"/>
  <c r="K10" i="5"/>
  <c r="K9" i="5"/>
  <c r="J23" i="32"/>
  <c r="N16" i="5"/>
  <c r="M28" i="5"/>
  <c r="K29" i="5"/>
  <c r="L26" i="5"/>
  <c r="J16" i="32"/>
  <c r="J28" i="32"/>
  <c r="N9" i="5"/>
  <c r="J8" i="32"/>
  <c r="K6" i="5"/>
  <c r="N5" i="5"/>
  <c r="M19" i="5"/>
  <c r="M26" i="5"/>
  <c r="L19" i="5"/>
  <c r="M10" i="5"/>
  <c r="K24" i="5"/>
  <c r="M16" i="5"/>
  <c r="J22" i="32"/>
  <c r="L12" i="5"/>
  <c r="J10" i="32"/>
  <c r="N30" i="5"/>
  <c r="J14" i="32"/>
  <c r="K13" i="5"/>
  <c r="M14" i="5"/>
  <c r="B29" i="5"/>
  <c r="M31" i="5"/>
  <c r="N24" i="5"/>
  <c r="N20" i="5"/>
  <c r="L10" i="5"/>
  <c r="J29" i="32"/>
  <c r="L28" i="5"/>
  <c r="M23" i="5"/>
  <c r="N19" i="5"/>
  <c r="K2" i="5"/>
  <c r="M6" i="5"/>
  <c r="N13" i="5"/>
  <c r="L17" i="5"/>
  <c r="J31" i="32"/>
  <c r="N25" i="5"/>
  <c r="J9" i="32"/>
  <c r="J18" i="32"/>
  <c r="J4" i="32"/>
  <c r="L18" i="5"/>
  <c r="N11" i="5"/>
  <c r="K23" i="5"/>
  <c r="K5" i="5"/>
  <c r="L5" i="5"/>
  <c r="M27" i="5"/>
  <c r="M4" i="5"/>
  <c r="M11" i="5"/>
  <c r="K26" i="5"/>
  <c r="M25" i="5"/>
  <c r="P269" i="27"/>
  <c r="P163" i="27"/>
  <c r="P266" i="27"/>
  <c r="P155" i="27"/>
  <c r="P271" i="27"/>
  <c r="P267" i="27"/>
  <c r="P162" i="27"/>
  <c r="P263" i="27"/>
  <c r="P265" i="27"/>
  <c r="P159" i="27"/>
  <c r="P157" i="27"/>
  <c r="P160" i="27"/>
  <c r="P268" i="27"/>
  <c r="P264" i="27"/>
  <c r="P272" i="27"/>
  <c r="N158" i="27" l="1"/>
  <c r="N157" i="27"/>
  <c r="N163" i="27"/>
  <c r="N162" i="27"/>
  <c r="N161" i="27"/>
  <c r="N155" i="27"/>
  <c r="N156" i="27"/>
  <c r="N159" i="27"/>
  <c r="N160" i="27"/>
  <c r="N164" i="27"/>
  <c r="C362" i="27"/>
  <c r="D314" i="27"/>
  <c r="D258" i="55"/>
  <c r="C282" i="27"/>
  <c r="D344" i="27"/>
  <c r="D282" i="27"/>
  <c r="D244" i="55"/>
  <c r="C314" i="27"/>
  <c r="C301" i="27"/>
  <c r="D331" i="27"/>
  <c r="D280" i="55"/>
  <c r="D278" i="55"/>
  <c r="D464" i="55"/>
  <c r="D351" i="55"/>
  <c r="D440" i="55"/>
  <c r="D297" i="55"/>
  <c r="D499" i="55"/>
  <c r="D538" i="55"/>
  <c r="D224" i="55"/>
  <c r="D174" i="55"/>
  <c r="D514" i="55"/>
  <c r="D71" i="55"/>
  <c r="D104" i="55"/>
  <c r="D145" i="55"/>
  <c r="D167" i="55"/>
  <c r="D109" i="55"/>
  <c r="N120" i="56"/>
  <c r="D120" i="56" s="1"/>
  <c r="E300" i="23" s="1"/>
  <c r="D501" i="55"/>
  <c r="D400" i="55"/>
  <c r="D412" i="55"/>
  <c r="C341" i="27"/>
  <c r="C332" i="27"/>
  <c r="D321" i="55"/>
  <c r="D485" i="55"/>
  <c r="D496" i="55"/>
  <c r="D484" i="55"/>
  <c r="D488" i="55"/>
  <c r="D283" i="55"/>
  <c r="D486" i="55"/>
  <c r="D332" i="27"/>
  <c r="D341" i="27"/>
  <c r="D470" i="55"/>
  <c r="D232" i="55"/>
  <c r="D284" i="27"/>
  <c r="C315" i="27"/>
  <c r="D292" i="27"/>
  <c r="D471" i="55"/>
  <c r="D296" i="55"/>
  <c r="D336" i="55"/>
  <c r="D185" i="55"/>
  <c r="D239" i="55"/>
  <c r="D180" i="55"/>
  <c r="D438" i="55"/>
  <c r="D233" i="55"/>
  <c r="D443" i="55"/>
  <c r="C292" i="27"/>
  <c r="D360" i="27"/>
  <c r="D319" i="55"/>
  <c r="C284" i="27"/>
  <c r="D172" i="55"/>
  <c r="D243" i="55"/>
  <c r="D348" i="55"/>
  <c r="D392" i="55"/>
  <c r="D393" i="55"/>
  <c r="D349" i="55"/>
  <c r="D468" i="55"/>
  <c r="D428" i="55"/>
  <c r="D246" i="55"/>
  <c r="D427" i="55"/>
  <c r="D466" i="55"/>
  <c r="D322" i="55"/>
  <c r="D361" i="55"/>
  <c r="D439" i="55"/>
  <c r="D456" i="55"/>
  <c r="D384" i="55"/>
  <c r="D534" i="55"/>
  <c r="D519" i="55"/>
  <c r="D271" i="55"/>
  <c r="D326" i="55"/>
  <c r="D354" i="55"/>
  <c r="D544" i="55"/>
  <c r="D446" i="55"/>
  <c r="D527" i="55"/>
  <c r="D324" i="55"/>
  <c r="D207" i="55"/>
  <c r="D308" i="55"/>
  <c r="D535" i="55"/>
  <c r="D469" i="55"/>
  <c r="D291" i="55"/>
  <c r="D230" i="55"/>
  <c r="D523" i="55"/>
  <c r="D377" i="55"/>
  <c r="D333" i="55"/>
  <c r="D518" i="55"/>
  <c r="D403" i="55"/>
  <c r="D298" i="55"/>
  <c r="D254" i="55"/>
  <c r="D389" i="55"/>
  <c r="D402" i="55"/>
  <c r="D419" i="55"/>
  <c r="D531" i="55"/>
  <c r="D413" i="55"/>
  <c r="D261" i="55"/>
  <c r="C374" i="27"/>
  <c r="D480" i="55"/>
  <c r="D358" i="55"/>
  <c r="D286" i="55"/>
  <c r="D524" i="55"/>
  <c r="D481" i="55"/>
  <c r="D551" i="55"/>
  <c r="D247" i="55"/>
  <c r="D268" i="55"/>
  <c r="D401" i="55"/>
  <c r="D337" i="55"/>
  <c r="D260" i="55"/>
  <c r="D299" i="55"/>
  <c r="D431" i="55"/>
  <c r="D494" i="55"/>
  <c r="D360" i="55"/>
  <c r="D444" i="55"/>
  <c r="D200" i="55"/>
  <c r="D202" i="55"/>
  <c r="D509" i="55"/>
  <c r="D553" i="55"/>
  <c r="D406" i="55"/>
  <c r="D187" i="55"/>
  <c r="D407" i="55"/>
  <c r="D430" i="55"/>
  <c r="D306" i="55"/>
  <c r="D426" i="55"/>
  <c r="D540" i="55"/>
  <c r="D364" i="55"/>
  <c r="D346" i="55"/>
  <c r="D175" i="55"/>
  <c r="D362" i="55"/>
  <c r="D211" i="55"/>
  <c r="D487" i="55"/>
  <c r="D340" i="55"/>
  <c r="D282" i="55"/>
  <c r="D312" i="55"/>
  <c r="D273" i="55"/>
  <c r="D408" i="55"/>
  <c r="D219" i="55"/>
  <c r="D533" i="55"/>
  <c r="D549" i="55"/>
  <c r="D367" i="55"/>
  <c r="D498" i="55"/>
  <c r="D242" i="55"/>
  <c r="D178" i="55"/>
  <c r="D294" i="55"/>
  <c r="D405" i="55"/>
  <c r="D285" i="55"/>
  <c r="D479" i="55"/>
  <c r="D240" i="55"/>
  <c r="D350" i="55"/>
  <c r="D379" i="55"/>
  <c r="D447" i="55"/>
  <c r="D467" i="55"/>
  <c r="D380" i="55"/>
  <c r="D347" i="55"/>
  <c r="D241" i="55"/>
  <c r="D206" i="55"/>
  <c r="D293" i="55"/>
  <c r="D532" i="55"/>
  <c r="D547" i="55"/>
  <c r="D203" i="55"/>
  <c r="D365" i="55"/>
  <c r="D472" i="55"/>
  <c r="D225" i="55"/>
  <c r="D434" i="55"/>
  <c r="D281" i="55"/>
  <c r="D404" i="55"/>
  <c r="D510" i="55"/>
  <c r="D359" i="55"/>
  <c r="D372" i="55"/>
  <c r="D216" i="55"/>
  <c r="D521" i="55"/>
  <c r="D495" i="55"/>
  <c r="D265" i="55"/>
  <c r="D387" i="55"/>
  <c r="D526" i="55"/>
  <c r="D537" i="55"/>
  <c r="D374" i="55"/>
  <c r="D442" i="55"/>
  <c r="D451" i="55"/>
  <c r="D191" i="55"/>
  <c r="D421" i="55"/>
  <c r="D269" i="55"/>
  <c r="D465" i="55"/>
  <c r="D212" i="55"/>
  <c r="D226" i="55"/>
  <c r="D213" i="55"/>
  <c r="D520" i="55"/>
  <c r="D366" i="55"/>
  <c r="D189" i="55"/>
  <c r="D311" i="55"/>
  <c r="D338" i="55"/>
  <c r="D548" i="55"/>
  <c r="D508" i="55"/>
  <c r="D305" i="55"/>
  <c r="D274" i="55"/>
  <c r="D252" i="55"/>
  <c r="D332" i="55"/>
  <c r="D245" i="55"/>
  <c r="D253" i="55"/>
  <c r="D304" i="55"/>
  <c r="D441" i="55"/>
  <c r="D179" i="55"/>
  <c r="D375" i="55"/>
  <c r="D270" i="55"/>
  <c r="D500" i="55"/>
  <c r="D525" i="55"/>
  <c r="D497" i="55"/>
  <c r="D432" i="55"/>
  <c r="D445" i="55"/>
  <c r="D173" i="55"/>
  <c r="D452" i="55"/>
  <c r="D363" i="55"/>
  <c r="D385" i="55"/>
  <c r="D454" i="55"/>
  <c r="D310" i="55"/>
  <c r="D507" i="55"/>
  <c r="D284" i="55"/>
  <c r="D493" i="55"/>
  <c r="D176" i="55"/>
  <c r="D313" i="55"/>
  <c r="D386" i="55"/>
  <c r="D492" i="55"/>
  <c r="D215" i="55"/>
  <c r="D459" i="55"/>
  <c r="D295" i="55"/>
  <c r="D455" i="55"/>
  <c r="D292" i="55"/>
  <c r="D539" i="55"/>
  <c r="D272" i="55"/>
  <c r="D378" i="55"/>
  <c r="D388" i="55"/>
  <c r="D482" i="55"/>
  <c r="D513" i="55"/>
  <c r="D420" i="55"/>
  <c r="D536" i="55"/>
  <c r="D399" i="55"/>
  <c r="D177" i="55"/>
  <c r="D201" i="55"/>
  <c r="D339" i="55"/>
  <c r="D307" i="55"/>
  <c r="D199" i="55"/>
  <c r="D214" i="55"/>
  <c r="D266" i="55"/>
  <c r="D390" i="55"/>
  <c r="D181" i="55"/>
  <c r="D417" i="55"/>
  <c r="D267" i="55"/>
  <c r="D279" i="55"/>
  <c r="D460" i="55"/>
  <c r="D506" i="55"/>
  <c r="D505" i="55"/>
  <c r="D186" i="55"/>
  <c r="D345" i="55"/>
  <c r="D512" i="55"/>
  <c r="D458" i="55"/>
  <c r="D511" i="55"/>
  <c r="D334" i="55"/>
  <c r="D457" i="55"/>
  <c r="D231" i="55"/>
  <c r="D335" i="55"/>
  <c r="D433" i="55"/>
  <c r="D391" i="55"/>
  <c r="D416" i="55"/>
  <c r="D483" i="55"/>
  <c r="D429" i="55"/>
  <c r="D522" i="55"/>
  <c r="D353" i="55"/>
  <c r="D205" i="55"/>
  <c r="D371" i="55"/>
  <c r="D257" i="55"/>
  <c r="D194" i="55"/>
  <c r="D376" i="55"/>
  <c r="D227" i="55"/>
  <c r="D255" i="55"/>
  <c r="D325" i="55"/>
  <c r="D552" i="55"/>
  <c r="D320" i="55"/>
  <c r="D218" i="55"/>
  <c r="D546" i="55"/>
  <c r="D259" i="55"/>
  <c r="D198" i="55"/>
  <c r="D204" i="55"/>
  <c r="D341" i="55"/>
  <c r="D545" i="55"/>
  <c r="D228" i="55"/>
  <c r="D352" i="55"/>
  <c r="D188" i="55"/>
  <c r="D415" i="55"/>
  <c r="D220" i="55"/>
  <c r="D300" i="55"/>
  <c r="D425" i="55"/>
  <c r="D256" i="55"/>
  <c r="D414" i="55"/>
  <c r="D248" i="55"/>
  <c r="D328" i="55"/>
  <c r="D190" i="55"/>
  <c r="D473" i="55"/>
  <c r="D327" i="55"/>
  <c r="D193" i="55"/>
  <c r="D192" i="55"/>
  <c r="D373" i="55"/>
  <c r="D323" i="55"/>
  <c r="D287" i="55"/>
  <c r="D453" i="55"/>
  <c r="D418" i="55"/>
  <c r="D309" i="55"/>
  <c r="D229" i="55"/>
  <c r="D550" i="55"/>
  <c r="D217" i="55"/>
  <c r="D38" i="55"/>
  <c r="D83" i="55"/>
  <c r="D45" i="55"/>
  <c r="D78" i="55"/>
  <c r="D136" i="55"/>
  <c r="D122" i="55"/>
  <c r="D68" i="55"/>
  <c r="D39" i="55"/>
  <c r="D72" i="55"/>
  <c r="D58" i="55"/>
  <c r="D106" i="55"/>
  <c r="D159" i="55"/>
  <c r="D162" i="55"/>
  <c r="D64" i="55"/>
  <c r="D163" i="55"/>
  <c r="D160" i="55"/>
  <c r="D143" i="55"/>
  <c r="D25" i="55"/>
  <c r="D168" i="55"/>
  <c r="D81" i="55"/>
  <c r="D97" i="55"/>
  <c r="D84" i="55"/>
  <c r="D52" i="55"/>
  <c r="D165" i="55"/>
  <c r="D89" i="55"/>
  <c r="D166" i="55"/>
  <c r="D103" i="55"/>
  <c r="D130" i="55"/>
  <c r="D76" i="55"/>
  <c r="D46" i="55"/>
  <c r="D164" i="55"/>
  <c r="D82" i="55"/>
  <c r="D51" i="55"/>
  <c r="D120" i="55"/>
  <c r="D91" i="55"/>
  <c r="D117" i="55"/>
  <c r="D44" i="55"/>
  <c r="N47" i="56"/>
  <c r="D47" i="56" s="1"/>
  <c r="E227" i="23" s="1"/>
  <c r="T461" i="55"/>
  <c r="T342" i="55"/>
  <c r="T208" i="55"/>
  <c r="V249" i="55"/>
  <c r="V355" i="55"/>
  <c r="V474" i="55"/>
  <c r="V368" i="55"/>
  <c r="V502" i="55"/>
  <c r="V221" i="55"/>
  <c r="V288" i="55"/>
  <c r="V541" i="55"/>
  <c r="V422" i="55"/>
  <c r="N3" i="56"/>
  <c r="D3" i="56" s="1"/>
  <c r="E183" i="23" s="1"/>
  <c r="T554" i="55"/>
  <c r="T435" i="55"/>
  <c r="T329" i="55"/>
  <c r="D90" i="55"/>
  <c r="D111" i="55"/>
  <c r="D161" i="55"/>
  <c r="D53" i="55"/>
  <c r="D135" i="55"/>
  <c r="V381" i="55"/>
  <c r="V528" i="55"/>
  <c r="V262" i="55"/>
  <c r="N9" i="56"/>
  <c r="D9" i="56" s="1"/>
  <c r="E189" i="23" s="1"/>
  <c r="T541" i="55"/>
  <c r="T422" i="55"/>
  <c r="T288" i="55"/>
  <c r="N32" i="56"/>
  <c r="D32" i="56" s="1"/>
  <c r="E212" i="23" s="1"/>
  <c r="T234" i="55"/>
  <c r="T409" i="55"/>
  <c r="T515" i="55"/>
  <c r="V169" i="55"/>
  <c r="V394" i="55"/>
  <c r="V275" i="55"/>
  <c r="D141" i="55"/>
  <c r="N65" i="56"/>
  <c r="D65" i="56" s="1"/>
  <c r="E245" i="23" s="1"/>
  <c r="T489" i="55"/>
  <c r="T314" i="55"/>
  <c r="T195" i="55"/>
  <c r="V515" i="55"/>
  <c r="V234" i="55"/>
  <c r="V409" i="55"/>
  <c r="N68" i="56"/>
  <c r="D68" i="56" s="1"/>
  <c r="E248" i="23" s="1"/>
  <c r="T448" i="55"/>
  <c r="T182" i="55"/>
  <c r="T301" i="55"/>
  <c r="N81" i="56"/>
  <c r="D81" i="56" s="1"/>
  <c r="E261" i="23" s="1"/>
  <c r="T502" i="55"/>
  <c r="T368" i="55"/>
  <c r="T221" i="55"/>
  <c r="N24" i="56"/>
  <c r="D24" i="56" s="1"/>
  <c r="E204" i="23" s="1"/>
  <c r="T355" i="55"/>
  <c r="T249" i="55"/>
  <c r="T474" i="55"/>
  <c r="D50" i="55"/>
  <c r="D131" i="55"/>
  <c r="N97" i="56"/>
  <c r="D97" i="56" s="1"/>
  <c r="E277" i="23" s="1"/>
  <c r="T394" i="55"/>
  <c r="T275" i="55"/>
  <c r="T169" i="55"/>
  <c r="N18" i="56"/>
  <c r="D18" i="56" s="1"/>
  <c r="E198" i="23" s="1"/>
  <c r="T528" i="55"/>
  <c r="T262" i="55"/>
  <c r="T381" i="55"/>
  <c r="V208" i="55"/>
  <c r="V342" i="55"/>
  <c r="V461" i="55"/>
  <c r="V554" i="55"/>
  <c r="V435" i="55"/>
  <c r="V329" i="55"/>
  <c r="V301" i="55"/>
  <c r="V182" i="55"/>
  <c r="V448" i="55"/>
  <c r="V314" i="55"/>
  <c r="V489" i="55"/>
  <c r="V195" i="55"/>
  <c r="D142" i="55"/>
  <c r="D144" i="55"/>
  <c r="D147" i="55"/>
  <c r="D146" i="55"/>
  <c r="D149" i="55"/>
  <c r="D150" i="55"/>
  <c r="D148" i="55"/>
  <c r="D128" i="55"/>
  <c r="D134" i="55"/>
  <c r="D129" i="55"/>
  <c r="D132" i="55"/>
  <c r="D133" i="55"/>
  <c r="D137" i="55"/>
  <c r="D121" i="55"/>
  <c r="D124" i="55"/>
  <c r="D116" i="55"/>
  <c r="D119" i="55"/>
  <c r="D115" i="55"/>
  <c r="D123" i="55"/>
  <c r="D118" i="55"/>
  <c r="D107" i="55"/>
  <c r="D110" i="55"/>
  <c r="D108" i="55"/>
  <c r="D105" i="55"/>
  <c r="D102" i="55"/>
  <c r="D96" i="55"/>
  <c r="D94" i="55"/>
  <c r="D98" i="55"/>
  <c r="D93" i="55"/>
  <c r="D92" i="55"/>
  <c r="D95" i="55"/>
  <c r="D79" i="55"/>
  <c r="D85" i="55"/>
  <c r="D77" i="55"/>
  <c r="D69" i="55"/>
  <c r="D63" i="55"/>
  <c r="D67" i="55"/>
  <c r="D66" i="55"/>
  <c r="D65" i="55"/>
  <c r="D56" i="55"/>
  <c r="D54" i="55"/>
  <c r="D55" i="55"/>
  <c r="D59" i="55"/>
  <c r="D57" i="55"/>
  <c r="D43" i="55"/>
  <c r="D37" i="55"/>
  <c r="D40" i="55"/>
  <c r="D41" i="55"/>
  <c r="D42" i="55"/>
  <c r="P326" i="27"/>
  <c r="P296" i="27"/>
  <c r="D313" i="27"/>
  <c r="D370" i="27"/>
  <c r="C343" i="27"/>
  <c r="C356" i="27"/>
  <c r="P346" i="27"/>
  <c r="D356" i="27"/>
  <c r="P356" i="27"/>
  <c r="P306" i="27"/>
  <c r="C370" i="27"/>
  <c r="C323" i="27"/>
  <c r="C300" i="27"/>
  <c r="N7" i="56"/>
  <c r="D7" i="56" s="1"/>
  <c r="E187" i="23" s="1"/>
  <c r="N4" i="56"/>
  <c r="D4" i="56" s="1"/>
  <c r="E184" i="23" s="1"/>
  <c r="N55" i="56"/>
  <c r="D55" i="56" s="1"/>
  <c r="E235" i="23" s="1"/>
  <c r="N11" i="56"/>
  <c r="D11" i="56" s="1"/>
  <c r="E191" i="23" s="1"/>
  <c r="N13" i="56"/>
  <c r="D13" i="56" s="1"/>
  <c r="E193" i="23" s="1"/>
  <c r="N6" i="56"/>
  <c r="D6" i="56" s="1"/>
  <c r="E186" i="23" s="1"/>
  <c r="N54" i="56"/>
  <c r="D54" i="56" s="1"/>
  <c r="E234" i="23" s="1"/>
  <c r="N31" i="56"/>
  <c r="D31" i="56" s="1"/>
  <c r="E211" i="23" s="1"/>
  <c r="P286" i="27"/>
  <c r="C293" i="27"/>
  <c r="C313" i="27"/>
  <c r="P316" i="27"/>
  <c r="P376" i="27"/>
  <c r="D412" i="27"/>
  <c r="N26" i="56"/>
  <c r="D26" i="56" s="1"/>
  <c r="E206" i="23" s="1"/>
  <c r="N102" i="56"/>
  <c r="D102" i="56" s="1"/>
  <c r="E282" i="23" s="1"/>
  <c r="N12" i="56"/>
  <c r="D12" i="56" s="1"/>
  <c r="E192" i="23" s="1"/>
  <c r="N82" i="56"/>
  <c r="D82" i="56" s="1"/>
  <c r="E262" i="23" s="1"/>
  <c r="N78" i="56"/>
  <c r="D78" i="56" s="1"/>
  <c r="E258" i="23" s="1"/>
  <c r="N76" i="56"/>
  <c r="D76" i="56" s="1"/>
  <c r="N96" i="56"/>
  <c r="D96" i="56" s="1"/>
  <c r="E276" i="23" s="1"/>
  <c r="N94" i="56"/>
  <c r="D94" i="56" s="1"/>
  <c r="E274" i="23" s="1"/>
  <c r="N2" i="56"/>
  <c r="D2" i="56" s="1"/>
  <c r="N10" i="56"/>
  <c r="D10" i="56" s="1"/>
  <c r="E190" i="23" s="1"/>
  <c r="N52" i="56"/>
  <c r="D52" i="56" s="1"/>
  <c r="E232" i="23" s="1"/>
  <c r="N8" i="56"/>
  <c r="D8" i="56" s="1"/>
  <c r="E188" i="23" s="1"/>
  <c r="N50" i="56"/>
  <c r="D50" i="56" s="1"/>
  <c r="E230" i="23" s="1"/>
  <c r="N51" i="56"/>
  <c r="D51" i="56" s="1"/>
  <c r="E231" i="23" s="1"/>
  <c r="N28" i="56"/>
  <c r="D28" i="56" s="1"/>
  <c r="E208" i="23" s="1"/>
  <c r="N30" i="56"/>
  <c r="D30" i="56" s="1"/>
  <c r="E210" i="23" s="1"/>
  <c r="N53" i="56"/>
  <c r="D53" i="56" s="1"/>
  <c r="E233" i="23" s="1"/>
  <c r="N29" i="56"/>
  <c r="D29" i="56" s="1"/>
  <c r="E209" i="23" s="1"/>
  <c r="N5" i="56"/>
  <c r="D5" i="56" s="1"/>
  <c r="E185" i="23" s="1"/>
  <c r="N27" i="56"/>
  <c r="D27" i="56" s="1"/>
  <c r="E207" i="23" s="1"/>
  <c r="N17" i="56"/>
  <c r="D17" i="56" s="1"/>
  <c r="E197" i="23" s="1"/>
  <c r="N23" i="56"/>
  <c r="D23" i="56" s="1"/>
  <c r="E203" i="23" s="1"/>
  <c r="N39" i="56"/>
  <c r="D39" i="56" s="1"/>
  <c r="E219" i="23" s="1"/>
  <c r="N42" i="56"/>
  <c r="D42" i="56" s="1"/>
  <c r="E222" i="23" s="1"/>
  <c r="N84" i="56"/>
  <c r="D84" i="56" s="1"/>
  <c r="E264" i="23" s="1"/>
  <c r="N74" i="56"/>
  <c r="D74" i="56" s="1"/>
  <c r="E254" i="23" s="1"/>
  <c r="D300" i="27"/>
  <c r="N90" i="56"/>
  <c r="D90" i="56" s="1"/>
  <c r="E270" i="23" s="1"/>
  <c r="N37" i="56"/>
  <c r="D37" i="56" s="1"/>
  <c r="E217" i="23" s="1"/>
  <c r="C363" i="27"/>
  <c r="N89" i="56"/>
  <c r="D89" i="56" s="1"/>
  <c r="E269" i="23" s="1"/>
  <c r="N61" i="56"/>
  <c r="D61" i="56" s="1"/>
  <c r="E241" i="23" s="1"/>
  <c r="N60" i="56"/>
  <c r="D60" i="56" s="1"/>
  <c r="E240" i="23" s="1"/>
  <c r="N35" i="56"/>
  <c r="D35" i="56" s="1"/>
  <c r="E215" i="23" s="1"/>
  <c r="N57" i="56"/>
  <c r="D57" i="56" s="1"/>
  <c r="E237" i="23" s="1"/>
  <c r="N75" i="56"/>
  <c r="D75" i="56" s="1"/>
  <c r="E255" i="23" s="1"/>
  <c r="N118" i="56"/>
  <c r="D118" i="56" s="1"/>
  <c r="E298" i="23" s="1"/>
  <c r="N100" i="56"/>
  <c r="D100" i="56" s="1"/>
  <c r="E280" i="23" s="1"/>
  <c r="N70" i="56"/>
  <c r="D70" i="56" s="1"/>
  <c r="E250" i="23" s="1"/>
  <c r="N93" i="56"/>
  <c r="D93" i="56" s="1"/>
  <c r="E273" i="23" s="1"/>
  <c r="N41" i="56"/>
  <c r="D41" i="56" s="1"/>
  <c r="E221" i="23" s="1"/>
  <c r="N25" i="56"/>
  <c r="D25" i="56" s="1"/>
  <c r="E205" i="23" s="1"/>
  <c r="N73" i="56"/>
  <c r="D73" i="56" s="1"/>
  <c r="E253" i="23" s="1"/>
  <c r="N77" i="56"/>
  <c r="D77" i="56" s="1"/>
  <c r="E257" i="23" s="1"/>
  <c r="N80" i="56"/>
  <c r="D80" i="56" s="1"/>
  <c r="E260" i="23" s="1"/>
  <c r="N101" i="56"/>
  <c r="D101" i="56" s="1"/>
  <c r="E281" i="23" s="1"/>
  <c r="N69" i="56"/>
  <c r="D69" i="56" s="1"/>
  <c r="E249" i="23" s="1"/>
  <c r="N20" i="56"/>
  <c r="D20" i="56" s="1"/>
  <c r="E200" i="23" s="1"/>
  <c r="N114" i="56"/>
  <c r="D114" i="56" s="1"/>
  <c r="E294" i="23" s="1"/>
  <c r="N115" i="56"/>
  <c r="D115" i="56" s="1"/>
  <c r="E295" i="23" s="1"/>
  <c r="C283" i="27"/>
  <c r="P366" i="27"/>
  <c r="N86" i="56"/>
  <c r="D86" i="56" s="1"/>
  <c r="E266" i="23" s="1"/>
  <c r="N58" i="56"/>
  <c r="D58" i="56" s="1"/>
  <c r="E238" i="23" s="1"/>
  <c r="N62" i="56"/>
  <c r="D62" i="56" s="1"/>
  <c r="E242" i="23" s="1"/>
  <c r="N67" i="56"/>
  <c r="D67" i="56" s="1"/>
  <c r="E247" i="23" s="1"/>
  <c r="D363" i="27"/>
  <c r="N121" i="56"/>
  <c r="D121" i="56" s="1"/>
  <c r="E301" i="23" s="1"/>
  <c r="N15" i="56"/>
  <c r="D15" i="56" s="1"/>
  <c r="E195" i="23" s="1"/>
  <c r="N40" i="56"/>
  <c r="D40" i="56" s="1"/>
  <c r="E220" i="23" s="1"/>
  <c r="N38" i="56"/>
  <c r="D38" i="56" s="1"/>
  <c r="E218" i="23" s="1"/>
  <c r="N112" i="56"/>
  <c r="D112" i="56" s="1"/>
  <c r="E292" i="23" s="1"/>
  <c r="N43" i="56"/>
  <c r="D43" i="56" s="1"/>
  <c r="E223" i="23" s="1"/>
  <c r="N119" i="56"/>
  <c r="D119" i="56" s="1"/>
  <c r="E299" i="23" s="1"/>
  <c r="N22" i="56"/>
  <c r="D22" i="56" s="1"/>
  <c r="E202" i="23" s="1"/>
  <c r="N91" i="56"/>
  <c r="D91" i="56" s="1"/>
  <c r="E271" i="23" s="1"/>
  <c r="N92" i="56"/>
  <c r="D92" i="56" s="1"/>
  <c r="E272" i="23" s="1"/>
  <c r="N113" i="56"/>
  <c r="D113" i="56" s="1"/>
  <c r="E293" i="23" s="1"/>
  <c r="N98" i="56"/>
  <c r="D98" i="56" s="1"/>
  <c r="E278" i="23" s="1"/>
  <c r="N16" i="56"/>
  <c r="D16" i="56" s="1"/>
  <c r="E196" i="23" s="1"/>
  <c r="D283" i="27"/>
  <c r="S169" i="55"/>
  <c r="N87" i="56"/>
  <c r="D87" i="56" s="1"/>
  <c r="E267" i="23" s="1"/>
  <c r="N59" i="56"/>
  <c r="D59" i="56" s="1"/>
  <c r="E239" i="23" s="1"/>
  <c r="N71" i="56"/>
  <c r="D71" i="56" s="1"/>
  <c r="E251" i="23" s="1"/>
  <c r="N36" i="56"/>
  <c r="D36" i="56" s="1"/>
  <c r="E216" i="23" s="1"/>
  <c r="N88" i="56"/>
  <c r="D88" i="56" s="1"/>
  <c r="E268" i="23" s="1"/>
  <c r="N56" i="56"/>
  <c r="D56" i="56" s="1"/>
  <c r="E236" i="23" s="1"/>
  <c r="N66" i="56"/>
  <c r="D66" i="56" s="1"/>
  <c r="E246" i="23" s="1"/>
  <c r="N83" i="56"/>
  <c r="D83" i="56" s="1"/>
  <c r="E263" i="23" s="1"/>
  <c r="N103" i="56"/>
  <c r="D103" i="56" s="1"/>
  <c r="E283" i="23" s="1"/>
  <c r="N72" i="56"/>
  <c r="D72" i="56" s="1"/>
  <c r="E252" i="23" s="1"/>
  <c r="N34" i="56"/>
  <c r="D34" i="56" s="1"/>
  <c r="E214" i="23" s="1"/>
  <c r="N116" i="56"/>
  <c r="D116" i="56" s="1"/>
  <c r="E296" i="23" s="1"/>
  <c r="N117" i="56"/>
  <c r="D117" i="56" s="1"/>
  <c r="E297" i="23" s="1"/>
  <c r="D293" i="27"/>
  <c r="N95" i="56"/>
  <c r="D95" i="56" s="1"/>
  <c r="E275" i="23" s="1"/>
  <c r="D330" i="27"/>
  <c r="C330" i="27"/>
  <c r="D343" i="27"/>
  <c r="D323" i="27"/>
  <c r="P336" i="27"/>
  <c r="N106" i="56"/>
  <c r="D106" i="56" s="1"/>
  <c r="E286" i="23" s="1"/>
  <c r="N49" i="56"/>
  <c r="D49" i="56" s="1"/>
  <c r="E229" i="23" s="1"/>
  <c r="N33" i="56"/>
  <c r="D33" i="56" s="1"/>
  <c r="E213" i="23" s="1"/>
  <c r="N19" i="56"/>
  <c r="D19" i="56" s="1"/>
  <c r="E199" i="23" s="1"/>
  <c r="N85" i="56"/>
  <c r="D85" i="56" s="1"/>
  <c r="N111" i="56"/>
  <c r="D111" i="56" s="1"/>
  <c r="N110" i="56"/>
  <c r="D110" i="56" s="1"/>
  <c r="E290" i="23" s="1"/>
  <c r="N99" i="56"/>
  <c r="D99" i="56" s="1"/>
  <c r="E279" i="23" s="1"/>
  <c r="N64" i="56"/>
  <c r="D64" i="56" s="1"/>
  <c r="E244" i="23" s="1"/>
  <c r="N21" i="56"/>
  <c r="D21" i="56" s="1"/>
  <c r="E201" i="23" s="1"/>
  <c r="N63" i="56"/>
  <c r="D63" i="56" s="1"/>
  <c r="E243" i="23" s="1"/>
  <c r="N79" i="56"/>
  <c r="D79" i="56" s="1"/>
  <c r="N14" i="56"/>
  <c r="D14" i="56" s="1"/>
  <c r="E194" i="23" s="1"/>
  <c r="N45" i="56"/>
  <c r="D45" i="56" s="1"/>
  <c r="E225" i="23" s="1"/>
  <c r="N107" i="56"/>
  <c r="D107" i="56" s="1"/>
  <c r="E287" i="23" s="1"/>
  <c r="N109" i="56"/>
  <c r="D109" i="56" s="1"/>
  <c r="E289" i="23" s="1"/>
  <c r="N105" i="56"/>
  <c r="D105" i="56" s="1"/>
  <c r="E285" i="23" s="1"/>
  <c r="N44" i="56"/>
  <c r="D44" i="56" s="1"/>
  <c r="N48" i="56"/>
  <c r="D48" i="56" s="1"/>
  <c r="E228" i="23" s="1"/>
  <c r="N46" i="56"/>
  <c r="D46" i="56" s="1"/>
  <c r="N104" i="56"/>
  <c r="D104" i="56" s="1"/>
  <c r="E284" i="23" s="1"/>
  <c r="N108" i="56"/>
  <c r="D108" i="56" s="1"/>
  <c r="E288" i="23" s="1"/>
  <c r="G9" i="50"/>
  <c r="G10" i="50"/>
  <c r="D27" i="55"/>
  <c r="D28" i="55"/>
  <c r="C446" i="27"/>
  <c r="P989" i="27"/>
  <c r="D24" i="55"/>
  <c r="D26" i="55"/>
  <c r="B9" i="55"/>
  <c r="B8" i="55"/>
  <c r="D30" i="55"/>
  <c r="D33" i="55"/>
  <c r="D32" i="55"/>
  <c r="D29" i="55"/>
  <c r="D31" i="55"/>
  <c r="P994" i="27"/>
  <c r="P974" i="27"/>
  <c r="P956" i="27"/>
  <c r="P961" i="27"/>
  <c r="P988" i="27"/>
  <c r="P968" i="27"/>
  <c r="P985" i="27"/>
  <c r="P983" i="27"/>
  <c r="C439" i="27"/>
  <c r="D439" i="27"/>
  <c r="C388" i="27"/>
  <c r="P963" i="27"/>
  <c r="P990" i="27"/>
  <c r="P962" i="27"/>
  <c r="P979" i="27"/>
  <c r="P960" i="27"/>
  <c r="P981" i="27"/>
  <c r="P966" i="27"/>
  <c r="P977" i="27"/>
  <c r="P975" i="27"/>
  <c r="P967" i="27"/>
  <c r="P996" i="27"/>
  <c r="P972" i="27"/>
  <c r="P971" i="27"/>
  <c r="P984" i="27"/>
  <c r="P976" i="27"/>
  <c r="P998" i="27"/>
  <c r="P995" i="27"/>
  <c r="P973" i="27"/>
  <c r="P959" i="27"/>
  <c r="P957" i="27"/>
  <c r="P997" i="27"/>
  <c r="P986" i="27"/>
  <c r="P991" i="27"/>
  <c r="P958" i="27"/>
  <c r="P964" i="27"/>
  <c r="P970" i="27"/>
  <c r="P978" i="27"/>
  <c r="P969" i="27"/>
  <c r="P982" i="27"/>
  <c r="P993" i="27"/>
  <c r="P999" i="27"/>
  <c r="P987" i="27"/>
  <c r="P980" i="27"/>
  <c r="P1000" i="27"/>
  <c r="P965" i="27"/>
  <c r="C414" i="27"/>
  <c r="C451" i="27"/>
  <c r="C445" i="27"/>
  <c r="C457" i="27"/>
  <c r="D463" i="27"/>
  <c r="C410" i="27"/>
  <c r="E332" i="23"/>
  <c r="D421" i="23"/>
  <c r="P596" i="27" s="1"/>
  <c r="BB596" i="27" s="1"/>
  <c r="E398" i="23"/>
  <c r="E328" i="23"/>
  <c r="E307" i="23"/>
  <c r="E385" i="23"/>
  <c r="E304" i="23"/>
  <c r="D334" i="23"/>
  <c r="P509" i="27" s="1"/>
  <c r="BB509" i="27" s="1"/>
  <c r="D308" i="23"/>
  <c r="P483" i="27" s="1"/>
  <c r="BB483" i="27" s="1"/>
  <c r="E412" i="23"/>
  <c r="D373" i="23"/>
  <c r="P548" i="27" s="1"/>
  <c r="BB548" i="27" s="1"/>
  <c r="D324" i="23"/>
  <c r="P499" i="27" s="1"/>
  <c r="BB499" i="27" s="1"/>
  <c r="E322" i="23"/>
  <c r="D420" i="23"/>
  <c r="P595" i="27" s="1"/>
  <c r="BB595" i="27" s="1"/>
  <c r="D400" i="23"/>
  <c r="P575" i="27" s="1"/>
  <c r="BB575" i="27" s="1"/>
  <c r="E335" i="23"/>
  <c r="D365" i="23"/>
  <c r="P540" i="27" s="1"/>
  <c r="BB540" i="27" s="1"/>
  <c r="D342" i="23"/>
  <c r="P517" i="27" s="1"/>
  <c r="BB517" i="27" s="1"/>
  <c r="E409" i="23"/>
  <c r="D346" i="23"/>
  <c r="P521" i="27" s="1"/>
  <c r="BB521" i="27" s="1"/>
  <c r="E310" i="23"/>
  <c r="D369" i="23"/>
  <c r="P544" i="27" s="1"/>
  <c r="BB544" i="27" s="1"/>
  <c r="E330" i="23"/>
  <c r="D316" i="23"/>
  <c r="P491" i="27" s="1"/>
  <c r="BB491" i="27" s="1"/>
  <c r="D347" i="23"/>
  <c r="P522" i="27" s="1"/>
  <c r="BB522" i="27" s="1"/>
  <c r="E350" i="23"/>
  <c r="D356" i="23"/>
  <c r="P531" i="27" s="1"/>
  <c r="BB531" i="27" s="1"/>
  <c r="D302" i="23"/>
  <c r="D418" i="23"/>
  <c r="P593" i="27" s="1"/>
  <c r="BB593" i="27" s="1"/>
  <c r="D370" i="23"/>
  <c r="P545" i="27" s="1"/>
  <c r="BB545" i="27" s="1"/>
  <c r="D379" i="23"/>
  <c r="P554" i="27" s="1"/>
  <c r="BB554" i="27" s="1"/>
  <c r="E315" i="23"/>
  <c r="E326" i="23"/>
  <c r="D396" i="23"/>
  <c r="P571" i="27" s="1"/>
  <c r="BB571" i="27" s="1"/>
  <c r="D311" i="23"/>
  <c r="P486" i="27" s="1"/>
  <c r="BB486" i="27" s="1"/>
  <c r="D319" i="23"/>
  <c r="P494" i="27" s="1"/>
  <c r="BB494" i="27" s="1"/>
  <c r="D389" i="23"/>
  <c r="P564" i="27" s="1"/>
  <c r="BB564" i="27" s="1"/>
  <c r="D305" i="23"/>
  <c r="P480" i="27" s="1"/>
  <c r="BB480" i="27" s="1"/>
  <c r="D323" i="23"/>
  <c r="P498" i="27" s="1"/>
  <c r="BB498" i="27" s="1"/>
  <c r="D411" i="23"/>
  <c r="P586" i="27" s="1"/>
  <c r="BB586" i="27" s="1"/>
  <c r="D306" i="23"/>
  <c r="P481" i="27" s="1"/>
  <c r="BB481" i="27" s="1"/>
  <c r="E362" i="23"/>
  <c r="D394" i="23"/>
  <c r="P569" i="27" s="1"/>
  <c r="BB569" i="27" s="1"/>
  <c r="D354" i="23"/>
  <c r="P529" i="27" s="1"/>
  <c r="BB529" i="27" s="1"/>
  <c r="D312" i="23"/>
  <c r="P487" i="27" s="1"/>
  <c r="BB487" i="27" s="1"/>
  <c r="E333" i="23"/>
  <c r="D415" i="23"/>
  <c r="P590" i="27" s="1"/>
  <c r="BB590" i="27" s="1"/>
  <c r="D344" i="23"/>
  <c r="P519" i="27" s="1"/>
  <c r="BB519" i="27" s="1"/>
  <c r="E399" i="23"/>
  <c r="E401" i="23"/>
  <c r="E392" i="23"/>
  <c r="D413" i="23"/>
  <c r="P588" i="27" s="1"/>
  <c r="BB588" i="27" s="1"/>
  <c r="D405" i="23"/>
  <c r="P580" i="27" s="1"/>
  <c r="BB580" i="27" s="1"/>
  <c r="D372" i="23"/>
  <c r="P547" i="27" s="1"/>
  <c r="BB547" i="27" s="1"/>
  <c r="E368" i="23"/>
  <c r="E345" i="23"/>
  <c r="E414" i="23"/>
  <c r="E352" i="23"/>
  <c r="E375" i="23"/>
  <c r="E331" i="23"/>
  <c r="D398" i="23"/>
  <c r="P573" i="27" s="1"/>
  <c r="BB573" i="27" s="1"/>
  <c r="D412" i="23"/>
  <c r="P587" i="27" s="1"/>
  <c r="BB587" i="27" s="1"/>
  <c r="E334" i="23"/>
  <c r="D328" i="23"/>
  <c r="P503" i="27" s="1"/>
  <c r="BB503" i="27" s="1"/>
  <c r="E373" i="23"/>
  <c r="E420" i="23"/>
  <c r="D307" i="23"/>
  <c r="P482" i="27" s="1"/>
  <c r="BB482" i="27" s="1"/>
  <c r="E400" i="23"/>
  <c r="D332" i="23"/>
  <c r="P507" i="27" s="1"/>
  <c r="BB507" i="27" s="1"/>
  <c r="D335" i="23"/>
  <c r="P510" i="27" s="1"/>
  <c r="BB510" i="27" s="1"/>
  <c r="D385" i="23"/>
  <c r="P560" i="27" s="1"/>
  <c r="BB560" i="27" s="1"/>
  <c r="E308" i="23"/>
  <c r="D322" i="23"/>
  <c r="P497" i="27" s="1"/>
  <c r="BB497" i="27" s="1"/>
  <c r="E365" i="23"/>
  <c r="E421" i="23"/>
  <c r="D304" i="23"/>
  <c r="P479" i="27" s="1"/>
  <c r="BB479" i="27" s="1"/>
  <c r="D309" i="23"/>
  <c r="P484" i="27" s="1"/>
  <c r="BB484" i="27" s="1"/>
  <c r="E405" i="23"/>
  <c r="E342" i="23"/>
  <c r="E372" i="23"/>
  <c r="D409" i="23"/>
  <c r="P584" i="27" s="1"/>
  <c r="BB584" i="27" s="1"/>
  <c r="D368" i="23"/>
  <c r="P543" i="27" s="1"/>
  <c r="BB543" i="27" s="1"/>
  <c r="E346" i="23"/>
  <c r="E374" i="23"/>
  <c r="D336" i="23"/>
  <c r="P511" i="27" s="1"/>
  <c r="BB511" i="27" s="1"/>
  <c r="D345" i="23"/>
  <c r="P520" i="27" s="1"/>
  <c r="BB520" i="27" s="1"/>
  <c r="E366" i="23"/>
  <c r="D414" i="23"/>
  <c r="P589" i="27" s="1"/>
  <c r="BB589" i="27" s="1"/>
  <c r="D310" i="23"/>
  <c r="P485" i="27" s="1"/>
  <c r="BB485" i="27" s="1"/>
  <c r="D363" i="23"/>
  <c r="P538" i="27" s="1"/>
  <c r="BB538" i="27" s="1"/>
  <c r="D352" i="23"/>
  <c r="P527" i="27" s="1"/>
  <c r="BB527" i="27" s="1"/>
  <c r="E369" i="23"/>
  <c r="E357" i="23"/>
  <c r="D375" i="23"/>
  <c r="P550" i="27" s="1"/>
  <c r="BB550" i="27" s="1"/>
  <c r="D330" i="23"/>
  <c r="P505" i="27" s="1"/>
  <c r="BB505" i="27" s="1"/>
  <c r="E316" i="23"/>
  <c r="D331" i="23"/>
  <c r="P506" i="27" s="1"/>
  <c r="BB506" i="27" s="1"/>
  <c r="E347" i="23"/>
  <c r="D350" i="23"/>
  <c r="P525" i="27" s="1"/>
  <c r="BB525" i="27" s="1"/>
  <c r="E356" i="23"/>
  <c r="E302" i="23"/>
  <c r="E418" i="23"/>
  <c r="E370" i="23"/>
  <c r="E379" i="23"/>
  <c r="D315" i="23"/>
  <c r="P490" i="27" s="1"/>
  <c r="BB490" i="27" s="1"/>
  <c r="D326" i="23"/>
  <c r="P501" i="27" s="1"/>
  <c r="BB501" i="27" s="1"/>
  <c r="E396" i="23"/>
  <c r="E311" i="23"/>
  <c r="E389" i="23"/>
  <c r="E305" i="23"/>
  <c r="E323" i="23"/>
  <c r="E411" i="23"/>
  <c r="E306" i="23"/>
  <c r="D362" i="23"/>
  <c r="P537" i="27" s="1"/>
  <c r="BB537" i="27" s="1"/>
  <c r="E394" i="23"/>
  <c r="E354" i="23"/>
  <c r="E312" i="23"/>
  <c r="D333" i="23"/>
  <c r="P508" i="27" s="1"/>
  <c r="BB508" i="27" s="1"/>
  <c r="E415" i="23"/>
  <c r="E344" i="23"/>
  <c r="D399" i="23"/>
  <c r="P574" i="27" s="1"/>
  <c r="BB574" i="27" s="1"/>
  <c r="D401" i="23"/>
  <c r="P576" i="27" s="1"/>
  <c r="BB576" i="27" s="1"/>
  <c r="D392" i="23"/>
  <c r="P567" i="27" s="1"/>
  <c r="BB567" i="27" s="1"/>
  <c r="E413" i="23"/>
  <c r="D374" i="23"/>
  <c r="P549" i="27" s="1"/>
  <c r="BB549" i="27" s="1"/>
  <c r="D366" i="23"/>
  <c r="P541" i="27" s="1"/>
  <c r="BB541" i="27" s="1"/>
  <c r="E358" i="23"/>
  <c r="E417" i="23"/>
  <c r="D371" i="23"/>
  <c r="P546" i="27" s="1"/>
  <c r="BB546" i="27" s="1"/>
  <c r="D378" i="23"/>
  <c r="P553" i="27" s="1"/>
  <c r="BB553" i="27" s="1"/>
  <c r="E377" i="23"/>
  <c r="E382" i="23"/>
  <c r="E348" i="23"/>
  <c r="D341" i="23"/>
  <c r="P516" i="27" s="1"/>
  <c r="BB516" i="27" s="1"/>
  <c r="D364" i="23"/>
  <c r="P539" i="27" s="1"/>
  <c r="BB539" i="27" s="1"/>
  <c r="D403" i="23"/>
  <c r="P578" i="27" s="1"/>
  <c r="BB578" i="27" s="1"/>
  <c r="D321" i="23"/>
  <c r="P496" i="27" s="1"/>
  <c r="BB496" i="27" s="1"/>
  <c r="D340" i="23"/>
  <c r="P515" i="27" s="1"/>
  <c r="BB515" i="27" s="1"/>
  <c r="D381" i="23"/>
  <c r="P556" i="27" s="1"/>
  <c r="BB556" i="27" s="1"/>
  <c r="D317" i="23"/>
  <c r="P492" i="27" s="1"/>
  <c r="BB492" i="27" s="1"/>
  <c r="D391" i="23"/>
  <c r="P566" i="27" s="1"/>
  <c r="BB566" i="27" s="1"/>
  <c r="E380" i="23"/>
  <c r="E367" i="23"/>
  <c r="E407" i="23"/>
  <c r="D383" i="23"/>
  <c r="P558" i="27" s="1"/>
  <c r="BB558" i="27" s="1"/>
  <c r="E390" i="23"/>
  <c r="E320" i="23"/>
  <c r="E408" i="23"/>
  <c r="E387" i="23"/>
  <c r="E351" i="23"/>
  <c r="E359" i="23"/>
  <c r="E419" i="23"/>
  <c r="D393" i="23"/>
  <c r="P568" i="27" s="1"/>
  <c r="BB568" i="27" s="1"/>
  <c r="E406" i="23"/>
  <c r="D395" i="23"/>
  <c r="P570" i="27" s="1"/>
  <c r="BB570" i="27" s="1"/>
  <c r="D303" i="23"/>
  <c r="P478" i="27" s="1"/>
  <c r="BB478" i="27" s="1"/>
  <c r="E404" i="23"/>
  <c r="E343" i="23"/>
  <c r="E360" i="23"/>
  <c r="D397" i="23"/>
  <c r="P572" i="27" s="1"/>
  <c r="BB572" i="27" s="1"/>
  <c r="E376" i="23"/>
  <c r="E327" i="23"/>
  <c r="D410" i="23"/>
  <c r="P585" i="27" s="1"/>
  <c r="BB585" i="27" s="1"/>
  <c r="E313" i="23"/>
  <c r="D349" i="23"/>
  <c r="P524" i="27" s="1"/>
  <c r="BB524" i="27" s="1"/>
  <c r="E329" i="23"/>
  <c r="E361" i="23"/>
  <c r="D338" i="23"/>
  <c r="P513" i="27" s="1"/>
  <c r="BB513" i="27" s="1"/>
  <c r="D325" i="23"/>
  <c r="P500" i="27" s="1"/>
  <c r="BB500" i="27" s="1"/>
  <c r="D402" i="23"/>
  <c r="P577" i="27" s="1"/>
  <c r="BB577" i="27" s="1"/>
  <c r="E416" i="23"/>
  <c r="E337" i="23"/>
  <c r="D355" i="23"/>
  <c r="P530" i="27" s="1"/>
  <c r="BB530" i="27" s="1"/>
  <c r="E339" i="23"/>
  <c r="D314" i="23"/>
  <c r="P489" i="27" s="1"/>
  <c r="BB489" i="27" s="1"/>
  <c r="E386" i="23"/>
  <c r="E384" i="23"/>
  <c r="D388" i="23"/>
  <c r="P563" i="27" s="1"/>
  <c r="BB563" i="27" s="1"/>
  <c r="E353" i="23"/>
  <c r="E309" i="23"/>
  <c r="E336" i="23"/>
  <c r="E363" i="23"/>
  <c r="D357" i="23"/>
  <c r="P532" i="27" s="1"/>
  <c r="BB532" i="27" s="1"/>
  <c r="D358" i="23"/>
  <c r="P533" i="27" s="1"/>
  <c r="BB533" i="27" s="1"/>
  <c r="D417" i="23"/>
  <c r="P592" i="27" s="1"/>
  <c r="BB592" i="27" s="1"/>
  <c r="E371" i="23"/>
  <c r="E378" i="23"/>
  <c r="D377" i="23"/>
  <c r="P552" i="27" s="1"/>
  <c r="BB552" i="27" s="1"/>
  <c r="D382" i="23"/>
  <c r="P557" i="27" s="1"/>
  <c r="BB557" i="27" s="1"/>
  <c r="D348" i="23"/>
  <c r="P523" i="27" s="1"/>
  <c r="BB523" i="27" s="1"/>
  <c r="E341" i="23"/>
  <c r="E364" i="23"/>
  <c r="E403" i="23"/>
  <c r="E321" i="23"/>
  <c r="E340" i="23"/>
  <c r="E381" i="23"/>
  <c r="E317" i="23"/>
  <c r="E391" i="23"/>
  <c r="D380" i="23"/>
  <c r="P555" i="27" s="1"/>
  <c r="BB555" i="27" s="1"/>
  <c r="D367" i="23"/>
  <c r="P542" i="27" s="1"/>
  <c r="BB542" i="27" s="1"/>
  <c r="D407" i="23"/>
  <c r="P582" i="27" s="1"/>
  <c r="BB582" i="27" s="1"/>
  <c r="E383" i="23"/>
  <c r="D390" i="23"/>
  <c r="P565" i="27" s="1"/>
  <c r="BB565" i="27" s="1"/>
  <c r="D320" i="23"/>
  <c r="P495" i="27" s="1"/>
  <c r="BB495" i="27" s="1"/>
  <c r="D408" i="23"/>
  <c r="P583" i="27" s="1"/>
  <c r="BB583" i="27" s="1"/>
  <c r="D387" i="23"/>
  <c r="P562" i="27" s="1"/>
  <c r="BB562" i="27" s="1"/>
  <c r="D351" i="23"/>
  <c r="P526" i="27" s="1"/>
  <c r="BB526" i="27" s="1"/>
  <c r="D318" i="23"/>
  <c r="P493" i="27" s="1"/>
  <c r="BB493" i="27" s="1"/>
  <c r="D359" i="23"/>
  <c r="P534" i="27" s="1"/>
  <c r="BB534" i="27" s="1"/>
  <c r="D419" i="23"/>
  <c r="P594" i="27" s="1"/>
  <c r="BB594" i="27" s="1"/>
  <c r="E393" i="23"/>
  <c r="D406" i="23"/>
  <c r="P581" i="27" s="1"/>
  <c r="BB581" i="27" s="1"/>
  <c r="E395" i="23"/>
  <c r="E303" i="23"/>
  <c r="D404" i="23"/>
  <c r="P579" i="27" s="1"/>
  <c r="BB579" i="27" s="1"/>
  <c r="D343" i="23"/>
  <c r="P518" i="27" s="1"/>
  <c r="BB518" i="27" s="1"/>
  <c r="D360" i="23"/>
  <c r="P535" i="27" s="1"/>
  <c r="BB535" i="27" s="1"/>
  <c r="E397" i="23"/>
  <c r="D376" i="23"/>
  <c r="P551" i="27" s="1"/>
  <c r="BB551" i="27" s="1"/>
  <c r="D327" i="23"/>
  <c r="P502" i="27" s="1"/>
  <c r="BB502" i="27" s="1"/>
  <c r="E410" i="23"/>
  <c r="D313" i="23"/>
  <c r="P488" i="27" s="1"/>
  <c r="BB488" i="27" s="1"/>
  <c r="E349" i="23"/>
  <c r="D329" i="23"/>
  <c r="P504" i="27" s="1"/>
  <c r="BB504" i="27" s="1"/>
  <c r="D361" i="23"/>
  <c r="P536" i="27" s="1"/>
  <c r="BB536" i="27" s="1"/>
  <c r="E338" i="23"/>
  <c r="E402" i="23"/>
  <c r="D416" i="23"/>
  <c r="P591" i="27" s="1"/>
  <c r="BB591" i="27" s="1"/>
  <c r="D337" i="23"/>
  <c r="P512" i="27" s="1"/>
  <c r="BB512" i="27" s="1"/>
  <c r="E355" i="23"/>
  <c r="D339" i="23"/>
  <c r="P514" i="27" s="1"/>
  <c r="BB514" i="27" s="1"/>
  <c r="E314" i="23"/>
  <c r="D386" i="23"/>
  <c r="P561" i="27" s="1"/>
  <c r="BB561" i="27" s="1"/>
  <c r="D384" i="23"/>
  <c r="P559" i="27" s="1"/>
  <c r="BB559" i="27" s="1"/>
  <c r="E388" i="23"/>
  <c r="D353" i="23"/>
  <c r="P528" i="27" s="1"/>
  <c r="BB528" i="27" s="1"/>
  <c r="E142" i="23"/>
  <c r="D443" i="27" s="1"/>
  <c r="C392" i="27"/>
  <c r="D437" i="27"/>
  <c r="C398" i="27"/>
  <c r="D440" i="27"/>
  <c r="D434" i="27"/>
  <c r="D391" i="27"/>
  <c r="C432" i="27"/>
  <c r="D431" i="27"/>
  <c r="D441" i="27"/>
  <c r="C460" i="27"/>
  <c r="C162" i="23"/>
  <c r="C99" i="23"/>
  <c r="D403" i="27"/>
  <c r="C452" i="27"/>
  <c r="C443" i="27"/>
  <c r="C411" i="27"/>
  <c r="C415" i="27"/>
  <c r="C394" i="27"/>
  <c r="D413" i="27"/>
  <c r="C400" i="27"/>
  <c r="D428" i="27"/>
  <c r="D408" i="27"/>
  <c r="D422" i="27"/>
  <c r="C436" i="27"/>
  <c r="D455" i="27"/>
  <c r="C420" i="27"/>
  <c r="D458" i="27"/>
  <c r="D396" i="27"/>
  <c r="C402" i="27"/>
  <c r="C449" i="27"/>
  <c r="C425" i="27"/>
  <c r="C390" i="27"/>
  <c r="C419" i="27"/>
  <c r="C417" i="27"/>
  <c r="D409" i="27"/>
  <c r="G19" i="50"/>
  <c r="G78" i="50"/>
  <c r="G28" i="50"/>
  <c r="G38" i="50"/>
  <c r="D454" i="27"/>
  <c r="C454" i="27"/>
  <c r="C399" i="27"/>
  <c r="D399" i="27"/>
  <c r="D421" i="27"/>
  <c r="C421" i="27"/>
  <c r="D424" i="27"/>
  <c r="C424" i="27"/>
  <c r="C393" i="27"/>
  <c r="D393" i="27"/>
  <c r="C423" i="27"/>
  <c r="D423" i="27"/>
  <c r="C418" i="27"/>
  <c r="D418" i="27"/>
  <c r="C438" i="27"/>
  <c r="D438" i="27"/>
  <c r="D389" i="27"/>
  <c r="C389" i="27"/>
  <c r="C395" i="27"/>
  <c r="D395" i="27"/>
  <c r="D453" i="27"/>
  <c r="C453" i="27"/>
  <c r="D448" i="27"/>
  <c r="C448" i="27"/>
  <c r="C401" i="27"/>
  <c r="D401" i="27"/>
  <c r="C427" i="27"/>
  <c r="D427" i="27"/>
  <c r="D426" i="27"/>
  <c r="C426" i="27"/>
  <c r="C407" i="27"/>
  <c r="D407" i="27"/>
  <c r="C435" i="27"/>
  <c r="D416" i="27"/>
  <c r="C416" i="27"/>
  <c r="C456" i="27"/>
  <c r="D456" i="27"/>
  <c r="C462" i="27"/>
  <c r="D462" i="27"/>
  <c r="C461" i="27"/>
  <c r="D461" i="27"/>
  <c r="D433" i="27"/>
  <c r="C433" i="27"/>
  <c r="D447" i="27"/>
  <c r="C447" i="27"/>
  <c r="C429" i="27"/>
  <c r="D429" i="27"/>
  <c r="D406" i="27"/>
  <c r="C406" i="27"/>
  <c r="C450" i="27"/>
  <c r="D450" i="27"/>
  <c r="D444" i="27"/>
  <c r="C444" i="27"/>
  <c r="D442" i="27"/>
  <c r="C442" i="27"/>
  <c r="C397" i="27"/>
  <c r="D397" i="27"/>
  <c r="C404" i="27"/>
  <c r="D404" i="27"/>
  <c r="G68" i="50"/>
  <c r="D268" i="27"/>
  <c r="D266" i="27"/>
  <c r="D265" i="27"/>
  <c r="D269" i="27"/>
  <c r="D263" i="27"/>
  <c r="G58" i="50"/>
  <c r="G48" i="50"/>
  <c r="D7" i="27"/>
  <c r="P270" i="27"/>
  <c r="B155" i="27" l="1"/>
  <c r="C155" i="27" s="1"/>
  <c r="E155" i="27"/>
  <c r="B156" i="27"/>
  <c r="C156" i="27" s="1"/>
  <c r="E156" i="27"/>
  <c r="B157" i="27"/>
  <c r="C157" i="27" s="1"/>
  <c r="D157" i="27"/>
  <c r="E157" i="27"/>
  <c r="B158" i="27"/>
  <c r="C158" i="27" s="1"/>
  <c r="E158" i="27"/>
  <c r="D158" i="27"/>
  <c r="B159" i="27"/>
  <c r="C159" i="27" s="1"/>
  <c r="E159" i="27"/>
  <c r="D159" i="27"/>
  <c r="B160" i="27"/>
  <c r="C160" i="27" s="1"/>
  <c r="E160" i="27"/>
  <c r="B161" i="27"/>
  <c r="C161" i="27" s="1"/>
  <c r="E161" i="27"/>
  <c r="D162" i="27"/>
  <c r="B162" i="27"/>
  <c r="C162" i="27" s="1"/>
  <c r="E162" i="27"/>
  <c r="B163" i="27"/>
  <c r="C163" i="27" s="1"/>
  <c r="E163" i="27"/>
  <c r="B164" i="27"/>
  <c r="C164" i="27" s="1"/>
  <c r="D164" i="27"/>
  <c r="E164" i="27"/>
  <c r="D234" i="55"/>
  <c r="D314" i="55"/>
  <c r="U169" i="55"/>
  <c r="D169" i="55" s="1"/>
  <c r="D409" i="55"/>
  <c r="D264" i="27"/>
  <c r="D270" i="27"/>
  <c r="D267" i="27"/>
  <c r="D271" i="27"/>
  <c r="D195" i="55"/>
  <c r="D435" i="55"/>
  <c r="D208" i="55"/>
  <c r="D301" i="55"/>
  <c r="D515" i="55"/>
  <c r="D329" i="55"/>
  <c r="D448" i="55"/>
  <c r="D394" i="55"/>
  <c r="D381" i="55"/>
  <c r="D474" i="55"/>
  <c r="D461" i="55"/>
  <c r="D342" i="55"/>
  <c r="D275" i="55"/>
  <c r="D528" i="55"/>
  <c r="D541" i="55"/>
  <c r="D368" i="55"/>
  <c r="D182" i="55"/>
  <c r="D554" i="55"/>
  <c r="D221" i="55"/>
  <c r="D355" i="55"/>
  <c r="D489" i="55"/>
  <c r="D288" i="55"/>
  <c r="D262" i="55"/>
  <c r="D422" i="55"/>
  <c r="D502" i="55"/>
  <c r="D249" i="55"/>
  <c r="D272" i="27"/>
  <c r="D19" i="36"/>
  <c r="E319" i="23" s="1"/>
  <c r="D18" i="36"/>
  <c r="E318" i="23" s="1"/>
  <c r="D25" i="36"/>
  <c r="E325" i="23" s="1"/>
  <c r="D24" i="36"/>
  <c r="E324" i="23" s="1"/>
  <c r="C975" i="27"/>
  <c r="C1000" i="27"/>
  <c r="E259" i="23"/>
  <c r="E226" i="23"/>
  <c r="E224" i="23"/>
  <c r="E291" i="23"/>
  <c r="E265" i="23"/>
  <c r="E256" i="23"/>
  <c r="E182" i="23"/>
  <c r="D304" i="27"/>
  <c r="D435" i="27"/>
  <c r="P477" i="27"/>
  <c r="BB477" i="27" s="1"/>
  <c r="C998" i="27"/>
  <c r="C983" i="27"/>
  <c r="C958" i="27"/>
  <c r="C956" i="27"/>
  <c r="C999" i="27"/>
  <c r="C986" i="27"/>
  <c r="C959" i="27"/>
  <c r="C996" i="27"/>
  <c r="C957" i="27"/>
  <c r="C982" i="27"/>
  <c r="C960" i="27"/>
  <c r="C993" i="27"/>
  <c r="C988" i="27"/>
  <c r="C990" i="27"/>
  <c r="C989" i="27"/>
  <c r="C964" i="27"/>
  <c r="C979" i="27"/>
  <c r="C974" i="27"/>
  <c r="C971" i="27"/>
  <c r="C985" i="27"/>
  <c r="C980" i="27"/>
  <c r="C970" i="27"/>
  <c r="C972" i="27"/>
  <c r="C973" i="27"/>
  <c r="C965" i="27"/>
  <c r="C991" i="27"/>
  <c r="C962" i="27"/>
  <c r="C966" i="27"/>
  <c r="C984" i="27"/>
  <c r="C987" i="27"/>
  <c r="C969" i="27"/>
  <c r="C968" i="27"/>
  <c r="C981" i="27"/>
  <c r="C994" i="27"/>
  <c r="C995" i="27"/>
  <c r="C963" i="27"/>
  <c r="C967" i="27"/>
  <c r="C997" i="27"/>
  <c r="C961" i="27"/>
  <c r="C992" i="27"/>
  <c r="C976" i="27"/>
  <c r="C977" i="27"/>
  <c r="C978" i="27"/>
  <c r="D457" i="27"/>
  <c r="J267" i="36"/>
  <c r="J260" i="36"/>
  <c r="J18" i="36"/>
  <c r="J261" i="36"/>
  <c r="J145" i="36"/>
  <c r="J19" i="36"/>
  <c r="J139" i="36"/>
  <c r="D305" i="27"/>
  <c r="E445" i="23"/>
  <c r="J140" i="36"/>
  <c r="J146" i="36"/>
  <c r="E438" i="23"/>
  <c r="E439" i="23"/>
  <c r="J25" i="36"/>
  <c r="J24" i="36"/>
  <c r="J266" i="36"/>
  <c r="D459" i="27"/>
  <c r="D450" i="23"/>
  <c r="E517" i="23"/>
  <c r="E514" i="23"/>
  <c r="E482" i="23"/>
  <c r="E428" i="23"/>
  <c r="D522" i="23"/>
  <c r="E516" i="23"/>
  <c r="D453" i="23"/>
  <c r="E426" i="23"/>
  <c r="D521" i="23"/>
  <c r="E505" i="23"/>
  <c r="D429" i="23"/>
  <c r="D499" i="23"/>
  <c r="D504" i="23"/>
  <c r="E510" i="23"/>
  <c r="E503" i="23"/>
  <c r="D525" i="23"/>
  <c r="E454" i="23"/>
  <c r="D507" i="23"/>
  <c r="D486" i="23"/>
  <c r="E509" i="23"/>
  <c r="D536" i="23"/>
  <c r="E444" i="23"/>
  <c r="E465" i="23"/>
  <c r="E427" i="23"/>
  <c r="D509" i="23"/>
  <c r="E486" i="23"/>
  <c r="D460" i="23"/>
  <c r="E493" i="23"/>
  <c r="E462" i="23"/>
  <c r="D510" i="23"/>
  <c r="E512" i="23"/>
  <c r="E490" i="23"/>
  <c r="D489" i="23"/>
  <c r="D442" i="23"/>
  <c r="D526" i="23"/>
  <c r="D425" i="23"/>
  <c r="E459" i="23"/>
  <c r="E519" i="23"/>
  <c r="D445" i="23"/>
  <c r="D532" i="23"/>
  <c r="D479" i="23"/>
  <c r="E422" i="23"/>
  <c r="E504" i="23"/>
  <c r="D514" i="23"/>
  <c r="E534" i="23"/>
  <c r="D505" i="23"/>
  <c r="D476" i="23"/>
  <c r="E477" i="23"/>
  <c r="E515" i="23"/>
  <c r="D531" i="23"/>
  <c r="D508" i="23"/>
  <c r="D485" i="23"/>
  <c r="D438" i="23"/>
  <c r="D497" i="23"/>
  <c r="E442" i="23"/>
  <c r="D538" i="23"/>
  <c r="D423" i="23"/>
  <c r="E455" i="23"/>
  <c r="E531" i="23"/>
  <c r="E476" i="23"/>
  <c r="E537" i="23"/>
  <c r="D513" i="23"/>
  <c r="D472" i="23"/>
  <c r="E489" i="23"/>
  <c r="E524" i="23"/>
  <c r="E472" i="23"/>
  <c r="E424" i="23"/>
  <c r="E495" i="23"/>
  <c r="E451" i="23"/>
  <c r="E529" i="23"/>
  <c r="E494" i="23"/>
  <c r="D444" i="23"/>
  <c r="E513" i="23"/>
  <c r="E464" i="23"/>
  <c r="E474" i="23"/>
  <c r="E452" i="23"/>
  <c r="D470" i="23"/>
  <c r="D487" i="23"/>
  <c r="D441" i="23"/>
  <c r="D515" i="23"/>
  <c r="E499" i="23"/>
  <c r="E423" i="23"/>
  <c r="E526" i="23"/>
  <c r="E487" i="23"/>
  <c r="E449" i="23"/>
  <c r="E483" i="23"/>
  <c r="E441" i="23"/>
  <c r="D540" i="23"/>
  <c r="D428" i="23"/>
  <c r="D435" i="23"/>
  <c r="D475" i="23"/>
  <c r="D467" i="23"/>
  <c r="D464" i="23"/>
  <c r="E528" i="23"/>
  <c r="D436" i="23"/>
  <c r="E492" i="23"/>
  <c r="D452" i="23"/>
  <c r="D516" i="23"/>
  <c r="E530" i="23"/>
  <c r="D426" i="23"/>
  <c r="D474" i="23"/>
  <c r="E466" i="23"/>
  <c r="D502" i="23"/>
  <c r="E429" i="23"/>
  <c r="E481" i="23"/>
  <c r="D440" i="23"/>
  <c r="E446" i="23"/>
  <c r="E443" i="23"/>
  <c r="E463" i="23"/>
  <c r="D534" i="23"/>
  <c r="D431" i="23"/>
  <c r="D483" i="23"/>
  <c r="D523" i="23"/>
  <c r="D463" i="23"/>
  <c r="D501" i="23"/>
  <c r="E437" i="23"/>
  <c r="D491" i="23"/>
  <c r="D494" i="23"/>
  <c r="E496" i="23"/>
  <c r="E467" i="23"/>
  <c r="E485" i="23"/>
  <c r="D422" i="23"/>
  <c r="E432" i="23"/>
  <c r="E502" i="23"/>
  <c r="E456" i="23"/>
  <c r="D446" i="23"/>
  <c r="D466" i="23"/>
  <c r="D451" i="23"/>
  <c r="D518" i="23"/>
  <c r="E479" i="23"/>
  <c r="D527" i="23"/>
  <c r="D529" i="23"/>
  <c r="D465" i="23"/>
  <c r="E497" i="23"/>
  <c r="E539" i="23"/>
  <c r="D468" i="23"/>
  <c r="D434" i="23"/>
  <c r="D519" i="23"/>
  <c r="D478" i="23"/>
  <c r="D481" i="23"/>
  <c r="E435" i="23"/>
  <c r="E425" i="23"/>
  <c r="D424" i="23"/>
  <c r="D498" i="23"/>
  <c r="E532" i="23"/>
  <c r="E535" i="23"/>
  <c r="D541" i="23"/>
  <c r="E527" i="23"/>
  <c r="D462" i="23"/>
  <c r="E540" i="23"/>
  <c r="D537" i="23"/>
  <c r="D493" i="23"/>
  <c r="E500" i="23"/>
  <c r="E478" i="23"/>
  <c r="D503" i="23"/>
  <c r="D500" i="23"/>
  <c r="D447" i="23"/>
  <c r="E458" i="23"/>
  <c r="D457" i="23"/>
  <c r="E520" i="23"/>
  <c r="D517" i="23"/>
  <c r="E460" i="23"/>
  <c r="E525" i="23"/>
  <c r="D535" i="23"/>
  <c r="D433" i="23"/>
  <c r="D430" i="23"/>
  <c r="E440" i="23"/>
  <c r="E448" i="23"/>
  <c r="E457" i="23"/>
  <c r="D496" i="23"/>
  <c r="D469" i="23"/>
  <c r="D432" i="23"/>
  <c r="E521" i="23"/>
  <c r="D473" i="23"/>
  <c r="E470" i="23"/>
  <c r="D455" i="23"/>
  <c r="D495" i="23"/>
  <c r="D443" i="23"/>
  <c r="E430" i="23"/>
  <c r="E484" i="23"/>
  <c r="D439" i="23"/>
  <c r="E468" i="23"/>
  <c r="D539" i="23"/>
  <c r="E453" i="23"/>
  <c r="D456" i="23"/>
  <c r="E536" i="23"/>
  <c r="E511" i="23"/>
  <c r="D530" i="23"/>
  <c r="E450" i="23"/>
  <c r="E471" i="23"/>
  <c r="E523" i="23"/>
  <c r="D520" i="23"/>
  <c r="D427" i="23"/>
  <c r="D477" i="23"/>
  <c r="D437" i="23"/>
  <c r="E541" i="23"/>
  <c r="E461" i="23"/>
  <c r="E431" i="23"/>
  <c r="E507" i="23"/>
  <c r="E434" i="23"/>
  <c r="E475" i="23"/>
  <c r="E469" i="23"/>
  <c r="D471" i="23"/>
  <c r="E480" i="23"/>
  <c r="D448" i="23"/>
  <c r="D449" i="23"/>
  <c r="D533" i="23"/>
  <c r="D511" i="23"/>
  <c r="D480" i="23"/>
  <c r="D512" i="23"/>
  <c r="D484" i="23"/>
  <c r="E538" i="23"/>
  <c r="D488" i="23"/>
  <c r="D506" i="23"/>
  <c r="E488" i="23"/>
  <c r="D492" i="23"/>
  <c r="D490" i="23"/>
  <c r="E433" i="23"/>
  <c r="E447" i="23"/>
  <c r="E506" i="23"/>
  <c r="E508" i="23"/>
  <c r="D454" i="23"/>
  <c r="E498" i="23"/>
  <c r="G45" i="50" s="1"/>
  <c r="E473" i="23"/>
  <c r="D461" i="23"/>
  <c r="E518" i="23"/>
  <c r="E436" i="23"/>
  <c r="E522" i="23"/>
  <c r="D458" i="23"/>
  <c r="E533" i="23"/>
  <c r="E501" i="23"/>
  <c r="D459" i="23"/>
  <c r="E491" i="23"/>
  <c r="D482" i="23"/>
  <c r="D524" i="23"/>
  <c r="D528" i="23"/>
  <c r="G65" i="50" l="1"/>
  <c r="P634" i="27"/>
  <c r="BB634" i="27" s="1"/>
  <c r="P663" i="27"/>
  <c r="BB663" i="27" s="1"/>
  <c r="P623" i="27"/>
  <c r="BB623" i="27" s="1"/>
  <c r="P631" i="27"/>
  <c r="BB631" i="27" s="1"/>
  <c r="P670" i="27"/>
  <c r="BB670" i="27" s="1"/>
  <c r="P608" i="27"/>
  <c r="BB608" i="27" s="1"/>
  <c r="P712" i="27"/>
  <c r="BB712" i="27" s="1"/>
  <c r="P599" i="27"/>
  <c r="BB599" i="27" s="1"/>
  <c r="P641" i="27"/>
  <c r="BB641" i="27" s="1"/>
  <c r="P676" i="27"/>
  <c r="BB676" i="27" s="1"/>
  <c r="P677" i="27"/>
  <c r="BB677" i="27" s="1"/>
  <c r="P611" i="27"/>
  <c r="BB611" i="27" s="1"/>
  <c r="P616" i="27"/>
  <c r="BB616" i="27" s="1"/>
  <c r="P683" i="27"/>
  <c r="BB683" i="27" s="1"/>
  <c r="P620" i="27"/>
  <c r="BB620" i="27" s="1"/>
  <c r="P635" i="27"/>
  <c r="BB635" i="27" s="1"/>
  <c r="P604" i="27"/>
  <c r="BB604" i="27" s="1"/>
  <c r="P628" i="27"/>
  <c r="BB628" i="27" s="1"/>
  <c r="P699" i="27"/>
  <c r="BB699" i="27" s="1"/>
  <c r="P667" i="27"/>
  <c r="BB667" i="27" s="1"/>
  <c r="P686" i="27"/>
  <c r="BB686" i="27" s="1"/>
  <c r="P695" i="27"/>
  <c r="BB695" i="27" s="1"/>
  <c r="P705" i="27"/>
  <c r="BB705" i="27" s="1"/>
  <c r="P630" i="27"/>
  <c r="BB630" i="27" s="1"/>
  <c r="P607" i="27"/>
  <c r="BB607" i="27" s="1"/>
  <c r="P710" i="27"/>
  <c r="BB710" i="27" s="1"/>
  <c r="P622" i="27"/>
  <c r="BB622" i="27" s="1"/>
  <c r="P694" i="27"/>
  <c r="BB694" i="27" s="1"/>
  <c r="P621" i="27"/>
  <c r="BB621" i="27" s="1"/>
  <c r="P597" i="27"/>
  <c r="BB597" i="27" s="1"/>
  <c r="P669" i="27"/>
  <c r="BB669" i="27" s="1"/>
  <c r="P638" i="27"/>
  <c r="BB638" i="27" s="1"/>
  <c r="P709" i="27"/>
  <c r="BB709" i="27" s="1"/>
  <c r="P615" i="27"/>
  <c r="BB615" i="27" s="1"/>
  <c r="P691" i="27"/>
  <c r="BB691" i="27" s="1"/>
  <c r="P610" i="27"/>
  <c r="BB610" i="27" s="1"/>
  <c r="P662" i="27"/>
  <c r="BB662" i="27" s="1"/>
  <c r="P688" i="27"/>
  <c r="BB688" i="27" s="1"/>
  <c r="P672" i="27"/>
  <c r="BB672" i="27" s="1"/>
  <c r="P706" i="27"/>
  <c r="BB706" i="27" s="1"/>
  <c r="P680" i="27"/>
  <c r="BB680" i="27" s="1"/>
  <c r="P617" i="27"/>
  <c r="BB617" i="27" s="1"/>
  <c r="P685" i="27"/>
  <c r="BB685" i="27" s="1"/>
  <c r="P682" i="27"/>
  <c r="BB682" i="27" s="1"/>
  <c r="P692" i="27"/>
  <c r="BB692" i="27" s="1"/>
  <c r="P716" i="27"/>
  <c r="BB716" i="27" s="1"/>
  <c r="P653" i="27"/>
  <c r="BB653" i="27" s="1"/>
  <c r="P702" i="27"/>
  <c r="BB702" i="27" s="1"/>
  <c r="P606" i="27"/>
  <c r="BB606" i="27" s="1"/>
  <c r="P650" i="27"/>
  <c r="BB650" i="27" s="1"/>
  <c r="P647" i="27"/>
  <c r="BB647" i="27" s="1"/>
  <c r="P651" i="27"/>
  <c r="BB651" i="27" s="1"/>
  <c r="P701" i="27"/>
  <c r="BB701" i="27" s="1"/>
  <c r="P661" i="27"/>
  <c r="BB661" i="27" s="1"/>
  <c r="P657" i="27"/>
  <c r="BB657" i="27" s="1"/>
  <c r="P659" i="27"/>
  <c r="BB659" i="27" s="1"/>
  <c r="P708" i="27"/>
  <c r="BB708" i="27" s="1"/>
  <c r="P646" i="27"/>
  <c r="BB646" i="27" s="1"/>
  <c r="P612" i="27"/>
  <c r="BB612" i="27" s="1"/>
  <c r="P714" i="27"/>
  <c r="BB714" i="27" s="1"/>
  <c r="P644" i="27"/>
  <c r="BB644" i="27" s="1"/>
  <c r="P675" i="27"/>
  <c r="BB675" i="27" s="1"/>
  <c r="P668" i="27"/>
  <c r="BB668" i="27" s="1"/>
  <c r="P637" i="27"/>
  <c r="BB637" i="27" s="1"/>
  <c r="P609" i="27"/>
  <c r="BB609" i="27" s="1"/>
  <c r="P640" i="27"/>
  <c r="BB640" i="27" s="1"/>
  <c r="P693" i="27"/>
  <c r="BB693" i="27" s="1"/>
  <c r="P666" i="27"/>
  <c r="BB666" i="27" s="1"/>
  <c r="P698" i="27"/>
  <c r="BB698" i="27" s="1"/>
  <c r="P649" i="27"/>
  <c r="BB649" i="27" s="1"/>
  <c r="P627" i="27"/>
  <c r="BB627" i="27" s="1"/>
  <c r="P639" i="27"/>
  <c r="BB639" i="27" s="1"/>
  <c r="P603" i="27"/>
  <c r="BB603" i="27" s="1"/>
  <c r="P645" i="27"/>
  <c r="BB645" i="27" s="1"/>
  <c r="P598" i="27"/>
  <c r="BB598" i="27" s="1"/>
  <c r="P613" i="27"/>
  <c r="BB613" i="27" s="1"/>
  <c r="P654" i="27"/>
  <c r="BB654" i="27" s="1"/>
  <c r="P664" i="27"/>
  <c r="BB664" i="27" s="1"/>
  <c r="P684" i="27"/>
  <c r="BB684" i="27" s="1"/>
  <c r="P711" i="27"/>
  <c r="BB711" i="27" s="1"/>
  <c r="P679" i="27"/>
  <c r="BB679" i="27" s="1"/>
  <c r="P696" i="27"/>
  <c r="BB696" i="27" s="1"/>
  <c r="P697" i="27"/>
  <c r="BB697" i="27" s="1"/>
  <c r="P703" i="27"/>
  <c r="BB703" i="27" s="1"/>
  <c r="P665" i="27"/>
  <c r="BB665" i="27" s="1"/>
  <c r="P655" i="27"/>
  <c r="BB655" i="27" s="1"/>
  <c r="P602" i="27"/>
  <c r="BB602" i="27" s="1"/>
  <c r="P614" i="27"/>
  <c r="BB614" i="27" s="1"/>
  <c r="P633" i="27"/>
  <c r="BB633" i="27" s="1"/>
  <c r="P636" i="27"/>
  <c r="BB636" i="27" s="1"/>
  <c r="P629" i="27"/>
  <c r="BB629" i="27" s="1"/>
  <c r="P681" i="27"/>
  <c r="BB681" i="27" s="1"/>
  <c r="P687" i="27"/>
  <c r="BB687" i="27" s="1"/>
  <c r="P624" i="27"/>
  <c r="BB624" i="27" s="1"/>
  <c r="P652" i="27"/>
  <c r="BB652" i="27" s="1"/>
  <c r="P618" i="27"/>
  <c r="BB618" i="27" s="1"/>
  <c r="P648" i="27"/>
  <c r="BB648" i="27" s="1"/>
  <c r="P671" i="27"/>
  <c r="BB671" i="27" s="1"/>
  <c r="P605" i="27"/>
  <c r="BB605" i="27" s="1"/>
  <c r="P632" i="27"/>
  <c r="BB632" i="27" s="1"/>
  <c r="P678" i="27"/>
  <c r="BB678" i="27" s="1"/>
  <c r="P673" i="27"/>
  <c r="BB673" i="27" s="1"/>
  <c r="P656" i="27"/>
  <c r="BB656" i="27" s="1"/>
  <c r="P643" i="27"/>
  <c r="BB643" i="27" s="1"/>
  <c r="P704" i="27"/>
  <c r="BB704" i="27" s="1"/>
  <c r="P626" i="27"/>
  <c r="BB626" i="27" s="1"/>
  <c r="P658" i="27"/>
  <c r="BB658" i="27" s="1"/>
  <c r="P601" i="27"/>
  <c r="BB601" i="27" s="1"/>
  <c r="P642" i="27"/>
  <c r="BB642" i="27" s="1"/>
  <c r="P715" i="27"/>
  <c r="BB715" i="27" s="1"/>
  <c r="P690" i="27"/>
  <c r="BB690" i="27" s="1"/>
  <c r="P619" i="27"/>
  <c r="BB619" i="27" s="1"/>
  <c r="P713" i="27"/>
  <c r="BB713" i="27" s="1"/>
  <c r="P660" i="27"/>
  <c r="BB660" i="27" s="1"/>
  <c r="P689" i="27"/>
  <c r="BB689" i="27" s="1"/>
  <c r="P707" i="27"/>
  <c r="BB707" i="27" s="1"/>
  <c r="P600" i="27"/>
  <c r="BB600" i="27" s="1"/>
  <c r="P700" i="27"/>
  <c r="BB700" i="27" s="1"/>
  <c r="P674" i="27"/>
  <c r="BB674" i="27" s="1"/>
  <c r="P625" i="27"/>
  <c r="BB625" i="27" s="1"/>
  <c r="E617" i="23" l="1"/>
  <c r="D641" i="23"/>
  <c r="D615" i="23"/>
  <c r="D551" i="23"/>
  <c r="E622" i="23"/>
  <c r="E608" i="23"/>
  <c r="D552" i="23"/>
  <c r="E623" i="23"/>
  <c r="D554" i="23"/>
  <c r="D548" i="23"/>
  <c r="D591" i="23"/>
  <c r="E631" i="23"/>
  <c r="E660" i="23"/>
  <c r="E658" i="23"/>
  <c r="D563" i="23"/>
  <c r="D656" i="23"/>
  <c r="E576" i="23"/>
  <c r="D549" i="23"/>
  <c r="E551" i="23"/>
  <c r="E619" i="23"/>
  <c r="E579" i="23"/>
  <c r="D628" i="23"/>
  <c r="E561" i="23"/>
  <c r="E621" i="23"/>
  <c r="E580" i="23"/>
  <c r="E653" i="23"/>
  <c r="E651" i="23"/>
  <c r="D576" i="23"/>
  <c r="E599" i="23"/>
  <c r="D633" i="23"/>
  <c r="D604" i="23"/>
  <c r="D565" i="23"/>
  <c r="D570" i="23"/>
  <c r="E640" i="23"/>
  <c r="D627" i="23"/>
  <c r="E636" i="23"/>
  <c r="E637" i="23"/>
  <c r="E578" i="23"/>
  <c r="E563" i="23"/>
  <c r="D596" i="23"/>
  <c r="D603" i="23"/>
  <c r="E647" i="23"/>
  <c r="E572" i="23"/>
  <c r="E566" i="23"/>
  <c r="D618" i="23"/>
  <c r="D621" i="23"/>
  <c r="E620" i="23"/>
  <c r="E587" i="23"/>
  <c r="D622" i="23"/>
  <c r="E657" i="23"/>
  <c r="D574" i="23"/>
  <c r="E591" i="23"/>
  <c r="D575" i="23"/>
  <c r="D657" i="23"/>
  <c r="E632" i="23"/>
  <c r="E642" i="23"/>
  <c r="E554" i="23"/>
  <c r="E585" i="23"/>
  <c r="E592" i="23"/>
  <c r="E613" i="23"/>
  <c r="D553" i="23"/>
  <c r="E601" i="23"/>
  <c r="E630" i="23"/>
  <c r="D590" i="23"/>
  <c r="D644" i="23"/>
  <c r="D545" i="23"/>
  <c r="D651" i="23"/>
  <c r="D659" i="23"/>
  <c r="E650" i="23"/>
  <c r="D593" i="23"/>
  <c r="D653" i="23"/>
  <c r="D646" i="23"/>
  <c r="E581" i="23"/>
  <c r="E548" i="23"/>
  <c r="D613" i="23"/>
  <c r="E606" i="23"/>
  <c r="D601" i="23"/>
  <c r="D625" i="23"/>
  <c r="E634" i="23"/>
  <c r="D647" i="23"/>
  <c r="D560" i="23"/>
  <c r="E558" i="23"/>
  <c r="D607" i="23"/>
  <c r="D597" i="23"/>
  <c r="E588" i="23"/>
  <c r="D660" i="23"/>
  <c r="C834" i="27" s="1"/>
  <c r="D583" i="23"/>
  <c r="D638" i="23"/>
  <c r="D631" i="23"/>
  <c r="E582" i="23"/>
  <c r="D599" i="23"/>
  <c r="D585" i="23"/>
  <c r="E646" i="23"/>
  <c r="D558" i="23"/>
  <c r="E625" i="23"/>
  <c r="E643" i="23"/>
  <c r="D567" i="23"/>
  <c r="E545" i="23"/>
  <c r="D661" i="23"/>
  <c r="D569" i="23"/>
  <c r="E595" i="23"/>
  <c r="E652" i="23"/>
  <c r="D566" i="23"/>
  <c r="E641" i="23"/>
  <c r="E656" i="23"/>
  <c r="E645" i="23"/>
  <c r="D605" i="23"/>
  <c r="D632" i="23"/>
  <c r="D624" i="23"/>
  <c r="D580" i="23"/>
  <c r="E607" i="23"/>
  <c r="E615" i="23"/>
  <c r="D557" i="23"/>
  <c r="E626" i="23"/>
  <c r="E569" i="23"/>
  <c r="E547" i="23"/>
  <c r="E612" i="23"/>
  <c r="D582" i="23"/>
  <c r="D645" i="23"/>
  <c r="C574" i="27" s="1"/>
  <c r="E611" i="23"/>
  <c r="D562" i="23"/>
  <c r="D623" i="23"/>
  <c r="E560" i="23"/>
  <c r="E638" i="23"/>
  <c r="E586" i="23"/>
  <c r="D611" i="23"/>
  <c r="D586" i="23"/>
  <c r="D614" i="23"/>
  <c r="E557" i="23"/>
  <c r="E600" i="23"/>
  <c r="D547" i="23"/>
  <c r="D609" i="23"/>
  <c r="D587" i="23"/>
  <c r="D588" i="23"/>
  <c r="D594" i="23"/>
  <c r="E605" i="23"/>
  <c r="E575" i="23"/>
  <c r="D530" i="27" s="1"/>
  <c r="E590" i="23"/>
  <c r="D598" i="23"/>
  <c r="E614" i="23"/>
  <c r="E603" i="23"/>
  <c r="E633" i="23"/>
  <c r="E594" i="23"/>
  <c r="E546" i="23"/>
  <c r="D577" i="23"/>
  <c r="D634" i="23"/>
  <c r="D595" i="23"/>
  <c r="D617" i="23"/>
  <c r="E562" i="23"/>
  <c r="D600" i="23"/>
  <c r="D555" i="23"/>
  <c r="E568" i="23"/>
  <c r="D543" i="23"/>
  <c r="D626" i="23"/>
  <c r="E618" i="23"/>
  <c r="D568" i="23"/>
  <c r="D635" i="23"/>
  <c r="E598" i="23"/>
  <c r="E610" i="23"/>
  <c r="D650" i="23"/>
  <c r="D640" i="23"/>
  <c r="E559" i="23"/>
  <c r="E550" i="23"/>
  <c r="D578" i="23"/>
  <c r="E565" i="23"/>
  <c r="D608" i="23"/>
  <c r="D649" i="23"/>
  <c r="E629" i="23"/>
  <c r="E659" i="23"/>
  <c r="E654" i="23"/>
  <c r="E583" i="23"/>
  <c r="D620" i="23"/>
  <c r="E627" i="23"/>
  <c r="D542" i="23"/>
  <c r="E574" i="23"/>
  <c r="E649" i="23"/>
  <c r="E570" i="23"/>
  <c r="D658" i="23"/>
  <c r="D550" i="23"/>
  <c r="D642" i="23"/>
  <c r="D637" i="23"/>
  <c r="E577" i="23"/>
  <c r="E648" i="23"/>
  <c r="D610" i="23"/>
  <c r="D630" i="23"/>
  <c r="E584" i="23"/>
  <c r="E573" i="23"/>
  <c r="E544" i="23"/>
  <c r="E564" i="23"/>
  <c r="D616" i="23"/>
  <c r="D579" i="23"/>
  <c r="E604" i="23"/>
  <c r="E602" i="23"/>
  <c r="E555" i="23"/>
  <c r="E624" i="23"/>
  <c r="B5" i="55" s="1"/>
  <c r="D636" i="23"/>
  <c r="D654" i="23"/>
  <c r="E567" i="23"/>
  <c r="D544" i="23"/>
  <c r="E597" i="23"/>
  <c r="E639" i="23"/>
  <c r="E589" i="23"/>
  <c r="E628" i="23"/>
  <c r="D564" i="23"/>
  <c r="D572" i="23"/>
  <c r="D629" i="23"/>
  <c r="D581" i="23"/>
  <c r="D602" i="23"/>
  <c r="E556" i="23"/>
  <c r="D589" i="23"/>
  <c r="E644" i="23"/>
  <c r="D643" i="23"/>
  <c r="D639" i="23"/>
  <c r="D556" i="23"/>
  <c r="E542" i="23"/>
  <c r="E543" i="23"/>
  <c r="D626" i="27" s="1"/>
  <c r="D559" i="23"/>
  <c r="E549" i="23"/>
  <c r="D571" i="23"/>
  <c r="E553" i="23"/>
  <c r="D655" i="23"/>
  <c r="D546" i="23"/>
  <c r="D648" i="23"/>
  <c r="D652" i="23"/>
  <c r="D561" i="23"/>
  <c r="E593" i="23"/>
  <c r="D619" i="23"/>
  <c r="E571" i="23"/>
  <c r="E616" i="23"/>
  <c r="G75" i="50" s="1"/>
  <c r="E609" i="23"/>
  <c r="E596" i="23"/>
  <c r="D592" i="23"/>
  <c r="E655" i="23"/>
  <c r="D612" i="23"/>
  <c r="E661" i="23"/>
  <c r="D584" i="23"/>
  <c r="D573" i="23"/>
  <c r="E635" i="23"/>
  <c r="D606" i="23"/>
  <c r="E552" i="23"/>
  <c r="D14" i="27" l="1"/>
  <c r="G25" i="50"/>
  <c r="G6" i="50"/>
  <c r="D483" i="27"/>
  <c r="G55" i="50"/>
  <c r="D749" i="27"/>
  <c r="C483" i="27"/>
  <c r="C747" i="27"/>
  <c r="G16" i="50"/>
  <c r="G35" i="50"/>
  <c r="D834" i="27"/>
  <c r="C836" i="27"/>
  <c r="D836" i="27"/>
  <c r="C769" i="27"/>
  <c r="C493" i="27"/>
  <c r="C477" i="27"/>
  <c r="D835" i="27"/>
  <c r="C835" i="27"/>
  <c r="D477" i="27"/>
  <c r="B4" i="55"/>
  <c r="D512" i="27"/>
  <c r="C512" i="27"/>
  <c r="D752" i="27"/>
  <c r="C752" i="27"/>
  <c r="D672" i="27"/>
  <c r="C672" i="27"/>
  <c r="C626" i="27"/>
  <c r="D478" i="27"/>
  <c r="D747" i="27"/>
  <c r="C792" i="27"/>
  <c r="C773" i="27"/>
  <c r="D773" i="27"/>
  <c r="D790" i="27"/>
  <c r="C790" i="27"/>
  <c r="C638" i="27"/>
  <c r="D600" i="27"/>
  <c r="D794" i="27"/>
  <c r="C817" i="27"/>
  <c r="C600" i="27"/>
  <c r="C794" i="27"/>
  <c r="C749" i="27"/>
  <c r="C478" i="27"/>
  <c r="C642" i="27"/>
  <c r="D642" i="27"/>
  <c r="C651" i="27"/>
  <c r="D510" i="27"/>
  <c r="C510" i="27"/>
  <c r="D651" i="27"/>
  <c r="D655" i="27"/>
  <c r="C655" i="27"/>
  <c r="C716" i="27"/>
  <c r="D716" i="27"/>
  <c r="C691" i="27"/>
  <c r="C515" i="27"/>
  <c r="C671" i="27"/>
  <c r="C820" i="27"/>
  <c r="D638" i="27"/>
  <c r="C725" i="27"/>
  <c r="C741" i="27"/>
  <c r="D725" i="27"/>
  <c r="D741" i="27"/>
  <c r="D637" i="27"/>
  <c r="D820" i="27"/>
  <c r="C589" i="27"/>
  <c r="C530" i="27"/>
  <c r="D511" i="27"/>
  <c r="C724" i="27"/>
  <c r="C511" i="27"/>
  <c r="D552" i="27"/>
  <c r="C552" i="27"/>
  <c r="D724" i="27"/>
  <c r="D490" i="27"/>
  <c r="D723" i="27"/>
  <c r="D588" i="27"/>
  <c r="C723" i="27"/>
  <c r="D589" i="27"/>
  <c r="C591" i="27"/>
  <c r="D591" i="27"/>
  <c r="D579" i="27"/>
  <c r="D677" i="27"/>
  <c r="D669" i="27"/>
  <c r="C677" i="27"/>
  <c r="C669" i="27"/>
  <c r="C721" i="27"/>
  <c r="C797" i="27"/>
  <c r="D485" i="27"/>
  <c r="D484" i="27"/>
  <c r="C490" i="27"/>
  <c r="D797" i="27"/>
  <c r="D721" i="27"/>
  <c r="D625" i="27"/>
  <c r="C485" i="27"/>
  <c r="C484" i="27"/>
  <c r="D616" i="27"/>
  <c r="C761" i="27"/>
  <c r="C616" i="27"/>
  <c r="D761" i="27"/>
  <c r="C625" i="27"/>
  <c r="D613" i="27"/>
  <c r="C613" i="27"/>
  <c r="C815" i="27"/>
  <c r="C637" i="27"/>
  <c r="D680" i="27"/>
  <c r="D515" i="27"/>
  <c r="C755" i="27"/>
  <c r="C602" i="27"/>
  <c r="C720" i="27"/>
  <c r="D574" i="27"/>
  <c r="D817" i="27"/>
  <c r="C621" i="27"/>
  <c r="C668" i="27"/>
  <c r="C733" i="27"/>
  <c r="D668" i="27"/>
  <c r="D733" i="27"/>
  <c r="D755" i="27"/>
  <c r="D602" i="27"/>
  <c r="C577" i="27"/>
  <c r="C647" i="27"/>
  <c r="C628" i="27"/>
  <c r="C539" i="27"/>
  <c r="C622" i="27"/>
  <c r="D691" i="27"/>
  <c r="D647" i="27"/>
  <c r="D628" i="27"/>
  <c r="C746" i="27"/>
  <c r="D746" i="27"/>
  <c r="D493" i="27"/>
  <c r="C588" i="27"/>
  <c r="D622" i="27"/>
  <c r="D671" i="27"/>
  <c r="C550" i="27"/>
  <c r="D787" i="27"/>
  <c r="D784" i="27"/>
  <c r="C680" i="27"/>
  <c r="C787" i="27"/>
  <c r="C784" i="27"/>
  <c r="D720" i="27"/>
  <c r="D550" i="27"/>
  <c r="C804" i="27"/>
  <c r="C487" i="27"/>
  <c r="D528" i="27"/>
  <c r="D551" i="27"/>
  <c r="C506" i="27"/>
  <c r="C579" i="27"/>
  <c r="D727" i="27"/>
  <c r="D577" i="27"/>
  <c r="C661" i="27"/>
  <c r="D756" i="27"/>
  <c r="D506" i="27"/>
  <c r="C738" i="27"/>
  <c r="C780" i="27"/>
  <c r="D652" i="27"/>
  <c r="D705" i="27"/>
  <c r="C665" i="27"/>
  <c r="D661" i="27"/>
  <c r="C585" i="27"/>
  <c r="C596" i="27"/>
  <c r="C597" i="27"/>
  <c r="D665" i="27"/>
  <c r="D585" i="27"/>
  <c r="C652" i="27"/>
  <c r="C705" i="27"/>
  <c r="D687" i="27"/>
  <c r="D621" i="27"/>
  <c r="D804" i="27"/>
  <c r="C832" i="27"/>
  <c r="C829" i="27"/>
  <c r="D487" i="27"/>
  <c r="C756" i="27"/>
  <c r="D596" i="27"/>
  <c r="D597" i="27"/>
  <c r="D532" i="27"/>
  <c r="C727" i="27"/>
  <c r="D799" i="27"/>
  <c r="D788" i="27"/>
  <c r="D738" i="27"/>
  <c r="D780" i="27"/>
  <c r="C799" i="27"/>
  <c r="C788" i="27"/>
  <c r="C532" i="27"/>
  <c r="G54" i="50"/>
  <c r="D783" i="27"/>
  <c r="D789" i="27"/>
  <c r="D832" i="27"/>
  <c r="D829" i="27"/>
  <c r="C551" i="27"/>
  <c r="C528" i="27"/>
  <c r="C783" i="27"/>
  <c r="C789" i="27"/>
  <c r="C759" i="27"/>
  <c r="D822" i="27"/>
  <c r="C778" i="27"/>
  <c r="D670" i="27"/>
  <c r="C694" i="27"/>
  <c r="C740" i="27"/>
  <c r="C670" i="27"/>
  <c r="D740" i="27"/>
  <c r="D815" i="27"/>
  <c r="D662" i="27"/>
  <c r="D631" i="27"/>
  <c r="C662" i="27"/>
  <c r="C631" i="27"/>
  <c r="D706" i="27"/>
  <c r="C606" i="27"/>
  <c r="D694" i="27"/>
  <c r="D606" i="27"/>
  <c r="D618" i="27"/>
  <c r="D634" i="27"/>
  <c r="C822" i="27"/>
  <c r="D816" i="27"/>
  <c r="D699" i="27"/>
  <c r="D542" i="27"/>
  <c r="C695" i="27"/>
  <c r="D778" i="27"/>
  <c r="G24" i="50"/>
  <c r="G5" i="50"/>
  <c r="C698" i="27"/>
  <c r="C697" i="27"/>
  <c r="D698" i="27"/>
  <c r="D697" i="27"/>
  <c r="D517" i="27"/>
  <c r="D521" i="27"/>
  <c r="C618" i="27"/>
  <c r="C634" i="27"/>
  <c r="G34" i="50"/>
  <c r="G15" i="50"/>
  <c r="C774" i="27"/>
  <c r="C517" i="27"/>
  <c r="C521" i="27"/>
  <c r="D774" i="27"/>
  <c r="C706" i="27"/>
  <c r="C816" i="27"/>
  <c r="C699" i="27"/>
  <c r="D767" i="27"/>
  <c r="D769" i="27"/>
  <c r="D759" i="27"/>
  <c r="C520" i="27"/>
  <c r="C543" i="27"/>
  <c r="D695" i="27"/>
  <c r="D520" i="27"/>
  <c r="D543" i="27"/>
  <c r="G74" i="50"/>
  <c r="C576" i="27"/>
  <c r="D757" i="27"/>
  <c r="C548" i="27"/>
  <c r="D629" i="27"/>
  <c r="D548" i="27"/>
  <c r="C711" i="27"/>
  <c r="C823" i="27"/>
  <c r="D683" i="27"/>
  <c r="D730" i="27"/>
  <c r="C715" i="27"/>
  <c r="C500" i="27"/>
  <c r="D499" i="27"/>
  <c r="D809" i="27"/>
  <c r="C604" i="27"/>
  <c r="C748" i="27"/>
  <c r="D711" i="27"/>
  <c r="C629" i="27"/>
  <c r="C555" i="27"/>
  <c r="C801" i="27"/>
  <c r="D555" i="27"/>
  <c r="D801" i="27"/>
  <c r="D623" i="27"/>
  <c r="D524" i="27"/>
  <c r="C704" i="27"/>
  <c r="C492" i="27"/>
  <c r="D704" i="27"/>
  <c r="D492" i="27"/>
  <c r="C683" i="27"/>
  <c r="C730" i="27"/>
  <c r="D504" i="27"/>
  <c r="D803" i="27"/>
  <c r="D481" i="27"/>
  <c r="D833" i="27"/>
  <c r="D715" i="27"/>
  <c r="D500" i="27"/>
  <c r="D664" i="27"/>
  <c r="D753" i="27"/>
  <c r="C578" i="27"/>
  <c r="C636" i="27"/>
  <c r="C599" i="27"/>
  <c r="C556" i="27"/>
  <c r="C481" i="27"/>
  <c r="C833" i="27"/>
  <c r="D776" i="27"/>
  <c r="D534" i="27"/>
  <c r="C742" i="27"/>
  <c r="C701" i="27"/>
  <c r="D609" i="27"/>
  <c r="D792" i="27"/>
  <c r="D576" i="27"/>
  <c r="C623" i="27"/>
  <c r="C524" i="27"/>
  <c r="C499" i="27"/>
  <c r="C809" i="27"/>
  <c r="D599" i="27"/>
  <c r="D556" i="27"/>
  <c r="D544" i="27"/>
  <c r="D612" i="27"/>
  <c r="C776" i="27"/>
  <c r="C534" i="27"/>
  <c r="D658" i="27"/>
  <c r="D713" i="27"/>
  <c r="D656" i="27"/>
  <c r="D575" i="27"/>
  <c r="C656" i="27"/>
  <c r="C575" i="27"/>
  <c r="D742" i="27"/>
  <c r="D701" i="27"/>
  <c r="C757" i="27"/>
  <c r="C658" i="27"/>
  <c r="C713" i="27"/>
  <c r="D798" i="27"/>
  <c r="D578" i="27"/>
  <c r="D636" i="27"/>
  <c r="C798" i="27"/>
  <c r="C504" i="27"/>
  <c r="C803" i="27"/>
  <c r="C544" i="27"/>
  <c r="C612" i="27"/>
  <c r="D605" i="27"/>
  <c r="D765" i="27"/>
  <c r="C664" i="27"/>
  <c r="C753" i="27"/>
  <c r="D539" i="27"/>
  <c r="D604" i="27"/>
  <c r="D748" i="27"/>
  <c r="C605" i="27"/>
  <c r="C765" i="27"/>
  <c r="D808" i="27"/>
  <c r="C812" i="27"/>
  <c r="C678" i="27"/>
  <c r="D812" i="27"/>
  <c r="C617" i="27"/>
  <c r="C559" i="27"/>
  <c r="D831" i="27"/>
  <c r="D830" i="27"/>
  <c r="C541" i="27"/>
  <c r="D519" i="27"/>
  <c r="D545" i="27"/>
  <c r="C802" i="27"/>
  <c r="C806" i="27"/>
  <c r="D648" i="27"/>
  <c r="D611" i="27"/>
  <c r="C560" i="27"/>
  <c r="G64" i="50"/>
  <c r="D688" i="27"/>
  <c r="D719" i="27"/>
  <c r="C502" i="27"/>
  <c r="C503" i="27"/>
  <c r="D601" i="27"/>
  <c r="D663" i="27"/>
  <c r="D522" i="27"/>
  <c r="C608" i="27"/>
  <c r="C593" i="27"/>
  <c r="D678" i="27"/>
  <c r="C826" i="27"/>
  <c r="C688" i="27"/>
  <c r="C719" i="27"/>
  <c r="D819" i="27"/>
  <c r="D818" i="27"/>
  <c r="C819" i="27"/>
  <c r="C818" i="27"/>
  <c r="C648" i="27"/>
  <c r="C611" i="27"/>
  <c r="C601" i="27"/>
  <c r="C663" i="27"/>
  <c r="D821" i="27"/>
  <c r="D823" i="27"/>
  <c r="D826" i="27"/>
  <c r="C814" i="27"/>
  <c r="D686" i="27"/>
  <c r="D674" i="27"/>
  <c r="D495" i="27"/>
  <c r="D496" i="27"/>
  <c r="C519" i="27"/>
  <c r="C545" i="27"/>
  <c r="C712" i="27"/>
  <c r="C734" i="27"/>
  <c r="D617" i="27"/>
  <c r="D559" i="27"/>
  <c r="C561" i="27"/>
  <c r="C557" i="27"/>
  <c r="C692" i="27"/>
  <c r="C687" i="27"/>
  <c r="D791" i="27"/>
  <c r="D796" i="27"/>
  <c r="D561" i="27"/>
  <c r="D557" i="27"/>
  <c r="D718" i="27"/>
  <c r="D681" i="27"/>
  <c r="C718" i="27"/>
  <c r="C681" i="27"/>
  <c r="D712" i="27"/>
  <c r="D734" i="27"/>
  <c r="C531" i="27"/>
  <c r="C567" i="27"/>
  <c r="D502" i="27"/>
  <c r="D503" i="27"/>
  <c r="C791" i="27"/>
  <c r="C796" i="27"/>
  <c r="C495" i="27"/>
  <c r="C496" i="27"/>
  <c r="C686" i="27"/>
  <c r="C674" i="27"/>
  <c r="D802" i="27"/>
  <c r="D806" i="27"/>
  <c r="C831" i="27"/>
  <c r="C830" i="27"/>
  <c r="D531" i="27"/>
  <c r="D567" i="27"/>
  <c r="D608" i="27"/>
  <c r="D593" i="27"/>
  <c r="D739" i="27"/>
  <c r="C542" i="27"/>
  <c r="C821" i="27"/>
  <c r="C808" i="27"/>
  <c r="D546" i="27"/>
  <c r="D627" i="27"/>
  <c r="D684" i="27"/>
  <c r="D708" i="27"/>
  <c r="D824" i="27"/>
  <c r="D827" i="27"/>
  <c r="D594" i="27"/>
  <c r="D700" i="27"/>
  <c r="C645" i="27"/>
  <c r="C726" i="27"/>
  <c r="C760" i="27"/>
  <c r="C731" i="27"/>
  <c r="C754" i="27"/>
  <c r="C762" i="27"/>
  <c r="C781" i="27"/>
  <c r="C707" i="27"/>
  <c r="D690" i="27"/>
  <c r="D714" i="27"/>
  <c r="C615" i="27"/>
  <c r="C693" i="27"/>
  <c r="D592" i="27"/>
  <c r="D675" i="27"/>
  <c r="D598" i="27"/>
  <c r="D568" i="27"/>
  <c r="C650" i="27"/>
  <c r="C729" i="27"/>
  <c r="C779" i="27"/>
  <c r="C710" i="27"/>
  <c r="D497" i="27"/>
  <c r="D494" i="27"/>
  <c r="C571" i="27"/>
  <c r="C507" i="27"/>
  <c r="C620" i="27"/>
  <c r="C537" i="27"/>
  <c r="D620" i="27"/>
  <c r="D537" i="27"/>
  <c r="C743" i="27"/>
  <c r="C750" i="27"/>
  <c r="D610" i="27"/>
  <c r="D587" i="27"/>
  <c r="D586" i="27"/>
  <c r="D583" i="27"/>
  <c r="D533" i="27"/>
  <c r="D603" i="27"/>
  <c r="C824" i="27"/>
  <c r="C827" i="27"/>
  <c r="C586" i="27"/>
  <c r="C583" i="27"/>
  <c r="D679" i="27"/>
  <c r="D682" i="27"/>
  <c r="D564" i="27"/>
  <c r="D666" i="27"/>
  <c r="C685" i="27"/>
  <c r="C624" i="27"/>
  <c r="D810" i="27"/>
  <c r="D811" i="27"/>
  <c r="C667" i="27"/>
  <c r="C538" i="27"/>
  <c r="D760" i="27"/>
  <c r="D731" i="27"/>
  <c r="C659" i="27"/>
  <c r="C679" i="27"/>
  <c r="C682" i="27"/>
  <c r="C690" i="27"/>
  <c r="C714" i="27"/>
  <c r="C562" i="27"/>
  <c r="C619" i="27"/>
  <c r="C772" i="27"/>
  <c r="C777" i="27"/>
  <c r="D779" i="27"/>
  <c r="D710" i="27"/>
  <c r="D775" i="27"/>
  <c r="D782" i="27"/>
  <c r="D696" i="27"/>
  <c r="C684" i="27"/>
  <c r="C708" i="27"/>
  <c r="D615" i="27"/>
  <c r="D693" i="27"/>
  <c r="C763" i="27"/>
  <c r="C728" i="27"/>
  <c r="D563" i="27"/>
  <c r="D514" i="27"/>
  <c r="D488" i="27"/>
  <c r="D505" i="27"/>
  <c r="D653" i="27"/>
  <c r="D692" i="27"/>
  <c r="D590" i="27"/>
  <c r="D582" i="27"/>
  <c r="C509" i="27"/>
  <c r="C498" i="27"/>
  <c r="D570" i="27"/>
  <c r="D635" i="27"/>
  <c r="C598" i="27"/>
  <c r="C568" i="27"/>
  <c r="D516" i="27"/>
  <c r="D491" i="27"/>
  <c r="C580" i="27"/>
  <c r="C630" i="27"/>
  <c r="D667" i="27"/>
  <c r="D538" i="27"/>
  <c r="D565" i="27"/>
  <c r="D649" i="27"/>
  <c r="C533" i="27"/>
  <c r="C603" i="27"/>
  <c r="C696" i="27"/>
  <c r="C546" i="27"/>
  <c r="C627" i="27"/>
  <c r="D480" i="27"/>
  <c r="C523" i="27"/>
  <c r="C566" i="27"/>
  <c r="C489" i="27"/>
  <c r="C479" i="27"/>
  <c r="C565" i="27"/>
  <c r="C649" i="27"/>
  <c r="D549" i="27"/>
  <c r="C558" i="27"/>
  <c r="C660" i="27"/>
  <c r="D644" i="27"/>
  <c r="D709" i="27"/>
  <c r="D685" i="27"/>
  <c r="D624" i="27"/>
  <c r="C595" i="27"/>
  <c r="C581" i="27"/>
  <c r="C751" i="27"/>
  <c r="C758" i="27"/>
  <c r="C592" i="27"/>
  <c r="C675" i="27"/>
  <c r="D736" i="27"/>
  <c r="D673" i="27"/>
  <c r="C775" i="27"/>
  <c r="C782" i="27"/>
  <c r="C553" i="27"/>
  <c r="C518" i="27"/>
  <c r="D508" i="27"/>
  <c r="D486" i="27"/>
  <c r="D702" i="27"/>
  <c r="D643" i="27"/>
  <c r="D540" i="27"/>
  <c r="D536" i="27"/>
  <c r="C807" i="27"/>
  <c r="C813" i="27"/>
  <c r="D722" i="27"/>
  <c r="D689" i="27"/>
  <c r="C732" i="27"/>
  <c r="C745" i="27"/>
  <c r="C584" i="27"/>
  <c r="C640" i="27"/>
  <c r="C549" i="27"/>
  <c r="D654" i="27"/>
  <c r="D646" i="27"/>
  <c r="D772" i="27"/>
  <c r="D777" i="27"/>
  <c r="C572" i="27"/>
  <c r="C501" i="27"/>
  <c r="D584" i="27"/>
  <c r="D640" i="27"/>
  <c r="C564" i="27"/>
  <c r="C666" i="27"/>
  <c r="C488" i="27"/>
  <c r="C505" i="27"/>
  <c r="D732" i="27"/>
  <c r="D745" i="27"/>
  <c r="C547" i="27"/>
  <c r="C527" i="27"/>
  <c r="D630" i="27"/>
  <c r="D645" i="27"/>
  <c r="D726" i="27"/>
  <c r="D639" i="27"/>
  <c r="D569" i="27"/>
  <c r="C737" i="27"/>
  <c r="C641" i="27"/>
  <c r="C717" i="27"/>
  <c r="D737" i="27"/>
  <c r="C480" i="27"/>
  <c r="D13" i="27"/>
  <c r="D764" i="27"/>
  <c r="D771" i="27"/>
  <c r="C828" i="27"/>
  <c r="C825" i="27"/>
  <c r="C639" i="27"/>
  <c r="C569" i="27"/>
  <c r="D526" i="27"/>
  <c r="D573" i="27"/>
  <c r="D659" i="27"/>
  <c r="C563" i="27"/>
  <c r="C514" i="27"/>
  <c r="D513" i="27"/>
  <c r="D560" i="27"/>
  <c r="D571" i="27"/>
  <c r="D507" i="27"/>
  <c r="C654" i="27"/>
  <c r="C646" i="27"/>
  <c r="D558" i="27"/>
  <c r="D660" i="27"/>
  <c r="C570" i="27"/>
  <c r="C635" i="27"/>
  <c r="C764" i="27"/>
  <c r="C771" i="27"/>
  <c r="D807" i="27"/>
  <c r="D813" i="27"/>
  <c r="C810" i="27"/>
  <c r="C811" i="27"/>
  <c r="D553" i="27"/>
  <c r="D518" i="27"/>
  <c r="C805" i="27"/>
  <c r="C800" i="27"/>
  <c r="D595" i="27"/>
  <c r="D581" i="27"/>
  <c r="D489" i="27"/>
  <c r="D479" i="27"/>
  <c r="C497" i="27"/>
  <c r="C494" i="27"/>
  <c r="D805" i="27"/>
  <c r="D800" i="27"/>
  <c r="D650" i="27"/>
  <c r="D729" i="27"/>
  <c r="D703" i="27"/>
  <c r="D633" i="27"/>
  <c r="C657" i="27"/>
  <c r="C609" i="27"/>
  <c r="C744" i="27"/>
  <c r="C768" i="27"/>
  <c r="D828" i="27"/>
  <c r="D825" i="27"/>
  <c r="C610" i="27"/>
  <c r="C587" i="27"/>
  <c r="C508" i="27"/>
  <c r="C486" i="27"/>
  <c r="C736" i="27"/>
  <c r="C673" i="27"/>
  <c r="C594" i="27"/>
  <c r="C700" i="27"/>
  <c r="C722" i="27"/>
  <c r="C689" i="27"/>
  <c r="C735" i="27"/>
  <c r="C676" i="27"/>
  <c r="D735" i="27"/>
  <c r="D676" i="27"/>
  <c r="C739" i="27"/>
  <c r="D754" i="27"/>
  <c r="D762" i="27"/>
  <c r="D781" i="27"/>
  <c r="D707" i="27"/>
  <c r="C644" i="27"/>
  <c r="C709" i="27"/>
  <c r="D632" i="27"/>
  <c r="D554" i="27"/>
  <c r="D751" i="27"/>
  <c r="D758" i="27"/>
  <c r="D763" i="27"/>
  <c r="D728" i="27"/>
  <c r="D795" i="27"/>
  <c r="D793" i="27"/>
  <c r="C540" i="27"/>
  <c r="C536" i="27"/>
  <c r="D786" i="27"/>
  <c r="D785" i="27"/>
  <c r="D535" i="27"/>
  <c r="D529" i="27"/>
  <c r="C525" i="27"/>
  <c r="C522" i="27"/>
  <c r="D580" i="27"/>
  <c r="C795" i="27"/>
  <c r="C793" i="27"/>
  <c r="D744" i="27"/>
  <c r="D768" i="27"/>
  <c r="C766" i="27"/>
  <c r="C767" i="27"/>
  <c r="C516" i="27"/>
  <c r="C491" i="27"/>
  <c r="C702" i="27"/>
  <c r="C643" i="27"/>
  <c r="D562" i="27"/>
  <c r="D619" i="27"/>
  <c r="D572" i="27"/>
  <c r="D501" i="27"/>
  <c r="C526" i="27"/>
  <c r="C573" i="27"/>
  <c r="D509" i="27"/>
  <c r="D498" i="27"/>
  <c r="C590" i="27"/>
  <c r="C582" i="27"/>
  <c r="D614" i="27"/>
  <c r="D607" i="27"/>
  <c r="C535" i="27"/>
  <c r="C529" i="27"/>
  <c r="C703" i="27"/>
  <c r="C633" i="27"/>
  <c r="C786" i="27"/>
  <c r="C785" i="27"/>
  <c r="C632" i="27"/>
  <c r="C554" i="27"/>
  <c r="D523" i="27"/>
  <c r="D566" i="27"/>
  <c r="D547" i="27"/>
  <c r="D527" i="27"/>
  <c r="D641" i="27"/>
  <c r="D717" i="27"/>
  <c r="C614" i="27"/>
  <c r="C607" i="27"/>
  <c r="D743" i="27"/>
  <c r="D750" i="27"/>
  <c r="C513" i="27"/>
  <c r="G44" i="50"/>
  <c r="C482" i="27"/>
  <c r="D770" i="27"/>
  <c r="C770" i="27"/>
  <c r="C653" i="27"/>
  <c r="D657" i="27"/>
  <c r="D766" i="27"/>
  <c r="D814" i="27"/>
  <c r="D525" i="27"/>
  <c r="D482" i="27"/>
  <c r="P759" i="27"/>
  <c r="BB759" i="27" s="1"/>
  <c r="P767" i="27"/>
  <c r="BB767" i="27" s="1"/>
  <c r="P827" i="27"/>
  <c r="BB827" i="27" s="1"/>
  <c r="P818" i="27"/>
  <c r="BB818" i="27" s="1"/>
  <c r="P777" i="27"/>
  <c r="BB777" i="27" s="1"/>
  <c r="P739" i="27"/>
  <c r="BB739" i="27" s="1"/>
  <c r="P811" i="27"/>
  <c r="BB811" i="27" s="1"/>
  <c r="P785" i="27"/>
  <c r="BB785" i="27" s="1"/>
  <c r="P817" i="27"/>
  <c r="BB817" i="27" s="1"/>
  <c r="P795" i="27"/>
  <c r="BB795" i="27" s="1"/>
  <c r="P753" i="27"/>
  <c r="BB753" i="27" s="1"/>
  <c r="P825" i="27"/>
  <c r="BB825" i="27" s="1"/>
  <c r="P743" i="27"/>
  <c r="BB743" i="27" s="1"/>
  <c r="P792" i="27"/>
  <c r="BB792" i="27" s="1"/>
  <c r="P784" i="27"/>
  <c r="BB784" i="27" s="1"/>
  <c r="P789" i="27"/>
  <c r="BB789" i="27" s="1"/>
  <c r="P807" i="27"/>
  <c r="BB807" i="27" s="1"/>
  <c r="P744" i="27"/>
  <c r="BB744" i="27" s="1"/>
  <c r="P760" i="27"/>
  <c r="BB760" i="27" s="1"/>
  <c r="P813" i="27"/>
  <c r="BB813" i="27" s="1"/>
  <c r="P772" i="27"/>
  <c r="BB772" i="27" s="1"/>
  <c r="P822" i="27"/>
  <c r="BB822" i="27" s="1"/>
  <c r="P821" i="27"/>
  <c r="BB821" i="27" s="1"/>
  <c r="P834" i="27"/>
  <c r="BB834" i="27" s="1"/>
  <c r="P765" i="27"/>
  <c r="BB765" i="27" s="1"/>
  <c r="P771" i="27"/>
  <c r="BB771" i="27" s="1"/>
  <c r="P740" i="27"/>
  <c r="BB740" i="27" s="1"/>
  <c r="P751" i="27"/>
  <c r="BB751" i="27" s="1"/>
  <c r="P831" i="27"/>
  <c r="BB831" i="27" s="1"/>
  <c r="P726" i="27"/>
  <c r="BB726" i="27" s="1"/>
  <c r="P781" i="27"/>
  <c r="BB781" i="27" s="1"/>
  <c r="P794" i="27"/>
  <c r="BB794" i="27" s="1"/>
  <c r="P823" i="27"/>
  <c r="BB823" i="27" s="1"/>
  <c r="P746" i="27"/>
  <c r="BB746" i="27" s="1"/>
  <c r="P756" i="27"/>
  <c r="BB756" i="27" s="1"/>
  <c r="P719" i="27"/>
  <c r="BB719" i="27" s="1"/>
  <c r="P754" i="27"/>
  <c r="BB754" i="27" s="1"/>
  <c r="P725" i="27"/>
  <c r="BB725" i="27" s="1"/>
  <c r="P824" i="27"/>
  <c r="BB824" i="27" s="1"/>
  <c r="P730" i="27"/>
  <c r="BB730" i="27" s="1"/>
  <c r="P770" i="27"/>
  <c r="BB770" i="27" s="1"/>
  <c r="P773" i="27"/>
  <c r="BB773" i="27" s="1"/>
  <c r="P769" i="27"/>
  <c r="BB769" i="27" s="1"/>
  <c r="P722" i="27"/>
  <c r="BB722" i="27" s="1"/>
  <c r="P761" i="27"/>
  <c r="BB761" i="27" s="1"/>
  <c r="P820" i="27"/>
  <c r="BB820" i="27" s="1"/>
  <c r="P780" i="27"/>
  <c r="BB780" i="27" s="1"/>
  <c r="P741" i="27"/>
  <c r="BB741" i="27" s="1"/>
  <c r="P836" i="27"/>
  <c r="BB836" i="27" s="1"/>
  <c r="P774" i="27"/>
  <c r="BB774" i="27" s="1"/>
  <c r="P758" i="27"/>
  <c r="BB758" i="27" s="1"/>
  <c r="P782" i="27"/>
  <c r="BB782" i="27" s="1"/>
  <c r="P788" i="27"/>
  <c r="BB788" i="27" s="1"/>
  <c r="P828" i="27"/>
  <c r="BB828" i="27" s="1"/>
  <c r="P826" i="27"/>
  <c r="BB826" i="27" s="1"/>
  <c r="P749" i="27"/>
  <c r="BB749" i="27" s="1"/>
  <c r="P802" i="27"/>
  <c r="BB802" i="27" s="1"/>
  <c r="P779" i="27"/>
  <c r="BB779" i="27" s="1"/>
  <c r="P738" i="27"/>
  <c r="BB738" i="27" s="1"/>
  <c r="P766" i="27"/>
  <c r="BB766" i="27" s="1"/>
  <c r="P727" i="27"/>
  <c r="BB727" i="27" s="1"/>
  <c r="P790" i="27"/>
  <c r="BB790" i="27" s="1"/>
  <c r="P787" i="27"/>
  <c r="BB787" i="27" s="1"/>
  <c r="P721" i="27"/>
  <c r="BB721" i="27" s="1"/>
  <c r="P731" i="27"/>
  <c r="BB731" i="27" s="1"/>
  <c r="P764" i="27"/>
  <c r="BB764" i="27" s="1"/>
  <c r="P804" i="27"/>
  <c r="BB804" i="27" s="1"/>
  <c r="P791" i="27"/>
  <c r="BB791" i="27" s="1"/>
  <c r="P833" i="27"/>
  <c r="BB833" i="27" s="1"/>
  <c r="P717" i="27"/>
  <c r="BB717" i="27" s="1"/>
  <c r="P783" i="27"/>
  <c r="BB783" i="27" s="1"/>
  <c r="P801" i="27"/>
  <c r="BB801" i="27" s="1"/>
  <c r="P775" i="27"/>
  <c r="BB775" i="27" s="1"/>
  <c r="P809" i="27"/>
  <c r="BB809" i="27" s="1"/>
  <c r="P763" i="27"/>
  <c r="BB763" i="27" s="1"/>
  <c r="P786" i="27"/>
  <c r="BB786" i="27" s="1"/>
  <c r="P798" i="27"/>
  <c r="BB798" i="27" s="1"/>
  <c r="P757" i="27"/>
  <c r="BB757" i="27" s="1"/>
  <c r="P755" i="27"/>
  <c r="BB755" i="27" s="1"/>
  <c r="P733" i="27"/>
  <c r="BB733" i="27" s="1"/>
  <c r="P835" i="27"/>
  <c r="BB835" i="27" s="1"/>
  <c r="P800" i="27"/>
  <c r="BB800" i="27" s="1"/>
  <c r="P768" i="27"/>
  <c r="BB768" i="27" s="1"/>
  <c r="P720" i="27"/>
  <c r="BB720" i="27" s="1"/>
  <c r="P832" i="27"/>
  <c r="BB832" i="27" s="1"/>
  <c r="P796" i="27"/>
  <c r="BB796" i="27" s="1"/>
  <c r="P808" i="27"/>
  <c r="BB808" i="27" s="1"/>
  <c r="P803" i="27"/>
  <c r="BB803" i="27" s="1"/>
  <c r="P724" i="27"/>
  <c r="BB724" i="27" s="1"/>
  <c r="P723" i="27"/>
  <c r="BB723" i="27" s="1"/>
  <c r="P816" i="27"/>
  <c r="BB816" i="27" s="1"/>
  <c r="P748" i="27"/>
  <c r="BB748" i="27" s="1"/>
  <c r="P736" i="27"/>
  <c r="BB736" i="27" s="1"/>
  <c r="P830" i="27"/>
  <c r="BB830" i="27" s="1"/>
  <c r="P734" i="27"/>
  <c r="BB734" i="27" s="1"/>
  <c r="P814" i="27"/>
  <c r="BB814" i="27" s="1"/>
  <c r="P747" i="27"/>
  <c r="BB747" i="27" s="1"/>
  <c r="P829" i="27"/>
  <c r="BB829" i="27" s="1"/>
  <c r="P805" i="27"/>
  <c r="BB805" i="27" s="1"/>
  <c r="P812" i="27"/>
  <c r="BB812" i="27" s="1"/>
  <c r="P815" i="27"/>
  <c r="BB815" i="27" s="1"/>
  <c r="P810" i="27"/>
  <c r="BB810" i="27" s="1"/>
  <c r="P718" i="27"/>
  <c r="BB718" i="27" s="1"/>
  <c r="P752" i="27"/>
  <c r="BB752" i="27" s="1"/>
  <c r="P762" i="27"/>
  <c r="BB762" i="27" s="1"/>
  <c r="P737" i="27"/>
  <c r="BB737" i="27" s="1"/>
  <c r="P732" i="27"/>
  <c r="BB732" i="27" s="1"/>
  <c r="P799" i="27"/>
  <c r="BB799" i="27" s="1"/>
  <c r="P742" i="27"/>
  <c r="BB742" i="27" s="1"/>
  <c r="P806" i="27"/>
  <c r="BB806" i="27" s="1"/>
  <c r="P735" i="27"/>
  <c r="BB735" i="27" s="1"/>
  <c r="P776" i="27"/>
  <c r="BB776" i="27" s="1"/>
  <c r="P819" i="27"/>
  <c r="BB819" i="27" s="1"/>
  <c r="P728" i="27"/>
  <c r="BB728" i="27" s="1"/>
  <c r="P750" i="27"/>
  <c r="BB750" i="27" s="1"/>
  <c r="P797" i="27"/>
  <c r="BB797" i="27" s="1"/>
  <c r="P793" i="27"/>
  <c r="BB793" i="27" s="1"/>
  <c r="P778" i="27"/>
  <c r="BB778" i="27" s="1"/>
  <c r="P745" i="27"/>
  <c r="BB745" i="27" s="1"/>
  <c r="P729" i="27"/>
  <c r="BB729" i="27" s="1"/>
  <c r="D541" i="27" l="1"/>
  <c r="E134" i="23" l="1"/>
  <c r="D189" i="27" s="1"/>
  <c r="E140" i="23"/>
  <c r="E138" i="23"/>
  <c r="D137" i="23"/>
  <c r="D132" i="23"/>
  <c r="E137" i="23"/>
  <c r="D139" i="23"/>
  <c r="C228" i="27" s="1"/>
  <c r="D138" i="23"/>
  <c r="E135" i="23"/>
  <c r="D255" i="27" s="1"/>
  <c r="D135" i="23"/>
  <c r="D136" i="23"/>
  <c r="C206" i="27" s="1"/>
  <c r="D140" i="23"/>
  <c r="E141" i="23"/>
  <c r="D141" i="23"/>
  <c r="D134" i="23"/>
  <c r="E132" i="23"/>
  <c r="E133" i="23"/>
  <c r="E136" i="23"/>
  <c r="D206" i="27" s="1"/>
  <c r="D133" i="23"/>
  <c r="E139" i="23"/>
  <c r="C255" i="27" l="1"/>
  <c r="P198" i="27"/>
  <c r="C179" i="27"/>
  <c r="P182" i="27"/>
  <c r="U34" i="55"/>
  <c r="P18" i="56"/>
  <c r="S99" i="55"/>
  <c r="C212" i="27"/>
  <c r="P40" i="56"/>
  <c r="P7" i="56"/>
  <c r="R74" i="56"/>
  <c r="P16" i="56"/>
  <c r="R28" i="56"/>
  <c r="R80" i="56"/>
  <c r="P82" i="56"/>
  <c r="R14" i="56"/>
  <c r="P76" i="56"/>
  <c r="P26" i="56"/>
  <c r="R5" i="56"/>
  <c r="R81" i="56"/>
  <c r="R38" i="56"/>
  <c r="P31" i="56"/>
  <c r="R4" i="56"/>
  <c r="P84" i="56"/>
  <c r="P214" i="27"/>
  <c r="P78" i="56"/>
  <c r="R39" i="56"/>
  <c r="R75" i="56"/>
  <c r="P2" i="56"/>
  <c r="P42" i="56"/>
  <c r="R15" i="56"/>
  <c r="R29" i="56"/>
  <c r="R108" i="56"/>
  <c r="P83" i="56"/>
  <c r="P116" i="56"/>
  <c r="R109" i="56"/>
  <c r="R85" i="56"/>
  <c r="P107" i="56"/>
  <c r="R118" i="56"/>
  <c r="S47" i="55"/>
  <c r="R95" i="56"/>
  <c r="R49" i="56"/>
  <c r="C252" i="27"/>
  <c r="P92" i="56"/>
  <c r="P105" i="56"/>
  <c r="R43" i="56"/>
  <c r="P41" i="56"/>
  <c r="R42" i="56"/>
  <c r="P39" i="56"/>
  <c r="R119" i="56"/>
  <c r="P121" i="56"/>
  <c r="P45" i="56"/>
  <c r="R48" i="56"/>
  <c r="P81" i="56"/>
  <c r="P97" i="56"/>
  <c r="R94" i="56"/>
  <c r="P47" i="56"/>
  <c r="R84" i="56"/>
  <c r="P96" i="56"/>
  <c r="R116" i="56"/>
  <c r="P21" i="56"/>
  <c r="R102" i="56"/>
  <c r="R117" i="56"/>
  <c r="S60" i="55"/>
  <c r="P75" i="56"/>
  <c r="R24" i="56"/>
  <c r="R79" i="56"/>
  <c r="P120" i="56"/>
  <c r="R25" i="56"/>
  <c r="P77" i="56"/>
  <c r="R92" i="56"/>
  <c r="R19" i="56"/>
  <c r="P23" i="56"/>
  <c r="R103" i="56"/>
  <c r="P17" i="56"/>
  <c r="R78" i="56"/>
  <c r="P94" i="56"/>
  <c r="P15" i="56"/>
  <c r="P118" i="56"/>
  <c r="R93" i="56"/>
  <c r="R18" i="56"/>
  <c r="P101" i="56"/>
  <c r="P99" i="56"/>
  <c r="R20" i="56"/>
  <c r="R105" i="56"/>
  <c r="R104" i="56"/>
  <c r="P48" i="56"/>
  <c r="P5" i="56"/>
  <c r="R6" i="56"/>
  <c r="S86" i="55"/>
  <c r="P24" i="56"/>
  <c r="P106" i="56"/>
  <c r="R98" i="56"/>
  <c r="R30" i="56"/>
  <c r="P108" i="56"/>
  <c r="P22" i="56"/>
  <c r="P206" i="27"/>
  <c r="P102" i="56"/>
  <c r="R45" i="56"/>
  <c r="R21" i="56"/>
  <c r="R31" i="56"/>
  <c r="R7" i="56"/>
  <c r="P27" i="56"/>
  <c r="R44" i="56"/>
  <c r="P100" i="56"/>
  <c r="P29" i="56"/>
  <c r="P46" i="56"/>
  <c r="R99" i="56"/>
  <c r="C205" i="27"/>
  <c r="P3" i="56"/>
  <c r="P59" i="56"/>
  <c r="P57" i="56"/>
  <c r="R60" i="56"/>
  <c r="P104" i="56"/>
  <c r="P110" i="56"/>
  <c r="R113" i="56"/>
  <c r="R107" i="56"/>
  <c r="P109" i="56"/>
  <c r="R61" i="56"/>
  <c r="P35" i="56"/>
  <c r="P33" i="56"/>
  <c r="S125" i="55"/>
  <c r="P49" i="56"/>
  <c r="R46" i="56"/>
  <c r="R37" i="56"/>
  <c r="P73" i="56"/>
  <c r="R71" i="56"/>
  <c r="R70" i="56"/>
  <c r="P230" i="27"/>
  <c r="R106" i="56"/>
  <c r="P68" i="56"/>
  <c r="P115" i="56"/>
  <c r="R36" i="56"/>
  <c r="R112" i="56"/>
  <c r="C229" i="27"/>
  <c r="R47" i="56"/>
  <c r="P44" i="56"/>
  <c r="U112" i="55"/>
  <c r="D224" i="27"/>
  <c r="S138" i="55"/>
  <c r="P85" i="56"/>
  <c r="C236" i="27"/>
  <c r="R40" i="56"/>
  <c r="P80" i="56"/>
  <c r="P38" i="56"/>
  <c r="P67" i="56"/>
  <c r="P238" i="27"/>
  <c r="R59" i="56"/>
  <c r="R88" i="56"/>
  <c r="P86" i="56"/>
  <c r="R83" i="56"/>
  <c r="R89" i="56"/>
  <c r="P62" i="56"/>
  <c r="R82" i="56"/>
  <c r="P37" i="56"/>
  <c r="P43" i="56"/>
  <c r="R58" i="56"/>
  <c r="R64" i="56"/>
  <c r="P56" i="56"/>
  <c r="P91" i="56"/>
  <c r="R34" i="56"/>
  <c r="P32" i="56"/>
  <c r="R65" i="56"/>
  <c r="P61" i="56"/>
  <c r="R35" i="56"/>
  <c r="R41" i="56"/>
  <c r="U86" i="55"/>
  <c r="D205" i="27"/>
  <c r="R63" i="56"/>
  <c r="R76" i="56"/>
  <c r="P55" i="56"/>
  <c r="P14" i="56"/>
  <c r="R17" i="56"/>
  <c r="R53" i="56"/>
  <c r="P13" i="56"/>
  <c r="P8" i="56"/>
  <c r="P246" i="27"/>
  <c r="R62" i="56"/>
  <c r="P19" i="56"/>
  <c r="P50" i="56"/>
  <c r="P79" i="56"/>
  <c r="P88" i="56"/>
  <c r="P64" i="56"/>
  <c r="R11" i="56"/>
  <c r="R77" i="56"/>
  <c r="R16" i="56"/>
  <c r="R86" i="56"/>
  <c r="S151" i="55"/>
  <c r="R87" i="56"/>
  <c r="P74" i="56"/>
  <c r="R52" i="56"/>
  <c r="P90" i="56"/>
  <c r="P66" i="56"/>
  <c r="C248" i="27"/>
  <c r="R10" i="56"/>
  <c r="R111" i="56"/>
  <c r="P51" i="56"/>
  <c r="R23" i="56"/>
  <c r="P25" i="56"/>
  <c r="R54" i="56"/>
  <c r="R13" i="56"/>
  <c r="C200" i="27"/>
  <c r="P20" i="56"/>
  <c r="S73" i="55"/>
  <c r="P103" i="56"/>
  <c r="R101" i="56"/>
  <c r="P98" i="56"/>
  <c r="P112" i="56"/>
  <c r="R12" i="56"/>
  <c r="R69" i="56"/>
  <c r="R55" i="56"/>
  <c r="P53" i="56"/>
  <c r="P114" i="56"/>
  <c r="R100" i="56"/>
  <c r="R22" i="56"/>
  <c r="P9" i="56"/>
  <c r="R110" i="56"/>
  <c r="P72" i="56"/>
  <c r="P70" i="56"/>
  <c r="R68" i="56"/>
  <c r="P11" i="56"/>
  <c r="U99" i="55"/>
  <c r="D212" i="27"/>
  <c r="D236" i="27"/>
  <c r="U138" i="55"/>
  <c r="D229" i="27"/>
  <c r="U125" i="55"/>
  <c r="R27" i="56"/>
  <c r="R9" i="56"/>
  <c r="P12" i="56"/>
  <c r="R50" i="56"/>
  <c r="P4" i="56"/>
  <c r="C224" i="27"/>
  <c r="R57" i="56"/>
  <c r="R8" i="56"/>
  <c r="P10" i="56"/>
  <c r="R33" i="56"/>
  <c r="R2" i="56"/>
  <c r="S112" i="55"/>
  <c r="P34" i="56"/>
  <c r="P58" i="56"/>
  <c r="P54" i="56"/>
  <c r="R32" i="56"/>
  <c r="R26" i="56"/>
  <c r="R3" i="56"/>
  <c r="P60" i="56"/>
  <c r="P36" i="56"/>
  <c r="P6" i="56"/>
  <c r="C6" i="56" s="1"/>
  <c r="D186" i="23" s="1"/>
  <c r="P52" i="56"/>
  <c r="P28" i="56"/>
  <c r="R56" i="56"/>
  <c r="P222" i="27"/>
  <c r="P30" i="56"/>
  <c r="R51" i="56"/>
  <c r="U47" i="55"/>
  <c r="D252" i="27"/>
  <c r="U151" i="55"/>
  <c r="D248" i="27"/>
  <c r="D200" i="27"/>
  <c r="U73" i="55"/>
  <c r="S34" i="55"/>
  <c r="P95" i="56"/>
  <c r="P117" i="56"/>
  <c r="P69" i="56"/>
  <c r="P113" i="56"/>
  <c r="P71" i="56"/>
  <c r="P111" i="56"/>
  <c r="R97" i="56"/>
  <c r="R114" i="56"/>
  <c r="R90" i="56"/>
  <c r="R72" i="56"/>
  <c r="P89" i="56"/>
  <c r="R73" i="56"/>
  <c r="R120" i="56"/>
  <c r="R96" i="56"/>
  <c r="R115" i="56"/>
  <c r="P65" i="56"/>
  <c r="P87" i="56"/>
  <c r="R66" i="56"/>
  <c r="R67" i="56"/>
  <c r="P93" i="56"/>
  <c r="P119" i="56"/>
  <c r="C119" i="56" s="1"/>
  <c r="D299" i="23" s="1"/>
  <c r="R121" i="56"/>
  <c r="R91" i="56"/>
  <c r="P63" i="56"/>
  <c r="U60" i="55"/>
  <c r="P29" i="5"/>
  <c r="L11" i="10"/>
  <c r="F3" i="25"/>
  <c r="P19" i="5"/>
  <c r="J27" i="5"/>
  <c r="K18" i="32"/>
  <c r="K30" i="32"/>
  <c r="F10" i="20"/>
  <c r="L2" i="10"/>
  <c r="E4" i="29"/>
  <c r="B16" i="41"/>
  <c r="P7" i="5"/>
  <c r="I11" i="20"/>
  <c r="K16" i="32"/>
  <c r="I6" i="32"/>
  <c r="J14" i="5"/>
  <c r="L3" i="10"/>
  <c r="L13" i="10"/>
  <c r="K11" i="32"/>
  <c r="E4" i="25"/>
  <c r="L10" i="10"/>
  <c r="N20" i="32"/>
  <c r="J5" i="5"/>
  <c r="I17" i="5"/>
  <c r="P13" i="5"/>
  <c r="I2" i="32"/>
  <c r="G10" i="20"/>
  <c r="K21" i="10"/>
  <c r="E8" i="25"/>
  <c r="J10" i="20"/>
  <c r="G7" i="20"/>
  <c r="J30" i="5"/>
  <c r="F11" i="25"/>
  <c r="K27" i="32"/>
  <c r="I25" i="5"/>
  <c r="E11" i="29"/>
  <c r="P24" i="5"/>
  <c r="M20" i="16"/>
  <c r="K18" i="10"/>
  <c r="K9" i="32"/>
  <c r="J22" i="41"/>
  <c r="M10" i="16"/>
  <c r="F4" i="20"/>
  <c r="J9" i="5"/>
  <c r="I13" i="32"/>
  <c r="I10" i="5"/>
  <c r="I20" i="32"/>
  <c r="K10" i="16"/>
  <c r="F5" i="25"/>
  <c r="E6" i="20"/>
  <c r="F5" i="20"/>
  <c r="E9" i="20"/>
  <c r="E3" i="25"/>
  <c r="E2" i="25"/>
  <c r="J15" i="41"/>
  <c r="I9" i="32"/>
  <c r="N30" i="32"/>
  <c r="P18" i="5"/>
  <c r="J28" i="41"/>
  <c r="I4" i="20"/>
  <c r="E6" i="25"/>
  <c r="F2" i="20"/>
  <c r="K7" i="32"/>
  <c r="M9" i="16"/>
  <c r="J20" i="41"/>
  <c r="I18" i="32"/>
  <c r="J13" i="5"/>
  <c r="J8" i="20"/>
  <c r="F9" i="20"/>
  <c r="K5" i="32"/>
  <c r="P5" i="5"/>
  <c r="K8" i="16"/>
  <c r="G5" i="20"/>
  <c r="I11" i="5"/>
  <c r="J2" i="5"/>
  <c r="K13" i="10"/>
  <c r="E5" i="29"/>
  <c r="J19" i="41"/>
  <c r="G3" i="20"/>
  <c r="N25" i="32"/>
  <c r="E7" i="29"/>
  <c r="F11" i="20"/>
  <c r="M15" i="16"/>
  <c r="N31" i="32"/>
  <c r="N16" i="32"/>
  <c r="N3" i="32"/>
  <c r="J24" i="5"/>
  <c r="P27" i="5"/>
  <c r="I6" i="5"/>
  <c r="K8" i="10"/>
  <c r="I23" i="32"/>
  <c r="K21" i="16"/>
  <c r="K23" i="32"/>
  <c r="I29" i="5"/>
  <c r="J10" i="5"/>
  <c r="E2" i="29"/>
  <c r="I31" i="32"/>
  <c r="I16" i="5"/>
  <c r="P16" i="5"/>
  <c r="I27" i="5"/>
  <c r="J13" i="41"/>
  <c r="N18" i="32"/>
  <c r="L17" i="10"/>
  <c r="P8" i="5"/>
  <c r="F7" i="20"/>
  <c r="K9" i="16"/>
  <c r="F10" i="25"/>
  <c r="P28" i="5"/>
  <c r="J4" i="41"/>
  <c r="I6" i="20"/>
  <c r="I3" i="5"/>
  <c r="J12" i="5"/>
  <c r="G4" i="20"/>
  <c r="P25" i="5"/>
  <c r="I25" i="32"/>
  <c r="J18" i="41"/>
  <c r="K7" i="16"/>
  <c r="M11" i="16"/>
  <c r="I14" i="5"/>
  <c r="J8" i="41"/>
  <c r="P21" i="5"/>
  <c r="J31" i="41"/>
  <c r="I9" i="20"/>
  <c r="M8" i="16"/>
  <c r="N17" i="32"/>
  <c r="I18" i="5"/>
  <c r="N22" i="32"/>
  <c r="K11" i="10"/>
  <c r="J17" i="41"/>
  <c r="J16" i="41"/>
  <c r="M4" i="16"/>
  <c r="K31" i="32"/>
  <c r="P22" i="5"/>
  <c r="I2" i="5"/>
  <c r="K2" i="32"/>
  <c r="I26" i="5"/>
  <c r="L4" i="10"/>
  <c r="J18" i="5"/>
  <c r="P20" i="5"/>
  <c r="P30" i="5"/>
  <c r="J7" i="41"/>
  <c r="K3" i="10"/>
  <c r="K7" i="10"/>
  <c r="P12" i="5"/>
  <c r="L18" i="10"/>
  <c r="J5" i="20"/>
  <c r="E3" i="20"/>
  <c r="J15" i="5"/>
  <c r="E4" i="20"/>
  <c r="N15" i="32"/>
  <c r="I19" i="5"/>
  <c r="H5" i="20"/>
  <c r="J23" i="41"/>
  <c r="E7" i="25"/>
  <c r="I22" i="5"/>
  <c r="I8" i="20"/>
  <c r="L16" i="10"/>
  <c r="E5" i="25"/>
  <c r="F6" i="25"/>
  <c r="I13" i="5"/>
  <c r="I12" i="32"/>
  <c r="F9" i="25"/>
  <c r="N21" i="32"/>
  <c r="H11" i="20"/>
  <c r="I26" i="32"/>
  <c r="K18" i="16"/>
  <c r="K22" i="32"/>
  <c r="L6" i="10"/>
  <c r="N29" i="32"/>
  <c r="J7" i="20"/>
  <c r="I24" i="5"/>
  <c r="N4" i="32"/>
  <c r="N6" i="32"/>
  <c r="M16" i="16"/>
  <c r="J4" i="5"/>
  <c r="G2" i="20"/>
  <c r="E8" i="29"/>
  <c r="P10" i="5"/>
  <c r="I4" i="5"/>
  <c r="E10" i="29"/>
  <c r="P2" i="5"/>
  <c r="K26" i="32"/>
  <c r="J6" i="41"/>
  <c r="I2" i="20"/>
  <c r="M18" i="16"/>
  <c r="J19" i="5"/>
  <c r="J11" i="41"/>
  <c r="J6" i="5"/>
  <c r="J26" i="5"/>
  <c r="K14" i="16"/>
  <c r="N19" i="32"/>
  <c r="I7" i="5"/>
  <c r="P9" i="5"/>
  <c r="J25" i="41"/>
  <c r="G8" i="20"/>
  <c r="M7" i="16"/>
  <c r="N9" i="32"/>
  <c r="F8" i="20"/>
  <c r="I10" i="20"/>
  <c r="F3" i="20"/>
  <c r="K9" i="10"/>
  <c r="P4" i="5"/>
  <c r="I15" i="5"/>
  <c r="J3" i="5"/>
  <c r="I7" i="32"/>
  <c r="P31" i="5"/>
  <c r="L15" i="10"/>
  <c r="H2" i="20"/>
  <c r="E9" i="29"/>
  <c r="I24" i="32"/>
  <c r="H3" i="20"/>
  <c r="K24" i="32"/>
  <c r="J21" i="41"/>
  <c r="I4" i="32"/>
  <c r="I30" i="5"/>
  <c r="I16" i="32"/>
  <c r="K14" i="32"/>
  <c r="J27" i="41"/>
  <c r="K28" i="32"/>
  <c r="E6" i="29"/>
  <c r="E10" i="25"/>
  <c r="K4" i="16"/>
  <c r="P11" i="5"/>
  <c r="K17" i="16"/>
  <c r="J10" i="41"/>
  <c r="F8" i="25"/>
  <c r="K13" i="32"/>
  <c r="M5" i="16"/>
  <c r="J5" i="41"/>
  <c r="I5" i="5"/>
  <c r="E8" i="20"/>
  <c r="M2" i="16"/>
  <c r="N10" i="32"/>
  <c r="K17" i="32"/>
  <c r="J3" i="20"/>
  <c r="K15" i="32"/>
  <c r="N7" i="32"/>
  <c r="L19" i="10"/>
  <c r="K4" i="32"/>
  <c r="K25" i="32"/>
  <c r="I7" i="20"/>
  <c r="P26" i="5"/>
  <c r="J20" i="5"/>
  <c r="N11" i="32"/>
  <c r="J25" i="5"/>
  <c r="J17" i="5"/>
  <c r="I15" i="32"/>
  <c r="K20" i="16"/>
  <c r="I30" i="32"/>
  <c r="J8" i="5"/>
  <c r="J11" i="20"/>
  <c r="K20" i="10"/>
  <c r="E5" i="20"/>
  <c r="I28" i="32"/>
  <c r="H9" i="20"/>
  <c r="N26" i="32"/>
  <c r="K16" i="16"/>
  <c r="J7" i="5"/>
  <c r="N24" i="32"/>
  <c r="P23" i="5"/>
  <c r="K4" i="10"/>
  <c r="K11" i="16"/>
  <c r="N13" i="32"/>
  <c r="F4" i="25"/>
  <c r="I5" i="32"/>
  <c r="I21" i="32"/>
  <c r="J2" i="41"/>
  <c r="M13" i="16"/>
  <c r="J3" i="41"/>
  <c r="J31" i="5"/>
  <c r="H4" i="20"/>
  <c r="E11" i="25"/>
  <c r="L8" i="10"/>
  <c r="G11" i="20"/>
  <c r="K10" i="32"/>
  <c r="H10" i="20"/>
  <c r="J11" i="5"/>
  <c r="M17" i="16"/>
  <c r="J12" i="41"/>
  <c r="N23" i="32"/>
  <c r="I5" i="20"/>
  <c r="K13" i="16"/>
  <c r="I10" i="32"/>
  <c r="K12" i="32"/>
  <c r="J2" i="20"/>
  <c r="N8" i="32"/>
  <c r="E7" i="20"/>
  <c r="N28" i="32"/>
  <c r="K29" i="32"/>
  <c r="J22" i="5"/>
  <c r="L9" i="10"/>
  <c r="I19" i="32"/>
  <c r="J16" i="5"/>
  <c r="K19" i="16"/>
  <c r="K17" i="10"/>
  <c r="E9" i="25"/>
  <c r="M12" i="16"/>
  <c r="K20" i="32"/>
  <c r="E2" i="20"/>
  <c r="K15" i="16"/>
  <c r="I23" i="5"/>
  <c r="I27" i="32"/>
  <c r="K12" i="10"/>
  <c r="G9" i="20"/>
  <c r="L14" i="10"/>
  <c r="K6" i="32"/>
  <c r="M19" i="16"/>
  <c r="J9" i="41"/>
  <c r="H6" i="20"/>
  <c r="J21" i="5"/>
  <c r="J4" i="20"/>
  <c r="N27" i="32"/>
  <c r="K2" i="10"/>
  <c r="H7" i="20"/>
  <c r="J30" i="41"/>
  <c r="M21" i="16"/>
  <c r="K2" i="16"/>
  <c r="M3" i="16"/>
  <c r="K16" i="10"/>
  <c r="J9" i="20"/>
  <c r="I3" i="32"/>
  <c r="G6" i="20"/>
  <c r="J14" i="41"/>
  <c r="J26" i="41"/>
  <c r="I31" i="5"/>
  <c r="K12" i="16"/>
  <c r="K8" i="32"/>
  <c r="I8" i="5"/>
  <c r="K14" i="10"/>
  <c r="N2" i="32"/>
  <c r="M14" i="16"/>
  <c r="L20" i="10"/>
  <c r="K3" i="16"/>
  <c r="F2" i="25"/>
  <c r="I21" i="5"/>
  <c r="E3" i="29"/>
  <c r="J29" i="5"/>
  <c r="K6" i="10"/>
  <c r="K19" i="10"/>
  <c r="J28" i="5"/>
  <c r="I12" i="5"/>
  <c r="I8" i="32"/>
  <c r="K3" i="32"/>
  <c r="L5" i="10"/>
  <c r="P17" i="5"/>
  <c r="K5" i="10"/>
  <c r="I17" i="32"/>
  <c r="E10" i="20"/>
  <c r="L7" i="10"/>
  <c r="P6" i="5"/>
  <c r="L12" i="10"/>
  <c r="K21" i="32"/>
  <c r="K15" i="10"/>
  <c r="F7" i="25"/>
  <c r="I14" i="32"/>
  <c r="K6" i="16"/>
  <c r="K19" i="32"/>
  <c r="H8" i="20"/>
  <c r="P3" i="5"/>
  <c r="J23" i="5"/>
  <c r="I29" i="32"/>
  <c r="E11" i="20"/>
  <c r="I20" i="5"/>
  <c r="I22" i="32"/>
  <c r="K10" i="10"/>
  <c r="L21" i="10"/>
  <c r="I9" i="5"/>
  <c r="I3" i="20"/>
  <c r="M6" i="16"/>
  <c r="F6" i="20"/>
  <c r="P14" i="5"/>
  <c r="J29" i="41"/>
  <c r="I28" i="5"/>
  <c r="J6" i="20"/>
  <c r="I11" i="32"/>
  <c r="J24" i="41"/>
  <c r="P15" i="5"/>
  <c r="N12" i="32"/>
  <c r="K5" i="16"/>
  <c r="N14" i="32"/>
  <c r="N5" i="32"/>
  <c r="P158" i="27"/>
  <c r="P161" i="27"/>
  <c r="P156" i="27"/>
  <c r="P164" i="27"/>
  <c r="C63" i="56" l="1"/>
  <c r="D243" i="23" s="1"/>
  <c r="D160" i="27"/>
  <c r="C30" i="56"/>
  <c r="D210" i="23" s="1"/>
  <c r="D155" i="27"/>
  <c r="C20" i="56"/>
  <c r="D200" i="23" s="1"/>
  <c r="D163" i="27"/>
  <c r="D161" i="27"/>
  <c r="D156" i="27"/>
  <c r="C14" i="56"/>
  <c r="D194" i="23" s="1"/>
  <c r="C25" i="56"/>
  <c r="D205" i="23" s="1"/>
  <c r="D99" i="55"/>
  <c r="C48" i="56"/>
  <c r="D228" i="23" s="1"/>
  <c r="C118" i="56"/>
  <c r="D298" i="23" s="1"/>
  <c r="C89" i="56"/>
  <c r="D269" i="23" s="1"/>
  <c r="C70" i="56"/>
  <c r="D250" i="23" s="1"/>
  <c r="C81" i="56"/>
  <c r="D261" i="23" s="1"/>
  <c r="C85" i="56"/>
  <c r="D265" i="23" s="1"/>
  <c r="D60" i="55"/>
  <c r="C104" i="56"/>
  <c r="D284" i="23" s="1"/>
  <c r="C19" i="56"/>
  <c r="D199" i="23" s="1"/>
  <c r="C38" i="56"/>
  <c r="D218" i="23" s="1"/>
  <c r="C103" i="56"/>
  <c r="D283" i="23" s="1"/>
  <c r="C156" i="23"/>
  <c r="C117" i="56"/>
  <c r="D297" i="23" s="1"/>
  <c r="D138" i="55"/>
  <c r="D47" i="55"/>
  <c r="D151" i="55"/>
  <c r="D125" i="55"/>
  <c r="D86" i="55"/>
  <c r="D73" i="55"/>
  <c r="D112" i="55"/>
  <c r="C34" i="56"/>
  <c r="D214" i="23" s="1"/>
  <c r="C24" i="56"/>
  <c r="D204" i="23" s="1"/>
  <c r="C75" i="56"/>
  <c r="D255" i="23" s="1"/>
  <c r="C11" i="56"/>
  <c r="D191" i="23" s="1"/>
  <c r="C109" i="56"/>
  <c r="D289" i="23" s="1"/>
  <c r="C29" i="56"/>
  <c r="D209" i="23" s="1"/>
  <c r="C102" i="56"/>
  <c r="D282" i="23" s="1"/>
  <c r="C93" i="56"/>
  <c r="D273" i="23" s="1"/>
  <c r="C113" i="56"/>
  <c r="D293" i="23" s="1"/>
  <c r="C44" i="56"/>
  <c r="D224" i="23" s="1"/>
  <c r="C71" i="56"/>
  <c r="D251" i="23" s="1"/>
  <c r="C69" i="56"/>
  <c r="D249" i="23" s="1"/>
  <c r="C52" i="56"/>
  <c r="D232" i="23" s="1"/>
  <c r="C74" i="56"/>
  <c r="D254" i="23" s="1"/>
  <c r="C15" i="56"/>
  <c r="D195" i="23" s="1"/>
  <c r="C65" i="56"/>
  <c r="D245" i="23" s="1"/>
  <c r="C4" i="56"/>
  <c r="D184" i="23" s="1"/>
  <c r="C39" i="56"/>
  <c r="D219" i="23" s="1"/>
  <c r="C61" i="56"/>
  <c r="D241" i="23" s="1"/>
  <c r="C5" i="56"/>
  <c r="D185" i="23" s="1"/>
  <c r="C10" i="56"/>
  <c r="D190" i="23" s="1"/>
  <c r="C9" i="56"/>
  <c r="D189" i="23" s="1"/>
  <c r="C53" i="56"/>
  <c r="D233" i="23" s="1"/>
  <c r="C112" i="56"/>
  <c r="D292" i="23" s="1"/>
  <c r="C79" i="56"/>
  <c r="D259" i="23" s="1"/>
  <c r="C62" i="56"/>
  <c r="D242" i="23" s="1"/>
  <c r="C43" i="56"/>
  <c r="D223" i="23" s="1"/>
  <c r="C80" i="56"/>
  <c r="D260" i="23" s="1"/>
  <c r="C49" i="56"/>
  <c r="D229" i="23" s="1"/>
  <c r="C100" i="56"/>
  <c r="D280" i="23" s="1"/>
  <c r="C94" i="56"/>
  <c r="D274" i="23" s="1"/>
  <c r="C23" i="56"/>
  <c r="D203" i="23" s="1"/>
  <c r="C96" i="56"/>
  <c r="D276" i="23" s="1"/>
  <c r="C97" i="56"/>
  <c r="D277" i="23" s="1"/>
  <c r="C2" i="56"/>
  <c r="D182" i="23" s="1"/>
  <c r="C76" i="56"/>
  <c r="D256" i="23" s="1"/>
  <c r="C40" i="56"/>
  <c r="D220" i="23" s="1"/>
  <c r="D34" i="55"/>
  <c r="C66" i="56"/>
  <c r="D246" i="23" s="1"/>
  <c r="C33" i="56"/>
  <c r="D213" i="23" s="1"/>
  <c r="C111" i="56"/>
  <c r="D291" i="23" s="1"/>
  <c r="C28" i="56"/>
  <c r="D208" i="23" s="1"/>
  <c r="C60" i="56"/>
  <c r="D240" i="23" s="1"/>
  <c r="C54" i="56"/>
  <c r="D234" i="23" s="1"/>
  <c r="C12" i="56"/>
  <c r="D192" i="23" s="1"/>
  <c r="C72" i="56"/>
  <c r="D252" i="23" s="1"/>
  <c r="C64" i="56"/>
  <c r="D244" i="23" s="1"/>
  <c r="C13" i="56"/>
  <c r="D193" i="23" s="1"/>
  <c r="C55" i="56"/>
  <c r="D235" i="23" s="1"/>
  <c r="C56" i="56"/>
  <c r="D236" i="23" s="1"/>
  <c r="C37" i="56"/>
  <c r="D217" i="23" s="1"/>
  <c r="C68" i="56"/>
  <c r="D248" i="23" s="1"/>
  <c r="C110" i="56"/>
  <c r="D290" i="23" s="1"/>
  <c r="C59" i="56"/>
  <c r="D239" i="23" s="1"/>
  <c r="C46" i="56"/>
  <c r="D226" i="23" s="1"/>
  <c r="C27" i="56"/>
  <c r="D207" i="23" s="1"/>
  <c r="C108" i="56"/>
  <c r="D288" i="23" s="1"/>
  <c r="C99" i="56"/>
  <c r="D279" i="23" s="1"/>
  <c r="C17" i="56"/>
  <c r="D197" i="23" s="1"/>
  <c r="C120" i="56"/>
  <c r="D300" i="23" s="1"/>
  <c r="C21" i="56"/>
  <c r="D201" i="23" s="1"/>
  <c r="C47" i="56"/>
  <c r="D227" i="23" s="1"/>
  <c r="C121" i="56"/>
  <c r="D301" i="23" s="1"/>
  <c r="C41" i="56"/>
  <c r="D221" i="23" s="1"/>
  <c r="C116" i="56"/>
  <c r="D296" i="23" s="1"/>
  <c r="C82" i="56"/>
  <c r="D262" i="23" s="1"/>
  <c r="C87" i="56"/>
  <c r="D267" i="23" s="1"/>
  <c r="C58" i="56"/>
  <c r="D238" i="23" s="1"/>
  <c r="C114" i="56"/>
  <c r="D294" i="23" s="1"/>
  <c r="C51" i="56"/>
  <c r="D231" i="23" s="1"/>
  <c r="C88" i="56"/>
  <c r="D268" i="23" s="1"/>
  <c r="C32" i="56"/>
  <c r="D212" i="23" s="1"/>
  <c r="C86" i="56"/>
  <c r="D266" i="23" s="1"/>
  <c r="C67" i="56"/>
  <c r="D247" i="23" s="1"/>
  <c r="C73" i="56"/>
  <c r="D253" i="23" s="1"/>
  <c r="C3" i="56"/>
  <c r="D183" i="23" s="1"/>
  <c r="C101" i="56"/>
  <c r="D281" i="23" s="1"/>
  <c r="C107" i="56"/>
  <c r="D287" i="23" s="1"/>
  <c r="C83" i="56"/>
  <c r="D263" i="23" s="1"/>
  <c r="C42" i="56"/>
  <c r="D222" i="23" s="1"/>
  <c r="C78" i="56"/>
  <c r="D258" i="23" s="1"/>
  <c r="C31" i="56"/>
  <c r="D211" i="23" s="1"/>
  <c r="C26" i="56"/>
  <c r="D206" i="23" s="1"/>
  <c r="C7" i="56"/>
  <c r="D187" i="23" s="1"/>
  <c r="C18" i="56"/>
  <c r="D198" i="23" s="1"/>
  <c r="C77" i="56"/>
  <c r="D257" i="23" s="1"/>
  <c r="C105" i="56"/>
  <c r="D285" i="23" s="1"/>
  <c r="C95" i="56"/>
  <c r="D275" i="23" s="1"/>
  <c r="C36" i="56"/>
  <c r="D216" i="23" s="1"/>
  <c r="C98" i="56"/>
  <c r="D278" i="23" s="1"/>
  <c r="C90" i="56"/>
  <c r="D270" i="23" s="1"/>
  <c r="C50" i="56"/>
  <c r="D230" i="23" s="1"/>
  <c r="C8" i="56"/>
  <c r="D188" i="23" s="1"/>
  <c r="C91" i="56"/>
  <c r="D271" i="23" s="1"/>
  <c r="C115" i="56"/>
  <c r="D295" i="23" s="1"/>
  <c r="C35" i="56"/>
  <c r="D215" i="23" s="1"/>
  <c r="C57" i="56"/>
  <c r="D237" i="23" s="1"/>
  <c r="C22" i="56"/>
  <c r="D202" i="23" s="1"/>
  <c r="C106" i="56"/>
  <c r="D286" i="23" s="1"/>
  <c r="C45" i="56"/>
  <c r="D225" i="23" s="1"/>
  <c r="C92" i="56"/>
  <c r="D272" i="23" s="1"/>
  <c r="C84" i="56"/>
  <c r="D264" i="23" s="1"/>
  <c r="C16" i="56"/>
  <c r="D196" i="23" s="1"/>
  <c r="H225" i="23" l="1"/>
  <c r="H215" i="23"/>
  <c r="H224" i="23"/>
  <c r="H198" i="23"/>
  <c r="H247" i="23"/>
  <c r="H301" i="23"/>
  <c r="H217" i="23"/>
  <c r="H196" i="23"/>
  <c r="H286" i="23"/>
  <c r="H295" i="23"/>
  <c r="H270" i="23"/>
  <c r="H285" i="23"/>
  <c r="H187" i="23"/>
  <c r="H222" i="23"/>
  <c r="H194" i="23"/>
  <c r="H204" i="23"/>
  <c r="H261" i="23"/>
  <c r="H367" i="23"/>
  <c r="H32" i="23"/>
  <c r="H608" i="23"/>
  <c r="H587" i="23"/>
  <c r="H448" i="23"/>
  <c r="H482" i="23"/>
  <c r="H122" i="23"/>
  <c r="E22" i="32" s="1"/>
  <c r="H462" i="23"/>
  <c r="H121" i="23"/>
  <c r="E21" i="32" s="1"/>
  <c r="H515" i="23"/>
  <c r="H624" i="23"/>
  <c r="H326" i="23"/>
  <c r="H659" i="23"/>
  <c r="H394" i="23"/>
  <c r="H143" i="23"/>
  <c r="E3" i="41" s="1"/>
  <c r="H45" i="23"/>
  <c r="H153" i="23"/>
  <c r="E13" i="41" s="1"/>
  <c r="H173" i="23"/>
  <c r="H602" i="23"/>
  <c r="H265" i="23"/>
  <c r="H59" i="23"/>
  <c r="H307" i="23"/>
  <c r="H396" i="23"/>
  <c r="H557" i="23"/>
  <c r="H617" i="23"/>
  <c r="H594" i="23"/>
  <c r="H26" i="23"/>
  <c r="H116" i="23"/>
  <c r="E16" i="32" s="1"/>
  <c r="H553" i="23"/>
  <c r="H447" i="23"/>
  <c r="H359" i="23"/>
  <c r="H176" i="23"/>
  <c r="H415" i="23"/>
  <c r="H34" i="23"/>
  <c r="H460" i="23"/>
  <c r="H580" i="23"/>
  <c r="H589" i="23"/>
  <c r="H370" i="23"/>
  <c r="H526" i="23"/>
  <c r="H141" i="23"/>
  <c r="H622" i="23"/>
  <c r="H341" i="23"/>
  <c r="H322" i="23"/>
  <c r="H376" i="23"/>
  <c r="H644" i="23"/>
  <c r="H542" i="23"/>
  <c r="H490" i="23"/>
  <c r="H308" i="23"/>
  <c r="H582" i="23"/>
  <c r="H150" i="23"/>
  <c r="E10" i="41" s="1"/>
  <c r="H555" i="23"/>
  <c r="H347" i="23"/>
  <c r="H119" i="23"/>
  <c r="E19" i="32" s="1"/>
  <c r="H354" i="23"/>
  <c r="H178" i="23"/>
  <c r="H110" i="23"/>
  <c r="E10" i="32" s="1"/>
  <c r="H630" i="23"/>
  <c r="H5" i="23"/>
  <c r="H373" i="23"/>
  <c r="H205" i="23"/>
  <c r="H284" i="23"/>
  <c r="H243" i="23"/>
  <c r="H170" i="23"/>
  <c r="E30" i="41" s="1"/>
  <c r="H302" i="23"/>
  <c r="H620" i="23"/>
  <c r="H103" i="23"/>
  <c r="E3" i="32" s="1"/>
  <c r="H397" i="23"/>
  <c r="H601" i="23"/>
  <c r="H459" i="23"/>
  <c r="H31" i="23"/>
  <c r="H298" i="23"/>
  <c r="H566" i="23"/>
  <c r="H304" i="23"/>
  <c r="H182" i="23"/>
  <c r="H478" i="23"/>
  <c r="H469" i="23"/>
  <c r="H514" i="23"/>
  <c r="H540" i="23"/>
  <c r="H232" i="23"/>
  <c r="H641" i="23"/>
  <c r="H500" i="23"/>
  <c r="H656" i="23"/>
  <c r="H541" i="23"/>
  <c r="H43" i="23"/>
  <c r="H364" i="23"/>
  <c r="H631" i="23"/>
  <c r="H422" i="23"/>
  <c r="H228" i="23"/>
  <c r="H522" i="23"/>
  <c r="H166" i="23"/>
  <c r="E26" i="41" s="1"/>
  <c r="H283" i="23"/>
  <c r="H358" i="23"/>
  <c r="H484" i="23"/>
  <c r="H327" i="23"/>
  <c r="H433" i="23"/>
  <c r="H249" i="23"/>
  <c r="H242" i="23"/>
  <c r="H369" i="23"/>
  <c r="H361" i="23"/>
  <c r="H592" i="23"/>
  <c r="H163" i="23"/>
  <c r="E23" i="41" s="1"/>
  <c r="H528" i="23"/>
  <c r="H652" i="23"/>
  <c r="H658" i="23"/>
  <c r="H82" i="23"/>
  <c r="E12" i="5" s="1"/>
  <c r="H69" i="23"/>
  <c r="H516" i="23"/>
  <c r="H337" i="23"/>
  <c r="H548" i="23"/>
  <c r="H434" i="23"/>
  <c r="H174" i="23"/>
  <c r="H646" i="23"/>
  <c r="H533" i="23"/>
  <c r="H14" i="23"/>
  <c r="H391" i="23"/>
  <c r="H324" i="23"/>
  <c r="H571" i="23"/>
  <c r="H306" i="23"/>
  <c r="H313" i="23"/>
  <c r="H569" i="23"/>
  <c r="H123" i="23"/>
  <c r="E23" i="32" s="1"/>
  <c r="H551" i="23"/>
  <c r="H351" i="23"/>
  <c r="H9" i="23"/>
  <c r="H382" i="23"/>
  <c r="H352" i="23"/>
  <c r="H29" i="23"/>
  <c r="H573" i="23"/>
  <c r="H144" i="23"/>
  <c r="E4" i="41" s="1"/>
  <c r="H289" i="23"/>
  <c r="H102" i="23"/>
  <c r="E2" i="32" s="1"/>
  <c r="H155" i="23"/>
  <c r="E15" i="41" s="1"/>
  <c r="H60" i="23"/>
  <c r="H104" i="23"/>
  <c r="E4" i="32" s="1"/>
  <c r="H75" i="23"/>
  <c r="E5" i="5" s="1"/>
  <c r="H30" i="23"/>
  <c r="H79" i="23"/>
  <c r="E9" i="5" s="1"/>
  <c r="H492" i="23"/>
  <c r="H519" i="23"/>
  <c r="H406" i="23"/>
  <c r="H442" i="23"/>
  <c r="H499" i="23"/>
  <c r="H21" i="23"/>
  <c r="H532" i="23"/>
  <c r="H92" i="23"/>
  <c r="E22" i="5" s="1"/>
  <c r="H169" i="23"/>
  <c r="E29" i="41" s="1"/>
  <c r="H380" i="23"/>
  <c r="H647" i="23"/>
  <c r="H520" i="23"/>
  <c r="H98" i="23"/>
  <c r="E28" i="5" s="1"/>
  <c r="H360" i="23"/>
  <c r="H445" i="23"/>
  <c r="H101" i="23"/>
  <c r="E31" i="5" s="1"/>
  <c r="H255" i="23"/>
  <c r="H476" i="23"/>
  <c r="H366" i="23"/>
  <c r="H599" i="23"/>
  <c r="H610" i="23"/>
  <c r="H450" i="23"/>
  <c r="H52" i="23"/>
  <c r="H127" i="23"/>
  <c r="E27" i="32" s="1"/>
  <c r="H363" i="23"/>
  <c r="H47" i="23"/>
  <c r="H465" i="23"/>
  <c r="H162" i="23"/>
  <c r="E22" i="41" s="1"/>
  <c r="H436" i="23"/>
  <c r="H328" i="23"/>
  <c r="H331" i="23"/>
  <c r="H629" i="23"/>
  <c r="H137" i="23"/>
  <c r="H635" i="23"/>
  <c r="H457" i="23"/>
  <c r="H429" i="23"/>
  <c r="H353" i="23"/>
  <c r="H177" i="23"/>
  <c r="H621" i="23"/>
  <c r="H575" i="23"/>
  <c r="H57" i="23"/>
  <c r="H511" i="23"/>
  <c r="H186" i="23"/>
  <c r="H595" i="23"/>
  <c r="H633" i="23"/>
  <c r="H578" i="23"/>
  <c r="H180" i="23"/>
  <c r="H446" i="23"/>
  <c r="H23" i="23"/>
  <c r="H78" i="23"/>
  <c r="E8" i="5" s="1"/>
  <c r="H158" i="23"/>
  <c r="E18" i="41" s="1"/>
  <c r="H468" i="23"/>
  <c r="H546" i="23"/>
  <c r="H140" i="23"/>
  <c r="H504" i="23"/>
  <c r="H395" i="23"/>
  <c r="H440" i="23"/>
  <c r="H65" i="23"/>
  <c r="H4" i="23"/>
  <c r="H151" i="23"/>
  <c r="E11" i="41" s="1"/>
  <c r="H441" i="23"/>
  <c r="H100" i="23"/>
  <c r="E30" i="5" s="1"/>
  <c r="H184" i="23"/>
  <c r="H600" i="23"/>
  <c r="H91" i="23"/>
  <c r="E21" i="5" s="1"/>
  <c r="H549" i="23"/>
  <c r="H246" i="23"/>
  <c r="H583" i="23"/>
  <c r="H561" i="23"/>
  <c r="H321" i="23"/>
  <c r="H491" i="23"/>
  <c r="H312" i="23"/>
  <c r="H552" i="23"/>
  <c r="H513" i="23"/>
  <c r="H95" i="23"/>
  <c r="E25" i="5" s="1"/>
  <c r="H628" i="23"/>
  <c r="H145" i="23"/>
  <c r="E5" i="41" s="1"/>
  <c r="H336" i="23"/>
  <c r="H503" i="23"/>
  <c r="H488" i="23"/>
  <c r="H570" i="23"/>
  <c r="H371" i="23"/>
  <c r="H335" i="23"/>
  <c r="H86" i="23"/>
  <c r="E16" i="5" s="1"/>
  <c r="H70" i="23"/>
  <c r="H310" i="23"/>
  <c r="H466" i="23"/>
  <c r="H115" i="23"/>
  <c r="E15" i="32" s="1"/>
  <c r="H502" i="23"/>
  <c r="H581" i="23"/>
  <c r="H149" i="23"/>
  <c r="E9" i="41" s="1"/>
  <c r="H497" i="23"/>
  <c r="H474" i="23"/>
  <c r="H160" i="23"/>
  <c r="E20" i="41" s="1"/>
  <c r="H661" i="23"/>
  <c r="H632" i="23"/>
  <c r="H536" i="23"/>
  <c r="H314" i="23"/>
  <c r="H408" i="23"/>
  <c r="H576" i="23"/>
  <c r="H346" i="23"/>
  <c r="H420" i="23"/>
  <c r="H73" i="23"/>
  <c r="E3" i="5" s="1"/>
  <c r="H134" i="23"/>
  <c r="H509" i="23"/>
  <c r="H471" i="23"/>
  <c r="H379" i="23"/>
  <c r="H438" i="23"/>
  <c r="H105" i="23"/>
  <c r="E5" i="32" s="1"/>
  <c r="H195" i="23"/>
  <c r="H36" i="23"/>
  <c r="H74" i="23"/>
  <c r="E4" i="5" s="1"/>
  <c r="H424" i="23"/>
  <c r="H344" i="23"/>
  <c r="H636" i="23"/>
  <c r="H10" i="23"/>
  <c r="H591" i="23"/>
  <c r="H274" i="23"/>
  <c r="H132" i="23"/>
  <c r="H386" i="23"/>
  <c r="H487" i="23"/>
  <c r="H638" i="23"/>
  <c r="H89" i="23"/>
  <c r="E19" i="5" s="1"/>
  <c r="H615" i="23"/>
  <c r="H443" i="23"/>
  <c r="H109" i="23"/>
  <c r="E9" i="32" s="1"/>
  <c r="H16" i="23"/>
  <c r="H393" i="23"/>
  <c r="H464" i="23"/>
  <c r="H501" i="23"/>
  <c r="H340" i="23"/>
  <c r="H496" i="23"/>
  <c r="H417" i="23"/>
  <c r="H473" i="23"/>
  <c r="H55" i="23"/>
  <c r="H355" i="23"/>
  <c r="H472" i="23"/>
  <c r="H315" i="23"/>
  <c r="H407" i="23"/>
  <c r="H375" i="23"/>
  <c r="H147" i="23"/>
  <c r="E7" i="41" s="1"/>
  <c r="H425" i="23"/>
  <c r="H40" i="23"/>
  <c r="H625" i="23"/>
  <c r="H146" i="23"/>
  <c r="E6" i="41" s="1"/>
  <c r="H657" i="23"/>
  <c r="H63" i="23"/>
  <c r="H643" i="23"/>
  <c r="H330" i="23"/>
  <c r="H77" i="23"/>
  <c r="E7" i="5" s="1"/>
  <c r="H3" i="23"/>
  <c r="H349" i="23"/>
  <c r="H411" i="23"/>
  <c r="H318" i="23"/>
  <c r="H479" i="23"/>
  <c r="H42" i="23"/>
  <c r="H623" i="23"/>
  <c r="H616" i="23"/>
  <c r="H463" i="23"/>
  <c r="H125" i="23"/>
  <c r="E25" i="32" s="1"/>
  <c r="H12" i="23"/>
  <c r="H305" i="23"/>
  <c r="H372" i="23"/>
  <c r="H2" i="23"/>
  <c r="H8" i="23"/>
  <c r="H563" i="23"/>
  <c r="H506" i="23"/>
  <c r="H565" i="23"/>
  <c r="H544" i="23"/>
  <c r="H455" i="23"/>
  <c r="H567" i="23"/>
  <c r="H179" i="23"/>
  <c r="H554" i="23"/>
  <c r="H96" i="23"/>
  <c r="E26" i="5" s="1"/>
  <c r="H550" i="23"/>
  <c r="H444" i="23"/>
  <c r="H133" i="23"/>
  <c r="H414" i="23"/>
  <c r="H423" i="23"/>
  <c r="H154" i="23"/>
  <c r="E14" i="41" s="1"/>
  <c r="H577" i="23"/>
  <c r="H510" i="23"/>
  <c r="H430" i="23"/>
  <c r="H84" i="23"/>
  <c r="E14" i="5" s="1"/>
  <c r="H558" i="23"/>
  <c r="H560" i="23"/>
  <c r="H618" i="23"/>
  <c r="H418" i="23"/>
  <c r="H22" i="23"/>
  <c r="H80" i="23"/>
  <c r="E10" i="5" s="1"/>
  <c r="H493" i="23"/>
  <c r="H250" i="23"/>
  <c r="H593" i="23"/>
  <c r="H645" i="23"/>
  <c r="H598" i="23"/>
  <c r="H97" i="23"/>
  <c r="E27" i="5" s="1"/>
  <c r="H44" i="23"/>
  <c r="H531" i="23"/>
  <c r="H432" i="23"/>
  <c r="H461" i="23"/>
  <c r="H498" i="23"/>
  <c r="H316" i="23"/>
  <c r="H33" i="23"/>
  <c r="H512" i="23"/>
  <c r="H343" i="23"/>
  <c r="H48" i="23"/>
  <c r="H157" i="23"/>
  <c r="E17" i="41" s="1"/>
  <c r="H642" i="23"/>
  <c r="H454" i="23"/>
  <c r="H161" i="23"/>
  <c r="E21" i="41" s="1"/>
  <c r="H292" i="23"/>
  <c r="H564" i="23"/>
  <c r="H27" i="23"/>
  <c r="H348" i="23"/>
  <c r="H470" i="23"/>
  <c r="H439" i="23"/>
  <c r="H387" i="23"/>
  <c r="H114" i="23"/>
  <c r="E14" i="32" s="1"/>
  <c r="H611" i="23"/>
  <c r="H152" i="23"/>
  <c r="E12" i="41" s="1"/>
  <c r="H419" i="23"/>
  <c r="H634" i="23"/>
  <c r="H54" i="23"/>
  <c r="H172" i="23"/>
  <c r="H538" i="23"/>
  <c r="H334" i="23"/>
  <c r="H401" i="23"/>
  <c r="H131" i="23"/>
  <c r="E31" i="32" s="1"/>
  <c r="H655" i="23"/>
  <c r="H345" i="23"/>
  <c r="H626" i="23"/>
  <c r="H412" i="23"/>
  <c r="H148" i="23"/>
  <c r="E8" i="41" s="1"/>
  <c r="H320" i="23"/>
  <c r="H388" i="23"/>
  <c r="H159" i="23"/>
  <c r="E19" i="41" s="1"/>
  <c r="H421" i="23"/>
  <c r="H508" i="23"/>
  <c r="H543" i="23"/>
  <c r="H585" i="23"/>
  <c r="H317" i="23"/>
  <c r="H365" i="23"/>
  <c r="H191" i="23"/>
  <c r="H68" i="23"/>
  <c r="H523" i="23"/>
  <c r="H90" i="23"/>
  <c r="E20" i="5" s="1"/>
  <c r="H384" i="23"/>
  <c r="H113" i="23"/>
  <c r="E13" i="32" s="1"/>
  <c r="H449" i="23"/>
  <c r="H106" i="23"/>
  <c r="E6" i="32" s="1"/>
  <c r="H49" i="23"/>
  <c r="H112" i="23"/>
  <c r="E12" i="32" s="1"/>
  <c r="H233" i="23"/>
  <c r="H329" i="23"/>
  <c r="H139" i="23"/>
  <c r="H586" i="23"/>
  <c r="H135" i="23"/>
  <c r="H559" i="23"/>
  <c r="H530" i="23"/>
  <c r="H368" i="23"/>
  <c r="H138" i="23"/>
  <c r="H609" i="23"/>
  <c r="H378" i="23"/>
  <c r="H467" i="23"/>
  <c r="H6" i="23"/>
  <c r="H66" i="23"/>
  <c r="H37" i="23"/>
  <c r="H108" i="23"/>
  <c r="E8" i="32" s="1"/>
  <c r="H72" i="23"/>
  <c r="E2" i="5" s="1"/>
  <c r="H142" i="23"/>
  <c r="E2" i="41" s="1"/>
  <c r="H175" i="23"/>
  <c r="H20" i="23"/>
  <c r="H653" i="23"/>
  <c r="H612" i="23"/>
  <c r="H480" i="23"/>
  <c r="H83" i="23"/>
  <c r="E13" i="5" s="1"/>
  <c r="H458" i="23"/>
  <c r="H56" i="23"/>
  <c r="H357" i="23"/>
  <c r="H651" i="23"/>
  <c r="H505" i="23"/>
  <c r="H309" i="23"/>
  <c r="H660" i="23"/>
  <c r="H431" i="23"/>
  <c r="H124" i="23"/>
  <c r="E24" i="32" s="1"/>
  <c r="H64" i="23"/>
  <c r="H525" i="23"/>
  <c r="H167" i="23"/>
  <c r="E27" i="41" s="1"/>
  <c r="H323" i="23"/>
  <c r="H507" i="23"/>
  <c r="H547" i="23"/>
  <c r="H218" i="23"/>
  <c r="H572" i="23"/>
  <c r="H350" i="23"/>
  <c r="H28" i="23"/>
  <c r="H256" i="23"/>
  <c r="H597" i="23"/>
  <c r="H229" i="23"/>
  <c r="H38" i="23"/>
  <c r="H94" i="23"/>
  <c r="E24" i="5" s="1"/>
  <c r="H203" i="23"/>
  <c r="H517" i="23"/>
  <c r="H383" i="23"/>
  <c r="H99" i="23"/>
  <c r="E29" i="5" s="1"/>
  <c r="H527" i="23"/>
  <c r="H356" i="23"/>
  <c r="H190" i="23"/>
  <c r="H381" i="23"/>
  <c r="H276" i="23"/>
  <c r="H534" i="23"/>
  <c r="H398" i="23"/>
  <c r="H539" i="23"/>
  <c r="H481" i="23"/>
  <c r="H245" i="23"/>
  <c r="H223" i="23"/>
  <c r="H416" i="23"/>
  <c r="H251" i="23"/>
  <c r="H435" i="23"/>
  <c r="H51" i="23"/>
  <c r="H117" i="23"/>
  <c r="E17" i="32" s="1"/>
  <c r="H413" i="23"/>
  <c r="H537" i="23"/>
  <c r="H627" i="23"/>
  <c r="H403" i="23"/>
  <c r="H19" i="23"/>
  <c r="H85" i="23"/>
  <c r="E15" i="5" s="1"/>
  <c r="H7" i="23"/>
  <c r="H87" i="23"/>
  <c r="E17" i="5" s="1"/>
  <c r="H269" i="23"/>
  <c r="H282" i="23"/>
  <c r="H280" i="23"/>
  <c r="H165" i="23"/>
  <c r="E25" i="41" s="1"/>
  <c r="H453" i="23"/>
  <c r="H118" i="23"/>
  <c r="E18" i="32" s="1"/>
  <c r="H545" i="23"/>
  <c r="H333" i="23"/>
  <c r="H53" i="23"/>
  <c r="H410" i="23"/>
  <c r="H535" i="23"/>
  <c r="H529" i="23"/>
  <c r="H603" i="23"/>
  <c r="H311" i="23"/>
  <c r="H171" i="23"/>
  <c r="E31" i="41" s="1"/>
  <c r="H111" i="23"/>
  <c r="E11" i="32" s="1"/>
  <c r="H338" i="23"/>
  <c r="H389" i="23"/>
  <c r="H619" i="23"/>
  <c r="H588" i="23"/>
  <c r="H562" i="23"/>
  <c r="H404" i="23"/>
  <c r="H362" i="23"/>
  <c r="H605" i="23"/>
  <c r="H15" i="23"/>
  <c r="H168" i="23"/>
  <c r="E28" i="41" s="1"/>
  <c r="H81" i="23"/>
  <c r="E11" i="5" s="1"/>
  <c r="H402" i="23"/>
  <c r="H486" i="23"/>
  <c r="H649" i="23"/>
  <c r="H24" i="23"/>
  <c r="H405" i="23"/>
  <c r="H596" i="23"/>
  <c r="H521" i="23"/>
  <c r="H181" i="23"/>
  <c r="H385" i="23"/>
  <c r="H374" i="23"/>
  <c r="H11" i="23"/>
  <c r="H209" i="23"/>
  <c r="H614" i="23"/>
  <c r="H524" i="23"/>
  <c r="H483" i="23"/>
  <c r="H639" i="23"/>
  <c r="H604" i="23"/>
  <c r="H185" i="23"/>
  <c r="H259" i="23"/>
  <c r="H210" i="23"/>
  <c r="H219" i="23"/>
  <c r="H199" i="23"/>
  <c r="H136" i="23"/>
  <c r="H409" i="23"/>
  <c r="H332" i="23"/>
  <c r="H76" i="23"/>
  <c r="E6" i="5" s="1"/>
  <c r="H590" i="23"/>
  <c r="H107" i="23"/>
  <c r="E7" i="32" s="1"/>
  <c r="H62" i="23"/>
  <c r="H654" i="23"/>
  <c r="H339" i="23"/>
  <c r="H613" i="23"/>
  <c r="H489" i="23"/>
  <c r="H13" i="23"/>
  <c r="H377" i="23"/>
  <c r="H293" i="23"/>
  <c r="H213" i="23"/>
  <c r="H325" i="23"/>
  <c r="H17" i="23"/>
  <c r="H494" i="23"/>
  <c r="H156" i="23"/>
  <c r="E16" i="41" s="1"/>
  <c r="H437" i="23"/>
  <c r="H93" i="23"/>
  <c r="E23" i="5" s="1"/>
  <c r="H495" i="23"/>
  <c r="H18" i="23"/>
  <c r="H50" i="23"/>
  <c r="H574" i="23"/>
  <c r="H477" i="23"/>
  <c r="H452" i="23"/>
  <c r="H303" i="23"/>
  <c r="H399" i="23"/>
  <c r="H650" i="23"/>
  <c r="H451" i="23"/>
  <c r="H46" i="23"/>
  <c r="H164" i="23"/>
  <c r="E24" i="41" s="1"/>
  <c r="H456" i="23"/>
  <c r="H299" i="23"/>
  <c r="H58" i="23"/>
  <c r="H518" i="23"/>
  <c r="H584" i="23"/>
  <c r="H120" i="23"/>
  <c r="E20" i="32" s="1"/>
  <c r="H579" i="23"/>
  <c r="H568" i="23"/>
  <c r="H640" i="23"/>
  <c r="H390" i="23"/>
  <c r="H129" i="23"/>
  <c r="E29" i="32" s="1"/>
  <c r="H475" i="23"/>
  <c r="H392" i="23"/>
  <c r="H606" i="23"/>
  <c r="H427" i="23"/>
  <c r="H130" i="23"/>
  <c r="E30" i="32" s="1"/>
  <c r="H254" i="23"/>
  <c r="H200" i="23"/>
  <c r="H88" i="23"/>
  <c r="E18" i="5" s="1"/>
  <c r="H319" i="23"/>
  <c r="H607" i="23"/>
  <c r="H128" i="23"/>
  <c r="E28" i="32" s="1"/>
  <c r="H35" i="23"/>
  <c r="H71" i="23"/>
  <c r="H277" i="23"/>
  <c r="H183" i="23"/>
  <c r="H241" i="23"/>
  <c r="H67" i="23"/>
  <c r="H556" i="23"/>
  <c r="H485" i="23"/>
  <c r="H428" i="23"/>
  <c r="H400" i="23"/>
  <c r="H648" i="23"/>
  <c r="H126" i="23"/>
  <c r="E26" i="32" s="1"/>
  <c r="H25" i="23"/>
  <c r="H41" i="23"/>
  <c r="H426" i="23"/>
  <c r="H39" i="23"/>
  <c r="H342" i="23"/>
  <c r="H637" i="23"/>
  <c r="H61" i="23"/>
  <c r="H260" i="23"/>
  <c r="H266" i="23"/>
  <c r="H294" i="23"/>
  <c r="H262" i="23"/>
  <c r="H227" i="23"/>
  <c r="H279" i="23"/>
  <c r="H239" i="23"/>
  <c r="H236" i="23"/>
  <c r="H252" i="23"/>
  <c r="H208" i="23"/>
  <c r="H189" i="23"/>
  <c r="H230" i="23"/>
  <c r="H281" i="23"/>
  <c r="H267" i="23"/>
  <c r="H226" i="23"/>
  <c r="H240" i="23"/>
  <c r="H202" i="23"/>
  <c r="H271" i="23"/>
  <c r="H278" i="23"/>
  <c r="H257" i="23"/>
  <c r="H206" i="23"/>
  <c r="H263" i="23"/>
  <c r="H253" i="23"/>
  <c r="H212" i="23"/>
  <c r="H238" i="23"/>
  <c r="H296" i="23"/>
  <c r="H201" i="23"/>
  <c r="H288" i="23"/>
  <c r="H290" i="23"/>
  <c r="H235" i="23"/>
  <c r="H192" i="23"/>
  <c r="H291" i="23"/>
  <c r="H214" i="23"/>
  <c r="H275" i="23"/>
  <c r="H258" i="23"/>
  <c r="H231" i="23"/>
  <c r="H197" i="23"/>
  <c r="H244" i="23"/>
  <c r="H264" i="23"/>
  <c r="H272" i="23"/>
  <c r="H237" i="23"/>
  <c r="H188" i="23"/>
  <c r="H216" i="23"/>
  <c r="H297" i="23"/>
  <c r="H211" i="23"/>
  <c r="H287" i="23"/>
  <c r="H268" i="23"/>
  <c r="H221" i="23"/>
  <c r="H300" i="23"/>
  <c r="H207" i="23"/>
  <c r="H248" i="23"/>
  <c r="H193" i="23"/>
  <c r="H234" i="23"/>
  <c r="H220" i="23"/>
  <c r="H273" i="23"/>
</calcChain>
</file>

<file path=xl/sharedStrings.xml><?xml version="1.0" encoding="utf-8"?>
<sst xmlns="http://schemas.openxmlformats.org/spreadsheetml/2006/main" count="7403" uniqueCount="784">
  <si>
    <t>W</t>
  </si>
  <si>
    <t>code</t>
  </si>
  <si>
    <t>B</t>
  </si>
  <si>
    <t>U</t>
  </si>
  <si>
    <t>R</t>
  </si>
  <si>
    <t>G</t>
  </si>
  <si>
    <t>WU</t>
  </si>
  <si>
    <t>UB</t>
  </si>
  <si>
    <t>BR</t>
  </si>
  <si>
    <t>RG</t>
  </si>
  <si>
    <t>GW</t>
  </si>
  <si>
    <t>WB</t>
  </si>
  <si>
    <t>UR</t>
  </si>
  <si>
    <t>BG</t>
  </si>
  <si>
    <t>RW</t>
  </si>
  <si>
    <t>GU</t>
  </si>
  <si>
    <t>WUB</t>
  </si>
  <si>
    <t>UBR</t>
  </si>
  <si>
    <t>BRG</t>
  </si>
  <si>
    <t>RGW</t>
  </si>
  <si>
    <t>GWU</t>
  </si>
  <si>
    <t>WBR</t>
  </si>
  <si>
    <t>URG</t>
  </si>
  <si>
    <t>BGW</t>
  </si>
  <si>
    <t>RWU</t>
  </si>
  <si>
    <t>GUB</t>
  </si>
  <si>
    <t>C1</t>
  </si>
  <si>
    <t>C2</t>
  </si>
  <si>
    <t>C3</t>
  </si>
  <si>
    <t>x</t>
  </si>
  <si>
    <t>C4</t>
  </si>
  <si>
    <t>C5</t>
  </si>
  <si>
    <t>c1</t>
  </si>
  <si>
    <t>code/1</t>
  </si>
  <si>
    <t>verbe/1</t>
  </si>
  <si>
    <t>devise/1</t>
  </si>
  <si>
    <t>code2</t>
  </si>
  <si>
    <t>verbe2</t>
  </si>
  <si>
    <t>blanc</t>
  </si>
  <si>
    <t>bleu</t>
  </si>
  <si>
    <t>noir</t>
  </si>
  <si>
    <t>rouge</t>
  </si>
  <si>
    <t>vert</t>
  </si>
  <si>
    <t>azorius</t>
  </si>
  <si>
    <t>orzhov</t>
  </si>
  <si>
    <t>dimir</t>
  </si>
  <si>
    <t>rakdos</t>
  </si>
  <si>
    <t>izzet</t>
  </si>
  <si>
    <t>golgari</t>
  </si>
  <si>
    <t>gruul</t>
  </si>
  <si>
    <t>boros</t>
  </si>
  <si>
    <t>selesnya</t>
  </si>
  <si>
    <t>simic</t>
  </si>
  <si>
    <t>esper</t>
  </si>
  <si>
    <t>grixis</t>
  </si>
  <si>
    <t>jund</t>
  </si>
  <si>
    <t>naya</t>
  </si>
  <si>
    <t>bant</t>
  </si>
  <si>
    <t>littéral/1</t>
  </si>
  <si>
    <t>c2</t>
  </si>
  <si>
    <t>verbe/2</t>
  </si>
  <si>
    <t>1a</t>
  </si>
  <si>
    <t>1b</t>
  </si>
  <si>
    <t>littéral</t>
  </si>
  <si>
    <t>2-1</t>
  </si>
  <si>
    <t>1-1</t>
  </si>
  <si>
    <t>0-1</t>
  </si>
  <si>
    <t>2</t>
  </si>
  <si>
    <t>1</t>
  </si>
  <si>
    <t>total</t>
  </si>
  <si>
    <t>devise/2</t>
  </si>
  <si>
    <t>code/2</t>
  </si>
  <si>
    <t>littéral/2</t>
  </si>
  <si>
    <t>0-2</t>
  </si>
  <si>
    <t>rang</t>
  </si>
  <si>
    <t>verbe</t>
  </si>
  <si>
    <t>devise</t>
  </si>
  <si>
    <t>1-2</t>
  </si>
  <si>
    <t>devise1</t>
  </si>
  <si>
    <t>verbe1</t>
  </si>
  <si>
    <t>&gt;1</t>
  </si>
  <si>
    <t>code2/1</t>
  </si>
  <si>
    <t>littéral2/1</t>
  </si>
  <si>
    <t>verbe2/1</t>
  </si>
  <si>
    <t>code1</t>
  </si>
  <si>
    <t>littéral1/2</t>
  </si>
  <si>
    <t>s1</t>
  </si>
  <si>
    <t>s2</t>
  </si>
  <si>
    <t>c3</t>
  </si>
  <si>
    <t>s3</t>
  </si>
  <si>
    <t>devise2</t>
  </si>
  <si>
    <t>littéral1</t>
  </si>
  <si>
    <t>littéral2</t>
  </si>
  <si>
    <t>littéral3</t>
  </si>
  <si>
    <t>verbe3</t>
  </si>
  <si>
    <t>devise3</t>
  </si>
  <si>
    <t>littéral1/1</t>
  </si>
  <si>
    <t>littéral2&gt;</t>
  </si>
  <si>
    <t>guilde</t>
  </si>
  <si>
    <t>Onglet</t>
  </si>
  <si>
    <t>Description</t>
  </si>
  <si>
    <t>Commentaires</t>
  </si>
  <si>
    <t>tous les profils</t>
  </si>
  <si>
    <t>contenu de toutes les listes</t>
  </si>
  <si>
    <t>profils à 5 couleurs ordonnées</t>
  </si>
  <si>
    <t>n1</t>
  </si>
  <si>
    <t>n2</t>
  </si>
  <si>
    <t>2opp</t>
  </si>
  <si>
    <t>3opp</t>
  </si>
  <si>
    <t>maîtriser</t>
  </si>
  <si>
    <t>Wg</t>
  </si>
  <si>
    <t>Wu</t>
  </si>
  <si>
    <t>Uw</t>
  </si>
  <si>
    <t>Ub</t>
  </si>
  <si>
    <t>Bu</t>
  </si>
  <si>
    <t>Br</t>
  </si>
  <si>
    <t>Rb</t>
  </si>
  <si>
    <t>Rg</t>
  </si>
  <si>
    <t>Gr</t>
  </si>
  <si>
    <t>Gw</t>
  </si>
  <si>
    <t>Logique</t>
  </si>
  <si>
    <t>Technologie</t>
  </si>
  <si>
    <t>Profit</t>
  </si>
  <si>
    <t>deviseOpp</t>
  </si>
  <si>
    <t>-1</t>
  </si>
  <si>
    <t>-2</t>
  </si>
  <si>
    <t>s'accorder</t>
  </si>
  <si>
    <t>2-2</t>
  </si>
  <si>
    <t>AB.CD.E</t>
  </si>
  <si>
    <t>AB.C.DE</t>
  </si>
  <si>
    <t>A.BC.DE</t>
  </si>
  <si>
    <t>parvenir à ses résultats en dominant son sujet</t>
  </si>
  <si>
    <t>vivre avec dextérité</t>
  </si>
  <si>
    <t>traits</t>
  </si>
  <si>
    <t>s'adapter</t>
  </si>
  <si>
    <t>jeskai</t>
  </si>
  <si>
    <t>sultai</t>
  </si>
  <si>
    <t>mardu</t>
  </si>
  <si>
    <t>temur</t>
  </si>
  <si>
    <t>abzan</t>
  </si>
  <si>
    <t>2a</t>
  </si>
  <si>
    <t>2b</t>
  </si>
  <si>
    <t>/3a</t>
  </si>
  <si>
    <t>/3b</t>
  </si>
  <si>
    <t>cp122</t>
  </si>
  <si>
    <t>cp212</t>
  </si>
  <si>
    <t>3a</t>
  </si>
  <si>
    <t>3b</t>
  </si>
  <si>
    <t>servir la société avec fermeté</t>
  </si>
  <si>
    <t>code360</t>
  </si>
  <si>
    <t>littéral360</t>
  </si>
  <si>
    <t>verbe360</t>
  </si>
  <si>
    <t>devise360</t>
  </si>
  <si>
    <t>format1</t>
  </si>
  <si>
    <t>format2</t>
  </si>
  <si>
    <t>format3</t>
  </si>
  <si>
    <t>améliorer</t>
  </si>
  <si>
    <t>code3</t>
  </si>
  <si>
    <t>obtenir</t>
  </si>
  <si>
    <t>AB</t>
  </si>
  <si>
    <t>AC</t>
  </si>
  <si>
    <t>BC</t>
  </si>
  <si>
    <t>BD</t>
  </si>
  <si>
    <t>CD</t>
  </si>
  <si>
    <t>CE</t>
  </si>
  <si>
    <t>DE</t>
  </si>
  <si>
    <t>DA</t>
  </si>
  <si>
    <t>EA</t>
  </si>
  <si>
    <t>EB</t>
  </si>
  <si>
    <t>A</t>
  </si>
  <si>
    <t>C</t>
  </si>
  <si>
    <t>D</t>
  </si>
  <si>
    <t>E</t>
  </si>
  <si>
    <t>360</t>
  </si>
  <si>
    <t>vivre en accord</t>
  </si>
  <si>
    <t>Interdépendance</t>
  </si>
  <si>
    <t>"je fais ce qui est bon pour moi"</t>
  </si>
  <si>
    <t>Impulsion</t>
  </si>
  <si>
    <t>harmoniser le monde</t>
  </si>
  <si>
    <t>servir la société sans enjeu de pouvoir</t>
  </si>
  <si>
    <t>sauver le monde</t>
  </si>
  <si>
    <t>vivre en douceur</t>
  </si>
  <si>
    <t>vivre en souplesse</t>
  </si>
  <si>
    <t>vibrer</t>
  </si>
  <si>
    <t>code/3</t>
  </si>
  <si>
    <t>0-3</t>
  </si>
  <si>
    <t>1.1</t>
  </si>
  <si>
    <t>LOG</t>
  </si>
  <si>
    <t>-3</t>
  </si>
  <si>
    <t>poids profils</t>
  </si>
  <si>
    <t>(utilitaire)</t>
  </si>
  <si>
    <t>c1a</t>
  </si>
  <si>
    <t>c1b</t>
  </si>
  <si>
    <t>c1c</t>
  </si>
  <si>
    <t>/c123</t>
  </si>
  <si>
    <t>/c5</t>
  </si>
  <si>
    <t>c12a, c12b, c12C</t>
  </si>
  <si>
    <t>/c45</t>
  </si>
  <si>
    <t>c12</t>
  </si>
  <si>
    <t>c123</t>
  </si>
  <si>
    <t>/45</t>
  </si>
  <si>
    <t>parfaire l'agencement du monde</t>
  </si>
  <si>
    <t>Naturel</t>
  </si>
  <si>
    <t>agir au nom de ce qui est grand</t>
  </si>
  <si>
    <t>savoir vivre en toute facilité</t>
  </si>
  <si>
    <t>codeT</t>
  </si>
  <si>
    <t>verbeT</t>
  </si>
  <si>
    <t>deviseT</t>
  </si>
  <si>
    <t>détail</t>
  </si>
  <si>
    <t>pondérations pour profils à 5 couleurs (sert à la table 360)</t>
  </si>
  <si>
    <t>accomplir</t>
  </si>
  <si>
    <t>autotest</t>
  </si>
  <si>
    <t xml:space="preserve">autopositionnement </t>
  </si>
  <si>
    <t>écart</t>
  </si>
  <si>
    <t>écart entre 2 profils</t>
  </si>
  <si>
    <t>Auto-positionnement</t>
  </si>
  <si>
    <t>code90</t>
  </si>
  <si>
    <t>ne pas supprimer</t>
  </si>
  <si>
    <t>Pierre</t>
  </si>
  <si>
    <t>La Poste</t>
  </si>
  <si>
    <t>code2-1</t>
  </si>
  <si>
    <t>code1-2</t>
  </si>
  <si>
    <t>verbe2-1</t>
  </si>
  <si>
    <t>verbe1-2</t>
  </si>
  <si>
    <t>moy</t>
  </si>
  <si>
    <t>&amp;</t>
  </si>
  <si>
    <t>med</t>
  </si>
  <si>
    <t>score1</t>
  </si>
  <si>
    <t>score2</t>
  </si>
  <si>
    <t>score corrigé</t>
  </si>
  <si>
    <t>profil 1</t>
  </si>
  <si>
    <t>profil 2</t>
  </si>
  <si>
    <t>motivations profil 2</t>
  </si>
  <si>
    <t>motivations profil 1</t>
  </si>
  <si>
    <t>fonctions profil 1</t>
  </si>
  <si>
    <t>fonctions profil 2</t>
  </si>
  <si>
    <t>Détail d'un profil</t>
  </si>
  <si>
    <t>score utilisé</t>
  </si>
  <si>
    <t>motivations</t>
  </si>
  <si>
    <t>paire</t>
  </si>
  <si>
    <t>coef.</t>
  </si>
  <si>
    <t>score</t>
  </si>
  <si>
    <t>/w</t>
  </si>
  <si>
    <t>/u</t>
  </si>
  <si>
    <t>/b</t>
  </si>
  <si>
    <t>/r</t>
  </si>
  <si>
    <t>/g</t>
  </si>
  <si>
    <t>ligne</t>
  </si>
  <si>
    <t>max</t>
  </si>
  <si>
    <t>mix</t>
  </si>
  <si>
    <t>Liberté</t>
  </si>
  <si>
    <t xml:space="preserve"> </t>
  </si>
  <si>
    <t>122</t>
  </si>
  <si>
    <t>221</t>
  </si>
  <si>
    <t>212</t>
  </si>
  <si>
    <t>s'appuie sur la série suivante</t>
  </si>
  <si>
    <t>TOP/BOTTOM</t>
  </si>
  <si>
    <r>
      <rPr>
        <b/>
        <sz val="10"/>
        <color theme="3"/>
        <rFont val="Tahoma"/>
        <family val="2"/>
      </rPr>
      <t>motivations</t>
    </r>
    <r>
      <rPr>
        <sz val="10"/>
        <rFont val="Tahoma"/>
        <family val="2"/>
      </rPr>
      <t xml:space="preserve"> (2 couleurs)</t>
    </r>
  </si>
  <si>
    <r>
      <rPr>
        <b/>
        <sz val="10"/>
        <color theme="3"/>
        <rFont val="Tahoma"/>
        <family val="2"/>
      </rPr>
      <t>fonctions</t>
    </r>
    <r>
      <rPr>
        <sz val="10"/>
        <rFont val="Tahoma"/>
        <family val="2"/>
      </rPr>
      <t xml:space="preserve"> (3 couleurs)</t>
    </r>
  </si>
  <si>
    <r>
      <t xml:space="preserve">polarité des </t>
    </r>
    <r>
      <rPr>
        <b/>
        <sz val="10"/>
        <color theme="3"/>
        <rFont val="Tahoma"/>
        <family val="2"/>
      </rPr>
      <t>motivations</t>
    </r>
    <r>
      <rPr>
        <b/>
        <sz val="10"/>
        <rFont val="Tahoma"/>
        <family val="2"/>
      </rPr>
      <t xml:space="preserve"> -- détail</t>
    </r>
  </si>
  <si>
    <r>
      <t xml:space="preserve">polarité des </t>
    </r>
    <r>
      <rPr>
        <b/>
        <sz val="10"/>
        <color theme="3"/>
        <rFont val="Tahoma"/>
        <family val="2"/>
      </rPr>
      <t>fonctions</t>
    </r>
    <r>
      <rPr>
        <b/>
        <sz val="10"/>
        <rFont val="Tahoma"/>
        <family val="2"/>
      </rPr>
      <t xml:space="preserve"> -- résumé</t>
    </r>
  </si>
  <si>
    <r>
      <t xml:space="preserve">polarité des </t>
    </r>
    <r>
      <rPr>
        <b/>
        <sz val="10"/>
        <color theme="3"/>
        <rFont val="Tahoma"/>
        <family val="2"/>
      </rPr>
      <t>fonctions</t>
    </r>
    <r>
      <rPr>
        <b/>
        <sz val="10"/>
        <rFont val="Tahoma"/>
        <family val="2"/>
      </rPr>
      <t xml:space="preserve"> -- détail</t>
    </r>
  </si>
  <si>
    <r>
      <t xml:space="preserve">proximité des </t>
    </r>
    <r>
      <rPr>
        <b/>
        <sz val="10"/>
        <color theme="3"/>
        <rFont val="Tahoma"/>
        <family val="2"/>
      </rPr>
      <t xml:space="preserve">profils développés </t>
    </r>
    <r>
      <rPr>
        <b/>
        <sz val="10"/>
        <rFont val="Tahoma"/>
        <family val="2"/>
      </rPr>
      <t>(360 entrées)</t>
    </r>
  </si>
  <si>
    <t>avoir du succès</t>
  </si>
  <si>
    <t>protéger son cadre</t>
  </si>
  <si>
    <t>Ecart entre 2 profils</t>
  </si>
  <si>
    <t>pouvoir</t>
  </si>
  <si>
    <t>"il est merveilleux d'être vivant"</t>
  </si>
  <si>
    <t>savoir intervenir avec adéquation</t>
  </si>
  <si>
    <t>assister le monde</t>
  </si>
  <si>
    <t>administrer le monde</t>
  </si>
  <si>
    <t>save</t>
  </si>
  <si>
    <t>sauvegarde données individuelles</t>
  </si>
  <si>
    <t>rosace</t>
  </si>
  <si>
    <t>présentation graphique du modèle</t>
  </si>
  <si>
    <t>verbeOpp</t>
  </si>
  <si>
    <t>Ordre</t>
  </si>
  <si>
    <t>"la raison dicte mes actes"</t>
  </si>
  <si>
    <t>"chacun décide de sa vie"</t>
  </si>
  <si>
    <t>vivre dans un monde de compétition</t>
  </si>
  <si>
    <t>comprendre le monde</t>
  </si>
  <si>
    <t>accueillir la réalité</t>
  </si>
  <si>
    <t>vivre dans un monde de non-compétition</t>
  </si>
  <si>
    <t>appréhender la complexité du monde</t>
  </si>
  <si>
    <t>opposé dans la roue</t>
  </si>
  <si>
    <t>complément motivation</t>
  </si>
  <si>
    <t>polarité des motivations (10 questions)</t>
  </si>
  <si>
    <t>polarité des fonctions (30 questions)</t>
  </si>
  <si>
    <t>11-</t>
  </si>
  <si>
    <t>1/4</t>
  </si>
  <si>
    <t>1/5</t>
  </si>
  <si>
    <t>réussir</t>
  </si>
  <si>
    <t>savoir mener ses projets en toute circonstance</t>
  </si>
  <si>
    <t>profiter de la vie</t>
  </si>
  <si>
    <t>vivre une vie merveilleuse</t>
  </si>
  <si>
    <t>peaufiner ses conditions de vie</t>
  </si>
  <si>
    <t>être ingénieux</t>
  </si>
  <si>
    <t>servir ses intérêts</t>
  </si>
  <si>
    <t>servir ses desseins</t>
  </si>
  <si>
    <t>avoir une position de prestige</t>
  </si>
  <si>
    <t>adorer sa vie</t>
  </si>
  <si>
    <t>vivre en liberté</t>
  </si>
  <si>
    <t>agir sans contrainte</t>
  </si>
  <si>
    <t>guider le monde</t>
  </si>
  <si>
    <t>vivre avec agilité</t>
  </si>
  <si>
    <t>opposé</t>
  </si>
  <si>
    <t>travailler au bon ordre du monde</t>
  </si>
  <si>
    <t>rendre l'organisation efficace</t>
  </si>
  <si>
    <t>garantir le bon ordre du monde</t>
  </si>
  <si>
    <t>perfectionner le monde</t>
  </si>
  <si>
    <t>être de ceux qui dictent l'ordre</t>
  </si>
  <si>
    <t>laisser libre cours à son imagination</t>
  </si>
  <si>
    <t>vivre en imposant ses décisions</t>
  </si>
  <si>
    <t>toucher à tout avec succès</t>
  </si>
  <si>
    <t>avoir une position de force</t>
  </si>
  <si>
    <t>1.2</t>
  </si>
  <si>
    <t>1.3</t>
  </si>
  <si>
    <t>soigner son bien-être</t>
  </si>
  <si>
    <t>apprécier son accord avec la société</t>
  </si>
  <si>
    <t>c4</t>
  </si>
  <si>
    <t>1/5a</t>
  </si>
  <si>
    <t>1/5b</t>
  </si>
  <si>
    <t>/5</t>
  </si>
  <si>
    <t>gouverner le monde</t>
  </si>
  <si>
    <t>vivre ses rêves</t>
  </si>
  <si>
    <t>s'adapter spontanément</t>
  </si>
  <si>
    <t>dompter les difficultés</t>
  </si>
  <si>
    <t>s'adapter avec créativité</t>
  </si>
  <si>
    <t>être satisfait de ses possessions</t>
  </si>
  <si>
    <t>organiser une vie de satisfaction</t>
  </si>
  <si>
    <t>occuper une place de réel pouvoir</t>
  </si>
  <si>
    <t>être parmi les puissants</t>
  </si>
  <si>
    <r>
      <t xml:space="preserve">liste exhaustive de tous les contenus </t>
    </r>
    <r>
      <rPr>
        <i/>
        <sz val="8"/>
        <rFont val="Tahoma"/>
        <family val="2"/>
      </rPr>
      <t>(cette table permet l'utilisation de formules excel)</t>
    </r>
    <r>
      <rPr>
        <sz val="8"/>
        <rFont val="Tahoma"/>
        <family val="2"/>
      </rPr>
      <t>.</t>
    </r>
  </si>
  <si>
    <r>
      <rPr>
        <b/>
        <sz val="10"/>
        <color theme="3"/>
        <rFont val="Tahoma"/>
        <family val="2"/>
      </rPr>
      <t>valeurs</t>
    </r>
    <r>
      <rPr>
        <sz val="10"/>
        <rFont val="Tahoma"/>
        <family val="2"/>
      </rPr>
      <t xml:space="preserve"> (1 couleur)</t>
    </r>
  </si>
  <si>
    <r>
      <rPr>
        <b/>
        <sz val="10"/>
        <color theme="3"/>
        <rFont val="Tahoma"/>
        <family val="2"/>
      </rPr>
      <t>tendances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(2 couleurs hiérarchisées)</t>
    </r>
  </si>
  <si>
    <t>conquérir</t>
  </si>
  <si>
    <t>1-23</t>
  </si>
  <si>
    <t>12/5</t>
  </si>
  <si>
    <t>12.3</t>
  </si>
  <si>
    <t>réussir toute entreprise</t>
  </si>
  <si>
    <t>code1-23</t>
  </si>
  <si>
    <t>verbe1-23</t>
  </si>
  <si>
    <t>devise1-23</t>
  </si>
  <si>
    <t>opposé [12/5]</t>
  </si>
  <si>
    <t>code12/5</t>
  </si>
  <si>
    <t>verbe12/5</t>
  </si>
  <si>
    <t>devise12/5</t>
  </si>
  <si>
    <t>opposé [1-23]</t>
  </si>
  <si>
    <t>code12.3</t>
  </si>
  <si>
    <t>verbe12.3</t>
  </si>
  <si>
    <t>devise12.3</t>
  </si>
  <si>
    <t>opposé [12.3]</t>
  </si>
  <si>
    <t>code1/5</t>
  </si>
  <si>
    <t>verbe1/5</t>
  </si>
  <si>
    <t>devise1/5</t>
  </si>
  <si>
    <t>code12</t>
  </si>
  <si>
    <t>verbe12</t>
  </si>
  <si>
    <t>devise12</t>
  </si>
  <si>
    <t>Autodétermination</t>
  </si>
  <si>
    <t>vivre en conquérant</t>
  </si>
  <si>
    <t>construire une vie parfaite</t>
  </si>
  <si>
    <t>détail d'un profil</t>
  </si>
  <si>
    <r>
      <t xml:space="preserve">proximité des </t>
    </r>
    <r>
      <rPr>
        <b/>
        <sz val="10"/>
        <color theme="3"/>
        <rFont val="Tahoma"/>
        <family val="2"/>
      </rPr>
      <t xml:space="preserve">profils synthétiques </t>
    </r>
    <r>
      <rPr>
        <b/>
        <sz val="10"/>
        <rFont val="Tahoma"/>
        <family val="2"/>
      </rPr>
      <t>(90 entrées)</t>
    </r>
  </si>
  <si>
    <t xml:space="preserve">profil synthétique : </t>
  </si>
  <si>
    <t>1 - Motivations</t>
  </si>
  <si>
    <t>2 - Fonctions</t>
  </si>
  <si>
    <t>autour du U (penser)</t>
  </si>
  <si>
    <t>autour du B (pouvoir)</t>
  </si>
  <si>
    <t>autour du R (vibrer)</t>
  </si>
  <si>
    <t>autour du G (apprécier)</t>
  </si>
  <si>
    <t>*</t>
  </si>
  <si>
    <r>
      <rPr>
        <b/>
        <sz val="10"/>
        <color theme="3"/>
        <rFont val="Tahoma"/>
        <family val="2"/>
      </rPr>
      <t>tempéraments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(1 couleur présente, 1 couleur absente)</t>
    </r>
  </si>
  <si>
    <t>s4</t>
  </si>
  <si>
    <r>
      <rPr>
        <b/>
        <sz val="10"/>
        <color theme="3"/>
        <rFont val="Tahoma"/>
        <family val="2"/>
      </rPr>
      <t>écart motivations par motivation</t>
    </r>
    <r>
      <rPr>
        <sz val="10"/>
        <rFont val="Tahoma"/>
        <family val="2"/>
      </rPr>
      <t xml:space="preserve"> (2 couleurs)</t>
    </r>
  </si>
  <si>
    <r>
      <rPr>
        <b/>
        <sz val="10"/>
        <color theme="3"/>
        <rFont val="Tahoma"/>
        <family val="2"/>
      </rPr>
      <t>écart motivations global</t>
    </r>
    <r>
      <rPr>
        <sz val="10"/>
        <rFont val="Tahoma"/>
        <family val="2"/>
      </rPr>
      <t xml:space="preserve"> (2 couleurs)</t>
    </r>
  </si>
  <si>
    <t>préfixe1</t>
  </si>
  <si>
    <t>suffixe1</t>
  </si>
  <si>
    <t>suffixe</t>
  </si>
  <si>
    <t>inter1</t>
  </si>
  <si>
    <t>interligne</t>
  </si>
  <si>
    <t>inter2</t>
  </si>
  <si>
    <t>préfixe2</t>
  </si>
  <si>
    <t>vivre dans un monde de raison</t>
  </si>
  <si>
    <t>vivre dans un monde de bonheur</t>
  </si>
  <si>
    <t>valeurs en test :</t>
  </si>
  <si>
    <t>valeur pivot :</t>
  </si>
  <si>
    <t>zone d'effort maximal</t>
  </si>
  <si>
    <t>zone d'accord raisonnable</t>
  </si>
  <si>
    <t>zone d'accord naturel</t>
  </si>
  <si>
    <t>motivations en accord raisonnable</t>
  </si>
  <si>
    <t>motivations en accord naturel</t>
  </si>
  <si>
    <t>motivation en effort maximal</t>
  </si>
  <si>
    <t>fonctions en accord raisonnables</t>
  </si>
  <si>
    <t>fonctions en accord naturel</t>
  </si>
  <si>
    <t>fonctions en effort maximal</t>
  </si>
  <si>
    <t>"il faut respecter les règles"</t>
  </si>
  <si>
    <t>profils à 5 couleurs ordonnées et pondérées</t>
  </si>
  <si>
    <t>diriger</t>
  </si>
  <si>
    <t>code120</t>
  </si>
  <si>
    <t>verbe120</t>
  </si>
  <si>
    <t>devise120</t>
  </si>
  <si>
    <t>120</t>
  </si>
  <si>
    <t>littéral120</t>
  </si>
  <si>
    <t>administrer</t>
  </si>
  <si>
    <t>prospérer</t>
  </si>
  <si>
    <t>RD1</t>
  </si>
  <si>
    <t>RD2</t>
  </si>
  <si>
    <t>)</t>
  </si>
  <si>
    <t>autour du W (s'accorder)</t>
  </si>
  <si>
    <t>s'aventurer</t>
  </si>
  <si>
    <t>être de ceux qui ont le pouvoir</t>
  </si>
  <si>
    <t>proposer les bons schémas d'organisation</t>
  </si>
  <si>
    <t>rendre le monde agréable aux yeux de tous</t>
  </si>
  <si>
    <t>occuper une place d'exception</t>
  </si>
  <si>
    <t>être sain et probe</t>
  </si>
  <si>
    <t>vivre dans la coopération et le partage</t>
  </si>
  <si>
    <t>suivre une démarche d'adaptation</t>
  </si>
  <si>
    <t>innover avec efficacité</t>
  </si>
  <si>
    <t>être agile en toute circonstance</t>
  </si>
  <si>
    <t>inventer des concepts utiles</t>
  </si>
  <si>
    <t>s'enrichir</t>
  </si>
  <si>
    <t>s'entourer du plus de ressources possible</t>
  </si>
  <si>
    <t xml:space="preserve">être acteur de sa satisfaction </t>
  </si>
  <si>
    <t>agir en toute impulsivité</t>
  </si>
  <si>
    <t>c90-2</t>
  </si>
  <si>
    <t>Autotest v1</t>
  </si>
  <si>
    <t>v1</t>
  </si>
  <si>
    <t>v2</t>
  </si>
  <si>
    <t>c2b</t>
  </si>
  <si>
    <t>v2b</t>
  </si>
  <si>
    <t>v4</t>
  </si>
  <si>
    <t>c4b</t>
  </si>
  <si>
    <t>v4b</t>
  </si>
  <si>
    <t>c5</t>
  </si>
  <si>
    <t>v5</t>
  </si>
  <si>
    <t>c3b</t>
  </si>
  <si>
    <t>v3b</t>
  </si>
  <si>
    <t>v3</t>
  </si>
  <si>
    <r>
      <t xml:space="preserve">polarité des </t>
    </r>
    <r>
      <rPr>
        <b/>
        <sz val="10"/>
        <color theme="3"/>
        <rFont val="Tahoma"/>
        <family val="2"/>
      </rPr>
      <t>motivations</t>
    </r>
    <r>
      <rPr>
        <b/>
        <sz val="10"/>
        <rFont val="Tahoma"/>
        <family val="2"/>
      </rPr>
      <t xml:space="preserve"> -- synthèse</t>
    </r>
  </si>
  <si>
    <t>URW</t>
  </si>
  <si>
    <t>WBG</t>
  </si>
  <si>
    <t>RWB</t>
  </si>
  <si>
    <t>BGU</t>
  </si>
  <si>
    <t>GUR</t>
  </si>
  <si>
    <t>précédent</t>
  </si>
  <si>
    <t>suivant</t>
  </si>
  <si>
    <t>agir pour le bien du monde</t>
  </si>
  <si>
    <t>écarter facilement toute difficulté</t>
  </si>
  <si>
    <t>vivre ses envies</t>
  </si>
  <si>
    <t>moyenne</t>
  </si>
  <si>
    <t>minimum</t>
  </si>
  <si>
    <t>maximum</t>
  </si>
  <si>
    <t>abs delta</t>
  </si>
  <si>
    <t>(inconfort maximal des deux parties)</t>
  </si>
  <si>
    <t>(effort partagé à 50%)</t>
  </si>
  <si>
    <t>(effort à 0% pour les 2 parties)</t>
  </si>
  <si>
    <t>v1 : premier document écrit (word)</t>
  </si>
  <si>
    <t>v2 : première base de données (excel)</t>
  </si>
  <si>
    <t xml:space="preserve">profil développé : </t>
  </si>
  <si>
    <t>verbe/3</t>
  </si>
  <si>
    <t>devise/3</t>
  </si>
  <si>
    <t>avoir du pouvoir sur les éléments</t>
  </si>
  <si>
    <t>"je décide avec mon coeur"</t>
  </si>
  <si>
    <t>"nous avons besoin les uns des autres"</t>
  </si>
  <si>
    <t>participer</t>
  </si>
  <si>
    <t>vivre dans un monde d'intelligence</t>
  </si>
  <si>
    <t>savoir</t>
  </si>
  <si>
    <t>Société</t>
  </si>
  <si>
    <t>"je sais agir sur le monde"</t>
  </si>
  <si>
    <t>"personne ne décide de mes actes"</t>
  </si>
  <si>
    <t>garantir l'ordre du monde</t>
  </si>
  <si>
    <t>être</t>
  </si>
  <si>
    <t>coopérer</t>
  </si>
  <si>
    <t>atteindre ses objectifs</t>
  </si>
  <si>
    <t>"nous vivons en collectivité"</t>
  </si>
  <si>
    <t>œuvrer</t>
  </si>
  <si>
    <t>outil d'autopositionnement du modèle. le résultat peut être exporté dans l'onglet "détail".</t>
  </si>
  <si>
    <t>statistiques correspondant à un profil.</t>
  </si>
  <si>
    <t>comparaison entre 2 profils déterminés par l'utilisateur.</t>
  </si>
  <si>
    <t>zone de sauvegarde libre (au service de l'onglet écart).</t>
  </si>
  <si>
    <t>VALEURS</t>
  </si>
  <si>
    <t>composantes des valeurs.</t>
  </si>
  <si>
    <t>TRAITS</t>
  </si>
  <si>
    <t>2 couleurs.</t>
  </si>
  <si>
    <t>1 couleur.</t>
  </si>
  <si>
    <t>3 couleurs.</t>
  </si>
  <si>
    <t>= 4 couleurs.</t>
  </si>
  <si>
    <t>profils opposés aux motivations (couleurs 45).</t>
  </si>
  <si>
    <t>profils opposés aux fonctions (couleurs 345).</t>
  </si>
  <si>
    <t>TENDANCES</t>
  </si>
  <si>
    <t>MOTIVATIONS</t>
  </si>
  <si>
    <t>FONCTIONS</t>
  </si>
  <si>
    <t>antithèse des motivations</t>
  </si>
  <si>
    <t>antithèse des fonctions</t>
  </si>
  <si>
    <t>TEMPERAMENTS</t>
  </si>
  <si>
    <t>profils 1-23-45</t>
  </si>
  <si>
    <t>profils 12-34-5</t>
  </si>
  <si>
    <t>profils 12-3-45</t>
  </si>
  <si>
    <t>30 profils synthétiques "spécialistes" : une couleur présente et deux couleurs absentes (couleurs 1-23).</t>
  </si>
  <si>
    <t>30 profils synthétiques "généralistes" :  deux couleurs présentes et une couleur absentes (couleurs 12/5).</t>
  </si>
  <si>
    <t>30 profils synthétiques "polarisés" : deux couleurs présentes et deux couleur absentes (couleurs 12.3).</t>
  </si>
  <si>
    <t>120 profils complets : toutes les couleurs sont classées en ordre décroissant d'importance</t>
  </si>
  <si>
    <t xml:space="preserve">360 profils développés : toutes les couleurs sont classées en ordre décroissant d'importance, et nivelées 3 catégories (1-23 ; 12/5 ; 12.3). </t>
  </si>
  <si>
    <t>aller chercher satisfaction</t>
  </si>
  <si>
    <t>inventer le futur</t>
  </si>
  <si>
    <t>(antithèse des valeurs)</t>
  </si>
  <si>
    <t>motivations où sont ordonnées couleur primaire et couleur secondaire.</t>
  </si>
  <si>
    <t>servir l'organisation</t>
  </si>
  <si>
    <t>être de ceux garantissent les processus</t>
  </si>
  <si>
    <t>couleur 1</t>
  </si>
  <si>
    <t>couleur 2</t>
  </si>
  <si>
    <t>couleur 3</t>
  </si>
  <si>
    <t>défendre la paix quel qu'en soit le prix</t>
  </si>
  <si>
    <t>s'intégrer</t>
  </si>
  <si>
    <t>cohabiter</t>
  </si>
  <si>
    <t>servir l'ordre</t>
  </si>
  <si>
    <t>comprendre l'inconnu</t>
  </si>
  <si>
    <t>organiser le savoir</t>
  </si>
  <si>
    <t>rendre le savoir accessible</t>
  </si>
  <si>
    <t>concevoir avec génie</t>
  </si>
  <si>
    <t>savoir ce qu'il y a à savoir</t>
  </si>
  <si>
    <t>être puissant</t>
  </si>
  <si>
    <t>être meilleur</t>
  </si>
  <si>
    <t>être celui qui domine par ses capacités</t>
  </si>
  <si>
    <t>être celui qui domine par son énergie</t>
  </si>
  <si>
    <t>être le dirigeant des autres</t>
  </si>
  <si>
    <t>être fort</t>
  </si>
  <si>
    <t>être celui qui domine par nature</t>
  </si>
  <si>
    <t>vivre à son seul rythme</t>
  </si>
  <si>
    <t>inspirer le monde</t>
  </si>
  <si>
    <t>dicter sa loi</t>
  </si>
  <si>
    <t>être celui qui décide des règles</t>
  </si>
  <si>
    <t>être la loi</t>
  </si>
  <si>
    <t>mettre son intelligence au service de la société</t>
  </si>
  <si>
    <t>être utile</t>
  </si>
  <si>
    <t>apprécier sa vie telle qu'elle est</t>
  </si>
  <si>
    <t>s'émerveiller</t>
  </si>
  <si>
    <t>profiter de la beauté du monde</t>
  </si>
  <si>
    <t>être entouré</t>
  </si>
  <si>
    <t>être bien dans son groupe</t>
  </si>
  <si>
    <t>couleur 4</t>
  </si>
  <si>
    <t>couleur 5</t>
  </si>
  <si>
    <t>12.4</t>
  </si>
  <si>
    <t>12.5</t>
  </si>
  <si>
    <t>12/3</t>
  </si>
  <si>
    <t>12/4</t>
  </si>
  <si>
    <t>apporter de l'ordre au monde</t>
  </si>
  <si>
    <t>s'imposer au monde</t>
  </si>
  <si>
    <t>suivre ses plans</t>
  </si>
  <si>
    <t>faire progresser le monde</t>
  </si>
  <si>
    <t>imaginer le progrès</t>
  </si>
  <si>
    <t>réaliser ses ambitions</t>
  </si>
  <si>
    <t>être prospère</t>
  </si>
  <si>
    <t>vivre dans la joie collective</t>
  </si>
  <si>
    <t>protéger le monde</t>
  </si>
  <si>
    <t>coopérer dans l'harmonie</t>
  </si>
  <si>
    <t>parfaire l'harmonie</t>
  </si>
  <si>
    <t>vivre dans la douceur</t>
  </si>
  <si>
    <t>vivre dans la raison</t>
  </si>
  <si>
    <t>v3 : présentation graphique actuelle</t>
  </si>
  <si>
    <r>
      <t xml:space="preserve">v4 : organisation en </t>
    </r>
    <r>
      <rPr>
        <i/>
        <sz val="8"/>
        <color theme="7" tint="-0.499984740745262"/>
        <rFont val="Tahoma"/>
        <family val="2"/>
      </rPr>
      <t>traits/valeurs/motivations/fonctions/tendances/tempéraments</t>
    </r>
  </si>
  <si>
    <t>naturel</t>
  </si>
  <si>
    <t>société</t>
  </si>
  <si>
    <t>profit</t>
  </si>
  <si>
    <t>technologie</t>
  </si>
  <si>
    <t>impulsion</t>
  </si>
  <si>
    <t>interdépendance</t>
  </si>
  <si>
    <t>ordre</t>
  </si>
  <si>
    <t>logique</t>
  </si>
  <si>
    <t>liberté</t>
  </si>
  <si>
    <t>autodétermination</t>
  </si>
  <si>
    <t>Notice de la feuille "ColorWheel - data"</t>
  </si>
  <si>
    <t>1 couleur présente, 1 couleur absente. Les valeurs se composent de 2 tempéraments,</t>
  </si>
  <si>
    <t>réciproque</t>
  </si>
  <si>
    <t>précéder</t>
  </si>
  <si>
    <t>raisonner</t>
  </si>
  <si>
    <t>exister</t>
  </si>
  <si>
    <t>élaborer</t>
  </si>
  <si>
    <t>œuvrer pour l'avenir</t>
  </si>
  <si>
    <t>améliorer les processus sans cesse</t>
  </si>
  <si>
    <t>être le premier</t>
  </si>
  <si>
    <t>être celui dont on suit les idées</t>
  </si>
  <si>
    <t>être utile au monde</t>
  </si>
  <si>
    <t>être efficace dans le respect du système</t>
  </si>
  <si>
    <t>vivre au jour le jour</t>
  </si>
  <si>
    <t>défendre la société contre toute menace</t>
  </si>
  <si>
    <t>prémunir la société de toute menace</t>
  </si>
  <si>
    <t>œuvrer pour le progrès</t>
  </si>
  <si>
    <t>explorer l'inconnu sans souci des risques</t>
  </si>
  <si>
    <t>motivations en test :</t>
  </si>
  <si>
    <t>&lt;DEBUT&gt;</t>
  </si>
  <si>
    <t>&lt;FIN&gt;</t>
  </si>
  <si>
    <t>obtenir les meilleurs résultats</t>
  </si>
  <si>
    <t>imposer sa cadence</t>
  </si>
  <si>
    <t>soutenir ce en quoi on croit</t>
  </si>
  <si>
    <t>s'identifier à son groupe</t>
  </si>
  <si>
    <t>adopter les comportements prescrits</t>
  </si>
  <si>
    <t>atteindre ses buts</t>
  </si>
  <si>
    <t>mener à bien ses plans</t>
  </si>
  <si>
    <t>imposer ses idées</t>
  </si>
  <si>
    <t>vivre en dirigeant</t>
  </si>
  <si>
    <t>aider la société à cheminer</t>
  </si>
  <si>
    <t>PP</t>
  </si>
  <si>
    <t>employeur</t>
  </si>
  <si>
    <t>(potentiel maximum des 2 parties)</t>
  </si>
  <si>
    <t>(potentiel maximumdes 2 parties)</t>
  </si>
  <si>
    <t>zone de potentiel maximal</t>
  </si>
  <si>
    <t xml:space="preserve">motivations en potentiel maximal </t>
  </si>
  <si>
    <t>fonctions en potentiel maximal</t>
  </si>
  <si>
    <t>imposer ses schémas au monde</t>
  </si>
  <si>
    <t>être accueilli</t>
  </si>
  <si>
    <t>s'insérer dans la société</t>
  </si>
  <si>
    <t>explorer</t>
  </si>
  <si>
    <t>développer la connaissance</t>
  </si>
  <si>
    <t>se développer soi-même</t>
  </si>
  <si>
    <t>suivre son  inspiration</t>
  </si>
  <si>
    <t>aller là où bon nous semble</t>
  </si>
  <si>
    <t>impulser le progrès</t>
  </si>
  <si>
    <t>être à l'origine des changements bénéfiques</t>
  </si>
  <si>
    <t>imaginer</t>
  </si>
  <si>
    <t>faire perdurer le système en place</t>
  </si>
  <si>
    <t>remplir son rôle dans la complexité du système</t>
  </si>
  <si>
    <t>vivre l'aventure</t>
  </si>
  <si>
    <t>avoir le pouvoir d'impacter</t>
  </si>
  <si>
    <t>soutenir ce qui est</t>
  </si>
  <si>
    <t>explorer sans contrainte</t>
  </si>
  <si>
    <t>partager ses idées</t>
  </si>
  <si>
    <t>suivre ses idées</t>
  </si>
  <si>
    <t>améliorer ses compétences sans fin</t>
  </si>
  <si>
    <t>être au centre de son réseau</t>
  </si>
  <si>
    <t>Autotest v2</t>
  </si>
  <si>
    <t>préparer le futur</t>
  </si>
  <si>
    <t>appartenir</t>
  </si>
  <si>
    <t>satisfaire ses désirs</t>
  </si>
  <si>
    <t>rendre le monde meilleur</t>
  </si>
  <si>
    <t>orchestrer l'efficacité</t>
  </si>
  <si>
    <t>s'entendre</t>
  </si>
  <si>
    <t>pourvoir à sa satisfaction</t>
  </si>
  <si>
    <t>être accueilli tel qu'on est</t>
  </si>
  <si>
    <t>appartenir au vivant</t>
  </si>
  <si>
    <t>exercer une place de pouvoir élevée</t>
  </si>
  <si>
    <r>
      <t>structurer le monde -</t>
    </r>
    <r>
      <rPr>
        <sz val="10"/>
        <rFont val="Tahoma"/>
        <family val="2"/>
      </rPr>
      <t>WU-</t>
    </r>
  </si>
  <si>
    <r>
      <t xml:space="preserve">être tout-puissant </t>
    </r>
    <r>
      <rPr>
        <sz val="10"/>
        <rFont val="Tahoma"/>
        <family val="2"/>
      </rPr>
      <t>-BR</t>
    </r>
  </si>
  <si>
    <r>
      <t>vivre spontané -</t>
    </r>
    <r>
      <rPr>
        <sz val="10"/>
        <rFont val="Tahoma"/>
        <family val="2"/>
      </rPr>
      <t>RG-</t>
    </r>
  </si>
  <si>
    <r>
      <t>vivre en harmonie -</t>
    </r>
    <r>
      <rPr>
        <sz val="10"/>
        <rFont val="Tahoma"/>
        <family val="2"/>
      </rPr>
      <t>GW-</t>
    </r>
  </si>
  <si>
    <r>
      <t>avoir une position de pouvoir</t>
    </r>
    <r>
      <rPr>
        <sz val="10"/>
        <rFont val="Tahoma"/>
        <family val="2"/>
      </rPr>
      <t xml:space="preserve"> -WB-</t>
    </r>
  </si>
  <si>
    <r>
      <t>réaliser ses idées -</t>
    </r>
    <r>
      <rPr>
        <sz val="10"/>
        <rFont val="Tahoma"/>
        <family val="2"/>
      </rPr>
      <t>UR-</t>
    </r>
  </si>
  <si>
    <r>
      <t>s'exaucer</t>
    </r>
    <r>
      <rPr>
        <sz val="10"/>
        <rFont val="Tahoma"/>
        <family val="2"/>
      </rPr>
      <t xml:space="preserve"> -BG-</t>
    </r>
  </si>
  <si>
    <r>
      <t>aider le monde</t>
    </r>
    <r>
      <rPr>
        <sz val="10"/>
        <rFont val="Tahoma"/>
        <family val="2"/>
      </rPr>
      <t xml:space="preserve"> -RW-</t>
    </r>
  </si>
  <si>
    <r>
      <t>vivre avec intelligence</t>
    </r>
    <r>
      <rPr>
        <sz val="10"/>
        <rFont val="Tahoma"/>
        <family val="2"/>
      </rPr>
      <t xml:space="preserve"> -GU-</t>
    </r>
  </si>
  <si>
    <r>
      <t>cultiver la paix</t>
    </r>
    <r>
      <rPr>
        <sz val="10"/>
        <rFont val="Tahoma"/>
        <family val="2"/>
      </rPr>
      <t xml:space="preserve"> -W-</t>
    </r>
  </si>
  <si>
    <r>
      <t>être omniscient</t>
    </r>
    <r>
      <rPr>
        <sz val="10"/>
        <rFont val="Tahoma"/>
        <family val="2"/>
      </rPr>
      <t xml:space="preserve"> -U-</t>
    </r>
  </si>
  <si>
    <r>
      <t>être omnipotent</t>
    </r>
    <r>
      <rPr>
        <sz val="10"/>
        <rFont val="Tahoma"/>
        <family val="2"/>
      </rPr>
      <t xml:space="preserve"> -B-</t>
    </r>
  </si>
  <si>
    <r>
      <t>agir à sa guise</t>
    </r>
    <r>
      <rPr>
        <sz val="10"/>
        <rFont val="Tahoma"/>
        <family val="2"/>
      </rPr>
      <t xml:space="preserve"> -R-</t>
    </r>
  </si>
  <si>
    <r>
      <t>être heureux</t>
    </r>
    <r>
      <rPr>
        <sz val="10"/>
        <rFont val="Tahoma"/>
        <family val="2"/>
      </rPr>
      <t xml:space="preserve"> -G-</t>
    </r>
  </si>
  <si>
    <t>vivre dans un monde de tolérance</t>
  </si>
  <si>
    <t>obtenir satisfaction -peu importe comment-</t>
  </si>
  <si>
    <t>avoir de suite</t>
  </si>
  <si>
    <t>obtenir satisfaction sans limite</t>
  </si>
  <si>
    <t>vivre pleinement dans le respect du monde</t>
  </si>
  <si>
    <t>exaucer ses souhaits</t>
  </si>
  <si>
    <t>se développer à sa guise</t>
  </si>
  <si>
    <t>découvrir l'inconnu</t>
  </si>
  <si>
    <t>penser librement</t>
  </si>
  <si>
    <t>aider la société -même à son insu-</t>
  </si>
  <si>
    <t>propulser le monde dans son sens</t>
  </si>
  <si>
    <t>être parmi les rares qui prennent les décisions</t>
  </si>
  <si>
    <t>être central</t>
  </si>
  <si>
    <t>être son unique priorité</t>
  </si>
  <si>
    <t>être important parmi les siens</t>
  </si>
  <si>
    <t>vivre avec festivité</t>
  </si>
  <si>
    <t>mettre sa joie au commandes</t>
  </si>
  <si>
    <t>matérialiser ses théorie</t>
  </si>
  <si>
    <t>être un rouage du monde</t>
  </si>
  <si>
    <t>obtempérer</t>
  </si>
  <si>
    <t>faire de sa vie une fête</t>
  </si>
  <si>
    <t>vivre dans la paix</t>
  </si>
  <si>
    <t>assurer le présent</t>
  </si>
  <si>
    <t>occuper un rôle de pouvoir</t>
  </si>
  <si>
    <t>avoir un statut</t>
  </si>
  <si>
    <t>vivre dans sa tribu</t>
  </si>
  <si>
    <t>agir</t>
  </si>
  <si>
    <t>fêter la vie</t>
  </si>
  <si>
    <t>vivre vite</t>
  </si>
  <si>
    <t>multiplier les activités</t>
  </si>
  <si>
    <t>vivre joyeux</t>
  </si>
  <si>
    <t>intégrer</t>
  </si>
  <si>
    <t>mettre son intelligence au service de l'utile</t>
  </si>
  <si>
    <t>concevoir les méthodes</t>
  </si>
  <si>
    <t>cultiver ses relations</t>
  </si>
  <si>
    <t>s'émerveiller du monde</t>
  </si>
  <si>
    <t>prendre soin des besoins de tous</t>
  </si>
  <si>
    <t>respecter les protocoles du groupe</t>
  </si>
  <si>
    <t>accepter sa pression sur son environnement</t>
  </si>
  <si>
    <t>improviser</t>
  </si>
  <si>
    <t>ne faire partie d'aucun système</t>
  </si>
  <si>
    <t>vivre dans la retenue</t>
  </si>
  <si>
    <t>être sa propre cause</t>
  </si>
  <si>
    <t>n'être au service d'aucune cause</t>
  </si>
  <si>
    <t>agir sans souci de ses relations</t>
  </si>
  <si>
    <t>réfréner ses envies</t>
  </si>
  <si>
    <t>ne céder à aucune impulsion</t>
  </si>
  <si>
    <t>vivre dans la candeur</t>
  </si>
  <si>
    <t>limiter ses actions au nécessaire</t>
  </si>
  <si>
    <t>vivre dans le monde déjà exploré</t>
  </si>
  <si>
    <t>rudoyer si nécessaire</t>
  </si>
  <si>
    <t>pressurer au besoin</t>
  </si>
  <si>
    <t>améliorer le monde</t>
  </si>
  <si>
    <t>maîtriser ses tâches</t>
  </si>
  <si>
    <t>accumuler les richesses</t>
  </si>
  <si>
    <t>vivre dans le luxe</t>
  </si>
  <si>
    <t>suivre les règles à la lettre</t>
  </si>
  <si>
    <t>conserver</t>
  </si>
  <si>
    <t>conserver les traditions</t>
  </si>
  <si>
    <t>apporter de la rigueur au monde</t>
  </si>
  <si>
    <t>se fondre dans sa tribu</t>
  </si>
  <si>
    <r>
      <rPr>
        <b/>
        <sz val="10"/>
        <color theme="3"/>
        <rFont val="Tahoma"/>
        <family val="2"/>
      </rPr>
      <t xml:space="preserve">tendances+tempérament </t>
    </r>
    <r>
      <rPr>
        <sz val="10"/>
        <rFont val="Tahoma"/>
        <family val="2"/>
      </rPr>
      <t>(2 couleurs concernées)</t>
    </r>
  </si>
  <si>
    <t>réduire son empreinte</t>
  </si>
  <si>
    <t>limiter sa consommation au raisonnable</t>
  </si>
  <si>
    <t>être plus important que son prochain</t>
  </si>
  <si>
    <t>structurer</t>
  </si>
  <si>
    <t>cadrer</t>
  </si>
  <si>
    <t>s'assurer d'un monde fonctionnel</t>
  </si>
  <si>
    <t>disposer d'une place dans le système</t>
  </si>
  <si>
    <t>bien fonctionner avec la société</t>
  </si>
  <si>
    <t>écouter ses envies</t>
  </si>
  <si>
    <t>accepter ses impulsions</t>
  </si>
  <si>
    <t>avoir un rôle</t>
  </si>
  <si>
    <t>être affecté à un rôle utile</t>
  </si>
  <si>
    <t>être performant</t>
  </si>
  <si>
    <t>concrétiser ses idées</t>
  </si>
  <si>
    <t>agrandir son territoire</t>
  </si>
  <si>
    <t>croître sans frontières</t>
  </si>
  <si>
    <t>vivre en mouvement</t>
  </si>
  <si>
    <t>vivre sans pensées superflues</t>
  </si>
  <si>
    <t>vagabonder</t>
  </si>
  <si>
    <t>penser</t>
  </si>
  <si>
    <t>marginaliser</t>
  </si>
  <si>
    <t>ne pas avoir d'objectifs</t>
  </si>
  <si>
    <t>appliquer les recettes</t>
  </si>
  <si>
    <t>vivre en société</t>
  </si>
  <si>
    <t>apprécier</t>
  </si>
  <si>
    <t>vivre dans un monde d'opportunités</t>
  </si>
  <si>
    <t>œuvrer pour la société</t>
  </si>
  <si>
    <t>être seul maître de ses actes</t>
  </si>
  <si>
    <t>posséder</t>
  </si>
  <si>
    <t>consommer</t>
  </si>
  <si>
    <t>disposer de ressources à long terme</t>
  </si>
  <si>
    <t>disposer de ressources à court terme</t>
  </si>
  <si>
    <t>salve de révision 2018-Q4 (v4.289)</t>
  </si>
  <si>
    <t>salve de révision 2018-Q3 (v4.288)</t>
  </si>
  <si>
    <t>salve de révision 2019-Q2 (v4.293)</t>
  </si>
  <si>
    <t>prendre soin du monde</t>
  </si>
  <si>
    <t>soigner</t>
  </si>
  <si>
    <t>inventer</t>
  </si>
  <si>
    <t>faire tournoyer les idées</t>
  </si>
  <si>
    <t>se connecter</t>
  </si>
  <si>
    <t>s'engager</t>
  </si>
  <si>
    <t>s'émanciper</t>
  </si>
  <si>
    <t>se propulser</t>
  </si>
  <si>
    <t>régir</t>
  </si>
  <si>
    <t>régir sa vie</t>
  </si>
  <si>
    <t>rechercher la stimulation</t>
  </si>
  <si>
    <t>vivre en marge de la société</t>
  </si>
  <si>
    <t>se raisonner</t>
  </si>
  <si>
    <t>se contraindre</t>
  </si>
  <si>
    <t>vivre dans un monde sous contrôle</t>
  </si>
  <si>
    <t>réfléchir loin des émotions</t>
  </si>
  <si>
    <t>diriger toute son énergie</t>
  </si>
  <si>
    <t>ressentir les signaux du monde</t>
  </si>
  <si>
    <t>vivre avec légèreté</t>
  </si>
  <si>
    <t>promouvoir ses valeurs</t>
  </si>
  <si>
    <t>s'ébattre</t>
  </si>
  <si>
    <t>vivre sans rendre de comptes</t>
  </si>
  <si>
    <t>se réaliser dans le collectif</t>
  </si>
  <si>
    <t>communiquer des idées nouvelles</t>
  </si>
  <si>
    <r>
      <t xml:space="preserve">réussir coûte que coûte </t>
    </r>
    <r>
      <rPr>
        <sz val="10"/>
        <rFont val="Tahoma"/>
        <family val="2"/>
      </rPr>
      <t>-UB-</t>
    </r>
  </si>
  <si>
    <t>atteindre ses objectifs avec fermeté</t>
  </si>
  <si>
    <t>atteindre ses objectifs avec discipline</t>
  </si>
  <si>
    <t>atteindre ses objectifs selon ses propres règles</t>
  </si>
  <si>
    <t>être le roi de l'adaptation</t>
  </si>
  <si>
    <t>intervenir*</t>
  </si>
  <si>
    <t>v4.304</t>
  </si>
  <si>
    <t>salve de révision 2019-Q3 (v4.304)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</si>
</sst>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\ _F_-;\-* #,##0.00\ _F_-;_-* &quot;-&quot;??\ _F_-;_-@_-"/>
    <numFmt numFmtId="165" formatCode="0.0"/>
    <numFmt numFmtId="166" formatCode="#,##0_ ;\-#,##0\ "/>
    <numFmt numFmtId="167" formatCode="0.0000%"/>
    <numFmt numFmtId="168" formatCode="#,##0.0_ ;\-#,##0.0\ "/>
    <numFmt numFmtId="169" formatCode="0.0%"/>
    <numFmt numFmtId="170" formatCode="0&quot; &quot;\j"/>
    <numFmt numFmtId="171" formatCode="0.0000000"/>
  </numFmts>
  <fonts count="239" x14ac:knownFonts="1">
    <font>
      <sz val="10"/>
      <name val="Arial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Arial"/>
      <family val="2"/>
    </font>
    <font>
      <sz val="8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b/>
      <sz val="12"/>
      <name val="Tahoma"/>
      <family val="2"/>
    </font>
    <font>
      <sz val="10"/>
      <color theme="0" tint="-0.499984740745262"/>
      <name val="Tahoma"/>
      <family val="2"/>
    </font>
    <font>
      <sz val="10"/>
      <color theme="5" tint="-0.499984740745262"/>
      <name val="Arial"/>
      <family val="2"/>
    </font>
    <font>
      <sz val="10"/>
      <color theme="0" tint="-0.499984740745262"/>
      <name val="Arial"/>
      <family val="2"/>
    </font>
    <font>
      <b/>
      <sz val="8"/>
      <color theme="5" tint="-0.499984740745262"/>
      <name val="Tahoma"/>
      <family val="2"/>
    </font>
    <font>
      <b/>
      <sz val="8"/>
      <color theme="0" tint="-0.499984740745262"/>
      <name val="Tahoma"/>
      <family val="2"/>
    </font>
    <font>
      <sz val="8"/>
      <color theme="5" tint="-0.499984740745262"/>
      <name val="Tahoma"/>
      <family val="2"/>
    </font>
    <font>
      <b/>
      <i/>
      <sz val="10"/>
      <color theme="5" tint="-0.499984740745262"/>
      <name val="Arial"/>
      <family val="2"/>
    </font>
    <font>
      <sz val="8"/>
      <color theme="6" tint="-0.499984740745262"/>
      <name val="Tahoma"/>
      <family val="2"/>
    </font>
    <font>
      <sz val="8"/>
      <color theme="7" tint="-0.499984740745262"/>
      <name val="Tahoma"/>
      <family val="2"/>
    </font>
    <font>
      <sz val="8"/>
      <color theme="4" tint="-0.249977111117893"/>
      <name val="Arial"/>
      <family val="2"/>
    </font>
    <font>
      <sz val="8"/>
      <color theme="5" tint="-0.499984740745262"/>
      <name val="Arial"/>
      <family val="2"/>
    </font>
    <font>
      <b/>
      <sz val="8"/>
      <color theme="6" tint="-0.499984740745262"/>
      <name val="Tahoma"/>
      <family val="2"/>
    </font>
    <font>
      <sz val="8"/>
      <color theme="6" tint="-0.499984740745262"/>
      <name val="Arial"/>
      <family val="2"/>
    </font>
    <font>
      <sz val="8"/>
      <color theme="0" tint="-0.499984740745262"/>
      <name val="Tahoma"/>
      <family val="2"/>
    </font>
    <font>
      <b/>
      <sz val="8"/>
      <color theme="5" tint="-0.249977111117893"/>
      <name val="Tahoma"/>
      <family val="2"/>
    </font>
    <font>
      <sz val="8"/>
      <color theme="3" tint="0.39997558519241921"/>
      <name val="Tahoma"/>
      <family val="2"/>
    </font>
    <font>
      <sz val="8"/>
      <color rgb="FF0000FF"/>
      <name val="Tahoma"/>
      <family val="2"/>
    </font>
    <font>
      <sz val="8"/>
      <color rgb="FFC80000"/>
      <name val="Tahoma"/>
      <family val="2"/>
    </font>
    <font>
      <sz val="8"/>
      <color rgb="FF00C800"/>
      <name val="Tahoma"/>
      <family val="2"/>
    </font>
    <font>
      <sz val="8"/>
      <color theme="6" tint="-0.249977111117893"/>
      <name val="Arial"/>
      <family val="2"/>
    </font>
    <font>
      <b/>
      <sz val="8"/>
      <color theme="3" tint="0.39997558519241921"/>
      <name val="Tahoma"/>
      <family val="2"/>
    </font>
    <font>
      <i/>
      <sz val="8"/>
      <color theme="5" tint="-0.499984740745262"/>
      <name val="Tahoma"/>
      <family val="2"/>
    </font>
    <font>
      <sz val="8"/>
      <color theme="8" tint="-0.499984740745262"/>
      <name val="Arial"/>
      <family val="2"/>
    </font>
    <font>
      <b/>
      <sz val="8"/>
      <color rgb="FF0000FF"/>
      <name val="Tahoma"/>
      <family val="2"/>
    </font>
    <font>
      <b/>
      <sz val="8"/>
      <color rgb="FFC80000"/>
      <name val="Tahoma"/>
      <family val="2"/>
    </font>
    <font>
      <b/>
      <sz val="8"/>
      <color rgb="FF00C800"/>
      <name val="Tahoma"/>
      <family val="2"/>
    </font>
    <font>
      <b/>
      <sz val="8"/>
      <color theme="0" tint="-0.34998626667073579"/>
      <name val="Arial"/>
      <family val="2"/>
    </font>
    <font>
      <b/>
      <sz val="8"/>
      <color rgb="FF0070C0"/>
      <name val="Arial"/>
      <family val="2"/>
    </font>
    <font>
      <b/>
      <sz val="10"/>
      <color theme="5" tint="-0.499984740745262"/>
      <name val="Arial"/>
      <family val="2"/>
    </font>
    <font>
      <sz val="8"/>
      <color theme="7" tint="-0.499984740745262"/>
      <name val="Arial"/>
      <family val="2"/>
    </font>
    <font>
      <b/>
      <sz val="10"/>
      <color theme="0"/>
      <name val="Tahoma"/>
      <family val="2"/>
    </font>
    <font>
      <b/>
      <sz val="8"/>
      <color theme="0"/>
      <name val="Tahoma"/>
      <family val="2"/>
    </font>
    <font>
      <sz val="8"/>
      <color theme="7" tint="-0.249977111117893"/>
      <name val="Tahoma"/>
      <family val="2"/>
    </font>
    <font>
      <b/>
      <sz val="8"/>
      <color rgb="FFFF0000"/>
      <name val="Arial"/>
      <family val="2"/>
    </font>
    <font>
      <sz val="8"/>
      <color theme="4" tint="-0.249977111117893"/>
      <name val="Tahoma"/>
      <family val="2"/>
    </font>
    <font>
      <b/>
      <sz val="8"/>
      <color theme="4" tint="-0.249977111117893"/>
      <name val="Tahoma"/>
      <family val="2"/>
    </font>
    <font>
      <sz val="8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8"/>
      <color theme="9" tint="-0.249977111117893"/>
      <name val="Tahoma"/>
      <family val="2"/>
    </font>
    <font>
      <i/>
      <sz val="8"/>
      <name val="Arial"/>
      <family val="2"/>
    </font>
    <font>
      <sz val="11"/>
      <color rgb="FFFF0000"/>
      <name val="Calibri"/>
      <family val="2"/>
      <scheme val="minor"/>
    </font>
    <font>
      <b/>
      <sz val="10"/>
      <color theme="5" tint="-0.499984740745262"/>
      <name val="Tahoma"/>
      <family val="2"/>
    </font>
    <font>
      <b/>
      <sz val="8"/>
      <color theme="7" tint="-0.249977111117893"/>
      <name val="Tahoma"/>
      <family val="2"/>
    </font>
    <font>
      <b/>
      <sz val="10"/>
      <color theme="7" tint="-0.249977111117893"/>
      <name val="Arial"/>
      <family val="2"/>
    </font>
    <font>
      <sz val="10"/>
      <color theme="7" tint="-0.249977111117893"/>
      <name val="Arial"/>
      <family val="2"/>
    </font>
    <font>
      <sz val="10"/>
      <color rgb="FFFF0000"/>
      <name val="Arial"/>
      <family val="2"/>
    </font>
    <font>
      <b/>
      <sz val="8"/>
      <color theme="3" tint="-0.249977111117893"/>
      <name val="Tahoma"/>
      <family val="2"/>
    </font>
    <font>
      <sz val="8"/>
      <color theme="3" tint="-0.249977111117893"/>
      <name val="Tahoma"/>
      <family val="2"/>
    </font>
    <font>
      <i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sz val="8"/>
      <color rgb="FF0070C0"/>
      <name val="Tahoma"/>
      <family val="2"/>
    </font>
    <font>
      <sz val="10"/>
      <color rgb="FF0070C0"/>
      <name val="Arial"/>
      <family val="2"/>
    </font>
    <font>
      <b/>
      <sz val="8"/>
      <color rgb="FF0070C0"/>
      <name val="Tahoma"/>
      <family val="2"/>
    </font>
    <font>
      <sz val="8"/>
      <color rgb="FF000064"/>
      <name val="Tahoma"/>
      <family val="2"/>
    </font>
    <font>
      <b/>
      <sz val="8"/>
      <color rgb="FF000064"/>
      <name val="Tahoma"/>
      <family val="2"/>
    </font>
    <font>
      <sz val="8"/>
      <color rgb="FF006400"/>
      <name val="Tahoma"/>
      <family val="2"/>
    </font>
    <font>
      <b/>
      <sz val="8"/>
      <color rgb="FF006400"/>
      <name val="Tahoma"/>
      <family val="2"/>
    </font>
    <font>
      <b/>
      <sz val="8"/>
      <color theme="7"/>
      <name val="Tahoma"/>
      <family val="2"/>
    </font>
    <font>
      <sz val="10"/>
      <color theme="7"/>
      <name val="Arial"/>
      <family val="2"/>
    </font>
    <font>
      <b/>
      <sz val="8"/>
      <color theme="9" tint="-0.249977111117893"/>
      <name val="Tahoma"/>
      <family val="2"/>
    </font>
    <font>
      <b/>
      <sz val="8"/>
      <color rgb="FF002060"/>
      <name val="Tahoma"/>
      <family val="2"/>
    </font>
    <font>
      <sz val="8"/>
      <color rgb="FF00B050"/>
      <name val="Tahoma"/>
      <family val="2"/>
    </font>
    <font>
      <i/>
      <sz val="8"/>
      <color rgb="FF002060"/>
      <name val="Arial"/>
      <family val="2"/>
    </font>
    <font>
      <b/>
      <sz val="10"/>
      <color rgb="FF002060"/>
      <name val="Arial"/>
      <family val="2"/>
    </font>
    <font>
      <i/>
      <sz val="10"/>
      <color rgb="FF002060"/>
      <name val="Arial"/>
      <family val="2"/>
    </font>
    <font>
      <b/>
      <sz val="8"/>
      <color theme="6" tint="-0.249977111117893"/>
      <name val="Tahoma"/>
      <family val="2"/>
    </font>
    <font>
      <sz val="10"/>
      <color theme="6" tint="-0.249977111117893"/>
      <name val="Tahoma"/>
      <family val="2"/>
    </font>
    <font>
      <sz val="10"/>
      <color theme="6" tint="-0.249977111117893"/>
      <name val="Arial"/>
      <family val="2"/>
    </font>
    <font>
      <sz val="10"/>
      <color rgb="FF000064"/>
      <name val="Arial"/>
      <family val="2"/>
    </font>
    <font>
      <b/>
      <sz val="8"/>
      <color rgb="FF00B050"/>
      <name val="Tahoma"/>
      <family val="2"/>
    </font>
    <font>
      <i/>
      <sz val="8"/>
      <name val="Tahoma"/>
      <family val="2"/>
    </font>
    <font>
      <b/>
      <sz val="8"/>
      <color theme="9" tint="-0.499984740745262"/>
      <name val="Tahoma"/>
      <family val="2"/>
    </font>
    <font>
      <sz val="10"/>
      <color theme="9" tint="-0.499984740745262"/>
      <name val="Arial"/>
      <family val="2"/>
    </font>
    <font>
      <sz val="8"/>
      <color rgb="FF006400"/>
      <name val="Arial"/>
      <family val="2"/>
    </font>
    <font>
      <b/>
      <sz val="14"/>
      <name val="Tahoma"/>
      <family val="2"/>
    </font>
    <font>
      <b/>
      <sz val="8"/>
      <color rgb="FF00B050"/>
      <name val="Arial"/>
      <family val="2"/>
    </font>
    <font>
      <b/>
      <sz val="8"/>
      <color theme="3"/>
      <name val="Tahoma"/>
      <family val="2"/>
    </font>
    <font>
      <sz val="8"/>
      <color theme="3"/>
      <name val="Tahoma"/>
      <family val="2"/>
    </font>
    <font>
      <b/>
      <sz val="8"/>
      <color theme="3"/>
      <name val="Arial"/>
      <family val="2"/>
    </font>
    <font>
      <sz val="8"/>
      <color theme="5" tint="-0.249977111117893"/>
      <name val="Tahoma"/>
      <family val="2"/>
    </font>
    <font>
      <b/>
      <sz val="8"/>
      <color theme="2" tint="-0.499984740745262"/>
      <name val="Tahoma"/>
      <family val="2"/>
    </font>
    <font>
      <sz val="8"/>
      <color theme="2" tint="-0.499984740745262"/>
      <name val="Tahoma"/>
      <family val="2"/>
    </font>
    <font>
      <b/>
      <sz val="10"/>
      <color rgb="FF002060"/>
      <name val="Tahoma"/>
      <family val="2"/>
    </font>
    <font>
      <b/>
      <sz val="10"/>
      <color theme="0" tint="-0.34998626667073579"/>
      <name val="Tahoma"/>
      <family val="2"/>
    </font>
    <font>
      <i/>
      <sz val="8"/>
      <color theme="6" tint="-0.249977111117893"/>
      <name val="Tahoma"/>
      <family val="2"/>
    </font>
    <font>
      <sz val="8"/>
      <color theme="0" tint="-0.34998626667073579"/>
      <name val="Tahoma"/>
      <family val="2"/>
    </font>
    <font>
      <b/>
      <sz val="10"/>
      <color rgb="FF0070C0"/>
      <name val="Tahoma"/>
      <family val="2"/>
    </font>
    <font>
      <b/>
      <sz val="10"/>
      <color rgb="FFFF0000"/>
      <name val="Tahoma"/>
      <family val="2"/>
    </font>
    <font>
      <sz val="8"/>
      <color rgb="FFFF0000"/>
      <name val="Tahoma"/>
      <family val="2"/>
    </font>
    <font>
      <b/>
      <sz val="10"/>
      <color rgb="FF00B050"/>
      <name val="Tahoma"/>
      <family val="2"/>
    </font>
    <font>
      <b/>
      <sz val="8"/>
      <color rgb="FFC00000"/>
      <name val="Tahoma"/>
      <family val="2"/>
    </font>
    <font>
      <sz val="8"/>
      <color theme="6" tint="-0.249977111117893"/>
      <name val="Tahoma"/>
      <family val="2"/>
    </font>
    <font>
      <b/>
      <i/>
      <sz val="8"/>
      <color theme="4" tint="-0.249977111117893"/>
      <name val="Tahoma"/>
      <family val="2"/>
    </font>
    <font>
      <b/>
      <sz val="8"/>
      <color theme="0" tint="-0.34998626667073579"/>
      <name val="Tahoma"/>
      <family val="2"/>
    </font>
    <font>
      <sz val="10"/>
      <color theme="1"/>
      <name val="Tahoma"/>
      <family val="2"/>
    </font>
    <font>
      <sz val="8"/>
      <color rgb="FF000000"/>
      <name val="Tahoma"/>
      <family val="2"/>
    </font>
    <font>
      <sz val="8"/>
      <color rgb="FFC00000"/>
      <name val="Tahoma"/>
      <family val="2"/>
    </font>
    <font>
      <b/>
      <sz val="10"/>
      <color theme="3"/>
      <name val="Tahoma"/>
      <family val="2"/>
    </font>
    <font>
      <sz val="10"/>
      <color rgb="FFC00000"/>
      <name val="Arial"/>
      <family val="2"/>
    </font>
    <font>
      <i/>
      <sz val="8"/>
      <color theme="6" tint="-0.499984740745262"/>
      <name val="Tahoma"/>
      <family val="2"/>
    </font>
    <font>
      <b/>
      <sz val="8"/>
      <color rgb="FF3232C8"/>
      <name val="Tahoma"/>
      <family val="2"/>
    </font>
    <font>
      <b/>
      <sz val="8"/>
      <color rgb="FF960000"/>
      <name val="Tahoma"/>
      <family val="2"/>
    </font>
    <font>
      <b/>
      <sz val="8"/>
      <color rgb="FF329600"/>
      <name val="Tahoma"/>
      <family val="2"/>
    </font>
    <font>
      <sz val="8"/>
      <color rgb="FF329600"/>
      <name val="Tahoma"/>
      <family val="2"/>
    </font>
    <font>
      <sz val="10"/>
      <color theme="0" tint="-0.34998626667073579"/>
      <name val="Arial"/>
      <family val="2"/>
    </font>
    <font>
      <sz val="7"/>
      <name val="Arial"/>
      <family val="2"/>
    </font>
    <font>
      <b/>
      <sz val="16"/>
      <color theme="0"/>
      <name val="Tahoma"/>
      <family val="2"/>
    </font>
    <font>
      <b/>
      <sz val="16"/>
      <name val="Tahoma"/>
      <family val="2"/>
    </font>
    <font>
      <i/>
      <sz val="11"/>
      <name val="Tahoma"/>
      <family val="2"/>
    </font>
    <font>
      <b/>
      <sz val="11"/>
      <name val="Tahoma"/>
      <family val="2"/>
    </font>
    <font>
      <b/>
      <sz val="8"/>
      <color rgb="FFFF0000"/>
      <name val="Tahoma"/>
      <family val="2"/>
    </font>
    <font>
      <sz val="7"/>
      <name val="Tahoma"/>
      <family val="2"/>
    </font>
    <font>
      <sz val="10"/>
      <color theme="3"/>
      <name val="Arial"/>
      <family val="2"/>
    </font>
    <font>
      <sz val="8"/>
      <color rgb="FF3232C8"/>
      <name val="Tahoma"/>
      <family val="2"/>
    </font>
    <font>
      <sz val="8"/>
      <color rgb="FFC83232"/>
      <name val="Tahoma"/>
      <family val="2"/>
    </font>
    <font>
      <b/>
      <sz val="8"/>
      <color theme="8" tint="-0.249977111117893"/>
      <name val="Tahoma"/>
      <family val="2"/>
    </font>
    <font>
      <sz val="8"/>
      <color theme="8" tint="-0.249977111117893"/>
      <name val="Tahoma"/>
      <family val="2"/>
    </font>
    <font>
      <sz val="8"/>
      <color rgb="FF6464C8"/>
      <name val="Tahoma"/>
      <family val="2"/>
    </font>
    <font>
      <sz val="8"/>
      <color rgb="FF646464"/>
      <name val="Tahoma"/>
      <family val="2"/>
    </font>
    <font>
      <sz val="8"/>
      <color rgb="FF640064"/>
      <name val="Tahoma"/>
      <family val="2"/>
    </font>
    <font>
      <sz val="8"/>
      <color rgb="FF640000"/>
      <name val="Tahoma"/>
      <family val="2"/>
    </font>
    <font>
      <sz val="8"/>
      <color rgb="FF646400"/>
      <name val="Tahoma"/>
      <family val="2"/>
    </font>
    <font>
      <sz val="8"/>
      <color rgb="FFC86464"/>
      <name val="Tahoma"/>
      <family val="2"/>
    </font>
    <font>
      <sz val="8"/>
      <color rgb="FF006464"/>
      <name val="Tahoma"/>
      <family val="2"/>
    </font>
    <font>
      <sz val="8"/>
      <color rgb="FF4B964B"/>
      <name val="Tahoma"/>
      <family val="2"/>
    </font>
    <font>
      <b/>
      <sz val="8"/>
      <color rgb="FF0000C8"/>
      <name val="Tahoma"/>
      <family val="2"/>
    </font>
    <font>
      <b/>
      <sz val="8"/>
      <color theme="1"/>
      <name val="Tahoma"/>
      <family val="2"/>
    </font>
    <font>
      <sz val="8"/>
      <color rgb="FF0000C8"/>
      <name val="Tahoma"/>
      <family val="2"/>
    </font>
    <font>
      <sz val="8"/>
      <color theme="1"/>
      <name val="Tahoma"/>
      <family val="2"/>
    </font>
    <font>
      <sz val="8"/>
      <color rgb="FF969696"/>
      <name val="Tahoma"/>
      <family val="2"/>
    </font>
    <font>
      <b/>
      <sz val="10"/>
      <color rgb="FFFF0000"/>
      <name val="Arial"/>
      <family val="2"/>
    </font>
    <font>
      <sz val="8"/>
      <color rgb="FF009900"/>
      <name val="Tahoma"/>
      <family val="2"/>
    </font>
    <font>
      <sz val="10"/>
      <color rgb="FF009900"/>
      <name val="Arial"/>
      <family val="2"/>
    </font>
    <font>
      <b/>
      <sz val="8"/>
      <color rgb="FF990000"/>
      <name val="Tahoma"/>
      <family val="2"/>
    </font>
    <font>
      <b/>
      <sz val="10"/>
      <color rgb="FF96C896"/>
      <name val="Tahoma"/>
      <family val="2"/>
    </font>
    <font>
      <b/>
      <sz val="10"/>
      <color rgb="FF9696C8"/>
      <name val="Tahoma"/>
      <family val="2"/>
    </font>
    <font>
      <b/>
      <sz val="10"/>
      <color rgb="FF3232C8"/>
      <name val="Tahoma"/>
      <family val="2"/>
    </font>
    <font>
      <b/>
      <sz val="10"/>
      <color rgb="FF000096"/>
      <name val="Tahoma"/>
      <family val="2"/>
    </font>
    <font>
      <b/>
      <sz val="10"/>
      <color rgb="FF000032"/>
      <name val="Tahoma"/>
      <family val="2"/>
    </font>
    <font>
      <b/>
      <sz val="10"/>
      <color rgb="FF320000"/>
      <name val="Tahoma"/>
      <family val="2"/>
    </font>
    <font>
      <b/>
      <sz val="10"/>
      <color rgb="FF960000"/>
      <name val="Tahoma"/>
      <family val="2"/>
    </font>
    <font>
      <b/>
      <sz val="10"/>
      <color rgb="FF329600"/>
      <name val="Tahoma"/>
      <family val="2"/>
    </font>
    <font>
      <b/>
      <sz val="10"/>
      <color rgb="FF963200"/>
      <name val="Tahoma"/>
      <family val="2"/>
    </font>
    <font>
      <b/>
      <sz val="10"/>
      <color rgb="FF32C832"/>
      <name val="Tahoma"/>
      <family val="2"/>
    </font>
    <font>
      <b/>
      <sz val="10"/>
      <color rgb="FF6464C8"/>
      <name val="Tahoma"/>
      <family val="2"/>
    </font>
    <font>
      <b/>
      <sz val="10"/>
      <color rgb="FF646464"/>
      <name val="Tahoma"/>
      <family val="2"/>
    </font>
    <font>
      <b/>
      <sz val="10"/>
      <color rgb="FF000064"/>
      <name val="Tahoma"/>
      <family val="2"/>
    </font>
    <font>
      <b/>
      <sz val="10"/>
      <color rgb="FF640064"/>
      <name val="Tahoma"/>
      <family val="2"/>
    </font>
    <font>
      <b/>
      <sz val="10"/>
      <color rgb="FF640000"/>
      <name val="Tahoma"/>
      <family val="2"/>
    </font>
    <font>
      <b/>
      <sz val="10"/>
      <color rgb="FF006400"/>
      <name val="Tahoma"/>
      <family val="2"/>
    </font>
    <font>
      <b/>
      <sz val="10"/>
      <color rgb="FF646400"/>
      <name val="Tahoma"/>
      <family val="2"/>
    </font>
    <font>
      <b/>
      <sz val="10"/>
      <color rgb="FFC86464"/>
      <name val="Tahoma"/>
      <family val="2"/>
    </font>
    <font>
      <b/>
      <sz val="10"/>
      <color rgb="FF64C864"/>
      <name val="Tahoma"/>
      <family val="2"/>
    </font>
    <font>
      <b/>
      <sz val="10"/>
      <color rgb="FF006464"/>
      <name val="Tahoma"/>
      <family val="2"/>
    </font>
    <font>
      <b/>
      <sz val="10"/>
      <color rgb="FFA0A0A0"/>
      <name val="Tahoma"/>
      <family val="2"/>
    </font>
    <font>
      <b/>
      <sz val="10"/>
      <color rgb="FFC8C8C8"/>
      <name val="Tahoma"/>
      <family val="2"/>
    </font>
    <font>
      <b/>
      <sz val="10"/>
      <color rgb="FF000000"/>
      <name val="Tahoma"/>
      <family val="2"/>
    </font>
    <font>
      <b/>
      <sz val="10"/>
      <color rgb="FFA0A08C"/>
      <name val="Tahoma"/>
      <family val="2"/>
    </font>
    <font>
      <b/>
      <sz val="10"/>
      <color rgb="FF8CA0A0"/>
      <name val="Tahoma"/>
      <family val="2"/>
    </font>
    <font>
      <b/>
      <sz val="10"/>
      <color rgb="FFA08CA0"/>
      <name val="Tahoma"/>
      <family val="2"/>
    </font>
    <font>
      <b/>
      <sz val="10"/>
      <color rgb="FF0014A0"/>
      <name val="Tahoma"/>
      <family val="2"/>
    </font>
    <font>
      <b/>
      <sz val="10"/>
      <color rgb="FF2814A0"/>
      <name val="Tahoma"/>
      <family val="2"/>
    </font>
    <font>
      <b/>
      <sz val="10"/>
      <color rgb="FF2828B4"/>
      <name val="Tahoma"/>
      <family val="2"/>
    </font>
    <font>
      <b/>
      <sz val="10"/>
      <color rgb="FF14148C"/>
      <name val="Tahoma"/>
      <family val="2"/>
    </font>
    <font>
      <b/>
      <sz val="10"/>
      <color rgb="FF142828"/>
      <name val="Tahoma"/>
      <family val="2"/>
    </font>
    <font>
      <b/>
      <sz val="10"/>
      <color rgb="FF281428"/>
      <name val="Tahoma"/>
      <family val="2"/>
    </font>
    <font>
      <b/>
      <sz val="10"/>
      <color rgb="FF141414"/>
      <name val="Tahoma"/>
      <family val="2"/>
    </font>
    <font>
      <b/>
      <sz val="10"/>
      <color rgb="FF282814"/>
      <name val="Tahoma"/>
      <family val="2"/>
    </font>
    <font>
      <b/>
      <sz val="10"/>
      <color rgb="FFA01428"/>
      <name val="Tahoma"/>
      <family val="2"/>
    </font>
    <font>
      <b/>
      <sz val="10"/>
      <color rgb="FF8C1414"/>
      <name val="Tahoma"/>
      <family val="2"/>
    </font>
    <font>
      <b/>
      <sz val="10"/>
      <color rgb="FFA02814"/>
      <name val="Tahoma"/>
      <family val="2"/>
    </font>
    <font>
      <b/>
      <sz val="10"/>
      <color rgb="FFA02828"/>
      <name val="Tahoma"/>
      <family val="2"/>
    </font>
    <font>
      <b/>
      <sz val="10"/>
      <color rgb="FF148C14"/>
      <name val="Tahoma"/>
      <family val="2"/>
    </font>
    <font>
      <b/>
      <sz val="10"/>
      <color rgb="FF28A014"/>
      <name val="Tahoma"/>
      <family val="2"/>
    </font>
    <font>
      <b/>
      <sz val="10"/>
      <color rgb="FF28A028"/>
      <name val="Tahoma"/>
      <family val="2"/>
    </font>
    <font>
      <b/>
      <sz val="10"/>
      <color rgb="FF14A028"/>
      <name val="Tahoma"/>
      <family val="2"/>
    </font>
    <font>
      <b/>
      <sz val="10"/>
      <color rgb="FF0000C8"/>
      <name val="Tahoma"/>
      <family val="2"/>
    </font>
    <font>
      <b/>
      <sz val="10"/>
      <color rgb="FFC80000"/>
      <name val="Tahoma"/>
      <family val="2"/>
    </font>
    <font>
      <b/>
      <sz val="10"/>
      <color rgb="FF00C800"/>
      <name val="Tahoma"/>
      <family val="2"/>
    </font>
    <font>
      <i/>
      <sz val="8"/>
      <color rgb="FFFF0000"/>
      <name val="Tahoma"/>
      <family val="2"/>
    </font>
    <font>
      <b/>
      <sz val="8"/>
      <color rgb="FF14148C"/>
      <name val="Tahoma"/>
      <family val="2"/>
    </font>
    <font>
      <b/>
      <sz val="8"/>
      <color rgb="FF141414"/>
      <name val="Tahoma"/>
      <family val="2"/>
    </font>
    <font>
      <b/>
      <sz val="8"/>
      <color rgb="FF8C1414"/>
      <name val="Tahoma"/>
      <family val="2"/>
    </font>
    <font>
      <b/>
      <sz val="8"/>
      <color rgb="FF148C14"/>
      <name val="Tahoma"/>
      <family val="2"/>
    </font>
    <font>
      <b/>
      <sz val="8"/>
      <color rgb="FF282814"/>
      <name val="Tahoma"/>
      <family val="2"/>
    </font>
    <font>
      <b/>
      <sz val="8"/>
      <color rgb="FFA02814"/>
      <name val="Tahoma"/>
      <family val="2"/>
    </font>
    <font>
      <b/>
      <sz val="8"/>
      <color rgb="FF28A014"/>
      <name val="Tahoma"/>
      <family val="2"/>
    </font>
    <font>
      <b/>
      <sz val="8"/>
      <color rgb="FFA0A08C"/>
      <name val="Tahoma"/>
      <family val="2"/>
    </font>
    <font>
      <b/>
      <sz val="8"/>
      <color rgb="FFA02828"/>
      <name val="Tahoma"/>
      <family val="2"/>
    </font>
    <font>
      <b/>
      <sz val="8"/>
      <color rgb="FF28A028"/>
      <name val="Tahoma"/>
      <family val="2"/>
    </font>
    <font>
      <b/>
      <sz val="8"/>
      <color rgb="FFA0A0A0"/>
      <name val="Tahoma"/>
      <family val="2"/>
    </font>
    <font>
      <b/>
      <sz val="8"/>
      <color rgb="FF2828B4"/>
      <name val="Tahoma"/>
      <family val="2"/>
    </font>
    <font>
      <b/>
      <sz val="8"/>
      <color rgb="FF14A028"/>
      <name val="Tahoma"/>
      <family val="2"/>
    </font>
    <font>
      <b/>
      <sz val="8"/>
      <color rgb="FF8CA0A0"/>
      <name val="Tahoma"/>
      <family val="2"/>
    </font>
    <font>
      <b/>
      <sz val="8"/>
      <color rgb="FF0014A0"/>
      <name val="Tahoma"/>
      <family val="2"/>
    </font>
    <font>
      <b/>
      <sz val="8"/>
      <color rgb="FF142828"/>
      <name val="Tahoma"/>
      <family val="2"/>
    </font>
    <font>
      <b/>
      <sz val="8"/>
      <color rgb="FFA08CA0"/>
      <name val="Tahoma"/>
      <family val="2"/>
    </font>
    <font>
      <b/>
      <sz val="8"/>
      <color rgb="FF2814A0"/>
      <name val="Tahoma"/>
      <family val="2"/>
    </font>
    <font>
      <b/>
      <sz val="8"/>
      <color rgb="FF281428"/>
      <name val="Tahoma"/>
      <family val="2"/>
    </font>
    <font>
      <b/>
      <sz val="8"/>
      <color rgb="FFA01428"/>
      <name val="Tahoma"/>
      <family val="2"/>
    </font>
    <font>
      <b/>
      <sz val="8"/>
      <color rgb="FF990000"/>
      <name val="Arial"/>
      <family val="2"/>
    </font>
    <font>
      <sz val="10"/>
      <color rgb="FF329600"/>
      <name val="Arial"/>
      <family val="2"/>
    </font>
    <font>
      <b/>
      <sz val="8"/>
      <color rgb="FF009600"/>
      <name val="Tahoma"/>
      <family val="2"/>
    </font>
    <font>
      <sz val="8"/>
      <color rgb="FF009600"/>
      <name val="Tahoma"/>
      <family val="2"/>
    </font>
    <font>
      <b/>
      <sz val="10"/>
      <color theme="1"/>
      <name val="Tahoma"/>
      <family val="2"/>
    </font>
    <font>
      <b/>
      <sz val="12"/>
      <color theme="0"/>
      <name val="Tahoma"/>
      <family val="2"/>
    </font>
    <font>
      <sz val="8"/>
      <color rgb="FFFFFF99"/>
      <name val="Tahoma"/>
      <family val="2"/>
    </font>
    <font>
      <i/>
      <sz val="10"/>
      <name val="Tahoma"/>
      <family val="2"/>
    </font>
    <font>
      <b/>
      <sz val="10"/>
      <color rgb="FFC00000"/>
      <name val="Arial"/>
      <family val="2"/>
    </font>
    <font>
      <sz val="10"/>
      <color rgb="FF009600"/>
      <name val="Arial"/>
      <family val="2"/>
    </font>
    <font>
      <b/>
      <sz val="8"/>
      <color rgb="FF009600"/>
      <name val="Arial"/>
      <family val="2"/>
    </font>
    <font>
      <b/>
      <sz val="10"/>
      <color rgb="FF009600"/>
      <name val="Arial"/>
      <family val="2"/>
    </font>
    <font>
      <b/>
      <sz val="8"/>
      <color rgb="FFC00000"/>
      <name val="Arial"/>
      <family val="2"/>
    </font>
    <font>
      <i/>
      <sz val="11"/>
      <color rgb="FF0000C8"/>
      <name val="Tahoma"/>
      <family val="2"/>
    </font>
    <font>
      <b/>
      <sz val="11"/>
      <color rgb="FF0000C8"/>
      <name val="Tahoma"/>
      <family val="2"/>
    </font>
    <font>
      <i/>
      <sz val="11"/>
      <color rgb="FFC00000"/>
      <name val="Tahoma"/>
      <family val="2"/>
    </font>
    <font>
      <b/>
      <sz val="11"/>
      <color rgb="FFC00000"/>
      <name val="Tahoma"/>
      <family val="2"/>
    </font>
    <font>
      <b/>
      <sz val="8"/>
      <color rgb="FFFFFF99"/>
      <name val="Tahoma"/>
      <family val="2"/>
    </font>
    <font>
      <sz val="11"/>
      <color rgb="FF0000C8"/>
      <name val="Tahoma"/>
      <family val="2"/>
    </font>
    <font>
      <sz val="11"/>
      <color rgb="FFC00000"/>
      <name val="Tahoma"/>
      <family val="2"/>
    </font>
    <font>
      <b/>
      <sz val="10"/>
      <color theme="5" tint="-0.249977111117893"/>
      <name val="Tahoma"/>
      <family val="2"/>
    </font>
    <font>
      <b/>
      <sz val="10"/>
      <color theme="5" tint="-0.249977111117893"/>
      <name val="Arial"/>
      <family val="2"/>
    </font>
    <font>
      <sz val="10"/>
      <color theme="5" tint="-0.249977111117893"/>
      <name val="Arial"/>
      <family val="2"/>
    </font>
    <font>
      <i/>
      <sz val="8"/>
      <color theme="7" tint="-0.499984740745262"/>
      <name val="Tahoma"/>
      <family val="2"/>
    </font>
    <font>
      <sz val="10"/>
      <color theme="3" tint="0.39997558519241921"/>
      <name val="Arial"/>
      <family val="2"/>
    </font>
    <font>
      <b/>
      <i/>
      <sz val="10"/>
      <name val="Tahoma"/>
      <family val="2"/>
    </font>
    <font>
      <sz val="8"/>
      <color theme="4"/>
      <name val="Tahoma"/>
      <family val="2"/>
    </font>
  </fonts>
  <fills count="36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B1B1C8"/>
        <bgColor indexed="64"/>
      </patternFill>
    </fill>
    <fill>
      <patternFill patternType="solid">
        <fgColor rgb="FF9B9BC8"/>
        <bgColor indexed="64"/>
      </patternFill>
    </fill>
    <fill>
      <patternFill patternType="solid">
        <fgColor rgb="FF8585C8"/>
        <bgColor indexed="64"/>
      </patternFill>
    </fill>
    <fill>
      <patternFill patternType="solid">
        <fgColor rgb="FF6F6FC8"/>
        <bgColor indexed="64"/>
      </patternFill>
    </fill>
    <fill>
      <patternFill patternType="solid">
        <fgColor rgb="FF5959C8"/>
        <bgColor indexed="64"/>
      </patternFill>
    </fill>
    <fill>
      <patternFill patternType="solid">
        <fgColor rgb="FF4343C8"/>
        <bgColor indexed="64"/>
      </patternFill>
    </fill>
    <fill>
      <patternFill patternType="solid">
        <fgColor rgb="FF2D2DC8"/>
        <bgColor indexed="64"/>
      </patternFill>
    </fill>
    <fill>
      <patternFill patternType="solid">
        <fgColor rgb="FF1717C8"/>
        <bgColor indexed="64"/>
      </patternFill>
    </fill>
    <fill>
      <patternFill patternType="solid">
        <fgColor rgb="FF17C817"/>
        <bgColor indexed="64"/>
      </patternFill>
    </fill>
    <fill>
      <patternFill patternType="solid">
        <fgColor rgb="FF2DC82D"/>
        <bgColor indexed="64"/>
      </patternFill>
    </fill>
    <fill>
      <patternFill patternType="solid">
        <fgColor rgb="FF43C843"/>
        <bgColor indexed="64"/>
      </patternFill>
    </fill>
    <fill>
      <patternFill patternType="solid">
        <fgColor rgb="FF59C859"/>
        <bgColor indexed="64"/>
      </patternFill>
    </fill>
    <fill>
      <patternFill patternType="solid">
        <fgColor rgb="FF6FC86F"/>
        <bgColor indexed="64"/>
      </patternFill>
    </fill>
    <fill>
      <patternFill patternType="solid">
        <fgColor rgb="FF85C885"/>
        <bgColor indexed="64"/>
      </patternFill>
    </fill>
    <fill>
      <patternFill patternType="solid">
        <fgColor rgb="FFB1C8B1"/>
        <bgColor indexed="64"/>
      </patternFill>
    </fill>
    <fill>
      <patternFill patternType="solid">
        <fgColor rgb="FF9BC89B"/>
        <bgColor indexed="64"/>
      </patternFill>
    </fill>
    <fill>
      <patternFill patternType="solid">
        <fgColor rgb="FFC81717"/>
        <bgColor indexed="64"/>
      </patternFill>
    </fill>
    <fill>
      <patternFill patternType="solid">
        <fgColor rgb="FFC82D2D"/>
        <bgColor indexed="64"/>
      </patternFill>
    </fill>
    <fill>
      <patternFill patternType="solid">
        <fgColor rgb="FFC84343"/>
        <bgColor indexed="64"/>
      </patternFill>
    </fill>
    <fill>
      <patternFill patternType="solid">
        <fgColor rgb="FFC85959"/>
        <bgColor indexed="64"/>
      </patternFill>
    </fill>
    <fill>
      <patternFill patternType="solid">
        <fgColor rgb="FFC86F6F"/>
        <bgColor indexed="64"/>
      </patternFill>
    </fill>
    <fill>
      <patternFill patternType="solid">
        <fgColor rgb="FFC88585"/>
        <bgColor indexed="64"/>
      </patternFill>
    </fill>
    <fill>
      <patternFill patternType="solid">
        <fgColor rgb="FFC89B9B"/>
        <bgColor indexed="64"/>
      </patternFill>
    </fill>
    <fill>
      <patternFill patternType="solid">
        <fgColor rgb="FFC8B1B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0000B1"/>
        <bgColor indexed="64"/>
      </patternFill>
    </fill>
    <fill>
      <patternFill patternType="solid">
        <fgColor rgb="FF00009B"/>
        <bgColor indexed="64"/>
      </patternFill>
    </fill>
    <fill>
      <patternFill patternType="solid">
        <fgColor rgb="FF000085"/>
        <bgColor indexed="64"/>
      </patternFill>
    </fill>
    <fill>
      <patternFill patternType="solid">
        <fgColor rgb="FF00006F"/>
        <bgColor indexed="64"/>
      </patternFill>
    </fill>
    <fill>
      <patternFill patternType="solid">
        <fgColor rgb="FF000059"/>
        <bgColor indexed="64"/>
      </patternFill>
    </fill>
    <fill>
      <patternFill patternType="solid">
        <fgColor rgb="FF000043"/>
        <bgColor indexed="64"/>
      </patternFill>
    </fill>
    <fill>
      <patternFill patternType="solid">
        <fgColor rgb="FF00002D"/>
        <bgColor indexed="64"/>
      </patternFill>
    </fill>
    <fill>
      <patternFill patternType="solid">
        <fgColor rgb="FF000017"/>
        <bgColor indexed="64"/>
      </patternFill>
    </fill>
    <fill>
      <patternFill patternType="solid">
        <fgColor rgb="FF170000"/>
        <bgColor indexed="64"/>
      </patternFill>
    </fill>
    <fill>
      <patternFill patternType="solid">
        <fgColor rgb="FF2D0000"/>
        <bgColor indexed="64"/>
      </patternFill>
    </fill>
    <fill>
      <patternFill patternType="solid">
        <fgColor rgb="FF430000"/>
        <bgColor indexed="64"/>
      </patternFill>
    </fill>
    <fill>
      <patternFill patternType="solid">
        <fgColor rgb="FF590000"/>
        <bgColor indexed="64"/>
      </patternFill>
    </fill>
    <fill>
      <patternFill patternType="solid">
        <fgColor rgb="FF6F0000"/>
        <bgColor indexed="64"/>
      </patternFill>
    </fill>
    <fill>
      <patternFill patternType="solid">
        <fgColor rgb="FF850000"/>
        <bgColor indexed="64"/>
      </patternFill>
    </fill>
    <fill>
      <patternFill patternType="solid">
        <fgColor rgb="FF9B0000"/>
        <bgColor indexed="64"/>
      </patternFill>
    </fill>
    <fill>
      <patternFill patternType="solid">
        <fgColor rgb="FFB10000"/>
        <bgColor indexed="64"/>
      </patternFill>
    </fill>
    <fill>
      <patternFill patternType="solid">
        <fgColor rgb="FF00B100"/>
        <bgColor indexed="64"/>
      </patternFill>
    </fill>
    <fill>
      <patternFill patternType="solid">
        <fgColor rgb="FF009B00"/>
        <bgColor indexed="64"/>
      </patternFill>
    </fill>
    <fill>
      <patternFill patternType="solid">
        <fgColor rgb="FF008500"/>
        <bgColor indexed="64"/>
      </patternFill>
    </fill>
    <fill>
      <patternFill patternType="solid">
        <fgColor rgb="FF006F00"/>
        <bgColor indexed="64"/>
      </patternFill>
    </fill>
    <fill>
      <patternFill patternType="solid">
        <fgColor rgb="FF005900"/>
        <bgColor indexed="64"/>
      </patternFill>
    </fill>
    <fill>
      <patternFill patternType="solid">
        <fgColor rgb="FF004300"/>
        <bgColor indexed="64"/>
      </patternFill>
    </fill>
    <fill>
      <patternFill patternType="solid">
        <fgColor rgb="FF002D00"/>
        <bgColor indexed="64"/>
      </patternFill>
    </fill>
    <fill>
      <patternFill patternType="solid">
        <fgColor rgb="FF001700"/>
        <bgColor indexed="64"/>
      </patternFill>
    </fill>
    <fill>
      <patternFill patternType="solid">
        <fgColor rgb="FF1700B1"/>
        <bgColor indexed="64"/>
      </patternFill>
    </fill>
    <fill>
      <patternFill patternType="solid">
        <fgColor rgb="FF2D009B"/>
        <bgColor indexed="64"/>
      </patternFill>
    </fill>
    <fill>
      <patternFill patternType="solid">
        <fgColor rgb="FF430085"/>
        <bgColor indexed="64"/>
      </patternFill>
    </fill>
    <fill>
      <patternFill patternType="solid">
        <fgColor rgb="FF59006F"/>
        <bgColor indexed="64"/>
      </patternFill>
    </fill>
    <fill>
      <patternFill patternType="solid">
        <fgColor rgb="FF6F0059"/>
        <bgColor indexed="64"/>
      </patternFill>
    </fill>
    <fill>
      <patternFill patternType="solid">
        <fgColor rgb="FF850043"/>
        <bgColor indexed="64"/>
      </patternFill>
    </fill>
    <fill>
      <patternFill patternType="solid">
        <fgColor rgb="FF9B002D"/>
        <bgColor indexed="64"/>
      </patternFill>
    </fill>
    <fill>
      <patternFill patternType="solid">
        <fgColor rgb="FFB10017"/>
        <bgColor indexed="64"/>
      </patternFill>
    </fill>
    <fill>
      <patternFill patternType="solid">
        <fgColor rgb="FFB11700"/>
        <bgColor indexed="64"/>
      </patternFill>
    </fill>
    <fill>
      <patternFill patternType="solid">
        <fgColor rgb="FF9B2D00"/>
        <bgColor indexed="64"/>
      </patternFill>
    </fill>
    <fill>
      <patternFill patternType="solid">
        <fgColor rgb="FF854300"/>
        <bgColor indexed="64"/>
      </patternFill>
    </fill>
    <fill>
      <patternFill patternType="solid">
        <fgColor rgb="FF6F5900"/>
        <bgColor indexed="64"/>
      </patternFill>
    </fill>
    <fill>
      <patternFill patternType="solid">
        <fgColor rgb="FF596F00"/>
        <bgColor indexed="64"/>
      </patternFill>
    </fill>
    <fill>
      <patternFill patternType="solid">
        <fgColor rgb="FF438500"/>
        <bgColor indexed="64"/>
      </patternFill>
    </fill>
    <fill>
      <patternFill patternType="solid">
        <fgColor rgb="FF2D9B00"/>
        <bgColor indexed="64"/>
      </patternFill>
    </fill>
    <fill>
      <patternFill patternType="solid">
        <fgColor rgb="FF17B100"/>
        <bgColor indexed="64"/>
      </patternFill>
    </fill>
    <fill>
      <patternFill patternType="solid">
        <fgColor rgb="FF00596F"/>
        <bgColor indexed="64"/>
      </patternFill>
    </fill>
    <fill>
      <patternFill patternType="solid">
        <fgColor rgb="FF006F59"/>
        <bgColor indexed="64"/>
      </patternFill>
    </fill>
    <fill>
      <patternFill patternType="solid">
        <fgColor rgb="FF008543"/>
        <bgColor indexed="64"/>
      </patternFill>
    </fill>
    <fill>
      <patternFill patternType="solid">
        <fgColor rgb="FF009B2D"/>
        <bgColor indexed="64"/>
      </patternFill>
    </fill>
    <fill>
      <patternFill patternType="solid">
        <fgColor rgb="FF004385"/>
        <bgColor indexed="64"/>
      </patternFill>
    </fill>
    <fill>
      <patternFill patternType="solid">
        <fgColor rgb="FF002D9B"/>
        <bgColor indexed="64"/>
      </patternFill>
    </fill>
    <fill>
      <patternFill patternType="solid">
        <fgColor rgb="FF0017B1"/>
        <bgColor indexed="64"/>
      </patternFill>
    </fill>
    <fill>
      <patternFill patternType="solid">
        <fgColor rgb="FF6464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rgb="FF64C864"/>
        <bgColor indexed="64"/>
      </patternFill>
    </fill>
    <fill>
      <patternFill patternType="solid">
        <fgColor rgb="FF0000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464B1"/>
        <bgColor indexed="64"/>
      </patternFill>
    </fill>
    <fill>
      <patternFill patternType="solid">
        <fgColor rgb="FF64649B"/>
        <bgColor indexed="64"/>
      </patternFill>
    </fill>
    <fill>
      <patternFill patternType="solid">
        <fgColor rgb="FF646485"/>
        <bgColor indexed="64"/>
      </patternFill>
    </fill>
    <fill>
      <patternFill patternType="solid">
        <fgColor rgb="FF64646F"/>
        <bgColor indexed="64"/>
      </patternFill>
    </fill>
    <fill>
      <patternFill patternType="solid">
        <fgColor rgb="FF6464BC"/>
        <bgColor indexed="64"/>
      </patternFill>
    </fill>
    <fill>
      <patternFill patternType="solid">
        <fgColor rgb="FF6464A6"/>
        <bgColor indexed="64"/>
      </patternFill>
    </fill>
    <fill>
      <patternFill patternType="solid">
        <fgColor rgb="FF646490"/>
        <bgColor indexed="64"/>
      </patternFill>
    </fill>
    <fill>
      <patternFill patternType="solid">
        <fgColor rgb="FF64647A"/>
        <bgColor indexed="64"/>
      </patternFill>
    </fill>
    <fill>
      <patternFill patternType="solid">
        <fgColor rgb="FF6F6464"/>
        <bgColor indexed="64"/>
      </patternFill>
    </fill>
    <fill>
      <patternFill patternType="solid">
        <fgColor rgb="FF7A6464"/>
        <bgColor indexed="64"/>
      </patternFill>
    </fill>
    <fill>
      <patternFill patternType="solid">
        <fgColor rgb="FF856464"/>
        <bgColor indexed="64"/>
      </patternFill>
    </fill>
    <fill>
      <patternFill patternType="solid">
        <fgColor rgb="FF906464"/>
        <bgColor indexed="64"/>
      </patternFill>
    </fill>
    <fill>
      <patternFill patternType="solid">
        <fgColor rgb="FF9B6464"/>
        <bgColor indexed="64"/>
      </patternFill>
    </fill>
    <fill>
      <patternFill patternType="solid">
        <fgColor rgb="FFA66464"/>
        <bgColor indexed="64"/>
      </patternFill>
    </fill>
    <fill>
      <patternFill patternType="solid">
        <fgColor rgb="FFB16464"/>
        <bgColor indexed="64"/>
      </patternFill>
    </fill>
    <fill>
      <patternFill patternType="solid">
        <fgColor rgb="FFBC6464"/>
        <bgColor indexed="64"/>
      </patternFill>
    </fill>
    <fill>
      <patternFill patternType="solid">
        <fgColor rgb="FF646F64"/>
        <bgColor indexed="64"/>
      </patternFill>
    </fill>
    <fill>
      <patternFill patternType="solid">
        <fgColor rgb="FF647A64"/>
        <bgColor indexed="64"/>
      </patternFill>
    </fill>
    <fill>
      <patternFill patternType="solid">
        <fgColor rgb="FF648564"/>
        <bgColor indexed="64"/>
      </patternFill>
    </fill>
    <fill>
      <patternFill patternType="solid">
        <fgColor rgb="FF649064"/>
        <bgColor indexed="64"/>
      </patternFill>
    </fill>
    <fill>
      <patternFill patternType="solid">
        <fgColor rgb="FF649B64"/>
        <bgColor indexed="64"/>
      </patternFill>
    </fill>
    <fill>
      <patternFill patternType="solid">
        <fgColor rgb="FF64A664"/>
        <bgColor indexed="64"/>
      </patternFill>
    </fill>
    <fill>
      <patternFill patternType="solid">
        <fgColor rgb="FF64A764"/>
        <bgColor indexed="64"/>
      </patternFill>
    </fill>
    <fill>
      <patternFill patternType="solid">
        <fgColor rgb="FF64BC64"/>
        <bgColor indexed="64"/>
      </patternFill>
    </fill>
    <fill>
      <patternFill patternType="solid">
        <fgColor rgb="FF646FBC"/>
        <bgColor indexed="64"/>
      </patternFill>
    </fill>
    <fill>
      <patternFill patternType="solid">
        <fgColor rgb="FF647AB1"/>
        <bgColor indexed="64"/>
      </patternFill>
    </fill>
    <fill>
      <patternFill patternType="solid">
        <fgColor rgb="FF6485A6"/>
        <bgColor indexed="64"/>
      </patternFill>
    </fill>
    <fill>
      <patternFill patternType="solid">
        <fgColor rgb="FF64909B"/>
        <bgColor indexed="64"/>
      </patternFill>
    </fill>
    <fill>
      <patternFill patternType="solid">
        <fgColor rgb="FF649B90"/>
        <bgColor indexed="64"/>
      </patternFill>
    </fill>
    <fill>
      <patternFill patternType="solid">
        <fgColor rgb="FF64A685"/>
        <bgColor indexed="64"/>
      </patternFill>
    </fill>
    <fill>
      <patternFill patternType="solid">
        <fgColor rgb="FF64B17A"/>
        <bgColor indexed="64"/>
      </patternFill>
    </fill>
    <fill>
      <patternFill patternType="solid">
        <fgColor rgb="FF64BC6F"/>
        <bgColor indexed="64"/>
      </patternFill>
    </fill>
    <fill>
      <patternFill patternType="solid">
        <fgColor rgb="FF6F64BC"/>
        <bgColor indexed="64"/>
      </patternFill>
    </fill>
    <fill>
      <patternFill patternType="solid">
        <fgColor rgb="FF7A64B1"/>
        <bgColor indexed="64"/>
      </patternFill>
    </fill>
    <fill>
      <patternFill patternType="solid">
        <fgColor rgb="FF8564A6"/>
        <bgColor indexed="64"/>
      </patternFill>
    </fill>
    <fill>
      <patternFill patternType="solid">
        <fgColor rgb="FF90649B"/>
        <bgColor indexed="64"/>
      </patternFill>
    </fill>
    <fill>
      <patternFill patternType="solid">
        <fgColor rgb="FF9B6490"/>
        <bgColor indexed="64"/>
      </patternFill>
    </fill>
    <fill>
      <patternFill patternType="solid">
        <fgColor rgb="FFA66485"/>
        <bgColor indexed="64"/>
      </patternFill>
    </fill>
    <fill>
      <patternFill patternType="solid">
        <fgColor rgb="FFB1647A"/>
        <bgColor indexed="64"/>
      </patternFill>
    </fill>
    <fill>
      <patternFill patternType="solid">
        <fgColor rgb="FFBC646F"/>
        <bgColor indexed="64"/>
      </patternFill>
    </fill>
    <fill>
      <patternFill patternType="solid">
        <fgColor rgb="FFBC6F64"/>
        <bgColor indexed="64"/>
      </patternFill>
    </fill>
    <fill>
      <patternFill patternType="solid">
        <fgColor rgb="FFB17A64"/>
        <bgColor indexed="64"/>
      </patternFill>
    </fill>
    <fill>
      <patternFill patternType="solid">
        <fgColor rgb="FFA68564"/>
        <bgColor indexed="64"/>
      </patternFill>
    </fill>
    <fill>
      <patternFill patternType="solid">
        <fgColor rgb="FF9B9064"/>
        <bgColor indexed="64"/>
      </patternFill>
    </fill>
    <fill>
      <patternFill patternType="solid">
        <fgColor rgb="FF909B64"/>
        <bgColor indexed="64"/>
      </patternFill>
    </fill>
    <fill>
      <patternFill patternType="solid">
        <fgColor rgb="FF85A664"/>
        <bgColor indexed="64"/>
      </patternFill>
    </fill>
    <fill>
      <patternFill patternType="solid">
        <fgColor rgb="FF7AB164"/>
        <bgColor indexed="64"/>
      </patternFill>
    </fill>
    <fill>
      <patternFill patternType="solid">
        <fgColor rgb="FF6FBC64"/>
        <bgColor indexed="64"/>
      </patternFill>
    </fill>
    <fill>
      <patternFill patternType="solid">
        <fgColor rgb="FF0B0064"/>
        <bgColor indexed="64"/>
      </patternFill>
    </fill>
    <fill>
      <patternFill patternType="solid">
        <fgColor rgb="FF160064"/>
        <bgColor indexed="64"/>
      </patternFill>
    </fill>
    <fill>
      <patternFill patternType="solid">
        <fgColor rgb="FF210064"/>
        <bgColor indexed="64"/>
      </patternFill>
    </fill>
    <fill>
      <patternFill patternType="solid">
        <fgColor rgb="FF2C0064"/>
        <bgColor indexed="64"/>
      </patternFill>
    </fill>
    <fill>
      <patternFill patternType="solid">
        <fgColor rgb="FF370064"/>
        <bgColor indexed="64"/>
      </patternFill>
    </fill>
    <fill>
      <patternFill patternType="solid">
        <fgColor rgb="FF420064"/>
        <bgColor indexed="64"/>
      </patternFill>
    </fill>
    <fill>
      <patternFill patternType="solid">
        <fgColor rgb="FF4D0064"/>
        <bgColor indexed="64"/>
      </patternFill>
    </fill>
    <fill>
      <patternFill patternType="solid">
        <fgColor rgb="FF580064"/>
        <bgColor indexed="64"/>
      </patternFill>
    </fill>
    <fill>
      <patternFill patternType="solid">
        <fgColor rgb="FF000B64"/>
        <bgColor indexed="64"/>
      </patternFill>
    </fill>
    <fill>
      <patternFill patternType="solid">
        <fgColor rgb="FF001664"/>
        <bgColor indexed="64"/>
      </patternFill>
    </fill>
    <fill>
      <patternFill patternType="solid">
        <fgColor rgb="FF002164"/>
        <bgColor indexed="64"/>
      </patternFill>
    </fill>
    <fill>
      <patternFill patternType="solid">
        <fgColor rgb="FF002C64"/>
        <bgColor indexed="64"/>
      </patternFill>
    </fill>
    <fill>
      <patternFill patternType="solid">
        <fgColor rgb="FF003764"/>
        <bgColor indexed="64"/>
      </patternFill>
    </fill>
    <fill>
      <patternFill patternType="solid">
        <fgColor rgb="FF004264"/>
        <bgColor indexed="64"/>
      </patternFill>
    </fill>
    <fill>
      <patternFill patternType="solid">
        <fgColor rgb="FF004D64"/>
        <bgColor indexed="64"/>
      </patternFill>
    </fill>
    <fill>
      <patternFill patternType="solid">
        <fgColor rgb="FF005864"/>
        <bgColor indexed="64"/>
      </patternFill>
    </fill>
    <fill>
      <patternFill patternType="solid">
        <fgColor rgb="FF640B00"/>
        <bgColor indexed="64"/>
      </patternFill>
    </fill>
    <fill>
      <patternFill patternType="solid">
        <fgColor rgb="FF641600"/>
        <bgColor indexed="64"/>
      </patternFill>
    </fill>
    <fill>
      <patternFill patternType="solid">
        <fgColor rgb="FF642100"/>
        <bgColor indexed="64"/>
      </patternFill>
    </fill>
    <fill>
      <patternFill patternType="solid">
        <fgColor rgb="FF642C00"/>
        <bgColor indexed="64"/>
      </patternFill>
    </fill>
    <fill>
      <patternFill patternType="solid">
        <fgColor rgb="FF376400"/>
        <bgColor indexed="64"/>
      </patternFill>
    </fill>
    <fill>
      <patternFill patternType="solid">
        <fgColor rgb="FF426400"/>
        <bgColor indexed="64"/>
      </patternFill>
    </fill>
    <fill>
      <patternFill patternType="solid">
        <fgColor rgb="FF4D6400"/>
        <bgColor indexed="64"/>
      </patternFill>
    </fill>
    <fill>
      <patternFill patternType="solid">
        <fgColor rgb="FF586400"/>
        <bgColor indexed="64"/>
      </patternFill>
    </fill>
    <fill>
      <patternFill patternType="solid">
        <fgColor rgb="FF580B00"/>
        <bgColor indexed="64"/>
      </patternFill>
    </fill>
    <fill>
      <patternFill patternType="solid">
        <fgColor rgb="FF4D1600"/>
        <bgColor indexed="64"/>
      </patternFill>
    </fill>
    <fill>
      <patternFill patternType="solid">
        <fgColor rgb="FF422100"/>
        <bgColor indexed="64"/>
      </patternFill>
    </fill>
    <fill>
      <patternFill patternType="solid">
        <fgColor rgb="FF372C00"/>
        <bgColor indexed="64"/>
      </patternFill>
    </fill>
    <fill>
      <patternFill patternType="solid">
        <fgColor rgb="FF2C3700"/>
        <bgColor indexed="64"/>
      </patternFill>
    </fill>
    <fill>
      <patternFill patternType="solid">
        <fgColor rgb="FF214200"/>
        <bgColor indexed="64"/>
      </patternFill>
    </fill>
    <fill>
      <patternFill patternType="solid">
        <fgColor rgb="FF164D00"/>
        <bgColor indexed="64"/>
      </patternFill>
    </fill>
    <fill>
      <patternFill patternType="solid">
        <fgColor rgb="FF0B5800"/>
        <bgColor indexed="64"/>
      </patternFill>
    </fill>
    <fill>
      <patternFill patternType="solid">
        <fgColor rgb="FF0B0B6F"/>
        <bgColor indexed="64"/>
      </patternFill>
    </fill>
    <fill>
      <patternFill patternType="solid">
        <fgColor rgb="FF16167A"/>
        <bgColor indexed="64"/>
      </patternFill>
    </fill>
    <fill>
      <patternFill patternType="solid">
        <fgColor rgb="FF212185"/>
        <bgColor indexed="64"/>
      </patternFill>
    </fill>
    <fill>
      <patternFill patternType="solid">
        <fgColor rgb="FF2C2C90"/>
        <bgColor indexed="64"/>
      </patternFill>
    </fill>
    <fill>
      <patternFill patternType="solid">
        <fgColor rgb="FF37379B"/>
        <bgColor indexed="64"/>
      </patternFill>
    </fill>
    <fill>
      <patternFill patternType="solid">
        <fgColor rgb="FF4242A6"/>
        <bgColor indexed="64"/>
      </patternFill>
    </fill>
    <fill>
      <patternFill patternType="solid">
        <fgColor rgb="FF4D4DB1"/>
        <bgColor indexed="64"/>
      </patternFill>
    </fill>
    <fill>
      <patternFill patternType="solid">
        <fgColor rgb="FF5858BC"/>
        <bgColor indexed="64"/>
      </patternFill>
    </fill>
    <fill>
      <patternFill patternType="solid">
        <fgColor rgb="FF0B5864"/>
        <bgColor indexed="64"/>
      </patternFill>
    </fill>
    <fill>
      <patternFill patternType="solid">
        <fgColor rgb="FF580B64"/>
        <bgColor indexed="64"/>
      </patternFill>
    </fill>
    <fill>
      <patternFill patternType="solid">
        <fgColor rgb="FF4D1664"/>
        <bgColor indexed="64"/>
      </patternFill>
    </fill>
    <fill>
      <patternFill patternType="solid">
        <fgColor rgb="FF422164"/>
        <bgColor indexed="64"/>
      </patternFill>
    </fill>
    <fill>
      <patternFill patternType="solid">
        <fgColor rgb="FF372C64"/>
        <bgColor indexed="64"/>
      </patternFill>
    </fill>
    <fill>
      <patternFill patternType="solid">
        <fgColor rgb="FF2C3764"/>
        <bgColor indexed="64"/>
      </patternFill>
    </fill>
    <fill>
      <patternFill patternType="solid">
        <fgColor rgb="FF214264"/>
        <bgColor indexed="64"/>
      </patternFill>
    </fill>
    <fill>
      <patternFill patternType="solid">
        <fgColor rgb="FF164D64"/>
        <bgColor indexed="64"/>
      </patternFill>
    </fill>
    <fill>
      <patternFill patternType="solid">
        <fgColor rgb="FF640B6F"/>
        <bgColor indexed="64"/>
      </patternFill>
    </fill>
    <fill>
      <patternFill patternType="solid">
        <fgColor rgb="FF64167A"/>
        <bgColor indexed="64"/>
      </patternFill>
    </fill>
    <fill>
      <patternFill patternType="solid">
        <fgColor rgb="FF642185"/>
        <bgColor indexed="64"/>
      </patternFill>
    </fill>
    <fill>
      <patternFill patternType="solid">
        <fgColor rgb="FF642C90"/>
        <bgColor indexed="64"/>
      </patternFill>
    </fill>
    <fill>
      <patternFill patternType="solid">
        <fgColor rgb="FF64379B"/>
        <bgColor indexed="64"/>
      </patternFill>
    </fill>
    <fill>
      <patternFill patternType="solid">
        <fgColor rgb="FF6442A6"/>
        <bgColor indexed="64"/>
      </patternFill>
    </fill>
    <fill>
      <patternFill patternType="solid">
        <fgColor rgb="FF644DB1"/>
        <bgColor indexed="64"/>
      </patternFill>
    </fill>
    <fill>
      <patternFill patternType="solid">
        <fgColor rgb="FF6458BC"/>
        <bgColor indexed="64"/>
      </patternFill>
    </fill>
    <fill>
      <patternFill patternType="solid">
        <fgColor rgb="FF0B646F"/>
        <bgColor indexed="64"/>
      </patternFill>
    </fill>
    <fill>
      <patternFill patternType="solid">
        <fgColor rgb="FF16647A"/>
        <bgColor indexed="64"/>
      </patternFill>
    </fill>
    <fill>
      <patternFill patternType="solid">
        <fgColor rgb="FF216485"/>
        <bgColor indexed="64"/>
      </patternFill>
    </fill>
    <fill>
      <patternFill patternType="solid">
        <fgColor rgb="FF2C6490"/>
        <bgColor indexed="64"/>
      </patternFill>
    </fill>
    <fill>
      <patternFill patternType="solid">
        <fgColor rgb="FF37649B"/>
        <bgColor indexed="64"/>
      </patternFill>
    </fill>
    <fill>
      <patternFill patternType="solid">
        <fgColor rgb="FF4264A6"/>
        <bgColor indexed="64"/>
      </patternFill>
    </fill>
    <fill>
      <patternFill patternType="solid">
        <fgColor rgb="FF4D64B1"/>
        <bgColor indexed="64"/>
      </patternFill>
    </fill>
    <fill>
      <patternFill patternType="solid">
        <fgColor rgb="FF5864BC"/>
        <bgColor indexed="64"/>
      </patternFill>
    </fill>
    <fill>
      <patternFill patternType="solid">
        <fgColor rgb="FF640B0B"/>
        <bgColor indexed="64"/>
      </patternFill>
    </fill>
    <fill>
      <patternFill patternType="solid">
        <fgColor rgb="FF641616"/>
        <bgColor indexed="64"/>
      </patternFill>
    </fill>
    <fill>
      <patternFill patternType="solid">
        <fgColor rgb="FF642121"/>
        <bgColor indexed="64"/>
      </patternFill>
    </fill>
    <fill>
      <patternFill patternType="solid">
        <fgColor rgb="FF642C2C"/>
        <bgColor indexed="64"/>
      </patternFill>
    </fill>
    <fill>
      <patternFill patternType="solid">
        <fgColor rgb="FF643737"/>
        <bgColor indexed="64"/>
      </patternFill>
    </fill>
    <fill>
      <patternFill patternType="solid">
        <fgColor rgb="FF644242"/>
        <bgColor indexed="64"/>
      </patternFill>
    </fill>
    <fill>
      <patternFill patternType="solid">
        <fgColor rgb="FF644D4D"/>
        <bgColor indexed="64"/>
      </patternFill>
    </fill>
    <fill>
      <patternFill patternType="solid">
        <fgColor rgb="FF645858"/>
        <bgColor indexed="64"/>
      </patternFill>
    </fill>
    <fill>
      <patternFill patternType="solid">
        <fgColor rgb="FF58000B"/>
        <bgColor indexed="64"/>
      </patternFill>
    </fill>
    <fill>
      <patternFill patternType="solid">
        <fgColor rgb="FF16004D"/>
        <bgColor indexed="64"/>
      </patternFill>
    </fill>
    <fill>
      <patternFill patternType="solid">
        <fgColor rgb="FF4D0016"/>
        <bgColor indexed="64"/>
      </patternFill>
    </fill>
    <fill>
      <patternFill patternType="solid">
        <fgColor rgb="FF420021"/>
        <bgColor indexed="64"/>
      </patternFill>
    </fill>
    <fill>
      <patternFill patternType="solid">
        <fgColor rgb="FF37002C"/>
        <bgColor indexed="64"/>
      </patternFill>
    </fill>
    <fill>
      <patternFill patternType="solid">
        <fgColor rgb="FF2C0037"/>
        <bgColor indexed="64"/>
      </patternFill>
    </fill>
    <fill>
      <patternFill patternType="solid">
        <fgColor rgb="FF210042"/>
        <bgColor indexed="64"/>
      </patternFill>
    </fill>
    <fill>
      <patternFill patternType="solid">
        <fgColor rgb="FF0B0058"/>
        <bgColor indexed="64"/>
      </patternFill>
    </fill>
    <fill>
      <patternFill patternType="solid">
        <fgColor rgb="FF0B640B"/>
        <bgColor indexed="64"/>
      </patternFill>
    </fill>
    <fill>
      <patternFill patternType="solid">
        <fgColor rgb="FF166416"/>
        <bgColor indexed="64"/>
      </patternFill>
    </fill>
    <fill>
      <patternFill patternType="solid">
        <fgColor rgb="FF216421"/>
        <bgColor indexed="64"/>
      </patternFill>
    </fill>
    <fill>
      <patternFill patternType="solid">
        <fgColor rgb="FF2C642C"/>
        <bgColor indexed="64"/>
      </patternFill>
    </fill>
    <fill>
      <patternFill patternType="solid">
        <fgColor rgb="FF376437"/>
        <bgColor indexed="64"/>
      </patternFill>
    </fill>
    <fill>
      <patternFill patternType="solid">
        <fgColor rgb="FF426442"/>
        <bgColor indexed="64"/>
      </patternFill>
    </fill>
    <fill>
      <patternFill patternType="solid">
        <fgColor rgb="FF4D644D"/>
        <bgColor indexed="64"/>
      </patternFill>
    </fill>
    <fill>
      <patternFill patternType="solid">
        <fgColor rgb="FF586458"/>
        <bgColor indexed="64"/>
      </patternFill>
    </fill>
    <fill>
      <patternFill patternType="solid">
        <fgColor rgb="FF00580B"/>
        <bgColor indexed="64"/>
      </patternFill>
    </fill>
    <fill>
      <patternFill patternType="solid">
        <fgColor rgb="FF004D16"/>
        <bgColor indexed="64"/>
      </patternFill>
    </fill>
    <fill>
      <patternFill patternType="solid">
        <fgColor rgb="FF004221"/>
        <bgColor indexed="64"/>
      </patternFill>
    </fill>
    <fill>
      <patternFill patternType="solid">
        <fgColor rgb="FF00372C"/>
        <bgColor indexed="64"/>
      </patternFill>
    </fill>
    <fill>
      <patternFill patternType="solid">
        <fgColor rgb="FF002C37"/>
        <bgColor indexed="64"/>
      </patternFill>
    </fill>
    <fill>
      <patternFill patternType="solid">
        <fgColor rgb="FF002142"/>
        <bgColor indexed="64"/>
      </patternFill>
    </fill>
    <fill>
      <patternFill patternType="solid">
        <fgColor rgb="FF00164D"/>
        <bgColor indexed="64"/>
      </patternFill>
    </fill>
    <fill>
      <patternFill patternType="solid">
        <fgColor rgb="FF000B58"/>
        <bgColor indexed="64"/>
      </patternFill>
    </fill>
    <fill>
      <patternFill patternType="solid">
        <fgColor rgb="FF585864"/>
        <bgColor indexed="64"/>
      </patternFill>
    </fill>
    <fill>
      <patternFill patternType="solid">
        <fgColor rgb="FF4D4D64"/>
        <bgColor indexed="64"/>
      </patternFill>
    </fill>
    <fill>
      <patternFill patternType="solid">
        <fgColor rgb="FF424264"/>
        <bgColor indexed="64"/>
      </patternFill>
    </fill>
    <fill>
      <patternFill patternType="solid">
        <fgColor rgb="FF373764"/>
        <bgColor indexed="64"/>
      </patternFill>
    </fill>
    <fill>
      <patternFill patternType="solid">
        <fgColor rgb="FF2C2C64"/>
        <bgColor indexed="64"/>
      </patternFill>
    </fill>
    <fill>
      <patternFill patternType="solid">
        <fgColor rgb="FF212164"/>
        <bgColor indexed="64"/>
      </patternFill>
    </fill>
    <fill>
      <patternFill patternType="solid">
        <fgColor rgb="FF161664"/>
        <bgColor indexed="64"/>
      </patternFill>
    </fill>
    <fill>
      <patternFill patternType="solid">
        <fgColor rgb="FF0B0B64"/>
        <bgColor indexed="64"/>
      </patternFill>
    </fill>
    <fill>
      <patternFill patternType="solid">
        <fgColor rgb="FF6F640B"/>
        <bgColor indexed="64"/>
      </patternFill>
    </fill>
    <fill>
      <patternFill patternType="solid">
        <fgColor rgb="FF7A6416"/>
        <bgColor indexed="64"/>
      </patternFill>
    </fill>
    <fill>
      <patternFill patternType="solid">
        <fgColor rgb="FF856421"/>
        <bgColor indexed="64"/>
      </patternFill>
    </fill>
    <fill>
      <patternFill patternType="solid">
        <fgColor rgb="FF90642C"/>
        <bgColor indexed="64"/>
      </patternFill>
    </fill>
    <fill>
      <patternFill patternType="solid">
        <fgColor rgb="FF9B6437"/>
        <bgColor indexed="64"/>
      </patternFill>
    </fill>
    <fill>
      <patternFill patternType="solid">
        <fgColor rgb="FFA66442"/>
        <bgColor indexed="64"/>
      </patternFill>
    </fill>
    <fill>
      <patternFill patternType="solid">
        <fgColor rgb="FFB1644D"/>
        <bgColor indexed="64"/>
      </patternFill>
    </fill>
    <fill>
      <patternFill patternType="solid">
        <fgColor rgb="FFBC6458"/>
        <bgColor indexed="64"/>
      </patternFill>
    </fill>
    <fill>
      <patternFill patternType="solid">
        <fgColor rgb="FF64580B"/>
        <bgColor indexed="64"/>
      </patternFill>
    </fill>
    <fill>
      <patternFill patternType="solid">
        <fgColor rgb="FF644D16"/>
        <bgColor indexed="64"/>
      </patternFill>
    </fill>
    <fill>
      <patternFill patternType="solid">
        <fgColor rgb="FF644221"/>
        <bgColor indexed="64"/>
      </patternFill>
    </fill>
    <fill>
      <patternFill patternType="solid">
        <fgColor rgb="FF64372C"/>
        <bgColor indexed="64"/>
      </patternFill>
    </fill>
    <fill>
      <patternFill patternType="solid">
        <fgColor rgb="FF642C37"/>
        <bgColor indexed="64"/>
      </patternFill>
    </fill>
    <fill>
      <patternFill patternType="solid">
        <fgColor rgb="FF642142"/>
        <bgColor indexed="64"/>
      </patternFill>
    </fill>
    <fill>
      <patternFill patternType="solid">
        <fgColor rgb="FF64164D"/>
        <bgColor indexed="64"/>
      </patternFill>
    </fill>
    <fill>
      <patternFill patternType="solid">
        <fgColor rgb="FF640B58"/>
        <bgColor indexed="64"/>
      </patternFill>
    </fill>
    <fill>
      <patternFill patternType="solid">
        <fgColor rgb="FF645800"/>
        <bgColor indexed="64"/>
      </patternFill>
    </fill>
    <fill>
      <patternFill patternType="solid">
        <fgColor rgb="FF644D00"/>
        <bgColor indexed="64"/>
      </patternFill>
    </fill>
    <fill>
      <patternFill patternType="solid">
        <fgColor rgb="FF644200"/>
        <bgColor indexed="64"/>
      </patternFill>
    </fill>
    <fill>
      <patternFill patternType="solid">
        <fgColor rgb="FF643700"/>
        <bgColor indexed="64"/>
      </patternFill>
    </fill>
    <fill>
      <patternFill patternType="solid">
        <fgColor rgb="FFBC5864"/>
        <bgColor indexed="64"/>
      </patternFill>
    </fill>
    <fill>
      <patternFill patternType="solid">
        <fgColor rgb="FFB14D64"/>
        <bgColor indexed="64"/>
      </patternFill>
    </fill>
    <fill>
      <patternFill patternType="solid">
        <fgColor rgb="FFA64264"/>
        <bgColor indexed="64"/>
      </patternFill>
    </fill>
    <fill>
      <patternFill patternType="solid">
        <fgColor rgb="FF9B3764"/>
        <bgColor indexed="64"/>
      </patternFill>
    </fill>
    <fill>
      <patternFill patternType="solid">
        <fgColor rgb="FF902C64"/>
        <bgColor indexed="64"/>
      </patternFill>
    </fill>
    <fill>
      <patternFill patternType="solid">
        <fgColor rgb="FF852164"/>
        <bgColor indexed="64"/>
      </patternFill>
    </fill>
    <fill>
      <patternFill patternType="solid">
        <fgColor rgb="FF7A1664"/>
        <bgColor indexed="64"/>
      </patternFill>
    </fill>
    <fill>
      <patternFill patternType="solid">
        <fgColor rgb="FF6F0B64"/>
        <bgColor indexed="64"/>
      </patternFill>
    </fill>
    <fill>
      <patternFill patternType="solid">
        <fgColor rgb="FFBC5858"/>
        <bgColor indexed="64"/>
      </patternFill>
    </fill>
    <fill>
      <patternFill patternType="solid">
        <fgColor rgb="FFB14D4D"/>
        <bgColor indexed="64"/>
      </patternFill>
    </fill>
    <fill>
      <patternFill patternType="solid">
        <fgColor rgb="FFA64242"/>
        <bgColor indexed="64"/>
      </patternFill>
    </fill>
    <fill>
      <patternFill patternType="solid">
        <fgColor rgb="FF9B3737"/>
        <bgColor indexed="64"/>
      </patternFill>
    </fill>
    <fill>
      <patternFill patternType="solid">
        <fgColor rgb="FF902C2C"/>
        <bgColor indexed="64"/>
      </patternFill>
    </fill>
    <fill>
      <patternFill patternType="solid">
        <fgColor rgb="FF852121"/>
        <bgColor indexed="64"/>
      </patternFill>
    </fill>
    <fill>
      <patternFill patternType="solid">
        <fgColor rgb="FF7A1616"/>
        <bgColor indexed="64"/>
      </patternFill>
    </fill>
    <fill>
      <patternFill patternType="solid">
        <fgColor rgb="FF6F0B0B"/>
        <bgColor indexed="64"/>
      </patternFill>
    </fill>
    <fill>
      <patternFill patternType="solid">
        <fgColor rgb="FF640058"/>
        <bgColor indexed="64"/>
      </patternFill>
    </fill>
    <fill>
      <patternFill patternType="solid">
        <fgColor rgb="FF64004D"/>
        <bgColor indexed="64"/>
      </patternFill>
    </fill>
    <fill>
      <patternFill patternType="solid">
        <fgColor rgb="FF640037"/>
        <bgColor indexed="64"/>
      </patternFill>
    </fill>
    <fill>
      <patternFill patternType="solid">
        <fgColor rgb="FF640042"/>
        <bgColor indexed="64"/>
      </patternFill>
    </fill>
    <fill>
      <patternFill patternType="solid">
        <fgColor rgb="FF64002C"/>
        <bgColor indexed="64"/>
      </patternFill>
    </fill>
    <fill>
      <patternFill patternType="solid">
        <fgColor rgb="FF640021"/>
        <bgColor indexed="64"/>
      </patternFill>
    </fill>
    <fill>
      <patternFill patternType="solid">
        <fgColor rgb="FF640016"/>
        <bgColor indexed="64"/>
      </patternFill>
    </fill>
    <fill>
      <patternFill patternType="solid">
        <fgColor rgb="FF64000B"/>
        <bgColor indexed="64"/>
      </patternFill>
    </fill>
    <fill>
      <patternFill patternType="solid">
        <fgColor rgb="FF58BC64"/>
        <bgColor indexed="64"/>
      </patternFill>
    </fill>
    <fill>
      <patternFill patternType="solid">
        <fgColor rgb="FF4DB164"/>
        <bgColor indexed="64"/>
      </patternFill>
    </fill>
    <fill>
      <patternFill patternType="solid">
        <fgColor rgb="FF42A664"/>
        <bgColor indexed="64"/>
      </patternFill>
    </fill>
    <fill>
      <patternFill patternType="solid">
        <fgColor rgb="FF379B64"/>
        <bgColor indexed="64"/>
      </patternFill>
    </fill>
    <fill>
      <patternFill patternType="solid">
        <fgColor rgb="FF2C9064"/>
        <bgColor indexed="64"/>
      </patternFill>
    </fill>
    <fill>
      <patternFill patternType="solid">
        <fgColor rgb="FF218564"/>
        <bgColor indexed="64"/>
      </patternFill>
    </fill>
    <fill>
      <patternFill patternType="solid">
        <fgColor rgb="FF167A64"/>
        <bgColor indexed="64"/>
      </patternFill>
    </fill>
    <fill>
      <patternFill patternType="solid">
        <fgColor rgb="FF0B6F64"/>
        <bgColor indexed="64"/>
      </patternFill>
    </fill>
    <fill>
      <patternFill patternType="solid">
        <fgColor rgb="FF58BC58"/>
        <bgColor indexed="64"/>
      </patternFill>
    </fill>
    <fill>
      <patternFill patternType="solid">
        <fgColor rgb="FF4DB14D"/>
        <bgColor indexed="64"/>
      </patternFill>
    </fill>
    <fill>
      <patternFill patternType="solid">
        <fgColor rgb="FF42A642"/>
        <bgColor indexed="64"/>
      </patternFill>
    </fill>
    <fill>
      <patternFill patternType="solid">
        <fgColor rgb="FF379B37"/>
        <bgColor indexed="64"/>
      </patternFill>
    </fill>
    <fill>
      <patternFill patternType="solid">
        <fgColor rgb="FF2C902C"/>
        <bgColor indexed="64"/>
      </patternFill>
    </fill>
    <fill>
      <patternFill patternType="solid">
        <fgColor rgb="FF218521"/>
        <bgColor indexed="64"/>
      </patternFill>
    </fill>
    <fill>
      <patternFill patternType="solid">
        <fgColor rgb="FF167A16"/>
        <bgColor indexed="64"/>
      </patternFill>
    </fill>
    <fill>
      <patternFill patternType="solid">
        <fgColor rgb="FF0B6F0B"/>
        <bgColor indexed="64"/>
      </patternFill>
    </fill>
    <fill>
      <patternFill patternType="solid">
        <fgColor rgb="FF64BC58"/>
        <bgColor indexed="64"/>
      </patternFill>
    </fill>
    <fill>
      <patternFill patternType="solid">
        <fgColor rgb="FF64B14D"/>
        <bgColor indexed="64"/>
      </patternFill>
    </fill>
    <fill>
      <patternFill patternType="solid">
        <fgColor rgb="FF64A642"/>
        <bgColor indexed="64"/>
      </patternFill>
    </fill>
    <fill>
      <patternFill patternType="solid">
        <fgColor rgb="FF649B37"/>
        <bgColor indexed="64"/>
      </patternFill>
    </fill>
    <fill>
      <patternFill patternType="solid">
        <fgColor rgb="FF64902C"/>
        <bgColor indexed="64"/>
      </patternFill>
    </fill>
    <fill>
      <patternFill patternType="solid">
        <fgColor rgb="FF648521"/>
        <bgColor indexed="64"/>
      </patternFill>
    </fill>
    <fill>
      <patternFill patternType="solid">
        <fgColor rgb="FF647A16"/>
        <bgColor indexed="64"/>
      </patternFill>
    </fill>
    <fill>
      <patternFill patternType="solid">
        <fgColor rgb="FF646F0B"/>
        <bgColor indexed="64"/>
      </patternFill>
    </fill>
    <fill>
      <patternFill patternType="solid">
        <fgColor rgb="FF006458"/>
        <bgColor indexed="64"/>
      </patternFill>
    </fill>
    <fill>
      <patternFill patternType="solid">
        <fgColor rgb="FF00644D"/>
        <bgColor indexed="64"/>
      </patternFill>
    </fill>
    <fill>
      <patternFill patternType="solid">
        <fgColor rgb="FF006442"/>
        <bgColor indexed="64"/>
      </patternFill>
    </fill>
    <fill>
      <patternFill patternType="solid">
        <fgColor rgb="FF006437"/>
        <bgColor indexed="64"/>
      </patternFill>
    </fill>
    <fill>
      <patternFill patternType="solid">
        <fgColor rgb="FF00642C"/>
        <bgColor indexed="64"/>
      </patternFill>
    </fill>
    <fill>
      <patternFill patternType="solid">
        <fgColor rgb="FF006421"/>
        <bgColor indexed="64"/>
      </patternFill>
    </fill>
    <fill>
      <patternFill patternType="solid">
        <fgColor rgb="FF006416"/>
        <bgColor indexed="64"/>
      </patternFill>
    </fill>
    <fill>
      <patternFill patternType="solid">
        <fgColor rgb="FF00640B"/>
        <bgColor indexed="64"/>
      </patternFill>
    </fill>
    <fill>
      <patternFill patternType="solid">
        <fgColor rgb="FF0B6458"/>
        <bgColor indexed="64"/>
      </patternFill>
    </fill>
    <fill>
      <patternFill patternType="solid">
        <fgColor rgb="FF16644D"/>
        <bgColor indexed="64"/>
      </patternFill>
    </fill>
    <fill>
      <patternFill patternType="solid">
        <fgColor rgb="FF216442"/>
        <bgColor indexed="64"/>
      </patternFill>
    </fill>
    <fill>
      <patternFill patternType="solid">
        <fgColor rgb="FF2C6437"/>
        <bgColor indexed="64"/>
      </patternFill>
    </fill>
    <fill>
      <patternFill patternType="solid">
        <fgColor rgb="FF37642C"/>
        <bgColor indexed="64"/>
      </patternFill>
    </fill>
    <fill>
      <patternFill patternType="solid">
        <fgColor rgb="FF426421"/>
        <bgColor indexed="64"/>
      </patternFill>
    </fill>
    <fill>
      <patternFill patternType="solid">
        <fgColor rgb="FF4D6416"/>
        <bgColor indexed="64"/>
      </patternFill>
    </fill>
    <fill>
      <patternFill patternType="solid">
        <fgColor rgb="FF58640B"/>
        <bgColor indexed="64"/>
      </patternFill>
    </fill>
    <fill>
      <patternFill patternType="solid">
        <fgColor rgb="FF0B6400"/>
        <bgColor indexed="64"/>
      </patternFill>
    </fill>
    <fill>
      <patternFill patternType="solid">
        <fgColor rgb="FF166400"/>
        <bgColor indexed="64"/>
      </patternFill>
    </fill>
    <fill>
      <patternFill patternType="solid">
        <fgColor rgb="FF216400"/>
        <bgColor indexed="64"/>
      </patternFill>
    </fill>
    <fill>
      <patternFill patternType="solid">
        <fgColor rgb="FF2C64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7474E8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E87474"/>
        <bgColor indexed="64"/>
      </patternFill>
    </fill>
    <fill>
      <patternFill patternType="solid">
        <fgColor rgb="FF74E874"/>
        <bgColor indexed="64"/>
      </patternFill>
    </fill>
    <fill>
      <patternFill patternType="solid">
        <fgColor rgb="FFE8E8D8"/>
        <bgColor indexed="64"/>
      </patternFill>
    </fill>
    <fill>
      <patternFill patternType="solid">
        <fgColor theme="7" tint="0.59996337778862885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/>
      </top>
      <bottom style="thick">
        <color theme="0"/>
      </bottom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/>
      </top>
      <bottom style="thick">
        <color theme="0" tint="-0.14996795556505021"/>
      </bottom>
      <diagonal/>
    </border>
    <border>
      <left style="thick">
        <color theme="9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/>
      <right style="thick">
        <color theme="0" tint="-0.14996795556505021"/>
      </right>
      <top style="thick">
        <color theme="0"/>
      </top>
      <bottom style="thick">
        <color theme="0"/>
      </bottom>
      <diagonal/>
    </border>
    <border>
      <left style="thick">
        <color theme="0" tint="-0.14996795556505021"/>
      </left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 tint="-0.14996795556505021"/>
      </top>
      <bottom/>
      <diagonal/>
    </border>
    <border>
      <left/>
      <right style="thick">
        <color theme="0" tint="-0.14996795556505021"/>
      </right>
      <top style="thick">
        <color theme="0"/>
      </top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/>
      </top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0">
    <xf numFmtId="0" fontId="0" fillId="0" borderId="0" xfId="0"/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4" fillId="0" borderId="0" xfId="0" applyFont="1" applyBorder="1" applyAlignment="1">
      <alignment horizontal="left"/>
    </xf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horizontal="righ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right" vertical="center"/>
    </xf>
    <xf numFmtId="0" fontId="12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7" fillId="0" borderId="2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18" fillId="0" borderId="0" xfId="0" applyFont="1" applyAlignment="1">
      <alignment horizontal="center"/>
    </xf>
    <xf numFmtId="0" fontId="6" fillId="0" borderId="1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right" vertical="center"/>
    </xf>
    <xf numFmtId="0" fontId="12" fillId="0" borderId="2" xfId="0" applyFont="1" applyBorder="1" applyAlignment="1">
      <alignment horizontal="left" vertical="center"/>
    </xf>
    <xf numFmtId="0" fontId="12" fillId="0" borderId="2" xfId="0" applyFont="1" applyFill="1" applyBorder="1" applyAlignment="1">
      <alignment horizontal="right" vertical="center"/>
    </xf>
    <xf numFmtId="0" fontId="12" fillId="0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7" fillId="0" borderId="0" xfId="0" applyFont="1" applyBorder="1" applyAlignment="1">
      <alignment horizontal="left" vertical="center"/>
    </xf>
    <xf numFmtId="0" fontId="17" fillId="0" borderId="2" xfId="0" applyFont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25" fillId="3" borderId="0" xfId="0" applyFont="1" applyFill="1" applyAlignment="1">
      <alignment horizontal="left" vertical="center"/>
    </xf>
    <xf numFmtId="0" fontId="28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30" fillId="3" borderId="0" xfId="0" applyFont="1" applyFill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0" fontId="33" fillId="0" borderId="2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right" vertical="center"/>
    </xf>
    <xf numFmtId="0" fontId="16" fillId="2" borderId="2" xfId="0" applyFont="1" applyFill="1" applyBorder="1" applyAlignment="1">
      <alignment horizontal="left" vertical="center"/>
    </xf>
    <xf numFmtId="0" fontId="9" fillId="5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36" fillId="3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9" fontId="5" fillId="0" borderId="0" xfId="2" applyFont="1" applyAlignment="1">
      <alignment horizontal="center"/>
    </xf>
    <xf numFmtId="167" fontId="5" fillId="0" borderId="0" xfId="0" applyNumberFormat="1" applyFont="1"/>
    <xf numFmtId="0" fontId="7" fillId="0" borderId="0" xfId="0" applyFont="1" applyAlignment="1"/>
    <xf numFmtId="0" fontId="0" fillId="0" borderId="0" xfId="0" applyAlignment="1"/>
    <xf numFmtId="0" fontId="0" fillId="0" borderId="0" xfId="0" applyBorder="1" applyAlignment="1"/>
    <xf numFmtId="0" fontId="0" fillId="0" borderId="2" xfId="0" applyBorder="1" applyAlignment="1"/>
    <xf numFmtId="0" fontId="8" fillId="0" borderId="0" xfId="0" applyFont="1" applyAlignment="1"/>
    <xf numFmtId="0" fontId="6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7" fillId="0" borderId="0" xfId="0" applyFont="1" applyBorder="1" applyAlignment="1"/>
    <xf numFmtId="0" fontId="6" fillId="0" borderId="0" xfId="0" applyFont="1" applyFill="1" applyBorder="1" applyAlignment="1">
      <alignment vertical="top"/>
    </xf>
    <xf numFmtId="0" fontId="14" fillId="0" borderId="0" xfId="0" applyFont="1" applyBorder="1" applyAlignment="1"/>
    <xf numFmtId="0" fontId="3" fillId="0" borderId="0" xfId="0" applyFont="1" applyFill="1" applyBorder="1" applyAlignment="1">
      <alignment vertical="center"/>
    </xf>
    <xf numFmtId="0" fontId="2" fillId="0" borderId="0" xfId="0" applyFont="1" applyBorder="1" applyAlignment="1"/>
    <xf numFmtId="0" fontId="34" fillId="0" borderId="0" xfId="0" applyFont="1" applyAlignment="1"/>
    <xf numFmtId="0" fontId="5" fillId="0" borderId="0" xfId="0" applyFont="1" applyAlignment="1"/>
    <xf numFmtId="14" fontId="6" fillId="0" borderId="0" xfId="0" applyNumberFormat="1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25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" xfId="0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49" fontId="2" fillId="0" borderId="0" xfId="0" applyNumberFormat="1" applyFont="1" applyAlignment="1">
      <alignment horizontal="left" vertical="center" wrapText="1"/>
    </xf>
    <xf numFmtId="49" fontId="42" fillId="7" borderId="0" xfId="0" applyNumberFormat="1" applyFont="1" applyFill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6" fillId="0" borderId="0" xfId="0" applyFont="1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3" fillId="0" borderId="0" xfId="0" quotePrefix="1" applyFont="1" applyBorder="1" applyAlignment="1">
      <alignment horizontal="center" vertical="center"/>
    </xf>
    <xf numFmtId="9" fontId="5" fillId="0" borderId="0" xfId="2" applyFont="1"/>
    <xf numFmtId="0" fontId="5" fillId="0" borderId="0" xfId="0" applyFont="1" applyBorder="1" applyAlignment="1">
      <alignment horizontal="center"/>
    </xf>
    <xf numFmtId="1" fontId="48" fillId="0" borderId="0" xfId="0" applyNumberFormat="1" applyFont="1" applyAlignment="1">
      <alignment horizontal="center"/>
    </xf>
    <xf numFmtId="0" fontId="49" fillId="0" borderId="0" xfId="0" applyFont="1" applyAlignment="1"/>
    <xf numFmtId="20" fontId="3" fillId="0" borderId="0" xfId="0" applyNumberFormat="1" applyFont="1" applyBorder="1" applyAlignment="1">
      <alignment vertical="center"/>
    </xf>
    <xf numFmtId="0" fontId="8" fillId="0" borderId="0" xfId="0" applyFont="1"/>
    <xf numFmtId="0" fontId="1" fillId="0" borderId="0" xfId="0" applyFont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51" fillId="0" borderId="1" xfId="0" applyFont="1" applyBorder="1" applyAlignment="1">
      <alignment vertical="center"/>
    </xf>
    <xf numFmtId="166" fontId="27" fillId="4" borderId="0" xfId="1" applyNumberFormat="1" applyFont="1" applyFill="1" applyAlignment="1">
      <alignment horizontal="center" vertical="center"/>
    </xf>
    <xf numFmtId="169" fontId="32" fillId="4" borderId="0" xfId="2" applyNumberFormat="1" applyFont="1" applyFill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2" fillId="0" borderId="0" xfId="0" applyFont="1"/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44" fillId="0" borderId="0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44" fillId="0" borderId="2" xfId="0" applyFont="1" applyBorder="1" applyAlignment="1">
      <alignment vertical="center"/>
    </xf>
    <xf numFmtId="0" fontId="55" fillId="0" borderId="0" xfId="0" applyFont="1"/>
    <xf numFmtId="0" fontId="56" fillId="0" borderId="0" xfId="0" applyFont="1"/>
    <xf numFmtId="0" fontId="23" fillId="0" borderId="0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/>
    </xf>
    <xf numFmtId="14" fontId="6" fillId="0" borderId="5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0" fontId="57" fillId="0" borderId="0" xfId="0" applyFont="1" applyAlignment="1">
      <alignment horizontal="center"/>
    </xf>
    <xf numFmtId="0" fontId="59" fillId="0" borderId="0" xfId="0" applyFont="1" applyBorder="1" applyAlignment="1">
      <alignment vertical="center"/>
    </xf>
    <xf numFmtId="0" fontId="60" fillId="0" borderId="0" xfId="0" applyFont="1" applyAlignment="1"/>
    <xf numFmtId="0" fontId="61" fillId="0" borderId="0" xfId="0" applyFont="1" applyAlignment="1"/>
    <xf numFmtId="0" fontId="1" fillId="0" borderId="0" xfId="0" applyFont="1" applyAlignment="1">
      <alignment vertical="center"/>
    </xf>
    <xf numFmtId="0" fontId="62" fillId="0" borderId="0" xfId="0" applyFont="1" applyFill="1" applyBorder="1" applyAlignment="1">
      <alignment vertical="top"/>
    </xf>
    <xf numFmtId="0" fontId="63" fillId="0" borderId="0" xfId="0" applyFont="1" applyBorder="1" applyAlignment="1"/>
    <xf numFmtId="0" fontId="15" fillId="2" borderId="3" xfId="0" applyFont="1" applyFill="1" applyBorder="1" applyAlignment="1">
      <alignment horizontal="center" vertical="center"/>
    </xf>
    <xf numFmtId="0" fontId="0" fillId="0" borderId="1" xfId="0" applyBorder="1"/>
    <xf numFmtId="165" fontId="50" fillId="2" borderId="2" xfId="0" applyNumberFormat="1" applyFont="1" applyFill="1" applyBorder="1" applyAlignment="1">
      <alignment horizontal="center" vertical="center"/>
    </xf>
    <xf numFmtId="0" fontId="1" fillId="0" borderId="0" xfId="0" applyFont="1"/>
    <xf numFmtId="0" fontId="0" fillId="0" borderId="2" xfId="0" applyBorder="1"/>
    <xf numFmtId="0" fontId="71" fillId="2" borderId="5" xfId="0" applyFont="1" applyFill="1" applyBorder="1" applyAlignment="1">
      <alignment horizontal="center" vertical="center"/>
    </xf>
    <xf numFmtId="0" fontId="50" fillId="0" borderId="4" xfId="0" applyFont="1" applyBorder="1" applyAlignment="1">
      <alignment vertical="center"/>
    </xf>
    <xf numFmtId="0" fontId="50" fillId="0" borderId="6" xfId="0" applyFont="1" applyBorder="1" applyAlignment="1">
      <alignment vertical="center"/>
    </xf>
    <xf numFmtId="0" fontId="50" fillId="0" borderId="5" xfId="0" applyFont="1" applyBorder="1" applyAlignment="1">
      <alignment vertical="center"/>
    </xf>
    <xf numFmtId="0" fontId="50" fillId="0" borderId="9" xfId="0" applyFont="1" applyBorder="1" applyAlignment="1">
      <alignment vertical="center"/>
    </xf>
    <xf numFmtId="0" fontId="50" fillId="0" borderId="0" xfId="0" applyFont="1" applyAlignment="1"/>
    <xf numFmtId="0" fontId="49" fillId="0" borderId="0" xfId="0" applyFont="1" applyBorder="1"/>
    <xf numFmtId="0" fontId="58" fillId="2" borderId="2" xfId="0" applyFont="1" applyFill="1" applyBorder="1" applyAlignment="1">
      <alignment horizontal="center" vertical="center"/>
    </xf>
    <xf numFmtId="0" fontId="59" fillId="0" borderId="7" xfId="0" applyFont="1" applyBorder="1" applyAlignment="1">
      <alignment vertical="center"/>
    </xf>
    <xf numFmtId="0" fontId="46" fillId="0" borderId="0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72" fillId="0" borderId="0" xfId="0" applyFont="1" applyBorder="1" applyAlignment="1">
      <alignment vertical="center"/>
    </xf>
    <xf numFmtId="0" fontId="74" fillId="0" borderId="0" xfId="0" applyFont="1" applyBorder="1" applyAlignment="1">
      <alignment vertical="center"/>
    </xf>
    <xf numFmtId="0" fontId="75" fillId="0" borderId="0" xfId="0" applyFont="1"/>
    <xf numFmtId="0" fontId="76" fillId="0" borderId="0" xfId="0" applyFont="1"/>
    <xf numFmtId="0" fontId="78" fillId="0" borderId="0" xfId="0" applyFont="1" applyFill="1" applyBorder="1" applyAlignment="1">
      <alignment horizontal="center" vertical="center"/>
    </xf>
    <xf numFmtId="0" fontId="78" fillId="0" borderId="2" xfId="0" applyFont="1" applyBorder="1" applyAlignment="1">
      <alignment horizontal="center" vertical="center"/>
    </xf>
    <xf numFmtId="0" fontId="78" fillId="0" borderId="0" xfId="0" applyFont="1" applyBorder="1" applyAlignment="1">
      <alignment horizontal="center" vertical="center"/>
    </xf>
    <xf numFmtId="0" fontId="63" fillId="0" borderId="1" xfId="0" applyFont="1" applyBorder="1" applyAlignment="1"/>
    <xf numFmtId="0" fontId="65" fillId="0" borderId="6" xfId="0" applyFont="1" applyBorder="1" applyAlignment="1">
      <alignment vertical="center"/>
    </xf>
    <xf numFmtId="0" fontId="65" fillId="0" borderId="9" xfId="0" applyFont="1" applyBorder="1" applyAlignment="1">
      <alignment vertical="center"/>
    </xf>
    <xf numFmtId="49" fontId="6" fillId="0" borderId="0" xfId="0" applyNumberFormat="1" applyFont="1" applyAlignment="1">
      <alignment horizontal="left" vertical="center" wrapText="1"/>
    </xf>
    <xf numFmtId="49" fontId="6" fillId="0" borderId="0" xfId="0" quotePrefix="1" applyNumberFormat="1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7" fillId="0" borderId="1" xfId="0" applyFont="1" applyBorder="1" applyAlignment="1">
      <alignment horizontal="center"/>
    </xf>
    <xf numFmtId="0" fontId="16" fillId="2" borderId="2" xfId="0" applyFont="1" applyFill="1" applyBorder="1" applyAlignment="1">
      <alignment vertical="center"/>
    </xf>
    <xf numFmtId="0" fontId="48" fillId="0" borderId="0" xfId="0" applyFont="1" applyAlignment="1"/>
    <xf numFmtId="14" fontId="43" fillId="7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2" fillId="5" borderId="0" xfId="0" applyFont="1" applyFill="1" applyAlignment="1">
      <alignment horizontal="center" vertical="center" wrapText="1"/>
    </xf>
    <xf numFmtId="49" fontId="20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center" vertical="center" wrapText="1"/>
    </xf>
    <xf numFmtId="14" fontId="62" fillId="0" borderId="0" xfId="0" applyNumberFormat="1" applyFont="1" applyAlignment="1">
      <alignment horizontal="left"/>
    </xf>
    <xf numFmtId="0" fontId="62" fillId="0" borderId="4" xfId="0" applyFont="1" applyBorder="1" applyAlignment="1">
      <alignment vertical="center"/>
    </xf>
    <xf numFmtId="0" fontId="62" fillId="0" borderId="1" xfId="0" applyFont="1" applyBorder="1" applyAlignment="1">
      <alignment vertical="center"/>
    </xf>
    <xf numFmtId="0" fontId="63" fillId="0" borderId="0" xfId="0" applyFont="1"/>
    <xf numFmtId="14" fontId="62" fillId="0" borderId="1" xfId="0" applyNumberFormat="1" applyFont="1" applyBorder="1" applyAlignment="1">
      <alignment horizontal="left"/>
    </xf>
    <xf numFmtId="14" fontId="64" fillId="2" borderId="2" xfId="0" quotePrefix="1" applyNumberFormat="1" applyFont="1" applyFill="1" applyBorder="1" applyAlignment="1">
      <alignment horizontal="center" vertical="center"/>
    </xf>
    <xf numFmtId="0" fontId="62" fillId="0" borderId="0" xfId="0" applyFont="1" applyBorder="1" applyAlignment="1">
      <alignment vertical="center"/>
    </xf>
    <xf numFmtId="0" fontId="62" fillId="0" borderId="2" xfId="0" applyFont="1" applyBorder="1" applyAlignment="1">
      <alignment vertical="center"/>
    </xf>
    <xf numFmtId="0" fontId="62" fillId="0" borderId="1" xfId="0" applyFont="1" applyFill="1" applyBorder="1" applyAlignment="1">
      <alignment vertical="top"/>
    </xf>
    <xf numFmtId="0" fontId="64" fillId="2" borderId="5" xfId="0" quotePrefix="1" applyFont="1" applyFill="1" applyBorder="1" applyAlignment="1">
      <alignment horizontal="center" vertical="center"/>
    </xf>
    <xf numFmtId="0" fontId="64" fillId="2" borderId="2" xfId="0" quotePrefix="1" applyFont="1" applyFill="1" applyBorder="1" applyAlignment="1">
      <alignment horizontal="center" vertical="center"/>
    </xf>
    <xf numFmtId="0" fontId="62" fillId="0" borderId="4" xfId="0" applyFont="1" applyBorder="1" applyAlignment="1">
      <alignment horizontal="left" vertical="center"/>
    </xf>
    <xf numFmtId="0" fontId="62" fillId="0" borderId="0" xfId="0" applyFont="1" applyBorder="1" applyAlignment="1">
      <alignment horizontal="left" vertical="center"/>
    </xf>
    <xf numFmtId="0" fontId="62" fillId="0" borderId="5" xfId="0" applyFont="1" applyBorder="1" applyAlignment="1">
      <alignment vertical="center"/>
    </xf>
    <xf numFmtId="0" fontId="62" fillId="0" borderId="0" xfId="0" applyFont="1" applyBorder="1" applyAlignment="1"/>
    <xf numFmtId="0" fontId="64" fillId="2" borderId="3" xfId="0" quotePrefix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0" fontId="62" fillId="0" borderId="3" xfId="0" applyFont="1" applyBorder="1" applyAlignment="1">
      <alignment horizontal="left" vertical="center"/>
    </xf>
    <xf numFmtId="0" fontId="62" fillId="0" borderId="1" xfId="0" applyFont="1" applyBorder="1" applyAlignment="1">
      <alignment horizontal="left"/>
    </xf>
    <xf numFmtId="0" fontId="25" fillId="0" borderId="0" xfId="0" applyFont="1" applyBorder="1" applyAlignment="1">
      <alignment horizontal="left" vertical="center"/>
    </xf>
    <xf numFmtId="14" fontId="62" fillId="0" borderId="0" xfId="0" applyNumberFormat="1" applyFont="1" applyAlignment="1">
      <alignment horizontal="right"/>
    </xf>
    <xf numFmtId="0" fontId="25" fillId="0" borderId="1" xfId="0" applyFont="1" applyBorder="1" applyAlignment="1">
      <alignment horizontal="left" vertical="center"/>
    </xf>
    <xf numFmtId="14" fontId="62" fillId="0" borderId="0" xfId="0" applyNumberFormat="1" applyFont="1" applyAlignment="1">
      <alignment horizontal="right" vertical="center"/>
    </xf>
    <xf numFmtId="0" fontId="25" fillId="0" borderId="1" xfId="0" applyFont="1" applyBorder="1" applyAlignment="1">
      <alignment vertical="center"/>
    </xf>
    <xf numFmtId="0" fontId="62" fillId="0" borderId="0" xfId="0" applyFont="1" applyBorder="1" applyAlignment="1">
      <alignment horizontal="right" vertical="center"/>
    </xf>
    <xf numFmtId="0" fontId="62" fillId="0" borderId="2" xfId="0" applyFont="1" applyBorder="1" applyAlignment="1">
      <alignment horizontal="right" vertical="center"/>
    </xf>
    <xf numFmtId="0" fontId="25" fillId="0" borderId="3" xfId="0" applyFont="1" applyBorder="1" applyAlignment="1">
      <alignment vertical="center"/>
    </xf>
    <xf numFmtId="0" fontId="0" fillId="0" borderId="2" xfId="0" applyBorder="1" applyAlignment="1">
      <alignment vertical="center"/>
    </xf>
    <xf numFmtId="14" fontId="6" fillId="0" borderId="0" xfId="0" applyNumberFormat="1" applyFont="1" applyAlignment="1">
      <alignment horizontal="center" vertical="center"/>
    </xf>
    <xf numFmtId="1" fontId="50" fillId="0" borderId="0" xfId="0" applyNumberFormat="1" applyFont="1" applyAlignment="1">
      <alignment horizontal="center" vertical="center"/>
    </xf>
    <xf numFmtId="14" fontId="62" fillId="0" borderId="0" xfId="0" applyNumberFormat="1" applyFont="1" applyAlignment="1">
      <alignment horizontal="left" vertical="center"/>
    </xf>
    <xf numFmtId="0" fontId="49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70" fillId="0" borderId="0" xfId="0" applyFont="1" applyAlignment="1">
      <alignment vertical="center"/>
    </xf>
    <xf numFmtId="0" fontId="65" fillId="0" borderId="6" xfId="0" applyFont="1" applyFill="1" applyBorder="1" applyAlignment="1">
      <alignment vertical="center"/>
    </xf>
    <xf numFmtId="0" fontId="79" fillId="0" borderId="0" xfId="0" applyFont="1" applyBorder="1" applyAlignment="1">
      <alignment horizontal="center" vertical="center"/>
    </xf>
    <xf numFmtId="0" fontId="80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4" fontId="6" fillId="0" borderId="0" xfId="0" applyNumberFormat="1" applyFont="1" applyBorder="1" applyAlignment="1">
      <alignment horizontal="center" vertical="center"/>
    </xf>
    <xf numFmtId="1" fontId="50" fillId="0" borderId="0" xfId="0" applyNumberFormat="1" applyFont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49" fontId="9" fillId="5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5" borderId="0" xfId="0" quotePrefix="1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48" fillId="0" borderId="0" xfId="0" applyFont="1" applyAlignment="1">
      <alignment horizontal="center" vertical="center"/>
    </xf>
    <xf numFmtId="49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64" fillId="2" borderId="2" xfId="0" applyFont="1" applyFill="1" applyBorder="1" applyAlignment="1">
      <alignment horizontal="center" vertical="center"/>
    </xf>
    <xf numFmtId="0" fontId="71" fillId="2" borderId="9" xfId="0" applyFont="1" applyFill="1" applyBorder="1" applyAlignment="1">
      <alignment horizontal="center" vertical="center"/>
    </xf>
    <xf numFmtId="0" fontId="50" fillId="0" borderId="6" xfId="0" applyFont="1" applyBorder="1" applyAlignment="1"/>
    <xf numFmtId="1" fontId="50" fillId="0" borderId="1" xfId="0" applyNumberFormat="1" applyFont="1" applyBorder="1" applyAlignment="1">
      <alignment horizontal="center" vertical="center"/>
    </xf>
    <xf numFmtId="1" fontId="50" fillId="0" borderId="3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/>
    </xf>
    <xf numFmtId="1" fontId="50" fillId="0" borderId="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9" borderId="2" xfId="0" applyFont="1" applyFill="1" applyBorder="1"/>
    <xf numFmtId="0" fontId="0" fillId="9" borderId="2" xfId="0" applyFill="1" applyBorder="1"/>
    <xf numFmtId="0" fontId="9" fillId="9" borderId="2" xfId="0" applyFont="1" applyFill="1" applyBorder="1"/>
    <xf numFmtId="0" fontId="55" fillId="9" borderId="2" xfId="0" applyFont="1" applyFill="1" applyBorder="1"/>
    <xf numFmtId="0" fontId="56" fillId="9" borderId="2" xfId="0" applyFont="1" applyFill="1" applyBorder="1"/>
    <xf numFmtId="0" fontId="5" fillId="9" borderId="2" xfId="0" applyFont="1" applyFill="1" applyBorder="1" applyAlignment="1">
      <alignment horizontal="center" vertical="center"/>
    </xf>
    <xf numFmtId="0" fontId="0" fillId="9" borderId="8" xfId="0" applyFill="1" applyBorder="1"/>
    <xf numFmtId="0" fontId="5" fillId="9" borderId="8" xfId="0" applyFont="1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9" borderId="8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8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0" fillId="0" borderId="0" xfId="0" applyNumberFormat="1"/>
    <xf numFmtId="0" fontId="8" fillId="9" borderId="8" xfId="0" applyFont="1" applyFill="1" applyBorder="1"/>
    <xf numFmtId="0" fontId="8" fillId="0" borderId="0" xfId="0" applyFont="1" applyBorder="1"/>
    <xf numFmtId="1" fontId="4" fillId="0" borderId="0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left" vertical="center"/>
    </xf>
    <xf numFmtId="0" fontId="67" fillId="0" borderId="0" xfId="0" applyFont="1" applyBorder="1" applyAlignment="1">
      <alignment horizontal="left" vertical="center"/>
    </xf>
    <xf numFmtId="0" fontId="85" fillId="0" borderId="0" xfId="0" applyFont="1" applyAlignment="1">
      <alignment horizontal="left"/>
    </xf>
    <xf numFmtId="1" fontId="5" fillId="0" borderId="0" xfId="0" applyNumberFormat="1" applyFont="1" applyAlignment="1">
      <alignment vertic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9" fontId="5" fillId="0" borderId="0" xfId="0" applyNumberFormat="1" applyFont="1" applyAlignment="1">
      <alignment horizontal="right"/>
    </xf>
    <xf numFmtId="9" fontId="5" fillId="0" borderId="0" xfId="0" applyNumberFormat="1" applyFont="1"/>
    <xf numFmtId="0" fontId="6" fillId="0" borderId="0" xfId="0" applyFont="1"/>
    <xf numFmtId="0" fontId="4" fillId="0" borderId="0" xfId="0" applyFont="1"/>
    <xf numFmtId="0" fontId="45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6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0" borderId="12" xfId="0" applyFont="1" applyBorder="1"/>
    <xf numFmtId="9" fontId="5" fillId="0" borderId="12" xfId="2" applyFont="1" applyBorder="1"/>
    <xf numFmtId="0" fontId="6" fillId="0" borderId="12" xfId="0" applyFont="1" applyBorder="1"/>
    <xf numFmtId="0" fontId="5" fillId="0" borderId="12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9" fontId="5" fillId="0" borderId="12" xfId="0" applyNumberFormat="1" applyFont="1" applyBorder="1"/>
    <xf numFmtId="0" fontId="88" fillId="0" borderId="0" xfId="0" applyFont="1" applyFill="1"/>
    <xf numFmtId="0" fontId="5" fillId="0" borderId="0" xfId="1" applyNumberFormat="1" applyFont="1"/>
    <xf numFmtId="0" fontId="88" fillId="0" borderId="0" xfId="0" applyFont="1" applyAlignment="1">
      <alignment horizontal="left" indent="1"/>
    </xf>
    <xf numFmtId="0" fontId="89" fillId="0" borderId="0" xfId="0" applyFont="1" applyAlignment="1">
      <alignment horizontal="left" indent="1"/>
    </xf>
    <xf numFmtId="0" fontId="16" fillId="2" borderId="3" xfId="0" quotePrefix="1" applyFont="1" applyFill="1" applyBorder="1" applyAlignment="1">
      <alignment horizontal="center" vertical="center"/>
    </xf>
    <xf numFmtId="0" fontId="25" fillId="0" borderId="1" xfId="0" applyFont="1" applyBorder="1" applyAlignment="1"/>
    <xf numFmtId="0" fontId="5" fillId="0" borderId="0" xfId="0" applyFont="1" applyBorder="1"/>
    <xf numFmtId="0" fontId="6" fillId="0" borderId="0" xfId="0" applyFont="1" applyBorder="1"/>
    <xf numFmtId="0" fontId="26" fillId="0" borderId="0" xfId="0" applyFont="1"/>
    <xf numFmtId="0" fontId="91" fillId="0" borderId="0" xfId="0" applyFont="1"/>
    <xf numFmtId="0" fontId="92" fillId="0" borderId="0" xfId="0" applyFont="1" applyAlignment="1">
      <alignment horizontal="left" indent="1"/>
    </xf>
    <xf numFmtId="0" fontId="93" fillId="0" borderId="0" xfId="0" applyFont="1" applyAlignment="1">
      <alignment horizontal="left" indent="1"/>
    </xf>
    <xf numFmtId="0" fontId="9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95" fillId="0" borderId="0" xfId="0" applyFont="1" applyAlignment="1">
      <alignment horizontal="center" vertical="center"/>
    </xf>
    <xf numFmtId="9" fontId="2" fillId="0" borderId="0" xfId="2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right" vertical="center"/>
    </xf>
    <xf numFmtId="165" fontId="46" fillId="0" borderId="0" xfId="0" applyNumberFormat="1" applyFont="1" applyAlignment="1">
      <alignment horizontal="center" vertical="center"/>
    </xf>
    <xf numFmtId="0" fontId="47" fillId="0" borderId="0" xfId="0" quotePrefix="1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9" fontId="6" fillId="0" borderId="0" xfId="2" applyFont="1" applyAlignment="1">
      <alignment horizontal="center" vertical="center"/>
    </xf>
    <xf numFmtId="0" fontId="86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97" fillId="0" borderId="0" xfId="0" applyFont="1" applyFill="1" applyAlignment="1">
      <alignment vertical="center"/>
    </xf>
    <xf numFmtId="0" fontId="62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00" fillId="0" borderId="0" xfId="0" applyFont="1" applyFill="1" applyAlignment="1">
      <alignment vertical="center"/>
    </xf>
    <xf numFmtId="0" fontId="73" fillId="0" borderId="0" xfId="0" applyFont="1" applyFill="1" applyAlignment="1">
      <alignment vertical="center"/>
    </xf>
    <xf numFmtId="0" fontId="103" fillId="0" borderId="0" xfId="0" quotePrefix="1" applyFont="1" applyFill="1" applyAlignment="1">
      <alignment vertical="center"/>
    </xf>
    <xf numFmtId="168" fontId="104" fillId="0" borderId="0" xfId="1" applyNumberFormat="1" applyFont="1" applyFill="1" applyAlignment="1">
      <alignment horizontal="center" vertical="center"/>
    </xf>
    <xf numFmtId="0" fontId="27" fillId="0" borderId="0" xfId="0" applyFont="1" applyAlignment="1">
      <alignment vertical="center"/>
    </xf>
    <xf numFmtId="169" fontId="6" fillId="0" borderId="0" xfId="2" applyNumberFormat="1" applyFont="1"/>
    <xf numFmtId="0" fontId="86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9" fillId="0" borderId="0" xfId="0" applyFont="1" applyFill="1" applyAlignment="1">
      <alignment horizontal="right" vertical="center"/>
    </xf>
    <xf numFmtId="0" fontId="9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169" fontId="32" fillId="12" borderId="0" xfId="2" applyNumberFormat="1" applyFont="1" applyFill="1" applyAlignment="1">
      <alignment horizontal="right" vertical="center"/>
    </xf>
    <xf numFmtId="0" fontId="3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102" fillId="2" borderId="3" xfId="0" applyFont="1" applyFill="1" applyBorder="1" applyAlignment="1">
      <alignment horizontal="center" vertical="center"/>
    </xf>
    <xf numFmtId="0" fontId="108" fillId="0" borderId="1" xfId="0" applyFont="1" applyBorder="1" applyAlignment="1">
      <alignment vertical="center"/>
    </xf>
    <xf numFmtId="0" fontId="108" fillId="0" borderId="3" xfId="0" applyFont="1" applyBorder="1" applyAlignment="1">
      <alignment vertical="center"/>
    </xf>
    <xf numFmtId="169" fontId="46" fillId="0" borderId="0" xfId="2" applyNumberFormat="1" applyFont="1" applyAlignment="1">
      <alignment horizontal="center" vertical="center"/>
    </xf>
    <xf numFmtId="0" fontId="111" fillId="0" borderId="0" xfId="0" applyFont="1" applyAlignment="1">
      <alignment horizontal="right" vertical="center"/>
    </xf>
    <xf numFmtId="165" fontId="96" fillId="0" borderId="0" xfId="0" applyNumberFormat="1" applyFont="1" applyAlignment="1">
      <alignment horizontal="center" vertical="center"/>
    </xf>
    <xf numFmtId="0" fontId="77" fillId="0" borderId="0" xfId="1" applyNumberFormat="1" applyFont="1" applyFill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102" fillId="2" borderId="5" xfId="0" quotePrefix="1" applyFont="1" applyFill="1" applyBorder="1" applyAlignment="1">
      <alignment horizontal="center" vertical="center"/>
    </xf>
    <xf numFmtId="0" fontId="108" fillId="0" borderId="4" xfId="0" applyFont="1" applyBorder="1" applyAlignment="1">
      <alignment horizontal="center" vertical="center"/>
    </xf>
    <xf numFmtId="0" fontId="108" fillId="0" borderId="5" xfId="0" applyFont="1" applyBorder="1" applyAlignment="1">
      <alignment horizontal="center" vertical="center"/>
    </xf>
    <xf numFmtId="0" fontId="108" fillId="0" borderId="4" xfId="0" applyFont="1" applyBorder="1" applyAlignment="1">
      <alignment horizontal="center"/>
    </xf>
    <xf numFmtId="0" fontId="108" fillId="0" borderId="0" xfId="0" applyFont="1" applyBorder="1" applyAlignment="1"/>
    <xf numFmtId="0" fontId="102" fillId="2" borderId="5" xfId="0" applyFont="1" applyFill="1" applyBorder="1" applyAlignment="1">
      <alignment horizontal="center" vertical="center"/>
    </xf>
    <xf numFmtId="0" fontId="110" fillId="0" borderId="4" xfId="0" applyFont="1" applyBorder="1" applyAlignment="1">
      <alignment horizontal="center"/>
    </xf>
    <xf numFmtId="0" fontId="110" fillId="0" borderId="1" xfId="0" applyFont="1" applyBorder="1"/>
    <xf numFmtId="0" fontId="110" fillId="0" borderId="0" xfId="0" applyFont="1" applyBorder="1" applyAlignment="1">
      <alignment horizontal="center"/>
    </xf>
    <xf numFmtId="0" fontId="110" fillId="0" borderId="0" xfId="0" applyFont="1" applyBorder="1"/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1" fillId="2" borderId="2" xfId="0" quotePrefix="1" applyFont="1" applyFill="1" applyBorder="1" applyAlignment="1">
      <alignment horizontal="center" vertical="center"/>
    </xf>
    <xf numFmtId="0" fontId="73" fillId="0" borderId="0" xfId="0" applyFont="1" applyBorder="1" applyAlignment="1">
      <alignment horizontal="left" vertical="center"/>
    </xf>
    <xf numFmtId="0" fontId="73" fillId="0" borderId="2" xfId="0" applyFont="1" applyBorder="1" applyAlignment="1">
      <alignment horizontal="left" vertical="center"/>
    </xf>
    <xf numFmtId="0" fontId="73" fillId="0" borderId="0" xfId="0" applyFont="1" applyBorder="1" applyAlignment="1">
      <alignment horizontal="left"/>
    </xf>
    <xf numFmtId="0" fontId="73" fillId="0" borderId="0" xfId="0" applyFont="1" applyBorder="1" applyAlignment="1">
      <alignment vertical="center"/>
    </xf>
    <xf numFmtId="0" fontId="73" fillId="0" borderId="2" xfId="0" applyFont="1" applyBorder="1" applyAlignment="1">
      <alignment vertical="center"/>
    </xf>
    <xf numFmtId="0" fontId="73" fillId="0" borderId="0" xfId="0" applyFont="1" applyBorder="1" applyAlignment="1"/>
    <xf numFmtId="14" fontId="97" fillId="0" borderId="0" xfId="0" applyNumberFormat="1" applyFont="1" applyAlignment="1">
      <alignment horizontal="left" vertical="center"/>
    </xf>
    <xf numFmtId="14" fontId="97" fillId="0" borderId="0" xfId="0" applyNumberFormat="1" applyFont="1" applyAlignment="1">
      <alignment horizontal="left"/>
    </xf>
    <xf numFmtId="14" fontId="105" fillId="2" borderId="2" xfId="0" quotePrefix="1" applyNumberFormat="1" applyFont="1" applyFill="1" applyBorder="1" applyAlignment="1">
      <alignment horizontal="center" vertical="center"/>
    </xf>
    <xf numFmtId="0" fontId="116" fillId="0" borderId="0" xfId="0" applyFont="1"/>
    <xf numFmtId="0" fontId="4" fillId="106" borderId="0" xfId="0" applyFont="1" applyFill="1"/>
    <xf numFmtId="0" fontId="88" fillId="106" borderId="0" xfId="0" applyFont="1" applyFill="1"/>
    <xf numFmtId="0" fontId="6" fillId="106" borderId="0" xfId="0" applyFont="1" applyFill="1"/>
    <xf numFmtId="9" fontId="112" fillId="106" borderId="0" xfId="2" applyFont="1" applyFill="1"/>
    <xf numFmtId="9" fontId="90" fillId="106" borderId="0" xfId="2" applyFont="1" applyFill="1"/>
    <xf numFmtId="9" fontId="113" fillId="106" borderId="0" xfId="2" applyFont="1" applyFill="1"/>
    <xf numFmtId="0" fontId="4" fillId="106" borderId="12" xfId="0" applyFont="1" applyFill="1" applyBorder="1"/>
    <xf numFmtId="0" fontId="88" fillId="106" borderId="12" xfId="0" applyFont="1" applyFill="1" applyBorder="1"/>
    <xf numFmtId="0" fontId="5" fillId="106" borderId="0" xfId="0" applyFont="1" applyFill="1"/>
    <xf numFmtId="0" fontId="4" fillId="6" borderId="0" xfId="0" applyFont="1" applyFill="1"/>
    <xf numFmtId="0" fontId="88" fillId="6" borderId="0" xfId="0" applyFont="1" applyFill="1"/>
    <xf numFmtId="0" fontId="6" fillId="6" borderId="0" xfId="0" applyFont="1" applyFill="1"/>
    <xf numFmtId="0" fontId="112" fillId="6" borderId="0" xfId="0" applyFont="1" applyFill="1"/>
    <xf numFmtId="0" fontId="113" fillId="6" borderId="0" xfId="0" applyFont="1" applyFill="1"/>
    <xf numFmtId="0" fontId="4" fillId="6" borderId="12" xfId="0" applyFont="1" applyFill="1" applyBorder="1"/>
    <xf numFmtId="0" fontId="88" fillId="6" borderId="12" xfId="0" applyFont="1" applyFill="1" applyBorder="1"/>
    <xf numFmtId="0" fontId="89" fillId="6" borderId="0" xfId="0" applyFont="1" applyFill="1"/>
    <xf numFmtId="9" fontId="4" fillId="6" borderId="0" xfId="0" applyNumberFormat="1" applyFont="1" applyFill="1"/>
    <xf numFmtId="9" fontId="88" fillId="6" borderId="0" xfId="0" applyNumberFormat="1" applyFont="1" applyFill="1"/>
    <xf numFmtId="0" fontId="90" fillId="6" borderId="0" xfId="0" applyFont="1" applyFill="1"/>
    <xf numFmtId="0" fontId="4" fillId="6" borderId="2" xfId="0" applyFont="1" applyFill="1" applyBorder="1"/>
    <xf numFmtId="0" fontId="88" fillId="6" borderId="2" xfId="0" applyFont="1" applyFill="1" applyBorder="1"/>
    <xf numFmtId="0" fontId="4" fillId="107" borderId="0" xfId="0" applyFont="1" applyFill="1"/>
    <xf numFmtId="0" fontId="88" fillId="107" borderId="0" xfId="0" applyFont="1" applyFill="1"/>
    <xf numFmtId="0" fontId="6" fillId="107" borderId="0" xfId="0" applyFont="1" applyFill="1"/>
    <xf numFmtId="0" fontId="112" fillId="107" borderId="0" xfId="0" applyFont="1" applyFill="1"/>
    <xf numFmtId="9" fontId="4" fillId="107" borderId="0" xfId="0" applyNumberFormat="1" applyFont="1" applyFill="1"/>
    <xf numFmtId="9" fontId="88" fillId="107" borderId="0" xfId="0" applyNumberFormat="1" applyFont="1" applyFill="1"/>
    <xf numFmtId="0" fontId="113" fillId="107" borderId="0" xfId="0" applyFont="1" applyFill="1"/>
    <xf numFmtId="0" fontId="4" fillId="107" borderId="12" xfId="0" applyFont="1" applyFill="1" applyBorder="1"/>
    <xf numFmtId="0" fontId="88" fillId="107" borderId="12" xfId="0" applyFont="1" applyFill="1" applyBorder="1"/>
    <xf numFmtId="0" fontId="89" fillId="107" borderId="0" xfId="0" applyFont="1" applyFill="1"/>
    <xf numFmtId="0" fontId="90" fillId="107" borderId="0" xfId="0" applyFont="1" applyFill="1"/>
    <xf numFmtId="0" fontId="4" fillId="107" borderId="2" xfId="0" applyFont="1" applyFill="1" applyBorder="1"/>
    <xf numFmtId="0" fontId="88" fillId="107" borderId="2" xfId="0" applyFont="1" applyFill="1" applyBorder="1"/>
    <xf numFmtId="0" fontId="6" fillId="106" borderId="0" xfId="0" applyFont="1" applyFill="1" applyAlignment="1">
      <alignment horizontal="center"/>
    </xf>
    <xf numFmtId="0" fontId="6" fillId="106" borderId="12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107" borderId="0" xfId="0" applyFont="1" applyFill="1" applyAlignment="1">
      <alignment horizontal="center"/>
    </xf>
    <xf numFmtId="0" fontId="6" fillId="107" borderId="14" xfId="0" applyFont="1" applyFill="1" applyBorder="1" applyAlignment="1">
      <alignment horizontal="center"/>
    </xf>
    <xf numFmtId="0" fontId="6" fillId="107" borderId="12" xfId="0" applyFont="1" applyFill="1" applyBorder="1" applyAlignment="1">
      <alignment horizontal="center"/>
    </xf>
    <xf numFmtId="0" fontId="6" fillId="107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9" fontId="117" fillId="8" borderId="14" xfId="2" applyFont="1" applyFill="1" applyBorder="1" applyAlignment="1">
      <alignment horizontal="center"/>
    </xf>
    <xf numFmtId="9" fontId="117" fillId="108" borderId="14" xfId="2" applyFont="1" applyFill="1" applyBorder="1" applyAlignment="1">
      <alignment horizontal="center"/>
    </xf>
    <xf numFmtId="9" fontId="5" fillId="106" borderId="0" xfId="2" applyFont="1" applyFill="1" applyAlignment="1">
      <alignment horizontal="center"/>
    </xf>
    <xf numFmtId="9" fontId="5" fillId="8" borderId="14" xfId="2" applyFont="1" applyFill="1" applyBorder="1" applyAlignment="1">
      <alignment horizontal="center"/>
    </xf>
    <xf numFmtId="9" fontId="5" fillId="108" borderId="14" xfId="2" applyFont="1" applyFill="1" applyBorder="1" applyAlignment="1">
      <alignment horizontal="center"/>
    </xf>
    <xf numFmtId="9" fontId="5" fillId="0" borderId="12" xfId="2" applyFont="1" applyBorder="1" applyAlignment="1">
      <alignment horizontal="center"/>
    </xf>
    <xf numFmtId="9" fontId="5" fillId="0" borderId="0" xfId="2" applyFont="1" applyBorder="1" applyAlignment="1">
      <alignment horizontal="center"/>
    </xf>
    <xf numFmtId="9" fontId="5" fillId="0" borderId="2" xfId="2" applyFont="1" applyBorder="1" applyAlignment="1">
      <alignment horizontal="center"/>
    </xf>
    <xf numFmtId="0" fontId="4" fillId="6" borderId="8" xfId="0" applyFont="1" applyFill="1" applyBorder="1" applyAlignment="1">
      <alignment vertical="center"/>
    </xf>
    <xf numFmtId="0" fontId="4" fillId="6" borderId="10" xfId="0" applyFont="1" applyFill="1" applyBorder="1" applyAlignment="1">
      <alignment vertical="center"/>
    </xf>
    <xf numFmtId="0" fontId="62" fillId="0" borderId="3" xfId="0" applyFont="1" applyBorder="1" applyAlignment="1">
      <alignment vertical="center"/>
    </xf>
    <xf numFmtId="0" fontId="62" fillId="0" borderId="1" xfId="0" applyFont="1" applyBorder="1" applyAlignment="1"/>
    <xf numFmtId="0" fontId="6" fillId="0" borderId="0" xfId="0" applyNumberFormat="1" applyFont="1" applyAlignment="1">
      <alignment horizontal="center"/>
    </xf>
    <xf numFmtId="169" fontId="100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120" fillId="12" borderId="0" xfId="0" applyFont="1" applyFill="1" applyAlignment="1">
      <alignment horizontal="right"/>
    </xf>
    <xf numFmtId="0" fontId="121" fillId="12" borderId="0" xfId="0" applyFont="1" applyFill="1" applyAlignment="1">
      <alignment horizontal="left"/>
    </xf>
    <xf numFmtId="169" fontId="6" fillId="0" borderId="0" xfId="0" applyNumberFormat="1" applyFont="1"/>
    <xf numFmtId="0" fontId="6" fillId="12" borderId="0" xfId="0" applyFont="1" applyFill="1"/>
    <xf numFmtId="0" fontId="4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9" fontId="12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1" xfId="0" applyNumberFormat="1" applyFont="1" applyFill="1" applyBorder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6" fillId="0" borderId="0" xfId="0" applyFont="1" applyFill="1"/>
    <xf numFmtId="0" fontId="4" fillId="0" borderId="0" xfId="0" applyFont="1" applyFill="1" applyAlignment="1">
      <alignment horizontal="center"/>
    </xf>
    <xf numFmtId="169" fontId="12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right"/>
    </xf>
    <xf numFmtId="0" fontId="6" fillId="0" borderId="0" xfId="0" applyFont="1" applyFill="1" applyAlignment="1">
      <alignment horizontal="left"/>
    </xf>
    <xf numFmtId="169" fontId="6" fillId="0" borderId="0" xfId="2" applyNumberFormat="1" applyFont="1" applyAlignment="1">
      <alignment horizontal="center"/>
    </xf>
    <xf numFmtId="0" fontId="6" fillId="0" borderId="1" xfId="2" applyNumberFormat="1" applyFont="1" applyBorder="1" applyAlignment="1">
      <alignment horizontal="center"/>
    </xf>
    <xf numFmtId="9" fontId="97" fillId="0" borderId="0" xfId="2" applyNumberFormat="1" applyFont="1" applyAlignment="1">
      <alignment horizontal="center"/>
    </xf>
    <xf numFmtId="9" fontId="6" fillId="0" borderId="0" xfId="2" applyFont="1" applyAlignment="1">
      <alignment horizontal="center"/>
    </xf>
    <xf numFmtId="0" fontId="6" fillId="0" borderId="0" xfId="2" applyNumberFormat="1" applyFont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9" fontId="6" fillId="0" borderId="0" xfId="2" applyNumberFormat="1" applyFont="1" applyAlignment="1">
      <alignment horizontal="center"/>
    </xf>
    <xf numFmtId="9" fontId="6" fillId="0" borderId="0" xfId="0" applyNumberFormat="1" applyFont="1"/>
    <xf numFmtId="167" fontId="6" fillId="0" borderId="0" xfId="0" applyNumberFormat="1" applyFont="1"/>
    <xf numFmtId="9" fontId="6" fillId="0" borderId="0" xfId="2" applyFont="1"/>
    <xf numFmtId="0" fontId="6" fillId="3" borderId="8" xfId="0" applyFont="1" applyFill="1" applyBorder="1"/>
    <xf numFmtId="0" fontId="6" fillId="0" borderId="1" xfId="0" applyNumberFormat="1" applyFont="1" applyBorder="1" applyAlignment="1">
      <alignment horizontal="center"/>
    </xf>
    <xf numFmtId="0" fontId="122" fillId="0" borderId="0" xfId="0" applyFont="1"/>
    <xf numFmtId="0" fontId="6" fillId="0" borderId="0" xfId="0" applyFont="1" applyFill="1" applyBorder="1"/>
    <xf numFmtId="0" fontId="6" fillId="0" borderId="0" xfId="0" applyFont="1" applyFill="1" applyAlignment="1">
      <alignment horizont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right"/>
    </xf>
    <xf numFmtId="169" fontId="100" fillId="0" borderId="0" xfId="0" applyNumberFormat="1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2" fontId="100" fillId="0" borderId="0" xfId="0" applyNumberFormat="1" applyFont="1" applyAlignment="1">
      <alignment horizontal="center"/>
    </xf>
    <xf numFmtId="0" fontId="102" fillId="0" borderId="0" xfId="0" applyFont="1"/>
    <xf numFmtId="0" fontId="6" fillId="0" borderId="0" xfId="0" quotePrefix="1" applyFont="1" applyAlignment="1">
      <alignment horizontal="center"/>
    </xf>
    <xf numFmtId="0" fontId="6" fillId="0" borderId="0" xfId="0" quotePrefix="1" applyFont="1"/>
    <xf numFmtId="2" fontId="6" fillId="0" borderId="0" xfId="0" applyNumberFormat="1" applyFont="1"/>
    <xf numFmtId="10" fontId="6" fillId="0" borderId="0" xfId="2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100" fillId="0" borderId="0" xfId="0" applyFont="1" applyAlignment="1">
      <alignment horizontal="right"/>
    </xf>
    <xf numFmtId="0" fontId="100" fillId="0" borderId="0" xfId="0" applyFont="1" applyAlignment="1">
      <alignment horizontal="left"/>
    </xf>
    <xf numFmtId="10" fontId="100" fillId="0" borderId="0" xfId="0" applyNumberFormat="1" applyFont="1" applyAlignment="1">
      <alignment horizontal="center"/>
    </xf>
    <xf numFmtId="169" fontId="6" fillId="0" borderId="0" xfId="0" applyNumberFormat="1" applyFont="1" applyAlignment="1">
      <alignment horizontal="center"/>
    </xf>
    <xf numFmtId="1" fontId="6" fillId="0" borderId="0" xfId="0" applyNumberFormat="1" applyFont="1"/>
    <xf numFmtId="1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9" fontId="6" fillId="0" borderId="2" xfId="2" applyFont="1" applyBorder="1"/>
    <xf numFmtId="0" fontId="6" fillId="0" borderId="2" xfId="0" applyFont="1" applyBorder="1" applyAlignment="1">
      <alignment horizontal="right"/>
    </xf>
    <xf numFmtId="0" fontId="6" fillId="0" borderId="2" xfId="0" applyFont="1" applyBorder="1" applyAlignment="1">
      <alignment horizontal="left"/>
    </xf>
    <xf numFmtId="14" fontId="89" fillId="0" borderId="0" xfId="0" applyNumberFormat="1" applyFont="1" applyAlignment="1">
      <alignment horizontal="right" vertical="center"/>
    </xf>
    <xf numFmtId="0" fontId="124" fillId="0" borderId="0" xfId="0" applyFont="1" applyAlignment="1">
      <alignment horizontal="right" vertical="center"/>
    </xf>
    <xf numFmtId="14" fontId="89" fillId="0" borderId="2" xfId="0" applyNumberFormat="1" applyFont="1" applyBorder="1" applyAlignment="1">
      <alignment horizontal="right" vertical="center"/>
    </xf>
    <xf numFmtId="0" fontId="4" fillId="349" borderId="0" xfId="0" applyFont="1" applyFill="1" applyBorder="1"/>
    <xf numFmtId="0" fontId="88" fillId="349" borderId="0" xfId="0" applyFont="1" applyFill="1" applyBorder="1"/>
    <xf numFmtId="0" fontId="6" fillId="349" borderId="0" xfId="0" applyFont="1" applyFill="1" applyBorder="1" applyAlignment="1">
      <alignment horizontal="center"/>
    </xf>
    <xf numFmtId="0" fontId="4" fillId="349" borderId="0" xfId="0" applyFont="1" applyFill="1"/>
    <xf numFmtId="0" fontId="88" fillId="349" borderId="0" xfId="0" applyFont="1" applyFill="1"/>
    <xf numFmtId="0" fontId="6" fillId="349" borderId="14" xfId="0" applyFont="1" applyFill="1" applyBorder="1" applyAlignment="1">
      <alignment horizontal="center"/>
    </xf>
    <xf numFmtId="0" fontId="89" fillId="349" borderId="0" xfId="0" applyFont="1" applyFill="1"/>
    <xf numFmtId="0" fontId="6" fillId="349" borderId="0" xfId="0" quotePrefix="1" applyFont="1" applyFill="1"/>
    <xf numFmtId="9" fontId="4" fillId="349" borderId="0" xfId="0" applyNumberFormat="1" applyFont="1" applyFill="1"/>
    <xf numFmtId="9" fontId="88" fillId="349" borderId="0" xfId="0" applyNumberFormat="1" applyFont="1" applyFill="1"/>
    <xf numFmtId="0" fontId="6" fillId="349" borderId="0" xfId="0" applyFont="1" applyFill="1" applyAlignment="1">
      <alignment horizontal="center"/>
    </xf>
    <xf numFmtId="0" fontId="6" fillId="349" borderId="0" xfId="0" applyFont="1" applyFill="1"/>
    <xf numFmtId="0" fontId="4" fillId="349" borderId="2" xfId="0" applyFont="1" applyFill="1" applyBorder="1"/>
    <xf numFmtId="0" fontId="88" fillId="349" borderId="2" xfId="0" applyFont="1" applyFill="1" applyBorder="1"/>
    <xf numFmtId="0" fontId="6" fillId="349" borderId="2" xfId="0" applyFont="1" applyFill="1" applyBorder="1" applyAlignment="1">
      <alignment horizontal="center"/>
    </xf>
    <xf numFmtId="0" fontId="112" fillId="349" borderId="0" xfId="2" applyNumberFormat="1" applyFont="1" applyFill="1"/>
    <xf numFmtId="0" fontId="113" fillId="349" borderId="0" xfId="2" applyNumberFormat="1" applyFont="1" applyFill="1"/>
    <xf numFmtId="0" fontId="125" fillId="349" borderId="14" xfId="0" applyFont="1" applyFill="1" applyBorder="1" applyAlignment="1">
      <alignment horizontal="center"/>
    </xf>
    <xf numFmtId="0" fontId="126" fillId="349" borderId="14" xfId="0" applyFont="1" applyFill="1" applyBorder="1" applyAlignment="1">
      <alignment horizontal="center"/>
    </xf>
    <xf numFmtId="0" fontId="126" fillId="6" borderId="14" xfId="0" applyFont="1" applyFill="1" applyBorder="1" applyAlignment="1">
      <alignment horizontal="center"/>
    </xf>
    <xf numFmtId="0" fontId="126" fillId="107" borderId="14" xfId="0" applyFont="1" applyFill="1" applyBorder="1" applyAlignment="1">
      <alignment horizontal="center"/>
    </xf>
    <xf numFmtId="0" fontId="125" fillId="107" borderId="14" xfId="0" applyFont="1" applyFill="1" applyBorder="1" applyAlignment="1">
      <alignment horizontal="center"/>
    </xf>
    <xf numFmtId="0" fontId="125" fillId="6" borderId="14" xfId="0" applyFont="1" applyFill="1" applyBorder="1" applyAlignment="1">
      <alignment horizontal="center"/>
    </xf>
    <xf numFmtId="0" fontId="127" fillId="2" borderId="2" xfId="0" quotePrefix="1" applyFont="1" applyFill="1" applyBorder="1" applyAlignment="1">
      <alignment horizontal="center" vertical="center"/>
    </xf>
    <xf numFmtId="0" fontId="128" fillId="0" borderId="0" xfId="0" applyFont="1" applyBorder="1" applyAlignment="1">
      <alignment horizontal="left" vertical="center"/>
    </xf>
    <xf numFmtId="0" fontId="128" fillId="0" borderId="0" xfId="0" applyFont="1" applyBorder="1" applyAlignment="1">
      <alignment vertical="center"/>
    </xf>
    <xf numFmtId="0" fontId="128" fillId="0" borderId="2" xfId="0" applyFont="1" applyBorder="1" applyAlignment="1">
      <alignment vertical="center"/>
    </xf>
    <xf numFmtId="0" fontId="128" fillId="0" borderId="0" xfId="0" applyFont="1" applyBorder="1" applyAlignment="1"/>
    <xf numFmtId="0" fontId="2" fillId="11" borderId="0" xfId="0" applyFont="1" applyFill="1" applyAlignment="1">
      <alignment vertical="center"/>
    </xf>
    <xf numFmtId="0" fontId="0" fillId="11" borderId="0" xfId="0" applyFill="1"/>
    <xf numFmtId="0" fontId="67" fillId="0" borderId="1" xfId="0" applyFont="1" applyBorder="1" applyAlignment="1">
      <alignment horizontal="left" vertical="center"/>
    </xf>
    <xf numFmtId="0" fontId="85" fillId="0" borderId="1" xfId="0" applyFont="1" applyBorder="1" applyAlignment="1">
      <alignment horizontal="left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 wrapText="1"/>
    </xf>
    <xf numFmtId="165" fontId="46" fillId="0" borderId="0" xfId="0" applyNumberFormat="1" applyFon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left" vertical="center" wrapText="1"/>
    </xf>
    <xf numFmtId="0" fontId="46" fillId="0" borderId="0" xfId="0" applyFont="1" applyAlignment="1">
      <alignment horizontal="center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10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vertical="center" wrapText="1"/>
    </xf>
    <xf numFmtId="166" fontId="46" fillId="0" borderId="0" xfId="0" applyNumberFormat="1" applyFont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4" fillId="11" borderId="13" xfId="0" applyFont="1" applyFill="1" applyBorder="1" applyAlignment="1">
      <alignment horizontal="center" vertical="center" wrapText="1"/>
    </xf>
    <xf numFmtId="0" fontId="6" fillId="10" borderId="13" xfId="0" applyFont="1" applyFill="1" applyBorder="1" applyAlignment="1">
      <alignment horizontal="center" vertical="center" wrapText="1"/>
    </xf>
    <xf numFmtId="166" fontId="6" fillId="0" borderId="0" xfId="0" applyNumberFormat="1" applyFont="1" applyAlignment="1">
      <alignment horizontal="center" vertical="center" wrapText="1"/>
    </xf>
    <xf numFmtId="0" fontId="119" fillId="0" borderId="0" xfId="0" applyFont="1" applyFill="1" applyBorder="1" applyAlignment="1">
      <alignment horizontal="center" vertical="center" wrapText="1"/>
    </xf>
    <xf numFmtId="0" fontId="119" fillId="0" borderId="0" xfId="0" applyFont="1" applyAlignment="1">
      <alignment horizontal="right" vertical="center" wrapText="1"/>
    </xf>
    <xf numFmtId="0" fontId="119" fillId="0" borderId="0" xfId="0" applyFont="1" applyAlignment="1">
      <alignment horizontal="center" vertical="center" wrapText="1"/>
    </xf>
    <xf numFmtId="14" fontId="62" fillId="0" borderId="2" xfId="0" applyNumberFormat="1" applyFont="1" applyBorder="1" applyAlignment="1">
      <alignment horizontal="right" vertical="center"/>
    </xf>
    <xf numFmtId="0" fontId="6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 wrapText="1"/>
    </xf>
    <xf numFmtId="0" fontId="122" fillId="0" borderId="0" xfId="0" applyFont="1" applyFill="1" applyBorder="1" applyAlignment="1">
      <alignment horizontal="center" vertical="top"/>
    </xf>
    <xf numFmtId="0" fontId="142" fillId="0" borderId="0" xfId="0" applyFont="1" applyBorder="1" applyAlignment="1">
      <alignment horizontal="center"/>
    </xf>
    <xf numFmtId="0" fontId="143" fillId="0" borderId="0" xfId="0" applyFont="1" applyFill="1" applyBorder="1" applyAlignment="1">
      <alignment horizontal="center" vertical="top"/>
    </xf>
    <xf numFmtId="0" fontId="144" fillId="0" borderId="0" xfId="0" applyFont="1" applyBorder="1" applyAlignment="1">
      <alignment horizontal="center"/>
    </xf>
    <xf numFmtId="0" fontId="118" fillId="88" borderId="10" xfId="0" applyFont="1" applyFill="1" applyBorder="1" applyAlignment="1">
      <alignment horizontal="center" vertical="center" wrapText="1"/>
    </xf>
    <xf numFmtId="0" fontId="118" fillId="45" borderId="11" xfId="0" applyFont="1" applyFill="1" applyBorder="1" applyAlignment="1">
      <alignment horizontal="center" vertical="center" wrapText="1"/>
    </xf>
    <xf numFmtId="0" fontId="118" fillId="52" borderId="11" xfId="0" applyFont="1" applyFill="1" applyBorder="1" applyAlignment="1">
      <alignment horizontal="center" vertical="center" wrapText="1"/>
    </xf>
    <xf numFmtId="0" fontId="118" fillId="76" borderId="11" xfId="0" applyFont="1" applyFill="1" applyBorder="1" applyAlignment="1">
      <alignment horizontal="center" vertical="center" wrapText="1"/>
    </xf>
    <xf numFmtId="0" fontId="118" fillId="60" borderId="11" xfId="0" applyFont="1" applyFill="1" applyBorder="1" applyAlignment="1">
      <alignment horizontal="center" vertical="center" wrapText="1"/>
    </xf>
    <xf numFmtId="0" fontId="118" fillId="69" borderId="11" xfId="0" applyFont="1" applyFill="1" applyBorder="1" applyAlignment="1">
      <alignment horizontal="center" vertical="center" wrapText="1"/>
    </xf>
    <xf numFmtId="0" fontId="118" fillId="84" borderId="11" xfId="0" applyFont="1" applyFill="1" applyBorder="1" applyAlignment="1">
      <alignment horizontal="center" vertical="center" wrapText="1"/>
    </xf>
    <xf numFmtId="0" fontId="118" fillId="36" borderId="11" xfId="0" applyFont="1" applyFill="1" applyBorder="1" applyAlignment="1">
      <alignment horizontal="center" vertical="center" wrapText="1"/>
    </xf>
    <xf numFmtId="0" fontId="118" fillId="90" borderId="11" xfId="0" applyFont="1" applyFill="1" applyBorder="1" applyAlignment="1">
      <alignment horizontal="center" vertical="center" wrapText="1"/>
    </xf>
    <xf numFmtId="0" fontId="118" fillId="21" borderId="10" xfId="0" applyFont="1" applyFill="1" applyBorder="1" applyAlignment="1">
      <alignment horizontal="center" vertical="center" wrapText="1"/>
    </xf>
    <xf numFmtId="0" fontId="118" fillId="44" borderId="10" xfId="0" applyFont="1" applyFill="1" applyBorder="1" applyAlignment="1">
      <alignment horizontal="center" vertical="center" wrapText="1"/>
    </xf>
    <xf numFmtId="0" fontId="118" fillId="53" borderId="10" xfId="0" applyFont="1" applyFill="1" applyBorder="1" applyAlignment="1">
      <alignment horizontal="center" vertical="center" wrapText="1"/>
    </xf>
    <xf numFmtId="0" fontId="118" fillId="77" borderId="10" xfId="0" applyFont="1" applyFill="1" applyBorder="1" applyAlignment="1">
      <alignment horizontal="center" vertical="center" wrapText="1"/>
    </xf>
    <xf numFmtId="0" fontId="118" fillId="61" borderId="10" xfId="0" applyFont="1" applyFill="1" applyBorder="1" applyAlignment="1">
      <alignment horizontal="center" vertical="center" wrapText="1"/>
    </xf>
    <xf numFmtId="0" fontId="118" fillId="68" borderId="10" xfId="0" applyFont="1" applyFill="1" applyBorder="1" applyAlignment="1">
      <alignment horizontal="center" vertical="center" wrapText="1"/>
    </xf>
    <xf numFmtId="0" fontId="118" fillId="85" borderId="10" xfId="0" applyFont="1" applyFill="1" applyBorder="1" applyAlignment="1">
      <alignment horizontal="center" vertical="center" wrapText="1"/>
    </xf>
    <xf numFmtId="0" fontId="118" fillId="89" borderId="10" xfId="0" applyFont="1" applyFill="1" applyBorder="1" applyAlignment="1">
      <alignment horizontal="center" vertical="center" wrapText="1"/>
    </xf>
    <xf numFmtId="0" fontId="118" fillId="88" borderId="11" xfId="0" applyFont="1" applyFill="1" applyBorder="1" applyAlignment="1">
      <alignment horizontal="center" vertical="center" wrapText="1"/>
    </xf>
    <xf numFmtId="0" fontId="118" fillId="110" borderId="11" xfId="0" applyFont="1" applyFill="1" applyBorder="1" applyAlignment="1">
      <alignment horizontal="center" vertical="center" wrapText="1"/>
    </xf>
    <xf numFmtId="0" fontId="118" fillId="144" borderId="11" xfId="0" applyFont="1" applyFill="1" applyBorder="1" applyAlignment="1">
      <alignment horizontal="center" vertical="center" wrapText="1"/>
    </xf>
    <xf numFmtId="0" fontId="118" fillId="136" borderId="11" xfId="0" applyFont="1" applyFill="1" applyBorder="1" applyAlignment="1">
      <alignment horizontal="center" vertical="center" wrapText="1"/>
    </xf>
    <xf numFmtId="0" fontId="118" fillId="120" borderId="11" xfId="0" applyFont="1" applyFill="1" applyBorder="1" applyAlignment="1">
      <alignment horizontal="center" vertical="center" wrapText="1"/>
    </xf>
    <xf numFmtId="0" fontId="118" fillId="128" borderId="11" xfId="0" applyFont="1" applyFill="1" applyBorder="1" applyAlignment="1">
      <alignment horizontal="center" vertical="center" wrapText="1"/>
    </xf>
    <xf numFmtId="0" fontId="118" fillId="152" borderId="11" xfId="0" applyFont="1" applyFill="1" applyBorder="1" applyAlignment="1">
      <alignment horizontal="center" vertical="center" wrapText="1"/>
    </xf>
    <xf numFmtId="0" fontId="118" fillId="115" borderId="10" xfId="0" applyFont="1" applyFill="1" applyBorder="1" applyAlignment="1">
      <alignment horizontal="center" vertical="center" wrapText="1"/>
    </xf>
    <xf numFmtId="0" fontId="118" fillId="145" borderId="10" xfId="0" applyFont="1" applyFill="1" applyBorder="1" applyAlignment="1">
      <alignment horizontal="center" vertical="center" wrapText="1"/>
    </xf>
    <xf numFmtId="0" fontId="118" fillId="137" borderId="10" xfId="0" applyFont="1" applyFill="1" applyBorder="1" applyAlignment="1">
      <alignment horizontal="center" vertical="center" wrapText="1"/>
    </xf>
    <xf numFmtId="0" fontId="118" fillId="121" borderId="10" xfId="0" applyFont="1" applyFill="1" applyBorder="1" applyAlignment="1">
      <alignment horizontal="center" vertical="center" wrapText="1"/>
    </xf>
    <xf numFmtId="0" fontId="118" fillId="129" borderId="10" xfId="0" applyFont="1" applyFill="1" applyBorder="1" applyAlignment="1">
      <alignment horizontal="center" vertical="center" wrapText="1"/>
    </xf>
    <xf numFmtId="0" fontId="118" fillId="153" borderId="10" xfId="0" applyFont="1" applyFill="1" applyBorder="1" applyAlignment="1">
      <alignment horizontal="center" vertical="center" wrapText="1"/>
    </xf>
    <xf numFmtId="0" fontId="118" fillId="160" borderId="11" xfId="0" applyFont="1" applyFill="1" applyBorder="1" applyAlignment="1">
      <alignment horizontal="center" vertical="center" wrapText="1"/>
    </xf>
    <xf numFmtId="0" fontId="118" fillId="168" borderId="11" xfId="0" applyFont="1" applyFill="1" applyBorder="1" applyAlignment="1">
      <alignment horizontal="center" vertical="center" wrapText="1"/>
    </xf>
    <xf numFmtId="0" fontId="118" fillId="192" borderId="11" xfId="0" applyFont="1" applyFill="1" applyBorder="1" applyAlignment="1">
      <alignment horizontal="center" vertical="center" wrapText="1"/>
    </xf>
    <xf numFmtId="0" fontId="118" fillId="201" borderId="11" xfId="0" applyFont="1" applyFill="1" applyBorder="1" applyAlignment="1">
      <alignment horizontal="center" vertical="center" wrapText="1"/>
    </xf>
    <xf numFmtId="0" fontId="118" fillId="208" borderId="11" xfId="0" applyFont="1" applyFill="1" applyBorder="1" applyAlignment="1">
      <alignment horizontal="center" vertical="center" wrapText="1"/>
    </xf>
    <xf numFmtId="0" fontId="118" fillId="216" borderId="11" xfId="0" applyFont="1" applyFill="1" applyBorder="1" applyAlignment="1">
      <alignment horizontal="center" vertical="center" wrapText="1"/>
    </xf>
    <xf numFmtId="0" fontId="118" fillId="161" borderId="10" xfId="0" applyFont="1" applyFill="1" applyBorder="1" applyAlignment="1">
      <alignment horizontal="center" vertical="center" wrapText="1"/>
    </xf>
    <xf numFmtId="0" fontId="118" fillId="169" borderId="10" xfId="0" applyFont="1" applyFill="1" applyBorder="1" applyAlignment="1">
      <alignment horizontal="center" vertical="center" wrapText="1"/>
    </xf>
    <xf numFmtId="0" fontId="118" fillId="193" borderId="10" xfId="0" applyFont="1" applyFill="1" applyBorder="1" applyAlignment="1">
      <alignment horizontal="center" vertical="center" wrapText="1"/>
    </xf>
    <xf numFmtId="0" fontId="118" fillId="202" borderId="10" xfId="0" applyFont="1" applyFill="1" applyBorder="1" applyAlignment="1">
      <alignment horizontal="center" vertical="center" wrapText="1"/>
    </xf>
    <xf numFmtId="0" fontId="118" fillId="209" borderId="10" xfId="0" applyFont="1" applyFill="1" applyBorder="1" applyAlignment="1">
      <alignment horizontal="center" vertical="center" wrapText="1"/>
    </xf>
    <xf numFmtId="0" fontId="118" fillId="217" borderId="10" xfId="0" applyFont="1" applyFill="1" applyBorder="1" applyAlignment="1">
      <alignment horizontal="center" vertical="center" wrapText="1"/>
    </xf>
    <xf numFmtId="0" fontId="118" fillId="184" borderId="11" xfId="0" applyFont="1" applyFill="1" applyBorder="1" applyAlignment="1">
      <alignment horizontal="center" vertical="center" wrapText="1"/>
    </xf>
    <xf numFmtId="0" fontId="118" fillId="224" borderId="11" xfId="0" applyFont="1" applyFill="1" applyBorder="1" applyAlignment="1">
      <alignment horizontal="center" vertical="center" wrapText="1"/>
    </xf>
    <xf numFmtId="0" fontId="118" fillId="233" borderId="11" xfId="0" applyFont="1" applyFill="1" applyBorder="1" applyAlignment="1">
      <alignment horizontal="center" vertical="center" wrapText="1"/>
    </xf>
    <xf numFmtId="0" fontId="118" fillId="240" borderId="11" xfId="0" applyFont="1" applyFill="1" applyBorder="1" applyAlignment="1">
      <alignment horizontal="center" vertical="center" wrapText="1"/>
    </xf>
    <xf numFmtId="0" fontId="118" fillId="248" borderId="11" xfId="0" applyFont="1" applyFill="1" applyBorder="1" applyAlignment="1">
      <alignment horizontal="center" vertical="center" wrapText="1"/>
    </xf>
    <xf numFmtId="0" fontId="118" fillId="256" borderId="11" xfId="0" applyFont="1" applyFill="1" applyBorder="1" applyAlignment="1">
      <alignment horizontal="center" vertical="center" wrapText="1"/>
    </xf>
    <xf numFmtId="0" fontId="118" fillId="185" borderId="10" xfId="0" applyFont="1" applyFill="1" applyBorder="1" applyAlignment="1">
      <alignment horizontal="center" vertical="center" wrapText="1"/>
    </xf>
    <xf numFmtId="0" fontId="118" fillId="225" borderId="10" xfId="0" applyFont="1" applyFill="1" applyBorder="1" applyAlignment="1">
      <alignment horizontal="center" vertical="center" wrapText="1"/>
    </xf>
    <xf numFmtId="0" fontId="118" fillId="234" borderId="10" xfId="0" applyFont="1" applyFill="1" applyBorder="1" applyAlignment="1">
      <alignment horizontal="center" vertical="center" wrapText="1"/>
    </xf>
    <xf numFmtId="0" fontId="118" fillId="241" borderId="10" xfId="0" applyFont="1" applyFill="1" applyBorder="1" applyAlignment="1">
      <alignment horizontal="center" vertical="center" wrapText="1"/>
    </xf>
    <xf numFmtId="0" fontId="118" fillId="249" borderId="10" xfId="0" applyFont="1" applyFill="1" applyBorder="1" applyAlignment="1">
      <alignment horizontal="center" vertical="center" wrapText="1"/>
    </xf>
    <xf numFmtId="0" fontId="118" fillId="257" borderId="10" xfId="0" applyFont="1" applyFill="1" applyBorder="1" applyAlignment="1">
      <alignment horizontal="center" vertical="center" wrapText="1"/>
    </xf>
    <xf numFmtId="0" fontId="118" fillId="264" borderId="11" xfId="0" applyFont="1" applyFill="1" applyBorder="1" applyAlignment="1">
      <alignment horizontal="center" vertical="center" wrapText="1"/>
    </xf>
    <xf numFmtId="0" fontId="118" fillId="272" borderId="11" xfId="0" applyFont="1" applyFill="1" applyBorder="1" applyAlignment="1">
      <alignment horizontal="center" vertical="center" wrapText="1"/>
    </xf>
    <xf numFmtId="0" fontId="118" fillId="280" borderId="11" xfId="0" applyFont="1" applyFill="1" applyBorder="1" applyAlignment="1">
      <alignment horizontal="center" vertical="center" wrapText="1"/>
    </xf>
    <xf numFmtId="0" fontId="118" fillId="284" borderId="11" xfId="0" applyFont="1" applyFill="1" applyBorder="1" applyAlignment="1">
      <alignment horizontal="center" vertical="center" wrapText="1"/>
    </xf>
    <xf numFmtId="0" fontId="118" fillId="292" borderId="11" xfId="0" applyFont="1" applyFill="1" applyBorder="1" applyAlignment="1">
      <alignment horizontal="center" vertical="center" wrapText="1"/>
    </xf>
    <xf numFmtId="0" fontId="118" fillId="299" borderId="11" xfId="0" applyFont="1" applyFill="1" applyBorder="1" applyAlignment="1">
      <alignment horizontal="center" vertical="center" wrapText="1"/>
    </xf>
    <xf numFmtId="0" fontId="118" fillId="265" borderId="10" xfId="0" applyFont="1" applyFill="1" applyBorder="1" applyAlignment="1">
      <alignment horizontal="center" vertical="center" wrapText="1"/>
    </xf>
    <xf numFmtId="0" fontId="118" fillId="273" borderId="10" xfId="0" applyFont="1" applyFill="1" applyBorder="1" applyAlignment="1">
      <alignment horizontal="center" vertical="center" wrapText="1"/>
    </xf>
    <xf numFmtId="0" fontId="118" fillId="176" borderId="10" xfId="0" applyFont="1" applyFill="1" applyBorder="1" applyAlignment="1">
      <alignment horizontal="center" vertical="center" wrapText="1"/>
    </xf>
    <xf numFmtId="0" fontId="118" fillId="285" borderId="10" xfId="0" applyFont="1" applyFill="1" applyBorder="1" applyAlignment="1">
      <alignment horizontal="center" vertical="center" wrapText="1"/>
    </xf>
    <xf numFmtId="0" fontId="118" fillId="293" borderId="10" xfId="0" applyFont="1" applyFill="1" applyBorder="1" applyAlignment="1">
      <alignment horizontal="center" vertical="center" wrapText="1"/>
    </xf>
    <xf numFmtId="0" fontId="118" fillId="301" borderId="10" xfId="0" applyFont="1" applyFill="1" applyBorder="1" applyAlignment="1">
      <alignment horizontal="center" vertical="center" wrapText="1"/>
    </xf>
    <xf numFmtId="0" fontId="118" fillId="308" borderId="11" xfId="0" applyFont="1" applyFill="1" applyBorder="1" applyAlignment="1">
      <alignment horizontal="center" vertical="center" wrapText="1"/>
    </xf>
    <xf numFmtId="0" fontId="118" fillId="316" borderId="11" xfId="0" applyFont="1" applyFill="1" applyBorder="1" applyAlignment="1">
      <alignment horizontal="center" vertical="center" wrapText="1"/>
    </xf>
    <xf numFmtId="0" fontId="118" fillId="324" borderId="11" xfId="0" applyFont="1" applyFill="1" applyBorder="1" applyAlignment="1">
      <alignment horizontal="center" vertical="center" wrapText="1"/>
    </xf>
    <xf numFmtId="0" fontId="118" fillId="332" borderId="11" xfId="0" applyFont="1" applyFill="1" applyBorder="1" applyAlignment="1">
      <alignment horizontal="center" vertical="center" wrapText="1"/>
    </xf>
    <xf numFmtId="0" fontId="118" fillId="340" borderId="11" xfId="0" applyFont="1" applyFill="1" applyBorder="1" applyAlignment="1">
      <alignment horizontal="center" vertical="center" wrapText="1"/>
    </xf>
    <xf numFmtId="0" fontId="118" fillId="348" borderId="11" xfId="0" applyFont="1" applyFill="1" applyBorder="1" applyAlignment="1">
      <alignment horizontal="center" vertical="center" wrapText="1"/>
    </xf>
    <xf numFmtId="0" fontId="118" fillId="309" borderId="10" xfId="0" applyFont="1" applyFill="1" applyBorder="1" applyAlignment="1">
      <alignment horizontal="center" vertical="center" wrapText="1"/>
    </xf>
    <xf numFmtId="0" fontId="118" fillId="317" borderId="10" xfId="0" applyFont="1" applyFill="1" applyBorder="1" applyAlignment="1">
      <alignment horizontal="center" vertical="center" wrapText="1"/>
    </xf>
    <xf numFmtId="0" fontId="118" fillId="325" borderId="10" xfId="0" applyFont="1" applyFill="1" applyBorder="1" applyAlignment="1">
      <alignment horizontal="center" vertical="center" wrapText="1"/>
    </xf>
    <xf numFmtId="0" fontId="118" fillId="333" borderId="10" xfId="0" applyFont="1" applyFill="1" applyBorder="1" applyAlignment="1">
      <alignment horizontal="center" vertical="center" wrapText="1"/>
    </xf>
    <xf numFmtId="0" fontId="118" fillId="341" borderId="10" xfId="0" applyFont="1" applyFill="1" applyBorder="1" applyAlignment="1">
      <alignment horizontal="center" vertical="center" wrapText="1"/>
    </xf>
    <xf numFmtId="0" fontId="118" fillId="177" borderId="10" xfId="0" applyFont="1" applyFill="1" applyBorder="1" applyAlignment="1">
      <alignment horizontal="center" vertical="center" wrapText="1"/>
    </xf>
    <xf numFmtId="0" fontId="146" fillId="0" borderId="1" xfId="0" applyFont="1" applyBorder="1" applyAlignment="1">
      <alignment horizontal="center" vertical="center"/>
    </xf>
    <xf numFmtId="0" fontId="147" fillId="0" borderId="1" xfId="0" applyFont="1" applyBorder="1" applyAlignment="1">
      <alignment horizontal="center" vertical="center"/>
    </xf>
    <xf numFmtId="0" fontId="148" fillId="0" borderId="1" xfId="0" applyFont="1" applyBorder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0" fontId="150" fillId="0" borderId="1" xfId="0" applyFont="1" applyBorder="1" applyAlignment="1">
      <alignment horizontal="center" vertical="center"/>
    </xf>
    <xf numFmtId="0" fontId="151" fillId="0" borderId="1" xfId="0" applyFont="1" applyBorder="1" applyAlignment="1">
      <alignment horizontal="center" vertical="center"/>
    </xf>
    <xf numFmtId="0" fontId="152" fillId="0" borderId="1" xfId="0" applyFont="1" applyBorder="1" applyAlignment="1">
      <alignment horizontal="center" vertical="center"/>
    </xf>
    <xf numFmtId="0" fontId="153" fillId="0" borderId="1" xfId="0" applyFont="1" applyBorder="1" applyAlignment="1">
      <alignment horizontal="center" vertical="center"/>
    </xf>
    <xf numFmtId="0" fontId="154" fillId="0" borderId="1" xfId="0" applyFont="1" applyBorder="1" applyAlignment="1">
      <alignment horizontal="center" vertical="center"/>
    </xf>
    <xf numFmtId="0" fontId="155" fillId="0" borderId="1" xfId="0" applyFont="1" applyBorder="1" applyAlignment="1">
      <alignment horizontal="center" vertical="center"/>
    </xf>
    <xf numFmtId="0" fontId="167" fillId="0" borderId="1" xfId="0" applyFont="1" applyBorder="1" applyAlignment="1">
      <alignment horizontal="center" vertical="center"/>
    </xf>
    <xf numFmtId="0" fontId="167" fillId="0" borderId="3" xfId="0" applyFont="1" applyBorder="1" applyAlignment="1">
      <alignment horizontal="center" vertical="center"/>
    </xf>
    <xf numFmtId="0" fontId="188" fillId="0" borderId="1" xfId="0" applyFont="1" applyBorder="1" applyAlignment="1">
      <alignment horizontal="center" vertical="center"/>
    </xf>
    <xf numFmtId="0" fontId="188" fillId="0" borderId="3" xfId="0" applyFont="1" applyBorder="1" applyAlignment="1">
      <alignment horizontal="center" vertical="center"/>
    </xf>
    <xf numFmtId="0" fontId="168" fillId="0" borderId="1" xfId="0" applyFont="1" applyBorder="1" applyAlignment="1">
      <alignment horizontal="center" vertical="center"/>
    </xf>
    <xf numFmtId="0" fontId="168" fillId="0" borderId="3" xfId="0" applyFont="1" applyBorder="1" applyAlignment="1">
      <alignment horizontal="center" vertical="center"/>
    </xf>
    <xf numFmtId="0" fontId="189" fillId="0" borderId="1" xfId="0" applyFont="1" applyBorder="1" applyAlignment="1">
      <alignment horizontal="center" vertical="center"/>
    </xf>
    <xf numFmtId="0" fontId="189" fillId="0" borderId="3" xfId="0" applyFont="1" applyBorder="1" applyAlignment="1">
      <alignment horizontal="center" vertical="center"/>
    </xf>
    <xf numFmtId="0" fontId="190" fillId="0" borderId="1" xfId="0" applyFont="1" applyBorder="1" applyAlignment="1">
      <alignment horizontal="center" vertical="center"/>
    </xf>
    <xf numFmtId="0" fontId="190" fillId="0" borderId="3" xfId="0" applyFont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 wrapText="1"/>
    </xf>
    <xf numFmtId="170" fontId="20" fillId="0" borderId="0" xfId="0" applyNumberFormat="1" applyFont="1" applyAlignment="1">
      <alignment horizontal="right" vertical="center" wrapText="1"/>
    </xf>
    <xf numFmtId="0" fontId="20" fillId="0" borderId="0" xfId="0" applyFont="1" applyAlignment="1">
      <alignment horizontal="left" vertical="center" wrapText="1"/>
    </xf>
    <xf numFmtId="0" fontId="118" fillId="305" borderId="11" xfId="0" applyFont="1" applyFill="1" applyBorder="1" applyAlignment="1">
      <alignment horizontal="center" vertical="center" wrapText="1"/>
    </xf>
    <xf numFmtId="0" fontId="118" fillId="313" borderId="11" xfId="0" applyFont="1" applyFill="1" applyBorder="1" applyAlignment="1">
      <alignment horizontal="center" vertical="center" wrapText="1"/>
    </xf>
    <xf numFmtId="0" fontId="118" fillId="321" borderId="11" xfId="0" applyFont="1" applyFill="1" applyBorder="1" applyAlignment="1">
      <alignment horizontal="center" vertical="center" wrapText="1"/>
    </xf>
    <xf numFmtId="0" fontId="118" fillId="329" borderId="11" xfId="0" applyFont="1" applyFill="1" applyBorder="1" applyAlignment="1">
      <alignment horizontal="center" vertical="center" wrapText="1"/>
    </xf>
    <xf numFmtId="0" fontId="118" fillId="337" borderId="11" xfId="0" applyFont="1" applyFill="1" applyBorder="1" applyAlignment="1">
      <alignment horizontal="center" vertical="center" wrapText="1"/>
    </xf>
    <xf numFmtId="0" fontId="118" fillId="345" borderId="11" xfId="0" applyFont="1" applyFill="1" applyBorder="1" applyAlignment="1">
      <alignment horizontal="center" vertical="center" wrapText="1"/>
    </xf>
    <xf numFmtId="0" fontId="118" fillId="312" borderId="10" xfId="0" applyFont="1" applyFill="1" applyBorder="1" applyAlignment="1">
      <alignment horizontal="center" vertical="center" wrapText="1"/>
    </xf>
    <xf numFmtId="0" fontId="118" fillId="320" borderId="10" xfId="0" applyFont="1" applyFill="1" applyBorder="1" applyAlignment="1">
      <alignment horizontal="center" vertical="center" wrapText="1"/>
    </xf>
    <xf numFmtId="0" fontId="118" fillId="328" borderId="10" xfId="0" applyFont="1" applyFill="1" applyBorder="1" applyAlignment="1">
      <alignment horizontal="center" vertical="center" wrapText="1"/>
    </xf>
    <xf numFmtId="0" fontId="118" fillId="336" borderId="10" xfId="0" applyFont="1" applyFill="1" applyBorder="1" applyAlignment="1">
      <alignment horizontal="center" vertical="center" wrapText="1"/>
    </xf>
    <xf numFmtId="0" fontId="118" fillId="344" borderId="10" xfId="0" applyFont="1" applyFill="1" applyBorder="1" applyAlignment="1">
      <alignment horizontal="center" vertical="center" wrapText="1"/>
    </xf>
    <xf numFmtId="0" fontId="118" fillId="180" borderId="10" xfId="0" applyFont="1" applyFill="1" applyBorder="1" applyAlignment="1">
      <alignment horizontal="center" vertical="center" wrapText="1"/>
    </xf>
    <xf numFmtId="0" fontId="118" fillId="311" borderId="11" xfId="0" applyFont="1" applyFill="1" applyBorder="1" applyAlignment="1">
      <alignment horizontal="center" vertical="center" wrapText="1"/>
    </xf>
    <xf numFmtId="0" fontId="118" fillId="319" borderId="11" xfId="0" applyFont="1" applyFill="1" applyBorder="1" applyAlignment="1">
      <alignment horizontal="center" vertical="center" wrapText="1"/>
    </xf>
    <xf numFmtId="0" fontId="118" fillId="327" borderId="11" xfId="0" applyFont="1" applyFill="1" applyBorder="1" applyAlignment="1">
      <alignment horizontal="center" vertical="center" wrapText="1"/>
    </xf>
    <xf numFmtId="0" fontId="118" fillId="335" borderId="11" xfId="0" applyFont="1" applyFill="1" applyBorder="1" applyAlignment="1">
      <alignment horizontal="center" vertical="center" wrapText="1"/>
    </xf>
    <xf numFmtId="0" fontId="118" fillId="343" borderId="11" xfId="0" applyFont="1" applyFill="1" applyBorder="1" applyAlignment="1">
      <alignment horizontal="center" vertical="center" wrapText="1"/>
    </xf>
    <xf numFmtId="0" fontId="118" fillId="179" borderId="11" xfId="0" applyFont="1" applyFill="1" applyBorder="1" applyAlignment="1">
      <alignment horizontal="center" vertical="center" wrapText="1"/>
    </xf>
    <xf numFmtId="0" fontId="118" fillId="99" borderId="16" xfId="0" applyFont="1" applyFill="1" applyBorder="1" applyAlignment="1">
      <alignment horizontal="center" vertical="center" wrapText="1"/>
    </xf>
    <xf numFmtId="0" fontId="118" fillId="99" borderId="17" xfId="0" applyFont="1" applyFill="1" applyBorder="1" applyAlignment="1">
      <alignment horizontal="center" vertical="center" wrapText="1"/>
    </xf>
    <xf numFmtId="0" fontId="118" fillId="102" borderId="17" xfId="0" applyFont="1" applyFill="1" applyBorder="1" applyAlignment="1">
      <alignment horizontal="center" vertical="center" wrapText="1"/>
    </xf>
    <xf numFmtId="0" fontId="118" fillId="104" borderId="18" xfId="0" applyFont="1" applyFill="1" applyBorder="1" applyAlignment="1">
      <alignment horizontal="center" vertical="center" wrapText="1"/>
    </xf>
    <xf numFmtId="0" fontId="118" fillId="306" borderId="10" xfId="0" applyFont="1" applyFill="1" applyBorder="1" applyAlignment="1">
      <alignment horizontal="center" vertical="center" wrapText="1"/>
    </xf>
    <xf numFmtId="0" fontId="118" fillId="314" borderId="10" xfId="0" applyFont="1" applyFill="1" applyBorder="1" applyAlignment="1">
      <alignment horizontal="center" vertical="center" wrapText="1"/>
    </xf>
    <xf numFmtId="0" fontId="118" fillId="322" borderId="10" xfId="0" applyFont="1" applyFill="1" applyBorder="1" applyAlignment="1">
      <alignment horizontal="center" vertical="center" wrapText="1"/>
    </xf>
    <xf numFmtId="0" fontId="118" fillId="330" borderId="10" xfId="0" applyFont="1" applyFill="1" applyBorder="1" applyAlignment="1">
      <alignment horizontal="center" vertical="center" wrapText="1"/>
    </xf>
    <xf numFmtId="0" fontId="118" fillId="338" borderId="10" xfId="0" applyFont="1" applyFill="1" applyBorder="1" applyAlignment="1">
      <alignment horizontal="center" vertical="center" wrapText="1"/>
    </xf>
    <xf numFmtId="0" fontId="118" fillId="346" borderId="10" xfId="0" applyFont="1" applyFill="1" applyBorder="1" applyAlignment="1">
      <alignment horizontal="center" vertical="center" wrapText="1"/>
    </xf>
    <xf numFmtId="0" fontId="118" fillId="307" borderId="16" xfId="0" applyFont="1" applyFill="1" applyBorder="1" applyAlignment="1">
      <alignment horizontal="center" vertical="center" wrapText="1"/>
    </xf>
    <xf numFmtId="0" fontId="118" fillId="315" borderId="17" xfId="0" applyFont="1" applyFill="1" applyBorder="1" applyAlignment="1">
      <alignment horizontal="center" vertical="center" wrapText="1"/>
    </xf>
    <xf numFmtId="0" fontId="118" fillId="323" borderId="17" xfId="0" applyFont="1" applyFill="1" applyBorder="1" applyAlignment="1">
      <alignment horizontal="center" vertical="center" wrapText="1"/>
    </xf>
    <xf numFmtId="0" fontId="118" fillId="331" borderId="17" xfId="0" applyFont="1" applyFill="1" applyBorder="1" applyAlignment="1">
      <alignment horizontal="center" vertical="center" wrapText="1"/>
    </xf>
    <xf numFmtId="0" fontId="118" fillId="339" borderId="17" xfId="0" applyFont="1" applyFill="1" applyBorder="1" applyAlignment="1">
      <alignment horizontal="center" vertical="center" wrapText="1"/>
    </xf>
    <xf numFmtId="0" fontId="118" fillId="347" borderId="18" xfId="0" applyFont="1" applyFill="1" applyBorder="1" applyAlignment="1">
      <alignment horizontal="center" vertical="center" wrapText="1"/>
    </xf>
    <xf numFmtId="0" fontId="118" fillId="310" borderId="16" xfId="0" applyFont="1" applyFill="1" applyBorder="1" applyAlignment="1">
      <alignment horizontal="center" vertical="center" wrapText="1"/>
    </xf>
    <xf numFmtId="0" fontId="118" fillId="318" borderId="17" xfId="0" applyFont="1" applyFill="1" applyBorder="1" applyAlignment="1">
      <alignment horizontal="center" vertical="center" wrapText="1"/>
    </xf>
    <xf numFmtId="0" fontId="118" fillId="326" borderId="17" xfId="0" applyFont="1" applyFill="1" applyBorder="1" applyAlignment="1">
      <alignment horizontal="center" vertical="center" wrapText="1"/>
    </xf>
    <xf numFmtId="0" fontId="118" fillId="334" borderId="17" xfId="0" applyFont="1" applyFill="1" applyBorder="1" applyAlignment="1">
      <alignment horizontal="center" vertical="center" wrapText="1"/>
    </xf>
    <xf numFmtId="0" fontId="118" fillId="342" borderId="17" xfId="0" applyFont="1" applyFill="1" applyBorder="1" applyAlignment="1">
      <alignment horizontal="center" vertical="center" wrapText="1"/>
    </xf>
    <xf numFmtId="0" fontId="118" fillId="178" borderId="18" xfId="0" applyFont="1" applyFill="1" applyBorder="1" applyAlignment="1">
      <alignment horizontal="center" vertical="center" wrapText="1"/>
    </xf>
    <xf numFmtId="0" fontId="118" fillId="102" borderId="16" xfId="0" applyFont="1" applyFill="1" applyBorder="1" applyAlignment="1">
      <alignment horizontal="center" vertical="center" wrapText="1"/>
    </xf>
    <xf numFmtId="0" fontId="118" fillId="104" borderId="17" xfId="0" applyFont="1" applyFill="1" applyBorder="1" applyAlignment="1">
      <alignment horizontal="center" vertical="center" wrapText="1"/>
    </xf>
    <xf numFmtId="0" fontId="118" fillId="105" borderId="17" xfId="0" applyFont="1" applyFill="1" applyBorder="1" applyAlignment="1">
      <alignment horizontal="center" vertical="center" wrapText="1"/>
    </xf>
    <xf numFmtId="0" fontId="118" fillId="105" borderId="18" xfId="0" applyFont="1" applyFill="1" applyBorder="1" applyAlignment="1">
      <alignment horizontal="center" vertical="center" wrapText="1"/>
    </xf>
    <xf numFmtId="0" fontId="118" fillId="261" borderId="11" xfId="0" applyFont="1" applyFill="1" applyBorder="1" applyAlignment="1">
      <alignment horizontal="center" vertical="center" wrapText="1"/>
    </xf>
    <xf numFmtId="0" fontId="118" fillId="269" borderId="11" xfId="0" applyFont="1" applyFill="1" applyBorder="1" applyAlignment="1">
      <alignment horizontal="center" vertical="center" wrapText="1"/>
    </xf>
    <xf numFmtId="0" fontId="118" fillId="277" borderId="11" xfId="0" applyFont="1" applyFill="1" applyBorder="1" applyAlignment="1">
      <alignment horizontal="center" vertical="center" wrapText="1"/>
    </xf>
    <xf numFmtId="0" fontId="118" fillId="281" borderId="11" xfId="0" applyFont="1" applyFill="1" applyBorder="1" applyAlignment="1">
      <alignment horizontal="center" vertical="center" wrapText="1"/>
    </xf>
    <xf numFmtId="0" fontId="118" fillId="289" borderId="11" xfId="0" applyFont="1" applyFill="1" applyBorder="1" applyAlignment="1">
      <alignment horizontal="center" vertical="center" wrapText="1"/>
    </xf>
    <xf numFmtId="0" fontId="118" fillId="297" borderId="11" xfId="0" applyFont="1" applyFill="1" applyBorder="1" applyAlignment="1">
      <alignment horizontal="center" vertical="center" wrapText="1"/>
    </xf>
    <xf numFmtId="0" fontId="118" fillId="105" borderId="16" xfId="0" applyFont="1" applyFill="1" applyBorder="1" applyAlignment="1">
      <alignment horizontal="center" vertical="center" wrapText="1"/>
    </xf>
    <xf numFmtId="0" fontId="118" fillId="98" borderId="17" xfId="0" applyFont="1" applyFill="1" applyBorder="1" applyAlignment="1">
      <alignment horizontal="center" vertical="center" wrapText="1"/>
    </xf>
    <xf numFmtId="0" fontId="118" fillId="101" borderId="18" xfId="0" applyFont="1" applyFill="1" applyBorder="1" applyAlignment="1">
      <alignment horizontal="center" vertical="center" wrapText="1"/>
    </xf>
    <xf numFmtId="0" fontId="118" fillId="262" borderId="10" xfId="0" applyFont="1" applyFill="1" applyBorder="1" applyAlignment="1">
      <alignment horizontal="center" vertical="center" wrapText="1"/>
    </xf>
    <xf numFmtId="0" fontId="118" fillId="270" borderId="10" xfId="0" applyFont="1" applyFill="1" applyBorder="1" applyAlignment="1">
      <alignment horizontal="center" vertical="center" wrapText="1"/>
    </xf>
    <xf numFmtId="0" fontId="118" fillId="278" borderId="10" xfId="0" applyFont="1" applyFill="1" applyBorder="1" applyAlignment="1">
      <alignment horizontal="center" vertical="center" wrapText="1"/>
    </xf>
    <xf numFmtId="0" fontId="118" fillId="282" borderId="10" xfId="0" applyFont="1" applyFill="1" applyBorder="1" applyAlignment="1">
      <alignment horizontal="center" vertical="center" wrapText="1"/>
    </xf>
    <xf numFmtId="0" fontId="118" fillId="290" borderId="10" xfId="0" applyFont="1" applyFill="1" applyBorder="1" applyAlignment="1">
      <alignment horizontal="center" vertical="center" wrapText="1"/>
    </xf>
    <xf numFmtId="0" fontId="118" fillId="298" borderId="10" xfId="0" applyFont="1" applyFill="1" applyBorder="1" applyAlignment="1">
      <alignment horizontal="center" vertical="center" wrapText="1"/>
    </xf>
    <xf numFmtId="0" fontId="118" fillId="263" borderId="16" xfId="0" applyFont="1" applyFill="1" applyBorder="1" applyAlignment="1">
      <alignment horizontal="center" vertical="center" wrapText="1"/>
    </xf>
    <xf numFmtId="0" fontId="118" fillId="271" borderId="17" xfId="0" applyFont="1" applyFill="1" applyBorder="1" applyAlignment="1">
      <alignment horizontal="center" vertical="center" wrapText="1"/>
    </xf>
    <xf numFmtId="0" fontId="118" fillId="279" borderId="17" xfId="0" applyFont="1" applyFill="1" applyBorder="1" applyAlignment="1">
      <alignment horizontal="center" vertical="center" wrapText="1"/>
    </xf>
    <xf numFmtId="0" fontId="118" fillId="283" borderId="17" xfId="0" applyFont="1" applyFill="1" applyBorder="1" applyAlignment="1">
      <alignment horizontal="center" vertical="center" wrapText="1"/>
    </xf>
    <xf numFmtId="0" fontId="118" fillId="291" borderId="17" xfId="0" applyFont="1" applyFill="1" applyBorder="1" applyAlignment="1">
      <alignment horizontal="center" vertical="center" wrapText="1"/>
    </xf>
    <xf numFmtId="0" fontId="118" fillId="300" borderId="18" xfId="0" applyFont="1" applyFill="1" applyBorder="1" applyAlignment="1">
      <alignment horizontal="center" vertical="center" wrapText="1"/>
    </xf>
    <xf numFmtId="0" fontId="118" fillId="267" borderId="11" xfId="0" applyFont="1" applyFill="1" applyBorder="1" applyAlignment="1">
      <alignment horizontal="center" vertical="center" wrapText="1"/>
    </xf>
    <xf numFmtId="0" fontId="118" fillId="275" borderId="11" xfId="0" applyFont="1" applyFill="1" applyBorder="1" applyAlignment="1">
      <alignment horizontal="center" vertical="center" wrapText="1"/>
    </xf>
    <xf numFmtId="0" fontId="118" fillId="174" borderId="11" xfId="0" applyFont="1" applyFill="1" applyBorder="1" applyAlignment="1">
      <alignment horizontal="center" vertical="center" wrapText="1"/>
    </xf>
    <xf numFmtId="0" fontId="118" fillId="287" borderId="11" xfId="0" applyFont="1" applyFill="1" applyBorder="1" applyAlignment="1">
      <alignment horizontal="center" vertical="center" wrapText="1"/>
    </xf>
    <xf numFmtId="0" fontId="118" fillId="295" borderId="11" xfId="0" applyFont="1" applyFill="1" applyBorder="1" applyAlignment="1">
      <alignment horizontal="center" vertical="center" wrapText="1"/>
    </xf>
    <xf numFmtId="0" fontId="118" fillId="303" borderId="11" xfId="0" applyFont="1" applyFill="1" applyBorder="1" applyAlignment="1">
      <alignment horizontal="center" vertical="center" wrapText="1"/>
    </xf>
    <xf numFmtId="0" fontId="118" fillId="266" borderId="16" xfId="0" applyFont="1" applyFill="1" applyBorder="1" applyAlignment="1">
      <alignment horizontal="center" vertical="center" wrapText="1"/>
    </xf>
    <xf numFmtId="0" fontId="118" fillId="274" borderId="17" xfId="0" applyFont="1" applyFill="1" applyBorder="1" applyAlignment="1">
      <alignment horizontal="center" vertical="center" wrapText="1"/>
    </xf>
    <xf numFmtId="0" fontId="118" fillId="175" borderId="17" xfId="0" applyFont="1" applyFill="1" applyBorder="1" applyAlignment="1">
      <alignment horizontal="center" vertical="center" wrapText="1"/>
    </xf>
    <xf numFmtId="0" fontId="118" fillId="286" borderId="17" xfId="0" applyFont="1" applyFill="1" applyBorder="1" applyAlignment="1">
      <alignment horizontal="center" vertical="center" wrapText="1"/>
    </xf>
    <xf numFmtId="0" fontId="118" fillId="294" borderId="17" xfId="0" applyFont="1" applyFill="1" applyBorder="1" applyAlignment="1">
      <alignment horizontal="center" vertical="center" wrapText="1"/>
    </xf>
    <xf numFmtId="0" fontId="118" fillId="302" borderId="18" xfId="0" applyFont="1" applyFill="1" applyBorder="1" applyAlignment="1">
      <alignment horizontal="center" vertical="center" wrapText="1"/>
    </xf>
    <xf numFmtId="0" fontId="118" fillId="268" borderId="10" xfId="0" applyFont="1" applyFill="1" applyBorder="1" applyAlignment="1">
      <alignment horizontal="center" vertical="center" wrapText="1"/>
    </xf>
    <xf numFmtId="0" fontId="118" fillId="276" borderId="10" xfId="0" applyFont="1" applyFill="1" applyBorder="1" applyAlignment="1">
      <alignment horizontal="center" vertical="center" wrapText="1"/>
    </xf>
    <xf numFmtId="0" fontId="118" fillId="173" borderId="10" xfId="0" applyFont="1" applyFill="1" applyBorder="1" applyAlignment="1">
      <alignment horizontal="center" vertical="center" wrapText="1"/>
    </xf>
    <xf numFmtId="0" fontId="118" fillId="288" borderId="10" xfId="0" applyFont="1" applyFill="1" applyBorder="1" applyAlignment="1">
      <alignment horizontal="center" vertical="center" wrapText="1"/>
    </xf>
    <xf numFmtId="0" fontId="118" fillId="296" borderId="10" xfId="0" applyFont="1" applyFill="1" applyBorder="1" applyAlignment="1">
      <alignment horizontal="center" vertical="center" wrapText="1"/>
    </xf>
    <xf numFmtId="0" fontId="118" fillId="304" borderId="10" xfId="0" applyFont="1" applyFill="1" applyBorder="1" applyAlignment="1">
      <alignment horizontal="center" vertical="center" wrapText="1"/>
    </xf>
    <xf numFmtId="0" fontId="118" fillId="98" borderId="16" xfId="0" applyFont="1" applyFill="1" applyBorder="1" applyAlignment="1">
      <alignment horizontal="center" vertical="center" wrapText="1"/>
    </xf>
    <xf numFmtId="0" fontId="118" fillId="101" borderId="17" xfId="0" applyFont="1" applyFill="1" applyBorder="1" applyAlignment="1">
      <alignment horizontal="center" vertical="center" wrapText="1"/>
    </xf>
    <xf numFmtId="0" fontId="118" fillId="103" borderId="17" xfId="0" applyFont="1" applyFill="1" applyBorder="1" applyAlignment="1">
      <alignment horizontal="center" vertical="center" wrapText="1"/>
    </xf>
    <xf numFmtId="0" fontId="118" fillId="103" borderId="18" xfId="0" applyFont="1" applyFill="1" applyBorder="1" applyAlignment="1">
      <alignment horizontal="center" vertical="center" wrapText="1"/>
    </xf>
    <xf numFmtId="0" fontId="118" fillId="181" borderId="11" xfId="0" applyFont="1" applyFill="1" applyBorder="1" applyAlignment="1">
      <alignment horizontal="center" vertical="center" wrapText="1"/>
    </xf>
    <xf numFmtId="0" fontId="118" fillId="221" borderId="11" xfId="0" applyFont="1" applyFill="1" applyBorder="1" applyAlignment="1">
      <alignment horizontal="center" vertical="center" wrapText="1"/>
    </xf>
    <xf numFmtId="0" fontId="118" fillId="229" borderId="11" xfId="0" applyFont="1" applyFill="1" applyBorder="1" applyAlignment="1">
      <alignment horizontal="center" vertical="center" wrapText="1"/>
    </xf>
    <xf numFmtId="0" fontId="118" fillId="237" borderId="11" xfId="0" applyFont="1" applyFill="1" applyBorder="1" applyAlignment="1">
      <alignment horizontal="center" vertical="center" wrapText="1"/>
    </xf>
    <xf numFmtId="0" fontId="118" fillId="245" borderId="11" xfId="0" applyFont="1" applyFill="1" applyBorder="1" applyAlignment="1">
      <alignment horizontal="center" vertical="center" wrapText="1"/>
    </xf>
    <xf numFmtId="0" fontId="118" fillId="253" borderId="11" xfId="0" applyFont="1" applyFill="1" applyBorder="1" applyAlignment="1">
      <alignment horizontal="center" vertical="center" wrapText="1"/>
    </xf>
    <xf numFmtId="0" fontId="118" fillId="103" borderId="16" xfId="0" applyFont="1" applyFill="1" applyBorder="1" applyAlignment="1">
      <alignment horizontal="center" vertical="center" wrapText="1"/>
    </xf>
    <xf numFmtId="0" fontId="118" fillId="97" borderId="18" xfId="0" applyFont="1" applyFill="1" applyBorder="1" applyAlignment="1">
      <alignment horizontal="center" vertical="center" wrapText="1"/>
    </xf>
    <xf numFmtId="0" fontId="118" fillId="182" borderId="10" xfId="0" applyFont="1" applyFill="1" applyBorder="1" applyAlignment="1">
      <alignment horizontal="center" vertical="center" wrapText="1"/>
    </xf>
    <xf numFmtId="0" fontId="118" fillId="222" borderId="10" xfId="0" applyFont="1" applyFill="1" applyBorder="1" applyAlignment="1">
      <alignment horizontal="center" vertical="center" wrapText="1"/>
    </xf>
    <xf numFmtId="0" fontId="118" fillId="231" borderId="10" xfId="0" applyFont="1" applyFill="1" applyBorder="1" applyAlignment="1">
      <alignment horizontal="center" vertical="center" wrapText="1"/>
    </xf>
    <xf numFmtId="0" fontId="118" fillId="238" borderId="10" xfId="0" applyFont="1" applyFill="1" applyBorder="1" applyAlignment="1">
      <alignment horizontal="center" vertical="center" wrapText="1"/>
    </xf>
    <xf numFmtId="0" fontId="118" fillId="246" borderId="10" xfId="0" applyFont="1" applyFill="1" applyBorder="1" applyAlignment="1">
      <alignment horizontal="center" vertical="center" wrapText="1"/>
    </xf>
    <xf numFmtId="0" fontId="118" fillId="254" borderId="10" xfId="0" applyFont="1" applyFill="1" applyBorder="1" applyAlignment="1">
      <alignment horizontal="center" vertical="center" wrapText="1"/>
    </xf>
    <xf numFmtId="0" fontId="118" fillId="183" borderId="16" xfId="0" applyFont="1" applyFill="1" applyBorder="1" applyAlignment="1">
      <alignment horizontal="center" vertical="center" wrapText="1"/>
    </xf>
    <xf numFmtId="0" fontId="118" fillId="223" borderId="17" xfId="0" applyFont="1" applyFill="1" applyBorder="1" applyAlignment="1">
      <alignment horizontal="center" vertical="center" wrapText="1"/>
    </xf>
    <xf numFmtId="0" fontId="118" fillId="232" borderId="17" xfId="0" applyFont="1" applyFill="1" applyBorder="1" applyAlignment="1">
      <alignment horizontal="center" vertical="center" wrapText="1"/>
    </xf>
    <xf numFmtId="0" fontId="118" fillId="239" borderId="17" xfId="0" applyFont="1" applyFill="1" applyBorder="1" applyAlignment="1">
      <alignment horizontal="center" vertical="center" wrapText="1"/>
    </xf>
    <xf numFmtId="0" fontId="118" fillId="247" borderId="17" xfId="0" applyFont="1" applyFill="1" applyBorder="1" applyAlignment="1">
      <alignment horizontal="center" vertical="center" wrapText="1"/>
    </xf>
    <xf numFmtId="0" fontId="118" fillId="255" borderId="18" xfId="0" applyFont="1" applyFill="1" applyBorder="1" applyAlignment="1">
      <alignment horizontal="center" vertical="center" wrapText="1"/>
    </xf>
    <xf numFmtId="0" fontId="118" fillId="187" borderId="11" xfId="0" applyFont="1" applyFill="1" applyBorder="1" applyAlignment="1">
      <alignment horizontal="center" vertical="center" wrapText="1"/>
    </xf>
    <xf numFmtId="0" fontId="118" fillId="227" borderId="11" xfId="0" applyFont="1" applyFill="1" applyBorder="1" applyAlignment="1">
      <alignment horizontal="center" vertical="center" wrapText="1"/>
    </xf>
    <xf numFmtId="0" fontId="118" fillId="230" borderId="11" xfId="0" applyFont="1" applyFill="1" applyBorder="1" applyAlignment="1">
      <alignment horizontal="center" vertical="center" wrapText="1"/>
    </xf>
    <xf numFmtId="0" fontId="118" fillId="243" borderId="11" xfId="0" applyFont="1" applyFill="1" applyBorder="1" applyAlignment="1">
      <alignment horizontal="center" vertical="center" wrapText="1"/>
    </xf>
    <xf numFmtId="0" fontId="118" fillId="251" borderId="11" xfId="0" applyFont="1" applyFill="1" applyBorder="1" applyAlignment="1">
      <alignment horizontal="center" vertical="center" wrapText="1"/>
    </xf>
    <xf numFmtId="0" fontId="118" fillId="259" borderId="11" xfId="0" applyFont="1" applyFill="1" applyBorder="1" applyAlignment="1">
      <alignment horizontal="center" vertical="center" wrapText="1"/>
    </xf>
    <xf numFmtId="0" fontId="118" fillId="186" borderId="16" xfId="0" applyFont="1" applyFill="1" applyBorder="1" applyAlignment="1">
      <alignment horizontal="center" vertical="center" wrapText="1"/>
    </xf>
    <xf numFmtId="0" fontId="118" fillId="226" borderId="17" xfId="0" applyFont="1" applyFill="1" applyBorder="1" applyAlignment="1">
      <alignment horizontal="center" vertical="center" wrapText="1"/>
    </xf>
    <xf numFmtId="0" fontId="118" fillId="235" borderId="17" xfId="0" applyFont="1" applyFill="1" applyBorder="1" applyAlignment="1">
      <alignment horizontal="center" vertical="center" wrapText="1"/>
    </xf>
    <xf numFmtId="0" fontId="118" fillId="242" borderId="17" xfId="0" applyFont="1" applyFill="1" applyBorder="1" applyAlignment="1">
      <alignment horizontal="center" vertical="center" wrapText="1"/>
    </xf>
    <xf numFmtId="0" fontId="118" fillId="250" borderId="17" xfId="0" applyFont="1" applyFill="1" applyBorder="1" applyAlignment="1">
      <alignment horizontal="center" vertical="center" wrapText="1"/>
    </xf>
    <xf numFmtId="0" fontId="118" fillId="258" borderId="18" xfId="0" applyFont="1" applyFill="1" applyBorder="1" applyAlignment="1">
      <alignment horizontal="center" vertical="center" wrapText="1"/>
    </xf>
    <xf numFmtId="0" fontId="118" fillId="188" borderId="10" xfId="0" applyFont="1" applyFill="1" applyBorder="1" applyAlignment="1">
      <alignment horizontal="center" vertical="center" wrapText="1"/>
    </xf>
    <xf numFmtId="0" fontId="118" fillId="228" borderId="10" xfId="0" applyFont="1" applyFill="1" applyBorder="1" applyAlignment="1">
      <alignment horizontal="center" vertical="center" wrapText="1"/>
    </xf>
    <xf numFmtId="0" fontId="118" fillId="236" borderId="10" xfId="0" applyFont="1" applyFill="1" applyBorder="1" applyAlignment="1">
      <alignment horizontal="center" vertical="center" wrapText="1"/>
    </xf>
    <xf numFmtId="0" fontId="118" fillId="244" borderId="10" xfId="0" applyFont="1" applyFill="1" applyBorder="1" applyAlignment="1">
      <alignment horizontal="center" vertical="center" wrapText="1"/>
    </xf>
    <xf numFmtId="0" fontId="118" fillId="252" borderId="10" xfId="0" applyFont="1" applyFill="1" applyBorder="1" applyAlignment="1">
      <alignment horizontal="center" vertical="center" wrapText="1"/>
    </xf>
    <xf numFmtId="0" fontId="118" fillId="260" borderId="10" xfId="0" applyFont="1" applyFill="1" applyBorder="1" applyAlignment="1">
      <alignment horizontal="center" vertical="center" wrapText="1"/>
    </xf>
    <xf numFmtId="0" fontId="118" fillId="104" borderId="16" xfId="0" applyFont="1" applyFill="1" applyBorder="1" applyAlignment="1">
      <alignment horizontal="center" vertical="center" wrapText="1"/>
    </xf>
    <xf numFmtId="0" fontId="118" fillId="97" borderId="17" xfId="0" applyFont="1" applyFill="1" applyBorder="1" applyAlignment="1">
      <alignment horizontal="center" vertical="center" wrapText="1"/>
    </xf>
    <xf numFmtId="0" fontId="118" fillId="100" borderId="17" xfId="0" applyFont="1" applyFill="1" applyBorder="1" applyAlignment="1">
      <alignment horizontal="center" vertical="center" wrapText="1"/>
    </xf>
    <xf numFmtId="0" fontId="118" fillId="100" borderId="18" xfId="0" applyFont="1" applyFill="1" applyBorder="1" applyAlignment="1">
      <alignment horizontal="center" vertical="center" wrapText="1"/>
    </xf>
    <xf numFmtId="0" fontId="118" fillId="157" borderId="11" xfId="0" applyFont="1" applyFill="1" applyBorder="1" applyAlignment="1">
      <alignment horizontal="center" vertical="center" wrapText="1"/>
    </xf>
    <xf numFmtId="0" fontId="118" fillId="165" borderId="11" xfId="0" applyFont="1" applyFill="1" applyBorder="1" applyAlignment="1">
      <alignment horizontal="center" vertical="center" wrapText="1"/>
    </xf>
    <xf numFmtId="0" fontId="118" fillId="189" borderId="11" xfId="0" applyFont="1" applyFill="1" applyBorder="1" applyAlignment="1">
      <alignment horizontal="center" vertical="center" wrapText="1"/>
    </xf>
    <xf numFmtId="0" fontId="118" fillId="198" borderId="11" xfId="0" applyFont="1" applyFill="1" applyBorder="1" applyAlignment="1">
      <alignment horizontal="center" vertical="center" wrapText="1"/>
    </xf>
    <xf numFmtId="0" fontId="118" fillId="205" borderId="11" xfId="0" applyFont="1" applyFill="1" applyBorder="1" applyAlignment="1">
      <alignment horizontal="center" vertical="center" wrapText="1"/>
    </xf>
    <xf numFmtId="0" fontId="118" fillId="213" borderId="11" xfId="0" applyFont="1" applyFill="1" applyBorder="1" applyAlignment="1">
      <alignment horizontal="center" vertical="center" wrapText="1"/>
    </xf>
    <xf numFmtId="0" fontId="118" fillId="100" borderId="16" xfId="0" applyFont="1" applyFill="1" applyBorder="1" applyAlignment="1">
      <alignment horizontal="center" vertical="center" wrapText="1"/>
    </xf>
    <xf numFmtId="0" fontId="118" fillId="102" borderId="18" xfId="0" applyFont="1" applyFill="1" applyBorder="1" applyAlignment="1">
      <alignment horizontal="center" vertical="center" wrapText="1"/>
    </xf>
    <xf numFmtId="0" fontId="118" fillId="164" borderId="10" xfId="0" applyFont="1" applyFill="1" applyBorder="1" applyAlignment="1">
      <alignment horizontal="center" vertical="center" wrapText="1"/>
    </xf>
    <xf numFmtId="0" fontId="118" fillId="172" borderId="10" xfId="0" applyFont="1" applyFill="1" applyBorder="1" applyAlignment="1">
      <alignment horizontal="center" vertical="center" wrapText="1"/>
    </xf>
    <xf numFmtId="0" fontId="118" fillId="196" borderId="10" xfId="0" applyFont="1" applyFill="1" applyBorder="1" applyAlignment="1">
      <alignment horizontal="center" vertical="center" wrapText="1"/>
    </xf>
    <xf numFmtId="0" fontId="118" fillId="197" borderId="10" xfId="0" applyFont="1" applyFill="1" applyBorder="1" applyAlignment="1">
      <alignment horizontal="center" vertical="center" wrapText="1"/>
    </xf>
    <xf numFmtId="0" fontId="118" fillId="212" borderId="10" xfId="0" applyFont="1" applyFill="1" applyBorder="1" applyAlignment="1">
      <alignment horizontal="center" vertical="center" wrapText="1"/>
    </xf>
    <xf numFmtId="0" fontId="118" fillId="220" borderId="10" xfId="0" applyFont="1" applyFill="1" applyBorder="1" applyAlignment="1">
      <alignment horizontal="center" vertical="center" wrapText="1"/>
    </xf>
    <xf numFmtId="0" fontId="118" fillId="101" borderId="16" xfId="0" applyFont="1" applyFill="1" applyBorder="1" applyAlignment="1">
      <alignment horizontal="center" vertical="center" wrapText="1"/>
    </xf>
    <xf numFmtId="0" fontId="118" fillId="96" borderId="17" xfId="0" applyFont="1" applyFill="1" applyBorder="1" applyAlignment="1">
      <alignment horizontal="center" vertical="center" wrapText="1"/>
    </xf>
    <xf numFmtId="0" fontId="118" fillId="96" borderId="18" xfId="0" applyFont="1" applyFill="1" applyBorder="1" applyAlignment="1">
      <alignment horizontal="center" vertical="center" wrapText="1"/>
    </xf>
    <xf numFmtId="0" fontId="118" fillId="163" borderId="11" xfId="0" applyFont="1" applyFill="1" applyBorder="1" applyAlignment="1">
      <alignment horizontal="center" vertical="center" wrapText="1"/>
    </xf>
    <xf numFmtId="0" fontId="118" fillId="171" borderId="11" xfId="0" applyFont="1" applyFill="1" applyBorder="1" applyAlignment="1">
      <alignment horizontal="center" vertical="center" wrapText="1"/>
    </xf>
    <xf numFmtId="0" fontId="118" fillId="195" borderId="11" xfId="0" applyFont="1" applyFill="1" applyBorder="1" applyAlignment="1">
      <alignment horizontal="center" vertical="center" wrapText="1"/>
    </xf>
    <xf numFmtId="0" fontId="118" fillId="204" borderId="11" xfId="0" applyFont="1" applyFill="1" applyBorder="1" applyAlignment="1">
      <alignment horizontal="center" vertical="center" wrapText="1"/>
    </xf>
    <xf numFmtId="0" fontId="118" fillId="211" borderId="11" xfId="0" applyFont="1" applyFill="1" applyBorder="1" applyAlignment="1">
      <alignment horizontal="center" vertical="center" wrapText="1"/>
    </xf>
    <xf numFmtId="0" fontId="118" fillId="219" borderId="11" xfId="0" applyFont="1" applyFill="1" applyBorder="1" applyAlignment="1">
      <alignment horizontal="center" vertical="center" wrapText="1"/>
    </xf>
    <xf numFmtId="0" fontId="118" fillId="162" borderId="16" xfId="0" applyFont="1" applyFill="1" applyBorder="1" applyAlignment="1">
      <alignment horizontal="center" vertical="center" wrapText="1"/>
    </xf>
    <xf numFmtId="0" fontId="118" fillId="170" borderId="17" xfId="0" applyFont="1" applyFill="1" applyBorder="1" applyAlignment="1">
      <alignment horizontal="center" vertical="center" wrapText="1"/>
    </xf>
    <xf numFmtId="0" fontId="118" fillId="194" borderId="17" xfId="0" applyFont="1" applyFill="1" applyBorder="1" applyAlignment="1">
      <alignment horizontal="center" vertical="center" wrapText="1"/>
    </xf>
    <xf numFmtId="0" fontId="118" fillId="203" borderId="17" xfId="0" applyFont="1" applyFill="1" applyBorder="1" applyAlignment="1">
      <alignment horizontal="center" vertical="center" wrapText="1"/>
    </xf>
    <xf numFmtId="0" fontId="118" fillId="210" borderId="17" xfId="0" applyFont="1" applyFill="1" applyBorder="1" applyAlignment="1">
      <alignment horizontal="center" vertical="center" wrapText="1"/>
    </xf>
    <xf numFmtId="0" fontId="118" fillId="218" borderId="18" xfId="0" applyFont="1" applyFill="1" applyBorder="1" applyAlignment="1">
      <alignment horizontal="center" vertical="center" wrapText="1"/>
    </xf>
    <xf numFmtId="0" fontId="118" fillId="158" borderId="10" xfId="0" applyFont="1" applyFill="1" applyBorder="1" applyAlignment="1">
      <alignment horizontal="center" vertical="center" wrapText="1"/>
    </xf>
    <xf numFmtId="0" fontId="118" fillId="166" borderId="10" xfId="0" applyFont="1" applyFill="1" applyBorder="1" applyAlignment="1">
      <alignment horizontal="center" vertical="center" wrapText="1"/>
    </xf>
    <xf numFmtId="0" fontId="118" fillId="190" borderId="10" xfId="0" applyFont="1" applyFill="1" applyBorder="1" applyAlignment="1">
      <alignment horizontal="center" vertical="center" wrapText="1"/>
    </xf>
    <xf numFmtId="0" fontId="118" fillId="199" borderId="10" xfId="0" applyFont="1" applyFill="1" applyBorder="1" applyAlignment="1">
      <alignment horizontal="center" vertical="center" wrapText="1"/>
    </xf>
    <xf numFmtId="0" fontId="118" fillId="206" borderId="10" xfId="0" applyFont="1" applyFill="1" applyBorder="1" applyAlignment="1">
      <alignment horizontal="center" vertical="center" wrapText="1"/>
    </xf>
    <xf numFmtId="0" fontId="118" fillId="214" borderId="10" xfId="0" applyFont="1" applyFill="1" applyBorder="1" applyAlignment="1">
      <alignment horizontal="center" vertical="center" wrapText="1"/>
    </xf>
    <xf numFmtId="0" fontId="118" fillId="159" borderId="16" xfId="0" applyFont="1" applyFill="1" applyBorder="1" applyAlignment="1">
      <alignment horizontal="center" vertical="center" wrapText="1"/>
    </xf>
    <xf numFmtId="0" fontId="118" fillId="167" borderId="17" xfId="0" applyFont="1" applyFill="1" applyBorder="1" applyAlignment="1">
      <alignment horizontal="center" vertical="center" wrapText="1"/>
    </xf>
    <xf numFmtId="0" fontId="118" fillId="191" borderId="17" xfId="0" applyFont="1" applyFill="1" applyBorder="1" applyAlignment="1">
      <alignment horizontal="center" vertical="center" wrapText="1"/>
    </xf>
    <xf numFmtId="0" fontId="118" fillId="200" borderId="17" xfId="0" applyFont="1" applyFill="1" applyBorder="1" applyAlignment="1">
      <alignment horizontal="center" vertical="center" wrapText="1"/>
    </xf>
    <xf numFmtId="0" fontId="118" fillId="207" borderId="17" xfId="0" applyFont="1" applyFill="1" applyBorder="1" applyAlignment="1">
      <alignment horizontal="center" vertical="center" wrapText="1"/>
    </xf>
    <xf numFmtId="0" fontId="118" fillId="215" borderId="18" xfId="0" applyFont="1" applyFill="1" applyBorder="1" applyAlignment="1">
      <alignment horizontal="center" vertical="center" wrapText="1"/>
    </xf>
    <xf numFmtId="0" fontId="118" fillId="113" borderId="11" xfId="0" applyFont="1" applyFill="1" applyBorder="1" applyAlignment="1">
      <alignment horizontal="center" vertical="center" wrapText="1"/>
    </xf>
    <xf numFmtId="0" fontId="118" fillId="141" borderId="11" xfId="0" applyFont="1" applyFill="1" applyBorder="1" applyAlignment="1">
      <alignment horizontal="center" vertical="center" wrapText="1"/>
    </xf>
    <xf numFmtId="0" fontId="118" fillId="133" borderId="11" xfId="0" applyFont="1" applyFill="1" applyBorder="1" applyAlignment="1">
      <alignment horizontal="center" vertical="center" wrapText="1"/>
    </xf>
    <xf numFmtId="0" fontId="118" fillId="117" borderId="11" xfId="0" applyFont="1" applyFill="1" applyBorder="1" applyAlignment="1">
      <alignment horizontal="center" vertical="center" wrapText="1"/>
    </xf>
    <xf numFmtId="0" fontId="118" fillId="125" borderId="11" xfId="0" applyFont="1" applyFill="1" applyBorder="1" applyAlignment="1">
      <alignment horizontal="center" vertical="center" wrapText="1"/>
    </xf>
    <xf numFmtId="0" fontId="118" fillId="149" borderId="11" xfId="0" applyFont="1" applyFill="1" applyBorder="1" applyAlignment="1">
      <alignment horizontal="center" vertical="center" wrapText="1"/>
    </xf>
    <xf numFmtId="0" fontId="118" fillId="96" borderId="16" xfId="0" applyFont="1" applyFill="1" applyBorder="1" applyAlignment="1">
      <alignment horizontal="center" vertical="center" wrapText="1"/>
    </xf>
    <xf numFmtId="0" fontId="118" fillId="98" borderId="18" xfId="0" applyFont="1" applyFill="1" applyBorder="1" applyAlignment="1">
      <alignment horizontal="center" vertical="center" wrapText="1"/>
    </xf>
    <xf numFmtId="0" fontId="118" fillId="109" borderId="10" xfId="0" applyFont="1" applyFill="1" applyBorder="1" applyAlignment="1">
      <alignment horizontal="center" vertical="center" wrapText="1"/>
    </xf>
    <xf numFmtId="0" fontId="118" fillId="142" borderId="10" xfId="0" applyFont="1" applyFill="1" applyBorder="1" applyAlignment="1">
      <alignment horizontal="center" vertical="center" wrapText="1"/>
    </xf>
    <xf numFmtId="0" fontId="118" fillId="134" borderId="10" xfId="0" applyFont="1" applyFill="1" applyBorder="1" applyAlignment="1">
      <alignment horizontal="center" vertical="center" wrapText="1"/>
    </xf>
    <xf numFmtId="0" fontId="118" fillId="118" borderId="10" xfId="0" applyFont="1" applyFill="1" applyBorder="1" applyAlignment="1">
      <alignment horizontal="center" vertical="center" wrapText="1"/>
    </xf>
    <xf numFmtId="0" fontId="118" fillId="126" borderId="10" xfId="0" applyFont="1" applyFill="1" applyBorder="1" applyAlignment="1">
      <alignment horizontal="center" vertical="center" wrapText="1"/>
    </xf>
    <xf numFmtId="0" fontId="118" fillId="150" borderId="10" xfId="0" applyFont="1" applyFill="1" applyBorder="1" applyAlignment="1">
      <alignment horizontal="center" vertical="center" wrapText="1"/>
    </xf>
    <xf numFmtId="0" fontId="118" fillId="114" borderId="16" xfId="0" applyFont="1" applyFill="1" applyBorder="1" applyAlignment="1">
      <alignment horizontal="center" vertical="center" wrapText="1"/>
    </xf>
    <xf numFmtId="0" fontId="118" fillId="143" borderId="17" xfId="0" applyFont="1" applyFill="1" applyBorder="1" applyAlignment="1">
      <alignment horizontal="center" vertical="center" wrapText="1"/>
    </xf>
    <xf numFmtId="0" fontId="118" fillId="135" borderId="17" xfId="0" applyFont="1" applyFill="1" applyBorder="1" applyAlignment="1">
      <alignment horizontal="center" vertical="center" wrapText="1"/>
    </xf>
    <xf numFmtId="0" fontId="118" fillId="119" borderId="17" xfId="0" applyFont="1" applyFill="1" applyBorder="1" applyAlignment="1">
      <alignment horizontal="center" vertical="center" wrapText="1"/>
    </xf>
    <xf numFmtId="0" fontId="118" fillId="127" borderId="17" xfId="0" applyFont="1" applyFill="1" applyBorder="1" applyAlignment="1">
      <alignment horizontal="center" vertical="center" wrapText="1"/>
    </xf>
    <xf numFmtId="0" fontId="118" fillId="151" borderId="18" xfId="0" applyFont="1" applyFill="1" applyBorder="1" applyAlignment="1">
      <alignment horizontal="center" vertical="center" wrapText="1"/>
    </xf>
    <xf numFmtId="0" fontId="118" fillId="116" borderId="11" xfId="0" applyFont="1" applyFill="1" applyBorder="1" applyAlignment="1">
      <alignment horizontal="center" vertical="center" wrapText="1"/>
    </xf>
    <xf numFmtId="0" fontId="118" fillId="147" borderId="11" xfId="0" applyFont="1" applyFill="1" applyBorder="1" applyAlignment="1">
      <alignment horizontal="center" vertical="center" wrapText="1"/>
    </xf>
    <xf numFmtId="0" fontId="118" fillId="139" borderId="11" xfId="0" applyFont="1" applyFill="1" applyBorder="1" applyAlignment="1">
      <alignment horizontal="center" vertical="center" wrapText="1"/>
    </xf>
    <xf numFmtId="0" fontId="118" fillId="123" borderId="11" xfId="0" applyFont="1" applyFill="1" applyBorder="1" applyAlignment="1">
      <alignment horizontal="center" vertical="center" wrapText="1"/>
    </xf>
    <xf numFmtId="0" fontId="118" fillId="131" borderId="11" xfId="0" applyFont="1" applyFill="1" applyBorder="1" applyAlignment="1">
      <alignment horizontal="center" vertical="center" wrapText="1"/>
    </xf>
    <xf numFmtId="0" fontId="118" fillId="155" borderId="11" xfId="0" applyFont="1" applyFill="1" applyBorder="1" applyAlignment="1">
      <alignment horizontal="center" vertical="center" wrapText="1"/>
    </xf>
    <xf numFmtId="0" fontId="118" fillId="111" borderId="16" xfId="0" applyFont="1" applyFill="1" applyBorder="1" applyAlignment="1">
      <alignment horizontal="center" vertical="center" wrapText="1"/>
    </xf>
    <xf numFmtId="0" fontId="118" fillId="146" borderId="17" xfId="0" applyFont="1" applyFill="1" applyBorder="1" applyAlignment="1">
      <alignment horizontal="center" vertical="center" wrapText="1"/>
    </xf>
    <xf numFmtId="0" fontId="118" fillId="138" borderId="17" xfId="0" applyFont="1" applyFill="1" applyBorder="1" applyAlignment="1">
      <alignment horizontal="center" vertical="center" wrapText="1"/>
    </xf>
    <xf numFmtId="0" fontId="118" fillId="122" borderId="17" xfId="0" applyFont="1" applyFill="1" applyBorder="1" applyAlignment="1">
      <alignment horizontal="center" vertical="center" wrapText="1"/>
    </xf>
    <xf numFmtId="0" fontId="118" fillId="130" borderId="17" xfId="0" applyFont="1" applyFill="1" applyBorder="1" applyAlignment="1">
      <alignment horizontal="center" vertical="center" wrapText="1"/>
    </xf>
    <xf numFmtId="0" fontId="118" fillId="154" borderId="18" xfId="0" applyFont="1" applyFill="1" applyBorder="1" applyAlignment="1">
      <alignment horizontal="center" vertical="center" wrapText="1"/>
    </xf>
    <xf numFmtId="0" fontId="118" fillId="112" borderId="10" xfId="0" applyFont="1" applyFill="1" applyBorder="1" applyAlignment="1">
      <alignment horizontal="center" vertical="center" wrapText="1"/>
    </xf>
    <xf numFmtId="0" fontId="118" fillId="148" borderId="10" xfId="0" applyFont="1" applyFill="1" applyBorder="1" applyAlignment="1">
      <alignment horizontal="center" vertical="center" wrapText="1"/>
    </xf>
    <xf numFmtId="0" fontId="118" fillId="140" borderId="10" xfId="0" applyFont="1" applyFill="1" applyBorder="1" applyAlignment="1">
      <alignment horizontal="center" vertical="center" wrapText="1"/>
    </xf>
    <xf numFmtId="0" fontId="118" fillId="124" borderId="10" xfId="0" applyFont="1" applyFill="1" applyBorder="1" applyAlignment="1">
      <alignment horizontal="center" vertical="center" wrapText="1"/>
    </xf>
    <xf numFmtId="0" fontId="118" fillId="132" borderId="10" xfId="0" applyFont="1" applyFill="1" applyBorder="1" applyAlignment="1">
      <alignment horizontal="center" vertical="center" wrapText="1"/>
    </xf>
    <xf numFmtId="0" fontId="118" fillId="156" borderId="10" xfId="0" applyFont="1" applyFill="1" applyBorder="1" applyAlignment="1">
      <alignment horizontal="center" vertical="center" wrapText="1"/>
    </xf>
    <xf numFmtId="0" fontId="118" fillId="97" borderId="16" xfId="0" applyFont="1" applyFill="1" applyBorder="1" applyAlignment="1">
      <alignment horizontal="center" vertical="center" wrapText="1"/>
    </xf>
    <xf numFmtId="0" fontId="118" fillId="99" borderId="18" xfId="0" applyFont="1" applyFill="1" applyBorder="1" applyAlignment="1">
      <alignment horizontal="center" vertical="center" wrapText="1"/>
    </xf>
    <xf numFmtId="0" fontId="118" fillId="49" borderId="11" xfId="0" applyFont="1" applyFill="1" applyBorder="1" applyAlignment="1">
      <alignment horizontal="center" vertical="center" wrapText="1"/>
    </xf>
    <xf numFmtId="0" fontId="118" fillId="73" borderId="11" xfId="0" applyFont="1" applyFill="1" applyBorder="1" applyAlignment="1">
      <alignment horizontal="center" vertical="center" wrapText="1"/>
    </xf>
    <xf numFmtId="0" fontId="118" fillId="57" borderId="11" xfId="0" applyFont="1" applyFill="1" applyBorder="1" applyAlignment="1">
      <alignment horizontal="center" vertical="center" wrapText="1"/>
    </xf>
    <xf numFmtId="0" fontId="118" fillId="72" borderId="11" xfId="0" applyFont="1" applyFill="1" applyBorder="1" applyAlignment="1">
      <alignment horizontal="center" vertical="center" wrapText="1"/>
    </xf>
    <xf numFmtId="0" fontId="118" fillId="81" borderId="11" xfId="0" applyFont="1" applyFill="1" applyBorder="1" applyAlignment="1">
      <alignment horizontal="center" vertical="center" wrapText="1"/>
    </xf>
    <xf numFmtId="0" fontId="118" fillId="33" borderId="11" xfId="0" applyFont="1" applyFill="1" applyBorder="1" applyAlignment="1">
      <alignment horizontal="center" vertical="center" wrapText="1"/>
    </xf>
    <xf numFmtId="0" fontId="118" fillId="14" borderId="17" xfId="0" applyFont="1" applyFill="1" applyBorder="1" applyAlignment="1">
      <alignment horizontal="center" vertical="center" wrapText="1"/>
    </xf>
    <xf numFmtId="0" fontId="118" fillId="7" borderId="17" xfId="0" applyFont="1" applyFill="1" applyBorder="1" applyAlignment="1">
      <alignment horizontal="center" vertical="center" wrapText="1"/>
    </xf>
    <xf numFmtId="0" fontId="118" fillId="15" borderId="17" xfId="0" applyFont="1" applyFill="1" applyBorder="1" applyAlignment="1">
      <alignment horizontal="center" vertical="center" wrapText="1"/>
    </xf>
    <xf numFmtId="0" fontId="118" fillId="16" borderId="17" xfId="0" applyFont="1" applyFill="1" applyBorder="1" applyAlignment="1">
      <alignment horizontal="center" vertical="center" wrapText="1"/>
    </xf>
    <xf numFmtId="0" fontId="118" fillId="16" borderId="18" xfId="0" applyFont="1" applyFill="1" applyBorder="1" applyAlignment="1">
      <alignment horizontal="center" vertical="center" wrapText="1"/>
    </xf>
    <xf numFmtId="0" fontId="118" fillId="50" borderId="10" xfId="0" applyFont="1" applyFill="1" applyBorder="1" applyAlignment="1">
      <alignment horizontal="center" vertical="center" wrapText="1"/>
    </xf>
    <xf numFmtId="0" fontId="118" fillId="74" borderId="10" xfId="0" applyFont="1" applyFill="1" applyBorder="1" applyAlignment="1">
      <alignment horizontal="center" vertical="center" wrapText="1"/>
    </xf>
    <xf numFmtId="0" fontId="118" fillId="58" borderId="10" xfId="0" applyFont="1" applyFill="1" applyBorder="1" applyAlignment="1">
      <alignment horizontal="center" vertical="center" wrapText="1"/>
    </xf>
    <xf numFmtId="0" fontId="118" fillId="71" borderId="10" xfId="0" applyFont="1" applyFill="1" applyBorder="1" applyAlignment="1">
      <alignment horizontal="center" vertical="center" wrapText="1"/>
    </xf>
    <xf numFmtId="0" fontId="118" fillId="82" borderId="10" xfId="0" applyFont="1" applyFill="1" applyBorder="1" applyAlignment="1">
      <alignment horizontal="center" vertical="center" wrapText="1"/>
    </xf>
    <xf numFmtId="0" fontId="118" fillId="34" borderId="10" xfId="0" applyFont="1" applyFill="1" applyBorder="1" applyAlignment="1">
      <alignment horizontal="center" vertical="center" wrapText="1"/>
    </xf>
    <xf numFmtId="0" fontId="118" fillId="92" borderId="10" xfId="0" applyFont="1" applyFill="1" applyBorder="1" applyAlignment="1">
      <alignment horizontal="center" vertical="center" wrapText="1"/>
    </xf>
    <xf numFmtId="0" fontId="118" fillId="51" borderId="17" xfId="0" applyFont="1" applyFill="1" applyBorder="1" applyAlignment="1">
      <alignment horizontal="center" vertical="center" wrapText="1"/>
    </xf>
    <xf numFmtId="0" fontId="118" fillId="75" borderId="17" xfId="0" applyFont="1" applyFill="1" applyBorder="1" applyAlignment="1">
      <alignment horizontal="center" vertical="center" wrapText="1"/>
    </xf>
    <xf numFmtId="0" fontId="118" fillId="59" borderId="17" xfId="0" applyFont="1" applyFill="1" applyBorder="1" applyAlignment="1">
      <alignment horizontal="center" vertical="center" wrapText="1"/>
    </xf>
    <xf numFmtId="0" fontId="118" fillId="70" borderId="17" xfId="0" applyFont="1" applyFill="1" applyBorder="1" applyAlignment="1">
      <alignment horizontal="center" vertical="center" wrapText="1"/>
    </xf>
    <xf numFmtId="0" fontId="118" fillId="83" borderId="17" xfId="0" applyFont="1" applyFill="1" applyBorder="1" applyAlignment="1">
      <alignment horizontal="center" vertical="center" wrapText="1"/>
    </xf>
    <xf numFmtId="0" fontId="118" fillId="35" borderId="17" xfId="0" applyFont="1" applyFill="1" applyBorder="1" applyAlignment="1">
      <alignment horizontal="center" vertical="center" wrapText="1"/>
    </xf>
    <xf numFmtId="0" fontId="118" fillId="91" borderId="18" xfId="0" applyFont="1" applyFill="1" applyBorder="1" applyAlignment="1">
      <alignment horizontal="center" vertical="center" wrapText="1"/>
    </xf>
    <xf numFmtId="0" fontId="118" fillId="23" borderId="11" xfId="0" applyFont="1" applyFill="1" applyBorder="1" applyAlignment="1">
      <alignment horizontal="center" vertical="center" wrapText="1"/>
    </xf>
    <xf numFmtId="0" fontId="118" fillId="42" borderId="11" xfId="0" applyFont="1" applyFill="1" applyBorder="1" applyAlignment="1">
      <alignment horizontal="center" vertical="center" wrapText="1"/>
    </xf>
    <xf numFmtId="0" fontId="118" fillId="55" borderId="11" xfId="0" applyFont="1" applyFill="1" applyBorder="1" applyAlignment="1">
      <alignment horizontal="center" vertical="center" wrapText="1"/>
    </xf>
    <xf numFmtId="0" fontId="118" fillId="79" borderId="11" xfId="0" applyFont="1" applyFill="1" applyBorder="1" applyAlignment="1">
      <alignment horizontal="center" vertical="center" wrapText="1"/>
    </xf>
    <xf numFmtId="0" fontId="118" fillId="63" borderId="11" xfId="0" applyFont="1" applyFill="1" applyBorder="1" applyAlignment="1">
      <alignment horizontal="center" vertical="center" wrapText="1"/>
    </xf>
    <xf numFmtId="0" fontId="118" fillId="66" borderId="11" xfId="0" applyFont="1" applyFill="1" applyBorder="1" applyAlignment="1">
      <alignment horizontal="center" vertical="center" wrapText="1"/>
    </xf>
    <xf numFmtId="0" fontId="118" fillId="87" borderId="11" xfId="0" applyFont="1" applyFill="1" applyBorder="1" applyAlignment="1">
      <alignment horizontal="center" vertical="center" wrapText="1"/>
    </xf>
    <xf numFmtId="0" fontId="118" fillId="94" borderId="11" xfId="0" applyFont="1" applyFill="1" applyBorder="1" applyAlignment="1">
      <alignment horizontal="center" vertical="center" wrapText="1"/>
    </xf>
    <xf numFmtId="0" fontId="118" fillId="22" borderId="16" xfId="0" applyFont="1" applyFill="1" applyBorder="1" applyAlignment="1">
      <alignment horizontal="center" vertical="center" wrapText="1"/>
    </xf>
    <xf numFmtId="0" fontId="118" fillId="43" borderId="17" xfId="0" applyFont="1" applyFill="1" applyBorder="1" applyAlignment="1">
      <alignment horizontal="center" vertical="center" wrapText="1"/>
    </xf>
    <xf numFmtId="0" fontId="118" fillId="54" borderId="17" xfId="0" applyFont="1" applyFill="1" applyBorder="1" applyAlignment="1">
      <alignment horizontal="center" vertical="center" wrapText="1"/>
    </xf>
    <xf numFmtId="0" fontId="118" fillId="78" borderId="17" xfId="0" applyFont="1" applyFill="1" applyBorder="1" applyAlignment="1">
      <alignment horizontal="center" vertical="center" wrapText="1"/>
    </xf>
    <xf numFmtId="0" fontId="118" fillId="62" borderId="17" xfId="0" applyFont="1" applyFill="1" applyBorder="1" applyAlignment="1">
      <alignment horizontal="center" vertical="center" wrapText="1"/>
    </xf>
    <xf numFmtId="0" fontId="118" fillId="67" borderId="17" xfId="0" applyFont="1" applyFill="1" applyBorder="1" applyAlignment="1">
      <alignment horizontal="center" vertical="center" wrapText="1"/>
    </xf>
    <xf numFmtId="0" fontId="118" fillId="86" borderId="17" xfId="0" applyFont="1" applyFill="1" applyBorder="1" applyAlignment="1">
      <alignment horizontal="center" vertical="center" wrapText="1"/>
    </xf>
    <xf numFmtId="0" fontId="118" fillId="93" borderId="18" xfId="0" applyFont="1" applyFill="1" applyBorder="1" applyAlignment="1">
      <alignment horizontal="center" vertical="center" wrapText="1"/>
    </xf>
    <xf numFmtId="0" fontId="118" fillId="24" borderId="10" xfId="0" applyFont="1" applyFill="1" applyBorder="1" applyAlignment="1">
      <alignment horizontal="center" vertical="center" wrapText="1"/>
    </xf>
    <xf numFmtId="0" fontId="118" fillId="41" borderId="10" xfId="0" applyFont="1" applyFill="1" applyBorder="1" applyAlignment="1">
      <alignment horizontal="center" vertical="center" wrapText="1"/>
    </xf>
    <xf numFmtId="0" fontId="118" fillId="56" borderId="10" xfId="0" applyFont="1" applyFill="1" applyBorder="1" applyAlignment="1">
      <alignment horizontal="center" vertical="center" wrapText="1"/>
    </xf>
    <xf numFmtId="0" fontId="118" fillId="80" borderId="10" xfId="0" applyFont="1" applyFill="1" applyBorder="1" applyAlignment="1">
      <alignment horizontal="center" vertical="center" wrapText="1"/>
    </xf>
    <xf numFmtId="0" fontId="118" fillId="64" borderId="10" xfId="0" applyFont="1" applyFill="1" applyBorder="1" applyAlignment="1">
      <alignment horizontal="center" vertical="center" wrapText="1"/>
    </xf>
    <xf numFmtId="0" fontId="118" fillId="65" borderId="10" xfId="0" applyFont="1" applyFill="1" applyBorder="1" applyAlignment="1">
      <alignment horizontal="center" vertical="center" wrapText="1"/>
    </xf>
    <xf numFmtId="0" fontId="118" fillId="95" borderId="10" xfId="0" applyFont="1" applyFill="1" applyBorder="1" applyAlignment="1">
      <alignment horizontal="center" vertical="center" wrapText="1"/>
    </xf>
    <xf numFmtId="0" fontId="118" fillId="14" borderId="16" xfId="0" applyFont="1" applyFill="1" applyBorder="1" applyAlignment="1">
      <alignment horizontal="center" vertical="center" wrapText="1"/>
    </xf>
    <xf numFmtId="0" fontId="118" fillId="14" borderId="18" xfId="0" applyFont="1" applyFill="1" applyBorder="1" applyAlignment="1">
      <alignment horizontal="center" vertical="center" wrapText="1"/>
    </xf>
    <xf numFmtId="17" fontId="2" fillId="0" borderId="0" xfId="0" applyNumberFormat="1" applyFont="1" applyFill="1" applyBorder="1" applyAlignment="1">
      <alignment horizontal="center" vertical="center" wrapText="1"/>
    </xf>
    <xf numFmtId="49" fontId="6" fillId="6" borderId="8" xfId="0" applyNumberFormat="1" applyFont="1" applyFill="1" applyBorder="1" applyAlignment="1">
      <alignment horizontal="center" vertical="center"/>
    </xf>
    <xf numFmtId="49" fontId="6" fillId="6" borderId="8" xfId="0" quotePrefix="1" applyNumberFormat="1" applyFont="1" applyFill="1" applyBorder="1" applyAlignment="1">
      <alignment horizontal="center" vertical="center"/>
    </xf>
    <xf numFmtId="0" fontId="33" fillId="0" borderId="0" xfId="1" applyNumberFormat="1" applyFont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7" fillId="0" borderId="2" xfId="0" applyFont="1" applyBorder="1" applyAlignment="1"/>
    <xf numFmtId="0" fontId="212" fillId="0" borderId="0" xfId="0" applyFont="1" applyBorder="1" applyAlignment="1">
      <alignment horizontal="center" vertical="center"/>
    </xf>
    <xf numFmtId="0" fontId="192" fillId="0" borderId="4" xfId="0" applyFont="1" applyBorder="1" applyAlignment="1">
      <alignment horizontal="center" vertical="center"/>
    </xf>
    <xf numFmtId="0" fontId="193" fillId="0" borderId="4" xfId="0" applyFont="1" applyBorder="1" applyAlignment="1">
      <alignment horizontal="center" vertical="center"/>
    </xf>
    <xf numFmtId="0" fontId="194" fillId="0" borderId="4" xfId="0" applyFont="1" applyBorder="1" applyAlignment="1">
      <alignment horizontal="center" vertical="center"/>
    </xf>
    <xf numFmtId="0" fontId="195" fillId="0" borderId="4" xfId="0" applyFont="1" applyBorder="1" applyAlignment="1">
      <alignment horizontal="center" vertical="center"/>
    </xf>
    <xf numFmtId="0" fontId="196" fillId="0" borderId="4" xfId="0" applyFont="1" applyBorder="1" applyAlignment="1">
      <alignment horizontal="center" vertical="center"/>
    </xf>
    <xf numFmtId="0" fontId="197" fillId="0" borderId="4" xfId="0" applyFont="1" applyBorder="1" applyAlignment="1">
      <alignment horizontal="center" vertical="center"/>
    </xf>
    <xf numFmtId="0" fontId="198" fillId="0" borderId="4" xfId="0" applyFont="1" applyBorder="1" applyAlignment="1">
      <alignment horizontal="center" vertical="center"/>
    </xf>
    <xf numFmtId="0" fontId="199" fillId="0" borderId="4" xfId="0" applyFont="1" applyBorder="1" applyAlignment="1">
      <alignment horizontal="center" vertical="center"/>
    </xf>
    <xf numFmtId="0" fontId="200" fillId="0" borderId="4" xfId="0" applyFont="1" applyBorder="1" applyAlignment="1">
      <alignment horizontal="center" vertical="center"/>
    </xf>
    <xf numFmtId="0" fontId="201" fillId="0" borderId="4" xfId="0" applyFont="1" applyBorder="1" applyAlignment="1">
      <alignment horizontal="center" vertical="center"/>
    </xf>
    <xf numFmtId="0" fontId="202" fillId="0" borderId="4" xfId="0" applyFont="1" applyBorder="1" applyAlignment="1">
      <alignment horizontal="center" vertical="center"/>
    </xf>
    <xf numFmtId="0" fontId="203" fillId="0" borderId="4" xfId="0" applyFont="1" applyBorder="1" applyAlignment="1">
      <alignment horizontal="center" vertical="center"/>
    </xf>
    <xf numFmtId="0" fontId="204" fillId="0" borderId="4" xfId="0" applyFont="1" applyBorder="1" applyAlignment="1">
      <alignment horizontal="center" vertical="center"/>
    </xf>
    <xf numFmtId="0" fontId="205" fillId="0" borderId="4" xfId="0" applyFont="1" applyBorder="1" applyAlignment="1">
      <alignment horizontal="center" vertical="center"/>
    </xf>
    <xf numFmtId="0" fontId="206" fillId="0" borderId="4" xfId="0" applyFont="1" applyBorder="1" applyAlignment="1">
      <alignment horizontal="center" vertical="center"/>
    </xf>
    <xf numFmtId="0" fontId="207" fillId="0" borderId="4" xfId="0" applyFont="1" applyBorder="1" applyAlignment="1">
      <alignment horizontal="center" vertical="center"/>
    </xf>
    <xf numFmtId="0" fontId="208" fillId="0" borderId="4" xfId="0" applyFont="1" applyBorder="1" applyAlignment="1">
      <alignment horizontal="center" vertical="center"/>
    </xf>
    <xf numFmtId="0" fontId="209" fillId="0" borderId="4" xfId="0" applyFont="1" applyBorder="1" applyAlignment="1">
      <alignment horizontal="center" vertical="center"/>
    </xf>
    <xf numFmtId="0" fontId="210" fillId="0" borderId="4" xfId="0" applyFont="1" applyBorder="1" applyAlignment="1">
      <alignment horizontal="center" vertical="center"/>
    </xf>
    <xf numFmtId="0" fontId="211" fillId="0" borderId="4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195" fillId="0" borderId="5" xfId="0" applyFont="1" applyBorder="1" applyAlignment="1">
      <alignment horizontal="center" vertical="center"/>
    </xf>
    <xf numFmtId="0" fontId="194" fillId="0" borderId="5" xfId="0" applyFont="1" applyBorder="1" applyAlignment="1">
      <alignment horizontal="center" vertical="center"/>
    </xf>
    <xf numFmtId="0" fontId="199" fillId="0" borderId="5" xfId="0" applyFont="1" applyBorder="1" applyAlignment="1">
      <alignment horizontal="center" vertical="center"/>
    </xf>
    <xf numFmtId="0" fontId="198" fillId="0" borderId="5" xfId="0" applyFont="1" applyBorder="1" applyAlignment="1">
      <alignment horizontal="center" vertical="center"/>
    </xf>
    <xf numFmtId="0" fontId="203" fillId="0" borderId="5" xfId="0" applyFont="1" applyBorder="1" applyAlignment="1">
      <alignment horizontal="center" vertical="center"/>
    </xf>
    <xf numFmtId="0" fontId="202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207" fillId="0" borderId="5" xfId="0" applyFont="1" applyBorder="1" applyAlignment="1">
      <alignment horizontal="center" vertical="center"/>
    </xf>
    <xf numFmtId="0" fontId="206" fillId="0" borderId="5" xfId="0" applyFont="1" applyBorder="1" applyAlignment="1">
      <alignment horizontal="center" vertical="center"/>
    </xf>
    <xf numFmtId="14" fontId="64" fillId="2" borderId="5" xfId="0" applyNumberFormat="1" applyFont="1" applyFill="1" applyBorder="1" applyAlignment="1">
      <alignment horizontal="center" vertical="center"/>
    </xf>
    <xf numFmtId="14" fontId="64" fillId="2" borderId="2" xfId="0" applyNumberFormat="1" applyFont="1" applyFill="1" applyBorder="1" applyAlignment="1">
      <alignment horizontal="center" vertical="center"/>
    </xf>
    <xf numFmtId="14" fontId="64" fillId="2" borderId="3" xfId="0" applyNumberFormat="1" applyFont="1" applyFill="1" applyBorder="1" applyAlignment="1">
      <alignment horizontal="center" vertical="center"/>
    </xf>
    <xf numFmtId="165" fontId="50" fillId="2" borderId="3" xfId="0" applyNumberFormat="1" applyFont="1" applyFill="1" applyBorder="1" applyAlignment="1">
      <alignment horizontal="center" vertical="center"/>
    </xf>
    <xf numFmtId="14" fontId="68" fillId="2" borderId="2" xfId="0" applyNumberFormat="1" applyFont="1" applyFill="1" applyBorder="1" applyAlignment="1">
      <alignment horizontal="left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64" fillId="2" borderId="5" xfId="0" applyFont="1" applyFill="1" applyBorder="1" applyAlignment="1">
      <alignment horizontal="center" vertical="center"/>
    </xf>
    <xf numFmtId="0" fontId="64" fillId="2" borderId="3" xfId="0" applyFont="1" applyFill="1" applyBorder="1" applyAlignment="1">
      <alignment horizontal="center" vertical="center"/>
    </xf>
    <xf numFmtId="0" fontId="72" fillId="2" borderId="2" xfId="0" applyFont="1" applyFill="1" applyBorder="1" applyAlignment="1">
      <alignment horizontal="center" vertical="center"/>
    </xf>
    <xf numFmtId="14" fontId="25" fillId="2" borderId="5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7" fillId="0" borderId="4" xfId="0" applyFont="1" applyBorder="1" applyAlignment="1">
      <alignment horizontal="left"/>
    </xf>
    <xf numFmtId="0" fontId="95" fillId="0" borderId="1" xfId="0" applyFont="1" applyBorder="1" applyAlignment="1">
      <alignment horizontal="center" vertical="center"/>
    </xf>
    <xf numFmtId="0" fontId="9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99" fillId="0" borderId="1" xfId="0" applyFont="1" applyBorder="1" applyAlignment="1">
      <alignment horizontal="center" vertical="center"/>
    </xf>
    <xf numFmtId="0" fontId="101" fillId="0" borderId="1" xfId="0" applyFont="1" applyBorder="1" applyAlignment="1">
      <alignment horizontal="center" vertical="center"/>
    </xf>
    <xf numFmtId="0" fontId="40" fillId="0" borderId="1" xfId="0" applyFont="1" applyBorder="1" applyAlignme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0" fontId="15" fillId="2" borderId="9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8" fillId="0" borderId="1" xfId="0" applyFont="1" applyBorder="1" applyAlignment="1"/>
    <xf numFmtId="0" fontId="15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16" fillId="2" borderId="3" xfId="0" applyFont="1" applyFill="1" applyBorder="1" applyAlignment="1">
      <alignment horizontal="center" vertical="center"/>
    </xf>
    <xf numFmtId="0" fontId="160" fillId="0" borderId="1" xfId="0" applyFont="1" applyBorder="1" applyAlignment="1">
      <alignment horizontal="center" vertical="center"/>
    </xf>
    <xf numFmtId="0" fontId="162" fillId="0" borderId="1" xfId="0" applyFont="1" applyBorder="1" applyAlignment="1">
      <alignment horizontal="center" vertical="center"/>
    </xf>
    <xf numFmtId="0" fontId="164" fillId="0" borderId="1" xfId="0" applyFont="1" applyBorder="1" applyAlignment="1">
      <alignment horizontal="center" vertical="center"/>
    </xf>
    <xf numFmtId="0" fontId="156" fillId="0" borderId="1" xfId="0" applyFont="1" applyBorder="1" applyAlignment="1">
      <alignment horizontal="center" vertical="center"/>
    </xf>
    <xf numFmtId="0" fontId="158" fillId="0" borderId="1" xfId="0" applyFont="1" applyBorder="1" applyAlignment="1">
      <alignment horizontal="center" vertical="center"/>
    </xf>
    <xf numFmtId="0" fontId="161" fillId="0" borderId="1" xfId="0" applyFont="1" applyBorder="1" applyAlignment="1">
      <alignment horizontal="center" vertical="center"/>
    </xf>
    <xf numFmtId="0" fontId="163" fillId="0" borderId="1" xfId="0" applyFont="1" applyBorder="1" applyAlignment="1">
      <alignment horizontal="center" vertical="center"/>
    </xf>
    <xf numFmtId="0" fontId="165" fillId="0" borderId="1" xfId="0" applyFont="1" applyBorder="1" applyAlignment="1">
      <alignment horizontal="center" vertical="center"/>
    </xf>
    <xf numFmtId="0" fontId="159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0" fontId="0" fillId="0" borderId="6" xfId="0" applyBorder="1"/>
    <xf numFmtId="0" fontId="0" fillId="0" borderId="4" xfId="0" applyBorder="1"/>
    <xf numFmtId="0" fontId="4" fillId="2" borderId="2" xfId="0" quotePrefix="1" applyFont="1" applyFill="1" applyBorder="1" applyAlignment="1">
      <alignment horizontal="center" vertical="center"/>
    </xf>
    <xf numFmtId="0" fontId="4" fillId="2" borderId="3" xfId="0" quotePrefix="1" applyFont="1" applyFill="1" applyBorder="1" applyAlignment="1">
      <alignment horizontal="center" vertical="center"/>
    </xf>
    <xf numFmtId="0" fontId="143" fillId="2" borderId="5" xfId="0" applyFont="1" applyFill="1" applyBorder="1" applyAlignment="1">
      <alignment horizontal="center" vertical="center"/>
    </xf>
    <xf numFmtId="0" fontId="100" fillId="2" borderId="5" xfId="0" applyFont="1" applyFill="1" applyBorder="1" applyAlignment="1">
      <alignment horizontal="center" vertical="center"/>
    </xf>
    <xf numFmtId="0" fontId="15" fillId="2" borderId="3" xfId="0" quotePrefix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17" fillId="0" borderId="1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3" fillId="0" borderId="1" xfId="0" applyFont="1" applyBorder="1" applyAlignment="1"/>
    <xf numFmtId="0" fontId="114" fillId="2" borderId="3" xfId="0" applyFont="1" applyFill="1" applyBorder="1" applyAlignment="1">
      <alignment horizontal="left" vertical="center"/>
    </xf>
    <xf numFmtId="0" fontId="115" fillId="0" borderId="1" xfId="0" applyFont="1" applyBorder="1" applyAlignment="1">
      <alignment vertical="center"/>
    </xf>
    <xf numFmtId="0" fontId="115" fillId="0" borderId="3" xfId="0" applyFont="1" applyBorder="1" applyAlignment="1">
      <alignment vertical="center"/>
    </xf>
    <xf numFmtId="0" fontId="115" fillId="0" borderId="0" xfId="0" applyFont="1" applyFill="1" applyBorder="1" applyAlignment="1">
      <alignment vertical="top"/>
    </xf>
    <xf numFmtId="0" fontId="213" fillId="0" borderId="0" xfId="0" applyFont="1" applyBorder="1" applyAlignment="1"/>
    <xf numFmtId="0" fontId="102" fillId="2" borderId="3" xfId="0" applyFont="1" applyFill="1" applyBorder="1" applyAlignment="1">
      <alignment horizontal="left" vertical="center"/>
    </xf>
    <xf numFmtId="0" fontId="108" fillId="0" borderId="0" xfId="0" applyFont="1" applyFill="1" applyBorder="1" applyAlignment="1">
      <alignment vertical="top"/>
    </xf>
    <xf numFmtId="0" fontId="110" fillId="0" borderId="0" xfId="0" applyFont="1" applyBorder="1" applyAlignment="1"/>
    <xf numFmtId="0" fontId="110" fillId="0" borderId="0" xfId="0" applyFont="1" applyBorder="1" applyAlignment="1">
      <alignment vertical="center"/>
    </xf>
    <xf numFmtId="0" fontId="213" fillId="0" borderId="0" xfId="0" applyFont="1" applyBorder="1" applyAlignment="1">
      <alignment vertical="center"/>
    </xf>
    <xf numFmtId="0" fontId="169" fillId="0" borderId="1" xfId="0" applyFont="1" applyBorder="1" applyAlignment="1">
      <alignment horizontal="center" vertical="center"/>
    </xf>
    <xf numFmtId="0" fontId="166" fillId="0" borderId="1" xfId="0" applyFont="1" applyBorder="1" applyAlignment="1">
      <alignment horizontal="center" vertical="center"/>
    </xf>
    <xf numFmtId="0" fontId="170" fillId="0" borderId="1" xfId="0" applyFont="1" applyBorder="1" applyAlignment="1">
      <alignment horizontal="center" vertical="center"/>
    </xf>
    <xf numFmtId="0" fontId="171" fillId="0" borderId="3" xfId="0" applyFont="1" applyBorder="1" applyAlignment="1">
      <alignment horizontal="center" vertical="center"/>
    </xf>
    <xf numFmtId="0" fontId="174" fillId="0" borderId="1" xfId="0" applyFont="1" applyBorder="1" applyAlignment="1">
      <alignment horizontal="center" vertical="center"/>
    </xf>
    <xf numFmtId="0" fontId="172" fillId="0" borderId="1" xfId="0" applyFont="1" applyBorder="1" applyAlignment="1">
      <alignment horizontal="center" vertical="center"/>
    </xf>
    <xf numFmtId="0" fontId="173" fillId="0" borderId="1" xfId="0" applyFont="1" applyBorder="1" applyAlignment="1">
      <alignment horizontal="center" vertical="center"/>
    </xf>
    <xf numFmtId="0" fontId="175" fillId="0" borderId="3" xfId="0" applyFont="1" applyBorder="1" applyAlignment="1">
      <alignment horizontal="center" vertical="center"/>
    </xf>
    <xf numFmtId="0" fontId="176" fillId="0" borderId="1" xfId="0" applyFont="1" applyBorder="1" applyAlignment="1">
      <alignment horizontal="center" vertical="center"/>
    </xf>
    <xf numFmtId="0" fontId="177" fillId="0" borderId="1" xfId="0" applyFont="1" applyBorder="1" applyAlignment="1">
      <alignment horizontal="center" vertical="center"/>
    </xf>
    <xf numFmtId="0" fontId="178" fillId="0" borderId="1" xfId="0" applyFont="1" applyBorder="1" applyAlignment="1">
      <alignment horizontal="center" vertical="center"/>
    </xf>
    <xf numFmtId="0" fontId="179" fillId="0" borderId="3" xfId="0" applyFont="1" applyBorder="1" applyAlignment="1">
      <alignment horizontal="center" vertical="center"/>
    </xf>
    <xf numFmtId="0" fontId="180" fillId="0" borderId="1" xfId="0" applyFont="1" applyBorder="1" applyAlignment="1">
      <alignment horizontal="center" vertical="center"/>
    </xf>
    <xf numFmtId="0" fontId="181" fillId="0" borderId="1" xfId="0" applyFont="1" applyBorder="1" applyAlignment="1">
      <alignment horizontal="center" vertical="center"/>
    </xf>
    <xf numFmtId="0" fontId="182" fillId="0" borderId="1" xfId="0" applyFont="1" applyBorder="1" applyAlignment="1">
      <alignment horizontal="center" vertical="center"/>
    </xf>
    <xf numFmtId="0" fontId="183" fillId="0" borderId="3" xfId="0" applyFont="1" applyBorder="1" applyAlignment="1">
      <alignment horizontal="center" vertical="center"/>
    </xf>
    <xf numFmtId="0" fontId="184" fillId="0" borderId="1" xfId="0" applyFont="1" applyBorder="1" applyAlignment="1">
      <alignment horizontal="center" vertical="center"/>
    </xf>
    <xf numFmtId="0" fontId="185" fillId="0" borderId="1" xfId="0" applyFont="1" applyBorder="1" applyAlignment="1">
      <alignment horizontal="center" vertical="center"/>
    </xf>
    <xf numFmtId="0" fontId="186" fillId="0" borderId="1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45" fillId="2" borderId="2" xfId="0" applyFont="1" applyFill="1" applyBorder="1" applyAlignment="1">
      <alignment horizontal="center" vertical="center"/>
    </xf>
    <xf numFmtId="0" fontId="122" fillId="2" borderId="2" xfId="0" applyFont="1" applyFill="1" applyBorder="1" applyAlignment="1">
      <alignment horizontal="center" vertical="center"/>
    </xf>
    <xf numFmtId="0" fontId="88" fillId="2" borderId="2" xfId="0" applyFont="1" applyFill="1" applyBorder="1" applyAlignment="1">
      <alignment horizontal="center" vertical="center"/>
    </xf>
    <xf numFmtId="0" fontId="69" fillId="2" borderId="3" xfId="0" applyFont="1" applyFill="1" applyBorder="1" applyAlignment="1">
      <alignment horizontal="center" vertical="center"/>
    </xf>
    <xf numFmtId="0" fontId="66" fillId="2" borderId="9" xfId="0" applyFont="1" applyFill="1" applyBorder="1" applyAlignment="1">
      <alignment horizontal="center" vertical="center"/>
    </xf>
    <xf numFmtId="0" fontId="77" fillId="2" borderId="2" xfId="0" applyFont="1" applyFill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83" fillId="2" borderId="3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156" fillId="0" borderId="3" xfId="0" applyFont="1" applyBorder="1" applyAlignment="1">
      <alignment horizontal="center" vertical="center"/>
    </xf>
    <xf numFmtId="0" fontId="157" fillId="0" borderId="3" xfId="0" applyFont="1" applyBorder="1" applyAlignment="1">
      <alignment horizontal="center" vertical="center"/>
    </xf>
    <xf numFmtId="0" fontId="158" fillId="0" borderId="3" xfId="0" applyFont="1" applyBorder="1" applyAlignment="1">
      <alignment horizontal="center" vertical="center"/>
    </xf>
    <xf numFmtId="0" fontId="159" fillId="0" borderId="3" xfId="0" applyFont="1" applyBorder="1" applyAlignment="1">
      <alignment horizontal="center" vertical="center"/>
    </xf>
    <xf numFmtId="0" fontId="160" fillId="0" borderId="3" xfId="0" applyFont="1" applyBorder="1" applyAlignment="1">
      <alignment horizontal="center" vertical="center"/>
    </xf>
    <xf numFmtId="0" fontId="161" fillId="0" borderId="3" xfId="0" applyFont="1" applyBorder="1" applyAlignment="1">
      <alignment horizontal="center" vertical="center"/>
    </xf>
    <xf numFmtId="0" fontId="162" fillId="0" borderId="3" xfId="0" applyFont="1" applyBorder="1" applyAlignment="1">
      <alignment horizontal="center" vertical="center"/>
    </xf>
    <xf numFmtId="0" fontId="163" fillId="0" borderId="3" xfId="0" applyFont="1" applyBorder="1" applyAlignment="1">
      <alignment horizontal="center" vertical="center"/>
    </xf>
    <xf numFmtId="0" fontId="164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0" fontId="22" fillId="0" borderId="6" xfId="0" applyFont="1" applyBorder="1" applyAlignment="1">
      <alignment horizontal="left"/>
    </xf>
    <xf numFmtId="0" fontId="4" fillId="2" borderId="9" xfId="0" applyFont="1" applyFill="1" applyBorder="1" applyAlignment="1">
      <alignment horizontal="center" vertical="center"/>
    </xf>
    <xf numFmtId="0" fontId="2" fillId="0" borderId="2" xfId="0" applyFont="1" applyBorder="1"/>
    <xf numFmtId="0" fontId="165" fillId="0" borderId="3" xfId="0" applyFont="1" applyBorder="1" applyAlignment="1">
      <alignment horizontal="center" vertical="center"/>
    </xf>
    <xf numFmtId="0" fontId="84" fillId="0" borderId="1" xfId="0" applyFont="1" applyBorder="1"/>
    <xf numFmtId="0" fontId="23" fillId="2" borderId="2" xfId="0" applyFont="1" applyFill="1" applyBorder="1" applyAlignment="1">
      <alignment horizontal="center" vertical="center"/>
    </xf>
    <xf numFmtId="0" fontId="54" fillId="2" borderId="2" xfId="0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7" fillId="2" borderId="2" xfId="0" applyFont="1" applyFill="1" applyBorder="1" applyAlignment="1">
      <alignment horizontal="center" vertical="center"/>
    </xf>
    <xf numFmtId="0" fontId="15" fillId="2" borderId="3" xfId="0" applyNumberFormat="1" applyFont="1" applyFill="1" applyBorder="1" applyAlignment="1">
      <alignment horizontal="center" vertical="center"/>
    </xf>
    <xf numFmtId="1" fontId="167" fillId="0" borderId="1" xfId="0" applyNumberFormat="1" applyFont="1" applyBorder="1" applyAlignment="1">
      <alignment horizontal="center" vertical="center"/>
    </xf>
    <xf numFmtId="0" fontId="8" fillId="9" borderId="3" xfId="0" applyFont="1" applyFill="1" applyBorder="1"/>
    <xf numFmtId="0" fontId="53" fillId="0" borderId="1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8" fillId="0" borderId="1" xfId="0" applyFont="1" applyBorder="1"/>
    <xf numFmtId="0" fontId="62" fillId="0" borderId="5" xfId="0" applyFont="1" applyBorder="1" applyAlignment="1">
      <alignment horizontal="left" vertical="center"/>
    </xf>
    <xf numFmtId="0" fontId="62" fillId="0" borderId="4" xfId="0" applyFont="1" applyBorder="1" applyAlignment="1">
      <alignment horizontal="left"/>
    </xf>
    <xf numFmtId="0" fontId="187" fillId="0" borderId="1" xfId="0" applyFont="1" applyBorder="1" applyAlignment="1">
      <alignment horizontal="center" vertical="center"/>
    </xf>
    <xf numFmtId="14" fontId="89" fillId="0" borderId="0" xfId="0" applyNumberFormat="1" applyFont="1" applyBorder="1" applyAlignment="1">
      <alignment horizontal="right" vertical="center"/>
    </xf>
    <xf numFmtId="14" fontId="62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214" fillId="2" borderId="2" xfId="0" quotePrefix="1" applyFont="1" applyFill="1" applyBorder="1" applyAlignment="1">
      <alignment horizontal="center" vertical="center"/>
    </xf>
    <xf numFmtId="0" fontId="215" fillId="0" borderId="0" xfId="0" applyFont="1" applyBorder="1" applyAlignment="1">
      <alignment horizontal="left" vertical="center"/>
    </xf>
    <xf numFmtId="0" fontId="215" fillId="0" borderId="0" xfId="0" applyFont="1" applyBorder="1" applyAlignment="1">
      <alignment vertical="center"/>
    </xf>
    <xf numFmtId="0" fontId="215" fillId="0" borderId="2" xfId="0" applyFont="1" applyBorder="1" applyAlignment="1">
      <alignment vertical="center"/>
    </xf>
    <xf numFmtId="0" fontId="215" fillId="0" borderId="0" xfId="0" applyFont="1" applyBorder="1" applyAlignment="1"/>
    <xf numFmtId="0" fontId="8" fillId="0" borderId="0" xfId="0" quotePrefix="1" applyFont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351" borderId="0" xfId="0" applyFill="1" applyAlignment="1">
      <alignment horizontal="center"/>
    </xf>
    <xf numFmtId="169" fontId="88" fillId="0" borderId="0" xfId="2" applyNumberFormat="1" applyFont="1"/>
    <xf numFmtId="0" fontId="6" fillId="0" borderId="0" xfId="0" applyFont="1" applyFill="1" applyBorder="1" applyAlignment="1">
      <alignment horizontal="center" vertical="center" wrapText="1"/>
    </xf>
    <xf numFmtId="0" fontId="43" fillId="352" borderId="0" xfId="0" applyFont="1" applyFill="1" applyBorder="1" applyAlignment="1">
      <alignment horizontal="center" vertical="center" wrapText="1"/>
    </xf>
    <xf numFmtId="0" fontId="139" fillId="0" borderId="0" xfId="0" applyFont="1" applyFill="1" applyBorder="1" applyAlignment="1">
      <alignment horizontal="center" vertical="center" wrapText="1"/>
    </xf>
    <xf numFmtId="0" fontId="140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141" fillId="0" borderId="0" xfId="0" applyFont="1" applyFill="1" applyBorder="1" applyAlignment="1">
      <alignment horizontal="center" vertical="center" wrapText="1"/>
    </xf>
    <xf numFmtId="0" fontId="130" fillId="0" borderId="0" xfId="0" applyFont="1" applyFill="1" applyBorder="1" applyAlignment="1">
      <alignment horizontal="center" vertical="center" wrapText="1"/>
    </xf>
    <xf numFmtId="0" fontId="134" fillId="0" borderId="0" xfId="0" applyFont="1" applyFill="1" applyBorder="1" applyAlignment="1">
      <alignment horizontal="center" vertical="center" wrapText="1"/>
    </xf>
    <xf numFmtId="0" fontId="136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131" fillId="0" borderId="0" xfId="0" applyFont="1" applyFill="1" applyBorder="1" applyAlignment="1">
      <alignment horizontal="center" vertical="center" wrapText="1"/>
    </xf>
    <xf numFmtId="0" fontId="135" fillId="0" borderId="0" xfId="0" applyFont="1" applyFill="1" applyBorder="1" applyAlignment="1">
      <alignment horizontal="center" vertical="center" wrapText="1"/>
    </xf>
    <xf numFmtId="0" fontId="129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132" fillId="0" borderId="0" xfId="0" applyFont="1" applyFill="1" applyBorder="1" applyAlignment="1">
      <alignment horizontal="center" vertical="center" wrapText="1"/>
    </xf>
    <xf numFmtId="0" fontId="13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right" vertical="center" wrapText="1"/>
    </xf>
    <xf numFmtId="0" fontId="3" fillId="0" borderId="0" xfId="0" applyFont="1" applyAlignment="1">
      <alignment vertical="center" wrapText="1"/>
    </xf>
    <xf numFmtId="0" fontId="216" fillId="0" borderId="0" xfId="0" applyFont="1" applyFill="1" applyBorder="1" applyAlignment="1">
      <alignment horizontal="center" vertical="center" wrapText="1"/>
    </xf>
    <xf numFmtId="17" fontId="3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43" fillId="21" borderId="0" xfId="0" applyFont="1" applyFill="1" applyBorder="1" applyAlignment="1">
      <alignment horizontal="center" vertical="center" wrapText="1"/>
    </xf>
    <xf numFmtId="0" fontId="43" fillId="24" borderId="0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8" borderId="0" xfId="0" applyFont="1" applyFill="1" applyBorder="1" applyAlignment="1">
      <alignment horizontal="center" vertical="center" wrapText="1"/>
    </xf>
    <xf numFmtId="0" fontId="4" fillId="20" borderId="0" xfId="0" applyFont="1" applyFill="1" applyBorder="1" applyAlignment="1">
      <alignment horizontal="center" vertical="center" wrapText="1"/>
    </xf>
    <xf numFmtId="0" fontId="4" fillId="48" borderId="0" xfId="0" applyFont="1" applyFill="1" applyBorder="1" applyAlignment="1">
      <alignment horizontal="center" vertical="center" wrapText="1"/>
    </xf>
    <xf numFmtId="0" fontId="4" fillId="47" borderId="0" xfId="0" applyFont="1" applyFill="1" applyBorder="1" applyAlignment="1">
      <alignment horizontal="center" vertical="center" wrapText="1"/>
    </xf>
    <xf numFmtId="0" fontId="4" fillId="45" borderId="0" xfId="0" applyFont="1" applyFill="1" applyBorder="1" applyAlignment="1">
      <alignment horizontal="center" vertical="center" wrapText="1"/>
    </xf>
    <xf numFmtId="0" fontId="43" fillId="44" borderId="0" xfId="0" applyFont="1" applyFill="1" applyBorder="1" applyAlignment="1">
      <alignment horizontal="center" vertical="center" wrapText="1"/>
    </xf>
    <xf numFmtId="0" fontId="43" fillId="42" borderId="0" xfId="0" applyFont="1" applyFill="1" applyBorder="1" applyAlignment="1">
      <alignment horizontal="center" vertical="center" wrapText="1"/>
    </xf>
    <xf numFmtId="0" fontId="43" fillId="41" borderId="0" xfId="0" applyFont="1" applyFill="1" applyBorder="1" applyAlignment="1">
      <alignment horizontal="center" vertical="center" wrapText="1"/>
    </xf>
    <xf numFmtId="0" fontId="43" fillId="49" borderId="0" xfId="0" applyFont="1" applyFill="1" applyBorder="1" applyAlignment="1">
      <alignment horizontal="center" vertical="center" wrapText="1"/>
    </xf>
    <xf numFmtId="0" fontId="43" fillId="50" borderId="0" xfId="0" applyFont="1" applyFill="1" applyBorder="1" applyAlignment="1">
      <alignment horizontal="center" vertical="center" wrapText="1"/>
    </xf>
    <xf numFmtId="0" fontId="43" fillId="52" borderId="0" xfId="0" applyFont="1" applyFill="1" applyBorder="1" applyAlignment="1">
      <alignment horizontal="center" vertical="center" wrapText="1"/>
    </xf>
    <xf numFmtId="0" fontId="43" fillId="53" borderId="0" xfId="0" applyFont="1" applyFill="1" applyBorder="1" applyAlignment="1">
      <alignment horizontal="center" vertical="center" wrapText="1"/>
    </xf>
    <xf numFmtId="0" fontId="43" fillId="55" borderId="0" xfId="0" applyFont="1" applyFill="1" applyBorder="1" applyAlignment="1">
      <alignment horizontal="center" vertical="center" wrapText="1"/>
    </xf>
    <xf numFmtId="0" fontId="43" fillId="56" borderId="0" xfId="0" applyFont="1" applyFill="1" applyBorder="1" applyAlignment="1">
      <alignment horizontal="center" vertical="center" wrapText="1"/>
    </xf>
    <xf numFmtId="0" fontId="43" fillId="73" borderId="0" xfId="0" applyFont="1" applyFill="1" applyBorder="1" applyAlignment="1">
      <alignment horizontal="center" vertical="center" wrapText="1"/>
    </xf>
    <xf numFmtId="0" fontId="43" fillId="74" borderId="0" xfId="0" applyFont="1" applyFill="1" applyBorder="1" applyAlignment="1">
      <alignment horizontal="center" vertical="center" wrapText="1"/>
    </xf>
    <xf numFmtId="0" fontId="43" fillId="76" borderId="0" xfId="0" applyFont="1" applyFill="1" applyBorder="1" applyAlignment="1">
      <alignment horizontal="center" vertical="center" wrapText="1"/>
    </xf>
    <xf numFmtId="0" fontId="43" fillId="77" borderId="0" xfId="0" applyFont="1" applyFill="1" applyBorder="1" applyAlignment="1">
      <alignment horizontal="center" vertical="center" wrapText="1"/>
    </xf>
    <xf numFmtId="0" fontId="43" fillId="79" borderId="0" xfId="0" applyFont="1" applyFill="1" applyBorder="1" applyAlignment="1">
      <alignment horizontal="center" vertical="center" wrapText="1"/>
    </xf>
    <xf numFmtId="0" fontId="43" fillId="80" borderId="0" xfId="0" applyFont="1" applyFill="1" applyBorder="1" applyAlignment="1">
      <alignment horizontal="center" vertical="center" wrapText="1"/>
    </xf>
    <xf numFmtId="0" fontId="43" fillId="57" borderId="0" xfId="0" applyFont="1" applyFill="1" applyBorder="1" applyAlignment="1">
      <alignment horizontal="center" vertical="center" wrapText="1"/>
    </xf>
    <xf numFmtId="0" fontId="43" fillId="58" borderId="0" xfId="0" applyFont="1" applyFill="1" applyBorder="1" applyAlignment="1">
      <alignment horizontal="center" vertical="center" wrapText="1"/>
    </xf>
    <xf numFmtId="0" fontId="43" fillId="60" borderId="0" xfId="0" applyFont="1" applyFill="1" applyBorder="1" applyAlignment="1">
      <alignment horizontal="center" vertical="center" wrapText="1"/>
    </xf>
    <xf numFmtId="0" fontId="43" fillId="61" borderId="0" xfId="0" applyFont="1" applyFill="1" applyBorder="1" applyAlignment="1">
      <alignment horizontal="center" vertical="center" wrapText="1"/>
    </xf>
    <xf numFmtId="0" fontId="43" fillId="63" borderId="0" xfId="0" applyFont="1" applyFill="1" applyBorder="1" applyAlignment="1">
      <alignment horizontal="center" vertical="center" wrapText="1"/>
    </xf>
    <xf numFmtId="0" fontId="43" fillId="64" borderId="0" xfId="0" applyFont="1" applyFill="1" applyBorder="1" applyAlignment="1">
      <alignment horizontal="center" vertical="center" wrapText="1"/>
    </xf>
    <xf numFmtId="0" fontId="43" fillId="72" borderId="0" xfId="0" applyFont="1" applyFill="1" applyBorder="1" applyAlignment="1">
      <alignment horizontal="center" vertical="center" wrapText="1"/>
    </xf>
    <xf numFmtId="0" fontId="43" fillId="71" borderId="0" xfId="0" applyFont="1" applyFill="1" applyBorder="1" applyAlignment="1">
      <alignment horizontal="center" vertical="center" wrapText="1"/>
    </xf>
    <xf numFmtId="0" fontId="43" fillId="69" borderId="0" xfId="0" applyFont="1" applyFill="1" applyBorder="1" applyAlignment="1">
      <alignment horizontal="center" vertical="center" wrapText="1"/>
    </xf>
    <xf numFmtId="0" fontId="43" fillId="68" borderId="0" xfId="0" applyFont="1" applyFill="1" applyBorder="1" applyAlignment="1">
      <alignment horizontal="center" vertical="center" wrapText="1"/>
    </xf>
    <xf numFmtId="0" fontId="43" fillId="66" borderId="0" xfId="0" applyFont="1" applyFill="1" applyBorder="1" applyAlignment="1">
      <alignment horizontal="center" vertical="center" wrapText="1"/>
    </xf>
    <xf numFmtId="0" fontId="43" fillId="65" borderId="0" xfId="0" applyFont="1" applyFill="1" applyBorder="1" applyAlignment="1">
      <alignment horizontal="center" vertical="center" wrapText="1"/>
    </xf>
    <xf numFmtId="0" fontId="2" fillId="350" borderId="0" xfId="0" applyFont="1" applyFill="1" applyAlignment="1">
      <alignment vertical="center"/>
    </xf>
    <xf numFmtId="0" fontId="6" fillId="350" borderId="0" xfId="0" quotePrefix="1" applyFont="1" applyFill="1" applyAlignment="1">
      <alignment horizontal="center" vertical="center"/>
    </xf>
    <xf numFmtId="0" fontId="2" fillId="350" borderId="0" xfId="0" applyFont="1" applyFill="1" applyAlignment="1">
      <alignment horizontal="right" vertical="center"/>
    </xf>
    <xf numFmtId="0" fontId="2" fillId="350" borderId="0" xfId="0" applyFont="1" applyFill="1" applyAlignment="1">
      <alignment horizontal="center" vertical="center"/>
    </xf>
    <xf numFmtId="0" fontId="94" fillId="350" borderId="0" xfId="0" applyFont="1" applyFill="1" applyAlignment="1">
      <alignment vertical="center"/>
    </xf>
    <xf numFmtId="0" fontId="109" fillId="350" borderId="0" xfId="0" applyFont="1" applyFill="1" applyAlignment="1">
      <alignment vertical="center"/>
    </xf>
    <xf numFmtId="0" fontId="4" fillId="350" borderId="0" xfId="0" applyFont="1" applyFill="1" applyAlignment="1">
      <alignment horizontal="center" vertical="center"/>
    </xf>
    <xf numFmtId="0" fontId="89" fillId="350" borderId="0" xfId="0" applyFont="1" applyFill="1" applyAlignment="1">
      <alignment horizontal="left" vertical="center"/>
    </xf>
    <xf numFmtId="0" fontId="6" fillId="350" borderId="0" xfId="0" applyFont="1" applyFill="1" applyAlignment="1">
      <alignment horizontal="center" vertical="center"/>
    </xf>
    <xf numFmtId="0" fontId="6" fillId="350" borderId="0" xfId="0" applyFont="1" applyFill="1" applyAlignment="1">
      <alignment horizontal="left" vertical="center"/>
    </xf>
    <xf numFmtId="0" fontId="3" fillId="350" borderId="0" xfId="0" applyFont="1" applyFill="1" applyAlignment="1">
      <alignment horizontal="right" vertical="center"/>
    </xf>
    <xf numFmtId="0" fontId="53" fillId="350" borderId="0" xfId="0" applyFont="1" applyFill="1" applyAlignment="1">
      <alignment horizontal="left" vertical="center" indent="1"/>
    </xf>
    <xf numFmtId="0" fontId="17" fillId="350" borderId="0" xfId="0" applyFont="1" applyFill="1" applyAlignment="1">
      <alignment horizontal="left" vertical="center" indent="1"/>
    </xf>
    <xf numFmtId="0" fontId="128" fillId="350" borderId="0" xfId="0" applyFont="1" applyFill="1" applyAlignment="1">
      <alignment horizontal="center" vertical="center"/>
    </xf>
    <xf numFmtId="0" fontId="6" fillId="350" borderId="0" xfId="0" applyFont="1" applyFill="1" applyAlignment="1">
      <alignment horizontal="right" vertical="center"/>
    </xf>
    <xf numFmtId="0" fontId="6" fillId="350" borderId="15" xfId="0" applyFont="1" applyFill="1" applyBorder="1" applyAlignment="1">
      <alignment horizontal="center" vertical="center"/>
    </xf>
    <xf numFmtId="0" fontId="2" fillId="350" borderId="0" xfId="0" applyFont="1" applyFill="1" applyAlignment="1">
      <alignment vertical="center" wrapText="1"/>
    </xf>
    <xf numFmtId="0" fontId="43" fillId="15" borderId="0" xfId="0" applyFont="1" applyFill="1" applyBorder="1" applyAlignment="1">
      <alignment horizontal="center" vertical="center" wrapText="1"/>
    </xf>
    <xf numFmtId="0" fontId="43" fillId="81" borderId="0" xfId="0" applyFont="1" applyFill="1" applyBorder="1" applyAlignment="1">
      <alignment horizontal="center" vertical="center" wrapText="1"/>
    </xf>
    <xf numFmtId="0" fontId="43" fillId="82" borderId="0" xfId="0" applyFont="1" applyFill="1" applyBorder="1" applyAlignment="1">
      <alignment horizontal="center" vertical="center" wrapText="1"/>
    </xf>
    <xf numFmtId="0" fontId="43" fillId="84" borderId="0" xfId="0" applyFont="1" applyFill="1" applyBorder="1" applyAlignment="1">
      <alignment horizontal="center" vertical="center" wrapText="1"/>
    </xf>
    <xf numFmtId="0" fontId="43" fillId="85" borderId="0" xfId="0" applyFont="1" applyFill="1" applyBorder="1" applyAlignment="1">
      <alignment horizontal="center" vertical="center" wrapText="1"/>
    </xf>
    <xf numFmtId="0" fontId="43" fillId="87" borderId="0" xfId="0" applyFont="1" applyFill="1" applyBorder="1" applyAlignment="1">
      <alignment horizontal="center" vertical="center" wrapText="1"/>
    </xf>
    <xf numFmtId="0" fontId="43" fillId="88" borderId="0" xfId="0" applyFont="1" applyFill="1" applyBorder="1" applyAlignment="1">
      <alignment horizontal="center" vertical="center" wrapText="1"/>
    </xf>
    <xf numFmtId="0" fontId="43" fillId="16" borderId="0" xfId="0" applyFont="1" applyFill="1" applyBorder="1" applyAlignment="1">
      <alignment horizontal="center" vertical="center" wrapText="1"/>
    </xf>
    <xf numFmtId="0" fontId="119" fillId="37" borderId="10" xfId="0" applyFont="1" applyFill="1" applyBorder="1" applyAlignment="1">
      <alignment horizontal="center" vertical="center" wrapText="1"/>
    </xf>
    <xf numFmtId="0" fontId="119" fillId="38" borderId="17" xfId="0" applyFont="1" applyFill="1" applyBorder="1" applyAlignment="1">
      <alignment horizontal="center" vertical="center" wrapText="1"/>
    </xf>
    <xf numFmtId="0" fontId="119" fillId="39" borderId="11" xfId="0" applyFont="1" applyFill="1" applyBorder="1" applyAlignment="1">
      <alignment horizontal="center" vertical="center" wrapText="1"/>
    </xf>
    <xf numFmtId="0" fontId="119" fillId="40" borderId="10" xfId="0" applyFont="1" applyFill="1" applyBorder="1" applyAlignment="1">
      <alignment horizontal="center" vertical="center" wrapText="1"/>
    </xf>
    <xf numFmtId="0" fontId="119" fillId="13" borderId="17" xfId="0" applyFont="1" applyFill="1" applyBorder="1" applyAlignment="1">
      <alignment horizontal="center" vertical="center" wrapText="1"/>
    </xf>
    <xf numFmtId="0" fontId="43" fillId="33" borderId="0" xfId="0" applyFont="1" applyFill="1" applyBorder="1" applyAlignment="1">
      <alignment horizontal="center" vertical="center" wrapText="1"/>
    </xf>
    <xf numFmtId="0" fontId="43" fillId="34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" fillId="37" borderId="0" xfId="0" applyFont="1" applyFill="1" applyBorder="1" applyAlignment="1">
      <alignment horizontal="center" vertical="center" wrapText="1"/>
    </xf>
    <xf numFmtId="0" fontId="4" fillId="39" borderId="0" xfId="0" applyFont="1" applyFill="1" applyBorder="1" applyAlignment="1">
      <alignment horizontal="center" vertical="center" wrapText="1"/>
    </xf>
    <xf numFmtId="0" fontId="4" fillId="40" borderId="0" xfId="0" applyFont="1" applyFill="1" applyBorder="1" applyAlignment="1">
      <alignment horizontal="center" vertical="center" wrapText="1"/>
    </xf>
    <xf numFmtId="0" fontId="4" fillId="13" borderId="0" xfId="0" applyFont="1" applyFill="1" applyBorder="1" applyAlignment="1">
      <alignment horizontal="center" vertical="center" wrapText="1"/>
    </xf>
    <xf numFmtId="0" fontId="119" fillId="13" borderId="16" xfId="0" applyFont="1" applyFill="1" applyBorder="1" applyAlignment="1">
      <alignment horizontal="center" vertical="center" wrapText="1"/>
    </xf>
    <xf numFmtId="0" fontId="119" fillId="17" borderId="11" xfId="0" applyFont="1" applyFill="1" applyBorder="1" applyAlignment="1">
      <alignment horizontal="center" vertical="center" wrapText="1"/>
    </xf>
    <xf numFmtId="0" fontId="119" fillId="18" borderId="10" xfId="0" applyFont="1" applyFill="1" applyBorder="1" applyAlignment="1">
      <alignment horizontal="center" vertical="center" wrapText="1"/>
    </xf>
    <xf numFmtId="0" fontId="119" fillId="19" borderId="16" xfId="0" applyFont="1" applyFill="1" applyBorder="1" applyAlignment="1">
      <alignment horizontal="center" vertical="center" wrapText="1"/>
    </xf>
    <xf numFmtId="0" fontId="119" fillId="20" borderId="11" xfId="0" applyFont="1" applyFill="1" applyBorder="1" applyAlignment="1">
      <alignment horizontal="center" vertical="center" wrapText="1"/>
    </xf>
    <xf numFmtId="0" fontId="119" fillId="48" borderId="11" xfId="0" applyFont="1" applyFill="1" applyBorder="1" applyAlignment="1">
      <alignment horizontal="center" vertical="center" wrapText="1"/>
    </xf>
    <xf numFmtId="0" fontId="119" fillId="47" borderId="10" xfId="0" applyFont="1" applyFill="1" applyBorder="1" applyAlignment="1">
      <alignment horizontal="center" vertical="center" wrapText="1"/>
    </xf>
    <xf numFmtId="0" fontId="119" fillId="46" borderId="17" xfId="0" applyFont="1" applyFill="1" applyBorder="1" applyAlignment="1">
      <alignment horizontal="center" vertical="center" wrapText="1"/>
    </xf>
    <xf numFmtId="0" fontId="119" fillId="16" borderId="17" xfId="0" applyFont="1" applyFill="1" applyBorder="1" applyAlignment="1">
      <alignment horizontal="center" vertical="center" wrapText="1"/>
    </xf>
    <xf numFmtId="0" fontId="119" fillId="25" borderId="11" xfId="0" applyFont="1" applyFill="1" applyBorder="1" applyAlignment="1">
      <alignment horizontal="center" vertical="center" wrapText="1"/>
    </xf>
    <xf numFmtId="0" fontId="119" fillId="26" borderId="10" xfId="0" applyFont="1" applyFill="1" applyBorder="1" applyAlignment="1">
      <alignment horizontal="center" vertical="center" wrapText="1"/>
    </xf>
    <xf numFmtId="0" fontId="119" fillId="27" borderId="17" xfId="0" applyFont="1" applyFill="1" applyBorder="1" applyAlignment="1">
      <alignment horizontal="center" vertical="center" wrapText="1"/>
    </xf>
    <xf numFmtId="0" fontId="119" fillId="28" borderId="11" xfId="0" applyFont="1" applyFill="1" applyBorder="1" applyAlignment="1">
      <alignment horizontal="center" vertical="center" wrapText="1"/>
    </xf>
    <xf numFmtId="0" fontId="119" fillId="29" borderId="10" xfId="0" applyFont="1" applyFill="1" applyBorder="1" applyAlignment="1">
      <alignment horizontal="center" vertical="center" wrapText="1"/>
    </xf>
    <xf numFmtId="0" fontId="119" fillId="30" borderId="17" xfId="0" applyFont="1" applyFill="1" applyBorder="1" applyAlignment="1">
      <alignment horizontal="center" vertical="center" wrapText="1"/>
    </xf>
    <xf numFmtId="0" fontId="119" fillId="32" borderId="11" xfId="0" applyFont="1" applyFill="1" applyBorder="1" applyAlignment="1">
      <alignment horizontal="center" vertical="center" wrapText="1"/>
    </xf>
    <xf numFmtId="0" fontId="119" fillId="31" borderId="10" xfId="0" applyFont="1" applyFill="1" applyBorder="1" applyAlignment="1">
      <alignment horizontal="center" vertical="center" wrapText="1"/>
    </xf>
    <xf numFmtId="0" fontId="4" fillId="25" borderId="0" xfId="0" applyFont="1" applyFill="1" applyBorder="1" applyAlignment="1">
      <alignment horizontal="center" vertical="center" wrapText="1"/>
    </xf>
    <xf numFmtId="0" fontId="4" fillId="26" borderId="0" xfId="0" applyFont="1" applyFill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29" borderId="0" xfId="0" applyFont="1" applyFill="1" applyBorder="1" applyAlignment="1">
      <alignment horizontal="center" vertical="center" wrapText="1"/>
    </xf>
    <xf numFmtId="0" fontId="4" fillId="32" borderId="0" xfId="0" applyFont="1" applyFill="1" applyBorder="1" applyAlignment="1">
      <alignment horizontal="center" vertical="center" wrapText="1"/>
    </xf>
    <xf numFmtId="0" fontId="4" fillId="31" borderId="0" xfId="0" applyFont="1" applyFill="1" applyBorder="1" applyAlignment="1">
      <alignment horizontal="center" vertical="center" wrapText="1"/>
    </xf>
    <xf numFmtId="0" fontId="4" fillId="350" borderId="0" xfId="0" applyFont="1" applyFill="1" applyBorder="1" applyAlignment="1">
      <alignment horizontal="center" vertical="center"/>
    </xf>
    <xf numFmtId="0" fontId="6" fillId="35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6" fillId="8" borderId="0" xfId="0" applyFont="1" applyFill="1" applyAlignment="1">
      <alignment vertical="center"/>
    </xf>
    <xf numFmtId="0" fontId="140" fillId="0" borderId="0" xfId="0" applyFont="1" applyFill="1" applyBorder="1" applyAlignment="1">
      <alignment horizontal="left" vertical="center" wrapText="1"/>
    </xf>
    <xf numFmtId="0" fontId="47" fillId="0" borderId="0" xfId="0" quotePrefix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09" fillId="350" borderId="0" xfId="0" applyFont="1" applyFill="1" applyAlignment="1">
      <alignment horizontal="center" vertical="center"/>
    </xf>
    <xf numFmtId="0" fontId="89" fillId="350" borderId="0" xfId="0" applyFont="1" applyFill="1" applyAlignment="1">
      <alignment horizontal="center" vertical="center"/>
    </xf>
    <xf numFmtId="0" fontId="53" fillId="350" borderId="0" xfId="0" applyFont="1" applyFill="1" applyAlignment="1">
      <alignment horizontal="center" vertical="center"/>
    </xf>
    <xf numFmtId="0" fontId="17" fillId="350" borderId="0" xfId="0" applyFont="1" applyFill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91" fillId="0" borderId="2" xfId="1" applyNumberFormat="1" applyFont="1" applyBorder="1" applyAlignment="1">
      <alignment horizontal="center" vertical="center"/>
    </xf>
    <xf numFmtId="0" fontId="33" fillId="0" borderId="2" xfId="1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166" fontId="15" fillId="0" borderId="2" xfId="1" applyNumberFormat="1" applyFont="1" applyBorder="1" applyAlignment="1">
      <alignment horizontal="center" vertical="center"/>
    </xf>
    <xf numFmtId="0" fontId="6" fillId="6" borderId="17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7" xfId="0" quotePrefix="1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105" fillId="0" borderId="8" xfId="0" applyFont="1" applyBorder="1" applyAlignment="1">
      <alignment horizontal="center" vertical="center"/>
    </xf>
    <xf numFmtId="0" fontId="6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02" fillId="0" borderId="8" xfId="0" applyFont="1" applyBorder="1" applyAlignment="1">
      <alignment horizontal="center" vertical="center"/>
    </xf>
    <xf numFmtId="0" fontId="77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6" fontId="2" fillId="0" borderId="8" xfId="0" applyNumberFormat="1" applyFont="1" applyBorder="1" applyAlignment="1">
      <alignment vertical="center"/>
    </xf>
    <xf numFmtId="0" fontId="43" fillId="92" borderId="0" xfId="0" applyFont="1" applyFill="1" applyBorder="1" applyAlignment="1">
      <alignment horizontal="center" vertical="center" wrapText="1"/>
    </xf>
    <xf numFmtId="0" fontId="43" fillId="90" borderId="0" xfId="0" applyFont="1" applyFill="1" applyBorder="1" applyAlignment="1">
      <alignment horizontal="center" vertical="center" wrapText="1"/>
    </xf>
    <xf numFmtId="0" fontId="43" fillId="89" borderId="0" xfId="0" applyFont="1" applyFill="1" applyBorder="1" applyAlignment="1">
      <alignment horizontal="center" vertical="center" wrapText="1"/>
    </xf>
    <xf numFmtId="0" fontId="43" fillId="94" borderId="0" xfId="0" applyFont="1" applyFill="1" applyBorder="1" applyAlignment="1">
      <alignment horizontal="center" vertical="center" wrapText="1"/>
    </xf>
    <xf numFmtId="0" fontId="43" fillId="95" borderId="0" xfId="0" applyFont="1" applyFill="1" applyBorder="1" applyAlignment="1">
      <alignment horizontal="center" vertical="center" wrapText="1"/>
    </xf>
    <xf numFmtId="0" fontId="43" fillId="14" borderId="0" xfId="0" applyFont="1" applyFill="1" applyBorder="1" applyAlignment="1">
      <alignment horizontal="center" vertical="center" wrapText="1"/>
    </xf>
    <xf numFmtId="0" fontId="11" fillId="13" borderId="0" xfId="0" applyFont="1" applyFill="1" applyBorder="1" applyAlignment="1">
      <alignment horizontal="center" vertical="center" wrapText="1"/>
    </xf>
    <xf numFmtId="0" fontId="217" fillId="14" borderId="0" xfId="0" applyFont="1" applyFill="1" applyBorder="1" applyAlignment="1">
      <alignment horizontal="center" vertical="center" wrapText="1"/>
    </xf>
    <xf numFmtId="0" fontId="217" fillId="352" borderId="0" xfId="0" applyFont="1" applyFill="1" applyBorder="1" applyAlignment="1">
      <alignment horizontal="center" vertical="center" wrapText="1"/>
    </xf>
    <xf numFmtId="0" fontId="217" fillId="16" borderId="0" xfId="0" applyFont="1" applyFill="1" applyBorder="1" applyAlignment="1">
      <alignment horizontal="center" vertical="center" wrapText="1"/>
    </xf>
    <xf numFmtId="0" fontId="217" fillId="15" borderId="0" xfId="0" applyFont="1" applyFill="1" applyBorder="1" applyAlignment="1">
      <alignment horizontal="center" vertical="center" wrapText="1"/>
    </xf>
    <xf numFmtId="0" fontId="106" fillId="0" borderId="0" xfId="0" quotePrefix="1" applyFont="1" applyFill="1" applyBorder="1" applyAlignment="1">
      <alignment horizontal="center" vertical="center" wrapText="1"/>
    </xf>
    <xf numFmtId="0" fontId="218" fillId="350" borderId="0" xfId="0" applyFont="1" applyFill="1" applyBorder="1" applyAlignment="1">
      <alignment horizontal="center" vertical="center"/>
    </xf>
    <xf numFmtId="9" fontId="6" fillId="350" borderId="0" xfId="2" applyFont="1" applyFill="1" applyBorder="1" applyAlignment="1">
      <alignment horizontal="right" vertical="center"/>
    </xf>
    <xf numFmtId="165" fontId="6" fillId="350" borderId="0" xfId="1" applyNumberFormat="1" applyFont="1" applyFill="1" applyAlignment="1">
      <alignment horizontal="right" vertical="center"/>
    </xf>
    <xf numFmtId="0" fontId="3" fillId="353" borderId="0" xfId="0" applyFont="1" applyFill="1" applyAlignment="1">
      <alignment vertical="center" wrapText="1"/>
    </xf>
    <xf numFmtId="0" fontId="11" fillId="353" borderId="0" xfId="0" applyFont="1" applyFill="1" applyBorder="1" applyAlignment="1">
      <alignment horizontal="left" vertical="center" wrapText="1"/>
    </xf>
    <xf numFmtId="0" fontId="4" fillId="353" borderId="0" xfId="0" applyFont="1" applyFill="1" applyBorder="1" applyAlignment="1">
      <alignment horizontal="center" vertical="center" wrapText="1"/>
    </xf>
    <xf numFmtId="0" fontId="4" fillId="353" borderId="0" xfId="0" applyFont="1" applyFill="1" applyBorder="1" applyAlignment="1">
      <alignment horizontal="left" vertical="center" wrapText="1"/>
    </xf>
    <xf numFmtId="0" fontId="216" fillId="353" borderId="0" xfId="0" applyFont="1" applyFill="1" applyBorder="1" applyAlignment="1">
      <alignment horizontal="center" vertical="center" wrapText="1"/>
    </xf>
    <xf numFmtId="0" fontId="3" fillId="353" borderId="0" xfId="0" applyFont="1" applyFill="1" applyBorder="1" applyAlignment="1">
      <alignment horizontal="center" vertical="center" wrapText="1"/>
    </xf>
    <xf numFmtId="17" fontId="3" fillId="353" borderId="0" xfId="0" applyNumberFormat="1" applyFont="1" applyFill="1" applyBorder="1" applyAlignment="1">
      <alignment horizontal="center" vertical="center" wrapText="1"/>
    </xf>
    <xf numFmtId="0" fontId="15" fillId="353" borderId="0" xfId="0" applyFont="1" applyFill="1" applyBorder="1" applyAlignment="1">
      <alignment horizontal="center" vertical="center" wrapText="1"/>
    </xf>
    <xf numFmtId="0" fontId="47" fillId="353" borderId="0" xfId="0" applyFont="1" applyFill="1" applyAlignment="1">
      <alignment horizontal="center" vertical="center" wrapText="1"/>
    </xf>
    <xf numFmtId="0" fontId="47" fillId="353" borderId="0" xfId="0" applyFont="1" applyFill="1" applyAlignment="1">
      <alignment vertical="center" wrapText="1"/>
    </xf>
    <xf numFmtId="0" fontId="47" fillId="353" borderId="0" xfId="0" applyFont="1" applyFill="1" applyAlignment="1">
      <alignment horizontal="left" vertical="center" wrapText="1"/>
    </xf>
    <xf numFmtId="0" fontId="3" fillId="353" borderId="0" xfId="0" applyFont="1" applyFill="1" applyAlignment="1">
      <alignment horizontal="center" vertical="center" wrapText="1"/>
    </xf>
    <xf numFmtId="0" fontId="3" fillId="353" borderId="0" xfId="0" applyFont="1" applyFill="1" applyAlignment="1">
      <alignment horizontal="left" vertical="center" wrapText="1"/>
    </xf>
    <xf numFmtId="0" fontId="4" fillId="353" borderId="0" xfId="0" applyFont="1" applyFill="1" applyAlignment="1">
      <alignment horizontal="left" vertical="center" wrapText="1"/>
    </xf>
    <xf numFmtId="0" fontId="4" fillId="353" borderId="0" xfId="0" applyFont="1" applyFill="1" applyAlignment="1">
      <alignment horizontal="center" vertical="center" wrapText="1"/>
    </xf>
    <xf numFmtId="0" fontId="119" fillId="17" borderId="0" xfId="0" applyFont="1" applyFill="1" applyBorder="1" applyAlignment="1" applyProtection="1">
      <alignment horizontal="center" vertical="center" wrapText="1"/>
      <protection locked="0"/>
    </xf>
    <xf numFmtId="0" fontId="119" fillId="18" borderId="0" xfId="0" applyFont="1" applyFill="1" applyBorder="1" applyAlignment="1" applyProtection="1">
      <alignment horizontal="center" vertical="center" wrapText="1"/>
      <protection locked="0"/>
    </xf>
    <xf numFmtId="0" fontId="119" fillId="20" borderId="0" xfId="0" applyFont="1" applyFill="1" applyBorder="1" applyAlignment="1" applyProtection="1">
      <alignment horizontal="center" vertical="center" wrapText="1"/>
      <protection locked="0"/>
    </xf>
    <xf numFmtId="0" fontId="118" fillId="21" borderId="0" xfId="0" applyFont="1" applyFill="1" applyBorder="1" applyAlignment="1" applyProtection="1">
      <alignment horizontal="center" vertical="center" wrapText="1"/>
      <protection locked="0"/>
    </xf>
    <xf numFmtId="0" fontId="118" fillId="24" borderId="0" xfId="0" applyFont="1" applyFill="1" applyBorder="1" applyAlignment="1" applyProtection="1">
      <alignment horizontal="center" vertical="center" wrapText="1"/>
      <protection locked="0"/>
    </xf>
    <xf numFmtId="0" fontId="119" fillId="48" borderId="0" xfId="0" applyFont="1" applyFill="1" applyBorder="1" applyAlignment="1" applyProtection="1">
      <alignment horizontal="center" vertical="center" wrapText="1"/>
      <protection locked="0"/>
    </xf>
    <xf numFmtId="0" fontId="119" fillId="47" borderId="0" xfId="0" applyFont="1" applyFill="1" applyBorder="1" applyAlignment="1" applyProtection="1">
      <alignment horizontal="center" vertical="center" wrapText="1"/>
      <protection locked="0"/>
    </xf>
    <xf numFmtId="0" fontId="119" fillId="45" borderId="0" xfId="0" applyFont="1" applyFill="1" applyBorder="1" applyAlignment="1" applyProtection="1">
      <alignment horizontal="center" vertical="center" wrapText="1"/>
      <protection locked="0"/>
    </xf>
    <xf numFmtId="0" fontId="118" fillId="44" borderId="0" xfId="0" applyFont="1" applyFill="1" applyBorder="1" applyAlignment="1" applyProtection="1">
      <alignment horizontal="center" vertical="center" wrapText="1"/>
      <protection locked="0"/>
    </xf>
    <xf numFmtId="0" fontId="118" fillId="42" borderId="0" xfId="0" applyFont="1" applyFill="1" applyBorder="1" applyAlignment="1" applyProtection="1">
      <alignment horizontal="center" vertical="center" wrapText="1"/>
      <protection locked="0"/>
    </xf>
    <xf numFmtId="0" fontId="118" fillId="41" borderId="0" xfId="0" applyFont="1" applyFill="1" applyBorder="1" applyAlignment="1" applyProtection="1">
      <alignment horizontal="center" vertical="center" wrapText="1"/>
      <protection locked="0"/>
    </xf>
    <xf numFmtId="0" fontId="118" fillId="49" borderId="0" xfId="0" applyFont="1" applyFill="1" applyBorder="1" applyAlignment="1" applyProtection="1">
      <alignment horizontal="center" vertical="center" wrapText="1"/>
      <protection locked="0"/>
    </xf>
    <xf numFmtId="0" fontId="118" fillId="50" borderId="0" xfId="0" applyFont="1" applyFill="1" applyBorder="1" applyAlignment="1" applyProtection="1">
      <alignment horizontal="center" vertical="center" wrapText="1"/>
      <protection locked="0"/>
    </xf>
    <xf numFmtId="0" fontId="118" fillId="52" borderId="0" xfId="0" applyFont="1" applyFill="1" applyBorder="1" applyAlignment="1" applyProtection="1">
      <alignment horizontal="center" vertical="center" wrapText="1"/>
      <protection locked="0"/>
    </xf>
    <xf numFmtId="0" fontId="118" fillId="53" borderId="0" xfId="0" applyFont="1" applyFill="1" applyBorder="1" applyAlignment="1" applyProtection="1">
      <alignment horizontal="center" vertical="center" wrapText="1"/>
      <protection locked="0"/>
    </xf>
    <xf numFmtId="0" fontId="118" fillId="55" borderId="0" xfId="0" applyFont="1" applyFill="1" applyBorder="1" applyAlignment="1" applyProtection="1">
      <alignment horizontal="center" vertical="center" wrapText="1"/>
      <protection locked="0"/>
    </xf>
    <xf numFmtId="0" fontId="118" fillId="56" borderId="0" xfId="0" applyFont="1" applyFill="1" applyBorder="1" applyAlignment="1" applyProtection="1">
      <alignment horizontal="center" vertical="center" wrapText="1"/>
      <protection locked="0"/>
    </xf>
    <xf numFmtId="0" fontId="118" fillId="73" borderId="0" xfId="0" applyFont="1" applyFill="1" applyBorder="1" applyAlignment="1" applyProtection="1">
      <alignment horizontal="center" vertical="center" wrapText="1"/>
      <protection locked="0"/>
    </xf>
    <xf numFmtId="0" fontId="118" fillId="74" borderId="0" xfId="0" applyFont="1" applyFill="1" applyBorder="1" applyAlignment="1" applyProtection="1">
      <alignment horizontal="center" vertical="center" wrapText="1"/>
      <protection locked="0"/>
    </xf>
    <xf numFmtId="0" fontId="118" fillId="76" borderId="0" xfId="0" applyFont="1" applyFill="1" applyBorder="1" applyAlignment="1" applyProtection="1">
      <alignment horizontal="center" vertical="center" wrapText="1"/>
      <protection locked="0"/>
    </xf>
    <xf numFmtId="0" fontId="118" fillId="77" borderId="0" xfId="0" applyFont="1" applyFill="1" applyBorder="1" applyAlignment="1" applyProtection="1">
      <alignment horizontal="center" vertical="center" wrapText="1"/>
      <protection locked="0"/>
    </xf>
    <xf numFmtId="0" fontId="118" fillId="79" borderId="0" xfId="0" applyFont="1" applyFill="1" applyBorder="1" applyAlignment="1" applyProtection="1">
      <alignment horizontal="center" vertical="center" wrapText="1"/>
      <protection locked="0"/>
    </xf>
    <xf numFmtId="0" fontId="118" fillId="80" borderId="0" xfId="0" applyFont="1" applyFill="1" applyBorder="1" applyAlignment="1" applyProtection="1">
      <alignment horizontal="center" vertical="center" wrapText="1"/>
      <protection locked="0"/>
    </xf>
    <xf numFmtId="0" fontId="118" fillId="57" borderId="0" xfId="0" applyFont="1" applyFill="1" applyBorder="1" applyAlignment="1" applyProtection="1">
      <alignment horizontal="center" vertical="center" wrapText="1"/>
      <protection locked="0"/>
    </xf>
    <xf numFmtId="0" fontId="118" fillId="58" borderId="0" xfId="0" applyFont="1" applyFill="1" applyBorder="1" applyAlignment="1" applyProtection="1">
      <alignment horizontal="center" vertical="center" wrapText="1"/>
      <protection locked="0"/>
    </xf>
    <xf numFmtId="0" fontId="118" fillId="60" borderId="0" xfId="0" applyFont="1" applyFill="1" applyBorder="1" applyAlignment="1" applyProtection="1">
      <alignment horizontal="center" vertical="center" wrapText="1"/>
      <protection locked="0"/>
    </xf>
    <xf numFmtId="0" fontId="118" fillId="61" borderId="0" xfId="0" applyFont="1" applyFill="1" applyBorder="1" applyAlignment="1" applyProtection="1">
      <alignment horizontal="center" vertical="center" wrapText="1"/>
      <protection locked="0"/>
    </xf>
    <xf numFmtId="0" fontId="118" fillId="63" borderId="0" xfId="0" applyFont="1" applyFill="1" applyBorder="1" applyAlignment="1" applyProtection="1">
      <alignment horizontal="center" vertical="center" wrapText="1"/>
      <protection locked="0"/>
    </xf>
    <xf numFmtId="0" fontId="118" fillId="64" borderId="0" xfId="0" applyFont="1" applyFill="1" applyBorder="1" applyAlignment="1" applyProtection="1">
      <alignment horizontal="center" vertical="center" wrapText="1"/>
      <protection locked="0"/>
    </xf>
    <xf numFmtId="0" fontId="118" fillId="72" borderId="0" xfId="0" applyFont="1" applyFill="1" applyBorder="1" applyAlignment="1" applyProtection="1">
      <alignment horizontal="center" vertical="center" wrapText="1"/>
      <protection locked="0"/>
    </xf>
    <xf numFmtId="0" fontId="118" fillId="71" borderId="0" xfId="0" applyFont="1" applyFill="1" applyBorder="1" applyAlignment="1" applyProtection="1">
      <alignment horizontal="center" vertical="center" wrapText="1"/>
      <protection locked="0"/>
    </xf>
    <xf numFmtId="0" fontId="118" fillId="69" borderId="0" xfId="0" applyFont="1" applyFill="1" applyBorder="1" applyAlignment="1" applyProtection="1">
      <alignment horizontal="center" vertical="center" wrapText="1"/>
      <protection locked="0"/>
    </xf>
    <xf numFmtId="0" fontId="118" fillId="68" borderId="0" xfId="0" applyFont="1" applyFill="1" applyBorder="1" applyAlignment="1" applyProtection="1">
      <alignment horizontal="center" vertical="center" wrapText="1"/>
      <protection locked="0"/>
    </xf>
    <xf numFmtId="0" fontId="118" fillId="66" borderId="0" xfId="0" applyFont="1" applyFill="1" applyBorder="1" applyAlignment="1" applyProtection="1">
      <alignment horizontal="center" vertical="center" wrapText="1"/>
      <protection locked="0"/>
    </xf>
    <xf numFmtId="0" fontId="118" fillId="65" borderId="0" xfId="0" applyFont="1" applyFill="1" applyBorder="1" applyAlignment="1" applyProtection="1">
      <alignment horizontal="center" vertical="center" wrapText="1"/>
      <protection locked="0"/>
    </xf>
    <xf numFmtId="0" fontId="118" fillId="81" borderId="0" xfId="0" applyFont="1" applyFill="1" applyBorder="1" applyAlignment="1" applyProtection="1">
      <alignment horizontal="center" vertical="center" wrapText="1"/>
      <protection locked="0"/>
    </xf>
    <xf numFmtId="0" fontId="118" fillId="82" borderId="0" xfId="0" applyFont="1" applyFill="1" applyBorder="1" applyAlignment="1" applyProtection="1">
      <alignment horizontal="center" vertical="center" wrapText="1"/>
      <protection locked="0"/>
    </xf>
    <xf numFmtId="0" fontId="118" fillId="84" borderId="0" xfId="0" applyFont="1" applyFill="1" applyBorder="1" applyAlignment="1" applyProtection="1">
      <alignment horizontal="center" vertical="center" wrapText="1"/>
      <protection locked="0"/>
    </xf>
    <xf numFmtId="0" fontId="118" fillId="85" borderId="0" xfId="0" applyFont="1" applyFill="1" applyBorder="1" applyAlignment="1" applyProtection="1">
      <alignment horizontal="center" vertical="center" wrapText="1"/>
      <protection locked="0"/>
    </xf>
    <xf numFmtId="0" fontId="118" fillId="87" borderId="0" xfId="0" applyFont="1" applyFill="1" applyBorder="1" applyAlignment="1" applyProtection="1">
      <alignment horizontal="center" vertical="center" wrapText="1"/>
      <protection locked="0"/>
    </xf>
    <xf numFmtId="0" fontId="118" fillId="88" borderId="0" xfId="0" applyFont="1" applyFill="1" applyBorder="1" applyAlignment="1" applyProtection="1">
      <alignment horizontal="center" vertical="center" wrapText="1"/>
      <protection locked="0"/>
    </xf>
    <xf numFmtId="0" fontId="118" fillId="33" borderId="0" xfId="0" applyFont="1" applyFill="1" applyBorder="1" applyAlignment="1" applyProtection="1">
      <alignment horizontal="center" vertical="center" wrapText="1"/>
      <protection locked="0"/>
    </xf>
    <xf numFmtId="0" fontId="118" fillId="34" borderId="0" xfId="0" applyFont="1" applyFill="1" applyBorder="1" applyAlignment="1" applyProtection="1">
      <alignment horizontal="center" vertical="center" wrapText="1"/>
      <protection locked="0"/>
    </xf>
    <xf numFmtId="0" fontId="118" fillId="36" borderId="0" xfId="0" applyFont="1" applyFill="1" applyBorder="1" applyAlignment="1" applyProtection="1">
      <alignment horizontal="center" vertical="center" wrapText="1"/>
      <protection locked="0"/>
    </xf>
    <xf numFmtId="0" fontId="119" fillId="37" borderId="0" xfId="0" applyFont="1" applyFill="1" applyBorder="1" applyAlignment="1" applyProtection="1">
      <alignment horizontal="center" vertical="center" wrapText="1"/>
      <protection locked="0"/>
    </xf>
    <xf numFmtId="0" fontId="119" fillId="39" borderId="0" xfId="0" applyFont="1" applyFill="1" applyBorder="1" applyAlignment="1" applyProtection="1">
      <alignment horizontal="center" vertical="center" wrapText="1"/>
      <protection locked="0"/>
    </xf>
    <xf numFmtId="0" fontId="119" fillId="40" borderId="0" xfId="0" applyFont="1" applyFill="1" applyBorder="1" applyAlignment="1" applyProtection="1">
      <alignment horizontal="center" vertical="center" wrapText="1"/>
      <protection locked="0"/>
    </xf>
    <xf numFmtId="0" fontId="119" fillId="25" borderId="0" xfId="0" applyFont="1" applyFill="1" applyBorder="1" applyAlignment="1" applyProtection="1">
      <alignment horizontal="center" vertical="center" wrapText="1"/>
      <protection locked="0"/>
    </xf>
    <xf numFmtId="0" fontId="119" fillId="26" borderId="0" xfId="0" applyFont="1" applyFill="1" applyBorder="1" applyAlignment="1" applyProtection="1">
      <alignment horizontal="center" vertical="center" wrapText="1"/>
      <protection locked="0"/>
    </xf>
    <xf numFmtId="0" fontId="119" fillId="28" borderId="0" xfId="0" applyFont="1" applyFill="1" applyBorder="1" applyAlignment="1" applyProtection="1">
      <alignment horizontal="center" vertical="center" wrapText="1"/>
      <protection locked="0"/>
    </xf>
    <xf numFmtId="0" fontId="119" fillId="29" borderId="0" xfId="0" applyFont="1" applyFill="1" applyBorder="1" applyAlignment="1" applyProtection="1">
      <alignment horizontal="center" vertical="center" wrapText="1"/>
      <protection locked="0"/>
    </xf>
    <xf numFmtId="0" fontId="119" fillId="32" borderId="0" xfId="0" applyFont="1" applyFill="1" applyBorder="1" applyAlignment="1" applyProtection="1">
      <alignment horizontal="center" vertical="center" wrapText="1"/>
      <protection locked="0"/>
    </xf>
    <xf numFmtId="0" fontId="119" fillId="31" borderId="0" xfId="0" applyFont="1" applyFill="1" applyBorder="1" applyAlignment="1" applyProtection="1">
      <alignment horizontal="center" vertical="center" wrapText="1"/>
      <protection locked="0"/>
    </xf>
    <xf numFmtId="0" fontId="118" fillId="92" borderId="0" xfId="0" applyFont="1" applyFill="1" applyBorder="1" applyAlignment="1" applyProtection="1">
      <alignment horizontal="center" vertical="center" wrapText="1"/>
      <protection locked="0"/>
    </xf>
    <xf numFmtId="0" fontId="118" fillId="90" borderId="0" xfId="0" applyFont="1" applyFill="1" applyBorder="1" applyAlignment="1" applyProtection="1">
      <alignment horizontal="center" vertical="center" wrapText="1"/>
      <protection locked="0"/>
    </xf>
    <xf numFmtId="0" fontId="118" fillId="89" borderId="0" xfId="0" applyFont="1" applyFill="1" applyBorder="1" applyAlignment="1" applyProtection="1">
      <alignment horizontal="center" vertical="center" wrapText="1"/>
      <protection locked="0"/>
    </xf>
    <xf numFmtId="0" fontId="118" fillId="94" borderId="0" xfId="0" applyFont="1" applyFill="1" applyBorder="1" applyAlignment="1" applyProtection="1">
      <alignment horizontal="center" vertical="center" wrapText="1"/>
      <protection locked="0"/>
    </xf>
    <xf numFmtId="0" fontId="118" fillId="95" borderId="0" xfId="0" applyFont="1" applyFill="1" applyBorder="1" applyAlignment="1" applyProtection="1">
      <alignment horizontal="center" vertical="center" wrapText="1"/>
      <protection locked="0"/>
    </xf>
    <xf numFmtId="0" fontId="219" fillId="0" borderId="0" xfId="0" applyFont="1" applyAlignment="1">
      <alignment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82" fillId="0" borderId="0" xfId="0" applyFont="1" applyFill="1" applyBorder="1" applyAlignment="1">
      <alignment horizontal="right" vertical="center" wrapText="1"/>
    </xf>
    <xf numFmtId="0" fontId="138" fillId="0" borderId="0" xfId="0" applyFont="1" applyFill="1" applyBorder="1" applyAlignment="1">
      <alignment horizontal="center" vertical="center" wrapText="1"/>
    </xf>
    <xf numFmtId="0" fontId="220" fillId="0" borderId="0" xfId="0" applyFont="1"/>
    <xf numFmtId="0" fontId="110" fillId="0" borderId="0" xfId="0" applyFont="1"/>
    <xf numFmtId="0" fontId="221" fillId="0" borderId="0" xfId="0" applyFont="1"/>
    <xf numFmtId="1" fontId="24" fillId="0" borderId="0" xfId="0" applyNumberFormat="1" applyFont="1" applyAlignment="1">
      <alignment horizontal="center"/>
    </xf>
    <xf numFmtId="49" fontId="24" fillId="0" borderId="0" xfId="0" applyNumberFormat="1" applyFont="1" applyAlignment="1">
      <alignment horizontal="center"/>
    </xf>
    <xf numFmtId="1" fontId="24" fillId="0" borderId="0" xfId="0" applyNumberFormat="1" applyFont="1" applyAlignment="1">
      <alignment horizontal="left"/>
    </xf>
    <xf numFmtId="0" fontId="24" fillId="0" borderId="0" xfId="0" applyFont="1" applyAlignment="1">
      <alignment horizontal="left"/>
    </xf>
    <xf numFmtId="0" fontId="214" fillId="2" borderId="2" xfId="0" applyFont="1" applyFill="1" applyBorder="1" applyAlignment="1">
      <alignment horizontal="center" vertical="center"/>
    </xf>
    <xf numFmtId="0" fontId="214" fillId="0" borderId="0" xfId="0" applyFont="1" applyBorder="1" applyAlignment="1">
      <alignment horizontal="center" vertical="center"/>
    </xf>
    <xf numFmtId="0" fontId="214" fillId="0" borderId="2" xfId="0" applyFont="1" applyBorder="1" applyAlignment="1">
      <alignment horizontal="center" vertical="center"/>
    </xf>
    <xf numFmtId="0" fontId="215" fillId="0" borderId="2" xfId="0" applyFont="1" applyBorder="1" applyAlignment="1">
      <alignment horizontal="left" vertical="center"/>
    </xf>
    <xf numFmtId="0" fontId="222" fillId="0" borderId="0" xfId="0" applyFont="1"/>
    <xf numFmtId="0" fontId="223" fillId="0" borderId="0" xfId="0" applyFont="1"/>
    <xf numFmtId="0" fontId="102" fillId="2" borderId="2" xfId="0" applyFont="1" applyFill="1" applyBorder="1" applyAlignment="1">
      <alignment horizontal="center" vertical="center"/>
    </xf>
    <xf numFmtId="0" fontId="102" fillId="0" borderId="0" xfId="0" applyFont="1" applyBorder="1" applyAlignment="1">
      <alignment horizontal="center" vertical="center"/>
    </xf>
    <xf numFmtId="0" fontId="108" fillId="0" borderId="0" xfId="0" applyFont="1" applyBorder="1" applyAlignment="1">
      <alignment horizontal="left" vertical="center"/>
    </xf>
    <xf numFmtId="0" fontId="108" fillId="0" borderId="0" xfId="0" applyFont="1" applyBorder="1" applyAlignment="1">
      <alignment vertical="center"/>
    </xf>
    <xf numFmtId="0" fontId="102" fillId="0" borderId="2" xfId="0" applyFont="1" applyBorder="1" applyAlignment="1">
      <alignment horizontal="center" vertical="center"/>
    </xf>
    <xf numFmtId="0" fontId="108" fillId="0" borderId="2" xfId="0" applyFont="1" applyBorder="1" applyAlignment="1">
      <alignment horizontal="left" vertical="center"/>
    </xf>
    <xf numFmtId="0" fontId="108" fillId="0" borderId="2" xfId="0" applyFont="1" applyBorder="1" applyAlignment="1">
      <alignment vertical="center"/>
    </xf>
    <xf numFmtId="0" fontId="224" fillId="0" borderId="0" xfId="0" applyFont="1"/>
    <xf numFmtId="0" fontId="1" fillId="11" borderId="0" xfId="0" applyFont="1" applyFill="1"/>
    <xf numFmtId="0" fontId="119" fillId="13" borderId="0" xfId="0" applyFont="1" applyFill="1" applyBorder="1" applyAlignment="1" applyProtection="1">
      <alignment horizontal="center" vertical="center" wrapText="1"/>
      <protection locked="0"/>
    </xf>
    <xf numFmtId="0" fontId="4" fillId="19" borderId="0" xfId="0" applyFont="1" applyFill="1" applyBorder="1" applyAlignment="1">
      <alignment horizontal="center" vertical="center" wrapText="1"/>
    </xf>
    <xf numFmtId="0" fontId="119" fillId="19" borderId="0" xfId="0" applyFont="1" applyFill="1" applyBorder="1" applyAlignment="1" applyProtection="1">
      <alignment horizontal="center" vertical="center" wrapText="1"/>
      <protection locked="0"/>
    </xf>
    <xf numFmtId="0" fontId="43" fillId="22" borderId="0" xfId="0" applyFont="1" applyFill="1" applyBorder="1" applyAlignment="1">
      <alignment horizontal="center" vertical="center" wrapText="1"/>
    </xf>
    <xf numFmtId="0" fontId="118" fillId="22" borderId="0" xfId="0" applyFont="1" applyFill="1" applyBorder="1" applyAlignment="1" applyProtection="1">
      <alignment horizontal="center" vertical="center" wrapText="1"/>
      <protection locked="0"/>
    </xf>
    <xf numFmtId="0" fontId="118" fillId="23" borderId="0" xfId="0" applyFont="1" applyFill="1" applyBorder="1" applyAlignment="1" applyProtection="1">
      <alignment horizontal="center" vertical="center" wrapText="1"/>
      <protection locked="0"/>
    </xf>
    <xf numFmtId="0" fontId="118" fillId="14" borderId="0" xfId="0" applyFont="1" applyFill="1" applyBorder="1" applyAlignment="1" applyProtection="1">
      <alignment horizontal="center" vertical="center" wrapText="1"/>
      <protection locked="0"/>
    </xf>
    <xf numFmtId="0" fontId="6" fillId="0" borderId="12" xfId="0" applyFont="1" applyFill="1" applyBorder="1" applyAlignment="1">
      <alignment horizontal="left" vertical="center" wrapText="1"/>
    </xf>
    <xf numFmtId="0" fontId="6" fillId="0" borderId="20" xfId="0" applyFont="1" applyFill="1" applyBorder="1" applyAlignment="1">
      <alignment horizontal="left" vertical="center" wrapText="1"/>
    </xf>
    <xf numFmtId="0" fontId="6" fillId="0" borderId="21" xfId="0" applyFont="1" applyFill="1" applyBorder="1" applyAlignment="1">
      <alignment horizontal="left" vertical="center" wrapText="1"/>
    </xf>
    <xf numFmtId="0" fontId="6" fillId="0" borderId="22" xfId="0" applyFont="1" applyFill="1" applyBorder="1" applyAlignment="1">
      <alignment horizontal="left" vertical="center" wrapText="1"/>
    </xf>
    <xf numFmtId="0" fontId="6" fillId="0" borderId="23" xfId="0" applyFont="1" applyFill="1" applyBorder="1" applyAlignment="1">
      <alignment horizontal="left" vertical="center" wrapText="1"/>
    </xf>
    <xf numFmtId="0" fontId="6" fillId="0" borderId="24" xfId="0" applyFont="1" applyFill="1" applyBorder="1" applyAlignment="1">
      <alignment horizontal="left" vertical="center" wrapText="1"/>
    </xf>
    <xf numFmtId="0" fontId="6" fillId="0" borderId="19" xfId="0" applyFont="1" applyFill="1" applyBorder="1" applyAlignment="1">
      <alignment horizontal="left" vertical="center" wrapText="1"/>
    </xf>
    <xf numFmtId="0" fontId="4" fillId="46" borderId="0" xfId="0" applyFont="1" applyFill="1" applyBorder="1" applyAlignment="1">
      <alignment horizontal="center" vertical="center" wrapText="1"/>
    </xf>
    <xf numFmtId="0" fontId="119" fillId="46" borderId="0" xfId="0" applyFont="1" applyFill="1" applyBorder="1" applyAlignment="1" applyProtection="1">
      <alignment horizontal="center" vertical="center" wrapText="1"/>
      <protection locked="0"/>
    </xf>
    <xf numFmtId="0" fontId="43" fillId="43" borderId="0" xfId="0" applyFont="1" applyFill="1" applyBorder="1" applyAlignment="1">
      <alignment horizontal="center" vertical="center" wrapText="1"/>
    </xf>
    <xf numFmtId="0" fontId="118" fillId="43" borderId="0" xfId="0" applyFont="1" applyFill="1" applyBorder="1" applyAlignment="1" applyProtection="1">
      <alignment horizontal="center" vertical="center" wrapText="1"/>
      <protection locked="0"/>
    </xf>
    <xf numFmtId="0" fontId="43" fillId="7" borderId="0" xfId="0" applyFont="1" applyFill="1" applyBorder="1" applyAlignment="1">
      <alignment horizontal="center" vertical="center" wrapText="1"/>
    </xf>
    <xf numFmtId="0" fontId="118" fillId="7" borderId="0" xfId="0" applyFont="1" applyFill="1" applyBorder="1" applyAlignment="1" applyProtection="1">
      <alignment horizontal="center" vertical="center" wrapText="1"/>
      <protection locked="0"/>
    </xf>
    <xf numFmtId="0" fontId="43" fillId="51" borderId="0" xfId="0" applyFont="1" applyFill="1" applyBorder="1" applyAlignment="1">
      <alignment horizontal="center" vertical="center" wrapText="1"/>
    </xf>
    <xf numFmtId="0" fontId="118" fillId="51" borderId="0" xfId="0" applyFont="1" applyFill="1" applyBorder="1" applyAlignment="1" applyProtection="1">
      <alignment horizontal="center" vertical="center" wrapText="1"/>
      <protection locked="0"/>
    </xf>
    <xf numFmtId="0" fontId="43" fillId="54" borderId="0" xfId="0" applyFont="1" applyFill="1" applyBorder="1" applyAlignment="1">
      <alignment horizontal="center" vertical="center" wrapText="1"/>
    </xf>
    <xf numFmtId="0" fontId="118" fillId="54" borderId="0" xfId="0" applyFont="1" applyFill="1" applyBorder="1" applyAlignment="1" applyProtection="1">
      <alignment horizontal="center" vertical="center" wrapText="1"/>
      <protection locked="0"/>
    </xf>
    <xf numFmtId="0" fontId="43" fillId="75" borderId="0" xfId="0" applyFont="1" applyFill="1" applyBorder="1" applyAlignment="1">
      <alignment horizontal="center" vertical="center" wrapText="1"/>
    </xf>
    <xf numFmtId="0" fontId="118" fillId="75" borderId="0" xfId="0" applyFont="1" applyFill="1" applyBorder="1" applyAlignment="1" applyProtection="1">
      <alignment horizontal="center" vertical="center" wrapText="1"/>
      <protection locked="0"/>
    </xf>
    <xf numFmtId="0" fontId="43" fillId="78" borderId="0" xfId="0" applyFont="1" applyFill="1" applyBorder="1" applyAlignment="1">
      <alignment horizontal="center" vertical="center" wrapText="1"/>
    </xf>
    <xf numFmtId="0" fontId="118" fillId="78" borderId="0" xfId="0" applyFont="1" applyFill="1" applyBorder="1" applyAlignment="1" applyProtection="1">
      <alignment horizontal="center" vertical="center" wrapText="1"/>
      <protection locked="0"/>
    </xf>
    <xf numFmtId="0" fontId="118" fillId="15" borderId="0" xfId="0" applyFont="1" applyFill="1" applyBorder="1" applyAlignment="1" applyProtection="1">
      <alignment horizontal="center" vertical="center" wrapText="1"/>
      <protection locked="0"/>
    </xf>
    <xf numFmtId="0" fontId="43" fillId="59" borderId="0" xfId="0" applyFont="1" applyFill="1" applyBorder="1" applyAlignment="1">
      <alignment horizontal="center" vertical="center" wrapText="1"/>
    </xf>
    <xf numFmtId="0" fontId="118" fillId="59" borderId="0" xfId="0" applyFont="1" applyFill="1" applyBorder="1" applyAlignment="1" applyProtection="1">
      <alignment horizontal="center" vertical="center" wrapText="1"/>
      <protection locked="0"/>
    </xf>
    <xf numFmtId="0" fontId="43" fillId="70" borderId="0" xfId="0" applyFont="1" applyFill="1" applyBorder="1" applyAlignment="1">
      <alignment horizontal="center" vertical="center" wrapText="1"/>
    </xf>
    <xf numFmtId="0" fontId="118" fillId="70" borderId="0" xfId="0" applyFont="1" applyFill="1" applyBorder="1" applyAlignment="1" applyProtection="1">
      <alignment horizontal="center" vertical="center" wrapText="1"/>
      <protection locked="0"/>
    </xf>
    <xf numFmtId="0" fontId="43" fillId="67" borderId="0" xfId="0" applyFont="1" applyFill="1" applyBorder="1" applyAlignment="1">
      <alignment horizontal="center" vertical="center" wrapText="1"/>
    </xf>
    <xf numFmtId="0" fontId="118" fillId="67" borderId="0" xfId="0" applyFont="1" applyFill="1" applyBorder="1" applyAlignment="1" applyProtection="1">
      <alignment horizontal="center" vertical="center" wrapText="1"/>
      <protection locked="0"/>
    </xf>
    <xf numFmtId="0" fontId="118" fillId="16" borderId="0" xfId="0" applyFont="1" applyFill="1" applyBorder="1" applyAlignment="1" applyProtection="1">
      <alignment horizontal="center" vertical="center" wrapText="1"/>
      <protection locked="0"/>
    </xf>
    <xf numFmtId="0" fontId="43" fillId="83" borderId="0" xfId="0" applyFont="1" applyFill="1" applyBorder="1" applyAlignment="1">
      <alignment horizontal="center" vertical="center" wrapText="1"/>
    </xf>
    <xf numFmtId="0" fontId="118" fillId="83" borderId="0" xfId="0" applyFont="1" applyFill="1" applyBorder="1" applyAlignment="1" applyProtection="1">
      <alignment horizontal="center" vertical="center" wrapText="1"/>
      <protection locked="0"/>
    </xf>
    <xf numFmtId="0" fontId="43" fillId="86" borderId="0" xfId="0" applyFont="1" applyFill="1" applyBorder="1" applyAlignment="1">
      <alignment horizontal="center" vertical="center" wrapText="1"/>
    </xf>
    <xf numFmtId="0" fontId="118" fillId="86" borderId="0" xfId="0" applyFont="1" applyFill="1" applyBorder="1" applyAlignment="1" applyProtection="1">
      <alignment horizontal="center" vertical="center" wrapText="1"/>
      <protection locked="0"/>
    </xf>
    <xf numFmtId="0" fontId="43" fillId="35" borderId="0" xfId="0" applyFont="1" applyFill="1" applyBorder="1" applyAlignment="1">
      <alignment horizontal="center" vertical="center" wrapText="1"/>
    </xf>
    <xf numFmtId="0" fontId="118" fillId="35" borderId="0" xfId="0" applyFont="1" applyFill="1" applyBorder="1" applyAlignment="1" applyProtection="1">
      <alignment horizontal="center" vertical="center" wrapText="1"/>
      <protection locked="0"/>
    </xf>
    <xf numFmtId="0" fontId="4" fillId="38" borderId="0" xfId="0" applyFont="1" applyFill="1" applyBorder="1" applyAlignment="1">
      <alignment horizontal="center" vertical="center" wrapText="1"/>
    </xf>
    <xf numFmtId="0" fontId="119" fillId="38" borderId="0" xfId="0" applyFont="1" applyFill="1" applyBorder="1" applyAlignment="1" applyProtection="1">
      <alignment horizontal="center" vertical="center" wrapText="1"/>
      <protection locked="0"/>
    </xf>
    <xf numFmtId="0" fontId="4" fillId="16" borderId="0" xfId="0" applyFont="1" applyFill="1" applyBorder="1" applyAlignment="1">
      <alignment horizontal="center" vertical="center" wrapText="1"/>
    </xf>
    <xf numFmtId="0" fontId="119" fillId="16" borderId="0" xfId="0" applyFont="1" applyFill="1" applyBorder="1" applyAlignment="1" applyProtection="1">
      <alignment horizontal="center" vertical="center" wrapText="1"/>
      <protection locked="0"/>
    </xf>
    <xf numFmtId="0" fontId="4" fillId="27" borderId="0" xfId="0" applyFont="1" applyFill="1" applyBorder="1" applyAlignment="1">
      <alignment horizontal="center" vertical="center" wrapText="1"/>
    </xf>
    <xf numFmtId="0" fontId="119" fillId="27" borderId="0" xfId="0" applyFont="1" applyFill="1" applyBorder="1" applyAlignment="1" applyProtection="1">
      <alignment horizontal="center" vertical="center" wrapText="1"/>
      <protection locked="0"/>
    </xf>
    <xf numFmtId="0" fontId="4" fillId="30" borderId="0" xfId="0" applyFont="1" applyFill="1" applyBorder="1" applyAlignment="1">
      <alignment horizontal="center" vertical="center" wrapText="1"/>
    </xf>
    <xf numFmtId="0" fontId="119" fillId="30" borderId="0" xfId="0" applyFont="1" applyFill="1" applyBorder="1" applyAlignment="1" applyProtection="1">
      <alignment horizontal="center" vertical="center" wrapText="1"/>
      <protection locked="0"/>
    </xf>
    <xf numFmtId="0" fontId="43" fillId="91" borderId="0" xfId="0" applyFont="1" applyFill="1" applyBorder="1" applyAlignment="1">
      <alignment horizontal="center" vertical="center" wrapText="1"/>
    </xf>
    <xf numFmtId="0" fontId="118" fillId="91" borderId="0" xfId="0" applyFont="1" applyFill="1" applyBorder="1" applyAlignment="1" applyProtection="1">
      <alignment horizontal="center" vertical="center" wrapText="1"/>
      <protection locked="0"/>
    </xf>
    <xf numFmtId="0" fontId="43" fillId="93" borderId="0" xfId="0" applyFont="1" applyFill="1" applyBorder="1" applyAlignment="1">
      <alignment horizontal="center" vertical="center" wrapText="1"/>
    </xf>
    <xf numFmtId="0" fontId="118" fillId="93" borderId="0" xfId="0" applyFont="1" applyFill="1" applyBorder="1" applyAlignment="1" applyProtection="1">
      <alignment horizontal="center" vertical="center" wrapText="1"/>
      <protection locked="0"/>
    </xf>
    <xf numFmtId="0" fontId="2" fillId="0" borderId="25" xfId="0" applyFont="1" applyBorder="1" applyAlignment="1">
      <alignment vertical="center" wrapText="1"/>
    </xf>
    <xf numFmtId="0" fontId="6" fillId="0" borderId="25" xfId="0" applyFont="1" applyFill="1" applyBorder="1" applyAlignment="1">
      <alignment horizontal="right" vertical="center" wrapText="1"/>
    </xf>
    <xf numFmtId="0" fontId="4" fillId="0" borderId="25" xfId="0" applyFont="1" applyFill="1" applyBorder="1" applyAlignment="1">
      <alignment horizontal="center" vertical="center" wrapText="1"/>
    </xf>
    <xf numFmtId="0" fontId="6" fillId="0" borderId="25" xfId="0" applyFont="1" applyFill="1" applyBorder="1" applyAlignment="1">
      <alignment horizontal="left" vertical="center" wrapText="1"/>
    </xf>
    <xf numFmtId="0" fontId="106" fillId="0" borderId="25" xfId="0" applyFont="1" applyFill="1" applyBorder="1" applyAlignment="1">
      <alignment horizontal="center" vertical="center" wrapText="1"/>
    </xf>
    <xf numFmtId="0" fontId="140" fillId="0" borderId="25" xfId="0" applyFont="1" applyFill="1" applyBorder="1" applyAlignment="1">
      <alignment horizontal="left" vertical="center" wrapText="1"/>
    </xf>
    <xf numFmtId="0" fontId="2" fillId="0" borderId="25" xfId="0" applyFont="1" applyFill="1" applyBorder="1" applyAlignment="1">
      <alignment horizontal="center" vertical="center" wrapText="1"/>
    </xf>
    <xf numFmtId="17" fontId="2" fillId="0" borderId="25" xfId="0" applyNumberFormat="1" applyFont="1" applyFill="1" applyBorder="1" applyAlignment="1">
      <alignment horizontal="center" vertical="center" wrapText="1"/>
    </xf>
    <xf numFmtId="0" fontId="17" fillId="0" borderId="25" xfId="0" applyFont="1" applyFill="1" applyBorder="1" applyAlignment="1">
      <alignment horizontal="center" vertical="center" wrapText="1"/>
    </xf>
    <xf numFmtId="0" fontId="46" fillId="0" borderId="25" xfId="0" applyFont="1" applyBorder="1" applyAlignment="1">
      <alignment horizontal="center" vertical="center" wrapText="1"/>
    </xf>
    <xf numFmtId="0" fontId="46" fillId="0" borderId="25" xfId="0" applyFont="1" applyBorder="1" applyAlignment="1">
      <alignment vertical="center" wrapText="1"/>
    </xf>
    <xf numFmtId="0" fontId="47" fillId="0" borderId="25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vertical="center" wrapText="1"/>
    </xf>
    <xf numFmtId="0" fontId="6" fillId="0" borderId="26" xfId="0" applyFont="1" applyFill="1" applyBorder="1" applyAlignment="1">
      <alignment horizontal="left" vertical="center" wrapText="1"/>
    </xf>
    <xf numFmtId="0" fontId="6" fillId="0" borderId="26" xfId="0" applyFont="1" applyFill="1" applyBorder="1" applyAlignment="1">
      <alignment horizontal="center" vertical="center" wrapText="1"/>
    </xf>
    <xf numFmtId="0" fontId="106" fillId="0" borderId="26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17" fontId="2" fillId="0" borderId="26" xfId="0" applyNumberFormat="1" applyFont="1" applyFill="1" applyBorder="1" applyAlignment="1">
      <alignment horizontal="center" vertical="center" wrapText="1"/>
    </xf>
    <xf numFmtId="0" fontId="17" fillId="0" borderId="26" xfId="0" applyFont="1" applyFill="1" applyBorder="1" applyAlignment="1">
      <alignment horizontal="center" vertical="center" wrapText="1"/>
    </xf>
    <xf numFmtId="0" fontId="46" fillId="0" borderId="26" xfId="0" applyFont="1" applyBorder="1" applyAlignment="1">
      <alignment horizontal="center" vertical="center" wrapText="1"/>
    </xf>
    <xf numFmtId="0" fontId="46" fillId="0" borderId="26" xfId="0" applyFont="1" applyBorder="1" applyAlignment="1">
      <alignment vertical="center" wrapText="1"/>
    </xf>
    <xf numFmtId="0" fontId="47" fillId="0" borderId="26" xfId="0" applyFont="1" applyBorder="1" applyAlignment="1">
      <alignment horizontal="center" vertical="center" wrapText="1"/>
    </xf>
    <xf numFmtId="0" fontId="47" fillId="0" borderId="26" xfId="0" applyFont="1" applyBorder="1" applyAlignment="1">
      <alignment horizontal="left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center" vertical="center" wrapText="1"/>
    </xf>
    <xf numFmtId="0" fontId="88" fillId="350" borderId="0" xfId="0" applyFont="1" applyFill="1" applyAlignment="1">
      <alignment horizontal="left" vertical="center"/>
    </xf>
    <xf numFmtId="0" fontId="15" fillId="350" borderId="0" xfId="0" applyFont="1" applyFill="1" applyAlignment="1">
      <alignment horizontal="left" vertical="center" indent="1"/>
    </xf>
    <xf numFmtId="0" fontId="225" fillId="12" borderId="0" xfId="0" applyFont="1" applyFill="1" applyAlignment="1">
      <alignment horizontal="right"/>
    </xf>
    <xf numFmtId="0" fontId="226" fillId="12" borderId="0" xfId="0" applyFont="1" applyFill="1" applyAlignment="1">
      <alignment horizontal="left"/>
    </xf>
    <xf numFmtId="0" fontId="137" fillId="12" borderId="0" xfId="0" applyFont="1" applyFill="1"/>
    <xf numFmtId="0" fontId="139" fillId="12" borderId="0" xfId="0" applyFont="1" applyFill="1"/>
    <xf numFmtId="0" fontId="227" fillId="12" borderId="0" xfId="0" applyFont="1" applyFill="1" applyAlignment="1">
      <alignment horizontal="right"/>
    </xf>
    <xf numFmtId="0" fontId="228" fillId="12" borderId="0" xfId="0" applyFont="1" applyFill="1" applyAlignment="1">
      <alignment horizontal="left"/>
    </xf>
    <xf numFmtId="0" fontId="102" fillId="12" borderId="0" xfId="0" applyFont="1" applyFill="1"/>
    <xf numFmtId="0" fontId="108" fillId="12" borderId="0" xfId="0" applyFont="1" applyFill="1"/>
    <xf numFmtId="0" fontId="4" fillId="8" borderId="0" xfId="0" applyFont="1" applyFill="1" applyAlignment="1">
      <alignment horizontal="center" vertical="center"/>
    </xf>
    <xf numFmtId="0" fontId="218" fillId="350" borderId="0" xfId="0" applyFont="1" applyFill="1" applyAlignment="1">
      <alignment horizontal="right" vertical="center"/>
    </xf>
    <xf numFmtId="0" fontId="218" fillId="0" borderId="0" xfId="0" applyFont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218" fillId="0" borderId="2" xfId="0" applyFont="1" applyBorder="1" applyAlignment="1">
      <alignment horizontal="right" vertical="center"/>
    </xf>
    <xf numFmtId="0" fontId="229" fillId="6" borderId="8" xfId="0" applyFont="1" applyFill="1" applyBorder="1" applyAlignment="1">
      <alignment horizontal="center" vertical="center"/>
    </xf>
    <xf numFmtId="0" fontId="218" fillId="0" borderId="0" xfId="0" applyFont="1" applyFill="1" applyBorder="1" applyAlignment="1">
      <alignment horizontal="center" vertical="center" wrapText="1"/>
    </xf>
    <xf numFmtId="0" fontId="138" fillId="353" borderId="0" xfId="0" applyFont="1" applyFill="1" applyBorder="1" applyAlignment="1">
      <alignment horizontal="center" vertical="center" wrapText="1"/>
    </xf>
    <xf numFmtId="0" fontId="229" fillId="353" borderId="0" xfId="0" applyFont="1" applyFill="1" applyBorder="1" applyAlignment="1">
      <alignment horizontal="center" vertical="center" wrapText="1"/>
    </xf>
    <xf numFmtId="0" fontId="140" fillId="0" borderId="25" xfId="0" applyFont="1" applyFill="1" applyBorder="1" applyAlignment="1">
      <alignment horizontal="center" vertical="center" wrapText="1"/>
    </xf>
    <xf numFmtId="0" fontId="218" fillId="0" borderId="25" xfId="0" applyFont="1" applyFill="1" applyBorder="1" applyAlignment="1">
      <alignment horizontal="center" vertical="center" wrapText="1"/>
    </xf>
    <xf numFmtId="0" fontId="140" fillId="0" borderId="26" xfId="0" applyFont="1" applyFill="1" applyBorder="1" applyAlignment="1">
      <alignment horizontal="center" vertical="center" wrapText="1"/>
    </xf>
    <xf numFmtId="0" fontId="218" fillId="0" borderId="26" xfId="0" applyFont="1" applyFill="1" applyBorder="1" applyAlignment="1">
      <alignment horizontal="center" vertical="center" wrapText="1"/>
    </xf>
    <xf numFmtId="0" fontId="229" fillId="0" borderId="0" xfId="0" applyFont="1" applyFill="1" applyBorder="1" applyAlignment="1">
      <alignment horizontal="center" vertical="center" wrapText="1"/>
    </xf>
    <xf numFmtId="0" fontId="229" fillId="0" borderId="0" xfId="0" applyFont="1" applyAlignment="1">
      <alignment horizontal="center" vertical="center"/>
    </xf>
    <xf numFmtId="0" fontId="218" fillId="0" borderId="0" xfId="0" applyFont="1" applyAlignment="1">
      <alignment vertical="center" wrapText="1"/>
    </xf>
    <xf numFmtId="0" fontId="218" fillId="0" borderId="0" xfId="0" applyFont="1" applyAlignment="1">
      <alignment horizontal="right" vertical="center" wrapText="1"/>
    </xf>
    <xf numFmtId="0" fontId="6" fillId="349" borderId="0" xfId="0" quotePrefix="1" applyNumberFormat="1" applyFont="1" applyFill="1"/>
    <xf numFmtId="0" fontId="230" fillId="12" borderId="0" xfId="0" applyFont="1" applyFill="1" applyAlignment="1">
      <alignment horizontal="right"/>
    </xf>
    <xf numFmtId="0" fontId="231" fillId="12" borderId="0" xfId="0" applyFont="1" applyFill="1" applyAlignment="1">
      <alignment horizontal="right"/>
    </xf>
    <xf numFmtId="0" fontId="140" fillId="0" borderId="28" xfId="0" applyFont="1" applyFill="1" applyBorder="1" applyAlignment="1">
      <alignment horizontal="center" vertical="center" wrapText="1"/>
    </xf>
    <xf numFmtId="0" fontId="6" fillId="360" borderId="27" xfId="0" applyFont="1" applyFill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4" fillId="359" borderId="27" xfId="0" applyFont="1" applyFill="1" applyBorder="1" applyAlignment="1">
      <alignment horizontal="center" vertical="center"/>
    </xf>
    <xf numFmtId="0" fontId="4" fillId="13" borderId="27" xfId="0" applyFont="1" applyFill="1" applyBorder="1" applyAlignment="1">
      <alignment horizontal="center" vertical="center" wrapText="1"/>
    </xf>
    <xf numFmtId="0" fontId="43" fillId="14" borderId="27" xfId="0" applyFont="1" applyFill="1" applyBorder="1" applyAlignment="1">
      <alignment horizontal="center" vertical="center" wrapText="1"/>
    </xf>
    <xf numFmtId="0" fontId="43" fillId="352" borderId="27" xfId="0" applyFont="1" applyFill="1" applyBorder="1" applyAlignment="1">
      <alignment horizontal="center" vertical="center" wrapText="1"/>
    </xf>
    <xf numFmtId="0" fontId="43" fillId="15" borderId="27" xfId="0" applyFont="1" applyFill="1" applyBorder="1" applyAlignment="1">
      <alignment horizontal="center" vertical="center" wrapText="1"/>
    </xf>
    <xf numFmtId="0" fontId="43" fillId="358" borderId="27" xfId="0" applyFont="1" applyFill="1" applyBorder="1" applyAlignment="1">
      <alignment horizontal="center" vertical="center" wrapText="1"/>
    </xf>
    <xf numFmtId="0" fontId="43" fillId="357" borderId="27" xfId="0" applyFont="1" applyFill="1" applyBorder="1" applyAlignment="1">
      <alignment horizontal="center" vertical="center" wrapText="1"/>
    </xf>
    <xf numFmtId="0" fontId="4" fillId="354" borderId="27" xfId="0" applyFont="1" applyFill="1" applyBorder="1" applyAlignment="1">
      <alignment horizontal="center" vertical="center" wrapText="1"/>
    </xf>
    <xf numFmtId="0" fontId="43" fillId="16" borderId="27" xfId="0" applyFont="1" applyFill="1" applyBorder="1" applyAlignment="1">
      <alignment horizontal="center" vertical="center" wrapText="1"/>
    </xf>
    <xf numFmtId="0" fontId="43" fillId="355" borderId="27" xfId="0" applyFont="1" applyFill="1" applyBorder="1" applyAlignment="1">
      <alignment horizontal="center" vertical="center" wrapText="1"/>
    </xf>
    <xf numFmtId="0" fontId="43" fillId="356" borderId="27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vertical="center" wrapText="1"/>
    </xf>
    <xf numFmtId="0" fontId="6" fillId="0" borderId="31" xfId="0" applyFont="1" applyBorder="1" applyAlignment="1">
      <alignment horizontal="center" vertical="center" wrapText="1"/>
    </xf>
    <xf numFmtId="0" fontId="4" fillId="359" borderId="32" xfId="0" applyFont="1" applyFill="1" applyBorder="1" applyAlignment="1">
      <alignment horizontal="center" vertical="center"/>
    </xf>
    <xf numFmtId="0" fontId="4" fillId="359" borderId="30" xfId="0" applyFont="1" applyFill="1" applyBorder="1" applyAlignment="1">
      <alignment horizontal="center" vertical="center"/>
    </xf>
    <xf numFmtId="0" fontId="140" fillId="0" borderId="31" xfId="0" applyFont="1" applyFill="1" applyBorder="1" applyAlignment="1">
      <alignment horizontal="center" vertical="center" wrapText="1"/>
    </xf>
    <xf numFmtId="0" fontId="4" fillId="359" borderId="33" xfId="0" applyFont="1" applyFill="1" applyBorder="1" applyAlignment="1">
      <alignment horizontal="center" vertical="center"/>
    </xf>
    <xf numFmtId="0" fontId="2" fillId="0" borderId="34" xfId="0" applyFont="1" applyBorder="1" applyAlignment="1">
      <alignment vertical="center" wrapText="1"/>
    </xf>
    <xf numFmtId="0" fontId="140" fillId="0" borderId="35" xfId="0" applyFont="1" applyFill="1" applyBorder="1" applyAlignment="1">
      <alignment horizontal="center" vertical="center" wrapText="1"/>
    </xf>
    <xf numFmtId="0" fontId="43" fillId="14" borderId="36" xfId="0" applyFont="1" applyFill="1" applyBorder="1" applyAlignment="1">
      <alignment horizontal="center" vertical="center" wrapText="1"/>
    </xf>
    <xf numFmtId="0" fontId="4" fillId="13" borderId="33" xfId="0" applyFont="1" applyFill="1" applyBorder="1" applyAlignment="1">
      <alignment horizontal="center" vertical="center" wrapText="1"/>
    </xf>
    <xf numFmtId="0" fontId="4" fillId="354" borderId="32" xfId="0" applyFont="1" applyFill="1" applyBorder="1" applyAlignment="1">
      <alignment horizontal="center" vertical="center" wrapText="1"/>
    </xf>
    <xf numFmtId="0" fontId="4" fillId="13" borderId="30" xfId="0" applyFont="1" applyFill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4" fillId="13" borderId="32" xfId="0" applyFont="1" applyFill="1" applyBorder="1" applyAlignment="1">
      <alignment horizontal="center" vertical="center" wrapText="1"/>
    </xf>
    <xf numFmtId="0" fontId="2" fillId="0" borderId="37" xfId="0" applyFont="1" applyBorder="1" applyAlignment="1">
      <alignment vertical="center" wrapText="1"/>
    </xf>
    <xf numFmtId="0" fontId="43" fillId="355" borderId="36" xfId="0" applyFont="1" applyFill="1" applyBorder="1" applyAlignment="1">
      <alignment horizontal="center" vertical="center" wrapText="1"/>
    </xf>
    <xf numFmtId="0" fontId="4" fillId="354" borderId="33" xfId="0" applyFont="1" applyFill="1" applyBorder="1" applyAlignment="1">
      <alignment horizontal="center" vertical="center" wrapText="1"/>
    </xf>
    <xf numFmtId="0" fontId="4" fillId="354" borderId="38" xfId="0" applyFont="1" applyFill="1" applyBorder="1" applyAlignment="1">
      <alignment horizontal="center" vertical="center" wrapText="1"/>
    </xf>
    <xf numFmtId="0" fontId="43" fillId="352" borderId="36" xfId="0" applyFont="1" applyFill="1" applyBorder="1" applyAlignment="1">
      <alignment horizontal="center" vertical="center" wrapText="1"/>
    </xf>
    <xf numFmtId="0" fontId="43" fillId="14" borderId="33" xfId="0" applyFont="1" applyFill="1" applyBorder="1" applyAlignment="1">
      <alignment horizontal="center" vertical="center" wrapText="1"/>
    </xf>
    <xf numFmtId="0" fontId="43" fillId="355" borderId="32" xfId="0" applyFont="1" applyFill="1" applyBorder="1" applyAlignment="1">
      <alignment horizontal="center" vertical="center" wrapText="1"/>
    </xf>
    <xf numFmtId="0" fontId="43" fillId="14" borderId="30" xfId="0" applyFont="1" applyFill="1" applyBorder="1" applyAlignment="1">
      <alignment horizontal="center" vertical="center" wrapText="1"/>
    </xf>
    <xf numFmtId="0" fontId="43" fillId="14" borderId="32" xfId="0" applyFont="1" applyFill="1" applyBorder="1" applyAlignment="1">
      <alignment horizontal="center" vertical="center" wrapText="1"/>
    </xf>
    <xf numFmtId="0" fontId="4" fillId="13" borderId="38" xfId="0" applyFont="1" applyFill="1" applyBorder="1" applyAlignment="1">
      <alignment horizontal="center" vertical="center" wrapText="1"/>
    </xf>
    <xf numFmtId="0" fontId="43" fillId="356" borderId="36" xfId="0" applyFont="1" applyFill="1" applyBorder="1" applyAlignment="1">
      <alignment horizontal="center" vertical="center" wrapText="1"/>
    </xf>
    <xf numFmtId="0" fontId="43" fillId="355" borderId="33" xfId="0" applyFont="1" applyFill="1" applyBorder="1" applyAlignment="1">
      <alignment horizontal="center" vertical="center" wrapText="1"/>
    </xf>
    <xf numFmtId="0" fontId="43" fillId="355" borderId="38" xfId="0" applyFont="1" applyFill="1" applyBorder="1" applyAlignment="1">
      <alignment horizontal="center" vertical="center" wrapText="1"/>
    </xf>
    <xf numFmtId="0" fontId="43" fillId="15" borderId="36" xfId="0" applyFont="1" applyFill="1" applyBorder="1" applyAlignment="1">
      <alignment horizontal="center" vertical="center" wrapText="1"/>
    </xf>
    <xf numFmtId="0" fontId="43" fillId="352" borderId="33" xfId="0" applyFont="1" applyFill="1" applyBorder="1" applyAlignment="1">
      <alignment horizontal="center" vertical="center" wrapText="1"/>
    </xf>
    <xf numFmtId="0" fontId="43" fillId="356" borderId="32" xfId="0" applyFont="1" applyFill="1" applyBorder="1" applyAlignment="1">
      <alignment horizontal="center" vertical="center" wrapText="1"/>
    </xf>
    <xf numFmtId="0" fontId="43" fillId="352" borderId="30" xfId="0" applyFont="1" applyFill="1" applyBorder="1" applyAlignment="1">
      <alignment horizontal="center" vertical="center" wrapText="1"/>
    </xf>
    <xf numFmtId="0" fontId="43" fillId="352" borderId="32" xfId="0" applyFont="1" applyFill="1" applyBorder="1" applyAlignment="1">
      <alignment horizontal="center" vertical="center" wrapText="1"/>
    </xf>
    <xf numFmtId="0" fontId="43" fillId="14" borderId="38" xfId="0" applyFont="1" applyFill="1" applyBorder="1" applyAlignment="1">
      <alignment horizontal="center" vertical="center" wrapText="1"/>
    </xf>
    <xf numFmtId="0" fontId="43" fillId="357" borderId="36" xfId="0" applyFont="1" applyFill="1" applyBorder="1" applyAlignment="1">
      <alignment horizontal="center" vertical="center" wrapText="1"/>
    </xf>
    <xf numFmtId="0" fontId="43" fillId="356" borderId="33" xfId="0" applyFont="1" applyFill="1" applyBorder="1" applyAlignment="1">
      <alignment horizontal="center" vertical="center" wrapText="1"/>
    </xf>
    <xf numFmtId="0" fontId="43" fillId="356" borderId="38" xfId="0" applyFont="1" applyFill="1" applyBorder="1" applyAlignment="1">
      <alignment horizontal="center" vertical="center" wrapText="1"/>
    </xf>
    <xf numFmtId="0" fontId="43" fillId="16" borderId="36" xfId="0" applyFont="1" applyFill="1" applyBorder="1" applyAlignment="1">
      <alignment horizontal="center" vertical="center" wrapText="1"/>
    </xf>
    <xf numFmtId="0" fontId="43" fillId="15" borderId="33" xfId="0" applyFont="1" applyFill="1" applyBorder="1" applyAlignment="1">
      <alignment horizontal="center" vertical="center" wrapText="1"/>
    </xf>
    <xf numFmtId="0" fontId="43" fillId="357" borderId="32" xfId="0" applyFont="1" applyFill="1" applyBorder="1" applyAlignment="1">
      <alignment horizontal="center" vertical="center" wrapText="1"/>
    </xf>
    <xf numFmtId="0" fontId="43" fillId="15" borderId="30" xfId="0" applyFont="1" applyFill="1" applyBorder="1" applyAlignment="1">
      <alignment horizontal="center" vertical="center" wrapText="1"/>
    </xf>
    <xf numFmtId="0" fontId="43" fillId="15" borderId="32" xfId="0" applyFont="1" applyFill="1" applyBorder="1" applyAlignment="1">
      <alignment horizontal="center" vertical="center" wrapText="1"/>
    </xf>
    <xf numFmtId="0" fontId="43" fillId="352" borderId="38" xfId="0" applyFont="1" applyFill="1" applyBorder="1" applyAlignment="1">
      <alignment horizontal="center" vertical="center" wrapText="1"/>
    </xf>
    <xf numFmtId="0" fontId="43" fillId="358" borderId="36" xfId="0" applyFont="1" applyFill="1" applyBorder="1" applyAlignment="1">
      <alignment horizontal="center" vertical="center" wrapText="1"/>
    </xf>
    <xf numFmtId="0" fontId="43" fillId="357" borderId="33" xfId="0" applyFont="1" applyFill="1" applyBorder="1" applyAlignment="1">
      <alignment horizontal="center" vertical="center" wrapText="1"/>
    </xf>
    <xf numFmtId="0" fontId="43" fillId="357" borderId="38" xfId="0" applyFont="1" applyFill="1" applyBorder="1" applyAlignment="1">
      <alignment horizontal="center" vertical="center" wrapText="1"/>
    </xf>
    <xf numFmtId="0" fontId="43" fillId="16" borderId="33" xfId="0" applyFont="1" applyFill="1" applyBorder="1" applyAlignment="1">
      <alignment horizontal="center" vertical="center" wrapText="1"/>
    </xf>
    <xf numFmtId="0" fontId="43" fillId="16" borderId="30" xfId="0" applyFont="1" applyFill="1" applyBorder="1" applyAlignment="1">
      <alignment horizontal="center" vertical="center" wrapText="1"/>
    </xf>
    <xf numFmtId="0" fontId="43" fillId="16" borderId="32" xfId="0" applyFont="1" applyFill="1" applyBorder="1" applyAlignment="1">
      <alignment horizontal="center" vertical="center" wrapText="1"/>
    </xf>
    <xf numFmtId="0" fontId="43" fillId="15" borderId="38" xfId="0" applyFont="1" applyFill="1" applyBorder="1" applyAlignment="1">
      <alignment horizontal="center" vertical="center" wrapText="1"/>
    </xf>
    <xf numFmtId="0" fontId="43" fillId="358" borderId="33" xfId="0" applyFont="1" applyFill="1" applyBorder="1" applyAlignment="1">
      <alignment horizontal="center" vertical="center" wrapText="1"/>
    </xf>
    <xf numFmtId="0" fontId="43" fillId="358" borderId="32" xfId="0" applyFont="1" applyFill="1" applyBorder="1" applyAlignment="1">
      <alignment horizontal="center" vertical="center" wrapText="1"/>
    </xf>
    <xf numFmtId="0" fontId="232" fillId="0" borderId="1" xfId="0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33" fillId="0" borderId="1" xfId="0" applyFont="1" applyBorder="1" applyAlignment="1">
      <alignment vertical="center"/>
    </xf>
    <xf numFmtId="0" fontId="234" fillId="0" borderId="1" xfId="0" applyFont="1" applyBorder="1"/>
    <xf numFmtId="0" fontId="1" fillId="11" borderId="0" xfId="0" applyFont="1" applyFill="1" applyAlignment="1">
      <alignment horizontal="center"/>
    </xf>
    <xf numFmtId="0" fontId="5" fillId="11" borderId="0" xfId="0" applyFont="1" applyFill="1"/>
    <xf numFmtId="16" fontId="1" fillId="0" borderId="0" xfId="0" quotePrefix="1" applyNumberFormat="1" applyFont="1"/>
    <xf numFmtId="0" fontId="1" fillId="0" borderId="0" xfId="0" applyFont="1" applyAlignment="1">
      <alignment horizontal="right"/>
    </xf>
    <xf numFmtId="0" fontId="236" fillId="0" borderId="0" xfId="0" applyFont="1"/>
    <xf numFmtId="0" fontId="236" fillId="0" borderId="0" xfId="0" applyFont="1" applyAlignment="1">
      <alignment horizontal="center"/>
    </xf>
    <xf numFmtId="0" fontId="237" fillId="0" borderId="0" xfId="0" applyFont="1" applyAlignment="1">
      <alignment vertical="center" wrapText="1"/>
    </xf>
    <xf numFmtId="169" fontId="238" fillId="0" borderId="0" xfId="2" applyNumberFormat="1" applyFont="1" applyAlignment="1">
      <alignment horizontal="center"/>
    </xf>
    <xf numFmtId="171" fontId="6" fillId="0" borderId="0" xfId="0" applyNumberFormat="1" applyFont="1"/>
    <xf numFmtId="165" fontId="6" fillId="0" borderId="0" xfId="2" applyNumberFormat="1" applyFont="1" applyAlignment="1">
      <alignment horizontal="center"/>
    </xf>
    <xf numFmtId="169" fontId="238" fillId="0" borderId="0" xfId="0" applyNumberFormat="1" applyFont="1" applyAlignment="1">
      <alignment horizontal="center"/>
    </xf>
    <xf numFmtId="169" fontId="238" fillId="0" borderId="2" xfId="0" applyNumberFormat="1" applyFont="1" applyBorder="1" applyAlignment="1">
      <alignment horizontal="center"/>
    </xf>
    <xf numFmtId="169" fontId="100" fillId="0" borderId="0" xfId="2" applyNumberFormat="1" applyFont="1"/>
    <xf numFmtId="10" fontId="88" fillId="0" borderId="0" xfId="2" applyNumberFormat="1" applyFont="1"/>
    <xf numFmtId="49" fontId="11" fillId="5" borderId="2" xfId="0" applyNumberFormat="1" applyFont="1" applyFill="1" applyBorder="1" applyAlignment="1">
      <alignment horizontal="center" vertical="center" wrapText="1"/>
    </xf>
    <xf numFmtId="0" fontId="86" fillId="8" borderId="0" xfId="0" applyFont="1" applyFill="1" applyAlignment="1">
      <alignment horizontal="center" vertical="center"/>
    </xf>
    <xf numFmtId="0" fontId="86" fillId="12" borderId="2" xfId="0" applyFont="1" applyFill="1" applyBorder="1" applyAlignment="1">
      <alignment horizontal="center" vertical="center"/>
    </xf>
    <xf numFmtId="0" fontId="86" fillId="106" borderId="0" xfId="0" applyFont="1" applyFill="1" applyAlignment="1">
      <alignment horizontal="center" vertical="center"/>
    </xf>
  </cellXfs>
  <cellStyles count="3">
    <cellStyle name="Milliers" xfId="1" builtinId="3"/>
    <cellStyle name="Normal" xfId="0" builtinId="0"/>
    <cellStyle name="Pourcentage" xfId="2" builtinId="5"/>
  </cellStyles>
  <dxfs count="370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434343"/>
      </font>
    </dxf>
    <dxf>
      <font>
        <color rgb="FF438585"/>
      </font>
    </dxf>
    <dxf>
      <font>
        <color rgb="FF854343"/>
      </font>
    </dxf>
    <dxf>
      <font>
        <color rgb="FF858543"/>
      </font>
    </dxf>
    <dxf>
      <font>
        <color rgb="FF004343"/>
      </font>
    </dxf>
    <dxf>
      <font>
        <color rgb="FF434300"/>
      </font>
    </dxf>
    <dxf>
      <font>
        <color rgb="FF854385"/>
      </font>
    </dxf>
    <dxf>
      <font>
        <color rgb="FF430043"/>
      </font>
    </dxf>
    <dxf>
      <font>
        <color rgb="FF438543"/>
      </font>
    </dxf>
    <dxf>
      <font>
        <color rgb="FF434385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C00000"/>
      </font>
    </dxf>
    <dxf>
      <font>
        <b/>
        <i val="0"/>
        <color rgb="FFC00000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329600"/>
      </font>
    </dxf>
    <dxf>
      <font>
        <color rgb="FF009600"/>
      </font>
    </dxf>
    <dxf>
      <font>
        <color rgb="FF009632"/>
      </font>
    </dxf>
    <dxf>
      <font>
        <color rgb="FF32C832"/>
      </font>
    </dxf>
    <dxf>
      <font>
        <color rgb="FF963200"/>
      </font>
    </dxf>
    <dxf>
      <font>
        <color rgb="FF960000"/>
      </font>
    </dxf>
    <dxf>
      <font>
        <color rgb="FF960032"/>
      </font>
    </dxf>
    <dxf>
      <font>
        <color rgb="FFC83232"/>
      </font>
    </dxf>
    <dxf>
      <font>
        <color rgb="FF003200"/>
      </font>
    </dxf>
    <dxf>
      <font>
        <color rgb="FF320000"/>
      </font>
    </dxf>
    <dxf>
      <font>
        <color rgb="FF000032"/>
      </font>
    </dxf>
    <dxf>
      <font>
        <color rgb="FF323232"/>
      </font>
    </dxf>
    <dxf>
      <font>
        <color rgb="FF003296"/>
      </font>
    </dxf>
    <dxf>
      <font>
        <color rgb="FF320096"/>
      </font>
    </dxf>
    <dxf>
      <font>
        <color rgb="FF000096"/>
      </font>
    </dxf>
    <dxf>
      <font>
        <color rgb="FF3232C8"/>
      </font>
    </dxf>
    <dxf>
      <font>
        <color rgb="FF96C896"/>
      </font>
    </dxf>
    <dxf>
      <font>
        <color rgb="FFC89696"/>
      </font>
    </dxf>
    <dxf>
      <font>
        <color rgb="FF969696"/>
      </font>
    </dxf>
    <dxf>
      <font>
        <color rgb="FF9696C8"/>
      </font>
    </dxf>
    <dxf>
      <font>
        <color rgb="FF438543"/>
      </font>
    </dxf>
    <dxf>
      <font>
        <color rgb="FF434385"/>
      </font>
    </dxf>
    <dxf>
      <font>
        <color rgb="FF854343"/>
      </font>
    </dxf>
    <dxf>
      <font>
        <color rgb="FF438585"/>
      </font>
    </dxf>
    <dxf>
      <font>
        <color rgb="FF858543"/>
      </font>
    </dxf>
    <dxf>
      <font>
        <color rgb="FF854385"/>
      </font>
    </dxf>
    <dxf>
      <font>
        <color rgb="FF004343"/>
      </font>
    </dxf>
    <dxf>
      <font>
        <color rgb="FF434300"/>
      </font>
    </dxf>
    <dxf>
      <font>
        <color rgb="FF430043"/>
      </font>
    </dxf>
    <dxf>
      <font>
        <color rgb="FF434343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640000"/>
      </font>
    </dxf>
    <dxf>
      <font>
        <b/>
        <i val="0"/>
        <color rgb="FFC80000"/>
      </font>
    </dxf>
    <dxf>
      <font>
        <color rgb="FF006400"/>
      </font>
    </dxf>
    <dxf>
      <font>
        <b/>
        <i val="0"/>
        <strike val="0"/>
        <color rgb="FF00C8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FF0000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FF0000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color rgb="FF00C800"/>
      </font>
    </dxf>
    <dxf>
      <font>
        <color rgb="FFC80000"/>
      </font>
    </dxf>
    <dxf>
      <font>
        <color theme="1"/>
      </font>
    </dxf>
    <dxf>
      <font>
        <color rgb="FF0000C8"/>
      </font>
    </dxf>
    <dxf>
      <font>
        <color rgb="FFC8C8C8"/>
      </font>
    </dxf>
    <dxf>
      <font>
        <b/>
        <i val="0"/>
      </font>
    </dxf>
    <dxf>
      <font>
        <color rgb="FFFF0000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  <dxf>
      <font>
        <color rgb="FF006464"/>
      </font>
    </dxf>
    <dxf>
      <font>
        <color rgb="FF64C864"/>
      </font>
    </dxf>
    <dxf>
      <font>
        <color rgb="FFC86464"/>
      </font>
    </dxf>
    <dxf>
      <font>
        <color rgb="FF646400"/>
      </font>
    </dxf>
    <dxf>
      <font>
        <color rgb="FF006400"/>
      </font>
    </dxf>
    <dxf>
      <font>
        <color rgb="FF640000"/>
      </font>
    </dxf>
    <dxf>
      <font>
        <color rgb="FF640064"/>
      </font>
    </dxf>
    <dxf>
      <font>
        <color rgb="FF000064"/>
      </font>
    </dxf>
    <dxf>
      <font>
        <color rgb="FF646464"/>
      </font>
    </dxf>
    <dxf>
      <font>
        <color rgb="FF6464C8"/>
      </font>
    </dxf>
  </dxfs>
  <tableStyles count="0" defaultTableStyle="TableStyleMedium2" defaultPivotStyle="PivotStyleLight16"/>
  <colors>
    <mruColors>
      <color rgb="FF0000C8"/>
      <color rgb="FFF00000"/>
      <color rgb="FF00C800"/>
      <color rgb="FFC80000"/>
      <color rgb="FFE8E8D8"/>
      <color rgb="FFFAEED6"/>
      <color rgb="FFE8E8E8"/>
      <color rgb="FF74E874"/>
      <color rgb="FFE87474"/>
      <color rgb="FF7474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8315896210503944E-2"/>
          <c:y val="0.18884838201573934"/>
          <c:w val="0.88479562284622471"/>
          <c:h val="0.85081356918983497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00C8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C8C8C8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CB3-4CA6-8EA2-9F9B2DCB1B30}"/>
              </c:ext>
            </c:extLst>
          </c:dPt>
          <c:dPt>
            <c:idx val="1"/>
            <c:invertIfNegative val="0"/>
            <c:bubble3D val="0"/>
            <c:spPr>
              <a:solidFill>
                <a:srgbClr val="0000C8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CB3-4CA6-8EA2-9F9B2DCB1B30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CB3-4CA6-8EA2-9F9B2DCB1B30}"/>
              </c:ext>
            </c:extLst>
          </c:dPt>
          <c:dPt>
            <c:idx val="3"/>
            <c:invertIfNegative val="0"/>
            <c:bubble3D val="0"/>
            <c:spPr>
              <a:solidFill>
                <a:srgbClr val="C8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CB3-4CA6-8EA2-9F9B2DCB1B30}"/>
              </c:ext>
            </c:extLst>
          </c:dPt>
          <c:cat>
            <c:strRef>
              <c:f>autotest!$J$3:$J$7</c:f>
              <c:strCache>
                <c:ptCount val="5"/>
                <c:pt idx="0">
                  <c:v>18% W</c:v>
                </c:pt>
                <c:pt idx="1">
                  <c:v>73% U</c:v>
                </c:pt>
                <c:pt idx="2">
                  <c:v>23% B</c:v>
                </c:pt>
                <c:pt idx="3">
                  <c:v>79% R</c:v>
                </c:pt>
                <c:pt idx="4">
                  <c:v>58% G</c:v>
                </c:pt>
              </c:strCache>
            </c:strRef>
          </c:cat>
          <c:val>
            <c:numRef>
              <c:f>autotest!$K$3:$K$7</c:f>
              <c:numCache>
                <c:formatCode>0%</c:formatCode>
                <c:ptCount val="5"/>
                <c:pt idx="0">
                  <c:v>0.18098694633355911</c:v>
                </c:pt>
                <c:pt idx="1">
                  <c:v>0.73099056744574153</c:v>
                </c:pt>
                <c:pt idx="2">
                  <c:v>0.23782856892670209</c:v>
                </c:pt>
                <c:pt idx="3">
                  <c:v>0.79496353496742456</c:v>
                </c:pt>
                <c:pt idx="4">
                  <c:v>0.58059870525492874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CB3-4CA6-8EA2-9F9B2DCB1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5583760"/>
        <c:axId val="1455528464"/>
        <c:axId val="0"/>
      </c:bar3DChart>
      <c:catAx>
        <c:axId val="11955837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baseline="0">
                <a:latin typeface="Lucida Sans Typewriter" panose="020B0509030504030204" pitchFamily="49" charset="0"/>
              </a:defRPr>
            </a:pPr>
            <a:endParaRPr lang="fr-FR"/>
          </a:p>
        </c:txPr>
        <c:crossAx val="1455528464"/>
        <c:crosses val="autoZero"/>
        <c:auto val="1"/>
        <c:lblAlgn val="ctr"/>
        <c:lblOffset val="100"/>
        <c:noMultiLvlLbl val="0"/>
      </c:catAx>
      <c:valAx>
        <c:axId val="1455528464"/>
        <c:scaling>
          <c:orientation val="minMax"/>
          <c:max val="1"/>
          <c:min val="0"/>
        </c:scaling>
        <c:delete val="0"/>
        <c:axPos val="t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baseline="0">
                <a:latin typeface="Lucida Sans Typewriter" panose="020B0509030504030204" pitchFamily="49" charset="0"/>
              </a:defRPr>
            </a:pPr>
            <a:endParaRPr lang="fr-FR"/>
          </a:p>
        </c:txPr>
        <c:crossAx val="1195583760"/>
        <c:crosses val="autoZero"/>
        <c:crossBetween val="between"/>
      </c:valAx>
    </c:plotArea>
    <c:plotVisOnly val="1"/>
    <c:dispBlanksAs val="gap"/>
    <c:showDLblsOverMax val="0"/>
  </c:chart>
  <c:spPr>
    <a:solidFill>
      <a:srgbClr val="FFFFCC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35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C8C8C8"/>
              </a:solidFill>
              <a:ln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00B-44C8-BA4C-1C12D7D39247}"/>
              </c:ext>
            </c:extLst>
          </c:dPt>
          <c:dPt>
            <c:idx val="1"/>
            <c:bubble3D val="0"/>
            <c:spPr>
              <a:solidFill>
                <a:srgbClr val="0000C8"/>
              </a:solidFill>
              <a:ln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00B-44C8-BA4C-1C12D7D3924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00B-44C8-BA4C-1C12D7D39247}"/>
              </c:ext>
            </c:extLst>
          </c:dPt>
          <c:dPt>
            <c:idx val="3"/>
            <c:bubble3D val="0"/>
            <c:spPr>
              <a:solidFill>
                <a:srgbClr val="C80000"/>
              </a:solidFill>
              <a:ln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00B-44C8-BA4C-1C12D7D39247}"/>
              </c:ext>
            </c:extLst>
          </c:dPt>
          <c:dPt>
            <c:idx val="4"/>
            <c:bubble3D val="0"/>
            <c:spPr>
              <a:solidFill>
                <a:srgbClr val="00C800"/>
              </a:solidFill>
              <a:ln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00B-44C8-BA4C-1C12D7D392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 baseline="0">
                    <a:latin typeface="Lucida Sans Typewriter" panose="020B0509030504030204" pitchFamily="49" charset="0"/>
                  </a:defRPr>
                </a:pPr>
                <a:endParaRPr lang="fr-FR"/>
              </a:p>
            </c:txPr>
            <c:dLblPos val="outEnd"/>
            <c:showLegendKey val="1"/>
            <c:showVal val="0"/>
            <c:showCatName val="1"/>
            <c:showSerName val="0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autotest!$J$3:$J$7</c:f>
              <c:strCache>
                <c:ptCount val="5"/>
                <c:pt idx="0">
                  <c:v>18% W</c:v>
                </c:pt>
                <c:pt idx="1">
                  <c:v>73% U</c:v>
                </c:pt>
                <c:pt idx="2">
                  <c:v>23% B</c:v>
                </c:pt>
                <c:pt idx="3">
                  <c:v>79% R</c:v>
                </c:pt>
                <c:pt idx="4">
                  <c:v>58% G</c:v>
                </c:pt>
              </c:strCache>
            </c:strRef>
          </c:cat>
          <c:val>
            <c:numRef>
              <c:f>autotest!$K$3:$K$7</c:f>
              <c:numCache>
                <c:formatCode>0%</c:formatCode>
                <c:ptCount val="5"/>
                <c:pt idx="0">
                  <c:v>0.18098694633355911</c:v>
                </c:pt>
                <c:pt idx="1">
                  <c:v>0.73099056744574153</c:v>
                </c:pt>
                <c:pt idx="2">
                  <c:v>0.23782856892670209</c:v>
                </c:pt>
                <c:pt idx="3">
                  <c:v>0.79496353496742456</c:v>
                </c:pt>
                <c:pt idx="4">
                  <c:v>0.58059870525492874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00B-44C8-BA4C-1C12D7D3924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effectLst/>
      </c:spPr>
    </c:plotArea>
    <c:plotVisOnly val="1"/>
    <c:dispBlanksAs val="gap"/>
    <c:showDLblsOverMax val="0"/>
  </c:chart>
  <c:spPr>
    <a:solidFill>
      <a:srgbClr val="FFFFCC"/>
    </a:solidFill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8C8C8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5D9-4DE5-9B94-9A046E25C15B}"/>
              </c:ext>
            </c:extLst>
          </c:dPt>
          <c:dPt>
            <c:idx val="1"/>
            <c:bubble3D val="0"/>
            <c:spPr>
              <a:solidFill>
                <a:srgbClr val="0000C8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5D9-4DE5-9B94-9A046E25C15B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5D9-4DE5-9B94-9A046E25C15B}"/>
              </c:ext>
            </c:extLst>
          </c:dPt>
          <c:dPt>
            <c:idx val="3"/>
            <c:bubble3D val="0"/>
            <c:spPr>
              <a:solidFill>
                <a:srgbClr val="C8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5D9-4DE5-9B94-9A046E25C15B}"/>
              </c:ext>
            </c:extLst>
          </c:dPt>
          <c:dPt>
            <c:idx val="4"/>
            <c:bubble3D val="0"/>
            <c:spPr>
              <a:solidFill>
                <a:srgbClr val="00C8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5D9-4DE5-9B94-9A046E25C15B}"/>
              </c:ext>
            </c:extLst>
          </c:dPt>
          <c:cat>
            <c:strRef>
              <c:f>détail!$A$5:$A$9</c:f>
              <c:strCache>
                <c:ptCount val="5"/>
                <c:pt idx="0">
                  <c:v>W</c:v>
                </c:pt>
                <c:pt idx="1">
                  <c:v>U</c:v>
                </c:pt>
                <c:pt idx="2">
                  <c:v>B</c:v>
                </c:pt>
                <c:pt idx="3">
                  <c:v>R</c:v>
                </c:pt>
                <c:pt idx="4">
                  <c:v>G</c:v>
                </c:pt>
              </c:strCache>
            </c:strRef>
          </c:cat>
          <c:val>
            <c:numRef>
              <c:f>détail!$B$5:$B$9</c:f>
              <c:numCache>
                <c:formatCode>0.0%</c:formatCode>
                <c:ptCount val="5"/>
                <c:pt idx="0">
                  <c:v>0.18098694633355911</c:v>
                </c:pt>
                <c:pt idx="1">
                  <c:v>0.73099056744574153</c:v>
                </c:pt>
                <c:pt idx="2">
                  <c:v>0.23782856892670209</c:v>
                </c:pt>
                <c:pt idx="3">
                  <c:v>0.79496353496742456</c:v>
                </c:pt>
                <c:pt idx="4">
                  <c:v>0.58059870525492874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D5D9-4DE5-9B94-9A046E25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314398</xdr:colOff>
      <xdr:row>9</xdr:row>
      <xdr:rowOff>40570</xdr:rowOff>
    </xdr:from>
    <xdr:to>
      <xdr:col>13</xdr:col>
      <xdr:colOff>38808</xdr:colOff>
      <xdr:row>62</xdr:row>
      <xdr:rowOff>116135</xdr:rowOff>
    </xdr:to>
    <xdr:sp macro="" textlink="">
      <xdr:nvSpPr>
        <xdr:cNvPr id="374" name="Secteurs 373"/>
        <xdr:cNvSpPr/>
      </xdr:nvSpPr>
      <xdr:spPr>
        <a:xfrm rot="17280000">
          <a:off x="1562808" y="1773485"/>
          <a:ext cx="8657590" cy="8106410"/>
        </a:xfrm>
        <a:prstGeom prst="pie">
          <a:avLst>
            <a:gd name="adj1" fmla="val 13967751"/>
            <a:gd name="adj2" fmla="val 18312963"/>
          </a:avLst>
        </a:prstGeom>
        <a:solidFill>
          <a:srgbClr val="00F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1000">
              <a:effectLst/>
              <a:latin typeface="Tahoma"/>
              <a:ea typeface="Times New Roman"/>
            </a:rPr>
            <a:t> </a:t>
          </a:r>
          <a:endParaRPr lang="fr-FR" sz="1200">
            <a:effectLst/>
            <a:latin typeface="Times New Roman"/>
            <a:ea typeface="Times New Roman"/>
          </a:endParaRPr>
        </a:p>
      </xdr:txBody>
    </xdr:sp>
    <xdr:clientData/>
  </xdr:twoCellAnchor>
  <xdr:twoCellAnchor>
    <xdr:from>
      <xdr:col>2</xdr:col>
      <xdr:colOff>41213</xdr:colOff>
      <xdr:row>10</xdr:row>
      <xdr:rowOff>151059</xdr:rowOff>
    </xdr:from>
    <xdr:to>
      <xdr:col>13</xdr:col>
      <xdr:colOff>316803</xdr:colOff>
      <xdr:row>61</xdr:row>
      <xdr:rowOff>2469</xdr:rowOff>
    </xdr:to>
    <xdr:sp macro="" textlink="">
      <xdr:nvSpPr>
        <xdr:cNvPr id="375" name="Secteurs 374"/>
        <xdr:cNvSpPr/>
      </xdr:nvSpPr>
      <xdr:spPr>
        <a:xfrm rot="12960000">
          <a:off x="1565213" y="1770309"/>
          <a:ext cx="8657590" cy="8109585"/>
        </a:xfrm>
        <a:prstGeom prst="pie">
          <a:avLst>
            <a:gd name="adj1" fmla="val 13967751"/>
            <a:gd name="adj2" fmla="val 18312963"/>
          </a:avLst>
        </a:prstGeom>
        <a:solidFill>
          <a:srgbClr val="F0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1000">
              <a:effectLst/>
              <a:latin typeface="Tahoma"/>
              <a:ea typeface="Times New Roman"/>
            </a:rPr>
            <a:t> 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2</xdr:col>
      <xdr:colOff>60263</xdr:colOff>
      <xdr:row>11</xdr:row>
      <xdr:rowOff>5009</xdr:rowOff>
    </xdr:from>
    <xdr:to>
      <xdr:col>13</xdr:col>
      <xdr:colOff>335853</xdr:colOff>
      <xdr:row>61</xdr:row>
      <xdr:rowOff>15169</xdr:rowOff>
    </xdr:to>
    <xdr:sp macro="" textlink="">
      <xdr:nvSpPr>
        <xdr:cNvPr id="376" name="Secteurs 375"/>
        <xdr:cNvSpPr/>
      </xdr:nvSpPr>
      <xdr:spPr>
        <a:xfrm rot="8640000">
          <a:off x="1584263" y="1786184"/>
          <a:ext cx="8657590" cy="8106410"/>
        </a:xfrm>
        <a:prstGeom prst="pie">
          <a:avLst>
            <a:gd name="adj1" fmla="val 13967751"/>
            <a:gd name="adj2" fmla="val 18312963"/>
          </a:avLst>
        </a:prstGeom>
        <a:solidFill>
          <a:srgbClr val="00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1000">
              <a:effectLst/>
              <a:latin typeface="Tahoma"/>
              <a:ea typeface="Times New Roman"/>
            </a:rPr>
            <a:t> 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2</xdr:col>
      <xdr:colOff>352726</xdr:colOff>
      <xdr:row>9</xdr:row>
      <xdr:rowOff>44878</xdr:rowOff>
    </xdr:from>
    <xdr:to>
      <xdr:col>13</xdr:col>
      <xdr:colOff>77136</xdr:colOff>
      <xdr:row>62</xdr:row>
      <xdr:rowOff>120443</xdr:rowOff>
    </xdr:to>
    <xdr:sp macro="" textlink="">
      <xdr:nvSpPr>
        <xdr:cNvPr id="377" name="Secteurs 376"/>
        <xdr:cNvSpPr/>
      </xdr:nvSpPr>
      <xdr:spPr>
        <a:xfrm rot="4320000">
          <a:off x="1565077" y="1826098"/>
          <a:ext cx="8729708" cy="8106410"/>
        </a:xfrm>
        <a:prstGeom prst="pie">
          <a:avLst>
            <a:gd name="adj1" fmla="val 13967751"/>
            <a:gd name="adj2" fmla="val 18312963"/>
          </a:avLst>
        </a:prstGeom>
        <a:solidFill>
          <a:srgbClr val="0000F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1000">
              <a:effectLst/>
              <a:latin typeface="Tahoma"/>
              <a:ea typeface="Times New Roman"/>
            </a:rPr>
            <a:t> 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2</xdr:col>
      <xdr:colOff>67883</xdr:colOff>
      <xdr:row>10</xdr:row>
      <xdr:rowOff>138451</xdr:rowOff>
    </xdr:from>
    <xdr:to>
      <xdr:col>13</xdr:col>
      <xdr:colOff>345378</xdr:colOff>
      <xdr:row>60</xdr:row>
      <xdr:rowOff>149155</xdr:rowOff>
    </xdr:to>
    <xdr:sp macro="" textlink="">
      <xdr:nvSpPr>
        <xdr:cNvPr id="378" name="Secteurs 377"/>
        <xdr:cNvSpPr/>
      </xdr:nvSpPr>
      <xdr:spPr>
        <a:xfrm>
          <a:off x="1591883" y="1757701"/>
          <a:ext cx="8659495" cy="8106954"/>
        </a:xfrm>
        <a:prstGeom prst="pie">
          <a:avLst>
            <a:gd name="adj1" fmla="val 13967751"/>
            <a:gd name="adj2" fmla="val 18312963"/>
          </a:avLst>
        </a:prstGeom>
        <a:solidFill>
          <a:srgbClr val="F0F0F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6</xdr:col>
      <xdr:colOff>114873</xdr:colOff>
      <xdr:row>34</xdr:row>
      <xdr:rowOff>15804</xdr:rowOff>
    </xdr:from>
    <xdr:to>
      <xdr:col>11</xdr:col>
      <xdr:colOff>498413</xdr:colOff>
      <xdr:row>51</xdr:row>
      <xdr:rowOff>142169</xdr:rowOff>
    </xdr:to>
    <xdr:sp macro="" textlink="">
      <xdr:nvSpPr>
        <xdr:cNvPr id="379" name="AutoShape 21"/>
        <xdr:cNvSpPr>
          <a:spLocks noChangeArrowheads="1"/>
        </xdr:cNvSpPr>
      </xdr:nvSpPr>
      <xdr:spPr bwMode="auto">
        <a:xfrm rot="8640000" flipV="1">
          <a:off x="4686873" y="5521254"/>
          <a:ext cx="4193540" cy="2879090"/>
        </a:xfrm>
        <a:prstGeom prst="triangle">
          <a:avLst>
            <a:gd name="adj" fmla="val 50000"/>
          </a:avLst>
        </a:prstGeom>
        <a:gradFill rotWithShape="1">
          <a:gsLst>
            <a:gs pos="0">
              <a:srgbClr val="FFC000"/>
            </a:gs>
            <a:gs pos="100000">
              <a:srgbClr val="000000"/>
            </a:gs>
          </a:gsLst>
          <a:lin ang="5400000" scaled="1"/>
        </a:gradFill>
        <a:ln>
          <a:noFill/>
        </a:ln>
        <a:effectLst/>
        <a:extLst>
          <a:ext uri="{91240B29-F687-4F45-9708-019B960494DF}">
            <a14:hiddenLine xmlns:a14="http://schemas.microsoft.com/office/drawing/2010/main" w="19050" algn="ctr">
              <a:solidFill>
                <a:srgbClr val="FFFF99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3</xdr:col>
      <xdr:colOff>714948</xdr:colOff>
      <xdr:row>34</xdr:row>
      <xdr:rowOff>22789</xdr:rowOff>
    </xdr:from>
    <xdr:to>
      <xdr:col>9</xdr:col>
      <xdr:colOff>336488</xdr:colOff>
      <xdr:row>51</xdr:row>
      <xdr:rowOff>149154</xdr:rowOff>
    </xdr:to>
    <xdr:sp macro="" textlink="">
      <xdr:nvSpPr>
        <xdr:cNvPr id="380" name="AutoShape 20"/>
        <xdr:cNvSpPr>
          <a:spLocks noChangeArrowheads="1"/>
        </xdr:cNvSpPr>
      </xdr:nvSpPr>
      <xdr:spPr bwMode="auto">
        <a:xfrm rot="12960000" flipV="1">
          <a:off x="3000948" y="5528239"/>
          <a:ext cx="4193540" cy="2879090"/>
        </a:xfrm>
        <a:prstGeom prst="triangle">
          <a:avLst>
            <a:gd name="adj" fmla="val 50000"/>
          </a:avLst>
        </a:prstGeom>
        <a:gradFill rotWithShape="1">
          <a:gsLst>
            <a:gs pos="0">
              <a:srgbClr val="FFC000"/>
            </a:gs>
            <a:gs pos="100000">
              <a:srgbClr val="F00000"/>
            </a:gs>
          </a:gsLst>
          <a:lin ang="5400000" scaled="1"/>
        </a:gradFill>
        <a:ln>
          <a:noFill/>
        </a:ln>
        <a:effectLst/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531433</xdr:colOff>
      <xdr:row>20</xdr:row>
      <xdr:rowOff>24694</xdr:rowOff>
    </xdr:from>
    <xdr:to>
      <xdr:col>11</xdr:col>
      <xdr:colOff>362523</xdr:colOff>
      <xdr:row>46</xdr:row>
      <xdr:rowOff>8184</xdr:rowOff>
    </xdr:to>
    <xdr:sp macro="" textlink="">
      <xdr:nvSpPr>
        <xdr:cNvPr id="381" name="AutoShape 22"/>
        <xdr:cNvSpPr>
          <a:spLocks noChangeArrowheads="1"/>
        </xdr:cNvSpPr>
      </xdr:nvSpPr>
      <xdr:spPr bwMode="auto">
        <a:xfrm rot="4320000" flipV="1">
          <a:off x="5208208" y="3920419"/>
          <a:ext cx="4193540" cy="2879090"/>
        </a:xfrm>
        <a:prstGeom prst="triangle">
          <a:avLst>
            <a:gd name="adj" fmla="val 50000"/>
          </a:avLst>
        </a:prstGeom>
        <a:gradFill rotWithShape="1">
          <a:gsLst>
            <a:gs pos="0">
              <a:srgbClr val="FFC000"/>
            </a:gs>
            <a:gs pos="100000">
              <a:srgbClr val="0000F0"/>
            </a:gs>
          </a:gsLst>
          <a:lin ang="5400000" scaled="1"/>
        </a:gradFill>
        <a:ln>
          <a:noFill/>
        </a:ln>
        <a:effectLst/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85028</xdr:colOff>
      <xdr:row>20</xdr:row>
      <xdr:rowOff>32314</xdr:rowOff>
    </xdr:from>
    <xdr:to>
      <xdr:col>7</xdr:col>
      <xdr:colOff>678118</xdr:colOff>
      <xdr:row>46</xdr:row>
      <xdr:rowOff>15804</xdr:rowOff>
    </xdr:to>
    <xdr:sp macro="" textlink="">
      <xdr:nvSpPr>
        <xdr:cNvPr id="382" name="AutoShape 23"/>
        <xdr:cNvSpPr>
          <a:spLocks noChangeArrowheads="1"/>
        </xdr:cNvSpPr>
      </xdr:nvSpPr>
      <xdr:spPr bwMode="auto">
        <a:xfrm rot="17280000" flipV="1">
          <a:off x="2475803" y="3928039"/>
          <a:ext cx="4193540" cy="2879090"/>
        </a:xfrm>
        <a:prstGeom prst="triangle">
          <a:avLst>
            <a:gd name="adj" fmla="val 50000"/>
          </a:avLst>
        </a:prstGeom>
        <a:gradFill rotWithShape="1">
          <a:gsLst>
            <a:gs pos="0">
              <a:srgbClr val="FFC000"/>
            </a:gs>
            <a:gs pos="100000">
              <a:srgbClr val="00F000"/>
            </a:gs>
          </a:gsLst>
          <a:lin ang="5400000" scaled="1"/>
        </a:gradFill>
        <a:ln>
          <a:noFill/>
        </a:ln>
        <a:effectLst/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5</xdr:col>
      <xdr:colOff>31688</xdr:colOff>
      <xdr:row>18</xdr:row>
      <xdr:rowOff>13899</xdr:rowOff>
    </xdr:from>
    <xdr:to>
      <xdr:col>10</xdr:col>
      <xdr:colOff>415228</xdr:colOff>
      <xdr:row>35</xdr:row>
      <xdr:rowOff>140264</xdr:rowOff>
    </xdr:to>
    <xdr:sp macro="" textlink="">
      <xdr:nvSpPr>
        <xdr:cNvPr id="383" name="AutoShape 17"/>
        <xdr:cNvSpPr>
          <a:spLocks noChangeArrowheads="1"/>
        </xdr:cNvSpPr>
      </xdr:nvSpPr>
      <xdr:spPr bwMode="auto">
        <a:xfrm flipV="1">
          <a:off x="3841688" y="2928549"/>
          <a:ext cx="4193540" cy="2879090"/>
        </a:xfrm>
        <a:prstGeom prst="triangle">
          <a:avLst>
            <a:gd name="adj" fmla="val 50000"/>
          </a:avLst>
        </a:prstGeom>
        <a:gradFill rotWithShape="1">
          <a:gsLst>
            <a:gs pos="0">
              <a:srgbClr val="FFC000"/>
            </a:gs>
            <a:gs pos="100000">
              <a:srgbClr val="F0F0F0"/>
            </a:gs>
          </a:gsLst>
          <a:lin ang="5400000" scaled="1"/>
        </a:gradFill>
        <a:ln>
          <a:noFill/>
        </a:ln>
        <a:effectLst/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3</xdr:col>
      <xdr:colOff>245683</xdr:colOff>
      <xdr:row>38</xdr:row>
      <xdr:rowOff>19614</xdr:rowOff>
    </xdr:from>
    <xdr:to>
      <xdr:col>4</xdr:col>
      <xdr:colOff>598743</xdr:colOff>
      <xdr:row>45</xdr:row>
      <xdr:rowOff>1199</xdr:rowOff>
    </xdr:to>
    <xdr:sp macro="" textlink="">
      <xdr:nvSpPr>
        <xdr:cNvPr id="384" name="Oval 29"/>
        <xdr:cNvSpPr>
          <a:spLocks noChangeArrowheads="1"/>
        </xdr:cNvSpPr>
      </xdr:nvSpPr>
      <xdr:spPr bwMode="auto">
        <a:xfrm rot="4320000">
          <a:off x="2531683" y="6172764"/>
          <a:ext cx="1115060" cy="1115060"/>
        </a:xfrm>
        <a:prstGeom prst="ellipse">
          <a:avLst/>
        </a:prstGeom>
        <a:gradFill rotWithShape="1">
          <a:gsLst>
            <a:gs pos="5000">
              <a:srgbClr val="00F000"/>
            </a:gs>
            <a:gs pos="95000">
              <a:srgbClr val="F00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71058</xdr:colOff>
      <xdr:row>50</xdr:row>
      <xdr:rowOff>146614</xdr:rowOff>
    </xdr:from>
    <xdr:to>
      <xdr:col>8</xdr:col>
      <xdr:colOff>424118</xdr:colOff>
      <xdr:row>57</xdr:row>
      <xdr:rowOff>128199</xdr:rowOff>
    </xdr:to>
    <xdr:sp macro="" textlink="">
      <xdr:nvSpPr>
        <xdr:cNvPr id="385" name="Oval 30"/>
        <xdr:cNvSpPr>
          <a:spLocks noChangeArrowheads="1"/>
        </xdr:cNvSpPr>
      </xdr:nvSpPr>
      <xdr:spPr bwMode="auto">
        <a:xfrm>
          <a:off x="5405058" y="8242864"/>
          <a:ext cx="1115060" cy="1115060"/>
        </a:xfrm>
        <a:prstGeom prst="ellipse">
          <a:avLst/>
        </a:prstGeom>
        <a:gradFill rotWithShape="1">
          <a:gsLst>
            <a:gs pos="5000">
              <a:srgbClr val="F00000"/>
            </a:gs>
            <a:gs pos="95000">
              <a:srgbClr val="000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10</xdr:col>
      <xdr:colOff>598108</xdr:colOff>
      <xdr:row>38</xdr:row>
      <xdr:rowOff>22789</xdr:rowOff>
    </xdr:from>
    <xdr:to>
      <xdr:col>12</xdr:col>
      <xdr:colOff>189168</xdr:colOff>
      <xdr:row>45</xdr:row>
      <xdr:rowOff>4374</xdr:rowOff>
    </xdr:to>
    <xdr:sp macro="" textlink="">
      <xdr:nvSpPr>
        <xdr:cNvPr id="386" name="Oval 31"/>
        <xdr:cNvSpPr>
          <a:spLocks noChangeArrowheads="1"/>
        </xdr:cNvSpPr>
      </xdr:nvSpPr>
      <xdr:spPr bwMode="auto">
        <a:xfrm rot="17280000">
          <a:off x="8218108" y="6175939"/>
          <a:ext cx="1115060" cy="1115060"/>
        </a:xfrm>
        <a:prstGeom prst="ellipse">
          <a:avLst/>
        </a:prstGeom>
        <a:gradFill rotWithShape="1">
          <a:gsLst>
            <a:gs pos="5000">
              <a:srgbClr val="000000"/>
            </a:gs>
            <a:gs pos="95000">
              <a:srgbClr val="0000F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9</xdr:col>
      <xdr:colOff>299658</xdr:colOff>
      <xdr:row>17</xdr:row>
      <xdr:rowOff>81209</xdr:rowOff>
    </xdr:from>
    <xdr:to>
      <xdr:col>10</xdr:col>
      <xdr:colOff>652718</xdr:colOff>
      <xdr:row>24</xdr:row>
      <xdr:rowOff>62794</xdr:rowOff>
    </xdr:to>
    <xdr:sp macro="" textlink="">
      <xdr:nvSpPr>
        <xdr:cNvPr id="387" name="Oval 32"/>
        <xdr:cNvSpPr>
          <a:spLocks noChangeArrowheads="1"/>
        </xdr:cNvSpPr>
      </xdr:nvSpPr>
      <xdr:spPr bwMode="auto">
        <a:xfrm rot="12960000">
          <a:off x="7157658" y="2833934"/>
          <a:ext cx="1115060" cy="1115060"/>
        </a:xfrm>
        <a:prstGeom prst="ellipse">
          <a:avLst/>
        </a:prstGeom>
        <a:gradFill rotWithShape="1">
          <a:gsLst>
            <a:gs pos="5000">
              <a:srgbClr val="0000F0"/>
            </a:gs>
            <a:gs pos="95000">
              <a:srgbClr val="F0F0F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522543</xdr:colOff>
      <xdr:row>17</xdr:row>
      <xdr:rowOff>65969</xdr:rowOff>
    </xdr:from>
    <xdr:to>
      <xdr:col>6</xdr:col>
      <xdr:colOff>113603</xdr:colOff>
      <xdr:row>24</xdr:row>
      <xdr:rowOff>47554</xdr:rowOff>
    </xdr:to>
    <xdr:sp macro="" textlink="">
      <xdr:nvSpPr>
        <xdr:cNvPr id="388" name="Oval 33"/>
        <xdr:cNvSpPr>
          <a:spLocks noChangeArrowheads="1"/>
        </xdr:cNvSpPr>
      </xdr:nvSpPr>
      <xdr:spPr bwMode="auto">
        <a:xfrm rot="8640000">
          <a:off x="3570543" y="2818694"/>
          <a:ext cx="1115060" cy="1115060"/>
        </a:xfrm>
        <a:prstGeom prst="ellipse">
          <a:avLst/>
        </a:prstGeom>
        <a:gradFill rotWithShape="1">
          <a:gsLst>
            <a:gs pos="5000">
              <a:srgbClr val="F0F0F0"/>
            </a:gs>
            <a:gs pos="95000">
              <a:srgbClr val="00F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9</xdr:col>
      <xdr:colOff>314581</xdr:colOff>
      <xdr:row>18</xdr:row>
      <xdr:rowOff>111374</xdr:rowOff>
    </xdr:from>
    <xdr:to>
      <xdr:col>10</xdr:col>
      <xdr:colOff>646051</xdr:colOff>
      <xdr:row>23</xdr:row>
      <xdr:rowOff>156459</xdr:rowOff>
    </xdr:to>
    <xdr:sp macro="" textlink="">
      <xdr:nvSpPr>
        <xdr:cNvPr id="389" name="Text Box 39"/>
        <xdr:cNvSpPr txBox="1">
          <a:spLocks noChangeArrowheads="1"/>
        </xdr:cNvSpPr>
      </xdr:nvSpPr>
      <xdr:spPr bwMode="auto">
        <a:xfrm>
          <a:off x="7172581" y="2968874"/>
          <a:ext cx="1093470" cy="8388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STRUCTURER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s'assurer d'un monde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fonctionnel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466028</xdr:colOff>
      <xdr:row>18</xdr:row>
      <xdr:rowOff>70414</xdr:rowOff>
    </xdr:from>
    <xdr:to>
      <xdr:col>6</xdr:col>
      <xdr:colOff>129478</xdr:colOff>
      <xdr:row>23</xdr:row>
      <xdr:rowOff>134549</xdr:rowOff>
    </xdr:to>
    <xdr:sp macro="" textlink="">
      <xdr:nvSpPr>
        <xdr:cNvPr id="390" name="Text Box 42"/>
        <xdr:cNvSpPr txBox="1">
          <a:spLocks noChangeArrowheads="1"/>
        </xdr:cNvSpPr>
      </xdr:nvSpPr>
      <xdr:spPr bwMode="auto">
        <a:xfrm>
          <a:off x="3514028" y="2985064"/>
          <a:ext cx="1187450" cy="873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S'ENTENDRE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cultiver 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ses relations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228538</xdr:colOff>
      <xdr:row>38</xdr:row>
      <xdr:rowOff>131374</xdr:rowOff>
    </xdr:from>
    <xdr:to>
      <xdr:col>4</xdr:col>
      <xdr:colOff>607633</xdr:colOff>
      <xdr:row>43</xdr:row>
      <xdr:rowOff>134549</xdr:rowOff>
    </xdr:to>
    <xdr:sp macro="" textlink="">
      <xdr:nvSpPr>
        <xdr:cNvPr id="391" name="Text Box 44"/>
        <xdr:cNvSpPr txBox="1">
          <a:spLocks noChangeArrowheads="1"/>
        </xdr:cNvSpPr>
      </xdr:nvSpPr>
      <xdr:spPr bwMode="auto">
        <a:xfrm>
          <a:off x="2514538" y="6284524"/>
          <a:ext cx="1141095" cy="812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solidFill>
                <a:srgbClr val="00FF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solidFill>
                <a:srgbClr val="00FF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AGIR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vivre</a:t>
          </a:r>
          <a: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 </a:t>
          </a:r>
          <a:b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en mouvement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667323</xdr:colOff>
      <xdr:row>38</xdr:row>
      <xdr:rowOff>140899</xdr:rowOff>
    </xdr:from>
    <xdr:to>
      <xdr:col>12</xdr:col>
      <xdr:colOff>128208</xdr:colOff>
      <xdr:row>44</xdr:row>
      <xdr:rowOff>12629</xdr:rowOff>
    </xdr:to>
    <xdr:sp macro="" textlink="">
      <xdr:nvSpPr>
        <xdr:cNvPr id="392" name="Text Box 46"/>
        <xdr:cNvSpPr txBox="1">
          <a:spLocks noChangeArrowheads="1"/>
        </xdr:cNvSpPr>
      </xdr:nvSpPr>
      <xdr:spPr bwMode="auto">
        <a:xfrm>
          <a:off x="8287323" y="6294049"/>
          <a:ext cx="984885" cy="843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RÉUSSIR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atteindre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ses objectifs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7</xdr:col>
      <xdr:colOff>29783</xdr:colOff>
      <xdr:row>51</xdr:row>
      <xdr:rowOff>111689</xdr:rowOff>
    </xdr:from>
    <xdr:to>
      <xdr:col>8</xdr:col>
      <xdr:colOff>419100</xdr:colOff>
      <xdr:row>56</xdr:row>
      <xdr:rowOff>105339</xdr:rowOff>
    </xdr:to>
    <xdr:sp macro="" textlink="">
      <xdr:nvSpPr>
        <xdr:cNvPr id="393" name="Text Box 48"/>
        <xdr:cNvSpPr txBox="1">
          <a:spLocks noChangeArrowheads="1"/>
        </xdr:cNvSpPr>
      </xdr:nvSpPr>
      <xdr:spPr bwMode="auto">
        <a:xfrm>
          <a:off x="5363783" y="8369864"/>
          <a:ext cx="1151317" cy="803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OBTENIR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exaucer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ses souhaits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7</xdr:col>
      <xdr:colOff>46293</xdr:colOff>
      <xdr:row>14</xdr:row>
      <xdr:rowOff>13264</xdr:rowOff>
    </xdr:from>
    <xdr:to>
      <xdr:col>8</xdr:col>
      <xdr:colOff>399353</xdr:colOff>
      <xdr:row>20</xdr:row>
      <xdr:rowOff>156774</xdr:rowOff>
    </xdr:to>
    <xdr:sp macro="" textlink="">
      <xdr:nvSpPr>
        <xdr:cNvPr id="394" name="Oval 54"/>
        <xdr:cNvSpPr>
          <a:spLocks noChangeAspect="1" noChangeArrowheads="1"/>
        </xdr:cNvSpPr>
      </xdr:nvSpPr>
      <xdr:spPr bwMode="auto">
        <a:xfrm>
          <a:off x="5380293" y="2280214"/>
          <a:ext cx="1115060" cy="1115060"/>
        </a:xfrm>
        <a:prstGeom prst="ellipse">
          <a:avLst/>
        </a:prstGeom>
        <a:gradFill rotWithShape="1">
          <a:gsLst>
            <a:gs pos="5000">
              <a:srgbClr val="00F000"/>
            </a:gs>
            <a:gs pos="95000">
              <a:srgbClr val="0000F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3</xdr:col>
      <xdr:colOff>172658</xdr:colOff>
      <xdr:row>26</xdr:row>
      <xdr:rowOff>76764</xdr:rowOff>
    </xdr:from>
    <xdr:to>
      <xdr:col>4</xdr:col>
      <xdr:colOff>525718</xdr:colOff>
      <xdr:row>33</xdr:row>
      <xdr:rowOff>58349</xdr:rowOff>
    </xdr:to>
    <xdr:sp macro="" textlink="">
      <xdr:nvSpPr>
        <xdr:cNvPr id="395" name="Oval 55"/>
        <xdr:cNvSpPr>
          <a:spLocks noChangeAspect="1" noChangeArrowheads="1"/>
        </xdr:cNvSpPr>
      </xdr:nvSpPr>
      <xdr:spPr bwMode="auto">
        <a:xfrm rot="17280000">
          <a:off x="2458658" y="4286814"/>
          <a:ext cx="1115060" cy="1115060"/>
        </a:xfrm>
        <a:prstGeom prst="ellipse">
          <a:avLst/>
        </a:prstGeom>
        <a:gradFill rotWithShape="1">
          <a:gsLst>
            <a:gs pos="5000">
              <a:srgbClr val="F00000"/>
            </a:gs>
            <a:gs pos="95000">
              <a:srgbClr val="F0F0F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10</xdr:col>
      <xdr:colOff>615888</xdr:colOff>
      <xdr:row>26</xdr:row>
      <xdr:rowOff>105339</xdr:rowOff>
    </xdr:from>
    <xdr:to>
      <xdr:col>12</xdr:col>
      <xdr:colOff>206948</xdr:colOff>
      <xdr:row>33</xdr:row>
      <xdr:rowOff>86924</xdr:rowOff>
    </xdr:to>
    <xdr:sp macro="" textlink="">
      <xdr:nvSpPr>
        <xdr:cNvPr id="396" name="Oval 56"/>
        <xdr:cNvSpPr>
          <a:spLocks noChangeAspect="1" noChangeArrowheads="1"/>
        </xdr:cNvSpPr>
      </xdr:nvSpPr>
      <xdr:spPr bwMode="auto">
        <a:xfrm rot="4320000">
          <a:off x="8235888" y="4315389"/>
          <a:ext cx="1115060" cy="1115060"/>
        </a:xfrm>
        <a:prstGeom prst="ellipse">
          <a:avLst/>
        </a:prstGeom>
        <a:gradFill rotWithShape="1">
          <a:gsLst>
            <a:gs pos="5000">
              <a:srgbClr val="F0F0F0"/>
            </a:gs>
            <a:gs pos="95000">
              <a:srgbClr val="000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529528</xdr:colOff>
      <xdr:row>47</xdr:row>
      <xdr:rowOff>32314</xdr:rowOff>
    </xdr:from>
    <xdr:to>
      <xdr:col>6</xdr:col>
      <xdr:colOff>120588</xdr:colOff>
      <xdr:row>54</xdr:row>
      <xdr:rowOff>13899</xdr:rowOff>
    </xdr:to>
    <xdr:sp macro="" textlink="">
      <xdr:nvSpPr>
        <xdr:cNvPr id="397" name="Oval 58"/>
        <xdr:cNvSpPr>
          <a:spLocks noChangeAspect="1" noChangeArrowheads="1"/>
        </xdr:cNvSpPr>
      </xdr:nvSpPr>
      <xdr:spPr bwMode="auto">
        <a:xfrm rot="12960000">
          <a:off x="3577528" y="7642789"/>
          <a:ext cx="1115060" cy="1115060"/>
        </a:xfrm>
        <a:prstGeom prst="ellipse">
          <a:avLst/>
        </a:prstGeom>
        <a:gradFill rotWithShape="1">
          <a:gsLst>
            <a:gs pos="5000">
              <a:srgbClr val="000000"/>
            </a:gs>
            <a:gs pos="95000">
              <a:srgbClr val="00F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27243</xdr:colOff>
      <xdr:row>14</xdr:row>
      <xdr:rowOff>128834</xdr:rowOff>
    </xdr:from>
    <xdr:to>
      <xdr:col>8</xdr:col>
      <xdr:colOff>400623</xdr:colOff>
      <xdr:row>20</xdr:row>
      <xdr:rowOff>50729</xdr:rowOff>
    </xdr:to>
    <xdr:sp macro="" textlink="">
      <xdr:nvSpPr>
        <xdr:cNvPr id="398" name="Text Box 59"/>
        <xdr:cNvSpPr txBox="1">
          <a:spLocks noChangeArrowheads="1"/>
        </xdr:cNvSpPr>
      </xdr:nvSpPr>
      <xdr:spPr bwMode="auto">
        <a:xfrm>
          <a:off x="5361243" y="2395784"/>
          <a:ext cx="1135380" cy="893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/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S’ADAPTER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savoir vivre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en toute facilité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320613</xdr:colOff>
      <xdr:row>47</xdr:row>
      <xdr:rowOff>31044</xdr:rowOff>
    </xdr:from>
    <xdr:to>
      <xdr:col>10</xdr:col>
      <xdr:colOff>673673</xdr:colOff>
      <xdr:row>54</xdr:row>
      <xdr:rowOff>12629</xdr:rowOff>
    </xdr:to>
    <xdr:sp macro="" textlink="">
      <xdr:nvSpPr>
        <xdr:cNvPr id="399" name="Oval 57"/>
        <xdr:cNvSpPr>
          <a:spLocks noChangeAspect="1" noChangeArrowheads="1"/>
        </xdr:cNvSpPr>
      </xdr:nvSpPr>
      <xdr:spPr bwMode="auto">
        <a:xfrm rot="8640000">
          <a:off x="7178613" y="7641519"/>
          <a:ext cx="1115060" cy="1115060"/>
        </a:xfrm>
        <a:prstGeom prst="ellipse">
          <a:avLst/>
        </a:prstGeom>
        <a:gradFill rotWithShape="1">
          <a:gsLst>
            <a:gs pos="5000">
              <a:srgbClr val="0000F0"/>
            </a:gs>
            <a:gs pos="95000">
              <a:srgbClr val="F00000"/>
            </a:gs>
          </a:gsLst>
          <a:lin ang="0" scaled="1"/>
        </a:gra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10</xdr:col>
      <xdr:colOff>501812</xdr:colOff>
      <xdr:row>27</xdr:row>
      <xdr:rowOff>83749</xdr:rowOff>
    </xdr:from>
    <xdr:to>
      <xdr:col>12</xdr:col>
      <xdr:colOff>299882</xdr:colOff>
      <xdr:row>32</xdr:row>
      <xdr:rowOff>35489</xdr:rowOff>
    </xdr:to>
    <xdr:sp macro="" textlink="">
      <xdr:nvSpPr>
        <xdr:cNvPr id="400" name="Text Box 60"/>
        <xdr:cNvSpPr txBox="1">
          <a:spLocks noChangeArrowheads="1"/>
        </xdr:cNvSpPr>
      </xdr:nvSpPr>
      <xdr:spPr bwMode="auto">
        <a:xfrm>
          <a:off x="8121812" y="4455724"/>
          <a:ext cx="1322070" cy="7613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b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INTÉGRER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disposer d'une place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dans le s</a:t>
          </a:r>
          <a: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ystème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112968</xdr:colOff>
      <xdr:row>27</xdr:row>
      <xdr:rowOff>45649</xdr:rowOff>
    </xdr:from>
    <xdr:to>
      <xdr:col>4</xdr:col>
      <xdr:colOff>579693</xdr:colOff>
      <xdr:row>32</xdr:row>
      <xdr:rowOff>35489</xdr:rowOff>
    </xdr:to>
    <xdr:sp macro="" textlink="">
      <xdr:nvSpPr>
        <xdr:cNvPr id="401" name="Text Box 63"/>
        <xdr:cNvSpPr txBox="1">
          <a:spLocks noChangeArrowheads="1"/>
        </xdr:cNvSpPr>
      </xdr:nvSpPr>
      <xdr:spPr bwMode="auto">
        <a:xfrm>
          <a:off x="2398968" y="4417624"/>
          <a:ext cx="1228725" cy="799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S'ENGAGER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agir au nom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de ce qui est grand 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0</xdr:col>
      <xdr:colOff>563818</xdr:colOff>
      <xdr:row>15</xdr:row>
      <xdr:rowOff>105974</xdr:rowOff>
    </xdr:from>
    <xdr:to>
      <xdr:col>2</xdr:col>
      <xdr:colOff>227268</xdr:colOff>
      <xdr:row>18</xdr:row>
      <xdr:rowOff>51364</xdr:rowOff>
    </xdr:to>
    <xdr:sp macro="" textlink="">
      <xdr:nvSpPr>
        <xdr:cNvPr id="402" name="Text Box 64"/>
        <xdr:cNvSpPr txBox="1">
          <a:spLocks noChangeArrowheads="1"/>
        </xdr:cNvSpPr>
      </xdr:nvSpPr>
      <xdr:spPr bwMode="auto">
        <a:xfrm>
          <a:off x="563818" y="2534849"/>
          <a:ext cx="1187450" cy="431165"/>
        </a:xfrm>
        <a:prstGeom prst="rect">
          <a:avLst/>
        </a:prstGeom>
        <a:solidFill>
          <a:srgbClr val="00F000"/>
        </a:solidFill>
        <a:ln w="25400">
          <a:noFill/>
          <a:miter lim="800000"/>
          <a:headEnd/>
          <a:tailEnd/>
        </a:ln>
        <a:effectLst>
          <a:glow rad="228600">
            <a:srgbClr val="F0F0F0">
              <a:alpha val="40000"/>
            </a:srgbClr>
          </a:glow>
          <a:outerShdw blurRad="50800" dist="50800" dir="5400000" algn="ctr" rotWithShape="0">
            <a:schemeClr val="bg1"/>
          </a:outerShd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effectLst/>
              <a:latin typeface="Calibri"/>
              <a:ea typeface="Calibri"/>
            </a:rPr>
            <a:t>Interdépendance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effectLst/>
              <a:latin typeface="Calibri"/>
              <a:ea typeface="Calibri"/>
            </a:rPr>
            <a:t>"nous avons besoin </a:t>
          </a:r>
          <a:br>
            <a:rPr lang="fr-FR" sz="700" i="1">
              <a:effectLst/>
              <a:latin typeface="Calibri"/>
              <a:ea typeface="Calibri"/>
            </a:rPr>
          </a:br>
          <a:r>
            <a:rPr lang="fr-FR" sz="700" i="1">
              <a:effectLst/>
              <a:latin typeface="Calibri"/>
              <a:ea typeface="Calibri"/>
            </a:rPr>
            <a:t>les uns des autres</a:t>
          </a:r>
          <a:r>
            <a:rPr lang="fr-FR" sz="700" i="1" baseline="0">
              <a:effectLst/>
              <a:latin typeface="Calibri"/>
              <a:ea typeface="Calibri"/>
            </a:rPr>
            <a:t>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0</xdr:col>
      <xdr:colOff>198693</xdr:colOff>
      <xdr:row>48</xdr:row>
      <xdr:rowOff>70414</xdr:rowOff>
    </xdr:from>
    <xdr:to>
      <xdr:col>1</xdr:col>
      <xdr:colOff>624143</xdr:colOff>
      <xdr:row>51</xdr:row>
      <xdr:rowOff>15804</xdr:rowOff>
    </xdr:to>
    <xdr:sp macro="" textlink="">
      <xdr:nvSpPr>
        <xdr:cNvPr id="403" name="Text Box 65"/>
        <xdr:cNvSpPr txBox="1">
          <a:spLocks noChangeArrowheads="1"/>
        </xdr:cNvSpPr>
      </xdr:nvSpPr>
      <xdr:spPr bwMode="auto">
        <a:xfrm>
          <a:off x="198693" y="7842814"/>
          <a:ext cx="1187450" cy="431165"/>
        </a:xfrm>
        <a:prstGeom prst="rect">
          <a:avLst/>
        </a:prstGeom>
        <a:solidFill>
          <a:srgbClr val="F00000"/>
        </a:solidFill>
        <a:ln w="25400">
          <a:noFill/>
          <a:miter lim="800000"/>
          <a:headEnd/>
          <a:tailEnd/>
        </a:ln>
        <a:effectLst>
          <a:glow rad="228600">
            <a:srgbClr val="00F00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Impulsion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"je décide </a:t>
          </a:r>
          <a:b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avec mon cœur"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239968</xdr:colOff>
      <xdr:row>64</xdr:row>
      <xdr:rowOff>68509</xdr:rowOff>
    </xdr:from>
    <xdr:to>
      <xdr:col>6</xdr:col>
      <xdr:colOff>665418</xdr:colOff>
      <xdr:row>67</xdr:row>
      <xdr:rowOff>13899</xdr:rowOff>
    </xdr:to>
    <xdr:sp macro="" textlink="">
      <xdr:nvSpPr>
        <xdr:cNvPr id="404" name="Text Box 66"/>
        <xdr:cNvSpPr txBox="1">
          <a:spLocks noChangeArrowheads="1"/>
        </xdr:cNvSpPr>
      </xdr:nvSpPr>
      <xdr:spPr bwMode="auto">
        <a:xfrm>
          <a:off x="4049968" y="10431709"/>
          <a:ext cx="1187450" cy="431165"/>
        </a:xfrm>
        <a:prstGeom prst="rect">
          <a:avLst/>
        </a:prstGeom>
        <a:solidFill>
          <a:srgbClr val="F00000"/>
        </a:solidFill>
        <a:ln w="25400">
          <a:noFill/>
          <a:miter lim="800000"/>
          <a:headEnd/>
          <a:tailEnd/>
        </a:ln>
        <a:effectLst>
          <a:glow rad="228600">
            <a:schemeClr val="tx1">
              <a:alpha val="40000"/>
            </a:scheme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Liberté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"personne ne décide </a:t>
          </a:r>
          <a:b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 baseline="0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de mes actes</a:t>
          </a: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13</xdr:col>
      <xdr:colOff>573343</xdr:colOff>
      <xdr:row>48</xdr:row>
      <xdr:rowOff>57079</xdr:rowOff>
    </xdr:from>
    <xdr:to>
      <xdr:col>15</xdr:col>
      <xdr:colOff>236793</xdr:colOff>
      <xdr:row>51</xdr:row>
      <xdr:rowOff>2469</xdr:rowOff>
    </xdr:to>
    <xdr:sp macro="" textlink="">
      <xdr:nvSpPr>
        <xdr:cNvPr id="405" name="Text Box 67"/>
        <xdr:cNvSpPr txBox="1">
          <a:spLocks noChangeArrowheads="1"/>
        </xdr:cNvSpPr>
      </xdr:nvSpPr>
      <xdr:spPr bwMode="auto">
        <a:xfrm>
          <a:off x="10479343" y="7829479"/>
          <a:ext cx="1187450" cy="431165"/>
        </a:xfrm>
        <a:prstGeom prst="rect">
          <a:avLst/>
        </a:prstGeom>
        <a:solidFill>
          <a:schemeClr val="tx1"/>
        </a:solidFill>
        <a:ln w="25400">
          <a:noFill/>
          <a:miter lim="800000"/>
          <a:headEnd/>
          <a:tailEnd/>
        </a:ln>
        <a:effectLst>
          <a:glow rad="228600">
            <a:srgbClr val="0000F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Autodétermination</a:t>
          </a:r>
          <a:endParaRPr lang="fr-FR" sz="1000">
            <a:solidFill>
              <a:schemeClr val="bg1"/>
            </a:solidFill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"chacun décide</a:t>
          </a:r>
          <a:b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de sa vie"</a:t>
          </a:r>
          <a:endParaRPr lang="fr-FR" sz="1050">
            <a:solidFill>
              <a:schemeClr val="bg1"/>
            </a:solidFill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559373</xdr:colOff>
      <xdr:row>64</xdr:row>
      <xdr:rowOff>44379</xdr:rowOff>
    </xdr:from>
    <xdr:to>
      <xdr:col>10</xdr:col>
      <xdr:colOff>222823</xdr:colOff>
      <xdr:row>66</xdr:row>
      <xdr:rowOff>151694</xdr:rowOff>
    </xdr:to>
    <xdr:sp macro="" textlink="">
      <xdr:nvSpPr>
        <xdr:cNvPr id="406" name="Text Box 68"/>
        <xdr:cNvSpPr txBox="1">
          <a:spLocks noChangeArrowheads="1"/>
        </xdr:cNvSpPr>
      </xdr:nvSpPr>
      <xdr:spPr bwMode="auto">
        <a:xfrm>
          <a:off x="6655373" y="10407579"/>
          <a:ext cx="1187450" cy="431165"/>
        </a:xfrm>
        <a:prstGeom prst="rect">
          <a:avLst/>
        </a:prstGeom>
        <a:solidFill>
          <a:schemeClr val="tx1"/>
        </a:solidFill>
        <a:ln w="25400">
          <a:noFill/>
          <a:miter lim="800000"/>
          <a:headEnd/>
          <a:tailEnd/>
        </a:ln>
        <a:effectLst>
          <a:glow rad="228600">
            <a:srgbClr val="C8000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Profit</a:t>
          </a:r>
          <a:endParaRPr lang="fr-FR" sz="1000">
            <a:solidFill>
              <a:schemeClr val="bg1"/>
            </a:solidFill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"je fais</a:t>
          </a:r>
          <a:b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ce qui est bon pour moi"</a:t>
          </a:r>
          <a:endParaRPr lang="fr-FR" sz="1050">
            <a:solidFill>
              <a:schemeClr val="bg1"/>
            </a:solidFill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0</xdr:col>
      <xdr:colOff>163768</xdr:colOff>
      <xdr:row>36</xdr:row>
      <xdr:rowOff>158044</xdr:rowOff>
    </xdr:from>
    <xdr:to>
      <xdr:col>1</xdr:col>
      <xdr:colOff>589218</xdr:colOff>
      <xdr:row>39</xdr:row>
      <xdr:rowOff>103434</xdr:rowOff>
    </xdr:to>
    <xdr:sp macro="" textlink="">
      <xdr:nvSpPr>
        <xdr:cNvPr id="407" name="Text Box 69"/>
        <xdr:cNvSpPr txBox="1">
          <a:spLocks noChangeArrowheads="1"/>
        </xdr:cNvSpPr>
      </xdr:nvSpPr>
      <xdr:spPr bwMode="auto">
        <a:xfrm>
          <a:off x="163768" y="5987344"/>
          <a:ext cx="1187450" cy="431165"/>
        </a:xfrm>
        <a:prstGeom prst="rect">
          <a:avLst/>
        </a:prstGeom>
        <a:solidFill>
          <a:srgbClr val="00F000"/>
        </a:solidFill>
        <a:ln w="25400">
          <a:noFill/>
          <a:miter lim="800000"/>
          <a:headEnd/>
          <a:tailEnd/>
        </a:ln>
        <a:effectLst>
          <a:glow rad="228600">
            <a:srgbClr val="F0000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effectLst/>
              <a:latin typeface="Calibri"/>
              <a:ea typeface="Calibri"/>
              <a:cs typeface="Calibri"/>
            </a:rPr>
            <a:t>Naturel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effectLst/>
              <a:latin typeface="Calibri"/>
              <a:ea typeface="Calibri"/>
              <a:cs typeface="Calibri"/>
            </a:rPr>
            <a:t>"il est merveilleux</a:t>
          </a:r>
          <a:br>
            <a:rPr lang="fr-FR" sz="700" i="1">
              <a:effectLst/>
              <a:latin typeface="Calibri"/>
              <a:ea typeface="Calibri"/>
              <a:cs typeface="Calibri"/>
            </a:rPr>
          </a:br>
          <a:r>
            <a:rPr lang="fr-FR" sz="700" i="1">
              <a:effectLst/>
              <a:latin typeface="Calibri"/>
              <a:ea typeface="Calibri"/>
              <a:cs typeface="Calibri"/>
            </a:rPr>
            <a:t>d'être vivant"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7</xdr:col>
      <xdr:colOff>573</xdr:colOff>
      <xdr:row>31</xdr:row>
      <xdr:rowOff>147249</xdr:rowOff>
    </xdr:from>
    <xdr:to>
      <xdr:col>8</xdr:col>
      <xdr:colOff>469838</xdr:colOff>
      <xdr:row>39</xdr:row>
      <xdr:rowOff>83114</xdr:rowOff>
    </xdr:to>
    <xdr:sp macro="" textlink="">
      <xdr:nvSpPr>
        <xdr:cNvPr id="408" name="Oval 74"/>
        <xdr:cNvSpPr>
          <a:spLocks noChangeArrowheads="1"/>
        </xdr:cNvSpPr>
      </xdr:nvSpPr>
      <xdr:spPr bwMode="auto">
        <a:xfrm rot="10800000">
          <a:off x="5334573" y="5166924"/>
          <a:ext cx="1231265" cy="1231265"/>
        </a:xfrm>
        <a:prstGeom prst="ellipse">
          <a:avLst/>
        </a:prstGeom>
        <a:gradFill>
          <a:gsLst>
            <a:gs pos="0">
              <a:srgbClr val="FDE9D9"/>
            </a:gs>
            <a:gs pos="100000">
              <a:srgbClr val="E36C0A"/>
            </a:gs>
          </a:gsLst>
          <a:path path="shape">
            <a:fillToRect l="50000" t="50000" r="50000" b="50000"/>
          </a:path>
        </a:gradFill>
        <a:ln>
          <a:noFill/>
        </a:ln>
        <a:effectLst>
          <a:glow>
            <a:schemeClr val="accent1"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38991</xdr:colOff>
      <xdr:row>34</xdr:row>
      <xdr:rowOff>140266</xdr:rowOff>
    </xdr:from>
    <xdr:to>
      <xdr:col>8</xdr:col>
      <xdr:colOff>441581</xdr:colOff>
      <xdr:row>36</xdr:row>
      <xdr:rowOff>104706</xdr:rowOff>
    </xdr:to>
    <xdr:sp macro="" textlink="">
      <xdr:nvSpPr>
        <xdr:cNvPr id="409" name="Text Box 75"/>
        <xdr:cNvSpPr txBox="1">
          <a:spLocks noChangeArrowheads="1"/>
        </xdr:cNvSpPr>
      </xdr:nvSpPr>
      <xdr:spPr bwMode="auto">
        <a:xfrm>
          <a:off x="5372991" y="5537766"/>
          <a:ext cx="1164590" cy="28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2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2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 </a:t>
          </a:r>
          <a:r>
            <a:rPr lang="fr-FR" sz="12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2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 </a:t>
          </a:r>
          <a:r>
            <a:rPr lang="fr-FR" sz="12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2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 </a:t>
          </a:r>
          <a:r>
            <a:rPr lang="fr-FR" sz="12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2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 G</a:t>
          </a:r>
          <a:r>
            <a:rPr lang="fr-FR" sz="12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       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 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9525</xdr:colOff>
      <xdr:row>16</xdr:row>
      <xdr:rowOff>34854</xdr:rowOff>
    </xdr:from>
    <xdr:to>
      <xdr:col>10</xdr:col>
      <xdr:colOff>446978</xdr:colOff>
      <xdr:row>17</xdr:row>
      <xdr:rowOff>108514</xdr:rowOff>
    </xdr:to>
    <xdr:sp macro="" textlink="">
      <xdr:nvSpPr>
        <xdr:cNvPr id="410" name="Zone de texte 2"/>
        <xdr:cNvSpPr txBox="1">
          <a:spLocks noChangeArrowheads="1"/>
        </xdr:cNvSpPr>
      </xdr:nvSpPr>
      <xdr:spPr bwMode="auto">
        <a:xfrm>
          <a:off x="6867525" y="2625654"/>
          <a:ext cx="1199453" cy="2355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assurer le présent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512383</xdr:colOff>
      <xdr:row>24</xdr:row>
      <xdr:rowOff>28575</xdr:rowOff>
    </xdr:from>
    <xdr:to>
      <xdr:col>11</xdr:col>
      <xdr:colOff>66675</xdr:colOff>
      <xdr:row>25</xdr:row>
      <xdr:rowOff>89211</xdr:rowOff>
    </xdr:to>
    <xdr:sp macro="" textlink="">
      <xdr:nvSpPr>
        <xdr:cNvPr id="411" name="Zone de texte 2"/>
        <xdr:cNvSpPr txBox="1">
          <a:spLocks noChangeArrowheads="1"/>
        </xdr:cNvSpPr>
      </xdr:nvSpPr>
      <xdr:spPr bwMode="auto">
        <a:xfrm>
          <a:off x="7370383" y="3914775"/>
          <a:ext cx="1078292" cy="222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préparer le futur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400050</xdr:colOff>
      <xdr:row>25</xdr:row>
      <xdr:rowOff>55809</xdr:rowOff>
    </xdr:from>
    <xdr:to>
      <xdr:col>12</xdr:col>
      <xdr:colOff>171450</xdr:colOff>
      <xdr:row>26</xdr:row>
      <xdr:rowOff>133350</xdr:rowOff>
    </xdr:to>
    <xdr:sp macro="" textlink="">
      <xdr:nvSpPr>
        <xdr:cNvPr id="412" name="Zone de texte 2"/>
        <xdr:cNvSpPr txBox="1">
          <a:spLocks noChangeArrowheads="1"/>
        </xdr:cNvSpPr>
      </xdr:nvSpPr>
      <xdr:spPr bwMode="auto">
        <a:xfrm>
          <a:off x="8020050" y="4103934"/>
          <a:ext cx="1295400" cy="2394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avoir un rôle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571437</xdr:colOff>
      <xdr:row>33</xdr:row>
      <xdr:rowOff>53269</xdr:rowOff>
    </xdr:from>
    <xdr:to>
      <xdr:col>12</xdr:col>
      <xdr:colOff>561975</xdr:colOff>
      <xdr:row>34</xdr:row>
      <xdr:rowOff>133350</xdr:rowOff>
    </xdr:to>
    <xdr:sp macro="" textlink="">
      <xdr:nvSpPr>
        <xdr:cNvPr id="413" name="Zone de texte 2"/>
        <xdr:cNvSpPr txBox="1">
          <a:spLocks noChangeArrowheads="1"/>
        </xdr:cNvSpPr>
      </xdr:nvSpPr>
      <xdr:spPr bwMode="auto">
        <a:xfrm>
          <a:off x="8191437" y="5396794"/>
          <a:ext cx="1514538" cy="2420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avoir un statut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455233</xdr:colOff>
      <xdr:row>36</xdr:row>
      <xdr:rowOff>135184</xdr:rowOff>
    </xdr:from>
    <xdr:to>
      <xdr:col>12</xdr:col>
      <xdr:colOff>356808</xdr:colOff>
      <xdr:row>38</xdr:row>
      <xdr:rowOff>40245</xdr:rowOff>
    </xdr:to>
    <xdr:sp macro="" textlink="">
      <xdr:nvSpPr>
        <xdr:cNvPr id="414" name="Zone de texte 2"/>
        <xdr:cNvSpPr txBox="1">
          <a:spLocks noChangeArrowheads="1"/>
        </xdr:cNvSpPr>
      </xdr:nvSpPr>
      <xdr:spPr bwMode="auto">
        <a:xfrm>
          <a:off x="8075233" y="5964484"/>
          <a:ext cx="1425575" cy="2289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être performant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531433</xdr:colOff>
      <xdr:row>44</xdr:row>
      <xdr:rowOff>127564</xdr:rowOff>
    </xdr:from>
    <xdr:to>
      <xdr:col>12</xdr:col>
      <xdr:colOff>246953</xdr:colOff>
      <xdr:row>46</xdr:row>
      <xdr:rowOff>29174</xdr:rowOff>
    </xdr:to>
    <xdr:sp macro="" textlink="">
      <xdr:nvSpPr>
        <xdr:cNvPr id="415" name="Zone de texte 2"/>
        <xdr:cNvSpPr txBox="1">
          <a:spLocks noChangeArrowheads="1"/>
        </xdr:cNvSpPr>
      </xdr:nvSpPr>
      <xdr:spPr bwMode="auto">
        <a:xfrm>
          <a:off x="8151433" y="7252264"/>
          <a:ext cx="1239520" cy="225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avoir du succès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552450</xdr:colOff>
      <xdr:row>46</xdr:row>
      <xdr:rowOff>1199</xdr:rowOff>
    </xdr:from>
    <xdr:to>
      <xdr:col>11</xdr:col>
      <xdr:colOff>466725</xdr:colOff>
      <xdr:row>47</xdr:row>
      <xdr:rowOff>56834</xdr:rowOff>
    </xdr:to>
    <xdr:sp macro="" textlink="">
      <xdr:nvSpPr>
        <xdr:cNvPr id="416" name="Zone de texte 2"/>
        <xdr:cNvSpPr txBox="1">
          <a:spLocks noChangeArrowheads="1"/>
        </xdr:cNvSpPr>
      </xdr:nvSpPr>
      <xdr:spPr bwMode="auto">
        <a:xfrm>
          <a:off x="7410450" y="7449749"/>
          <a:ext cx="1438275" cy="217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imaginer </a:t>
          </a:r>
        </a:p>
      </xdr:txBody>
    </xdr:sp>
    <xdr:clientData/>
  </xdr:twoCellAnchor>
  <xdr:twoCellAnchor>
    <xdr:from>
      <xdr:col>8</xdr:col>
      <xdr:colOff>524768</xdr:colOff>
      <xdr:row>53</xdr:row>
      <xdr:rowOff>121214</xdr:rowOff>
    </xdr:from>
    <xdr:to>
      <xdr:col>10</xdr:col>
      <xdr:colOff>438408</xdr:colOff>
      <xdr:row>55</xdr:row>
      <xdr:rowOff>19925</xdr:rowOff>
    </xdr:to>
    <xdr:sp macro="" textlink="">
      <xdr:nvSpPr>
        <xdr:cNvPr id="417" name="Zone de texte 2"/>
        <xdr:cNvSpPr txBox="1">
          <a:spLocks noChangeArrowheads="1"/>
        </xdr:cNvSpPr>
      </xdr:nvSpPr>
      <xdr:spPr bwMode="auto">
        <a:xfrm>
          <a:off x="6620768" y="8703239"/>
          <a:ext cx="1437640" cy="222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explorer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54548</xdr:colOff>
      <xdr:row>57</xdr:row>
      <xdr:rowOff>564</xdr:rowOff>
    </xdr:from>
    <xdr:to>
      <xdr:col>9</xdr:col>
      <xdr:colOff>671768</xdr:colOff>
      <xdr:row>58</xdr:row>
      <xdr:rowOff>95179</xdr:rowOff>
    </xdr:to>
    <xdr:sp macro="" textlink="">
      <xdr:nvSpPr>
        <xdr:cNvPr id="418" name="Zone de texte 2"/>
        <xdr:cNvSpPr txBox="1">
          <a:spLocks noChangeArrowheads="1"/>
        </xdr:cNvSpPr>
      </xdr:nvSpPr>
      <xdr:spPr bwMode="auto">
        <a:xfrm>
          <a:off x="6150548" y="9230289"/>
          <a:ext cx="1379220" cy="256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satisfaire</a:t>
          </a:r>
          <a:r>
            <a:rPr lang="fr-FR" sz="800" i="1" baseline="0">
              <a:solidFill>
                <a:srgbClr val="FFFFFF"/>
              </a:solidFill>
              <a:effectLst/>
              <a:latin typeface="Calibri"/>
              <a:ea typeface="Calibri"/>
            </a:rPr>
            <a:t> </a:t>
          </a: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ses désirs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583503</xdr:colOff>
      <xdr:row>57</xdr:row>
      <xdr:rowOff>6279</xdr:rowOff>
    </xdr:from>
    <xdr:to>
      <xdr:col>7</xdr:col>
      <xdr:colOff>452693</xdr:colOff>
      <xdr:row>58</xdr:row>
      <xdr:rowOff>68364</xdr:rowOff>
    </xdr:to>
    <xdr:sp macro="" textlink="">
      <xdr:nvSpPr>
        <xdr:cNvPr id="419" name="Zone de texte 2"/>
        <xdr:cNvSpPr txBox="1">
          <a:spLocks noChangeArrowheads="1"/>
        </xdr:cNvSpPr>
      </xdr:nvSpPr>
      <xdr:spPr bwMode="auto">
        <a:xfrm>
          <a:off x="4393503" y="9236004"/>
          <a:ext cx="1393190" cy="224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écouter </a:t>
          </a:r>
          <a:r>
            <a:rPr lang="fr-FR" sz="800" i="1" baseline="0">
              <a:solidFill>
                <a:srgbClr val="FFFFFF"/>
              </a:solidFill>
              <a:effectLst/>
              <a:latin typeface="Calibri"/>
              <a:ea typeface="Calibri"/>
            </a:rPr>
            <a:t>s</a:t>
          </a: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es envies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27552</xdr:colOff>
      <xdr:row>53</xdr:row>
      <xdr:rowOff>119307</xdr:rowOff>
    </xdr:from>
    <xdr:to>
      <xdr:col>6</xdr:col>
      <xdr:colOff>590162</xdr:colOff>
      <xdr:row>55</xdr:row>
      <xdr:rowOff>20917</xdr:rowOff>
    </xdr:to>
    <xdr:sp macro="" textlink="">
      <xdr:nvSpPr>
        <xdr:cNvPr id="420" name="Zone de texte 2"/>
        <xdr:cNvSpPr txBox="1">
          <a:spLocks noChangeArrowheads="1"/>
        </xdr:cNvSpPr>
      </xdr:nvSpPr>
      <xdr:spPr bwMode="auto">
        <a:xfrm>
          <a:off x="3837552" y="8701332"/>
          <a:ext cx="1324610" cy="225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accumuler les richesses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99330</xdr:colOff>
      <xdr:row>45</xdr:row>
      <xdr:rowOff>155502</xdr:rowOff>
    </xdr:from>
    <xdr:to>
      <xdr:col>5</xdr:col>
      <xdr:colOff>706390</xdr:colOff>
      <xdr:row>47</xdr:row>
      <xdr:rowOff>94542</xdr:rowOff>
    </xdr:to>
    <xdr:sp macro="" textlink="">
      <xdr:nvSpPr>
        <xdr:cNvPr id="421" name="Zone de texte 2"/>
        <xdr:cNvSpPr txBox="1">
          <a:spLocks noChangeArrowheads="1"/>
        </xdr:cNvSpPr>
      </xdr:nvSpPr>
      <xdr:spPr bwMode="auto">
        <a:xfrm>
          <a:off x="3147330" y="7442127"/>
          <a:ext cx="1369060" cy="2628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agrandir son territoire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232980</xdr:colOff>
      <xdr:row>44</xdr:row>
      <xdr:rowOff>116134</xdr:rowOff>
    </xdr:from>
    <xdr:to>
      <xdr:col>4</xdr:col>
      <xdr:colOff>665415</xdr:colOff>
      <xdr:row>46</xdr:row>
      <xdr:rowOff>17744</xdr:rowOff>
    </xdr:to>
    <xdr:sp macro="" textlink="">
      <xdr:nvSpPr>
        <xdr:cNvPr id="422" name="Zone de texte 2"/>
        <xdr:cNvSpPr txBox="1">
          <a:spLocks noChangeArrowheads="1"/>
        </xdr:cNvSpPr>
      </xdr:nvSpPr>
      <xdr:spPr bwMode="auto">
        <a:xfrm>
          <a:off x="2518980" y="7240834"/>
          <a:ext cx="1194435" cy="225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solidFill>
                <a:srgbClr val="FFFFFF"/>
              </a:solidFill>
              <a:effectLst/>
              <a:latin typeface="Calibri"/>
              <a:ea typeface="Calibri"/>
            </a:rPr>
            <a:t>vivre vite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58999</xdr:colOff>
      <xdr:row>36</xdr:row>
      <xdr:rowOff>135819</xdr:rowOff>
    </xdr:from>
    <xdr:to>
      <xdr:col>4</xdr:col>
      <xdr:colOff>646374</xdr:colOff>
      <xdr:row>38</xdr:row>
      <xdr:rowOff>35979</xdr:rowOff>
    </xdr:to>
    <xdr:sp macro="" textlink="">
      <xdr:nvSpPr>
        <xdr:cNvPr id="423" name="Zone de texte 2"/>
        <xdr:cNvSpPr txBox="1">
          <a:spLocks noChangeArrowheads="1"/>
        </xdr:cNvSpPr>
      </xdr:nvSpPr>
      <xdr:spPr bwMode="auto">
        <a:xfrm>
          <a:off x="2344999" y="5965119"/>
          <a:ext cx="1349375" cy="224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vivre joyeux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229808</xdr:colOff>
      <xdr:row>25</xdr:row>
      <xdr:rowOff>21430</xdr:rowOff>
    </xdr:from>
    <xdr:to>
      <xdr:col>4</xdr:col>
      <xdr:colOff>656528</xdr:colOff>
      <xdr:row>26</xdr:row>
      <xdr:rowOff>83516</xdr:rowOff>
    </xdr:to>
    <xdr:sp macro="" textlink="">
      <xdr:nvSpPr>
        <xdr:cNvPr id="424" name="Zone de texte 2"/>
        <xdr:cNvSpPr txBox="1">
          <a:spLocks noChangeArrowheads="1"/>
        </xdr:cNvSpPr>
      </xdr:nvSpPr>
      <xdr:spPr bwMode="auto">
        <a:xfrm>
          <a:off x="2515808" y="4069555"/>
          <a:ext cx="1188720" cy="2240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protéger son cadre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2</xdr:col>
      <xdr:colOff>733182</xdr:colOff>
      <xdr:row>33</xdr:row>
      <xdr:rowOff>23513</xdr:rowOff>
    </xdr:from>
    <xdr:to>
      <xdr:col>4</xdr:col>
      <xdr:colOff>586497</xdr:colOff>
      <xdr:row>34</xdr:row>
      <xdr:rowOff>85599</xdr:rowOff>
    </xdr:to>
    <xdr:sp macro="" textlink="">
      <xdr:nvSpPr>
        <xdr:cNvPr id="425" name="Zone de texte 2"/>
        <xdr:cNvSpPr txBox="1">
          <a:spLocks noChangeArrowheads="1"/>
        </xdr:cNvSpPr>
      </xdr:nvSpPr>
      <xdr:spPr bwMode="auto">
        <a:xfrm>
          <a:off x="2257182" y="5367038"/>
          <a:ext cx="1377315" cy="2240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ct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promouvoir ses valeurs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551091</xdr:colOff>
      <xdr:row>16</xdr:row>
      <xdr:rowOff>15807</xdr:rowOff>
    </xdr:from>
    <xdr:to>
      <xdr:col>6</xdr:col>
      <xdr:colOff>381002</xdr:colOff>
      <xdr:row>17</xdr:row>
      <xdr:rowOff>92007</xdr:rowOff>
    </xdr:to>
    <xdr:sp macro="" textlink="">
      <xdr:nvSpPr>
        <xdr:cNvPr id="426" name="Zone de texte 2"/>
        <xdr:cNvSpPr txBox="1">
          <a:spLocks noChangeArrowheads="1"/>
        </xdr:cNvSpPr>
      </xdr:nvSpPr>
      <xdr:spPr bwMode="auto">
        <a:xfrm>
          <a:off x="3599091" y="2606607"/>
          <a:ext cx="1353911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vivre dans sa tribu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239482</xdr:colOff>
      <xdr:row>24</xdr:row>
      <xdr:rowOff>18386</xdr:rowOff>
    </xdr:from>
    <xdr:to>
      <xdr:col>6</xdr:col>
      <xdr:colOff>96607</xdr:colOff>
      <xdr:row>25</xdr:row>
      <xdr:rowOff>69396</xdr:rowOff>
    </xdr:to>
    <xdr:sp macro="" textlink="">
      <xdr:nvSpPr>
        <xdr:cNvPr id="427" name="Zone de texte 2"/>
        <xdr:cNvSpPr txBox="1">
          <a:spLocks noChangeArrowheads="1"/>
        </xdr:cNvSpPr>
      </xdr:nvSpPr>
      <xdr:spPr bwMode="auto">
        <a:xfrm>
          <a:off x="3287482" y="3904586"/>
          <a:ext cx="1381125" cy="2129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vivre dans la paix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371475</xdr:colOff>
      <xdr:row>13</xdr:row>
      <xdr:rowOff>144074</xdr:rowOff>
    </xdr:from>
    <xdr:to>
      <xdr:col>7</xdr:col>
      <xdr:colOff>288228</xdr:colOff>
      <xdr:row>15</xdr:row>
      <xdr:rowOff>42785</xdr:rowOff>
    </xdr:to>
    <xdr:sp macro="" textlink="">
      <xdr:nvSpPr>
        <xdr:cNvPr id="428" name="Zone de texte 2"/>
        <xdr:cNvSpPr txBox="1">
          <a:spLocks noChangeArrowheads="1"/>
        </xdr:cNvSpPr>
      </xdr:nvSpPr>
      <xdr:spPr bwMode="auto">
        <a:xfrm>
          <a:off x="4181475" y="2249099"/>
          <a:ext cx="1440753" cy="222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spAutoFit/>
        </a:bodyPr>
        <a:lstStyle/>
        <a:p>
          <a:pPr algn="r"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accueillir la réalité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152338</xdr:colOff>
      <xdr:row>13</xdr:row>
      <xdr:rowOff>130739</xdr:rowOff>
    </xdr:from>
    <xdr:to>
      <xdr:col>10</xdr:col>
      <xdr:colOff>156783</xdr:colOff>
      <xdr:row>15</xdr:row>
      <xdr:rowOff>138359</xdr:rowOff>
    </xdr:to>
    <xdr:sp macro="" textlink="">
      <xdr:nvSpPr>
        <xdr:cNvPr id="429" name="Zone de texte 2"/>
        <xdr:cNvSpPr txBox="1">
          <a:spLocks noChangeArrowheads="1"/>
        </xdr:cNvSpPr>
      </xdr:nvSpPr>
      <xdr:spPr bwMode="auto">
        <a:xfrm>
          <a:off x="6248338" y="2235764"/>
          <a:ext cx="1528445" cy="3314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>
            <a:spcAft>
              <a:spcPts val="0"/>
            </a:spcAft>
          </a:pPr>
          <a:r>
            <a:rPr lang="fr-FR" sz="800" i="1">
              <a:effectLst/>
              <a:latin typeface="Calibri"/>
              <a:ea typeface="Calibri"/>
            </a:rPr>
            <a:t>comprendre le monde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13</xdr:col>
      <xdr:colOff>120588</xdr:colOff>
      <xdr:row>15</xdr:row>
      <xdr:rowOff>109149</xdr:rowOff>
    </xdr:from>
    <xdr:to>
      <xdr:col>14</xdr:col>
      <xdr:colOff>546038</xdr:colOff>
      <xdr:row>18</xdr:row>
      <xdr:rowOff>54539</xdr:rowOff>
    </xdr:to>
    <xdr:sp macro="" textlink="">
      <xdr:nvSpPr>
        <xdr:cNvPr id="430" name="Text Box 97"/>
        <xdr:cNvSpPr txBox="1">
          <a:spLocks noChangeArrowheads="1"/>
        </xdr:cNvSpPr>
      </xdr:nvSpPr>
      <xdr:spPr bwMode="auto">
        <a:xfrm>
          <a:off x="10026588" y="2538024"/>
          <a:ext cx="1187450" cy="431165"/>
        </a:xfrm>
        <a:prstGeom prst="rect">
          <a:avLst/>
        </a:prstGeom>
        <a:solidFill>
          <a:srgbClr val="0000F0"/>
        </a:solidFill>
        <a:ln w="25400">
          <a:noFill/>
          <a:miter lim="800000"/>
          <a:headEnd/>
          <a:tailEnd/>
        </a:ln>
        <a:effectLst>
          <a:glow rad="228600">
            <a:srgbClr val="F0F0F0">
              <a:alpha val="40000"/>
            </a:srgbClr>
          </a:glow>
          <a:outerShdw blurRad="50800" dist="50800" dir="5400000" algn="ctr" rotWithShape="0">
            <a:schemeClr val="bg1"/>
          </a:outerShd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Logique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"la raison </a:t>
          </a:r>
          <a:b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dicte mes actes"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589853</xdr:colOff>
      <xdr:row>6</xdr:row>
      <xdr:rowOff>49459</xdr:rowOff>
    </xdr:from>
    <xdr:to>
      <xdr:col>5</xdr:col>
      <xdr:colOff>253303</xdr:colOff>
      <xdr:row>8</xdr:row>
      <xdr:rowOff>156774</xdr:rowOff>
    </xdr:to>
    <xdr:sp macro="" textlink="">
      <xdr:nvSpPr>
        <xdr:cNvPr id="431" name="Text Box 98"/>
        <xdr:cNvSpPr txBox="1">
          <a:spLocks noChangeArrowheads="1"/>
        </xdr:cNvSpPr>
      </xdr:nvSpPr>
      <xdr:spPr bwMode="auto">
        <a:xfrm>
          <a:off x="2875853" y="1021009"/>
          <a:ext cx="1187450" cy="431165"/>
        </a:xfrm>
        <a:prstGeom prst="rect">
          <a:avLst/>
        </a:prstGeom>
        <a:solidFill>
          <a:schemeClr val="bg1"/>
        </a:solidFill>
        <a:ln w="25400">
          <a:noFill/>
          <a:miter lim="800000"/>
          <a:headEnd/>
          <a:tailEnd/>
        </a:ln>
        <a:effectLst>
          <a:glow rad="228600">
            <a:srgbClr val="00C80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effectLst/>
              <a:latin typeface="Calibri"/>
              <a:ea typeface="Calibri"/>
              <a:cs typeface="Calibri"/>
            </a:rPr>
            <a:t>Société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effectLst/>
              <a:latin typeface="Calibri"/>
              <a:ea typeface="Calibri"/>
              <a:cs typeface="Calibri"/>
            </a:rPr>
            <a:t>"nous vivons </a:t>
          </a:r>
          <a:br>
            <a:rPr lang="fr-FR" sz="700" i="1">
              <a:effectLst/>
              <a:latin typeface="Calibri"/>
              <a:ea typeface="Calibri"/>
              <a:cs typeface="Calibri"/>
            </a:rPr>
          </a:br>
          <a:r>
            <a:rPr lang="fr-FR" sz="700" i="1">
              <a:effectLst/>
              <a:latin typeface="Calibri"/>
              <a:ea typeface="Calibri"/>
              <a:cs typeface="Calibri"/>
            </a:rPr>
            <a:t>en collectivité"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116778</xdr:colOff>
      <xdr:row>6</xdr:row>
      <xdr:rowOff>51364</xdr:rowOff>
    </xdr:from>
    <xdr:to>
      <xdr:col>11</xdr:col>
      <xdr:colOff>542228</xdr:colOff>
      <xdr:row>8</xdr:row>
      <xdr:rowOff>158679</xdr:rowOff>
    </xdr:to>
    <xdr:sp macro="" textlink="">
      <xdr:nvSpPr>
        <xdr:cNvPr id="432" name="Text Box 99"/>
        <xdr:cNvSpPr txBox="1">
          <a:spLocks noChangeArrowheads="1"/>
        </xdr:cNvSpPr>
      </xdr:nvSpPr>
      <xdr:spPr bwMode="auto">
        <a:xfrm>
          <a:off x="7736778" y="1022914"/>
          <a:ext cx="1187450" cy="431165"/>
        </a:xfrm>
        <a:prstGeom prst="rect">
          <a:avLst/>
        </a:prstGeom>
        <a:solidFill>
          <a:schemeClr val="bg1"/>
        </a:solidFill>
        <a:ln w="25400">
          <a:noFill/>
          <a:miter lim="800000"/>
          <a:headEnd/>
          <a:tailEnd/>
        </a:ln>
        <a:effectLst>
          <a:glow rad="228600">
            <a:srgbClr val="0000F0">
              <a:alpha val="40000"/>
            </a:srgb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effectLst/>
              <a:latin typeface="Calibri"/>
              <a:ea typeface="Calibri"/>
              <a:cs typeface="Calibri"/>
            </a:rPr>
            <a:t>Ordre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effectLst/>
              <a:latin typeface="Calibri"/>
              <a:ea typeface="Calibri"/>
              <a:cs typeface="Calibri"/>
            </a:rPr>
            <a:t>"il faut respecter</a:t>
          </a:r>
          <a:br>
            <a:rPr lang="fr-FR" sz="700" i="1">
              <a:effectLst/>
              <a:latin typeface="Calibri"/>
              <a:ea typeface="Calibri"/>
              <a:cs typeface="Calibri"/>
            </a:rPr>
          </a:br>
          <a:r>
            <a:rPr lang="fr-FR" sz="700" i="1">
              <a:effectLst/>
              <a:latin typeface="Calibri"/>
              <a:ea typeface="Calibri"/>
              <a:cs typeface="Calibri"/>
            </a:rPr>
            <a:t>les règles"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13</xdr:col>
      <xdr:colOff>600013</xdr:colOff>
      <xdr:row>36</xdr:row>
      <xdr:rowOff>147249</xdr:rowOff>
    </xdr:from>
    <xdr:to>
      <xdr:col>15</xdr:col>
      <xdr:colOff>263463</xdr:colOff>
      <xdr:row>39</xdr:row>
      <xdr:rowOff>92639</xdr:rowOff>
    </xdr:to>
    <xdr:sp macro="" textlink="">
      <xdr:nvSpPr>
        <xdr:cNvPr id="433" name="Text Box 100"/>
        <xdr:cNvSpPr txBox="1">
          <a:spLocks noChangeArrowheads="1"/>
        </xdr:cNvSpPr>
      </xdr:nvSpPr>
      <xdr:spPr bwMode="auto">
        <a:xfrm>
          <a:off x="10506013" y="5976549"/>
          <a:ext cx="1187450" cy="431165"/>
        </a:xfrm>
        <a:prstGeom prst="rect">
          <a:avLst/>
        </a:prstGeom>
        <a:solidFill>
          <a:srgbClr val="0000F0"/>
        </a:solidFill>
        <a:ln w="25400">
          <a:noFill/>
          <a:miter lim="800000"/>
          <a:headEnd/>
          <a:tailEnd/>
        </a:ln>
        <a:effectLst>
          <a:glow rad="228600">
            <a:schemeClr val="tx1">
              <a:alpha val="40000"/>
            </a:schemeClr>
          </a:glow>
        </a:effec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fr-FR" sz="800" b="1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Technologie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"je sais </a:t>
          </a:r>
          <a:r>
            <a:rPr lang="fr-FR" sz="700" i="1" baseline="0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 </a:t>
          </a:r>
          <a:br>
            <a:rPr lang="fr-FR" sz="700" i="1" baseline="0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</a:br>
          <a:r>
            <a:rPr lang="fr-FR" sz="700" i="1" baseline="0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a</a:t>
          </a:r>
          <a:r>
            <a:rPr lang="fr-FR" sz="700" i="1">
              <a:solidFill>
                <a:srgbClr val="FFFFFF"/>
              </a:solidFill>
              <a:effectLst/>
              <a:latin typeface="Calibri"/>
              <a:ea typeface="Calibri"/>
              <a:cs typeface="Calibri"/>
            </a:rPr>
            <a:t>gir sur le monde"</a:t>
          </a:r>
          <a:endParaRPr lang="fr-FR" sz="105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6</xdr:col>
      <xdr:colOff>261558</xdr:colOff>
      <xdr:row>7</xdr:row>
      <xdr:rowOff>133279</xdr:rowOff>
    </xdr:from>
    <xdr:to>
      <xdr:col>9</xdr:col>
      <xdr:colOff>171388</xdr:colOff>
      <xdr:row>13</xdr:row>
      <xdr:rowOff>133279</xdr:rowOff>
    </xdr:to>
    <xdr:sp macro="" textlink="">
      <xdr:nvSpPr>
        <xdr:cNvPr id="434" name="Oval 32"/>
        <xdr:cNvSpPr>
          <a:spLocks noChangeArrowheads="1"/>
        </xdr:cNvSpPr>
      </xdr:nvSpPr>
      <xdr:spPr bwMode="auto">
        <a:xfrm>
          <a:off x="4833558" y="1266754"/>
          <a:ext cx="2195830" cy="971550"/>
        </a:xfrm>
        <a:prstGeom prst="ellipse">
          <a:avLst/>
        </a:prstGeom>
        <a:solidFill>
          <a:srgbClr val="F0F0F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6</xdr:col>
      <xdr:colOff>316803</xdr:colOff>
      <xdr:row>8</xdr:row>
      <xdr:rowOff>13899</xdr:rowOff>
    </xdr:from>
    <xdr:to>
      <xdr:col>9</xdr:col>
      <xdr:colOff>58993</xdr:colOff>
      <xdr:row>12</xdr:row>
      <xdr:rowOff>118674</xdr:rowOff>
    </xdr:to>
    <xdr:sp macro="" textlink="">
      <xdr:nvSpPr>
        <xdr:cNvPr id="435" name="Text Box 76"/>
        <xdr:cNvSpPr txBox="1">
          <a:spLocks noChangeArrowheads="1"/>
        </xdr:cNvSpPr>
      </xdr:nvSpPr>
      <xdr:spPr bwMode="auto">
        <a:xfrm>
          <a:off x="4888803" y="1309299"/>
          <a:ext cx="2028190" cy="752475"/>
        </a:xfrm>
        <a:prstGeom prst="rect">
          <a:avLst/>
        </a:prstGeom>
        <a:noFill/>
        <a:ln>
          <a:noFill/>
        </a:ln>
        <a:effectLst/>
        <a:extLst/>
      </xdr:spPr>
      <xdr:txBody>
        <a:bodyPr rot="0" vert="horz" wrap="square" lIns="91440" tIns="45720" rIns="91440" bIns="45720" anchor="ctr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 baseline="0">
              <a:ln w="9525" cap="flat" cmpd="sng" algn="ctr">
                <a:solidFill>
                  <a:srgbClr val="7F7F7F"/>
                </a:solidFill>
                <a:prstDash val="solid"/>
                <a:round/>
              </a:ln>
              <a:solidFill>
                <a:schemeClr val="bg1"/>
              </a:solidFill>
              <a:effectLst/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solidFill>
                <a:srgbClr val="000000"/>
              </a:solidFill>
              <a:effectLst/>
              <a:latin typeface="Calibri"/>
              <a:ea typeface="Calibri"/>
            </a:rPr>
            <a:t>APPARTENIR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vivre en société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12</xdr:col>
      <xdr:colOff>177103</xdr:colOff>
      <xdr:row>21</xdr:row>
      <xdr:rowOff>6914</xdr:rowOff>
    </xdr:from>
    <xdr:to>
      <xdr:col>13</xdr:col>
      <xdr:colOff>386653</xdr:colOff>
      <xdr:row>34</xdr:row>
      <xdr:rowOff>97719</xdr:rowOff>
    </xdr:to>
    <xdr:sp macro="" textlink="">
      <xdr:nvSpPr>
        <xdr:cNvPr id="436" name="Oval 32"/>
        <xdr:cNvSpPr>
          <a:spLocks noChangeArrowheads="1"/>
        </xdr:cNvSpPr>
      </xdr:nvSpPr>
      <xdr:spPr bwMode="auto">
        <a:xfrm rot="4320000">
          <a:off x="8708963" y="4019479"/>
          <a:ext cx="2195830" cy="971550"/>
        </a:xfrm>
        <a:prstGeom prst="ellipse">
          <a:avLst/>
        </a:prstGeom>
        <a:solidFill>
          <a:srgbClr val="0000F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12</xdr:col>
      <xdr:colOff>163768</xdr:colOff>
      <xdr:row>24</xdr:row>
      <xdr:rowOff>135184</xdr:rowOff>
    </xdr:from>
    <xdr:to>
      <xdr:col>13</xdr:col>
      <xdr:colOff>460948</xdr:colOff>
      <xdr:row>30</xdr:row>
      <xdr:rowOff>148519</xdr:rowOff>
    </xdr:to>
    <xdr:sp macro="" textlink="">
      <xdr:nvSpPr>
        <xdr:cNvPr id="437" name="Text Box 73"/>
        <xdr:cNvSpPr txBox="1">
          <a:spLocks noChangeArrowheads="1"/>
        </xdr:cNvSpPr>
      </xdr:nvSpPr>
      <xdr:spPr bwMode="auto">
        <a:xfrm>
          <a:off x="9307768" y="4021384"/>
          <a:ext cx="1059180" cy="9848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7F7F7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000000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SAVOIR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vivre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dans un monde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d'intelligence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</xdr:col>
      <xdr:colOff>760668</xdr:colOff>
      <xdr:row>21</xdr:row>
      <xdr:rowOff>24694</xdr:rowOff>
    </xdr:from>
    <xdr:to>
      <xdr:col>3</xdr:col>
      <xdr:colOff>208218</xdr:colOff>
      <xdr:row>34</xdr:row>
      <xdr:rowOff>115499</xdr:rowOff>
    </xdr:to>
    <xdr:sp macro="" textlink="">
      <xdr:nvSpPr>
        <xdr:cNvPr id="438" name="Oval 32"/>
        <xdr:cNvSpPr>
          <a:spLocks noChangeArrowheads="1"/>
        </xdr:cNvSpPr>
      </xdr:nvSpPr>
      <xdr:spPr bwMode="auto">
        <a:xfrm rot="17280000">
          <a:off x="910528" y="4037259"/>
          <a:ext cx="2195830" cy="971550"/>
        </a:xfrm>
        <a:prstGeom prst="ellipse">
          <a:avLst/>
        </a:prstGeom>
        <a:solidFill>
          <a:srgbClr val="00F00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1</xdr:col>
      <xdr:colOff>688278</xdr:colOff>
      <xdr:row>24</xdr:row>
      <xdr:rowOff>135819</xdr:rowOff>
    </xdr:from>
    <xdr:to>
      <xdr:col>3</xdr:col>
      <xdr:colOff>249493</xdr:colOff>
      <xdr:row>31</xdr:row>
      <xdr:rowOff>43109</xdr:rowOff>
    </xdr:to>
    <xdr:sp macro="" textlink="">
      <xdr:nvSpPr>
        <xdr:cNvPr id="439" name="Text Box 70"/>
        <xdr:cNvSpPr txBox="1">
          <a:spLocks noChangeArrowheads="1"/>
        </xdr:cNvSpPr>
      </xdr:nvSpPr>
      <xdr:spPr bwMode="auto">
        <a:xfrm>
          <a:off x="1450278" y="4022019"/>
          <a:ext cx="1085215" cy="1040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90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7F7F7F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 rotWithShape="0">
                  <a:srgbClr val="000000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000000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000000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APPRÉCIER</a:t>
          </a: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vivre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dans un monde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de bonheur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438723</xdr:colOff>
      <xdr:row>52</xdr:row>
      <xdr:rowOff>159314</xdr:rowOff>
    </xdr:from>
    <xdr:to>
      <xdr:col>12</xdr:col>
      <xdr:colOff>348553</xdr:colOff>
      <xdr:row>58</xdr:row>
      <xdr:rowOff>159314</xdr:rowOff>
    </xdr:to>
    <xdr:sp macro="" textlink="">
      <xdr:nvSpPr>
        <xdr:cNvPr id="440" name="Oval 32"/>
        <xdr:cNvSpPr>
          <a:spLocks noChangeArrowheads="1"/>
        </xdr:cNvSpPr>
      </xdr:nvSpPr>
      <xdr:spPr bwMode="auto">
        <a:xfrm rot="8640000">
          <a:off x="7296723" y="8579414"/>
          <a:ext cx="2195830" cy="971550"/>
        </a:xfrm>
        <a:prstGeom prst="ellipse">
          <a:avLst/>
        </a:prstGeom>
        <a:solidFill>
          <a:schemeClr val="tx1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9</xdr:col>
      <xdr:colOff>724286</xdr:colOff>
      <xdr:row>53</xdr:row>
      <xdr:rowOff>123269</xdr:rowOff>
    </xdr:from>
    <xdr:to>
      <xdr:col>11</xdr:col>
      <xdr:colOff>751591</xdr:colOff>
      <xdr:row>59</xdr:row>
      <xdr:rowOff>41951</xdr:rowOff>
    </xdr:to>
    <xdr:sp macro="" textlink="">
      <xdr:nvSpPr>
        <xdr:cNvPr id="441" name="Text Box 72"/>
        <xdr:cNvSpPr txBox="1">
          <a:spLocks noChangeArrowheads="1"/>
        </xdr:cNvSpPr>
      </xdr:nvSpPr>
      <xdr:spPr bwMode="auto">
        <a:xfrm>
          <a:off x="7582286" y="8438034"/>
          <a:ext cx="1551305" cy="8599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7F7F7F"/>
                </a:solidFill>
                <a:prstDash val="solid"/>
                <a:round/>
              </a:ln>
              <a:effectLst>
                <a:outerShdw blurRad="50800" dist="38100" dir="18900000" algn="bl">
                  <a:schemeClr val="tx1">
                    <a:alpha val="40000"/>
                  </a:scheme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POUVOIR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vivre dans un monde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de compétition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3</xdr:col>
      <xdr:colOff>116143</xdr:colOff>
      <xdr:row>53</xdr:row>
      <xdr:rowOff>35489</xdr:rowOff>
    </xdr:from>
    <xdr:to>
      <xdr:col>6</xdr:col>
      <xdr:colOff>25973</xdr:colOff>
      <xdr:row>59</xdr:row>
      <xdr:rowOff>35489</xdr:rowOff>
    </xdr:to>
    <xdr:sp macro="" textlink="">
      <xdr:nvSpPr>
        <xdr:cNvPr id="442" name="Oval 32"/>
        <xdr:cNvSpPr>
          <a:spLocks noChangeArrowheads="1"/>
        </xdr:cNvSpPr>
      </xdr:nvSpPr>
      <xdr:spPr bwMode="auto">
        <a:xfrm rot="12960000">
          <a:off x="2402143" y="8617514"/>
          <a:ext cx="2195830" cy="971550"/>
        </a:xfrm>
        <a:prstGeom prst="ellipse">
          <a:avLst/>
        </a:prstGeom>
        <a:solidFill>
          <a:srgbClr val="F0000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  <a:extLst/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fr-FR"/>
        </a:p>
      </xdr:txBody>
    </xdr:sp>
    <xdr:clientData/>
  </xdr:twoCellAnchor>
  <xdr:twoCellAnchor>
    <xdr:from>
      <xdr:col>3</xdr:col>
      <xdr:colOff>514923</xdr:colOff>
      <xdr:row>53</xdr:row>
      <xdr:rowOff>105339</xdr:rowOff>
    </xdr:from>
    <xdr:to>
      <xdr:col>5</xdr:col>
      <xdr:colOff>430468</xdr:colOff>
      <xdr:row>58</xdr:row>
      <xdr:rowOff>127564</xdr:rowOff>
    </xdr:to>
    <xdr:sp macro="" textlink="">
      <xdr:nvSpPr>
        <xdr:cNvPr id="443" name="Text Box 71"/>
        <xdr:cNvSpPr txBox="1">
          <a:spLocks noChangeArrowheads="1"/>
        </xdr:cNvSpPr>
      </xdr:nvSpPr>
      <xdr:spPr bwMode="auto">
        <a:xfrm>
          <a:off x="2800923" y="8687364"/>
          <a:ext cx="1439545" cy="83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7F7F7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000000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VIBRER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vivre dans un monde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d'opportunités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492698</xdr:colOff>
      <xdr:row>48</xdr:row>
      <xdr:rowOff>25329</xdr:rowOff>
    </xdr:from>
    <xdr:to>
      <xdr:col>6</xdr:col>
      <xdr:colOff>145988</xdr:colOff>
      <xdr:row>52</xdr:row>
      <xdr:rowOff>121849</xdr:rowOff>
    </xdr:to>
    <xdr:sp macro="" textlink="">
      <xdr:nvSpPr>
        <xdr:cNvPr id="444" name="Text Box 62"/>
        <xdr:cNvSpPr txBox="1">
          <a:spLocks noChangeArrowheads="1"/>
        </xdr:cNvSpPr>
      </xdr:nvSpPr>
      <xdr:spPr bwMode="auto">
        <a:xfrm>
          <a:off x="3540698" y="7797729"/>
          <a:ext cx="1177290" cy="744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solidFill>
                <a:srgbClr val="008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solidFill>
                <a:srgbClr val="008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PROSPÉRER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se développer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à sa guise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271083</xdr:colOff>
      <xdr:row>48</xdr:row>
      <xdr:rowOff>61524</xdr:rowOff>
    </xdr:from>
    <xdr:to>
      <xdr:col>10</xdr:col>
      <xdr:colOff>728283</xdr:colOff>
      <xdr:row>52</xdr:row>
      <xdr:rowOff>142875</xdr:rowOff>
    </xdr:to>
    <xdr:sp macro="" textlink="">
      <xdr:nvSpPr>
        <xdr:cNvPr id="445" name="Text Box 61"/>
        <xdr:cNvSpPr txBox="1">
          <a:spLocks noChangeArrowheads="1"/>
        </xdr:cNvSpPr>
      </xdr:nvSpPr>
      <xdr:spPr bwMode="auto">
        <a:xfrm>
          <a:off x="7129083" y="7833924"/>
          <a:ext cx="1219200" cy="7290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PENSER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faire tournoyer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les idées</a:t>
          </a:r>
          <a:endParaRPr lang="fr-FR" sz="8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6</xdr:col>
      <xdr:colOff>551753</xdr:colOff>
      <xdr:row>21</xdr:row>
      <xdr:rowOff>100259</xdr:rowOff>
    </xdr:from>
    <xdr:to>
      <xdr:col>8</xdr:col>
      <xdr:colOff>647638</xdr:colOff>
      <xdr:row>29</xdr:row>
      <xdr:rowOff>64699</xdr:rowOff>
    </xdr:to>
    <xdr:sp macro="" textlink="">
      <xdr:nvSpPr>
        <xdr:cNvPr id="446" name="Trapèze 445"/>
        <xdr:cNvSpPr/>
      </xdr:nvSpPr>
      <xdr:spPr>
        <a:xfrm rot="10800000">
          <a:off x="5123753" y="3500684"/>
          <a:ext cx="1619885" cy="1259840"/>
        </a:xfrm>
        <a:prstGeom prst="trapezoid">
          <a:avLst>
            <a:gd name="adj" fmla="val 75000"/>
          </a:avLst>
        </a:prstGeom>
        <a:gradFill flip="none" rotWithShape="1">
          <a:gsLst>
            <a:gs pos="50000">
              <a:srgbClr val="F0F0F0"/>
            </a:gs>
            <a:gs pos="0">
              <a:srgbClr val="00F000"/>
            </a:gs>
            <a:gs pos="100000">
              <a:srgbClr val="000078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5653</xdr:colOff>
      <xdr:row>21</xdr:row>
      <xdr:rowOff>147884</xdr:rowOff>
    </xdr:from>
    <xdr:to>
      <xdr:col>8</xdr:col>
      <xdr:colOff>417133</xdr:colOff>
      <xdr:row>26</xdr:row>
      <xdr:rowOff>114300</xdr:rowOff>
    </xdr:to>
    <xdr:sp macro="" textlink="">
      <xdr:nvSpPr>
        <xdr:cNvPr id="447" name="Text Box 41"/>
        <xdr:cNvSpPr txBox="1">
          <a:spLocks noChangeArrowheads="1"/>
        </xdr:cNvSpPr>
      </xdr:nvSpPr>
      <xdr:spPr bwMode="auto">
        <a:xfrm>
          <a:off x="5339653" y="3548309"/>
          <a:ext cx="1173480" cy="7760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S'ACCORDER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bien fonctionner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avec la société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9</xdr:col>
      <xdr:colOff>20893</xdr:colOff>
      <xdr:row>27</xdr:row>
      <xdr:rowOff>89464</xdr:rowOff>
    </xdr:from>
    <xdr:to>
      <xdr:col>10</xdr:col>
      <xdr:colOff>518733</xdr:colOff>
      <xdr:row>37</xdr:row>
      <xdr:rowOff>90099</xdr:rowOff>
    </xdr:to>
    <xdr:sp macro="" textlink="">
      <xdr:nvSpPr>
        <xdr:cNvPr id="448" name="Trapèze 447"/>
        <xdr:cNvSpPr/>
      </xdr:nvSpPr>
      <xdr:spPr>
        <a:xfrm rot="15120000">
          <a:off x="6698870" y="4641462"/>
          <a:ext cx="1619885" cy="1259840"/>
        </a:xfrm>
        <a:prstGeom prst="trapezoid">
          <a:avLst>
            <a:gd name="adj" fmla="val 64286"/>
          </a:avLst>
        </a:prstGeom>
        <a:gradFill flip="none" rotWithShape="1">
          <a:gsLst>
            <a:gs pos="50000">
              <a:srgbClr val="0000F0"/>
            </a:gs>
            <a:gs pos="0">
              <a:srgbClr val="F0F0F0"/>
            </a:gs>
            <a:gs pos="100000">
              <a:schemeClr val="tx1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9</xdr:col>
      <xdr:colOff>220601</xdr:colOff>
      <xdr:row>29</xdr:row>
      <xdr:rowOff>148199</xdr:rowOff>
    </xdr:from>
    <xdr:to>
      <xdr:col>10</xdr:col>
      <xdr:colOff>626366</xdr:colOff>
      <xdr:row>34</xdr:row>
      <xdr:rowOff>75809</xdr:rowOff>
    </xdr:to>
    <xdr:sp macro="" textlink="">
      <xdr:nvSpPr>
        <xdr:cNvPr id="449" name="Text Box 40"/>
        <xdr:cNvSpPr txBox="1">
          <a:spLocks noChangeArrowheads="1"/>
        </xdr:cNvSpPr>
      </xdr:nvSpPr>
      <xdr:spPr bwMode="auto">
        <a:xfrm>
          <a:off x="7078601" y="4844024"/>
          <a:ext cx="1167765" cy="737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ADMINISTRER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orchestrer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l'efficacité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25973</xdr:colOff>
      <xdr:row>40</xdr:row>
      <xdr:rowOff>20884</xdr:rowOff>
    </xdr:from>
    <xdr:to>
      <xdr:col>10</xdr:col>
      <xdr:colOff>121858</xdr:colOff>
      <xdr:row>47</xdr:row>
      <xdr:rowOff>147249</xdr:rowOff>
    </xdr:to>
    <xdr:sp macro="" textlink="">
      <xdr:nvSpPr>
        <xdr:cNvPr id="450" name="Trapèze 449"/>
        <xdr:cNvSpPr/>
      </xdr:nvSpPr>
      <xdr:spPr>
        <a:xfrm rot="19440000">
          <a:off x="6121973" y="6497884"/>
          <a:ext cx="1619885" cy="1259840"/>
        </a:xfrm>
        <a:prstGeom prst="trapezoid">
          <a:avLst>
            <a:gd name="adj" fmla="val 64286"/>
          </a:avLst>
        </a:prstGeom>
        <a:gradFill flip="none" rotWithShape="1">
          <a:gsLst>
            <a:gs pos="50000">
              <a:schemeClr val="tx1"/>
            </a:gs>
            <a:gs pos="0">
              <a:srgbClr val="0000F0"/>
            </a:gs>
            <a:gs pos="100000">
              <a:srgbClr val="F0000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8</xdr:col>
      <xdr:colOff>415228</xdr:colOff>
      <xdr:row>42</xdr:row>
      <xdr:rowOff>97719</xdr:rowOff>
    </xdr:from>
    <xdr:to>
      <xdr:col>9</xdr:col>
      <xdr:colOff>746063</xdr:colOff>
      <xdr:row>47</xdr:row>
      <xdr:rowOff>116134</xdr:rowOff>
    </xdr:to>
    <xdr:sp macro="" textlink="">
      <xdr:nvSpPr>
        <xdr:cNvPr id="451" name="Text Box 47"/>
        <xdr:cNvSpPr txBox="1">
          <a:spLocks noChangeArrowheads="1"/>
        </xdr:cNvSpPr>
      </xdr:nvSpPr>
      <xdr:spPr bwMode="auto">
        <a:xfrm>
          <a:off x="6511228" y="6898569"/>
          <a:ext cx="1092835" cy="8280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ACCOMPLIR 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concrétiser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ses idées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363793</xdr:colOff>
      <xdr:row>39</xdr:row>
      <xdr:rowOff>157409</xdr:rowOff>
    </xdr:from>
    <xdr:to>
      <xdr:col>7</xdr:col>
      <xdr:colOff>459678</xdr:colOff>
      <xdr:row>47</xdr:row>
      <xdr:rowOff>121849</xdr:rowOff>
    </xdr:to>
    <xdr:sp macro="" textlink="">
      <xdr:nvSpPr>
        <xdr:cNvPr id="452" name="Trapèze 451"/>
        <xdr:cNvSpPr/>
      </xdr:nvSpPr>
      <xdr:spPr>
        <a:xfrm rot="2160000">
          <a:off x="4173793" y="6472484"/>
          <a:ext cx="1619885" cy="1259840"/>
        </a:xfrm>
        <a:prstGeom prst="trapezoid">
          <a:avLst>
            <a:gd name="adj" fmla="val 64286"/>
          </a:avLst>
        </a:prstGeom>
        <a:gradFill flip="none" rotWithShape="1">
          <a:gsLst>
            <a:gs pos="50000">
              <a:srgbClr val="F00000"/>
            </a:gs>
            <a:gs pos="0">
              <a:schemeClr val="tx1"/>
            </a:gs>
            <a:gs pos="100000">
              <a:srgbClr val="00F00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5</xdr:col>
      <xdr:colOff>497778</xdr:colOff>
      <xdr:row>42</xdr:row>
      <xdr:rowOff>72954</xdr:rowOff>
    </xdr:from>
    <xdr:to>
      <xdr:col>7</xdr:col>
      <xdr:colOff>86933</xdr:colOff>
      <xdr:row>46</xdr:row>
      <xdr:rowOff>151059</xdr:rowOff>
    </xdr:to>
    <xdr:sp macro="" textlink="">
      <xdr:nvSpPr>
        <xdr:cNvPr id="453" name="Text Box 45"/>
        <xdr:cNvSpPr txBox="1">
          <a:spLocks noChangeArrowheads="1"/>
        </xdr:cNvSpPr>
      </xdr:nvSpPr>
      <xdr:spPr bwMode="auto">
        <a:xfrm>
          <a:off x="4307778" y="6873804"/>
          <a:ext cx="1113155" cy="725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chemeClr val="bg1"/>
              </a:solidFill>
              <a:effectLst/>
              <a:latin typeface="Calibri"/>
              <a:ea typeface="Calibri"/>
            </a:rPr>
            <a:t>CONQUÉRIR</a:t>
          </a:r>
          <a:endParaRPr lang="fr-FR" sz="1000">
            <a:solidFill>
              <a:schemeClr val="bg1"/>
            </a:solidFill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aller chercher satisfaction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4</xdr:col>
      <xdr:colOff>645098</xdr:colOff>
      <xdr:row>27</xdr:row>
      <xdr:rowOff>73589</xdr:rowOff>
    </xdr:from>
    <xdr:to>
      <xdr:col>6</xdr:col>
      <xdr:colOff>380938</xdr:colOff>
      <xdr:row>37</xdr:row>
      <xdr:rowOff>74224</xdr:rowOff>
    </xdr:to>
    <xdr:sp macro="" textlink="">
      <xdr:nvSpPr>
        <xdr:cNvPr id="454" name="Trapèze 453"/>
        <xdr:cNvSpPr/>
      </xdr:nvSpPr>
      <xdr:spPr>
        <a:xfrm rot="6480000">
          <a:off x="3513075" y="4625587"/>
          <a:ext cx="1619885" cy="1259840"/>
        </a:xfrm>
        <a:prstGeom prst="trapezoid">
          <a:avLst>
            <a:gd name="adj" fmla="val 64286"/>
          </a:avLst>
        </a:prstGeom>
        <a:gradFill flip="none" rotWithShape="1">
          <a:gsLst>
            <a:gs pos="50000">
              <a:srgbClr val="00F000"/>
            </a:gs>
            <a:gs pos="0">
              <a:srgbClr val="F00000"/>
            </a:gs>
            <a:gs pos="100000">
              <a:srgbClr val="F0F0F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551753</xdr:colOff>
      <xdr:row>29</xdr:row>
      <xdr:rowOff>112324</xdr:rowOff>
    </xdr:from>
    <xdr:to>
      <xdr:col>6</xdr:col>
      <xdr:colOff>173928</xdr:colOff>
      <xdr:row>34</xdr:row>
      <xdr:rowOff>70414</xdr:rowOff>
    </xdr:to>
    <xdr:sp macro="" textlink="">
      <xdr:nvSpPr>
        <xdr:cNvPr id="455" name="Text Box 43"/>
        <xdr:cNvSpPr txBox="1">
          <a:spLocks noChangeArrowheads="1"/>
        </xdr:cNvSpPr>
      </xdr:nvSpPr>
      <xdr:spPr bwMode="auto">
        <a:xfrm>
          <a:off x="3599753" y="4808149"/>
          <a:ext cx="1146175" cy="76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PARTICIPER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se réaliser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 baseline="0">
              <a:ln>
                <a:noFill/>
              </a:ln>
              <a:effectLst/>
              <a:latin typeface="Calibri"/>
              <a:ea typeface="Calibri"/>
            </a:rPr>
            <a:t>dans le </a:t>
          </a: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collectif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7</xdr:col>
      <xdr:colOff>2478</xdr:colOff>
      <xdr:row>40</xdr:row>
      <xdr:rowOff>10724</xdr:rowOff>
    </xdr:from>
    <xdr:to>
      <xdr:col>8</xdr:col>
      <xdr:colOff>451423</xdr:colOff>
      <xdr:row>47</xdr:row>
      <xdr:rowOff>107879</xdr:rowOff>
    </xdr:to>
    <xdr:sp macro="" textlink="">
      <xdr:nvSpPr>
        <xdr:cNvPr id="456" name="Trapèze 455"/>
        <xdr:cNvSpPr/>
      </xdr:nvSpPr>
      <xdr:spPr>
        <a:xfrm>
          <a:off x="5336478" y="6487724"/>
          <a:ext cx="1210945" cy="1230630"/>
        </a:xfrm>
        <a:prstGeom prst="trapezoid">
          <a:avLst>
            <a:gd name="adj" fmla="val 23257"/>
          </a:avLst>
        </a:prstGeom>
        <a:gradFill flip="none" rotWithShape="1">
          <a:gsLst>
            <a:gs pos="50000">
              <a:srgbClr val="F0F0F0"/>
            </a:gs>
            <a:gs pos="0">
              <a:schemeClr val="tx1"/>
            </a:gs>
            <a:gs pos="100000">
              <a:srgbClr val="F0000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7</xdr:col>
      <xdr:colOff>20893</xdr:colOff>
      <xdr:row>41</xdr:row>
      <xdr:rowOff>87559</xdr:rowOff>
    </xdr:from>
    <xdr:to>
      <xdr:col>8</xdr:col>
      <xdr:colOff>435548</xdr:colOff>
      <xdr:row>46</xdr:row>
      <xdr:rowOff>117404</xdr:rowOff>
    </xdr:to>
    <xdr:sp macro="" textlink="">
      <xdr:nvSpPr>
        <xdr:cNvPr id="457" name="Text Box 51"/>
        <xdr:cNvSpPr txBox="1">
          <a:spLocks noChangeArrowheads="1"/>
        </xdr:cNvSpPr>
      </xdr:nvSpPr>
      <xdr:spPr bwMode="auto">
        <a:xfrm>
          <a:off x="5354893" y="6726484"/>
          <a:ext cx="1176655" cy="8394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DIRIGER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garantir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l'ordre du monde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27243</xdr:colOff>
      <xdr:row>25</xdr:row>
      <xdr:rowOff>58984</xdr:rowOff>
    </xdr:from>
    <xdr:to>
      <xdr:col>9</xdr:col>
      <xdr:colOff>474283</xdr:colOff>
      <xdr:row>32</xdr:row>
      <xdr:rowOff>156139</xdr:rowOff>
    </xdr:to>
    <xdr:sp macro="" textlink="">
      <xdr:nvSpPr>
        <xdr:cNvPr id="458" name="Trapèze 457"/>
        <xdr:cNvSpPr/>
      </xdr:nvSpPr>
      <xdr:spPr>
        <a:xfrm rot="12960000">
          <a:off x="6123243" y="4107109"/>
          <a:ext cx="1209040" cy="1230630"/>
        </a:xfrm>
        <a:prstGeom prst="trapezoid">
          <a:avLst>
            <a:gd name="adj" fmla="val 23257"/>
          </a:avLst>
        </a:prstGeom>
        <a:gradFill flip="none" rotWithShape="1">
          <a:gsLst>
            <a:gs pos="50000">
              <a:srgbClr val="F00000"/>
            </a:gs>
            <a:gs pos="0">
              <a:srgbClr val="F0F0F0"/>
            </a:gs>
            <a:gs pos="100000">
              <a:srgbClr val="0000F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8</xdr:col>
      <xdr:colOff>500318</xdr:colOff>
      <xdr:row>34</xdr:row>
      <xdr:rowOff>68509</xdr:rowOff>
    </xdr:from>
    <xdr:to>
      <xdr:col>10</xdr:col>
      <xdr:colOff>206948</xdr:colOff>
      <xdr:row>41</xdr:row>
      <xdr:rowOff>144074</xdr:rowOff>
    </xdr:to>
    <xdr:sp macro="" textlink="">
      <xdr:nvSpPr>
        <xdr:cNvPr id="459" name="Trapèze 458"/>
        <xdr:cNvSpPr/>
      </xdr:nvSpPr>
      <xdr:spPr>
        <a:xfrm rot="17280000">
          <a:off x="6607113" y="5563164"/>
          <a:ext cx="1209040" cy="1230630"/>
        </a:xfrm>
        <a:prstGeom prst="trapezoid">
          <a:avLst>
            <a:gd name="adj" fmla="val 23257"/>
          </a:avLst>
        </a:prstGeom>
        <a:gradFill flip="none" rotWithShape="1">
          <a:gsLst>
            <a:gs pos="50000">
              <a:srgbClr val="00F000"/>
            </a:gs>
            <a:gs pos="0">
              <a:srgbClr val="0000F0"/>
            </a:gs>
            <a:gs pos="100000">
              <a:schemeClr val="tx1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5</xdr:col>
      <xdr:colOff>732093</xdr:colOff>
      <xdr:row>25</xdr:row>
      <xdr:rowOff>58984</xdr:rowOff>
    </xdr:from>
    <xdr:to>
      <xdr:col>7</xdr:col>
      <xdr:colOff>417133</xdr:colOff>
      <xdr:row>32</xdr:row>
      <xdr:rowOff>156139</xdr:rowOff>
    </xdr:to>
    <xdr:sp macro="" textlink="">
      <xdr:nvSpPr>
        <xdr:cNvPr id="460" name="Trapèze 459"/>
        <xdr:cNvSpPr/>
      </xdr:nvSpPr>
      <xdr:spPr>
        <a:xfrm rot="8640000">
          <a:off x="4542093" y="4107109"/>
          <a:ext cx="1209040" cy="1230630"/>
        </a:xfrm>
        <a:prstGeom prst="trapezoid">
          <a:avLst>
            <a:gd name="adj" fmla="val 23257"/>
          </a:avLst>
        </a:prstGeom>
        <a:gradFill flip="none" rotWithShape="1">
          <a:gsLst>
            <a:gs pos="50000">
              <a:schemeClr val="tx1"/>
            </a:gs>
            <a:gs pos="0">
              <a:srgbClr val="00F000"/>
            </a:gs>
            <a:gs pos="100000">
              <a:srgbClr val="F0F0F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5</xdr:col>
      <xdr:colOff>263463</xdr:colOff>
      <xdr:row>34</xdr:row>
      <xdr:rowOff>80574</xdr:rowOff>
    </xdr:from>
    <xdr:to>
      <xdr:col>6</xdr:col>
      <xdr:colOff>732093</xdr:colOff>
      <xdr:row>41</xdr:row>
      <xdr:rowOff>156139</xdr:rowOff>
    </xdr:to>
    <xdr:sp macro="" textlink="">
      <xdr:nvSpPr>
        <xdr:cNvPr id="461" name="Trapèze 460"/>
        <xdr:cNvSpPr/>
      </xdr:nvSpPr>
      <xdr:spPr>
        <a:xfrm rot="4320000">
          <a:off x="4084258" y="5575229"/>
          <a:ext cx="1209040" cy="1230630"/>
        </a:xfrm>
        <a:prstGeom prst="trapezoid">
          <a:avLst>
            <a:gd name="adj" fmla="val 23257"/>
          </a:avLst>
        </a:prstGeom>
        <a:gradFill flip="none" rotWithShape="1">
          <a:gsLst>
            <a:gs pos="50000">
              <a:srgbClr val="0000C8"/>
            </a:gs>
            <a:gs pos="0">
              <a:srgbClr val="FF0000"/>
            </a:gs>
            <a:gs pos="100000">
              <a:srgbClr val="00C800"/>
            </a:gs>
          </a:gsLst>
          <a:lin ang="108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5</xdr:col>
      <xdr:colOff>230443</xdr:colOff>
      <xdr:row>35</xdr:row>
      <xdr:rowOff>103435</xdr:rowOff>
    </xdr:from>
    <xdr:to>
      <xdr:col>6</xdr:col>
      <xdr:colOff>713678</xdr:colOff>
      <xdr:row>40</xdr:row>
      <xdr:rowOff>9526</xdr:rowOff>
    </xdr:to>
    <xdr:sp macro="" textlink="">
      <xdr:nvSpPr>
        <xdr:cNvPr id="462" name="Text Box 50"/>
        <xdr:cNvSpPr txBox="1">
          <a:spLocks noChangeArrowheads="1"/>
        </xdr:cNvSpPr>
      </xdr:nvSpPr>
      <xdr:spPr bwMode="auto">
        <a:xfrm>
          <a:off x="4040443" y="5770810"/>
          <a:ext cx="1245235" cy="7157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S'AVENTURER</a:t>
          </a: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rechercher </a:t>
          </a:r>
          <a:b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la stimulation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5</xdr:col>
      <xdr:colOff>709234</xdr:colOff>
      <xdr:row>26</xdr:row>
      <xdr:rowOff>36124</xdr:rowOff>
    </xdr:from>
    <xdr:to>
      <xdr:col>7</xdr:col>
      <xdr:colOff>365064</xdr:colOff>
      <xdr:row>31</xdr:row>
      <xdr:rowOff>10724</xdr:rowOff>
    </xdr:to>
    <xdr:sp macro="" textlink="">
      <xdr:nvSpPr>
        <xdr:cNvPr id="463" name="Text Box 49"/>
        <xdr:cNvSpPr txBox="1">
          <a:spLocks noChangeArrowheads="1"/>
        </xdr:cNvSpPr>
      </xdr:nvSpPr>
      <xdr:spPr bwMode="auto">
        <a:xfrm>
          <a:off x="4519234" y="4246174"/>
          <a:ext cx="1179830" cy="784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S'INTÉGRER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être</a:t>
          </a:r>
          <a: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 important</a:t>
          </a:r>
          <a:b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</a:br>
          <a:r>
            <a:rPr lang="fr-FR" sz="800" baseline="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parmi les siens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700">
              <a:solidFill>
                <a:srgbClr val="FFFFFF"/>
              </a:solidFill>
              <a:effectLst/>
              <a:latin typeface="Calibri"/>
              <a:ea typeface="Calibri"/>
            </a:rPr>
            <a:t> 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118683</xdr:colOff>
      <xdr:row>26</xdr:row>
      <xdr:rowOff>95814</xdr:rowOff>
    </xdr:from>
    <xdr:to>
      <xdr:col>9</xdr:col>
      <xdr:colOff>416498</xdr:colOff>
      <xdr:row>31</xdr:row>
      <xdr:rowOff>53269</xdr:rowOff>
    </xdr:to>
    <xdr:sp macro="" textlink="">
      <xdr:nvSpPr>
        <xdr:cNvPr id="464" name="Text Box 53"/>
        <xdr:cNvSpPr txBox="1">
          <a:spLocks noChangeArrowheads="1"/>
        </xdr:cNvSpPr>
      </xdr:nvSpPr>
      <xdr:spPr bwMode="auto">
        <a:xfrm>
          <a:off x="6214683" y="4305864"/>
          <a:ext cx="1059815" cy="767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F00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R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F0F0F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W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AMÉLIORER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solidFill>
                <a:srgbClr val="FFFFFF"/>
              </a:solidFill>
              <a:effectLst/>
              <a:latin typeface="Calibri"/>
              <a:ea typeface="Calibri"/>
            </a:rPr>
            <a:t>rendre le monde meilleur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8</xdr:col>
      <xdr:colOff>571501</xdr:colOff>
      <xdr:row>35</xdr:row>
      <xdr:rowOff>94544</xdr:rowOff>
    </xdr:from>
    <xdr:to>
      <xdr:col>10</xdr:col>
      <xdr:colOff>252669</xdr:colOff>
      <xdr:row>39</xdr:row>
      <xdr:rowOff>152400</xdr:rowOff>
    </xdr:to>
    <xdr:sp macro="" textlink="">
      <xdr:nvSpPr>
        <xdr:cNvPr id="465" name="Text Box 52"/>
        <xdr:cNvSpPr txBox="1">
          <a:spLocks noChangeArrowheads="1"/>
        </xdr:cNvSpPr>
      </xdr:nvSpPr>
      <xdr:spPr bwMode="auto">
        <a:xfrm>
          <a:off x="6667501" y="5761919"/>
          <a:ext cx="1205168" cy="7055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algn="ctr">
            <a:spcAft>
              <a:spcPts val="300"/>
            </a:spcAft>
          </a:pPr>
          <a:r>
            <a:rPr lang="fr-FR" sz="1000" b="1"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B</a:t>
          </a:r>
          <a:r>
            <a:rPr lang="fr-FR" sz="1000" b="1">
              <a:ln w="9525" cap="flat" cmpd="sng" algn="ctr">
                <a:solidFill>
                  <a:srgbClr val="808080">
                    <a:alpha val="50000"/>
                  </a:srgbClr>
                </a:solidFill>
                <a:prstDash val="solid"/>
                <a:round/>
              </a:ln>
              <a:solidFill>
                <a:srgbClr val="00F000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G</a:t>
          </a:r>
          <a:r>
            <a:rPr lang="fr-FR" sz="1000" b="1">
              <a:ln w="9525" cap="flat" cmpd="sng" algn="ctr">
                <a:solidFill>
                  <a:srgbClr val="FFFFFF">
                    <a:alpha val="50000"/>
                  </a:srgbClr>
                </a:solidFill>
                <a:prstDash val="solid"/>
                <a:round/>
              </a:ln>
              <a:solidFill>
                <a:srgbClr val="000078"/>
              </a:solidFill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>U</a:t>
          </a:r>
          <a: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  <a:t/>
          </a:r>
          <a:br>
            <a:rPr lang="fr-FR" sz="1000" b="1">
              <a:ln w="9525" cap="flat" cmpd="sng" algn="ctr">
                <a:solidFill>
                  <a:srgbClr val="BFBFBF">
                    <a:alpha val="50000"/>
                  </a:srgbClr>
                </a:solidFill>
                <a:prstDash val="solid"/>
                <a:round/>
              </a:ln>
              <a:effectLst>
                <a:outerShdw blurRad="50800" dist="38100" dir="18900000" algn="bl">
                  <a:srgbClr val="787878">
                    <a:alpha val="40000"/>
                  </a:srgbClr>
                </a:outerShdw>
              </a:effectLst>
              <a:latin typeface="Calibri"/>
              <a:ea typeface="Calibri"/>
            </a:rPr>
          </a:br>
          <a:r>
            <a:rPr lang="fr-FR" sz="1000" b="1">
              <a:ln>
                <a:noFill/>
              </a:ln>
              <a:effectLst/>
              <a:latin typeface="Calibri"/>
              <a:ea typeface="Calibri"/>
            </a:rPr>
            <a:t>MAÎTRISER</a:t>
          </a:r>
          <a:endParaRPr lang="fr-FR" sz="1000">
            <a:effectLst/>
            <a:latin typeface="Tahoma"/>
            <a:ea typeface="Calibri"/>
          </a:endParaRPr>
        </a:p>
        <a:p>
          <a:pPr algn="ctr">
            <a:spcAft>
              <a:spcPts val="300"/>
            </a:spcAft>
          </a:pP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avoir du pouvoir </a:t>
          </a:r>
          <a:br>
            <a:rPr lang="fr-FR" sz="800">
              <a:ln>
                <a:noFill/>
              </a:ln>
              <a:effectLst/>
              <a:latin typeface="Calibri"/>
              <a:ea typeface="Calibri"/>
            </a:rPr>
          </a:br>
          <a:r>
            <a:rPr lang="fr-FR" sz="800">
              <a:ln>
                <a:noFill/>
              </a:ln>
              <a:effectLst/>
              <a:latin typeface="Calibri"/>
              <a:ea typeface="Calibri"/>
            </a:rPr>
            <a:t>sur les éléments</a:t>
          </a:r>
          <a:endParaRPr lang="fr-FR" sz="1000">
            <a:effectLst/>
            <a:latin typeface="Tahoma"/>
            <a:ea typeface="Calibri"/>
          </a:endParaRPr>
        </a:p>
      </xdr:txBody>
    </xdr:sp>
    <xdr:clientData/>
  </xdr:twoCellAnchor>
  <xdr:twoCellAnchor>
    <xdr:from>
      <xdr:col>10</xdr:col>
      <xdr:colOff>438150</xdr:colOff>
      <xdr:row>12</xdr:row>
      <xdr:rowOff>104775</xdr:rowOff>
    </xdr:from>
    <xdr:to>
      <xdr:col>11</xdr:col>
      <xdr:colOff>676275</xdr:colOff>
      <xdr:row>13</xdr:row>
      <xdr:rowOff>152400</xdr:rowOff>
    </xdr:to>
    <xdr:sp macro="" textlink="">
      <xdr:nvSpPr>
        <xdr:cNvPr id="2" name="ZoneTexte 1"/>
        <xdr:cNvSpPr txBox="1"/>
      </xdr:nvSpPr>
      <xdr:spPr>
        <a:xfrm>
          <a:off x="8058150" y="2047875"/>
          <a:ext cx="1000125" cy="209550"/>
        </a:xfrm>
        <a:prstGeom prst="rect">
          <a:avLst/>
        </a:prstGeom>
        <a:solidFill>
          <a:schemeClr val="lt1"/>
        </a:solidFill>
        <a:ln w="19050" cmpd="sng">
          <a:solidFill>
            <a:srgbClr val="00C8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/>
            <a:t>cadrer</a:t>
          </a:r>
        </a:p>
      </xdr:txBody>
    </xdr:sp>
    <xdr:clientData/>
  </xdr:twoCellAnchor>
  <xdr:twoCellAnchor>
    <xdr:from>
      <xdr:col>4</xdr:col>
      <xdr:colOff>752475</xdr:colOff>
      <xdr:row>10</xdr:row>
      <xdr:rowOff>38100</xdr:rowOff>
    </xdr:from>
    <xdr:to>
      <xdr:col>6</xdr:col>
      <xdr:colOff>228600</xdr:colOff>
      <xdr:row>11</xdr:row>
      <xdr:rowOff>85725</xdr:rowOff>
    </xdr:to>
    <xdr:sp macro="" textlink="">
      <xdr:nvSpPr>
        <xdr:cNvPr id="95" name="ZoneTexte 94"/>
        <xdr:cNvSpPr txBox="1"/>
      </xdr:nvSpPr>
      <xdr:spPr>
        <a:xfrm>
          <a:off x="3800475" y="1657350"/>
          <a:ext cx="1000125" cy="20955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/>
            <a:t>oeuvrer</a:t>
          </a:r>
        </a:p>
        <a:p>
          <a:pPr algn="ctr"/>
          <a:endParaRPr lang="fr-FR" sz="800" spc="0" baseline="0"/>
        </a:p>
      </xdr:txBody>
    </xdr:sp>
    <xdr:clientData/>
  </xdr:twoCellAnchor>
  <xdr:twoCellAnchor>
    <xdr:from>
      <xdr:col>9</xdr:col>
      <xdr:colOff>190500</xdr:colOff>
      <xdr:row>10</xdr:row>
      <xdr:rowOff>38100</xdr:rowOff>
    </xdr:from>
    <xdr:to>
      <xdr:col>10</xdr:col>
      <xdr:colOff>428625</xdr:colOff>
      <xdr:row>11</xdr:row>
      <xdr:rowOff>85725</xdr:rowOff>
    </xdr:to>
    <xdr:sp macro="" textlink="">
      <xdr:nvSpPr>
        <xdr:cNvPr id="96" name="ZoneTexte 95"/>
        <xdr:cNvSpPr txBox="1"/>
      </xdr:nvSpPr>
      <xdr:spPr>
        <a:xfrm>
          <a:off x="7048500" y="1657350"/>
          <a:ext cx="1000125" cy="209550"/>
        </a:xfrm>
        <a:prstGeom prst="rect">
          <a:avLst/>
        </a:prstGeom>
        <a:solidFill>
          <a:schemeClr val="lt1"/>
        </a:solidFill>
        <a:ln w="19050" cmpd="sng">
          <a:solidFill>
            <a:srgbClr val="C8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kern="400" spc="0" baseline="0"/>
            <a:t>obtempérer</a:t>
          </a:r>
        </a:p>
      </xdr:txBody>
    </xdr:sp>
    <xdr:clientData/>
  </xdr:twoCellAnchor>
  <xdr:twoCellAnchor>
    <xdr:from>
      <xdr:col>3</xdr:col>
      <xdr:colOff>438150</xdr:colOff>
      <xdr:row>12</xdr:row>
      <xdr:rowOff>133350</xdr:rowOff>
    </xdr:from>
    <xdr:to>
      <xdr:col>4</xdr:col>
      <xdr:colOff>676275</xdr:colOff>
      <xdr:row>14</xdr:row>
      <xdr:rowOff>19050</xdr:rowOff>
    </xdr:to>
    <xdr:sp macro="" textlink="">
      <xdr:nvSpPr>
        <xdr:cNvPr id="97" name="ZoneTexte 96"/>
        <xdr:cNvSpPr txBox="1"/>
      </xdr:nvSpPr>
      <xdr:spPr>
        <a:xfrm>
          <a:off x="2724150" y="2076450"/>
          <a:ext cx="1000125" cy="209550"/>
        </a:xfrm>
        <a:prstGeom prst="rect">
          <a:avLst/>
        </a:prstGeom>
        <a:solidFill>
          <a:schemeClr val="lt1"/>
        </a:solidFill>
        <a:ln w="19050" cmpd="sng">
          <a:solidFill>
            <a:srgbClr val="0000C8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/>
            <a:t>conserver</a:t>
          </a:r>
        </a:p>
      </xdr:txBody>
    </xdr:sp>
    <xdr:clientData/>
  </xdr:twoCellAnchor>
  <xdr:twoCellAnchor>
    <xdr:from>
      <xdr:col>11</xdr:col>
      <xdr:colOff>352425</xdr:colOff>
      <xdr:row>16</xdr:row>
      <xdr:rowOff>0</xdr:rowOff>
    </xdr:from>
    <xdr:to>
      <xdr:col>12</xdr:col>
      <xdr:colOff>590550</xdr:colOff>
      <xdr:row>17</xdr:row>
      <xdr:rowOff>47625</xdr:rowOff>
    </xdr:to>
    <xdr:sp macro="" textlink="">
      <xdr:nvSpPr>
        <xdr:cNvPr id="98" name="ZoneTexte 97"/>
        <xdr:cNvSpPr txBox="1"/>
      </xdr:nvSpPr>
      <xdr:spPr>
        <a:xfrm>
          <a:off x="8734425" y="2590800"/>
          <a:ext cx="1000125" cy="209550"/>
        </a:xfrm>
        <a:prstGeom prst="rect">
          <a:avLst/>
        </a:prstGeom>
        <a:solidFill>
          <a:srgbClr val="0000C8"/>
        </a:solidFill>
        <a:ln w="19050" cmpd="sng">
          <a:solidFill>
            <a:schemeClr val="tx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élaborer</a:t>
          </a:r>
        </a:p>
      </xdr:txBody>
    </xdr:sp>
    <xdr:clientData/>
  </xdr:twoCellAnchor>
  <xdr:twoCellAnchor>
    <xdr:from>
      <xdr:col>12</xdr:col>
      <xdr:colOff>95250</xdr:colOff>
      <xdr:row>19</xdr:row>
      <xdr:rowOff>133350</xdr:rowOff>
    </xdr:from>
    <xdr:to>
      <xdr:col>13</xdr:col>
      <xdr:colOff>333375</xdr:colOff>
      <xdr:row>21</xdr:row>
      <xdr:rowOff>19050</xdr:rowOff>
    </xdr:to>
    <xdr:sp macro="" textlink="">
      <xdr:nvSpPr>
        <xdr:cNvPr id="99" name="ZoneTexte 98"/>
        <xdr:cNvSpPr txBox="1"/>
      </xdr:nvSpPr>
      <xdr:spPr>
        <a:xfrm>
          <a:off x="9239250" y="3209925"/>
          <a:ext cx="1000125" cy="209550"/>
        </a:xfrm>
        <a:prstGeom prst="rect">
          <a:avLst/>
        </a:prstGeom>
        <a:solidFill>
          <a:srgbClr val="0000C8"/>
        </a:solidFill>
        <a:ln w="19050" cmpd="sng">
          <a:solidFill>
            <a:srgbClr val="C8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raisonner</a:t>
          </a:r>
        </a:p>
      </xdr:txBody>
    </xdr:sp>
    <xdr:clientData/>
  </xdr:twoCellAnchor>
  <xdr:twoCellAnchor>
    <xdr:from>
      <xdr:col>13</xdr:col>
      <xdr:colOff>123825</xdr:colOff>
      <xdr:row>34</xdr:row>
      <xdr:rowOff>85725</xdr:rowOff>
    </xdr:from>
    <xdr:to>
      <xdr:col>14</xdr:col>
      <xdr:colOff>361950</xdr:colOff>
      <xdr:row>35</xdr:row>
      <xdr:rowOff>133350</xdr:rowOff>
    </xdr:to>
    <xdr:sp macro="" textlink="">
      <xdr:nvSpPr>
        <xdr:cNvPr id="100" name="ZoneTexte 99"/>
        <xdr:cNvSpPr txBox="1"/>
      </xdr:nvSpPr>
      <xdr:spPr>
        <a:xfrm>
          <a:off x="10029825" y="5591175"/>
          <a:ext cx="1000125" cy="209550"/>
        </a:xfrm>
        <a:prstGeom prst="rect">
          <a:avLst/>
        </a:prstGeom>
        <a:solidFill>
          <a:srgbClr val="0000C8"/>
        </a:solidFill>
        <a:ln w="19050" cmpd="sng">
          <a:solidFill>
            <a:srgbClr val="00C8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baseline="0">
              <a:solidFill>
                <a:schemeClr val="bg1"/>
              </a:solidFill>
            </a:rPr>
            <a:t>améliorer</a:t>
          </a:r>
        </a:p>
      </xdr:txBody>
    </xdr:sp>
    <xdr:clientData/>
  </xdr:twoCellAnchor>
  <xdr:twoCellAnchor>
    <xdr:from>
      <xdr:col>13</xdr:col>
      <xdr:colOff>95250</xdr:colOff>
      <xdr:row>40</xdr:row>
      <xdr:rowOff>76200</xdr:rowOff>
    </xdr:from>
    <xdr:to>
      <xdr:col>14</xdr:col>
      <xdr:colOff>333375</xdr:colOff>
      <xdr:row>41</xdr:row>
      <xdr:rowOff>123825</xdr:rowOff>
    </xdr:to>
    <xdr:sp macro="" textlink="">
      <xdr:nvSpPr>
        <xdr:cNvPr id="101" name="ZoneTexte 100"/>
        <xdr:cNvSpPr txBox="1"/>
      </xdr:nvSpPr>
      <xdr:spPr>
        <a:xfrm>
          <a:off x="10001250" y="6553200"/>
          <a:ext cx="1000125" cy="209550"/>
        </a:xfrm>
        <a:prstGeom prst="rect">
          <a:avLst/>
        </a:prstGeom>
        <a:solidFill>
          <a:srgbClr val="0000C8"/>
        </a:solidFill>
        <a:ln w="19050" cmpd="sng">
          <a:solidFill>
            <a:schemeClr val="bg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inventer</a:t>
          </a:r>
        </a:p>
      </xdr:txBody>
    </xdr:sp>
    <xdr:clientData/>
  </xdr:twoCellAnchor>
  <xdr:twoCellAnchor>
    <xdr:from>
      <xdr:col>12</xdr:col>
      <xdr:colOff>600075</xdr:colOff>
      <xdr:row>45</xdr:row>
      <xdr:rowOff>142875</xdr:rowOff>
    </xdr:from>
    <xdr:to>
      <xdr:col>14</xdr:col>
      <xdr:colOff>76200</xdr:colOff>
      <xdr:row>47</xdr:row>
      <xdr:rowOff>28575</xdr:rowOff>
    </xdr:to>
    <xdr:sp macro="" textlink="">
      <xdr:nvSpPr>
        <xdr:cNvPr id="102" name="ZoneTexte 101"/>
        <xdr:cNvSpPr txBox="1"/>
      </xdr:nvSpPr>
      <xdr:spPr>
        <a:xfrm>
          <a:off x="9744075" y="7429500"/>
          <a:ext cx="1000125" cy="209550"/>
        </a:xfrm>
        <a:prstGeom prst="rect">
          <a:avLst/>
        </a:prstGeom>
        <a:solidFill>
          <a:schemeClr val="tx1"/>
        </a:solidFill>
        <a:ln w="19050" cmpd="sng">
          <a:solidFill>
            <a:srgbClr val="C8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régir</a:t>
          </a:r>
        </a:p>
      </xdr:txBody>
    </xdr:sp>
    <xdr:clientData/>
  </xdr:twoCellAnchor>
  <xdr:twoCellAnchor>
    <xdr:from>
      <xdr:col>12</xdr:col>
      <xdr:colOff>152400</xdr:colOff>
      <xdr:row>50</xdr:row>
      <xdr:rowOff>66675</xdr:rowOff>
    </xdr:from>
    <xdr:to>
      <xdr:col>13</xdr:col>
      <xdr:colOff>390525</xdr:colOff>
      <xdr:row>51</xdr:row>
      <xdr:rowOff>114300</xdr:rowOff>
    </xdr:to>
    <xdr:sp macro="" textlink="">
      <xdr:nvSpPr>
        <xdr:cNvPr id="103" name="ZoneTexte 102"/>
        <xdr:cNvSpPr txBox="1"/>
      </xdr:nvSpPr>
      <xdr:spPr>
        <a:xfrm>
          <a:off x="9296400" y="8162925"/>
          <a:ext cx="1000125" cy="209550"/>
        </a:xfrm>
        <a:prstGeom prst="rect">
          <a:avLst/>
        </a:prstGeom>
        <a:solidFill>
          <a:schemeClr val="tx1"/>
        </a:solidFill>
        <a:ln w="19050" cmpd="sng">
          <a:solidFill>
            <a:srgbClr val="00C8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précéder</a:t>
          </a:r>
        </a:p>
      </xdr:txBody>
    </xdr:sp>
    <xdr:clientData/>
  </xdr:twoCellAnchor>
  <xdr:twoCellAnchor>
    <xdr:from>
      <xdr:col>9</xdr:col>
      <xdr:colOff>466725</xdr:colOff>
      <xdr:row>60</xdr:row>
      <xdr:rowOff>133350</xdr:rowOff>
    </xdr:from>
    <xdr:to>
      <xdr:col>10</xdr:col>
      <xdr:colOff>704850</xdr:colOff>
      <xdr:row>62</xdr:row>
      <xdr:rowOff>19050</xdr:rowOff>
    </xdr:to>
    <xdr:sp macro="" textlink="">
      <xdr:nvSpPr>
        <xdr:cNvPr id="104" name="ZoneTexte 103"/>
        <xdr:cNvSpPr txBox="1"/>
      </xdr:nvSpPr>
      <xdr:spPr>
        <a:xfrm>
          <a:off x="7324725" y="9848850"/>
          <a:ext cx="1000125" cy="209550"/>
        </a:xfrm>
        <a:prstGeom prst="rect">
          <a:avLst/>
        </a:prstGeom>
        <a:solidFill>
          <a:schemeClr val="tx1"/>
        </a:solidFill>
        <a:ln w="19050" cmpd="sng">
          <a:solidFill>
            <a:schemeClr val="bg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>
              <a:solidFill>
                <a:schemeClr val="bg1"/>
              </a:solidFill>
            </a:rPr>
            <a:t>posséder</a:t>
          </a:r>
        </a:p>
      </xdr:txBody>
    </xdr:sp>
    <xdr:clientData/>
  </xdr:twoCellAnchor>
  <xdr:twoCellAnchor>
    <xdr:from>
      <xdr:col>8</xdr:col>
      <xdr:colOff>0</xdr:colOff>
      <xdr:row>61</xdr:row>
      <xdr:rowOff>123825</xdr:rowOff>
    </xdr:from>
    <xdr:to>
      <xdr:col>9</xdr:col>
      <xdr:colOff>238125</xdr:colOff>
      <xdr:row>63</xdr:row>
      <xdr:rowOff>9525</xdr:rowOff>
    </xdr:to>
    <xdr:sp macro="" textlink="">
      <xdr:nvSpPr>
        <xdr:cNvPr id="105" name="ZoneTexte 104"/>
        <xdr:cNvSpPr txBox="1"/>
      </xdr:nvSpPr>
      <xdr:spPr>
        <a:xfrm>
          <a:off x="6096000" y="10001250"/>
          <a:ext cx="1000125" cy="209550"/>
        </a:xfrm>
        <a:prstGeom prst="rect">
          <a:avLst/>
        </a:prstGeom>
        <a:solidFill>
          <a:schemeClr val="tx1"/>
        </a:solidFill>
        <a:ln w="19050" cmpd="sng">
          <a:solidFill>
            <a:srgbClr val="0000C8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consommer</a:t>
          </a:r>
        </a:p>
      </xdr:txBody>
    </xdr:sp>
    <xdr:clientData/>
  </xdr:twoCellAnchor>
  <xdr:twoCellAnchor>
    <xdr:from>
      <xdr:col>6</xdr:col>
      <xdr:colOff>295275</xdr:colOff>
      <xdr:row>61</xdr:row>
      <xdr:rowOff>123825</xdr:rowOff>
    </xdr:from>
    <xdr:to>
      <xdr:col>7</xdr:col>
      <xdr:colOff>533400</xdr:colOff>
      <xdr:row>63</xdr:row>
      <xdr:rowOff>9525</xdr:rowOff>
    </xdr:to>
    <xdr:sp macro="" textlink="">
      <xdr:nvSpPr>
        <xdr:cNvPr id="106" name="ZoneTexte 105"/>
        <xdr:cNvSpPr txBox="1"/>
      </xdr:nvSpPr>
      <xdr:spPr>
        <a:xfrm>
          <a:off x="4867275" y="10001250"/>
          <a:ext cx="1000125" cy="209550"/>
        </a:xfrm>
        <a:prstGeom prst="rect">
          <a:avLst/>
        </a:prstGeom>
        <a:solidFill>
          <a:srgbClr val="C80000"/>
        </a:solidFill>
        <a:ln w="19050" cmpd="sng">
          <a:solidFill>
            <a:srgbClr val="00C8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se propulser</a:t>
          </a:r>
        </a:p>
      </xdr:txBody>
    </xdr:sp>
    <xdr:clientData/>
  </xdr:twoCellAnchor>
  <xdr:twoCellAnchor>
    <xdr:from>
      <xdr:col>4</xdr:col>
      <xdr:colOff>428625</xdr:colOff>
      <xdr:row>61</xdr:row>
      <xdr:rowOff>9525</xdr:rowOff>
    </xdr:from>
    <xdr:to>
      <xdr:col>5</xdr:col>
      <xdr:colOff>666750</xdr:colOff>
      <xdr:row>62</xdr:row>
      <xdr:rowOff>57150</xdr:rowOff>
    </xdr:to>
    <xdr:sp macro="" textlink="">
      <xdr:nvSpPr>
        <xdr:cNvPr id="107" name="ZoneTexte 106"/>
        <xdr:cNvSpPr txBox="1"/>
      </xdr:nvSpPr>
      <xdr:spPr>
        <a:xfrm>
          <a:off x="3476625" y="9886950"/>
          <a:ext cx="1000125" cy="209550"/>
        </a:xfrm>
        <a:prstGeom prst="rect">
          <a:avLst/>
        </a:prstGeom>
        <a:solidFill>
          <a:srgbClr val="C80000"/>
        </a:solidFill>
        <a:ln w="19050" cmpd="sng">
          <a:solidFill>
            <a:schemeClr val="bg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s'émanciper</a:t>
          </a:r>
        </a:p>
      </xdr:txBody>
    </xdr:sp>
    <xdr:clientData/>
  </xdr:twoCellAnchor>
  <xdr:twoCellAnchor>
    <xdr:from>
      <xdr:col>2</xdr:col>
      <xdr:colOff>47625</xdr:colOff>
      <xdr:row>51</xdr:row>
      <xdr:rowOff>0</xdr:rowOff>
    </xdr:from>
    <xdr:to>
      <xdr:col>3</xdr:col>
      <xdr:colOff>285750</xdr:colOff>
      <xdr:row>52</xdr:row>
      <xdr:rowOff>47625</xdr:rowOff>
    </xdr:to>
    <xdr:sp macro="" textlink="">
      <xdr:nvSpPr>
        <xdr:cNvPr id="108" name="ZoneTexte 107"/>
        <xdr:cNvSpPr txBox="1"/>
      </xdr:nvSpPr>
      <xdr:spPr>
        <a:xfrm>
          <a:off x="1571625" y="8258175"/>
          <a:ext cx="1000125" cy="209550"/>
        </a:xfrm>
        <a:prstGeom prst="rect">
          <a:avLst/>
        </a:prstGeom>
        <a:solidFill>
          <a:srgbClr val="C80000"/>
        </a:solidFill>
        <a:ln w="19050" cmpd="sng">
          <a:solidFill>
            <a:srgbClr val="0000C8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>
              <a:solidFill>
                <a:schemeClr val="bg1"/>
              </a:solidFill>
            </a:rPr>
            <a:t>s'engager</a:t>
          </a:r>
        </a:p>
      </xdr:txBody>
    </xdr:sp>
    <xdr:clientData/>
  </xdr:twoCellAnchor>
  <xdr:twoCellAnchor>
    <xdr:from>
      <xdr:col>1</xdr:col>
      <xdr:colOff>285750</xdr:colOff>
      <xdr:row>45</xdr:row>
      <xdr:rowOff>133350</xdr:rowOff>
    </xdr:from>
    <xdr:to>
      <xdr:col>2</xdr:col>
      <xdr:colOff>523875</xdr:colOff>
      <xdr:row>47</xdr:row>
      <xdr:rowOff>19050</xdr:rowOff>
    </xdr:to>
    <xdr:sp macro="" textlink="">
      <xdr:nvSpPr>
        <xdr:cNvPr id="109" name="ZoneTexte 108"/>
        <xdr:cNvSpPr txBox="1"/>
      </xdr:nvSpPr>
      <xdr:spPr>
        <a:xfrm>
          <a:off x="1047750" y="7419975"/>
          <a:ext cx="1000125" cy="209550"/>
        </a:xfrm>
        <a:prstGeom prst="rect">
          <a:avLst/>
        </a:prstGeom>
        <a:solidFill>
          <a:srgbClr val="C80000"/>
        </a:solidFill>
        <a:ln w="19050" cmpd="sng">
          <a:solidFill>
            <a:schemeClr val="tx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-10" baseline="0">
              <a:solidFill>
                <a:schemeClr val="bg1"/>
              </a:solidFill>
            </a:rPr>
            <a:t>se connecter</a:t>
          </a:r>
        </a:p>
      </xdr:txBody>
    </xdr:sp>
    <xdr:clientData/>
  </xdr:twoCellAnchor>
  <xdr:twoCellAnchor>
    <xdr:from>
      <xdr:col>2</xdr:col>
      <xdr:colOff>514350</xdr:colOff>
      <xdr:row>16</xdr:row>
      <xdr:rowOff>19050</xdr:rowOff>
    </xdr:from>
    <xdr:to>
      <xdr:col>3</xdr:col>
      <xdr:colOff>752475</xdr:colOff>
      <xdr:row>17</xdr:row>
      <xdr:rowOff>66675</xdr:rowOff>
    </xdr:to>
    <xdr:sp macro="" textlink="">
      <xdr:nvSpPr>
        <xdr:cNvPr id="110" name="ZoneTexte 109"/>
        <xdr:cNvSpPr txBox="1"/>
      </xdr:nvSpPr>
      <xdr:spPr>
        <a:xfrm>
          <a:off x="2038350" y="2609850"/>
          <a:ext cx="1000125" cy="209550"/>
        </a:xfrm>
        <a:prstGeom prst="rect">
          <a:avLst/>
        </a:prstGeom>
        <a:solidFill>
          <a:srgbClr val="00C800"/>
        </a:solidFill>
        <a:ln w="19050" cmpd="sng">
          <a:solidFill>
            <a:srgbClr val="C80000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baseline="0"/>
            <a:t>soigner</a:t>
          </a:r>
        </a:p>
      </xdr:txBody>
    </xdr:sp>
    <xdr:clientData/>
  </xdr:twoCellAnchor>
  <xdr:twoCellAnchor>
    <xdr:from>
      <xdr:col>2</xdr:col>
      <xdr:colOff>19050</xdr:colOff>
      <xdr:row>19</xdr:row>
      <xdr:rowOff>114300</xdr:rowOff>
    </xdr:from>
    <xdr:to>
      <xdr:col>3</xdr:col>
      <xdr:colOff>257175</xdr:colOff>
      <xdr:row>21</xdr:row>
      <xdr:rowOff>0</xdr:rowOff>
    </xdr:to>
    <xdr:sp macro="" textlink="">
      <xdr:nvSpPr>
        <xdr:cNvPr id="111" name="ZoneTexte 110"/>
        <xdr:cNvSpPr txBox="1"/>
      </xdr:nvSpPr>
      <xdr:spPr>
        <a:xfrm>
          <a:off x="1543050" y="3190875"/>
          <a:ext cx="1000125" cy="209550"/>
        </a:xfrm>
        <a:prstGeom prst="rect">
          <a:avLst/>
        </a:prstGeom>
        <a:solidFill>
          <a:srgbClr val="00C800"/>
        </a:solidFill>
        <a:ln w="19050" cmpd="sng">
          <a:solidFill>
            <a:schemeClr val="tx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/>
            <a:t>coopérer</a:t>
          </a:r>
        </a:p>
      </xdr:txBody>
    </xdr:sp>
    <xdr:clientData/>
  </xdr:twoCellAnchor>
  <xdr:twoCellAnchor>
    <xdr:from>
      <xdr:col>1</xdr:col>
      <xdr:colOff>19050</xdr:colOff>
      <xdr:row>34</xdr:row>
      <xdr:rowOff>95250</xdr:rowOff>
    </xdr:from>
    <xdr:to>
      <xdr:col>2</xdr:col>
      <xdr:colOff>257175</xdr:colOff>
      <xdr:row>35</xdr:row>
      <xdr:rowOff>142875</xdr:rowOff>
    </xdr:to>
    <xdr:sp macro="" textlink="">
      <xdr:nvSpPr>
        <xdr:cNvPr id="112" name="ZoneTexte 111"/>
        <xdr:cNvSpPr txBox="1"/>
      </xdr:nvSpPr>
      <xdr:spPr>
        <a:xfrm>
          <a:off x="781050" y="5600700"/>
          <a:ext cx="1000125" cy="209550"/>
        </a:xfrm>
        <a:prstGeom prst="rect">
          <a:avLst/>
        </a:prstGeom>
        <a:solidFill>
          <a:srgbClr val="00C800"/>
        </a:solidFill>
        <a:ln w="19050" cmpd="sng">
          <a:solidFill>
            <a:srgbClr val="0000C8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 spc="0" baseline="0"/>
            <a:t>exister</a:t>
          </a:r>
        </a:p>
      </xdr:txBody>
    </xdr:sp>
    <xdr:clientData/>
  </xdr:twoCellAnchor>
  <xdr:twoCellAnchor>
    <xdr:from>
      <xdr:col>1</xdr:col>
      <xdr:colOff>57150</xdr:colOff>
      <xdr:row>40</xdr:row>
      <xdr:rowOff>95250</xdr:rowOff>
    </xdr:from>
    <xdr:to>
      <xdr:col>2</xdr:col>
      <xdr:colOff>295275</xdr:colOff>
      <xdr:row>41</xdr:row>
      <xdr:rowOff>142875</xdr:rowOff>
    </xdr:to>
    <xdr:sp macro="" textlink="">
      <xdr:nvSpPr>
        <xdr:cNvPr id="113" name="ZoneTexte 112"/>
        <xdr:cNvSpPr txBox="1"/>
      </xdr:nvSpPr>
      <xdr:spPr>
        <a:xfrm>
          <a:off x="819150" y="6572250"/>
          <a:ext cx="1000125" cy="209550"/>
        </a:xfrm>
        <a:prstGeom prst="rect">
          <a:avLst/>
        </a:prstGeom>
        <a:solidFill>
          <a:srgbClr val="00C800"/>
        </a:solidFill>
        <a:ln w="19050" cmpd="sng">
          <a:solidFill>
            <a:schemeClr val="bg1"/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800"/>
            <a:t>s'ébattre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2790825</xdr:colOff>
          <xdr:row>8</xdr:row>
          <xdr:rowOff>66675</xdr:rowOff>
        </xdr:from>
        <xdr:to>
          <xdr:col>3</xdr:col>
          <xdr:colOff>19050</xdr:colOff>
          <xdr:row>9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exporter vers détail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1619249</xdr:colOff>
      <xdr:row>1</xdr:row>
      <xdr:rowOff>61233</xdr:rowOff>
    </xdr:from>
    <xdr:to>
      <xdr:col>14</xdr:col>
      <xdr:colOff>266699</xdr:colOff>
      <xdr:row>9</xdr:row>
      <xdr:rowOff>114301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88371</xdr:colOff>
      <xdr:row>1</xdr:row>
      <xdr:rowOff>65092</xdr:rowOff>
    </xdr:from>
    <xdr:to>
      <xdr:col>3</xdr:col>
      <xdr:colOff>1581150</xdr:colOff>
      <xdr:row>9</xdr:row>
      <xdr:rowOff>111125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66675</xdr:rowOff>
        </xdr:from>
        <xdr:to>
          <xdr:col>2</xdr:col>
          <xdr:colOff>800100</xdr:colOff>
          <xdr:row>2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importer le profil autotest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321470</xdr:colOff>
      <xdr:row>5</xdr:row>
      <xdr:rowOff>69056</xdr:rowOff>
    </xdr:from>
    <xdr:to>
      <xdr:col>2</xdr:col>
      <xdr:colOff>1857376</xdr:colOff>
      <xdr:row>13</xdr:row>
      <xdr:rowOff>154781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1</xdr:row>
          <xdr:rowOff>76200</xdr:rowOff>
        </xdr:from>
        <xdr:to>
          <xdr:col>2</xdr:col>
          <xdr:colOff>2524125</xdr:colOff>
          <xdr:row>2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importer le profil écart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47625</xdr:rowOff>
        </xdr:from>
        <xdr:to>
          <xdr:col>0</xdr:col>
          <xdr:colOff>1685925</xdr:colOff>
          <xdr:row>9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importer l'autotest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</xdr:row>
          <xdr:rowOff>47625</xdr:rowOff>
        </xdr:from>
        <xdr:to>
          <xdr:col>0</xdr:col>
          <xdr:colOff>1685925</xdr:colOff>
          <xdr:row>19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importer l'autotest</a:t>
              </a:r>
            </a:p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</a:t>
              </a:r>
            </a:p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</a:t>
              </a:r>
            </a:p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 vers dail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D83"/>
  <sheetViews>
    <sheetView workbookViewId="0">
      <pane ySplit="2" topLeftCell="A3" activePane="bottomLeft" state="frozenSplit"/>
      <selection pane="bottomLeft" activeCell="A26" sqref="A26"/>
    </sheetView>
  </sheetViews>
  <sheetFormatPr baseColWidth="10" defaultColWidth="0" defaultRowHeight="12.75" zeroHeight="1" x14ac:dyDescent="0.2"/>
  <cols>
    <col min="1" max="1" width="12.85546875" style="86" customWidth="1"/>
    <col min="2" max="2" width="5.28515625" style="86" bestFit="1" customWidth="1"/>
    <col min="3" max="3" width="31.7109375" style="86" bestFit="1" customWidth="1"/>
    <col min="4" max="4" width="104.28515625" style="86" bestFit="1" customWidth="1"/>
    <col min="5" max="16384" width="11.42578125" style="81" hidden="1"/>
  </cols>
  <sheetData>
    <row r="1" spans="1:4" s="176" customFormat="1" ht="24" customHeight="1" x14ac:dyDescent="0.2">
      <c r="A1" s="1586" t="s">
        <v>571</v>
      </c>
      <c r="B1" s="1586"/>
      <c r="C1" s="1586"/>
      <c r="D1" s="1586"/>
    </row>
    <row r="2" spans="1:4" s="83" customFormat="1" ht="18.75" customHeight="1" x14ac:dyDescent="0.2">
      <c r="A2" s="82" t="s">
        <v>99</v>
      </c>
      <c r="B2" s="82"/>
      <c r="C2" s="82" t="s">
        <v>100</v>
      </c>
      <c r="D2" s="82" t="s">
        <v>101</v>
      </c>
    </row>
    <row r="3" spans="1:4" s="169" customFormat="1" ht="13.5" customHeight="1" x14ac:dyDescent="0.2">
      <c r="A3" s="167" t="s">
        <v>273</v>
      </c>
      <c r="B3" s="167"/>
      <c r="C3" s="167" t="s">
        <v>274</v>
      </c>
      <c r="D3" s="167"/>
    </row>
    <row r="4" spans="1:4" s="169" customFormat="1" ht="13.5" customHeight="1" x14ac:dyDescent="0.2">
      <c r="A4" s="167" t="s">
        <v>211</v>
      </c>
      <c r="B4" s="167"/>
      <c r="C4" s="167" t="s">
        <v>212</v>
      </c>
      <c r="D4" s="167" t="s">
        <v>476</v>
      </c>
    </row>
    <row r="5" spans="1:4" ht="13.5" customHeight="1" x14ac:dyDescent="0.2">
      <c r="A5" s="167" t="s">
        <v>208</v>
      </c>
      <c r="B5" s="167"/>
      <c r="C5" s="167" t="s">
        <v>361</v>
      </c>
      <c r="D5" s="167" t="s">
        <v>477</v>
      </c>
    </row>
    <row r="6" spans="1:4" ht="13.5" customHeight="1" x14ac:dyDescent="0.2">
      <c r="A6" s="167" t="s">
        <v>213</v>
      </c>
      <c r="B6" s="167"/>
      <c r="C6" s="167" t="s">
        <v>214</v>
      </c>
      <c r="D6" s="167" t="s">
        <v>478</v>
      </c>
    </row>
    <row r="7" spans="1:4" ht="13.5" customHeight="1" x14ac:dyDescent="0.2">
      <c r="A7" s="167" t="s">
        <v>271</v>
      </c>
      <c r="B7" s="167"/>
      <c r="C7" s="167" t="s">
        <v>272</v>
      </c>
      <c r="D7" s="167" t="s">
        <v>479</v>
      </c>
    </row>
    <row r="8" spans="1:4" ht="13.5" customHeight="1" x14ac:dyDescent="0.2">
      <c r="A8" s="167" t="s">
        <v>133</v>
      </c>
      <c r="B8" s="167"/>
      <c r="C8" s="167" t="s">
        <v>482</v>
      </c>
      <c r="D8" s="167" t="s">
        <v>481</v>
      </c>
    </row>
    <row r="9" spans="1:4" ht="13.5" customHeight="1" x14ac:dyDescent="0.2">
      <c r="A9" s="167">
        <v>1</v>
      </c>
      <c r="B9" s="167"/>
      <c r="C9" s="167" t="s">
        <v>480</v>
      </c>
      <c r="D9" s="167" t="s">
        <v>484</v>
      </c>
    </row>
    <row r="10" spans="1:4" ht="13.5" customHeight="1" x14ac:dyDescent="0.2">
      <c r="A10" s="167">
        <v>2</v>
      </c>
      <c r="B10" s="167"/>
      <c r="C10" s="167" t="s">
        <v>490</v>
      </c>
      <c r="D10" s="167" t="s">
        <v>483</v>
      </c>
    </row>
    <row r="11" spans="1:4" ht="13.5" customHeight="1" x14ac:dyDescent="0.2">
      <c r="A11" s="167">
        <v>3</v>
      </c>
      <c r="B11" s="167"/>
      <c r="C11" s="167" t="s">
        <v>491</v>
      </c>
      <c r="D11" s="167" t="s">
        <v>485</v>
      </c>
    </row>
    <row r="12" spans="1:4" ht="13.5" customHeight="1" x14ac:dyDescent="0.2">
      <c r="A12" s="168" t="s">
        <v>124</v>
      </c>
      <c r="B12" s="168"/>
      <c r="C12" s="167" t="s">
        <v>505</v>
      </c>
      <c r="D12" s="167" t="s">
        <v>486</v>
      </c>
    </row>
    <row r="13" spans="1:4" ht="13.5" customHeight="1" x14ac:dyDescent="0.2">
      <c r="A13" s="168" t="s">
        <v>288</v>
      </c>
      <c r="B13" s="168"/>
      <c r="C13" s="167" t="s">
        <v>489</v>
      </c>
      <c r="D13" s="167" t="s">
        <v>506</v>
      </c>
    </row>
    <row r="14" spans="1:4" ht="13.5" customHeight="1" x14ac:dyDescent="0.2">
      <c r="A14" s="167" t="s">
        <v>65</v>
      </c>
      <c r="B14" s="167"/>
      <c r="C14" s="167" t="s">
        <v>494</v>
      </c>
      <c r="D14" s="167" t="s">
        <v>572</v>
      </c>
    </row>
    <row r="15" spans="1:4" ht="13.5" customHeight="1" x14ac:dyDescent="0.2">
      <c r="A15" s="167" t="s">
        <v>252</v>
      </c>
      <c r="B15" s="167"/>
      <c r="C15" s="167" t="s">
        <v>495</v>
      </c>
      <c r="D15" s="167" t="s">
        <v>498</v>
      </c>
    </row>
    <row r="16" spans="1:4" ht="13.5" customHeight="1" x14ac:dyDescent="0.2">
      <c r="A16" s="167" t="s">
        <v>253</v>
      </c>
      <c r="B16" s="167"/>
      <c r="C16" s="167" t="s">
        <v>496</v>
      </c>
      <c r="D16" s="167" t="s">
        <v>499</v>
      </c>
    </row>
    <row r="17" spans="1:4" ht="13.5" customHeight="1" x14ac:dyDescent="0.2">
      <c r="A17" s="167" t="s">
        <v>254</v>
      </c>
      <c r="B17" s="167"/>
      <c r="C17" s="167" t="s">
        <v>497</v>
      </c>
      <c r="D17" s="167" t="s">
        <v>500</v>
      </c>
    </row>
    <row r="18" spans="1:4" ht="13.5" customHeight="1" x14ac:dyDescent="0.2">
      <c r="A18" s="167" t="s">
        <v>401</v>
      </c>
      <c r="B18" s="167"/>
      <c r="C18" s="167" t="s">
        <v>104</v>
      </c>
      <c r="D18" s="167" t="s">
        <v>501</v>
      </c>
    </row>
    <row r="19" spans="1:4" ht="13.5" customHeight="1" x14ac:dyDescent="0.2">
      <c r="A19" s="167" t="s">
        <v>173</v>
      </c>
      <c r="B19" s="167"/>
      <c r="C19" s="167" t="s">
        <v>396</v>
      </c>
      <c r="D19" s="167" t="s">
        <v>502</v>
      </c>
    </row>
    <row r="20" spans="1:4" ht="13.5" customHeight="1" x14ac:dyDescent="0.2">
      <c r="A20" s="168" t="s">
        <v>125</v>
      </c>
      <c r="B20" s="168"/>
      <c r="C20" s="167" t="s">
        <v>492</v>
      </c>
      <c r="D20" s="167" t="s">
        <v>487</v>
      </c>
    </row>
    <row r="21" spans="1:4" ht="13.5" customHeight="1" x14ac:dyDescent="0.2">
      <c r="A21" s="168" t="s">
        <v>188</v>
      </c>
      <c r="B21" s="168"/>
      <c r="C21" s="167" t="s">
        <v>493</v>
      </c>
      <c r="D21" s="167" t="s">
        <v>488</v>
      </c>
    </row>
    <row r="22" spans="1:4" ht="13.5" customHeight="1" x14ac:dyDescent="0.2">
      <c r="A22" s="167" t="s">
        <v>102</v>
      </c>
      <c r="B22" s="167"/>
      <c r="C22" s="167" t="s">
        <v>103</v>
      </c>
      <c r="D22" s="167" t="s">
        <v>332</v>
      </c>
    </row>
    <row r="23" spans="1:4" s="169" customFormat="1" ht="13.5" customHeight="1" x14ac:dyDescent="0.2">
      <c r="A23" s="167" t="s">
        <v>189</v>
      </c>
      <c r="B23" s="167"/>
      <c r="C23" s="167" t="s">
        <v>190</v>
      </c>
      <c r="D23" s="167" t="s">
        <v>209</v>
      </c>
    </row>
    <row r="24" spans="1:4" ht="13.5" customHeight="1" x14ac:dyDescent="0.2">
      <c r="A24" s="84"/>
      <c r="B24" s="84"/>
      <c r="C24" s="84"/>
      <c r="D24" s="84"/>
    </row>
    <row r="25" spans="1:4" ht="13.5" customHeight="1" x14ac:dyDescent="0.2">
      <c r="A25" s="85" t="s">
        <v>782</v>
      </c>
      <c r="B25" s="84"/>
      <c r="C25" s="84"/>
      <c r="D25" s="84"/>
    </row>
    <row r="26" spans="1:4" ht="13.5" customHeight="1" x14ac:dyDescent="0.2">
      <c r="A26" s="173">
        <v>43747</v>
      </c>
      <c r="B26" s="174"/>
      <c r="C26" s="174"/>
      <c r="D26" s="175" t="s">
        <v>187</v>
      </c>
    </row>
    <row r="27" spans="1:4" s="178" customFormat="1" ht="13.5" customHeight="1" x14ac:dyDescent="0.2">
      <c r="A27" s="177"/>
      <c r="B27" s="177"/>
      <c r="C27" s="177"/>
      <c r="D27" s="177"/>
    </row>
    <row r="28" spans="1:4" s="178" customFormat="1" ht="13.5" customHeight="1" x14ac:dyDescent="0.2">
      <c r="A28" s="673">
        <v>43747</v>
      </c>
      <c r="B28" s="674">
        <f ca="1">TODAY()-A28</f>
        <v>0</v>
      </c>
      <c r="C28" s="675" t="str">
        <f ca="1">IF(B28&lt;31,B28&amp;" jour"&amp;IF(B28&gt;2,"s",""),IF(B28&lt;366,INT(10*MOD(B28,365.24)/(365.24/12))/10&amp;" mois",INT(10*B28/365.24)/10&amp;" an"&amp;IF(B28&gt;365*2,"s","")))</f>
        <v>0 jour</v>
      </c>
      <c r="D28" s="177" t="s">
        <v>783</v>
      </c>
    </row>
    <row r="29" spans="1:4" s="178" customFormat="1" ht="13.5" customHeight="1" x14ac:dyDescent="0.2">
      <c r="A29" s="673">
        <v>43609</v>
      </c>
      <c r="B29" s="674">
        <f ca="1">TODAY()-A29</f>
        <v>138</v>
      </c>
      <c r="C29" s="675" t="str">
        <f ca="1">IF(B29&lt;31,B29&amp;" jour"&amp;IF(B29&gt;2,"s",""),IF(B29&lt;366,INT(10*MOD(B29,365.24)/(365.24/12))/10&amp;" mois",INT(10*B29/365.24)/10&amp;" an"&amp;IF(B29&gt;365*2,"s","")))</f>
        <v>4,5 mois</v>
      </c>
      <c r="D29" s="177" t="s">
        <v>751</v>
      </c>
    </row>
    <row r="30" spans="1:4" s="178" customFormat="1" ht="13.5" customHeight="1" x14ac:dyDescent="0.2">
      <c r="A30" s="673">
        <v>43447</v>
      </c>
      <c r="B30" s="674">
        <f ca="1">TODAY()-A30+1</f>
        <v>301</v>
      </c>
      <c r="C30" s="675" t="str">
        <f t="shared" ref="C30:C37" ca="1" si="0">IF(B30&lt;31,B30&amp;" jour"&amp;IF(B30&gt;2,"s",""),IF(B30&lt;366,INT(10*MOD(B30,365.24)/(365.24/12))/10&amp;" mois",INT(10*B30/365.24)/10&amp;" an"&amp;IF(B30&gt;365*2,"s","")))</f>
        <v>9,8 mois</v>
      </c>
      <c r="D30" s="177" t="s">
        <v>749</v>
      </c>
    </row>
    <row r="31" spans="1:4" s="178" customFormat="1" ht="13.5" customHeight="1" x14ac:dyDescent="0.2">
      <c r="A31" s="673">
        <v>43308</v>
      </c>
      <c r="B31" s="674">
        <f ca="1">TODAY()-A31+1</f>
        <v>440</v>
      </c>
      <c r="C31" s="675" t="str">
        <f t="shared" ca="1" si="0"/>
        <v>1,2 an</v>
      </c>
      <c r="D31" s="177" t="s">
        <v>750</v>
      </c>
    </row>
    <row r="32" spans="1:4" s="178" customFormat="1" ht="13.5" customHeight="1" x14ac:dyDescent="0.2">
      <c r="A32" s="673">
        <v>42985</v>
      </c>
      <c r="B32" s="674">
        <f ca="1">TODAY()-A32+1</f>
        <v>763</v>
      </c>
      <c r="C32" s="675" t="str">
        <f t="shared" ca="1" si="0"/>
        <v>2 ans</v>
      </c>
      <c r="D32" s="177" t="s">
        <v>630</v>
      </c>
    </row>
    <row r="33" spans="1:4" s="178" customFormat="1" ht="13.5" customHeight="1" x14ac:dyDescent="0.2">
      <c r="A33" s="673">
        <v>42684</v>
      </c>
      <c r="B33" s="674">
        <f t="shared" ref="B33:B37" ca="1" si="1">TODAY()-A33+1</f>
        <v>1064</v>
      </c>
      <c r="C33" s="675" t="str">
        <f t="shared" ca="1" si="0"/>
        <v>2,9 ans</v>
      </c>
      <c r="D33" s="177" t="s">
        <v>425</v>
      </c>
    </row>
    <row r="34" spans="1:4" s="178" customFormat="1" ht="13.5" customHeight="1" x14ac:dyDescent="0.2">
      <c r="A34" s="673">
        <v>42445</v>
      </c>
      <c r="B34" s="674">
        <f t="shared" ca="1" si="1"/>
        <v>1303</v>
      </c>
      <c r="C34" s="675" t="str">
        <f t="shared" ca="1" si="0"/>
        <v>3,5 ans</v>
      </c>
      <c r="D34" s="177" t="s">
        <v>560</v>
      </c>
    </row>
    <row r="35" spans="1:4" s="178" customFormat="1" ht="13.5" customHeight="1" x14ac:dyDescent="0.2">
      <c r="A35" s="673">
        <v>41791</v>
      </c>
      <c r="B35" s="674">
        <f t="shared" ref="B35" ca="1" si="2">TODAY()-A35+1</f>
        <v>1957</v>
      </c>
      <c r="C35" s="675" t="str">
        <f t="shared" ca="1" si="0"/>
        <v>5,3 ans</v>
      </c>
      <c r="D35" s="177" t="s">
        <v>559</v>
      </c>
    </row>
    <row r="36" spans="1:4" ht="13.5" customHeight="1" x14ac:dyDescent="0.2">
      <c r="A36" s="673">
        <v>41526</v>
      </c>
      <c r="B36" s="674">
        <f t="shared" ca="1" si="1"/>
        <v>2222</v>
      </c>
      <c r="C36" s="675" t="str">
        <f t="shared" ca="1" si="0"/>
        <v>6 ans</v>
      </c>
      <c r="D36" s="177" t="s">
        <v>457</v>
      </c>
    </row>
    <row r="37" spans="1:4" ht="13.5" customHeight="1" x14ac:dyDescent="0.2">
      <c r="A37" s="673">
        <v>41229</v>
      </c>
      <c r="B37" s="674">
        <f t="shared" ca="1" si="1"/>
        <v>2519</v>
      </c>
      <c r="C37" s="675" t="str">
        <f t="shared" ca="1" si="0"/>
        <v>6,8 ans</v>
      </c>
      <c r="D37" s="177" t="s">
        <v>456</v>
      </c>
    </row>
    <row r="38" spans="1:4" x14ac:dyDescent="0.2"/>
    <row r="39" spans="1:4" ht="12.75" hidden="1" customHeight="1" x14ac:dyDescent="0.2"/>
    <row r="40" spans="1:4" ht="12.75" hidden="1" customHeight="1" x14ac:dyDescent="0.2">
      <c r="A40" s="81"/>
      <c r="B40" s="81"/>
      <c r="C40" s="81"/>
      <c r="D40" s="81"/>
    </row>
    <row r="41" spans="1:4" ht="12.75" hidden="1" customHeight="1" x14ac:dyDescent="0.2">
      <c r="A41" s="81"/>
      <c r="B41" s="81"/>
      <c r="C41" s="81"/>
      <c r="D41" s="81"/>
    </row>
    <row r="42" spans="1:4" ht="12.75" hidden="1" customHeight="1" x14ac:dyDescent="0.2">
      <c r="A42" s="81"/>
      <c r="B42" s="81"/>
      <c r="C42" s="81"/>
      <c r="D42" s="81"/>
    </row>
    <row r="43" spans="1:4" ht="12.75" hidden="1" customHeight="1" x14ac:dyDescent="0.2">
      <c r="A43" s="81"/>
      <c r="B43" s="81"/>
      <c r="C43" s="81"/>
      <c r="D43" s="81"/>
    </row>
    <row r="44" spans="1:4" ht="12.75" hidden="1" customHeight="1" x14ac:dyDescent="0.2">
      <c r="A44" s="81"/>
      <c r="B44" s="81"/>
      <c r="C44" s="81"/>
      <c r="D44" s="81"/>
    </row>
    <row r="45" spans="1:4" ht="12.75" hidden="1" customHeight="1" x14ac:dyDescent="0.2">
      <c r="A45" s="81"/>
      <c r="B45" s="81"/>
      <c r="C45" s="81"/>
      <c r="D45" s="81"/>
    </row>
    <row r="46" spans="1:4" ht="12.75" hidden="1" customHeight="1" x14ac:dyDescent="0.2">
      <c r="A46" s="81"/>
      <c r="B46" s="81"/>
      <c r="C46" s="81"/>
      <c r="D46" s="81"/>
    </row>
    <row r="47" spans="1:4" ht="12.75" hidden="1" customHeight="1" x14ac:dyDescent="0.2">
      <c r="A47" s="81"/>
      <c r="B47" s="81"/>
      <c r="C47" s="81"/>
      <c r="D47" s="81"/>
    </row>
    <row r="48" spans="1:4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</sheetData>
  <mergeCells count="1">
    <mergeCell ref="A1:D1"/>
  </mergeCells>
  <pageMargins left="0.7" right="0.7" top="0.75" bottom="0.75" header="0.3" footer="0.3"/>
  <pageSetup paperSize="9" orientation="portrait" r:id="rId1"/>
  <ignoredErrors>
    <ignoredError sqref="A12 A19 A15:A1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9" tint="-0.249977111117893"/>
    <pageSetUpPr fitToPage="1"/>
  </sheetPr>
  <dimension ref="A1:R72"/>
  <sheetViews>
    <sheetView tabSelected="1" topLeftCell="A13" zoomScaleNormal="100" zoomScalePageLayoutView="70" workbookViewId="0">
      <selection activeCell="O25" sqref="O25"/>
    </sheetView>
  </sheetViews>
  <sheetFormatPr baseColWidth="10" defaultColWidth="0" defaultRowHeight="12.75" zeroHeight="1" x14ac:dyDescent="0.2"/>
  <cols>
    <col min="1" max="16" width="11.42578125" style="537" customWidth="1"/>
    <col min="17" max="19" width="11.42578125" style="537" hidden="1" customWidth="1"/>
    <col min="20" max="16384" width="11.42578125" style="537" hidden="1"/>
  </cols>
  <sheetData>
    <row r="1" spans="1:18" x14ac:dyDescent="0.2">
      <c r="A1" s="536" t="s">
        <v>251</v>
      </c>
    </row>
    <row r="2" spans="1:18" x14ac:dyDescent="0.2">
      <c r="Q2" s="1572"/>
      <c r="R2" s="1573"/>
    </row>
    <row r="3" spans="1:18" x14ac:dyDescent="0.2">
      <c r="Q3" s="1572"/>
      <c r="R3" s="1573"/>
    </row>
    <row r="4" spans="1:18" x14ac:dyDescent="0.2">
      <c r="Q4" s="1572"/>
      <c r="R4" s="1573"/>
    </row>
    <row r="5" spans="1:18" x14ac:dyDescent="0.2"/>
    <row r="6" spans="1:18" x14ac:dyDescent="0.2">
      <c r="Q6" s="1572"/>
      <c r="R6" s="1573"/>
    </row>
    <row r="7" spans="1:18" x14ac:dyDescent="0.2">
      <c r="Q7" s="1572"/>
      <c r="R7" s="1573"/>
    </row>
    <row r="8" spans="1:18" x14ac:dyDescent="0.2">
      <c r="Q8" s="1572"/>
      <c r="R8" s="1573"/>
    </row>
    <row r="9" spans="1:18" x14ac:dyDescent="0.2"/>
    <row r="10" spans="1:18" x14ac:dyDescent="0.2"/>
    <row r="11" spans="1:18" x14ac:dyDescent="0.2"/>
    <row r="12" spans="1:18" x14ac:dyDescent="0.2"/>
    <row r="13" spans="1:18" x14ac:dyDescent="0.2"/>
    <row r="14" spans="1:18" x14ac:dyDescent="0.2"/>
    <row r="15" spans="1:18" x14ac:dyDescent="0.2"/>
    <row r="16" spans="1:18" x14ac:dyDescent="0.2"/>
    <row r="17" spans="15:15" x14ac:dyDescent="0.2"/>
    <row r="18" spans="15:15" x14ac:dyDescent="0.2"/>
    <row r="19" spans="15:15" x14ac:dyDescent="0.2"/>
    <row r="20" spans="15:15" x14ac:dyDescent="0.2"/>
    <row r="21" spans="15:15" x14ac:dyDescent="0.2"/>
    <row r="22" spans="15:15" x14ac:dyDescent="0.2"/>
    <row r="23" spans="15:15" x14ac:dyDescent="0.2"/>
    <row r="24" spans="15:15" x14ac:dyDescent="0.2"/>
    <row r="25" spans="15:15" x14ac:dyDescent="0.2"/>
    <row r="26" spans="15:15" x14ac:dyDescent="0.2"/>
    <row r="27" spans="15:15" x14ac:dyDescent="0.2">
      <c r="O27" s="1386"/>
    </row>
    <row r="28" spans="15:15" x14ac:dyDescent="0.2">
      <c r="O28" s="1386"/>
    </row>
    <row r="29" spans="15:15" x14ac:dyDescent="0.2"/>
    <row r="30" spans="15:15" x14ac:dyDescent="0.2"/>
    <row r="31" spans="15:15" x14ac:dyDescent="0.2"/>
    <row r="32" spans="15:15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</sheetData>
  <pageMargins left="0.7" right="0.7" top="0.75" bottom="0.75" header="0.3" footer="0.3"/>
  <pageSetup paperSize="9" scale="5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9" tint="-0.499984740745262"/>
    <pageSetUpPr fitToPage="1"/>
  </sheetPr>
  <dimension ref="A1:CC605"/>
  <sheetViews>
    <sheetView zoomScaleNormal="100" workbookViewId="0">
      <pane ySplit="19" topLeftCell="A318" activePane="bottomLeft" state="frozenSplit"/>
      <selection pane="bottomLeft" activeCell="D319" sqref="D319"/>
    </sheetView>
  </sheetViews>
  <sheetFormatPr baseColWidth="10" defaultColWidth="0" defaultRowHeight="12.75" zeroHeight="1" x14ac:dyDescent="0.2"/>
  <cols>
    <col min="1" max="1" width="8.28515625" style="311" bestFit="1" customWidth="1"/>
    <col min="2" max="2" width="59.140625" style="311" bestFit="1" customWidth="1"/>
    <col min="3" max="3" width="6.42578125" style="310" bestFit="1" customWidth="1"/>
    <col min="4" max="4" width="65.42578125" style="311" bestFit="1" customWidth="1"/>
    <col min="5" max="6" width="5.7109375" style="315" customWidth="1"/>
    <col min="7" max="7" width="16" style="315" customWidth="1"/>
    <col min="8" max="8" width="5.5703125" style="323" customWidth="1"/>
    <col min="9" max="9" width="8" style="219" bestFit="1" customWidth="1"/>
    <col min="10" max="11" width="5.5703125" style="1485" customWidth="1"/>
    <col min="12" max="15" width="5.5703125" style="323" customWidth="1"/>
    <col min="16" max="16" width="7" style="315" hidden="1" customWidth="1"/>
    <col min="17" max="17" width="5.5703125" style="315" hidden="1" customWidth="1"/>
    <col min="18" max="18" width="4.85546875" style="315" hidden="1" customWidth="1"/>
    <col min="19" max="19" width="29.85546875" style="315" hidden="1" customWidth="1"/>
    <col min="20" max="20" width="23.28515625" style="315" hidden="1" customWidth="1"/>
    <col min="21" max="21" width="39.140625" style="315" hidden="1" customWidth="1"/>
    <col min="22" max="22" width="30.42578125" style="315" hidden="1" customWidth="1"/>
    <col min="23" max="25" width="5.7109375" style="315" hidden="1" customWidth="1"/>
    <col min="26" max="33" width="5.7109375" style="310" hidden="1" customWidth="1"/>
    <col min="34" max="34" width="5.7109375" style="311" hidden="1" customWidth="1"/>
    <col min="35" max="35" width="6" style="331" hidden="1" customWidth="1"/>
    <col min="36" max="36" width="7.85546875" style="331" hidden="1" customWidth="1"/>
    <col min="37" max="37" width="6.28515625" style="311" hidden="1" customWidth="1"/>
    <col min="38" max="38" width="9.85546875" style="311" hidden="1" customWidth="1"/>
    <col min="39" max="43" width="6.28515625" style="219" hidden="1" customWidth="1"/>
    <col min="44" max="44" width="5.28515625" style="312" hidden="1" customWidth="1"/>
    <col min="45" max="45" width="5.28515625" style="219" hidden="1" customWidth="1"/>
    <col min="46" max="46" width="3.5703125" style="219" hidden="1" customWidth="1"/>
    <col min="47" max="48" width="2.7109375" style="31" hidden="1" customWidth="1"/>
    <col min="49" max="49" width="2.140625" style="313" hidden="1" customWidth="1"/>
    <col min="50" max="51" width="4.5703125" style="219" hidden="1" customWidth="1"/>
    <col min="52" max="52" width="5.28515625" style="219" hidden="1" customWidth="1"/>
    <col min="53" max="53" width="4.140625" style="310" hidden="1" customWidth="1"/>
    <col min="54" max="54" width="4.5703125" style="310" hidden="1" customWidth="1"/>
    <col min="55" max="55" width="3.5703125" style="310" hidden="1" customWidth="1"/>
    <col min="56" max="56" width="3.42578125" style="327" hidden="1" customWidth="1"/>
    <col min="57" max="57" width="4.5703125" style="310" hidden="1" customWidth="1"/>
    <col min="58" max="58" width="4" style="314" hidden="1" customWidth="1"/>
    <col min="59" max="59" width="7.85546875" style="219" hidden="1" customWidth="1"/>
    <col min="60" max="69" width="3.85546875" style="311" hidden="1" customWidth="1"/>
    <col min="70" max="70" width="7.42578125" style="311" hidden="1" customWidth="1"/>
    <col min="71" max="71" width="7.42578125" style="310" hidden="1" customWidth="1"/>
    <col min="72" max="72" width="5.85546875" style="219" hidden="1" customWidth="1"/>
    <col min="73" max="73" width="3.5703125" style="219" hidden="1" customWidth="1"/>
    <col min="74" max="74" width="6.5703125" style="219" hidden="1" customWidth="1"/>
    <col min="75" max="75" width="2" style="219" hidden="1" customWidth="1"/>
    <col min="76" max="76" width="5.5703125" style="219" hidden="1" customWidth="1"/>
    <col min="77" max="77" width="5.42578125" style="219" hidden="1" customWidth="1"/>
    <col min="78" max="79" width="11.42578125" style="311" hidden="1" customWidth="1"/>
    <col min="80" max="80" width="16.5703125" style="311" hidden="1" customWidth="1"/>
    <col min="81" max="81" width="20.5703125" style="311" hidden="1" customWidth="1"/>
    <col min="82" max="16384" width="11.42578125" style="311" hidden="1"/>
  </cols>
  <sheetData>
    <row r="1" spans="1:81" ht="30" customHeight="1" x14ac:dyDescent="0.2">
      <c r="A1" s="1587" t="s">
        <v>215</v>
      </c>
      <c r="B1" s="1587"/>
      <c r="C1" s="1587"/>
      <c r="D1" s="1587"/>
      <c r="E1" s="1235"/>
      <c r="F1" s="1235"/>
      <c r="G1" s="1235"/>
      <c r="H1" s="1235"/>
      <c r="I1" s="1235"/>
      <c r="J1" s="1235"/>
      <c r="K1" s="1235"/>
      <c r="L1" s="1235"/>
      <c r="M1" s="1483"/>
      <c r="N1" s="1483"/>
      <c r="O1" s="1483"/>
      <c r="P1" s="1235"/>
      <c r="Q1" s="1235"/>
      <c r="R1" s="1235"/>
      <c r="S1" s="1235"/>
      <c r="T1" s="1235"/>
      <c r="U1" s="1235"/>
      <c r="V1" s="1235"/>
      <c r="W1" s="1235"/>
      <c r="X1" s="1235"/>
      <c r="Y1" s="1235"/>
      <c r="Z1" s="1235"/>
      <c r="AA1" s="1235"/>
      <c r="AB1" s="1235"/>
      <c r="AC1" s="1235"/>
      <c r="AD1" s="1235"/>
      <c r="AE1" s="1235"/>
      <c r="AF1" s="1235"/>
      <c r="AG1" s="1235"/>
      <c r="AH1" s="1235"/>
      <c r="AI1" s="330"/>
      <c r="AJ1" s="330"/>
    </row>
    <row r="2" spans="1:81" x14ac:dyDescent="0.2">
      <c r="A2" s="1172"/>
      <c r="B2" s="1172"/>
      <c r="C2" s="1175"/>
      <c r="D2" s="1172"/>
      <c r="E2" s="1173"/>
      <c r="F2" s="1173"/>
      <c r="G2" s="1173"/>
      <c r="H2" s="1173"/>
      <c r="I2" s="1173"/>
      <c r="J2" s="1186"/>
      <c r="K2" s="1180"/>
      <c r="L2" s="1173"/>
      <c r="M2" s="1173"/>
      <c r="N2" s="1173"/>
      <c r="O2" s="1173"/>
      <c r="Z2" s="315"/>
      <c r="AA2" s="331"/>
      <c r="AB2" s="331"/>
      <c r="AC2" s="331"/>
      <c r="AD2" s="331"/>
      <c r="AE2" s="331"/>
      <c r="AF2" s="331"/>
      <c r="AG2" s="331"/>
      <c r="AH2" s="331"/>
      <c r="CB2" s="331" t="str">
        <f>"99% "</f>
        <v xml:space="preserve">99% </v>
      </c>
      <c r="CC2" s="331" t="str">
        <f>CHAR(10)&amp;"  0% "</f>
        <v xml:space="preserve">
  0% </v>
      </c>
    </row>
    <row r="3" spans="1:81" x14ac:dyDescent="0.2">
      <c r="A3" s="1176"/>
      <c r="B3" s="1177" t="str">
        <f>usrProfil360(K3,K4,K5,K6,K7)</f>
        <v>RU G BW</v>
      </c>
      <c r="C3" s="1239"/>
      <c r="D3" s="1176"/>
      <c r="E3" s="1232"/>
      <c r="F3" s="1232"/>
      <c r="G3" s="1232"/>
      <c r="H3" s="1232"/>
      <c r="I3" s="1232"/>
      <c r="J3" s="1232" t="str">
        <f>INT(K3*100)&amp;"% "&amp;AK3</f>
        <v>18% W</v>
      </c>
      <c r="K3" s="1286">
        <f>AM3</f>
        <v>0.18098694633355911</v>
      </c>
      <c r="L3" s="1287"/>
      <c r="M3" s="1287"/>
      <c r="N3" s="1287"/>
      <c r="O3" s="1287"/>
      <c r="S3" s="315" t="s">
        <v>375</v>
      </c>
      <c r="Z3" s="315"/>
      <c r="AA3" s="331"/>
      <c r="AB3" s="331"/>
      <c r="AC3" s="331"/>
      <c r="AD3" s="331"/>
      <c r="AE3" s="331"/>
      <c r="AF3" s="331"/>
      <c r="AG3" s="331"/>
      <c r="AH3" s="331"/>
      <c r="AI3" s="332"/>
      <c r="AJ3" s="31">
        <f>RANK(AM3,$AM$3:$AM$7)</f>
        <v>5</v>
      </c>
      <c r="AK3" s="316" t="s">
        <v>0</v>
      </c>
      <c r="AL3" s="219" t="str">
        <f>AK3&amp;" "&amp;RIGHT("  "&amp;INT(AM3*100+0.499),3)&amp;"%"</f>
        <v>W  18%</v>
      </c>
      <c r="AM3" s="329">
        <f>AM9</f>
        <v>0.18098694633355911</v>
      </c>
      <c r="AN3" s="311"/>
      <c r="AO3" s="339"/>
      <c r="AP3" s="329"/>
      <c r="BY3" s="329"/>
      <c r="CB3" s="331" t="str">
        <f>"88% "</f>
        <v xml:space="preserve">88% </v>
      </c>
      <c r="CC3" s="331" t="str">
        <f>CHAR(10)&amp;"11% "</f>
        <v xml:space="preserve">
11% </v>
      </c>
    </row>
    <row r="4" spans="1:81" x14ac:dyDescent="0.2">
      <c r="A4" s="1176"/>
      <c r="B4" s="1473" t="str">
        <f>VLOOKUP(B3,LibProfils,4,FALSE)</f>
        <v>vivre ses rêves (et vivre avec légèreté)</v>
      </c>
      <c r="C4" s="1240"/>
      <c r="D4" s="1180"/>
      <c r="E4" s="1232"/>
      <c r="F4" s="1232"/>
      <c r="G4" s="1232"/>
      <c r="H4" s="1232"/>
      <c r="I4" s="1232"/>
      <c r="J4" s="1232" t="str">
        <f>INT(K4*100)&amp;"% "&amp;AK4</f>
        <v>73% U</v>
      </c>
      <c r="K4" s="1286">
        <f>AM4</f>
        <v>0.73099056744574153</v>
      </c>
      <c r="L4" s="1287"/>
      <c r="M4" s="1287"/>
      <c r="N4" s="1287"/>
      <c r="O4" s="1287"/>
      <c r="S4" s="315" t="s">
        <v>378</v>
      </c>
      <c r="U4" s="327" t="str">
        <f>", "</f>
        <v xml:space="preserve">, </v>
      </c>
      <c r="Z4" s="315"/>
      <c r="AA4" s="331"/>
      <c r="AB4" s="331"/>
      <c r="AC4" s="331"/>
      <c r="AD4" s="331"/>
      <c r="AE4" s="331"/>
      <c r="AF4" s="331"/>
      <c r="AG4" s="331"/>
      <c r="AH4" s="331"/>
      <c r="AI4" s="333"/>
      <c r="AJ4" s="31">
        <f>RANK(AM4,$AM$3:$AM$7)</f>
        <v>2</v>
      </c>
      <c r="AK4" s="318" t="s">
        <v>3</v>
      </c>
      <c r="AL4" s="219" t="str">
        <f>AK4&amp;" "&amp;RIGHT("  "&amp;INT(AM4*100+0.499),3)&amp;"%"</f>
        <v>U  73%</v>
      </c>
      <c r="AM4" s="329">
        <f>AN9</f>
        <v>0.73099056744574153</v>
      </c>
      <c r="AN4" s="311"/>
      <c r="AO4" s="339"/>
      <c r="AP4" s="329"/>
      <c r="BY4" s="329"/>
      <c r="CB4" s="331" t="str">
        <f>"77% "</f>
        <v xml:space="preserve">77% </v>
      </c>
      <c r="CC4" s="331" t="str">
        <f>CHAR(10)&amp;"22% "</f>
        <v xml:space="preserve">
22% </v>
      </c>
    </row>
    <row r="5" spans="1:81" x14ac:dyDescent="0.2">
      <c r="A5" s="1176"/>
      <c r="B5" s="1179" t="str">
        <f>VLOOKUP(B3,LibProfils,5,FALSE)</f>
        <v>laisser libre cours à son imagination (et mettre sa joie au commandes)</v>
      </c>
      <c r="C5" s="1180"/>
      <c r="D5" s="1182"/>
      <c r="E5" s="1232"/>
      <c r="F5" s="1232"/>
      <c r="G5" s="1232"/>
      <c r="H5" s="1232"/>
      <c r="I5" s="1232"/>
      <c r="J5" s="1232" t="str">
        <f>INT(K5*100)&amp;"% "&amp;AK5</f>
        <v>23% B</v>
      </c>
      <c r="K5" s="1286">
        <f>AM5</f>
        <v>0.23782856892670209</v>
      </c>
      <c r="L5" s="1287"/>
      <c r="M5" s="1287"/>
      <c r="N5" s="1287"/>
      <c r="O5" s="1287"/>
      <c r="S5" s="315" t="s">
        <v>376</v>
      </c>
      <c r="Z5" s="315"/>
      <c r="AA5" s="331"/>
      <c r="AB5" s="331"/>
      <c r="AC5" s="331"/>
      <c r="AD5" s="331"/>
      <c r="AE5" s="331"/>
      <c r="AF5" s="331"/>
      <c r="AG5" s="331"/>
      <c r="AH5" s="331"/>
      <c r="AI5" s="334"/>
      <c r="AJ5" s="31">
        <f>RANK(AM5,$AM$3:$AM$7)</f>
        <v>4</v>
      </c>
      <c r="AK5" s="319" t="s">
        <v>2</v>
      </c>
      <c r="AL5" s="219" t="str">
        <f>AK5&amp;" "&amp;RIGHT("  "&amp;INT(AM5*100+0.499),3)&amp;"%"</f>
        <v>B  24%</v>
      </c>
      <c r="AM5" s="329">
        <f>AO9</f>
        <v>0.23782856892670209</v>
      </c>
      <c r="AN5" s="311"/>
      <c r="AO5" s="339"/>
      <c r="AP5" s="329"/>
      <c r="BY5" s="329"/>
      <c r="CB5" s="331" t="str">
        <f>"66% "</f>
        <v xml:space="preserve">66% </v>
      </c>
      <c r="CC5" s="331" t="str">
        <f>CHAR(10)&amp;"33% "</f>
        <v xml:space="preserve">
33% </v>
      </c>
    </row>
    <row r="6" spans="1:81" x14ac:dyDescent="0.2">
      <c r="A6" s="1176"/>
      <c r="B6" s="1181"/>
      <c r="C6" s="1241"/>
      <c r="D6" s="1182"/>
      <c r="E6" s="1232"/>
      <c r="F6" s="1232"/>
      <c r="G6" s="1232"/>
      <c r="H6" s="1232"/>
      <c r="I6" s="1232"/>
      <c r="J6" s="1232" t="str">
        <f>INT(K6*100)&amp;"% "&amp;AK6</f>
        <v>79% R</v>
      </c>
      <c r="K6" s="1286">
        <f>AM6</f>
        <v>0.79496353496742456</v>
      </c>
      <c r="L6" s="1287"/>
      <c r="M6" s="1287"/>
      <c r="N6" s="1287"/>
      <c r="O6" s="1287"/>
      <c r="S6" s="315" t="s">
        <v>379</v>
      </c>
      <c r="U6" s="327" t="str">
        <f>CHAR(10)</f>
        <v xml:space="preserve">
</v>
      </c>
      <c r="Z6" s="315"/>
      <c r="AA6" s="331"/>
      <c r="AB6" s="331"/>
      <c r="AC6" s="331"/>
      <c r="AD6" s="331"/>
      <c r="AE6" s="331"/>
      <c r="AF6" s="331"/>
      <c r="AG6" s="331"/>
      <c r="AH6" s="331"/>
      <c r="AI6" s="335"/>
      <c r="AJ6" s="31">
        <f>RANK(AM6,$AM$3:$AM$7)</f>
        <v>1</v>
      </c>
      <c r="AK6" s="320" t="s">
        <v>4</v>
      </c>
      <c r="AL6" s="219" t="str">
        <f>AK6&amp;" "&amp;RIGHT("  "&amp;INT(AM6*100+0.499),3)&amp;"%"</f>
        <v>R  79%</v>
      </c>
      <c r="AM6" s="329">
        <f>AP9</f>
        <v>0.79496353496742456</v>
      </c>
      <c r="AN6" s="311"/>
      <c r="AO6" s="339"/>
      <c r="AP6" s="329"/>
      <c r="BY6" s="329"/>
      <c r="CB6" s="331" t="str">
        <f>"55% "</f>
        <v xml:space="preserve">55% </v>
      </c>
      <c r="CC6" s="331" t="str">
        <f>CHAR(10)&amp;"44% "</f>
        <v xml:space="preserve">
44% </v>
      </c>
    </row>
    <row r="7" spans="1:81" x14ac:dyDescent="0.2">
      <c r="A7" s="1176"/>
      <c r="B7" s="1183" t="str">
        <f>VLOOKUP(B3,LibProfils,6,FALSE)</f>
        <v>UR.g</v>
      </c>
      <c r="C7" s="1242"/>
      <c r="D7" s="1182"/>
      <c r="E7" s="1232"/>
      <c r="F7" s="1232"/>
      <c r="G7" s="1232"/>
      <c r="H7" s="1232"/>
      <c r="I7" s="1232"/>
      <c r="J7" s="1232" t="str">
        <f>INT(K7*100)&amp;"% "&amp;AK7</f>
        <v>58% G</v>
      </c>
      <c r="K7" s="1286">
        <f>AM7</f>
        <v>0.58059870525492874</v>
      </c>
      <c r="L7" s="1287"/>
      <c r="M7" s="1287"/>
      <c r="N7" s="1287"/>
      <c r="O7" s="1287"/>
      <c r="S7" s="315" t="s">
        <v>381</v>
      </c>
      <c r="U7" s="327" t="str">
        <f>"(= "</f>
        <v xml:space="preserve">(= </v>
      </c>
      <c r="Z7" s="315"/>
      <c r="AA7" s="331"/>
      <c r="AB7" s="331"/>
      <c r="AC7" s="331"/>
      <c r="AD7" s="331"/>
      <c r="AE7" s="331"/>
      <c r="AF7" s="331"/>
      <c r="AG7" s="331"/>
      <c r="AH7" s="331"/>
      <c r="AI7" s="336"/>
      <c r="AJ7" s="31">
        <f>RANK(AM7,$AM$3:$AM$7)</f>
        <v>3</v>
      </c>
      <c r="AK7" s="321" t="s">
        <v>5</v>
      </c>
      <c r="AL7" s="219" t="str">
        <f>AK7&amp;" "&amp;RIGHT("  "&amp;INT(AM7*100+0.499),3)&amp;"%"</f>
        <v>G  58%</v>
      </c>
      <c r="AM7" s="329">
        <f>AQ9</f>
        <v>0.58059870525492874</v>
      </c>
      <c r="AN7" s="311"/>
      <c r="AO7" s="339"/>
      <c r="AP7" s="329"/>
      <c r="BY7" s="329"/>
      <c r="CB7" s="331" t="str">
        <f>"44% "</f>
        <v xml:space="preserve">44% </v>
      </c>
      <c r="CC7" s="331" t="str">
        <f>CHAR(10)&amp;"55% "</f>
        <v xml:space="preserve">
55% </v>
      </c>
    </row>
    <row r="8" spans="1:81" x14ac:dyDescent="0.2">
      <c r="A8" s="1172"/>
      <c r="B8" s="1474" t="str">
        <f>VLOOKUP(B7,LibProfils,4,FALSE)</f>
        <v>vivre ses rêves</v>
      </c>
      <c r="C8" s="1175"/>
      <c r="D8" s="1182"/>
      <c r="E8" s="1178"/>
      <c r="F8" s="1178"/>
      <c r="G8" s="1178"/>
      <c r="H8" s="1178"/>
      <c r="I8" s="1178"/>
      <c r="J8" s="1178"/>
      <c r="K8" s="1180"/>
      <c r="L8" s="1180"/>
      <c r="M8" s="1180"/>
      <c r="N8" s="1180"/>
      <c r="O8" s="1180"/>
      <c r="S8" s="315" t="s">
        <v>380</v>
      </c>
      <c r="U8" s="327" t="str">
        <f>U4</f>
        <v xml:space="preserve">, </v>
      </c>
      <c r="Z8" s="315"/>
      <c r="AA8" s="331"/>
      <c r="AB8" s="331"/>
      <c r="AC8" s="331"/>
      <c r="AD8" s="331"/>
      <c r="AE8" s="331"/>
      <c r="AF8" s="331"/>
      <c r="AG8" s="331"/>
      <c r="AH8" s="331"/>
      <c r="AI8" s="336"/>
      <c r="AJ8" s="336"/>
      <c r="AK8" s="317"/>
      <c r="CB8" s="331" t="str">
        <f>"33% "</f>
        <v xml:space="preserve">33% </v>
      </c>
      <c r="CC8" s="331" t="str">
        <f>CHAR(10)&amp;"66% "</f>
        <v xml:space="preserve">
66% </v>
      </c>
    </row>
    <row r="9" spans="1:81" x14ac:dyDescent="0.2">
      <c r="A9" s="1172"/>
      <c r="B9" s="1184" t="str">
        <f>"("&amp;VLOOKUP(B7,LibProfils,5,FALSE)&amp;")"</f>
        <v>(laisser libre cours à son imagination)</v>
      </c>
      <c r="C9" s="1175"/>
      <c r="D9" s="1182"/>
      <c r="E9" s="1178"/>
      <c r="F9" s="1178"/>
      <c r="G9" s="1178"/>
      <c r="H9" s="1178"/>
      <c r="I9" s="1178"/>
      <c r="J9" s="1178"/>
      <c r="K9" s="1178"/>
      <c r="L9" s="1178"/>
      <c r="M9" s="1178"/>
      <c r="N9" s="1178"/>
      <c r="O9" s="1178"/>
      <c r="S9" s="315" t="s">
        <v>377</v>
      </c>
      <c r="U9" s="327" t="s">
        <v>407</v>
      </c>
      <c r="Z9" s="315"/>
      <c r="AA9" s="331"/>
      <c r="AB9" s="331"/>
      <c r="AC9" s="331"/>
      <c r="AD9" s="331"/>
      <c r="AE9" s="331"/>
      <c r="AF9" s="331"/>
      <c r="AG9" s="331"/>
      <c r="AH9" s="331"/>
      <c r="AI9" s="337"/>
      <c r="AJ9" s="337"/>
      <c r="AK9" s="317"/>
      <c r="AL9" s="323" t="s">
        <v>229</v>
      </c>
      <c r="AM9" s="359">
        <f>AM12+1/9.9^(3+AM10)</f>
        <v>0.18098694633355911</v>
      </c>
      <c r="AN9" s="359">
        <f t="shared" ref="AN9:AQ9" si="0">AN12+1/9.9^(3+AN10)</f>
        <v>0.73099056744574153</v>
      </c>
      <c r="AO9" s="359">
        <f t="shared" si="0"/>
        <v>0.23782856892670209</v>
      </c>
      <c r="AP9" s="359">
        <f t="shared" si="0"/>
        <v>0.79496353496742456</v>
      </c>
      <c r="AQ9" s="359">
        <f t="shared" si="0"/>
        <v>0.58059870525492874</v>
      </c>
      <c r="CB9" s="331" t="str">
        <f>"22% "</f>
        <v xml:space="preserve">22% </v>
      </c>
      <c r="CC9" s="331" t="str">
        <f>CHAR(10)&amp;"77% "</f>
        <v xml:space="preserve">
77% </v>
      </c>
    </row>
    <row r="10" spans="1:81" x14ac:dyDescent="0.2">
      <c r="A10" s="1172"/>
      <c r="B10" s="1172"/>
      <c r="C10" s="1175"/>
      <c r="D10" s="1172"/>
      <c r="E10" s="1174"/>
      <c r="F10" s="1174"/>
      <c r="G10" s="1174"/>
      <c r="H10" s="1186"/>
      <c r="I10" s="1180"/>
      <c r="J10" s="1186"/>
      <c r="K10" s="1186"/>
      <c r="L10" s="1186"/>
      <c r="M10" s="1186"/>
      <c r="N10" s="1186"/>
      <c r="O10" s="1186"/>
      <c r="Z10" s="315"/>
      <c r="AA10" s="331"/>
      <c r="AB10" s="331"/>
      <c r="AC10" s="331"/>
      <c r="AD10" s="331"/>
      <c r="AE10" s="331"/>
      <c r="AF10" s="331"/>
      <c r="AG10" s="331"/>
      <c r="AH10" s="331"/>
      <c r="AI10" s="337"/>
      <c r="AJ10" s="337"/>
      <c r="AL10" s="323" t="s">
        <v>74</v>
      </c>
      <c r="AM10" s="328">
        <v>2</v>
      </c>
      <c r="AN10" s="328">
        <v>4</v>
      </c>
      <c r="AO10" s="328">
        <v>1</v>
      </c>
      <c r="AP10" s="328">
        <v>5</v>
      </c>
      <c r="AQ10" s="328">
        <v>3</v>
      </c>
      <c r="CB10" s="331" t="str">
        <f>"11% "</f>
        <v xml:space="preserve">11% </v>
      </c>
      <c r="CC10" s="331" t="str">
        <f>CHAR(10)&amp;"88% "</f>
        <v xml:space="preserve">
88% </v>
      </c>
    </row>
    <row r="11" spans="1:81" ht="6.75" customHeight="1" thickBot="1" x14ac:dyDescent="0.25">
      <c r="A11" s="1172"/>
      <c r="B11" s="1172"/>
      <c r="C11" s="1175"/>
      <c r="D11" s="1185"/>
      <c r="E11" s="1174"/>
      <c r="F11" s="1174"/>
      <c r="G11" s="1174"/>
      <c r="H11" s="1186"/>
      <c r="I11" s="1180"/>
      <c r="J11" s="1484"/>
      <c r="K11" s="1484"/>
      <c r="L11" s="1186"/>
      <c r="M11" s="1186"/>
      <c r="N11" s="1186"/>
      <c r="O11" s="1186"/>
      <c r="Z11" s="315"/>
      <c r="AA11" s="331"/>
      <c r="AB11" s="331"/>
      <c r="AC11" s="331"/>
      <c r="AD11" s="331"/>
      <c r="AE11" s="331"/>
      <c r="AF11" s="331"/>
      <c r="AG11" s="331"/>
      <c r="AH11" s="331"/>
      <c r="AI11" s="337"/>
      <c r="AJ11" s="337"/>
      <c r="CB11" s="331" t="str">
        <f>"  0% "</f>
        <v xml:space="preserve">  0% </v>
      </c>
      <c r="CC11" s="331" t="str">
        <f>CHAR(10)&amp;"99% "</f>
        <v xml:space="preserve">
99% </v>
      </c>
    </row>
    <row r="12" spans="1:81" hidden="1" x14ac:dyDescent="0.2">
      <c r="A12" s="1172"/>
      <c r="B12" s="1172"/>
      <c r="C12" s="1175"/>
      <c r="D12" s="1172"/>
      <c r="E12" s="1174"/>
      <c r="F12" s="1174"/>
      <c r="G12" s="1174"/>
      <c r="H12" s="1186"/>
      <c r="I12" s="1180"/>
      <c r="J12" s="1484"/>
      <c r="K12" s="1484"/>
      <c r="L12" s="1186"/>
      <c r="M12" s="1186"/>
      <c r="N12" s="1186"/>
      <c r="O12" s="1186"/>
      <c r="Z12" s="315"/>
      <c r="AA12" s="331"/>
      <c r="AB12" s="331"/>
      <c r="AC12" s="331"/>
      <c r="AD12" s="331"/>
      <c r="AE12" s="331"/>
      <c r="AF12" s="331"/>
      <c r="AG12" s="331"/>
      <c r="AH12" s="331"/>
      <c r="AI12" s="337"/>
      <c r="AJ12" s="337"/>
      <c r="AK12" s="324">
        <f>AK14*$AJ$14+AK15*$AJ$15</f>
        <v>2376</v>
      </c>
      <c r="AL12" s="323" t="s">
        <v>237</v>
      </c>
      <c r="AM12" s="359">
        <f>(AM14*$AJ$14+AM15*$AJ$15)/$AK$12</f>
        <v>0.18097643097643099</v>
      </c>
      <c r="AN12" s="359">
        <f>(AN14*$AJ$14+AN15*$AJ$15)/$AK$12</f>
        <v>0.73099046015712688</v>
      </c>
      <c r="AO12" s="359">
        <f>(AO14*$AJ$14+AO15*$AJ$15)/$AK$12</f>
        <v>0.23772446689113358</v>
      </c>
      <c r="AP12" s="359">
        <f>(AP14*$AJ$14+AP15*$AJ$15)/$AK$12</f>
        <v>0.79496352413019078</v>
      </c>
      <c r="AQ12" s="359">
        <f>(AQ14*$AJ$14+AQ15*$AJ$15)/$AK$12</f>
        <v>0.58059764309764306</v>
      </c>
      <c r="CB12" s="331" t="str">
        <f>"  0% "</f>
        <v xml:space="preserve">  0% </v>
      </c>
      <c r="CC12" s="331" t="str">
        <f>CHAR(10)&amp;"  0% "</f>
        <v xml:space="preserve">
  0% </v>
      </c>
    </row>
    <row r="13" spans="1:81" hidden="1" x14ac:dyDescent="0.2">
      <c r="A13" s="1172"/>
      <c r="B13" s="1172"/>
      <c r="C13" s="1175"/>
      <c r="D13" s="1172"/>
      <c r="E13" s="1174"/>
      <c r="F13" s="1174"/>
      <c r="G13" s="1174"/>
      <c r="H13" s="1186"/>
      <c r="I13" s="1180"/>
      <c r="J13" s="1484"/>
      <c r="K13" s="1484"/>
      <c r="L13" s="1186"/>
      <c r="M13" s="1186"/>
      <c r="N13" s="1186"/>
      <c r="O13" s="1186"/>
      <c r="Z13" s="315"/>
      <c r="AA13" s="331"/>
      <c r="AB13" s="331"/>
      <c r="AC13" s="331"/>
      <c r="AD13" s="331"/>
      <c r="AE13" s="331"/>
      <c r="AF13" s="331"/>
      <c r="AG13" s="331"/>
      <c r="AH13" s="331"/>
      <c r="AI13" s="337"/>
      <c r="AJ13" s="337"/>
      <c r="AK13" s="361"/>
      <c r="AL13" s="360"/>
      <c r="AM13" s="361"/>
      <c r="AN13" s="361"/>
      <c r="AO13" s="361"/>
      <c r="AP13" s="361"/>
      <c r="AQ13" s="361"/>
    </row>
    <row r="14" spans="1:81" hidden="1" x14ac:dyDescent="0.2">
      <c r="A14" s="1172"/>
      <c r="B14" s="1172" t="s">
        <v>251</v>
      </c>
      <c r="C14" s="1175"/>
      <c r="D14" s="1186" t="s">
        <v>286</v>
      </c>
      <c r="E14" s="1187"/>
      <c r="F14" s="1233"/>
      <c r="G14" s="1233"/>
      <c r="H14" s="1233"/>
      <c r="I14" s="1233"/>
      <c r="J14" s="1285"/>
      <c r="K14" s="1285"/>
      <c r="L14" s="1233"/>
      <c r="M14" s="1233"/>
      <c r="N14" s="1233"/>
      <c r="O14" s="1233"/>
      <c r="Z14" s="315"/>
      <c r="AA14" s="331"/>
      <c r="AB14" s="331"/>
      <c r="AC14" s="331"/>
      <c r="AD14" s="331"/>
      <c r="AE14" s="331"/>
      <c r="AF14" s="331"/>
      <c r="AG14" s="331"/>
      <c r="AH14" s="331"/>
      <c r="AJ14" s="362">
        <f>IF(E14="",0,1)+IF($E$14&amp;$E$15="",1,0)</f>
        <v>1</v>
      </c>
      <c r="AK14" s="324">
        <f>AG18*4*3</f>
        <v>1188</v>
      </c>
      <c r="AL14" s="323" t="s">
        <v>239</v>
      </c>
      <c r="AM14" s="324">
        <f>SUM(AM558:AM567)</f>
        <v>219</v>
      </c>
      <c r="AN14" s="324">
        <f>SUM(AN558:AN567)</f>
        <v>852</v>
      </c>
      <c r="AO14" s="324">
        <f>SUM(AO558:AO567)</f>
        <v>235.5</v>
      </c>
      <c r="AP14" s="324">
        <f>SUM(AP558:AP567)</f>
        <v>961.5</v>
      </c>
      <c r="AQ14" s="324">
        <f>SUM(AQ558:AQ567)</f>
        <v>732</v>
      </c>
    </row>
    <row r="15" spans="1:81" hidden="1" x14ac:dyDescent="0.2">
      <c r="A15" s="1172"/>
      <c r="B15" s="1172"/>
      <c r="C15" s="1175"/>
      <c r="D15" s="1186" t="s">
        <v>287</v>
      </c>
      <c r="E15" s="1187"/>
      <c r="F15" s="1233"/>
      <c r="G15" s="1233"/>
      <c r="H15" s="1233"/>
      <c r="I15" s="1233"/>
      <c r="J15" s="1285"/>
      <c r="K15" s="1285"/>
      <c r="L15" s="1233"/>
      <c r="M15" s="1233"/>
      <c r="N15" s="1233"/>
      <c r="O15" s="1233"/>
      <c r="Z15" s="315"/>
      <c r="AA15" s="331"/>
      <c r="AB15" s="331"/>
      <c r="AC15" s="331"/>
      <c r="AD15" s="331"/>
      <c r="AE15" s="331"/>
      <c r="AF15" s="331"/>
      <c r="AG15" s="331"/>
      <c r="AH15" s="331"/>
      <c r="AJ15" s="362">
        <f>IF(E15="",0,1)+IF($E$14&amp;$E$15="",1,0)</f>
        <v>1</v>
      </c>
      <c r="AK15" s="324">
        <f>AK14</f>
        <v>1188</v>
      </c>
      <c r="AL15" s="323" t="s">
        <v>238</v>
      </c>
      <c r="AM15" s="324">
        <f>SUM(AM571:AM604)</f>
        <v>211</v>
      </c>
      <c r="AN15" s="324">
        <f>SUM(AN571:AN604)</f>
        <v>884.83333333333337</v>
      </c>
      <c r="AO15" s="324">
        <f>SUM(AO571:AO604)</f>
        <v>329.33333333333337</v>
      </c>
      <c r="AP15" s="324">
        <f>SUM(AP571:AP604)</f>
        <v>927.33333333333326</v>
      </c>
      <c r="AQ15" s="324">
        <f>SUM(AQ571:AQ604)</f>
        <v>647.5</v>
      </c>
    </row>
    <row r="16" spans="1:81" hidden="1" x14ac:dyDescent="0.2">
      <c r="A16" s="1172"/>
      <c r="B16" s="1172"/>
      <c r="C16" s="1175"/>
      <c r="D16" s="1188"/>
      <c r="E16" s="1174"/>
      <c r="F16" s="1174"/>
      <c r="G16" s="1174"/>
      <c r="H16" s="1186"/>
      <c r="I16" s="1180"/>
      <c r="J16" s="1484"/>
      <c r="K16" s="1484"/>
      <c r="L16" s="1186"/>
      <c r="M16" s="1186"/>
      <c r="N16" s="1186"/>
      <c r="O16" s="1186"/>
      <c r="Z16" s="315"/>
      <c r="AA16" s="331"/>
      <c r="AB16" s="331"/>
      <c r="AC16" s="331"/>
      <c r="AD16" s="331"/>
      <c r="AE16" s="331"/>
      <c r="AF16" s="331"/>
      <c r="AG16" s="331"/>
      <c r="AH16" s="331"/>
      <c r="AM16" s="310"/>
      <c r="AZ16" s="219" t="s">
        <v>224</v>
      </c>
    </row>
    <row r="17" spans="1:77" ht="12.75" hidden="1" customHeight="1" x14ac:dyDescent="0.2">
      <c r="X17" s="939">
        <f>100-X18</f>
        <v>99</v>
      </c>
      <c r="Y17" s="939">
        <f t="shared" ref="Y17:AG17" si="1">100-Y18</f>
        <v>89</v>
      </c>
      <c r="Z17" s="939">
        <f t="shared" si="1"/>
        <v>78</v>
      </c>
      <c r="AA17" s="939">
        <f t="shared" si="1"/>
        <v>67</v>
      </c>
      <c r="AB17" s="939">
        <f t="shared" si="1"/>
        <v>55</v>
      </c>
      <c r="AC17" s="939">
        <f t="shared" si="1"/>
        <v>45</v>
      </c>
      <c r="AD17" s="939">
        <f t="shared" si="1"/>
        <v>33</v>
      </c>
      <c r="AE17" s="939">
        <f t="shared" si="1"/>
        <v>22</v>
      </c>
      <c r="AF17" s="939">
        <f t="shared" si="1"/>
        <v>11</v>
      </c>
      <c r="AG17" s="939">
        <f t="shared" si="1"/>
        <v>1</v>
      </c>
      <c r="AI17" s="338"/>
      <c r="AJ17" s="311"/>
      <c r="AM17" s="311"/>
      <c r="AN17" s="311"/>
      <c r="AO17" s="311"/>
      <c r="AP17" s="311"/>
      <c r="AQ17" s="311"/>
      <c r="AR17" s="325"/>
      <c r="AS17" s="1237"/>
      <c r="AT17" s="1237"/>
      <c r="AU17" s="1238"/>
      <c r="AV17" s="1238"/>
      <c r="AW17" s="363"/>
      <c r="AX17" s="326"/>
      <c r="AY17" s="326"/>
      <c r="AZ17" s="326"/>
    </row>
    <row r="18" spans="1:77" s="1244" customFormat="1" ht="12.75" hidden="1" customHeight="1" x14ac:dyDescent="0.2">
      <c r="C18" s="1245"/>
      <c r="E18" s="1246"/>
      <c r="F18" s="1246"/>
      <c r="G18" s="1246"/>
      <c r="H18" s="1486"/>
      <c r="I18" s="220"/>
      <c r="J18" s="1487"/>
      <c r="K18" s="1487"/>
      <c r="L18" s="1486"/>
      <c r="M18" s="1486"/>
      <c r="N18" s="1486"/>
      <c r="O18" s="1486"/>
      <c r="P18" s="1246"/>
      <c r="Q18" s="1246"/>
      <c r="R18" s="1246"/>
      <c r="S18" s="1246"/>
      <c r="T18" s="1246"/>
      <c r="U18" s="1246"/>
      <c r="V18" s="1246"/>
      <c r="W18" s="1246"/>
      <c r="X18" s="1247">
        <v>1</v>
      </c>
      <c r="Y18" s="1247">
        <v>11</v>
      </c>
      <c r="Z18" s="1247">
        <v>22</v>
      </c>
      <c r="AA18" s="1247">
        <v>33</v>
      </c>
      <c r="AB18" s="1247">
        <v>45</v>
      </c>
      <c r="AC18" s="1248">
        <f>AB17</f>
        <v>55</v>
      </c>
      <c r="AD18" s="1248">
        <f>AA17</f>
        <v>67</v>
      </c>
      <c r="AE18" s="1248">
        <f>Z17</f>
        <v>78</v>
      </c>
      <c r="AF18" s="1248">
        <f>Y17</f>
        <v>89</v>
      </c>
      <c r="AG18" s="1248">
        <f>X17</f>
        <v>99</v>
      </c>
      <c r="AI18" s="1249"/>
      <c r="AR18" s="80"/>
      <c r="AS18" s="220"/>
      <c r="AT18" s="220"/>
      <c r="AU18" s="1250"/>
      <c r="AV18" s="1250"/>
      <c r="AW18" s="1251"/>
      <c r="AX18" s="220"/>
      <c r="AY18" s="220"/>
      <c r="AZ18" s="220"/>
      <c r="BA18" s="1245"/>
      <c r="BB18" s="1245"/>
      <c r="BC18" s="1245"/>
      <c r="BD18" s="1252"/>
      <c r="BE18" s="1245"/>
      <c r="BF18" s="1253"/>
      <c r="BG18" s="1254" t="s">
        <v>224</v>
      </c>
      <c r="BH18" s="1254">
        <f t="shared" ref="BH18:BQ18" si="2">X18</f>
        <v>1</v>
      </c>
      <c r="BI18" s="1254">
        <f t="shared" si="2"/>
        <v>11</v>
      </c>
      <c r="BJ18" s="1254">
        <f t="shared" si="2"/>
        <v>22</v>
      </c>
      <c r="BK18" s="1254">
        <f t="shared" si="2"/>
        <v>33</v>
      </c>
      <c r="BL18" s="1254">
        <f t="shared" si="2"/>
        <v>45</v>
      </c>
      <c r="BM18" s="1254">
        <f t="shared" si="2"/>
        <v>55</v>
      </c>
      <c r="BN18" s="1254">
        <f t="shared" si="2"/>
        <v>67</v>
      </c>
      <c r="BO18" s="1254">
        <f t="shared" si="2"/>
        <v>78</v>
      </c>
      <c r="BP18" s="1254">
        <f t="shared" si="2"/>
        <v>89</v>
      </c>
      <c r="BQ18" s="1254">
        <f t="shared" si="2"/>
        <v>99</v>
      </c>
      <c r="BS18" s="1245"/>
      <c r="BT18" s="220" t="s">
        <v>225</v>
      </c>
      <c r="BU18" s="220" t="s">
        <v>226</v>
      </c>
      <c r="BV18" s="220" t="s">
        <v>224</v>
      </c>
      <c r="BW18" s="220"/>
      <c r="BX18" s="220" t="s">
        <v>228</v>
      </c>
      <c r="BY18" s="220" t="s">
        <v>227</v>
      </c>
    </row>
    <row r="19" spans="1:77" s="1260" customFormat="1" hidden="1" x14ac:dyDescent="0.2">
      <c r="A19" s="442"/>
      <c r="B19" s="441"/>
      <c r="C19" s="1243"/>
      <c r="D19" s="441"/>
      <c r="E19" s="355"/>
      <c r="F19" s="355"/>
      <c r="G19" s="355"/>
      <c r="H19" s="1243"/>
      <c r="I19" s="1243"/>
      <c r="J19" s="1488"/>
      <c r="K19" s="1488"/>
      <c r="L19" s="1243"/>
      <c r="M19" s="1243"/>
      <c r="N19" s="1243"/>
      <c r="O19" s="1243"/>
      <c r="P19" s="355"/>
      <c r="Q19" s="355"/>
      <c r="R19" s="355"/>
      <c r="S19" s="355"/>
      <c r="T19" s="355"/>
      <c r="U19" s="355"/>
      <c r="V19" s="355"/>
      <c r="W19" s="355"/>
      <c r="X19" s="1255" t="str">
        <f>X17&amp;"/"&amp;X18</f>
        <v>99/1</v>
      </c>
      <c r="Y19" s="937" t="str">
        <f t="shared" ref="Y19:AG19" si="3">Y17&amp;"/"&amp;Y18</f>
        <v>89/11</v>
      </c>
      <c r="Z19" s="937" t="str">
        <f t="shared" si="3"/>
        <v>78/22</v>
      </c>
      <c r="AA19" s="1256" t="str">
        <f t="shared" si="3"/>
        <v>67/33</v>
      </c>
      <c r="AB19" s="937" t="str">
        <f t="shared" si="3"/>
        <v>55/45</v>
      </c>
      <c r="AC19" s="937" t="str">
        <f t="shared" si="3"/>
        <v>45/55</v>
      </c>
      <c r="AD19" s="1256" t="str">
        <f t="shared" si="3"/>
        <v>33/67</v>
      </c>
      <c r="AE19" s="937" t="str">
        <f t="shared" si="3"/>
        <v>22/78</v>
      </c>
      <c r="AF19" s="938" t="str">
        <f t="shared" si="3"/>
        <v>11/89</v>
      </c>
      <c r="AG19" s="1257" t="str">
        <f t="shared" si="3"/>
        <v>1/99</v>
      </c>
      <c r="AH19" s="355"/>
      <c r="AI19" s="1258"/>
      <c r="AJ19" s="1259"/>
      <c r="AM19" s="1261" t="s">
        <v>0</v>
      </c>
      <c r="AN19" s="1262" t="s">
        <v>3</v>
      </c>
      <c r="AO19" s="1263" t="s">
        <v>2</v>
      </c>
      <c r="AP19" s="1264" t="s">
        <v>4</v>
      </c>
      <c r="AQ19" s="1265" t="s">
        <v>5</v>
      </c>
      <c r="AR19" s="1266"/>
      <c r="AS19" s="1267"/>
      <c r="AT19" s="1267"/>
      <c r="AU19" s="1263" t="s">
        <v>32</v>
      </c>
      <c r="AV19" s="1263" t="s">
        <v>59</v>
      </c>
      <c r="AW19" s="1268"/>
      <c r="AX19" s="1267" t="s">
        <v>105</v>
      </c>
      <c r="AY19" s="1267" t="s">
        <v>106</v>
      </c>
      <c r="AZ19" s="1267" t="s">
        <v>29</v>
      </c>
      <c r="BA19" s="1269"/>
      <c r="BB19" s="1269"/>
      <c r="BC19" s="1269"/>
      <c r="BD19" s="1270"/>
      <c r="BE19" s="1269"/>
      <c r="BF19" s="1271"/>
      <c r="BG19" s="1267"/>
      <c r="BH19" s="1272"/>
      <c r="BS19" s="1269"/>
      <c r="BT19" s="1267"/>
      <c r="BU19" s="1267"/>
      <c r="BV19" s="1267"/>
      <c r="BW19" s="1267"/>
      <c r="BX19" s="1267"/>
      <c r="BY19" s="1267"/>
    </row>
    <row r="20" spans="1:77" s="322" customFormat="1" ht="36" hidden="1" customHeight="1" x14ac:dyDescent="0.2">
      <c r="B20" s="553"/>
      <c r="C20" s="1107"/>
      <c r="D20" s="553"/>
      <c r="E20" s="554"/>
      <c r="F20" s="554"/>
      <c r="G20" s="554"/>
      <c r="H20" s="1110"/>
      <c r="I20" s="1110"/>
      <c r="J20" s="1489"/>
      <c r="K20" s="1489"/>
      <c r="L20" s="1110"/>
      <c r="M20" s="1110"/>
      <c r="N20" s="1110"/>
      <c r="O20" s="1110"/>
      <c r="P20" s="554"/>
      <c r="Q20" s="554"/>
      <c r="R20" s="554"/>
      <c r="S20" s="554"/>
      <c r="T20" s="554"/>
      <c r="U20" s="554"/>
      <c r="V20" s="554"/>
      <c r="W20" s="554"/>
      <c r="X20" s="550"/>
      <c r="Y20" s="550"/>
      <c r="Z20" s="550"/>
      <c r="AA20" s="550"/>
      <c r="AB20" s="550"/>
      <c r="AC20" s="550"/>
      <c r="AD20" s="550"/>
      <c r="AE20" s="550"/>
      <c r="AF20" s="550"/>
      <c r="AG20" s="936"/>
      <c r="AH20" s="554"/>
      <c r="AI20" s="553"/>
      <c r="AJ20" s="555"/>
      <c r="AM20" s="552"/>
      <c r="AN20" s="552"/>
      <c r="AO20" s="552"/>
      <c r="AP20" s="552"/>
      <c r="AQ20" s="552"/>
      <c r="AR20" s="556"/>
      <c r="AS20" s="552"/>
      <c r="AT20" s="552"/>
      <c r="AU20" s="559"/>
      <c r="AV20" s="559"/>
      <c r="AW20" s="551"/>
      <c r="AX20" s="552"/>
      <c r="AY20" s="552"/>
      <c r="AZ20" s="552"/>
      <c r="BA20" s="81"/>
      <c r="BB20" s="81"/>
      <c r="BC20" s="81"/>
      <c r="BD20" s="543"/>
      <c r="BE20" s="81"/>
      <c r="BF20" s="544"/>
      <c r="BG20" s="169"/>
      <c r="BS20" s="81"/>
      <c r="BT20" s="169"/>
      <c r="BU20" s="169"/>
      <c r="BV20" s="169"/>
      <c r="BW20" s="169"/>
      <c r="BX20" s="169"/>
      <c r="BY20" s="169"/>
    </row>
    <row r="21" spans="1:77" s="1288" customFormat="1" ht="36" hidden="1" customHeight="1" x14ac:dyDescent="0.2">
      <c r="B21" s="1289" t="s">
        <v>364</v>
      </c>
      <c r="C21" s="1290"/>
      <c r="D21" s="1291"/>
      <c r="E21" s="1292"/>
      <c r="F21" s="1292"/>
      <c r="G21" s="1292"/>
      <c r="H21" s="1490"/>
      <c r="I21" s="1490"/>
      <c r="J21" s="1491"/>
      <c r="K21" s="1491"/>
      <c r="L21" s="1490"/>
      <c r="M21" s="1490"/>
      <c r="N21" s="1490"/>
      <c r="O21" s="1490"/>
      <c r="P21" s="1292"/>
      <c r="Q21" s="1292"/>
      <c r="R21" s="1292"/>
      <c r="S21" s="1292"/>
      <c r="T21" s="1292"/>
      <c r="U21" s="1292"/>
      <c r="V21" s="1292"/>
      <c r="W21" s="1292"/>
      <c r="X21" s="1293"/>
      <c r="Y21" s="1293"/>
      <c r="Z21" s="1293"/>
      <c r="AA21" s="1293"/>
      <c r="AB21" s="1293"/>
      <c r="AC21" s="1293"/>
      <c r="AD21" s="1293"/>
      <c r="AE21" s="1293"/>
      <c r="AF21" s="1293"/>
      <c r="AG21" s="1294"/>
      <c r="AH21" s="1292"/>
      <c r="AI21" s="1291"/>
      <c r="AJ21" s="1295"/>
      <c r="AM21" s="1296"/>
      <c r="AN21" s="1296"/>
      <c r="AO21" s="1296"/>
      <c r="AP21" s="1296"/>
      <c r="AQ21" s="1296"/>
      <c r="AR21" s="1297"/>
      <c r="AS21" s="1296"/>
      <c r="AT21" s="1296"/>
      <c r="AU21" s="1296"/>
      <c r="AV21" s="1296"/>
      <c r="AW21" s="1298"/>
      <c r="AX21" s="1296"/>
      <c r="AY21" s="1296"/>
      <c r="AZ21" s="1296"/>
      <c r="BA21" s="1299"/>
      <c r="BB21" s="1299"/>
      <c r="BC21" s="1299"/>
      <c r="BD21" s="1300"/>
      <c r="BE21" s="1299"/>
      <c r="BF21" s="1301"/>
      <c r="BG21" s="1302"/>
      <c r="BS21" s="1299"/>
      <c r="BT21" s="1302"/>
      <c r="BU21" s="1302"/>
      <c r="BV21" s="1302"/>
      <c r="BW21" s="1302"/>
      <c r="BX21" s="1302"/>
      <c r="BY21" s="1302"/>
    </row>
    <row r="22" spans="1:77" s="322" customFormat="1" ht="36" hidden="1" customHeight="1" thickBot="1" x14ac:dyDescent="0.25">
      <c r="B22" s="553"/>
      <c r="C22" s="1107"/>
      <c r="D22" s="553"/>
      <c r="E22" s="554"/>
      <c r="F22" s="554"/>
      <c r="G22" s="554"/>
      <c r="H22" s="1110"/>
      <c r="I22" s="1110"/>
      <c r="J22" s="1489"/>
      <c r="K22" s="1489"/>
      <c r="L22" s="1110"/>
      <c r="M22" s="1110"/>
      <c r="N22" s="1110"/>
      <c r="O22" s="1110"/>
      <c r="P22" s="554"/>
      <c r="Q22" s="554"/>
      <c r="R22" s="554"/>
      <c r="S22" s="554"/>
      <c r="T22" s="554"/>
      <c r="U22" s="554"/>
      <c r="V22" s="554"/>
      <c r="W22" s="554"/>
      <c r="X22" s="550"/>
      <c r="Y22" s="550"/>
      <c r="Z22" s="550"/>
      <c r="AA22" s="550"/>
      <c r="AB22" s="550"/>
      <c r="AC22" s="550"/>
      <c r="AD22" s="550"/>
      <c r="AE22" s="550"/>
      <c r="AF22" s="550"/>
      <c r="AG22" s="936"/>
      <c r="AH22" s="554"/>
      <c r="AI22" s="553"/>
      <c r="AJ22" s="555"/>
      <c r="AM22" s="552"/>
      <c r="AN22" s="552"/>
      <c r="AO22" s="552"/>
      <c r="AP22" s="552"/>
      <c r="AQ22" s="552"/>
      <c r="AR22" s="556"/>
      <c r="AS22" s="552"/>
      <c r="AT22" s="552"/>
      <c r="AU22" s="559"/>
      <c r="AV22" s="559"/>
      <c r="AW22" s="551"/>
      <c r="AX22" s="552"/>
      <c r="AY22" s="552"/>
      <c r="AZ22" s="552"/>
      <c r="BA22" s="81"/>
      <c r="BB22" s="81"/>
      <c r="BC22" s="81"/>
      <c r="BD22" s="543"/>
      <c r="BE22" s="81"/>
      <c r="BF22" s="544"/>
      <c r="BG22" s="169"/>
      <c r="BS22" s="81"/>
      <c r="BT22" s="169"/>
      <c r="BU22" s="169"/>
      <c r="BV22" s="169"/>
      <c r="BW22" s="169"/>
      <c r="BX22" s="169"/>
      <c r="BY22" s="169"/>
    </row>
    <row r="23" spans="1:77" s="322" customFormat="1" ht="36" customHeight="1" thickTop="1" thickBot="1" x14ac:dyDescent="0.25">
      <c r="A23" s="1234" t="str">
        <f>usrCode(AU23&amp;AV23)</f>
        <v>WU</v>
      </c>
      <c r="B23" s="1362" t="str">
        <f>UPPER(VLOOKUP(A23,LibProfils,4,FALSE))&amp;CHAR(10)&amp;"("&amp;VLOOKUP(A23,LibProfils,5,FALSE)&amp;")"</f>
        <v>STRUCTURER
(s'assurer d'un monde fonctionnel)</v>
      </c>
      <c r="C23" s="1125"/>
      <c r="D23" s="553"/>
      <c r="E23" s="554"/>
      <c r="F23" s="554"/>
      <c r="G23" s="1364"/>
      <c r="H23" s="1110"/>
      <c r="I23" s="1504" t="s">
        <v>590</v>
      </c>
      <c r="J23" s="1489"/>
      <c r="K23" s="1489"/>
      <c r="L23" s="1110"/>
      <c r="M23" s="1110"/>
      <c r="N23" s="1110"/>
      <c r="O23" s="1110"/>
      <c r="P23" s="554"/>
      <c r="Q23" s="554" t="str">
        <f>A26</f>
        <v>W</v>
      </c>
      <c r="R23" s="554" t="str">
        <f>A27</f>
        <v>U</v>
      </c>
      <c r="S23" s="1236" t="str">
        <f>VLOOKUP(Q23,LibProfils,4,FALSE)</f>
        <v>appartenir</v>
      </c>
      <c r="T23" s="1236" t="str">
        <f>VLOOKUP(R23,LibProfils,4,FALSE)</f>
        <v>savoir</v>
      </c>
      <c r="U23" s="554"/>
      <c r="V23" s="554"/>
      <c r="W23" s="554"/>
      <c r="X23" s="550"/>
      <c r="Y23" s="550"/>
      <c r="Z23" s="550"/>
      <c r="AA23" s="550"/>
      <c r="AB23" s="550"/>
      <c r="AC23" s="550"/>
      <c r="AD23" s="550"/>
      <c r="AE23" s="550"/>
      <c r="AF23" s="550"/>
      <c r="AG23" s="936"/>
      <c r="AH23" s="554"/>
      <c r="AI23" s="553"/>
      <c r="AJ23" s="555"/>
      <c r="AM23" s="552"/>
      <c r="AN23" s="552"/>
      <c r="AO23" s="552"/>
      <c r="AP23" s="552"/>
      <c r="AQ23" s="552"/>
      <c r="AR23" s="556"/>
      <c r="AS23" s="552"/>
      <c r="AT23" s="552"/>
      <c r="AU23" s="559" t="str">
        <f>AU558</f>
        <v>W</v>
      </c>
      <c r="AV23" s="559" t="str">
        <f>AV558</f>
        <v>U</v>
      </c>
      <c r="AW23" s="551"/>
      <c r="AX23" s="552"/>
      <c r="AY23" s="552"/>
      <c r="AZ23" s="552"/>
      <c r="BA23" s="81"/>
      <c r="BB23" s="81"/>
      <c r="BC23" s="81"/>
      <c r="BD23" s="543"/>
      <c r="BE23" s="81"/>
      <c r="BF23" s="544"/>
      <c r="BG23" s="169"/>
      <c r="BS23" s="81"/>
      <c r="BT23" s="169"/>
      <c r="BU23" s="169"/>
      <c r="BV23" s="169"/>
      <c r="BW23" s="169"/>
      <c r="BX23" s="169"/>
      <c r="BY23" s="169"/>
    </row>
    <row r="24" spans="1:77" s="322" customFormat="1" ht="36" customHeight="1" thickTop="1" thickBot="1" x14ac:dyDescent="0.25">
      <c r="B24" s="1363"/>
      <c r="C24" s="1208" t="str">
        <f>usrCode(AU23&amp;"/"&amp;AV23)</f>
        <v>W/u</v>
      </c>
      <c r="D24" s="1394" t="str">
        <f>$U$3&amp;U24&amp;$U$4&amp;V24&amp;$U$5&amp;$U$6&amp;$U$7&amp;S24&amp;$U$8&amp;T24&amp;$U$9</f>
        <v>Conserver les traditions, vivre sans pensées superflues
(= CONSERVER, ÊTRE)</v>
      </c>
      <c r="E24" s="1387"/>
      <c r="F24" s="554"/>
      <c r="G24" s="1236" t="str">
        <f>$CB$2&amp;S23&amp;$CC$2&amp;T23</f>
        <v>99% appartenir
  0% savoir</v>
      </c>
      <c r="H24" s="1520" t="s">
        <v>6</v>
      </c>
      <c r="I24" s="1518"/>
      <c r="J24" s="1507" t="s">
        <v>439</v>
      </c>
      <c r="K24" s="1508" t="s">
        <v>439</v>
      </c>
      <c r="L24" s="1509"/>
      <c r="M24" s="1510" t="s">
        <v>439</v>
      </c>
      <c r="N24" s="1511"/>
      <c r="O24" s="1110"/>
      <c r="P24" s="554"/>
      <c r="Q24" s="550" t="str">
        <f>C24</f>
        <v>W/u</v>
      </c>
      <c r="R24" s="550" t="str">
        <f>usrCode("/"&amp;A27)</f>
        <v>/u</v>
      </c>
      <c r="S24" s="1236" t="str">
        <f t="shared" ref="S24:S33" si="4">UPPER(VLOOKUP(Q24,LibProfils,4,FALSE))</f>
        <v>CONSERVER</v>
      </c>
      <c r="T24" s="1236" t="str">
        <f t="shared" ref="T24:T33" si="5">UPPER(VLOOKUP(R24,LibProfils,4,FALSE))</f>
        <v>ÊTRE</v>
      </c>
      <c r="U24" s="1236" t="str">
        <f t="shared" ref="U24:U34" si="6">UPPER(LEFT(VLOOKUP(Q24,LibProfils,5,FALSE)))&amp;MID(VLOOKUP(Q24,LibProfils,5,FALSE),2,99)</f>
        <v>Conserver les traditions</v>
      </c>
      <c r="V24" s="1236" t="str">
        <f t="shared" ref="V24:V33" si="7">VLOOKUP(R24,LibProfils,5,FALSE)</f>
        <v>vivre sans pensées superflues</v>
      </c>
      <c r="W24" s="554"/>
      <c r="X24" s="550"/>
      <c r="Y24" s="550"/>
      <c r="Z24" s="550"/>
      <c r="AA24" s="550"/>
      <c r="AB24" s="550"/>
      <c r="AC24" s="550"/>
      <c r="AD24" s="550"/>
      <c r="AE24" s="550"/>
      <c r="AF24" s="550"/>
      <c r="AG24" s="936"/>
      <c r="AH24" s="554"/>
      <c r="AI24" s="553"/>
      <c r="AJ24" s="555"/>
      <c r="AM24" s="552"/>
      <c r="AN24" s="552"/>
      <c r="AO24" s="552"/>
      <c r="AP24" s="552"/>
      <c r="AQ24" s="552"/>
      <c r="AR24" s="556"/>
      <c r="AS24" s="552"/>
      <c r="AT24" s="552"/>
      <c r="AU24" s="559"/>
      <c r="AV24" s="559"/>
      <c r="AW24" s="551"/>
      <c r="AX24" s="552"/>
      <c r="AY24" s="552"/>
      <c r="AZ24" s="552"/>
      <c r="BA24" s="81"/>
      <c r="BB24" s="81"/>
      <c r="BC24" s="81"/>
      <c r="BD24" s="543"/>
      <c r="BE24" s="81"/>
      <c r="BF24" s="544"/>
      <c r="BG24" s="169"/>
      <c r="BS24" s="81"/>
      <c r="BT24" s="169"/>
      <c r="BU24" s="169"/>
      <c r="BV24" s="169"/>
      <c r="BW24" s="169"/>
      <c r="BX24" s="169"/>
      <c r="BY24" s="169"/>
    </row>
    <row r="25" spans="1:77" s="322" customFormat="1" ht="36" customHeight="1" thickTop="1" thickBot="1" x14ac:dyDescent="0.25">
      <c r="B25" s="1578" t="s">
        <v>384</v>
      </c>
      <c r="C25" s="1139"/>
      <c r="D25" s="1395" t="str">
        <f t="shared" ref="D25:D33" si="8">$U$3&amp;U25&amp;$U$4&amp;V25&amp;$U$5&amp;$U$6&amp;$U$7&amp;S25&amp;$U$8&amp;T25&amp;$U$9</f>
        <v>Conserver les traditions, vivre en société
(= CONSERVER, APPARTENIR)</v>
      </c>
      <c r="E25" s="1303"/>
      <c r="F25" s="554"/>
      <c r="G25" s="1236" t="str">
        <f>$CB$3&amp;S23&amp;$CC$3&amp;T23</f>
        <v>88% appartenir
11% savoir</v>
      </c>
      <c r="H25" s="1519" t="s">
        <v>11</v>
      </c>
      <c r="I25" s="1503"/>
      <c r="J25" s="1507" t="s">
        <v>16</v>
      </c>
      <c r="K25" s="1508" t="s">
        <v>16</v>
      </c>
      <c r="L25" s="1509" t="s">
        <v>16</v>
      </c>
      <c r="M25" s="1512"/>
      <c r="N25" s="1511"/>
      <c r="O25" s="1110"/>
      <c r="P25" s="554"/>
      <c r="Q25" s="550" t="str">
        <f>C24</f>
        <v>W/u</v>
      </c>
      <c r="R25" s="550" t="str">
        <f>A26</f>
        <v>W</v>
      </c>
      <c r="S25" s="1236" t="str">
        <f t="shared" si="4"/>
        <v>CONSERVER</v>
      </c>
      <c r="T25" s="1236" t="str">
        <f t="shared" si="5"/>
        <v>APPARTENIR</v>
      </c>
      <c r="U25" s="1236" t="str">
        <f t="shared" si="6"/>
        <v>Conserver les traditions</v>
      </c>
      <c r="V25" s="1236" t="str">
        <f t="shared" si="7"/>
        <v>vivre en société</v>
      </c>
      <c r="W25" s="554"/>
      <c r="X25" s="550"/>
      <c r="Y25" s="550"/>
      <c r="Z25" s="550"/>
      <c r="AA25" s="550"/>
      <c r="AB25" s="550"/>
      <c r="AC25" s="550"/>
      <c r="AD25" s="550"/>
      <c r="AE25" s="550"/>
      <c r="AF25" s="550"/>
      <c r="AG25" s="936"/>
      <c r="AH25" s="554"/>
      <c r="AI25" s="553"/>
      <c r="AJ25" s="555"/>
      <c r="AM25" s="552"/>
      <c r="AN25" s="552"/>
      <c r="AO25" s="552"/>
      <c r="AP25" s="552"/>
      <c r="AQ25" s="552"/>
      <c r="AR25" s="556"/>
      <c r="AS25" s="552"/>
      <c r="AT25" s="552"/>
      <c r="AU25" s="559"/>
      <c r="AV25" s="559"/>
      <c r="AW25" s="551"/>
      <c r="AX25" s="552"/>
      <c r="AY25" s="552"/>
      <c r="AZ25" s="552"/>
      <c r="BA25" s="81"/>
      <c r="BB25" s="81"/>
      <c r="BC25" s="81"/>
      <c r="BD25" s="543"/>
      <c r="BE25" s="81"/>
      <c r="BF25" s="544"/>
      <c r="BG25" s="169"/>
      <c r="BS25" s="81"/>
      <c r="BT25" s="169"/>
      <c r="BU25" s="169"/>
      <c r="BV25" s="169"/>
      <c r="BW25" s="169"/>
      <c r="BX25" s="169"/>
      <c r="BY25" s="169"/>
    </row>
    <row r="26" spans="1:77" s="322" customFormat="1" ht="36" customHeight="1" thickTop="1" thickBot="1" x14ac:dyDescent="0.25">
      <c r="A26" s="31" t="str">
        <f>usrCode(AU23)</f>
        <v>W</v>
      </c>
      <c r="B26" s="553" t="str">
        <f>UPPER(VLOOKUP(A26,LibProfils,4,FALSE))&amp;CHAR(10)&amp;"("&amp;VLOOKUP(A26,LibProfils,5,FALSE)&amp;")"</f>
        <v>APPARTENIR
(vivre en société)</v>
      </c>
      <c r="C26" s="1140"/>
      <c r="D26" s="1398" t="str">
        <f t="shared" si="8"/>
        <v>Maîtriser ses tâches, vivre en société
(= ASSURER LE PRÉSENT, APPARTENIR)</v>
      </c>
      <c r="E26" s="1304"/>
      <c r="F26" s="554"/>
      <c r="G26" s="1236" t="str">
        <f>$CB$4&amp;S23&amp;$CC$4&amp;T23</f>
        <v>77% appartenir
22% savoir</v>
      </c>
      <c r="H26" s="1506" t="s">
        <v>7</v>
      </c>
      <c r="I26" s="1503"/>
      <c r="J26" s="1513"/>
      <c r="K26" s="1508" t="s">
        <v>442</v>
      </c>
      <c r="L26" s="1509" t="s">
        <v>442</v>
      </c>
      <c r="M26" s="1512"/>
      <c r="N26" s="1514" t="s">
        <v>442</v>
      </c>
      <c r="O26" s="1110"/>
      <c r="P26" s="554"/>
      <c r="Q26" s="550" t="str">
        <f>C27</f>
        <v>W.u</v>
      </c>
      <c r="R26" s="550" t="str">
        <f>A26</f>
        <v>W</v>
      </c>
      <c r="S26" s="1236" t="str">
        <f t="shared" si="4"/>
        <v>ASSURER LE PRÉSENT</v>
      </c>
      <c r="T26" s="1236" t="str">
        <f t="shared" si="5"/>
        <v>APPARTENIR</v>
      </c>
      <c r="U26" s="1236" t="str">
        <f t="shared" si="6"/>
        <v>Maîtriser ses tâches</v>
      </c>
      <c r="V26" s="1236" t="str">
        <f t="shared" si="7"/>
        <v>vivre en société</v>
      </c>
      <c r="W26" s="554"/>
      <c r="X26" s="550"/>
      <c r="Y26" s="550"/>
      <c r="Z26" s="550"/>
      <c r="AA26" s="550"/>
      <c r="AB26" s="550"/>
      <c r="AC26" s="550"/>
      <c r="AD26" s="550"/>
      <c r="AE26" s="550"/>
      <c r="AF26" s="550"/>
      <c r="AG26" s="936"/>
      <c r="AH26" s="554"/>
      <c r="AI26" s="553"/>
      <c r="AJ26" s="555"/>
      <c r="AM26" s="552"/>
      <c r="AN26" s="552"/>
      <c r="AO26" s="552"/>
      <c r="AP26" s="552"/>
      <c r="AQ26" s="552"/>
      <c r="AR26" s="556"/>
      <c r="AS26" s="552"/>
      <c r="AT26" s="552"/>
      <c r="AU26" s="559"/>
      <c r="AV26" s="559"/>
      <c r="AW26" s="551"/>
      <c r="AX26" s="552"/>
      <c r="AY26" s="552"/>
      <c r="AZ26" s="552"/>
      <c r="BA26" s="81"/>
      <c r="BB26" s="81"/>
      <c r="BC26" s="81"/>
      <c r="BD26" s="543"/>
      <c r="BE26" s="81"/>
      <c r="BF26" s="544"/>
      <c r="BG26" s="169"/>
      <c r="BS26" s="81"/>
      <c r="BT26" s="169"/>
      <c r="BU26" s="169"/>
      <c r="BV26" s="169"/>
      <c r="BW26" s="169"/>
      <c r="BX26" s="169"/>
      <c r="BY26" s="169"/>
    </row>
    <row r="27" spans="1:77" s="322" customFormat="1" ht="36" customHeight="1" thickTop="1" thickBot="1" x14ac:dyDescent="0.25">
      <c r="A27" s="31" t="str">
        <f>usrCode(AV23)</f>
        <v>U</v>
      </c>
      <c r="B27" s="553" t="str">
        <f>UPPER(VLOOKUP(A27,LibProfils,4,FALSE))&amp;CHAR(10)&amp;"("&amp;VLOOKUP(A27,LibProfils,5,FALSE)&amp;")"</f>
        <v>SAVOIR
(vivre dans un monde d'intelligence)</v>
      </c>
      <c r="C27" s="1388" t="str">
        <f>AU23&amp;"."&amp;LOWER(AV23)</f>
        <v>W.u</v>
      </c>
      <c r="D27" s="1399" t="str">
        <f t="shared" si="8"/>
        <v>Maîtriser ses tâches, vivre dans un monde d'intelligence
(= ASSURER LE PRÉSENT, SAVOIR)</v>
      </c>
      <c r="E27" s="1389"/>
      <c r="F27" s="554"/>
      <c r="G27" s="1236" t="str">
        <f>$CB$5&amp;S23&amp;$CC$5&amp;T23</f>
        <v>66% appartenir
33% savoir</v>
      </c>
      <c r="H27" s="1506" t="s">
        <v>12</v>
      </c>
      <c r="I27" s="1503"/>
      <c r="J27" s="1513"/>
      <c r="K27" s="1508" t="s">
        <v>17</v>
      </c>
      <c r="L27" s="1509" t="s">
        <v>17</v>
      </c>
      <c r="M27" s="1510" t="s">
        <v>17</v>
      </c>
      <c r="N27" s="1511"/>
      <c r="O27" s="1110"/>
      <c r="P27" s="554"/>
      <c r="Q27" s="550" t="str">
        <f>C27</f>
        <v>W.u</v>
      </c>
      <c r="R27" s="550" t="str">
        <f>A27</f>
        <v>U</v>
      </c>
      <c r="S27" s="1236" t="str">
        <f t="shared" si="4"/>
        <v>ASSURER LE PRÉSENT</v>
      </c>
      <c r="T27" s="1236" t="str">
        <f t="shared" si="5"/>
        <v>SAVOIR</v>
      </c>
      <c r="U27" s="1236" t="str">
        <f t="shared" si="6"/>
        <v>Maîtriser ses tâches</v>
      </c>
      <c r="V27" s="1236" t="str">
        <f t="shared" si="7"/>
        <v>vivre dans un monde d'intelligence</v>
      </c>
      <c r="W27" s="554"/>
      <c r="X27" s="550"/>
      <c r="Y27" s="550"/>
      <c r="Z27" s="550"/>
      <c r="AA27" s="550"/>
      <c r="AB27" s="550"/>
      <c r="AC27" s="550"/>
      <c r="AD27" s="550"/>
      <c r="AE27" s="550"/>
      <c r="AF27" s="550"/>
      <c r="AG27" s="936"/>
      <c r="AH27" s="554"/>
      <c r="AI27" s="553"/>
      <c r="AJ27" s="555"/>
      <c r="AM27" s="552"/>
      <c r="AN27" s="552"/>
      <c r="AO27" s="552"/>
      <c r="AP27" s="552"/>
      <c r="AQ27" s="552"/>
      <c r="AR27" s="556"/>
      <c r="AS27" s="552"/>
      <c r="AT27" s="552"/>
      <c r="AU27" s="559"/>
      <c r="AV27" s="559"/>
      <c r="AW27" s="551"/>
      <c r="AX27" s="552"/>
      <c r="AY27" s="552"/>
      <c r="AZ27" s="552"/>
      <c r="BA27" s="81"/>
      <c r="BB27" s="81"/>
      <c r="BC27" s="81"/>
      <c r="BD27" s="543"/>
      <c r="BE27" s="81"/>
      <c r="BF27" s="544"/>
      <c r="BG27" s="169"/>
      <c r="BS27" s="81"/>
      <c r="BT27" s="169"/>
      <c r="BU27" s="169"/>
      <c r="BV27" s="169"/>
      <c r="BW27" s="169"/>
      <c r="BX27" s="169"/>
      <c r="BY27" s="169"/>
    </row>
    <row r="28" spans="1:77" s="322" customFormat="1" ht="36" customHeight="1" thickTop="1" thickBot="1" x14ac:dyDescent="0.25">
      <c r="B28" s="1128"/>
      <c r="C28" s="1141"/>
      <c r="D28" s="1396" t="str">
        <f t="shared" si="8"/>
        <v>S'assurer d'un monde fonctionnel, vivre en société
(= STRUCTURER, APPARTENIR)</v>
      </c>
      <c r="E28" s="1305"/>
      <c r="F28" s="554"/>
      <c r="G28" s="1236" t="str">
        <f>$CB$6&amp;S23&amp;$CC$6&amp;T23</f>
        <v>55% appartenir
44% savoir</v>
      </c>
      <c r="H28" s="1506" t="s">
        <v>8</v>
      </c>
      <c r="I28" s="1503"/>
      <c r="J28" s="1507" t="s">
        <v>441</v>
      </c>
      <c r="K28" s="1515"/>
      <c r="L28" s="1509" t="s">
        <v>441</v>
      </c>
      <c r="M28" s="1510" t="s">
        <v>441</v>
      </c>
      <c r="N28" s="1511"/>
      <c r="O28" s="1110"/>
      <c r="P28" s="554"/>
      <c r="Q28" s="550" t="str">
        <f>A23</f>
        <v>WU</v>
      </c>
      <c r="R28" s="550" t="str">
        <f>A26</f>
        <v>W</v>
      </c>
      <c r="S28" s="1236" t="str">
        <f t="shared" si="4"/>
        <v>STRUCTURER</v>
      </c>
      <c r="T28" s="1236" t="str">
        <f t="shared" si="5"/>
        <v>APPARTENIR</v>
      </c>
      <c r="U28" s="1236" t="str">
        <f t="shared" si="6"/>
        <v>S'assurer d'un monde fonctionnel</v>
      </c>
      <c r="V28" s="1236" t="str">
        <f t="shared" si="7"/>
        <v>vivre en société</v>
      </c>
      <c r="W28" s="554"/>
      <c r="X28" s="550"/>
      <c r="Y28" s="550"/>
      <c r="Z28" s="550"/>
      <c r="AA28" s="550"/>
      <c r="AB28" s="550"/>
      <c r="AC28" s="550"/>
      <c r="AD28" s="550"/>
      <c r="AE28" s="550"/>
      <c r="AF28" s="550"/>
      <c r="AG28" s="936"/>
      <c r="AH28" s="554"/>
      <c r="AI28" s="553"/>
      <c r="AJ28" s="555"/>
      <c r="AM28" s="552"/>
      <c r="AN28" s="552"/>
      <c r="AO28" s="552"/>
      <c r="AP28" s="552"/>
      <c r="AQ28" s="552"/>
      <c r="AR28" s="556"/>
      <c r="AS28" s="552"/>
      <c r="AT28" s="552"/>
      <c r="AU28" s="559"/>
      <c r="AV28" s="559"/>
      <c r="AW28" s="551"/>
      <c r="AX28" s="552"/>
      <c r="AY28" s="552"/>
      <c r="AZ28" s="552"/>
      <c r="BA28" s="81"/>
      <c r="BB28" s="81"/>
      <c r="BC28" s="81"/>
      <c r="BD28" s="543"/>
      <c r="BE28" s="81"/>
      <c r="BF28" s="544"/>
      <c r="BG28" s="169"/>
      <c r="BS28" s="81"/>
      <c r="BT28" s="169"/>
      <c r="BU28" s="169"/>
      <c r="BV28" s="169"/>
      <c r="BW28" s="169"/>
      <c r="BX28" s="169"/>
      <c r="BY28" s="169"/>
    </row>
    <row r="29" spans="1:77" s="322" customFormat="1" ht="36" customHeight="1" thickTop="1" thickBot="1" x14ac:dyDescent="0.25">
      <c r="B29" s="1128"/>
      <c r="C29" s="1137"/>
      <c r="D29" s="1395" t="str">
        <f t="shared" si="8"/>
        <v>S'assurer d'un monde fonctionnel, vivre dans un monde d'intelligence
(= STRUCTURER, SAVOIR)</v>
      </c>
      <c r="E29" s="1306"/>
      <c r="F29" s="554"/>
      <c r="G29" s="1236" t="str">
        <f>$CB$7&amp;S23&amp;$CC$7&amp;T23</f>
        <v>44% appartenir
55% savoir</v>
      </c>
      <c r="H29" s="1506" t="s">
        <v>13</v>
      </c>
      <c r="I29" s="1503"/>
      <c r="J29" s="1513"/>
      <c r="K29" s="1515"/>
      <c r="L29" s="1509" t="s">
        <v>18</v>
      </c>
      <c r="M29" s="1510" t="s">
        <v>18</v>
      </c>
      <c r="N29" s="1514" t="s">
        <v>18</v>
      </c>
      <c r="O29" s="1110"/>
      <c r="P29" s="554"/>
      <c r="Q29" s="550" t="str">
        <f>A23</f>
        <v>WU</v>
      </c>
      <c r="R29" s="550" t="str">
        <f>A27</f>
        <v>U</v>
      </c>
      <c r="S29" s="1236" t="str">
        <f t="shared" si="4"/>
        <v>STRUCTURER</v>
      </c>
      <c r="T29" s="1236" t="str">
        <f t="shared" si="5"/>
        <v>SAVOIR</v>
      </c>
      <c r="U29" s="1236" t="str">
        <f t="shared" si="6"/>
        <v>S'assurer d'un monde fonctionnel</v>
      </c>
      <c r="V29" s="1236" t="str">
        <f t="shared" si="7"/>
        <v>vivre dans un monde d'intelligence</v>
      </c>
      <c r="W29" s="554"/>
      <c r="X29" s="550"/>
      <c r="Y29" s="550"/>
      <c r="Z29" s="550"/>
      <c r="AA29" s="550"/>
      <c r="AB29" s="550"/>
      <c r="AC29" s="550"/>
      <c r="AD29" s="550"/>
      <c r="AE29" s="550"/>
      <c r="AF29" s="550"/>
      <c r="AG29" s="936"/>
      <c r="AH29" s="554"/>
      <c r="AI29" s="553"/>
      <c r="AJ29" s="555"/>
      <c r="AM29" s="552"/>
      <c r="AN29" s="552"/>
      <c r="AO29" s="552"/>
      <c r="AP29" s="552"/>
      <c r="AQ29" s="552"/>
      <c r="AR29" s="556"/>
      <c r="AS29" s="552"/>
      <c r="AT29" s="552"/>
      <c r="AU29" s="559"/>
      <c r="AV29" s="559"/>
      <c r="AW29" s="551"/>
      <c r="AX29" s="552"/>
      <c r="AY29" s="552"/>
      <c r="AZ29" s="552"/>
      <c r="BA29" s="81"/>
      <c r="BB29" s="81"/>
      <c r="BC29" s="81"/>
      <c r="BD29" s="543"/>
      <c r="BE29" s="81"/>
      <c r="BF29" s="544"/>
      <c r="BG29" s="169"/>
      <c r="BS29" s="81"/>
      <c r="BT29" s="169"/>
      <c r="BU29" s="169"/>
      <c r="BV29" s="169"/>
      <c r="BW29" s="169"/>
      <c r="BX29" s="169"/>
      <c r="BY29" s="169"/>
    </row>
    <row r="30" spans="1:77" s="322" customFormat="1" ht="36" customHeight="1" thickTop="1" thickBot="1" x14ac:dyDescent="0.25">
      <c r="B30" s="1128"/>
      <c r="C30" s="1390" t="str">
        <f>AV23&amp;"."&amp;LOWER(AU23)</f>
        <v>U.w</v>
      </c>
      <c r="D30" s="1398" t="str">
        <f t="shared" si="8"/>
        <v>Concevoir les méthodes, vivre en société
(= PRÉPARER LE FUTUR, APPARTENIR)</v>
      </c>
      <c r="E30" s="1391"/>
      <c r="F30" s="554"/>
      <c r="G30" s="1236" t="str">
        <f>$CB$8&amp;S23&amp;$CC$8&amp;T23</f>
        <v>33% appartenir
66% savoir</v>
      </c>
      <c r="H30" s="1506" t="s">
        <v>9</v>
      </c>
      <c r="I30" s="1503"/>
      <c r="J30" s="1513"/>
      <c r="K30" s="1508" t="s">
        <v>443</v>
      </c>
      <c r="L30" s="1516"/>
      <c r="M30" s="1510" t="s">
        <v>443</v>
      </c>
      <c r="N30" s="1514" t="s">
        <v>443</v>
      </c>
      <c r="O30" s="1110"/>
      <c r="P30" s="554"/>
      <c r="Q30" s="550" t="str">
        <f>C30</f>
        <v>U.w</v>
      </c>
      <c r="R30" s="550" t="str">
        <f>A26</f>
        <v>W</v>
      </c>
      <c r="S30" s="1236" t="str">
        <f t="shared" si="4"/>
        <v>PRÉPARER LE FUTUR</v>
      </c>
      <c r="T30" s="1236" t="str">
        <f t="shared" si="5"/>
        <v>APPARTENIR</v>
      </c>
      <c r="U30" s="1236" t="str">
        <f t="shared" si="6"/>
        <v>Concevoir les méthodes</v>
      </c>
      <c r="V30" s="1236" t="str">
        <f t="shared" si="7"/>
        <v>vivre en société</v>
      </c>
      <c r="W30" s="554"/>
      <c r="X30" s="550"/>
      <c r="Y30" s="550"/>
      <c r="Z30" s="550"/>
      <c r="AA30" s="550"/>
      <c r="AB30" s="550"/>
      <c r="AC30" s="550"/>
      <c r="AD30" s="550"/>
      <c r="AE30" s="550"/>
      <c r="AF30" s="550"/>
      <c r="AG30" s="936"/>
      <c r="AH30" s="554"/>
      <c r="AI30" s="553"/>
      <c r="AJ30" s="555"/>
      <c r="AM30" s="552"/>
      <c r="AN30" s="552"/>
      <c r="AO30" s="552"/>
      <c r="AP30" s="552"/>
      <c r="AQ30" s="552"/>
      <c r="AR30" s="556"/>
      <c r="AS30" s="552"/>
      <c r="AT30" s="552"/>
      <c r="AU30" s="559"/>
      <c r="AV30" s="559"/>
      <c r="AW30" s="551"/>
      <c r="AX30" s="552"/>
      <c r="AY30" s="552"/>
      <c r="AZ30" s="552"/>
      <c r="BA30" s="81"/>
      <c r="BB30" s="81"/>
      <c r="BC30" s="81"/>
      <c r="BD30" s="543"/>
      <c r="BE30" s="81"/>
      <c r="BF30" s="544"/>
      <c r="BG30" s="169"/>
      <c r="BS30" s="81"/>
      <c r="BT30" s="169"/>
      <c r="BU30" s="169"/>
      <c r="BV30" s="169"/>
      <c r="BW30" s="169"/>
      <c r="BX30" s="169"/>
      <c r="BY30" s="169"/>
    </row>
    <row r="31" spans="1:77" s="322" customFormat="1" ht="36" customHeight="1" thickTop="1" thickBot="1" x14ac:dyDescent="0.25">
      <c r="B31" s="1128"/>
      <c r="C31" s="1138"/>
      <c r="D31" s="1399" t="str">
        <f t="shared" si="8"/>
        <v>Concevoir les méthodes, vivre dans un monde d'intelligence
(= PRÉPARER LE FUTUR, SAVOIR)</v>
      </c>
      <c r="E31" s="1392"/>
      <c r="F31" s="554"/>
      <c r="G31" s="1236" t="str">
        <f>$CB$9&amp;S23&amp;$CC$9&amp;T23</f>
        <v>22% appartenir
77% savoir</v>
      </c>
      <c r="H31" s="1506" t="s">
        <v>14</v>
      </c>
      <c r="I31" s="1503"/>
      <c r="J31" s="1507" t="s">
        <v>19</v>
      </c>
      <c r="K31" s="1515"/>
      <c r="L31" s="1516"/>
      <c r="M31" s="1510" t="s">
        <v>19</v>
      </c>
      <c r="N31" s="1514" t="s">
        <v>19</v>
      </c>
      <c r="O31" s="1110"/>
      <c r="P31" s="554"/>
      <c r="Q31" s="550" t="str">
        <f>C30</f>
        <v>U.w</v>
      </c>
      <c r="R31" s="550" t="str">
        <f>A27</f>
        <v>U</v>
      </c>
      <c r="S31" s="1236" t="str">
        <f t="shared" si="4"/>
        <v>PRÉPARER LE FUTUR</v>
      </c>
      <c r="T31" s="1236" t="str">
        <f t="shared" si="5"/>
        <v>SAVOIR</v>
      </c>
      <c r="U31" s="1236" t="str">
        <f t="shared" si="6"/>
        <v>Concevoir les méthodes</v>
      </c>
      <c r="V31" s="1236" t="str">
        <f t="shared" si="7"/>
        <v>vivre dans un monde d'intelligence</v>
      </c>
      <c r="W31" s="554"/>
      <c r="X31" s="550"/>
      <c r="Y31" s="550"/>
      <c r="Z31" s="550"/>
      <c r="AA31" s="550"/>
      <c r="AB31" s="550"/>
      <c r="AC31" s="550"/>
      <c r="AD31" s="550"/>
      <c r="AE31" s="550"/>
      <c r="AF31" s="550"/>
      <c r="AG31" s="936"/>
      <c r="AH31" s="554"/>
      <c r="AI31" s="553"/>
      <c r="AJ31" s="555"/>
      <c r="AM31" s="552"/>
      <c r="AN31" s="552"/>
      <c r="AO31" s="552"/>
      <c r="AP31" s="552"/>
      <c r="AQ31" s="552"/>
      <c r="AR31" s="556"/>
      <c r="AS31" s="552"/>
      <c r="AT31" s="552"/>
      <c r="AU31" s="559"/>
      <c r="AV31" s="559"/>
      <c r="AW31" s="551"/>
      <c r="AX31" s="552"/>
      <c r="AY31" s="552"/>
      <c r="AZ31" s="552"/>
      <c r="BA31" s="81"/>
      <c r="BB31" s="81"/>
      <c r="BC31" s="81"/>
      <c r="BD31" s="543"/>
      <c r="BE31" s="81"/>
      <c r="BF31" s="544"/>
      <c r="BG31" s="169"/>
      <c r="BS31" s="81"/>
      <c r="BT31" s="169"/>
      <c r="BU31" s="169"/>
      <c r="BV31" s="169"/>
      <c r="BW31" s="169"/>
      <c r="BX31" s="169"/>
      <c r="BY31" s="169"/>
    </row>
    <row r="32" spans="1:77" s="322" customFormat="1" ht="36" customHeight="1" thickTop="1" thickBot="1" x14ac:dyDescent="0.25">
      <c r="B32" s="1128"/>
      <c r="C32" s="1138"/>
      <c r="D32" s="1396" t="str">
        <f t="shared" si="8"/>
        <v>Inventer le futur, vivre dans un monde d'intelligence
(= INVENTER, SAVOIR)</v>
      </c>
      <c r="E32" s="1307" t="s">
        <v>29</v>
      </c>
      <c r="F32" s="554"/>
      <c r="G32" s="1236" t="str">
        <f>$CB$10&amp;S23&amp;$CC$10&amp;T23</f>
        <v>11% appartenir
88% savoir</v>
      </c>
      <c r="H32" s="1506" t="s">
        <v>10</v>
      </c>
      <c r="I32" s="1503"/>
      <c r="J32" s="1507" t="s">
        <v>440</v>
      </c>
      <c r="K32" s="1515"/>
      <c r="L32" s="1509" t="s">
        <v>440</v>
      </c>
      <c r="M32" s="1512"/>
      <c r="N32" s="1514" t="s">
        <v>440</v>
      </c>
      <c r="O32" s="1110"/>
      <c r="P32" s="554"/>
      <c r="Q32" s="550" t="str">
        <f>C33</f>
        <v>U/w</v>
      </c>
      <c r="R32" s="550" t="str">
        <f>A27</f>
        <v>U</v>
      </c>
      <c r="S32" s="1236" t="str">
        <f t="shared" si="4"/>
        <v>INVENTER</v>
      </c>
      <c r="T32" s="1236" t="str">
        <f t="shared" si="5"/>
        <v>SAVOIR</v>
      </c>
      <c r="U32" s="1236" t="str">
        <f t="shared" si="6"/>
        <v>Inventer le futur</v>
      </c>
      <c r="V32" s="1236" t="str">
        <f t="shared" si="7"/>
        <v>vivre dans un monde d'intelligence</v>
      </c>
      <c r="W32" s="554"/>
      <c r="X32" s="550"/>
      <c r="Y32" s="550"/>
      <c r="Z32" s="550"/>
      <c r="AA32" s="550"/>
      <c r="AB32" s="550"/>
      <c r="AC32" s="550"/>
      <c r="AD32" s="550"/>
      <c r="AE32" s="550"/>
      <c r="AF32" s="550"/>
      <c r="AG32" s="936"/>
      <c r="AH32" s="554"/>
      <c r="AI32" s="553"/>
      <c r="AJ32" s="555"/>
      <c r="AM32" s="552"/>
      <c r="AN32" s="552"/>
      <c r="AO32" s="552"/>
      <c r="AP32" s="552"/>
      <c r="AQ32" s="552"/>
      <c r="AR32" s="556"/>
      <c r="AS32" s="552"/>
      <c r="AT32" s="552"/>
      <c r="AU32" s="559"/>
      <c r="AV32" s="559"/>
      <c r="AW32" s="551"/>
      <c r="AX32" s="552"/>
      <c r="AY32" s="552"/>
      <c r="AZ32" s="552"/>
      <c r="BA32" s="81"/>
      <c r="BB32" s="81"/>
      <c r="BC32" s="81"/>
      <c r="BD32" s="543"/>
      <c r="BE32" s="81"/>
      <c r="BF32" s="544"/>
      <c r="BG32" s="169"/>
      <c r="BS32" s="81"/>
      <c r="BT32" s="169"/>
      <c r="BU32" s="169"/>
      <c r="BV32" s="169"/>
      <c r="BW32" s="169"/>
      <c r="BX32" s="169"/>
      <c r="BY32" s="169"/>
    </row>
    <row r="33" spans="1:77" s="322" customFormat="1" ht="36" customHeight="1" thickTop="1" thickBot="1" x14ac:dyDescent="0.25">
      <c r="B33" s="1363"/>
      <c r="C33" s="1278" t="str">
        <f>usrCode("/"&amp;AU23&amp;AV23)</f>
        <v>U/w</v>
      </c>
      <c r="D33" s="1397" t="str">
        <f t="shared" si="8"/>
        <v>Inventer le futur, vivre en marge de la société
(= INVENTER, VAGABONDER)</v>
      </c>
      <c r="E33" s="1393"/>
      <c r="F33" s="554"/>
      <c r="G33" s="1236" t="str">
        <f>$CB$11&amp;S23&amp;$CC$11&amp;T23</f>
        <v xml:space="preserve">  0% appartenir
99% savoir</v>
      </c>
      <c r="H33" s="1506" t="s">
        <v>15</v>
      </c>
      <c r="I33" s="1517"/>
      <c r="J33" s="1507" t="s">
        <v>20</v>
      </c>
      <c r="K33" s="1508" t="s">
        <v>20</v>
      </c>
      <c r="L33" s="1516"/>
      <c r="M33" s="1512"/>
      <c r="N33" s="1514" t="s">
        <v>20</v>
      </c>
      <c r="O33" s="1110"/>
      <c r="P33" s="554"/>
      <c r="Q33" s="550" t="str">
        <f>C33</f>
        <v>U/w</v>
      </c>
      <c r="R33" s="550" t="str">
        <f>usrCode("/"&amp;A26)</f>
        <v>/w</v>
      </c>
      <c r="S33" s="1236" t="str">
        <f t="shared" si="4"/>
        <v>INVENTER</v>
      </c>
      <c r="T33" s="1236" t="str">
        <f t="shared" si="5"/>
        <v>VAGABONDER</v>
      </c>
      <c r="U33" s="1236" t="str">
        <f t="shared" si="6"/>
        <v>Inventer le futur</v>
      </c>
      <c r="V33" s="1236" t="str">
        <f t="shared" si="7"/>
        <v>vivre en marge de la société</v>
      </c>
      <c r="W33" s="554"/>
      <c r="X33" s="550"/>
      <c r="Y33" s="550"/>
      <c r="Z33" s="550"/>
      <c r="AA33" s="550"/>
      <c r="AB33" s="550"/>
      <c r="AC33" s="550"/>
      <c r="AD33" s="550"/>
      <c r="AE33" s="550"/>
      <c r="AF33" s="550"/>
      <c r="AG33" s="936"/>
      <c r="AH33" s="554"/>
      <c r="AI33" s="553"/>
      <c r="AJ33" s="555"/>
      <c r="AM33" s="552"/>
      <c r="AN33" s="552"/>
      <c r="AO33" s="552"/>
      <c r="AP33" s="552"/>
      <c r="AQ33" s="552"/>
      <c r="AR33" s="556"/>
      <c r="AS33" s="552"/>
      <c r="AT33" s="552"/>
      <c r="AU33" s="559"/>
      <c r="AV33" s="559"/>
      <c r="AW33" s="551"/>
      <c r="AX33" s="552"/>
      <c r="AY33" s="552"/>
      <c r="AZ33" s="552"/>
      <c r="BA33" s="81"/>
      <c r="BB33" s="81"/>
      <c r="BC33" s="81"/>
      <c r="BD33" s="543"/>
      <c r="BE33" s="81"/>
      <c r="BF33" s="544"/>
      <c r="BG33" s="169"/>
      <c r="BS33" s="81"/>
      <c r="BT33" s="169"/>
      <c r="BU33" s="169"/>
      <c r="BV33" s="169"/>
      <c r="BW33" s="169"/>
      <c r="BX33" s="169"/>
      <c r="BY33" s="169"/>
    </row>
    <row r="34" spans="1:77" s="322" customFormat="1" ht="36" customHeight="1" thickTop="1" thickBot="1" x14ac:dyDescent="0.25">
      <c r="B34" s="1363" t="str">
        <f>"absence de la motivation "&amp;usrCode(AV23&amp;AU23)&amp;" ("&amp;VLOOKUP(usrCode(AV23&amp;AU23),LibProfils,4,FALSE)&amp;")"</f>
        <v>absence de la motivation WU (structurer)</v>
      </c>
      <c r="C34" s="1125" t="str">
        <f>usrCode("/"&amp;AU23&amp;"/"&amp;AV23)</f>
        <v>/wu</v>
      </c>
      <c r="D34" s="1400" t="str">
        <f>$U$3&amp;U34&amp;$U$5&amp;$U$6&amp;$U$7&amp;S34&amp;$U$9</f>
        <v>Vivre au jour le jour
(= IMPROVISER)</v>
      </c>
      <c r="E34" s="1234"/>
      <c r="F34" s="554"/>
      <c r="G34" s="1236" t="str">
        <f>$CB$12&amp;VLOOKUP(AU23,LibProfils,4,FALSE)&amp;$CC$12&amp;VLOOKUP(AV23,LibProfils,4,FALSE)</f>
        <v xml:space="preserve">  0% appartenir
  0% savoir</v>
      </c>
      <c r="H34" s="1236"/>
      <c r="I34" s="1504" t="s">
        <v>445</v>
      </c>
      <c r="O34" s="1110"/>
      <c r="P34" s="554"/>
      <c r="Q34" s="550" t="str">
        <f>C34</f>
        <v>/wu</v>
      </c>
      <c r="R34" s="550"/>
      <c r="S34" s="1236" t="str">
        <f>UPPER(VLOOKUP(Q34,LibProfils,4,FALSE))</f>
        <v>IMPROVISER</v>
      </c>
      <c r="T34" s="1236"/>
      <c r="U34" s="1236" t="str">
        <f t="shared" si="6"/>
        <v>Vivre au jour le jour</v>
      </c>
      <c r="V34" s="1236"/>
      <c r="W34" s="554"/>
      <c r="X34" s="550"/>
      <c r="Y34" s="550"/>
      <c r="Z34" s="550"/>
      <c r="AA34" s="550"/>
      <c r="AB34" s="550"/>
      <c r="AC34" s="550"/>
      <c r="AD34" s="550"/>
      <c r="AE34" s="550"/>
      <c r="AF34" s="550"/>
      <c r="AG34" s="936"/>
      <c r="AH34" s="554"/>
      <c r="AI34" s="553"/>
      <c r="AJ34" s="555"/>
      <c r="AM34" s="552"/>
      <c r="AN34" s="552"/>
      <c r="AO34" s="552"/>
      <c r="AP34" s="552"/>
      <c r="AQ34" s="552"/>
      <c r="AR34" s="556"/>
      <c r="AS34" s="552"/>
      <c r="AT34" s="552"/>
      <c r="AU34" s="559"/>
      <c r="AV34" s="559"/>
      <c r="AW34" s="551"/>
      <c r="AX34" s="552"/>
      <c r="AY34" s="552"/>
      <c r="AZ34" s="552"/>
      <c r="BA34" s="81"/>
      <c r="BB34" s="81"/>
      <c r="BC34" s="81"/>
      <c r="BD34" s="543"/>
      <c r="BE34" s="81"/>
      <c r="BF34" s="544"/>
      <c r="BG34" s="169"/>
      <c r="BS34" s="81"/>
      <c r="BT34" s="169"/>
      <c r="BU34" s="169"/>
      <c r="BV34" s="169"/>
      <c r="BW34" s="169"/>
      <c r="BX34" s="169"/>
      <c r="BY34" s="169"/>
    </row>
    <row r="35" spans="1:77" s="322" customFormat="1" ht="36" customHeight="1" thickTop="1" thickBot="1" x14ac:dyDescent="0.25">
      <c r="B35" s="553"/>
      <c r="C35" s="1107"/>
      <c r="D35" s="553"/>
      <c r="E35" s="554"/>
      <c r="F35" s="554"/>
      <c r="G35" s="554"/>
      <c r="H35" s="1110"/>
      <c r="I35" s="1110"/>
      <c r="J35" s="1489"/>
      <c r="K35" s="1489"/>
      <c r="L35" s="1110"/>
      <c r="M35" s="1110"/>
      <c r="N35" s="1110"/>
      <c r="O35" s="1110"/>
      <c r="P35" s="554"/>
      <c r="Q35" s="554"/>
      <c r="R35" s="554"/>
      <c r="S35" s="554"/>
      <c r="T35" s="554"/>
      <c r="U35" s="554"/>
      <c r="V35" s="554"/>
      <c r="W35" s="554"/>
      <c r="X35" s="550"/>
      <c r="Y35" s="550"/>
      <c r="Z35" s="550"/>
      <c r="AA35" s="550"/>
      <c r="AB35" s="550"/>
      <c r="AC35" s="550"/>
      <c r="AD35" s="550"/>
      <c r="AE35" s="550"/>
      <c r="AF35" s="550"/>
      <c r="AG35" s="936"/>
      <c r="AH35" s="554"/>
      <c r="AI35" s="553"/>
      <c r="AJ35" s="555"/>
      <c r="AM35" s="552"/>
      <c r="AN35" s="552"/>
      <c r="AO35" s="552"/>
      <c r="AP35" s="552"/>
      <c r="AQ35" s="552"/>
      <c r="AR35" s="556"/>
      <c r="AS35" s="552"/>
      <c r="AT35" s="552"/>
      <c r="AU35" s="559"/>
      <c r="AV35" s="559"/>
      <c r="AW35" s="551"/>
      <c r="AX35" s="552"/>
      <c r="AY35" s="552"/>
      <c r="AZ35" s="552"/>
      <c r="BA35" s="81"/>
      <c r="BB35" s="81"/>
      <c r="BC35" s="81"/>
      <c r="BD35" s="543"/>
      <c r="BE35" s="81"/>
      <c r="BF35" s="544"/>
      <c r="BG35" s="169"/>
      <c r="BS35" s="81"/>
      <c r="BT35" s="169"/>
      <c r="BU35" s="169"/>
      <c r="BV35" s="169"/>
      <c r="BW35" s="169"/>
      <c r="BX35" s="169"/>
      <c r="BY35" s="169"/>
    </row>
    <row r="36" spans="1:77" s="322" customFormat="1" ht="36" customHeight="1" thickTop="1" thickBot="1" x14ac:dyDescent="0.25">
      <c r="A36" s="1234" t="str">
        <f>usrCode(AU36&amp;AV36)</f>
        <v>WB</v>
      </c>
      <c r="B36" s="1362" t="str">
        <f>UPPER(VLOOKUP(A36,LibProfils,4,FALSE))&amp;CHAR(10)&amp;"("&amp;VLOOKUP(A36,LibProfils,5,FALSE)&amp;")"</f>
        <v>INTÉGRER
(disposer d'une place dans le système)</v>
      </c>
      <c r="C36" s="1125"/>
      <c r="D36" s="553"/>
      <c r="E36" s="554"/>
      <c r="F36" s="554"/>
      <c r="G36" s="1364"/>
      <c r="H36" s="1110"/>
      <c r="I36" s="1504" t="s">
        <v>444</v>
      </c>
      <c r="J36" s="1489"/>
      <c r="K36" s="1489"/>
      <c r="L36" s="1110"/>
      <c r="M36" s="1110"/>
      <c r="N36" s="1110"/>
      <c r="O36" s="1110"/>
      <c r="P36" s="554"/>
      <c r="Q36" s="554" t="str">
        <f>A39</f>
        <v>W</v>
      </c>
      <c r="R36" s="554" t="str">
        <f>A40</f>
        <v>B</v>
      </c>
      <c r="S36" s="1236" t="str">
        <f>VLOOKUP(Q36,LibProfils,4,FALSE)</f>
        <v>appartenir</v>
      </c>
      <c r="T36" s="1236" t="str">
        <f>VLOOKUP(R36,LibProfils,4,FALSE)</f>
        <v>pouvoir</v>
      </c>
      <c r="U36" s="554"/>
      <c r="V36" s="554"/>
      <c r="W36" s="554"/>
      <c r="X36" s="550"/>
      <c r="Y36" s="550"/>
      <c r="Z36" s="550"/>
      <c r="AA36" s="550"/>
      <c r="AB36" s="550"/>
      <c r="AC36" s="550"/>
      <c r="AD36" s="550"/>
      <c r="AE36" s="550"/>
      <c r="AF36" s="550"/>
      <c r="AG36" s="936"/>
      <c r="AH36" s="554"/>
      <c r="AI36" s="553"/>
      <c r="AJ36" s="555"/>
      <c r="AM36" s="552"/>
      <c r="AN36" s="552"/>
      <c r="AO36" s="552"/>
      <c r="AP36" s="552"/>
      <c r="AQ36" s="552"/>
      <c r="AR36" s="556"/>
      <c r="AS36" s="552"/>
      <c r="AT36" s="552"/>
      <c r="AU36" s="559" t="str">
        <f>AU559</f>
        <v>W</v>
      </c>
      <c r="AV36" s="559" t="str">
        <f>AV559</f>
        <v>B</v>
      </c>
      <c r="AW36" s="551"/>
      <c r="AX36" s="552"/>
      <c r="AY36" s="552"/>
      <c r="AZ36" s="552"/>
      <c r="BA36" s="81"/>
      <c r="BB36" s="81"/>
      <c r="BC36" s="81"/>
      <c r="BD36" s="543"/>
      <c r="BE36" s="81"/>
      <c r="BF36" s="544"/>
      <c r="BG36" s="169"/>
      <c r="BS36" s="81"/>
      <c r="BT36" s="169"/>
      <c r="BU36" s="169"/>
      <c r="BV36" s="169"/>
      <c r="BW36" s="169"/>
      <c r="BX36" s="169"/>
      <c r="BY36" s="169"/>
    </row>
    <row r="37" spans="1:77" s="322" customFormat="1" ht="36" customHeight="1" thickTop="1" thickBot="1" x14ac:dyDescent="0.25">
      <c r="B37" s="1363"/>
      <c r="C37" s="1208" t="str">
        <f>usrCode(AU36&amp;"/"&amp;AV36)</f>
        <v>W/b</v>
      </c>
      <c r="D37" s="1394" t="str">
        <f>$U$3&amp;U37&amp;$U$4&amp;V37&amp;$U$5&amp;$U$6&amp;$U$7&amp;S37&amp;$U$8&amp;T37&amp;$U$9</f>
        <v>Œuvrer pour la société, vivre dans un monde de non-compétition
(= ŒUVRER, COHABITER)</v>
      </c>
      <c r="E37" s="1387" t="s">
        <v>29</v>
      </c>
      <c r="F37" s="554"/>
      <c r="G37" s="1236" t="str">
        <f>$CB$2&amp;S36&amp;$CC$2&amp;T36</f>
        <v>99% appartenir
  0% pouvoir</v>
      </c>
      <c r="H37" s="1522" t="s">
        <v>6</v>
      </c>
      <c r="I37" s="1505"/>
      <c r="J37" s="1507" t="s">
        <v>439</v>
      </c>
      <c r="K37" s="1508" t="s">
        <v>439</v>
      </c>
      <c r="L37" s="1509"/>
      <c r="M37" s="1510" t="s">
        <v>439</v>
      </c>
      <c r="N37" s="1511"/>
      <c r="O37" s="1110"/>
      <c r="P37" s="554"/>
      <c r="Q37" s="550" t="str">
        <f>C37</f>
        <v>W/b</v>
      </c>
      <c r="R37" s="550" t="str">
        <f>usrCode("/"&amp;A40)</f>
        <v>/b</v>
      </c>
      <c r="S37" s="1236" t="str">
        <f t="shared" ref="S37:S46" si="9">UPPER(VLOOKUP(Q37,LibProfils,4,FALSE))</f>
        <v>ŒUVRER</v>
      </c>
      <c r="T37" s="1236" t="str">
        <f t="shared" ref="T37:T46" si="10">UPPER(VLOOKUP(R37,LibProfils,4,FALSE))</f>
        <v>COHABITER</v>
      </c>
      <c r="U37" s="1236" t="str">
        <f t="shared" ref="U37:U47" si="11">UPPER(LEFT(VLOOKUP(Q37,LibProfils,5,FALSE)))&amp;MID(VLOOKUP(Q37,LibProfils,5,FALSE),2,99)</f>
        <v>Œuvrer pour la société</v>
      </c>
      <c r="V37" s="1236" t="str">
        <f t="shared" ref="V37:V46" si="12">VLOOKUP(R37,LibProfils,5,FALSE)</f>
        <v>vivre dans un monde de non-compétition</v>
      </c>
      <c r="W37" s="554"/>
      <c r="X37" s="550"/>
      <c r="Y37" s="550"/>
      <c r="Z37" s="550"/>
      <c r="AA37" s="550"/>
      <c r="AB37" s="550"/>
      <c r="AC37" s="550"/>
      <c r="AD37" s="550"/>
      <c r="AE37" s="550"/>
      <c r="AF37" s="550"/>
      <c r="AG37" s="936"/>
      <c r="AH37" s="554"/>
      <c r="AI37" s="553"/>
      <c r="AJ37" s="555"/>
      <c r="AM37" s="552"/>
      <c r="AN37" s="552"/>
      <c r="AO37" s="552"/>
      <c r="AP37" s="552"/>
      <c r="AQ37" s="552"/>
      <c r="AR37" s="556"/>
      <c r="AS37" s="552"/>
      <c r="AT37" s="552"/>
      <c r="AU37" s="559"/>
      <c r="AV37" s="559"/>
      <c r="AW37" s="551"/>
      <c r="AX37" s="552"/>
      <c r="AY37" s="552"/>
      <c r="AZ37" s="552"/>
      <c r="BA37" s="81"/>
      <c r="BB37" s="81"/>
      <c r="BC37" s="81"/>
      <c r="BD37" s="543"/>
      <c r="BE37" s="81"/>
      <c r="BF37" s="544"/>
      <c r="BG37" s="169"/>
      <c r="BS37" s="81"/>
      <c r="BT37" s="169"/>
      <c r="BU37" s="169"/>
      <c r="BV37" s="169"/>
      <c r="BW37" s="169"/>
      <c r="BX37" s="169"/>
      <c r="BY37" s="169"/>
    </row>
    <row r="38" spans="1:77" s="322" customFormat="1" ht="36" customHeight="1" thickTop="1" thickBot="1" x14ac:dyDescent="0.25">
      <c r="B38" s="1578" t="s">
        <v>384</v>
      </c>
      <c r="C38" s="1142"/>
      <c r="D38" s="1395" t="str">
        <f t="shared" ref="D38:D46" si="13">$U$3&amp;U38&amp;$U$4&amp;V38&amp;$U$5&amp;$U$6&amp;$U$7&amp;S38&amp;$U$8&amp;T38&amp;$U$9</f>
        <v>Œuvrer pour la société, vivre en société
(= ŒUVRER, APPARTENIR)</v>
      </c>
      <c r="E38" s="1308"/>
      <c r="F38" s="554"/>
      <c r="G38" s="1236" t="str">
        <f>$CB$3&amp;S36&amp;$CC$3&amp;T36</f>
        <v>88% appartenir
11% pouvoir</v>
      </c>
      <c r="H38" s="1520" t="s">
        <v>11</v>
      </c>
      <c r="I38" s="1521"/>
      <c r="J38" s="1507" t="s">
        <v>16</v>
      </c>
      <c r="K38" s="1508" t="s">
        <v>16</v>
      </c>
      <c r="L38" s="1509" t="s">
        <v>16</v>
      </c>
      <c r="M38" s="1512"/>
      <c r="N38" s="1511"/>
      <c r="O38" s="1110"/>
      <c r="P38" s="554"/>
      <c r="Q38" s="550" t="str">
        <f>C37</f>
        <v>W/b</v>
      </c>
      <c r="R38" s="550" t="str">
        <f>A39</f>
        <v>W</v>
      </c>
      <c r="S38" s="1236" t="str">
        <f t="shared" si="9"/>
        <v>ŒUVRER</v>
      </c>
      <c r="T38" s="1236" t="str">
        <f t="shared" si="10"/>
        <v>APPARTENIR</v>
      </c>
      <c r="U38" s="1236" t="str">
        <f t="shared" si="11"/>
        <v>Œuvrer pour la société</v>
      </c>
      <c r="V38" s="1236" t="str">
        <f t="shared" si="12"/>
        <v>vivre en société</v>
      </c>
      <c r="W38" s="554"/>
      <c r="X38" s="550"/>
      <c r="Y38" s="550"/>
      <c r="Z38" s="550"/>
      <c r="AA38" s="550"/>
      <c r="AB38" s="550"/>
      <c r="AC38" s="550"/>
      <c r="AD38" s="550"/>
      <c r="AE38" s="550"/>
      <c r="AF38" s="550"/>
      <c r="AG38" s="936"/>
      <c r="AH38" s="554"/>
      <c r="AI38" s="553"/>
      <c r="AJ38" s="555"/>
      <c r="AM38" s="552"/>
      <c r="AN38" s="552"/>
      <c r="AO38" s="552"/>
      <c r="AP38" s="552"/>
      <c r="AQ38" s="552"/>
      <c r="AR38" s="556"/>
      <c r="AS38" s="552"/>
      <c r="AT38" s="552"/>
      <c r="AU38" s="559"/>
      <c r="AV38" s="559"/>
      <c r="AW38" s="551"/>
      <c r="AX38" s="552"/>
      <c r="AY38" s="552"/>
      <c r="AZ38" s="552"/>
      <c r="BA38" s="81"/>
      <c r="BB38" s="81"/>
      <c r="BC38" s="81"/>
      <c r="BD38" s="543"/>
      <c r="BE38" s="81"/>
      <c r="BF38" s="544"/>
      <c r="BG38" s="169"/>
      <c r="BS38" s="81"/>
      <c r="BT38" s="169"/>
      <c r="BU38" s="169"/>
      <c r="BV38" s="169"/>
      <c r="BW38" s="169"/>
      <c r="BX38" s="169"/>
      <c r="BY38" s="169"/>
    </row>
    <row r="39" spans="1:77" s="322" customFormat="1" ht="36" customHeight="1" thickTop="1" thickBot="1" x14ac:dyDescent="0.25">
      <c r="A39" s="31" t="str">
        <f>usrCode(AU36)</f>
        <v>W</v>
      </c>
      <c r="B39" s="553" t="str">
        <f>UPPER(VLOOKUP(A39,LibProfils,4,FALSE))&amp;CHAR(10)&amp;"("&amp;VLOOKUP(A39,LibProfils,5,FALSE)&amp;")"</f>
        <v>APPARTENIR
(vivre en société)</v>
      </c>
      <c r="C39" s="1143"/>
      <c r="D39" s="1398" t="str">
        <f t="shared" si="13"/>
        <v>Être affecté à un rôle utile, vivre en société
(= AVOIR UN RÔLE, APPARTENIR)</v>
      </c>
      <c r="E39" s="1309"/>
      <c r="F39" s="554"/>
      <c r="G39" s="1236" t="str">
        <f>$CB$4&amp;S36&amp;$CC$4&amp;T36</f>
        <v>77% appartenir
22% pouvoir</v>
      </c>
      <c r="H39" s="1519" t="s">
        <v>7</v>
      </c>
      <c r="I39" s="1503"/>
      <c r="J39" s="1513"/>
      <c r="K39" s="1508" t="s">
        <v>442</v>
      </c>
      <c r="L39" s="1509" t="s">
        <v>442</v>
      </c>
      <c r="M39" s="1512"/>
      <c r="N39" s="1514" t="s">
        <v>442</v>
      </c>
      <c r="O39" s="1110"/>
      <c r="P39" s="554"/>
      <c r="Q39" s="550" t="str">
        <f>C40</f>
        <v>W.b</v>
      </c>
      <c r="R39" s="550" t="str">
        <f>A39</f>
        <v>W</v>
      </c>
      <c r="S39" s="1236" t="str">
        <f t="shared" si="9"/>
        <v>AVOIR UN RÔLE</v>
      </c>
      <c r="T39" s="1236" t="str">
        <f t="shared" si="10"/>
        <v>APPARTENIR</v>
      </c>
      <c r="U39" s="1236" t="str">
        <f t="shared" si="11"/>
        <v>Être affecté à un rôle utile</v>
      </c>
      <c r="V39" s="1236" t="str">
        <f t="shared" si="12"/>
        <v>vivre en société</v>
      </c>
      <c r="W39" s="554"/>
      <c r="X39" s="550"/>
      <c r="Y39" s="550"/>
      <c r="Z39" s="550"/>
      <c r="AA39" s="550"/>
      <c r="AB39" s="550"/>
      <c r="AC39" s="550"/>
      <c r="AD39" s="550"/>
      <c r="AE39" s="550"/>
      <c r="AF39" s="550"/>
      <c r="AG39" s="936"/>
      <c r="AH39" s="554"/>
      <c r="AI39" s="553"/>
      <c r="AJ39" s="555"/>
      <c r="AM39" s="552"/>
      <c r="AN39" s="552"/>
      <c r="AO39" s="552"/>
      <c r="AP39" s="552"/>
      <c r="AQ39" s="552"/>
      <c r="AR39" s="556"/>
      <c r="AS39" s="552"/>
      <c r="AT39" s="552"/>
      <c r="AU39" s="559"/>
      <c r="AV39" s="559"/>
      <c r="AW39" s="551"/>
      <c r="AX39" s="552"/>
      <c r="AY39" s="552"/>
      <c r="AZ39" s="552"/>
      <c r="BA39" s="81"/>
      <c r="BB39" s="81"/>
      <c r="BC39" s="81"/>
      <c r="BD39" s="543"/>
      <c r="BE39" s="81"/>
      <c r="BF39" s="544"/>
      <c r="BG39" s="169"/>
      <c r="BS39" s="81"/>
      <c r="BT39" s="169"/>
      <c r="BU39" s="169"/>
      <c r="BV39" s="169"/>
      <c r="BW39" s="169"/>
      <c r="BX39" s="169"/>
      <c r="BY39" s="169"/>
    </row>
    <row r="40" spans="1:77" s="322" customFormat="1" ht="36" customHeight="1" thickTop="1" thickBot="1" x14ac:dyDescent="0.25">
      <c r="A40" s="31" t="str">
        <f>usrCode(AV36)</f>
        <v>B</v>
      </c>
      <c r="B40" s="553" t="str">
        <f>UPPER(VLOOKUP(A40,LibProfils,4,FALSE))&amp;CHAR(10)&amp;"("&amp;VLOOKUP(A40,LibProfils,5,FALSE)&amp;")"</f>
        <v>POUVOIR
(vivre dans un monde de compétition)</v>
      </c>
      <c r="C40" s="1401" t="str">
        <f>AU36&amp;"."&amp;LOWER(AV36)</f>
        <v>W.b</v>
      </c>
      <c r="D40" s="1399" t="str">
        <f t="shared" si="13"/>
        <v>Être affecté à un rôle utile, vivre dans un monde de compétition
(= AVOIR UN RÔLE, POUVOIR)</v>
      </c>
      <c r="E40" s="1402"/>
      <c r="F40" s="554"/>
      <c r="G40" s="1236" t="str">
        <f>$CB$5&amp;S36&amp;$CC$5&amp;T36</f>
        <v>66% appartenir
33% pouvoir</v>
      </c>
      <c r="H40" s="1506" t="s">
        <v>12</v>
      </c>
      <c r="I40" s="1503"/>
      <c r="J40" s="1513"/>
      <c r="K40" s="1508" t="s">
        <v>17</v>
      </c>
      <c r="L40" s="1509" t="s">
        <v>17</v>
      </c>
      <c r="M40" s="1510" t="s">
        <v>17</v>
      </c>
      <c r="N40" s="1511"/>
      <c r="O40" s="1110"/>
      <c r="P40" s="554"/>
      <c r="Q40" s="550" t="str">
        <f>C40</f>
        <v>W.b</v>
      </c>
      <c r="R40" s="550" t="str">
        <f>A40</f>
        <v>B</v>
      </c>
      <c r="S40" s="1236" t="str">
        <f t="shared" si="9"/>
        <v>AVOIR UN RÔLE</v>
      </c>
      <c r="T40" s="1236" t="str">
        <f t="shared" si="10"/>
        <v>POUVOIR</v>
      </c>
      <c r="U40" s="1236" t="str">
        <f t="shared" si="11"/>
        <v>Être affecté à un rôle utile</v>
      </c>
      <c r="V40" s="1236" t="str">
        <f t="shared" si="12"/>
        <v>vivre dans un monde de compétition</v>
      </c>
      <c r="W40" s="554"/>
      <c r="X40" s="550"/>
      <c r="Y40" s="550"/>
      <c r="Z40" s="550"/>
      <c r="AA40" s="550"/>
      <c r="AB40" s="550"/>
      <c r="AC40" s="550"/>
      <c r="AD40" s="550"/>
      <c r="AE40" s="550"/>
      <c r="AF40" s="550"/>
      <c r="AG40" s="936"/>
      <c r="AH40" s="554"/>
      <c r="AI40" s="553"/>
      <c r="AJ40" s="555"/>
      <c r="AM40" s="552"/>
      <c r="AN40" s="552"/>
      <c r="AO40" s="552"/>
      <c r="AP40" s="552"/>
      <c r="AQ40" s="552"/>
      <c r="AR40" s="556"/>
      <c r="AS40" s="552"/>
      <c r="AT40" s="552"/>
      <c r="AU40" s="559"/>
      <c r="AV40" s="559"/>
      <c r="AW40" s="551"/>
      <c r="AX40" s="552"/>
      <c r="AY40" s="552"/>
      <c r="AZ40" s="552"/>
      <c r="BA40" s="81"/>
      <c r="BB40" s="81"/>
      <c r="BC40" s="81"/>
      <c r="BD40" s="543"/>
      <c r="BE40" s="81"/>
      <c r="BF40" s="544"/>
      <c r="BG40" s="169"/>
      <c r="BS40" s="81"/>
      <c r="BT40" s="169"/>
      <c r="BU40" s="169"/>
      <c r="BV40" s="169"/>
      <c r="BW40" s="169"/>
      <c r="BX40" s="169"/>
      <c r="BY40" s="169"/>
    </row>
    <row r="41" spans="1:77" s="322" customFormat="1" ht="36" customHeight="1" thickTop="1" thickBot="1" x14ac:dyDescent="0.25">
      <c r="B41" s="1128"/>
      <c r="C41" s="1144"/>
      <c r="D41" s="1396" t="str">
        <f t="shared" si="13"/>
        <v>Disposer d'une place dans le système, vivre en société
(= INTÉGRER, APPARTENIR)</v>
      </c>
      <c r="E41" s="1310"/>
      <c r="F41" s="554"/>
      <c r="G41" s="1236" t="str">
        <f>$CB$6&amp;S36&amp;$CC$6&amp;T36</f>
        <v>55% appartenir
44% pouvoir</v>
      </c>
      <c r="H41" s="1506" t="s">
        <v>8</v>
      </c>
      <c r="I41" s="1503"/>
      <c r="J41" s="1507" t="s">
        <v>441</v>
      </c>
      <c r="K41" s="1515"/>
      <c r="L41" s="1509" t="s">
        <v>441</v>
      </c>
      <c r="M41" s="1510" t="s">
        <v>441</v>
      </c>
      <c r="N41" s="1511"/>
      <c r="O41" s="1110"/>
      <c r="P41" s="554"/>
      <c r="Q41" s="550" t="str">
        <f>A36</f>
        <v>WB</v>
      </c>
      <c r="R41" s="550" t="str">
        <f>A39</f>
        <v>W</v>
      </c>
      <c r="S41" s="1236" t="str">
        <f t="shared" si="9"/>
        <v>INTÉGRER</v>
      </c>
      <c r="T41" s="1236" t="str">
        <f t="shared" si="10"/>
        <v>APPARTENIR</v>
      </c>
      <c r="U41" s="1236" t="str">
        <f t="shared" si="11"/>
        <v>Disposer d'une place dans le système</v>
      </c>
      <c r="V41" s="1236" t="str">
        <f t="shared" si="12"/>
        <v>vivre en société</v>
      </c>
      <c r="W41" s="554"/>
      <c r="X41" s="550"/>
      <c r="Y41" s="550"/>
      <c r="Z41" s="550"/>
      <c r="AA41" s="550"/>
      <c r="AB41" s="550"/>
      <c r="AC41" s="550"/>
      <c r="AD41" s="550"/>
      <c r="AE41" s="550"/>
      <c r="AF41" s="550"/>
      <c r="AG41" s="936"/>
      <c r="AH41" s="554"/>
      <c r="AI41" s="553"/>
      <c r="AJ41" s="555"/>
      <c r="AM41" s="552"/>
      <c r="AN41" s="552"/>
      <c r="AO41" s="552"/>
      <c r="AP41" s="552"/>
      <c r="AQ41" s="552"/>
      <c r="AR41" s="556"/>
      <c r="AS41" s="552"/>
      <c r="AT41" s="552"/>
      <c r="AU41" s="559"/>
      <c r="AV41" s="559"/>
      <c r="AW41" s="551"/>
      <c r="AX41" s="552"/>
      <c r="AY41" s="552"/>
      <c r="AZ41" s="552"/>
      <c r="BA41" s="81"/>
      <c r="BB41" s="81"/>
      <c r="BC41" s="81"/>
      <c r="BD41" s="543"/>
      <c r="BE41" s="81"/>
      <c r="BF41" s="544"/>
      <c r="BG41" s="169"/>
      <c r="BS41" s="81"/>
      <c r="BT41" s="169"/>
      <c r="BU41" s="169"/>
      <c r="BV41" s="169"/>
      <c r="BW41" s="169"/>
      <c r="BX41" s="169"/>
      <c r="BY41" s="169"/>
    </row>
    <row r="42" spans="1:77" s="322" customFormat="1" ht="36" customHeight="1" thickTop="1" thickBot="1" x14ac:dyDescent="0.25">
      <c r="B42" s="1128"/>
      <c r="C42" s="1145"/>
      <c r="D42" s="1395" t="str">
        <f t="shared" si="13"/>
        <v>Disposer d'une place dans le système, vivre dans un monde de compétition
(= INTÉGRER, POUVOIR)</v>
      </c>
      <c r="E42" s="1311"/>
      <c r="F42" s="554"/>
      <c r="G42" s="1236" t="str">
        <f>$CB$7&amp;S36&amp;$CC$7&amp;T36</f>
        <v>44% appartenir
55% pouvoir</v>
      </c>
      <c r="H42" s="1506" t="s">
        <v>13</v>
      </c>
      <c r="I42" s="1503"/>
      <c r="J42" s="1513"/>
      <c r="K42" s="1515"/>
      <c r="L42" s="1509" t="s">
        <v>18</v>
      </c>
      <c r="M42" s="1510" t="s">
        <v>18</v>
      </c>
      <c r="N42" s="1514" t="s">
        <v>18</v>
      </c>
      <c r="O42" s="1110"/>
      <c r="P42" s="554"/>
      <c r="Q42" s="550" t="str">
        <f>A36</f>
        <v>WB</v>
      </c>
      <c r="R42" s="550" t="str">
        <f>A40</f>
        <v>B</v>
      </c>
      <c r="S42" s="1236" t="str">
        <f t="shared" si="9"/>
        <v>INTÉGRER</v>
      </c>
      <c r="T42" s="1236" t="str">
        <f t="shared" si="10"/>
        <v>POUVOIR</v>
      </c>
      <c r="U42" s="1236" t="str">
        <f t="shared" si="11"/>
        <v>Disposer d'une place dans le système</v>
      </c>
      <c r="V42" s="1236" t="str">
        <f t="shared" si="12"/>
        <v>vivre dans un monde de compétition</v>
      </c>
      <c r="W42" s="554"/>
      <c r="X42" s="550"/>
      <c r="Y42" s="550"/>
      <c r="Z42" s="550"/>
      <c r="AA42" s="550"/>
      <c r="AB42" s="550"/>
      <c r="AC42" s="550"/>
      <c r="AD42" s="550"/>
      <c r="AE42" s="550"/>
      <c r="AF42" s="550"/>
      <c r="AG42" s="936"/>
      <c r="AH42" s="554"/>
      <c r="AI42" s="553"/>
      <c r="AJ42" s="555"/>
      <c r="AM42" s="552"/>
      <c r="AN42" s="552"/>
      <c r="AO42" s="552"/>
      <c r="AP42" s="552"/>
      <c r="AQ42" s="552"/>
      <c r="AR42" s="556"/>
      <c r="AS42" s="552"/>
      <c r="AT42" s="552"/>
      <c r="AU42" s="559"/>
      <c r="AV42" s="559"/>
      <c r="AW42" s="551"/>
      <c r="AX42" s="552"/>
      <c r="AY42" s="552"/>
      <c r="AZ42" s="552"/>
      <c r="BA42" s="81"/>
      <c r="BB42" s="81"/>
      <c r="BC42" s="81"/>
      <c r="BD42" s="543"/>
      <c r="BE42" s="81"/>
      <c r="BF42" s="544"/>
      <c r="BG42" s="169"/>
      <c r="BS42" s="81"/>
      <c r="BT42" s="169"/>
      <c r="BU42" s="169"/>
      <c r="BV42" s="169"/>
      <c r="BW42" s="169"/>
      <c r="BX42" s="169"/>
      <c r="BY42" s="169"/>
    </row>
    <row r="43" spans="1:77" s="322" customFormat="1" ht="36" customHeight="1" thickTop="1" thickBot="1" x14ac:dyDescent="0.25">
      <c r="B43" s="1128"/>
      <c r="C43" s="1403" t="str">
        <f>AV36&amp;"."&amp;LOWER(AU36)</f>
        <v>B.w</v>
      </c>
      <c r="D43" s="1398" t="str">
        <f t="shared" si="13"/>
        <v>Occuper un rôle de pouvoir, vivre en société
(= AVOIR UN STATUT, APPARTENIR)</v>
      </c>
      <c r="E43" s="1404"/>
      <c r="F43" s="554"/>
      <c r="G43" s="1236" t="str">
        <f>$CB$8&amp;S36&amp;$CC$8&amp;T36</f>
        <v>33% appartenir
66% pouvoir</v>
      </c>
      <c r="H43" s="1506" t="s">
        <v>9</v>
      </c>
      <c r="I43" s="1503"/>
      <c r="J43" s="1513"/>
      <c r="K43" s="1508" t="s">
        <v>443</v>
      </c>
      <c r="L43" s="1516"/>
      <c r="M43" s="1510" t="s">
        <v>443</v>
      </c>
      <c r="N43" s="1514" t="s">
        <v>443</v>
      </c>
      <c r="O43" s="1110"/>
      <c r="P43" s="554"/>
      <c r="Q43" s="550" t="str">
        <f>C43</f>
        <v>B.w</v>
      </c>
      <c r="R43" s="550" t="str">
        <f>A39</f>
        <v>W</v>
      </c>
      <c r="S43" s="1236" t="str">
        <f t="shared" si="9"/>
        <v>AVOIR UN STATUT</v>
      </c>
      <c r="T43" s="1236" t="str">
        <f t="shared" si="10"/>
        <v>APPARTENIR</v>
      </c>
      <c r="U43" s="1236" t="str">
        <f t="shared" si="11"/>
        <v>Occuper un rôle de pouvoir</v>
      </c>
      <c r="V43" s="1236" t="str">
        <f t="shared" si="12"/>
        <v>vivre en société</v>
      </c>
      <c r="W43" s="554"/>
      <c r="X43" s="550"/>
      <c r="Y43" s="550"/>
      <c r="Z43" s="550"/>
      <c r="AA43" s="550"/>
      <c r="AB43" s="550"/>
      <c r="AC43" s="550"/>
      <c r="AD43" s="550"/>
      <c r="AE43" s="550"/>
      <c r="AF43" s="550"/>
      <c r="AG43" s="936"/>
      <c r="AH43" s="554"/>
      <c r="AI43" s="553"/>
      <c r="AJ43" s="555"/>
      <c r="AM43" s="552"/>
      <c r="AN43" s="552"/>
      <c r="AO43" s="552"/>
      <c r="AP43" s="552"/>
      <c r="AQ43" s="552"/>
      <c r="AR43" s="556"/>
      <c r="AS43" s="552"/>
      <c r="AT43" s="552"/>
      <c r="AU43" s="559"/>
      <c r="AV43" s="559"/>
      <c r="AW43" s="551"/>
      <c r="AX43" s="552"/>
      <c r="AY43" s="552"/>
      <c r="AZ43" s="552"/>
      <c r="BA43" s="81"/>
      <c r="BB43" s="81"/>
      <c r="BC43" s="81"/>
      <c r="BD43" s="543"/>
      <c r="BE43" s="81"/>
      <c r="BF43" s="544"/>
      <c r="BG43" s="169"/>
      <c r="BS43" s="81"/>
      <c r="BT43" s="169"/>
      <c r="BU43" s="169"/>
      <c r="BV43" s="169"/>
      <c r="BW43" s="169"/>
      <c r="BX43" s="169"/>
      <c r="BY43" s="169"/>
    </row>
    <row r="44" spans="1:77" s="322" customFormat="1" ht="36" customHeight="1" thickTop="1" thickBot="1" x14ac:dyDescent="0.25">
      <c r="B44" s="1128"/>
      <c r="C44" s="1146"/>
      <c r="D44" s="1399" t="str">
        <f t="shared" si="13"/>
        <v>Occuper un rôle de pouvoir, vivre dans un monde de compétition
(= AVOIR UN STATUT, POUVOIR)</v>
      </c>
      <c r="E44" s="1312"/>
      <c r="F44" s="554"/>
      <c r="G44" s="1236" t="str">
        <f>$CB$9&amp;S36&amp;$CC$9&amp;T36</f>
        <v>22% appartenir
77% pouvoir</v>
      </c>
      <c r="H44" s="1506" t="s">
        <v>14</v>
      </c>
      <c r="I44" s="1503"/>
      <c r="J44" s="1507" t="s">
        <v>19</v>
      </c>
      <c r="K44" s="1515"/>
      <c r="L44" s="1516"/>
      <c r="M44" s="1510" t="s">
        <v>19</v>
      </c>
      <c r="N44" s="1514" t="s">
        <v>19</v>
      </c>
      <c r="O44" s="1110"/>
      <c r="P44" s="554"/>
      <c r="Q44" s="550" t="str">
        <f>C43</f>
        <v>B.w</v>
      </c>
      <c r="R44" s="550" t="str">
        <f>A40</f>
        <v>B</v>
      </c>
      <c r="S44" s="1236" t="str">
        <f t="shared" si="9"/>
        <v>AVOIR UN STATUT</v>
      </c>
      <c r="T44" s="1236" t="str">
        <f t="shared" si="10"/>
        <v>POUVOIR</v>
      </c>
      <c r="U44" s="1236" t="str">
        <f t="shared" si="11"/>
        <v>Occuper un rôle de pouvoir</v>
      </c>
      <c r="V44" s="1236" t="str">
        <f t="shared" si="12"/>
        <v>vivre dans un monde de compétition</v>
      </c>
      <c r="W44" s="554"/>
      <c r="X44" s="550"/>
      <c r="Y44" s="550"/>
      <c r="Z44" s="550"/>
      <c r="AA44" s="550"/>
      <c r="AB44" s="550"/>
      <c r="AC44" s="550"/>
      <c r="AD44" s="550"/>
      <c r="AE44" s="550"/>
      <c r="AF44" s="550"/>
      <c r="AG44" s="936"/>
      <c r="AH44" s="554"/>
      <c r="AI44" s="553"/>
      <c r="AJ44" s="555"/>
      <c r="AM44" s="552"/>
      <c r="AN44" s="552"/>
      <c r="AO44" s="552"/>
      <c r="AP44" s="552"/>
      <c r="AQ44" s="552"/>
      <c r="AR44" s="556"/>
      <c r="AS44" s="552"/>
      <c r="AT44" s="552"/>
      <c r="AU44" s="559"/>
      <c r="AV44" s="559"/>
      <c r="AW44" s="551"/>
      <c r="AX44" s="552"/>
      <c r="AY44" s="552"/>
      <c r="AZ44" s="552"/>
      <c r="BA44" s="81"/>
      <c r="BB44" s="81"/>
      <c r="BC44" s="81"/>
      <c r="BD44" s="543"/>
      <c r="BE44" s="81"/>
      <c r="BF44" s="544"/>
      <c r="BG44" s="169"/>
      <c r="BS44" s="81"/>
      <c r="BT44" s="169"/>
      <c r="BU44" s="169"/>
      <c r="BV44" s="169"/>
      <c r="BW44" s="169"/>
      <c r="BX44" s="169"/>
      <c r="BY44" s="169"/>
    </row>
    <row r="45" spans="1:77" s="322" customFormat="1" ht="36" customHeight="1" thickTop="1" thickBot="1" x14ac:dyDescent="0.25">
      <c r="B45" s="1128"/>
      <c r="C45" s="1147"/>
      <c r="D45" s="1396" t="str">
        <f t="shared" si="13"/>
        <v>Disposer de ressources à long terme, vivre dans un monde de compétition
(= POSSÉDER, POUVOIR)</v>
      </c>
      <c r="E45" s="1313"/>
      <c r="F45" s="554"/>
      <c r="G45" s="1236" t="str">
        <f>$CB$10&amp;S36&amp;$CC$10&amp;T36</f>
        <v>11% appartenir
88% pouvoir</v>
      </c>
      <c r="H45" s="1506" t="s">
        <v>10</v>
      </c>
      <c r="I45" s="1503"/>
      <c r="J45" s="1507" t="s">
        <v>440</v>
      </c>
      <c r="K45" s="1515"/>
      <c r="L45" s="1509" t="s">
        <v>440</v>
      </c>
      <c r="M45" s="1512"/>
      <c r="N45" s="1514" t="s">
        <v>440</v>
      </c>
      <c r="O45" s="1110"/>
      <c r="P45" s="554"/>
      <c r="Q45" s="550" t="str">
        <f>C46</f>
        <v>B/w</v>
      </c>
      <c r="R45" s="550" t="str">
        <f>A40</f>
        <v>B</v>
      </c>
      <c r="S45" s="1236" t="str">
        <f t="shared" si="9"/>
        <v>POSSÉDER</v>
      </c>
      <c r="T45" s="1236" t="str">
        <f t="shared" si="10"/>
        <v>POUVOIR</v>
      </c>
      <c r="U45" s="1236" t="str">
        <f t="shared" si="11"/>
        <v>Disposer de ressources à long terme</v>
      </c>
      <c r="V45" s="1236" t="str">
        <f t="shared" si="12"/>
        <v>vivre dans un monde de compétition</v>
      </c>
      <c r="W45" s="554"/>
      <c r="X45" s="550"/>
      <c r="Y45" s="550"/>
      <c r="Z45" s="550"/>
      <c r="AA45" s="550"/>
      <c r="AB45" s="550"/>
      <c r="AC45" s="550"/>
      <c r="AD45" s="550"/>
      <c r="AE45" s="550"/>
      <c r="AF45" s="550"/>
      <c r="AG45" s="936"/>
      <c r="AH45" s="554"/>
      <c r="AI45" s="553"/>
      <c r="AJ45" s="555"/>
      <c r="AM45" s="552"/>
      <c r="AN45" s="552"/>
      <c r="AO45" s="552"/>
      <c r="AP45" s="552"/>
      <c r="AQ45" s="552"/>
      <c r="AR45" s="556"/>
      <c r="AS45" s="552"/>
      <c r="AT45" s="552"/>
      <c r="AU45" s="559"/>
      <c r="AV45" s="559"/>
      <c r="AW45" s="551"/>
      <c r="AX45" s="552"/>
      <c r="AY45" s="552"/>
      <c r="AZ45" s="552"/>
      <c r="BA45" s="81"/>
      <c r="BB45" s="81"/>
      <c r="BC45" s="81"/>
      <c r="BD45" s="543"/>
      <c r="BE45" s="81"/>
      <c r="BF45" s="544"/>
      <c r="BG45" s="169"/>
      <c r="BS45" s="81"/>
      <c r="BT45" s="169"/>
      <c r="BU45" s="169"/>
      <c r="BV45" s="169"/>
      <c r="BW45" s="169"/>
      <c r="BX45" s="169"/>
      <c r="BY45" s="169"/>
    </row>
    <row r="46" spans="1:77" s="322" customFormat="1" ht="36" customHeight="1" thickTop="1" thickBot="1" x14ac:dyDescent="0.25">
      <c r="B46" s="1363"/>
      <c r="C46" s="1405" t="str">
        <f>usrCode("/"&amp;AU36&amp;AV36)</f>
        <v>B/w</v>
      </c>
      <c r="D46" s="1397" t="str">
        <f t="shared" si="13"/>
        <v>Disposer de ressources à long terme, vivre en marge de la société
(= POSSÉDER, VAGABONDER)</v>
      </c>
      <c r="E46" s="1406" t="s">
        <v>29</v>
      </c>
      <c r="F46" s="554"/>
      <c r="G46" s="1236" t="str">
        <f>$CB$11&amp;S36&amp;$CC$11&amp;T36</f>
        <v xml:space="preserve">  0% appartenir
99% pouvoir</v>
      </c>
      <c r="H46" s="1506" t="s">
        <v>15</v>
      </c>
      <c r="I46" s="1517"/>
      <c r="J46" s="1507" t="s">
        <v>20</v>
      </c>
      <c r="K46" s="1508" t="s">
        <v>20</v>
      </c>
      <c r="L46" s="1516"/>
      <c r="M46" s="1512"/>
      <c r="N46" s="1514" t="s">
        <v>20</v>
      </c>
      <c r="O46" s="1110"/>
      <c r="P46" s="554"/>
      <c r="Q46" s="550" t="str">
        <f>C46</f>
        <v>B/w</v>
      </c>
      <c r="R46" s="550" t="str">
        <f>usrCode("/"&amp;A39)</f>
        <v>/w</v>
      </c>
      <c r="S46" s="1236" t="str">
        <f t="shared" si="9"/>
        <v>POSSÉDER</v>
      </c>
      <c r="T46" s="1236" t="str">
        <f t="shared" si="10"/>
        <v>VAGABONDER</v>
      </c>
      <c r="U46" s="1236" t="str">
        <f t="shared" si="11"/>
        <v>Disposer de ressources à long terme</v>
      </c>
      <c r="V46" s="1236" t="str">
        <f t="shared" si="12"/>
        <v>vivre en marge de la société</v>
      </c>
      <c r="W46" s="554"/>
      <c r="X46" s="550"/>
      <c r="Y46" s="550"/>
      <c r="Z46" s="550"/>
      <c r="AA46" s="550"/>
      <c r="AB46" s="550"/>
      <c r="AC46" s="550"/>
      <c r="AD46" s="550"/>
      <c r="AE46" s="550"/>
      <c r="AF46" s="550"/>
      <c r="AG46" s="936"/>
      <c r="AH46" s="554"/>
      <c r="AI46" s="553"/>
      <c r="AJ46" s="555"/>
      <c r="AM46" s="552"/>
      <c r="AN46" s="552"/>
      <c r="AO46" s="552"/>
      <c r="AP46" s="552"/>
      <c r="AQ46" s="552"/>
      <c r="AR46" s="556"/>
      <c r="AS46" s="552"/>
      <c r="AT46" s="552"/>
      <c r="AU46" s="559"/>
      <c r="AV46" s="559"/>
      <c r="AW46" s="551"/>
      <c r="AX46" s="552"/>
      <c r="AY46" s="552"/>
      <c r="AZ46" s="552"/>
      <c r="BA46" s="81"/>
      <c r="BB46" s="81"/>
      <c r="BC46" s="81"/>
      <c r="BD46" s="543"/>
      <c r="BE46" s="81"/>
      <c r="BF46" s="544"/>
      <c r="BG46" s="169"/>
      <c r="BS46" s="81"/>
      <c r="BT46" s="169"/>
      <c r="BU46" s="169"/>
      <c r="BV46" s="169"/>
      <c r="BW46" s="169"/>
      <c r="BX46" s="169"/>
      <c r="BY46" s="169"/>
    </row>
    <row r="47" spans="1:77" s="322" customFormat="1" ht="36" customHeight="1" thickTop="1" thickBot="1" x14ac:dyDescent="0.25">
      <c r="B47" s="1363" t="str">
        <f>"absence de la motivation "&amp;usrCode(AV36&amp;AU36)&amp;" ("&amp;VLOOKUP(usrCode(AV36&amp;AU36),LibProfils,4,FALSE)&amp;")"</f>
        <v>absence de la motivation WB (intégrer)</v>
      </c>
      <c r="C47" s="1125" t="str">
        <f>usrCode("/"&amp;AU36&amp;"/"&amp;AV36)</f>
        <v>/wb</v>
      </c>
      <c r="D47" s="1400" t="str">
        <f>$U$3&amp;U47&amp;$U$5&amp;$U$6&amp;$U$7&amp;S47&amp;$U$9</f>
        <v>Ne faire partie d'aucun système
(= MARGINALISER)</v>
      </c>
      <c r="E47" s="1234"/>
      <c r="F47" s="554"/>
      <c r="G47" s="1236" t="str">
        <f>$CB$12&amp;VLOOKUP(AU36,LibProfils,4,FALSE)&amp;$CC$12&amp;VLOOKUP(AV36,LibProfils,4,FALSE)</f>
        <v xml:space="preserve">  0% appartenir
  0% pouvoir</v>
      </c>
      <c r="H47" s="1236"/>
      <c r="I47" s="1504" t="s">
        <v>445</v>
      </c>
      <c r="O47" s="1110"/>
      <c r="P47" s="554"/>
      <c r="Q47" s="550" t="str">
        <f>C47</f>
        <v>/wb</v>
      </c>
      <c r="R47" s="550"/>
      <c r="S47" s="1236" t="str">
        <f>UPPER(VLOOKUP(Q47,LibProfils,4,FALSE))</f>
        <v>MARGINALISER</v>
      </c>
      <c r="T47" s="1236"/>
      <c r="U47" s="1236" t="str">
        <f t="shared" si="11"/>
        <v>Ne faire partie d'aucun système</v>
      </c>
      <c r="V47" s="1236"/>
      <c r="W47" s="554"/>
      <c r="X47" s="550"/>
      <c r="Y47" s="550"/>
      <c r="Z47" s="550"/>
      <c r="AA47" s="550"/>
      <c r="AB47" s="550"/>
      <c r="AC47" s="550"/>
      <c r="AD47" s="550"/>
      <c r="AE47" s="550"/>
      <c r="AF47" s="550"/>
      <c r="AG47" s="936"/>
      <c r="AH47" s="554"/>
      <c r="AI47" s="553"/>
      <c r="AJ47" s="555"/>
      <c r="AM47" s="552"/>
      <c r="AN47" s="552"/>
      <c r="AO47" s="552"/>
      <c r="AP47" s="552"/>
      <c r="AQ47" s="552"/>
      <c r="AR47" s="556"/>
      <c r="AS47" s="552"/>
      <c r="AT47" s="552"/>
      <c r="AU47" s="559"/>
      <c r="AV47" s="559"/>
      <c r="AW47" s="551"/>
      <c r="AX47" s="552"/>
      <c r="AY47" s="552"/>
      <c r="AZ47" s="552"/>
      <c r="BA47" s="81"/>
      <c r="BB47" s="81"/>
      <c r="BC47" s="81"/>
      <c r="BD47" s="543"/>
      <c r="BE47" s="81"/>
      <c r="BF47" s="544"/>
      <c r="BG47" s="169"/>
      <c r="BS47" s="81"/>
      <c r="BT47" s="169"/>
      <c r="BU47" s="169"/>
      <c r="BV47" s="169"/>
      <c r="BW47" s="169"/>
      <c r="BX47" s="169"/>
      <c r="BY47" s="169"/>
    </row>
    <row r="48" spans="1:77" s="322" customFormat="1" ht="36" customHeight="1" thickTop="1" thickBot="1" x14ac:dyDescent="0.25">
      <c r="B48" s="553"/>
      <c r="C48" s="1107"/>
      <c r="D48" s="553"/>
      <c r="E48" s="554"/>
      <c r="F48" s="554"/>
      <c r="G48" s="554"/>
      <c r="H48" s="1110"/>
      <c r="I48" s="1110"/>
      <c r="J48" s="1489"/>
      <c r="K48" s="1489"/>
      <c r="L48" s="1110"/>
      <c r="M48" s="1110"/>
      <c r="N48" s="1110"/>
      <c r="O48" s="1110"/>
      <c r="P48" s="554"/>
      <c r="Q48" s="554"/>
      <c r="R48" s="554"/>
      <c r="S48" s="554"/>
      <c r="T48" s="554"/>
      <c r="U48" s="554"/>
      <c r="V48" s="554"/>
      <c r="W48" s="554"/>
      <c r="X48" s="550"/>
      <c r="Y48" s="550"/>
      <c r="Z48" s="550"/>
      <c r="AA48" s="550"/>
      <c r="AB48" s="550"/>
      <c r="AC48" s="550"/>
      <c r="AD48" s="550"/>
      <c r="AE48" s="550"/>
      <c r="AF48" s="550"/>
      <c r="AG48" s="936"/>
      <c r="AH48" s="554"/>
      <c r="AI48" s="553"/>
      <c r="AJ48" s="555"/>
      <c r="AM48" s="552"/>
      <c r="AN48" s="552"/>
      <c r="AO48" s="552"/>
      <c r="AP48" s="552"/>
      <c r="AQ48" s="552"/>
      <c r="AR48" s="556"/>
      <c r="AS48" s="552"/>
      <c r="AT48" s="552"/>
      <c r="AU48" s="559"/>
      <c r="AV48" s="559"/>
      <c r="AW48" s="551"/>
      <c r="AX48" s="552"/>
      <c r="AY48" s="552"/>
      <c r="AZ48" s="552"/>
      <c r="BA48" s="81"/>
      <c r="BB48" s="81"/>
      <c r="BC48" s="81"/>
      <c r="BD48" s="543"/>
      <c r="BE48" s="81"/>
      <c r="BF48" s="544"/>
      <c r="BG48" s="169"/>
      <c r="BS48" s="81"/>
      <c r="BT48" s="169"/>
      <c r="BU48" s="169"/>
      <c r="BV48" s="169"/>
      <c r="BW48" s="169"/>
      <c r="BX48" s="169"/>
      <c r="BY48" s="169"/>
    </row>
    <row r="49" spans="1:77" s="322" customFormat="1" ht="36" customHeight="1" thickTop="1" thickBot="1" x14ac:dyDescent="0.25">
      <c r="A49" s="1234" t="str">
        <f>usrCode(AU49&amp;AV49)</f>
        <v>UB</v>
      </c>
      <c r="B49" s="1362" t="str">
        <f>UPPER(VLOOKUP(A49,LibProfils,4,FALSE))&amp;CHAR(10)&amp;"("&amp;VLOOKUP(A49,LibProfils,5,FALSE)&amp;")"</f>
        <v>RÉUSSIR
(atteindre ses objectifs)</v>
      </c>
      <c r="C49" s="1125"/>
      <c r="D49" s="553"/>
      <c r="E49" s="554"/>
      <c r="F49" s="554"/>
      <c r="G49" s="1364"/>
      <c r="H49" s="1110"/>
      <c r="I49" s="1504" t="s">
        <v>444</v>
      </c>
      <c r="J49" s="1489"/>
      <c r="K49" s="1489"/>
      <c r="L49" s="1110"/>
      <c r="M49" s="1110"/>
      <c r="N49" s="1110"/>
      <c r="O49" s="1110"/>
      <c r="P49" s="554"/>
      <c r="Q49" s="554" t="str">
        <f>A52</f>
        <v>U</v>
      </c>
      <c r="R49" s="554" t="str">
        <f>A53</f>
        <v>B</v>
      </c>
      <c r="S49" s="1236" t="str">
        <f>VLOOKUP(Q49,LibProfils,4,FALSE)</f>
        <v>savoir</v>
      </c>
      <c r="T49" s="1236" t="str">
        <f>VLOOKUP(R49,LibProfils,4,FALSE)</f>
        <v>pouvoir</v>
      </c>
      <c r="U49" s="554"/>
      <c r="V49" s="554"/>
      <c r="W49" s="554"/>
      <c r="X49" s="550"/>
      <c r="Y49" s="550"/>
      <c r="Z49" s="550"/>
      <c r="AA49" s="550"/>
      <c r="AB49" s="550"/>
      <c r="AC49" s="550"/>
      <c r="AD49" s="550"/>
      <c r="AE49" s="550"/>
      <c r="AF49" s="550"/>
      <c r="AG49" s="936"/>
      <c r="AH49" s="554"/>
      <c r="AI49" s="553"/>
      <c r="AJ49" s="555"/>
      <c r="AM49" s="552"/>
      <c r="AN49" s="552"/>
      <c r="AO49" s="552"/>
      <c r="AP49" s="552"/>
      <c r="AQ49" s="552"/>
      <c r="AR49" s="556"/>
      <c r="AS49" s="552"/>
      <c r="AT49" s="552"/>
      <c r="AU49" s="559" t="str">
        <f>AU560</f>
        <v>U</v>
      </c>
      <c r="AV49" s="559" t="str">
        <f>AV560</f>
        <v>B</v>
      </c>
      <c r="AW49" s="551"/>
      <c r="AX49" s="552"/>
      <c r="AY49" s="552"/>
      <c r="AZ49" s="552"/>
      <c r="BA49" s="81"/>
      <c r="BB49" s="81"/>
      <c r="BC49" s="81"/>
      <c r="BD49" s="543"/>
      <c r="BE49" s="81"/>
      <c r="BF49" s="544"/>
      <c r="BG49" s="169"/>
      <c r="BS49" s="81"/>
      <c r="BT49" s="169"/>
      <c r="BU49" s="169"/>
      <c r="BV49" s="169"/>
      <c r="BW49" s="169"/>
      <c r="BX49" s="169"/>
      <c r="BY49" s="169"/>
    </row>
    <row r="50" spans="1:77" s="322" customFormat="1" ht="36" customHeight="1" thickTop="1" thickBot="1" x14ac:dyDescent="0.25">
      <c r="B50" s="1363"/>
      <c r="C50" s="1278" t="str">
        <f>usrCode(AU49&amp;"/"&amp;AV49)</f>
        <v>U/b</v>
      </c>
      <c r="D50" s="1394" t="str">
        <f>$U$3&amp;U50&amp;$U$4&amp;V50&amp;$U$5&amp;$U$6&amp;$U$7&amp;S50&amp;$U$8&amp;T50&amp;$U$9</f>
        <v>Mettre son intelligence au service de l'utile, vivre dans un monde de non-compétition
(= ÉLABORER, COHABITER)</v>
      </c>
      <c r="E50" s="1393"/>
      <c r="F50" s="554"/>
      <c r="G50" s="1236" t="str">
        <f>$CB$2&amp;S49&amp;$CC$2&amp;T49</f>
        <v>99% savoir
  0% pouvoir</v>
      </c>
      <c r="H50" s="1506" t="s">
        <v>6</v>
      </c>
      <c r="I50" s="1505"/>
      <c r="J50" s="1507" t="s">
        <v>439</v>
      </c>
      <c r="K50" s="1508" t="s">
        <v>439</v>
      </c>
      <c r="L50" s="1509"/>
      <c r="M50" s="1510" t="s">
        <v>439</v>
      </c>
      <c r="N50" s="1511"/>
      <c r="O50" s="1110"/>
      <c r="P50" s="554"/>
      <c r="Q50" s="550" t="str">
        <f>C50</f>
        <v>U/b</v>
      </c>
      <c r="R50" s="550" t="str">
        <f>usrCode("/"&amp;A53)</f>
        <v>/b</v>
      </c>
      <c r="S50" s="1236" t="str">
        <f t="shared" ref="S50:S59" si="14">UPPER(VLOOKUP(Q50,LibProfils,4,FALSE))</f>
        <v>ÉLABORER</v>
      </c>
      <c r="T50" s="1236" t="str">
        <f t="shared" ref="T50:T59" si="15">UPPER(VLOOKUP(R50,LibProfils,4,FALSE))</f>
        <v>COHABITER</v>
      </c>
      <c r="U50" s="1236" t="str">
        <f t="shared" ref="U50:U60" si="16">UPPER(LEFT(VLOOKUP(Q50,LibProfils,5,FALSE)))&amp;MID(VLOOKUP(Q50,LibProfils,5,FALSE),2,99)</f>
        <v>Mettre son intelligence au service de l'utile</v>
      </c>
      <c r="V50" s="1236" t="str">
        <f t="shared" ref="V50:V59" si="17">VLOOKUP(R50,LibProfils,5,FALSE)</f>
        <v>vivre dans un monde de non-compétition</v>
      </c>
      <c r="W50" s="554"/>
      <c r="X50" s="550"/>
      <c r="Y50" s="550"/>
      <c r="Z50" s="550"/>
      <c r="AA50" s="550"/>
      <c r="AB50" s="550"/>
      <c r="AC50" s="550"/>
      <c r="AD50" s="550"/>
      <c r="AE50" s="550"/>
      <c r="AF50" s="550"/>
      <c r="AG50" s="936"/>
      <c r="AH50" s="554"/>
      <c r="AI50" s="553"/>
      <c r="AJ50" s="555"/>
      <c r="AM50" s="552"/>
      <c r="AN50" s="552"/>
      <c r="AO50" s="552"/>
      <c r="AP50" s="552"/>
      <c r="AQ50" s="552"/>
      <c r="AR50" s="556"/>
      <c r="AS50" s="552"/>
      <c r="AT50" s="552"/>
      <c r="AU50" s="559"/>
      <c r="AV50" s="559"/>
      <c r="AW50" s="551"/>
      <c r="AX50" s="552"/>
      <c r="AY50" s="552"/>
      <c r="AZ50" s="552"/>
      <c r="BA50" s="81"/>
      <c r="BB50" s="81"/>
      <c r="BC50" s="81"/>
      <c r="BD50" s="543"/>
      <c r="BE50" s="81"/>
      <c r="BF50" s="544"/>
      <c r="BG50" s="169"/>
      <c r="BS50" s="81"/>
      <c r="BT50" s="169"/>
      <c r="BU50" s="169"/>
      <c r="BV50" s="169"/>
      <c r="BW50" s="169"/>
      <c r="BX50" s="169"/>
      <c r="BY50" s="169"/>
    </row>
    <row r="51" spans="1:77" s="322" customFormat="1" ht="36" customHeight="1" thickTop="1" thickBot="1" x14ac:dyDescent="0.25">
      <c r="B51" s="1578" t="s">
        <v>384</v>
      </c>
      <c r="C51" s="1148"/>
      <c r="D51" s="1395" t="str">
        <f t="shared" ref="D51:D59" si="18">$U$3&amp;U51&amp;$U$4&amp;V51&amp;$U$5&amp;$U$6&amp;$U$7&amp;S51&amp;$U$8&amp;T51&amp;$U$9</f>
        <v>Mettre son intelligence au service de l'utile, vivre dans un monde d'intelligence
(= ÉLABORER, SAVOIR)</v>
      </c>
      <c r="E51" s="1314" t="s">
        <v>29</v>
      </c>
      <c r="F51" s="554"/>
      <c r="G51" s="1236" t="str">
        <f>$CB$3&amp;S49&amp;$CC$3&amp;T49</f>
        <v>88% savoir
11% pouvoir</v>
      </c>
      <c r="H51" s="1522" t="s">
        <v>11</v>
      </c>
      <c r="I51" s="1503"/>
      <c r="J51" s="1507" t="s">
        <v>16</v>
      </c>
      <c r="K51" s="1508" t="s">
        <v>16</v>
      </c>
      <c r="L51" s="1509" t="s">
        <v>16</v>
      </c>
      <c r="M51" s="1512"/>
      <c r="N51" s="1511"/>
      <c r="O51" s="1110"/>
      <c r="P51" s="554"/>
      <c r="Q51" s="550" t="str">
        <f>C50</f>
        <v>U/b</v>
      </c>
      <c r="R51" s="550" t="str">
        <f>A52</f>
        <v>U</v>
      </c>
      <c r="S51" s="1236" t="str">
        <f t="shared" si="14"/>
        <v>ÉLABORER</v>
      </c>
      <c r="T51" s="1236" t="str">
        <f t="shared" si="15"/>
        <v>SAVOIR</v>
      </c>
      <c r="U51" s="1236" t="str">
        <f t="shared" si="16"/>
        <v>Mettre son intelligence au service de l'utile</v>
      </c>
      <c r="V51" s="1236" t="str">
        <f t="shared" si="17"/>
        <v>vivre dans un monde d'intelligence</v>
      </c>
      <c r="W51" s="554"/>
      <c r="X51" s="550"/>
      <c r="Y51" s="550"/>
      <c r="Z51" s="550"/>
      <c r="AA51" s="550"/>
      <c r="AB51" s="550"/>
      <c r="AC51" s="550"/>
      <c r="AD51" s="550"/>
      <c r="AE51" s="550"/>
      <c r="AF51" s="550"/>
      <c r="AG51" s="936"/>
      <c r="AH51" s="554"/>
      <c r="AI51" s="553"/>
      <c r="AJ51" s="555"/>
      <c r="AM51" s="552"/>
      <c r="AN51" s="552"/>
      <c r="AO51" s="552"/>
      <c r="AP51" s="552"/>
      <c r="AQ51" s="552"/>
      <c r="AR51" s="556"/>
      <c r="AS51" s="552"/>
      <c r="AT51" s="552"/>
      <c r="AU51" s="559"/>
      <c r="AV51" s="559"/>
      <c r="AW51" s="551"/>
      <c r="AX51" s="552"/>
      <c r="AY51" s="552"/>
      <c r="AZ51" s="552"/>
      <c r="BA51" s="81"/>
      <c r="BB51" s="81"/>
      <c r="BC51" s="81"/>
      <c r="BD51" s="543"/>
      <c r="BE51" s="81"/>
      <c r="BF51" s="544"/>
      <c r="BG51" s="169"/>
      <c r="BS51" s="81"/>
      <c r="BT51" s="169"/>
      <c r="BU51" s="169"/>
      <c r="BV51" s="169"/>
      <c r="BW51" s="169"/>
      <c r="BX51" s="169"/>
      <c r="BY51" s="169"/>
    </row>
    <row r="52" spans="1:77" s="322" customFormat="1" ht="36" customHeight="1" thickTop="1" thickBot="1" x14ac:dyDescent="0.25">
      <c r="A52" s="31" t="str">
        <f>usrCode(AU49)</f>
        <v>U</v>
      </c>
      <c r="B52" s="553" t="str">
        <f>UPPER(VLOOKUP(A52,LibProfils,4,FALSE))&amp;CHAR(10)&amp;"("&amp;VLOOKUP(A52,LibProfils,5,FALSE)&amp;")"</f>
        <v>SAVOIR
(vivre dans un monde d'intelligence)</v>
      </c>
      <c r="C52" s="1149"/>
      <c r="D52" s="1398" t="str">
        <f t="shared" si="18"/>
        <v>Savoir intervenir avec adéquation, vivre dans un monde d'intelligence
(= ÊTRE PERFORMANT, SAVOIR)</v>
      </c>
      <c r="E52" s="1315"/>
      <c r="F52" s="554"/>
      <c r="G52" s="1236" t="str">
        <f>$CB$4&amp;S49&amp;$CC$4&amp;T49</f>
        <v>77% savoir
22% pouvoir</v>
      </c>
      <c r="H52" s="1520" t="s">
        <v>7</v>
      </c>
      <c r="I52" s="1521"/>
      <c r="J52" s="1513"/>
      <c r="K52" s="1508" t="s">
        <v>442</v>
      </c>
      <c r="L52" s="1509" t="s">
        <v>442</v>
      </c>
      <c r="M52" s="1512"/>
      <c r="N52" s="1514" t="s">
        <v>442</v>
      </c>
      <c r="O52" s="1110"/>
      <c r="P52" s="554"/>
      <c r="Q52" s="550" t="str">
        <f>C53</f>
        <v>U.b</v>
      </c>
      <c r="R52" s="550" t="str">
        <f>A52</f>
        <v>U</v>
      </c>
      <c r="S52" s="1236" t="str">
        <f t="shared" si="14"/>
        <v>ÊTRE PERFORMANT</v>
      </c>
      <c r="T52" s="1236" t="str">
        <f t="shared" si="15"/>
        <v>SAVOIR</v>
      </c>
      <c r="U52" s="1236" t="str">
        <f t="shared" si="16"/>
        <v>Savoir intervenir avec adéquation</v>
      </c>
      <c r="V52" s="1236" t="str">
        <f t="shared" si="17"/>
        <v>vivre dans un monde d'intelligence</v>
      </c>
      <c r="W52" s="554"/>
      <c r="X52" s="550"/>
      <c r="Y52" s="550"/>
      <c r="Z52" s="550"/>
      <c r="AA52" s="550"/>
      <c r="AB52" s="550"/>
      <c r="AC52" s="550"/>
      <c r="AD52" s="550"/>
      <c r="AE52" s="550"/>
      <c r="AF52" s="550"/>
      <c r="AG52" s="936"/>
      <c r="AH52" s="554"/>
      <c r="AI52" s="553"/>
      <c r="AJ52" s="555"/>
      <c r="AM52" s="552"/>
      <c r="AN52" s="552"/>
      <c r="AO52" s="552"/>
      <c r="AP52" s="552"/>
      <c r="AQ52" s="552"/>
      <c r="AR52" s="556"/>
      <c r="AS52" s="552"/>
      <c r="AT52" s="552"/>
      <c r="AU52" s="559"/>
      <c r="AV52" s="559"/>
      <c r="AW52" s="551"/>
      <c r="AX52" s="552"/>
      <c r="AY52" s="552"/>
      <c r="AZ52" s="552"/>
      <c r="BA52" s="81"/>
      <c r="BB52" s="81"/>
      <c r="BC52" s="81"/>
      <c r="BD52" s="543"/>
      <c r="BE52" s="81"/>
      <c r="BF52" s="544"/>
      <c r="BG52" s="169"/>
      <c r="BS52" s="81"/>
      <c r="BT52" s="169"/>
      <c r="BU52" s="169"/>
      <c r="BV52" s="169"/>
      <c r="BW52" s="169"/>
      <c r="BX52" s="169"/>
      <c r="BY52" s="169"/>
    </row>
    <row r="53" spans="1:77" s="322" customFormat="1" ht="36" customHeight="1" thickTop="1" thickBot="1" x14ac:dyDescent="0.25">
      <c r="A53" s="31" t="str">
        <f>usrCode(AV49)</f>
        <v>B</v>
      </c>
      <c r="B53" s="553" t="str">
        <f>UPPER(VLOOKUP(A53,LibProfils,4,FALSE))&amp;CHAR(10)&amp;"("&amp;VLOOKUP(A53,LibProfils,5,FALSE)&amp;")"</f>
        <v>POUVOIR
(vivre dans un monde de compétition)</v>
      </c>
      <c r="C53" s="1407" t="str">
        <f>AU49&amp;"."&amp;LOWER(AV49)</f>
        <v>U.b</v>
      </c>
      <c r="D53" s="1399" t="str">
        <f t="shared" si="18"/>
        <v>Savoir intervenir avec adéquation, vivre dans un monde de compétition
(= ÊTRE PERFORMANT, POUVOIR)</v>
      </c>
      <c r="E53" s="1408"/>
      <c r="F53" s="554"/>
      <c r="G53" s="1236" t="str">
        <f>$CB$5&amp;S49&amp;$CC$5&amp;T49</f>
        <v>66% savoir
33% pouvoir</v>
      </c>
      <c r="H53" s="1519" t="s">
        <v>12</v>
      </c>
      <c r="I53" s="1503"/>
      <c r="J53" s="1513"/>
      <c r="K53" s="1508" t="s">
        <v>17</v>
      </c>
      <c r="L53" s="1509" t="s">
        <v>17</v>
      </c>
      <c r="M53" s="1510" t="s">
        <v>17</v>
      </c>
      <c r="N53" s="1511"/>
      <c r="O53" s="1110"/>
      <c r="P53" s="554"/>
      <c r="Q53" s="550" t="str">
        <f>C53</f>
        <v>U.b</v>
      </c>
      <c r="R53" s="550" t="str">
        <f>A53</f>
        <v>B</v>
      </c>
      <c r="S53" s="1236" t="str">
        <f t="shared" si="14"/>
        <v>ÊTRE PERFORMANT</v>
      </c>
      <c r="T53" s="1236" t="str">
        <f t="shared" si="15"/>
        <v>POUVOIR</v>
      </c>
      <c r="U53" s="1236" t="str">
        <f t="shared" si="16"/>
        <v>Savoir intervenir avec adéquation</v>
      </c>
      <c r="V53" s="1236" t="str">
        <f t="shared" si="17"/>
        <v>vivre dans un monde de compétition</v>
      </c>
      <c r="W53" s="554"/>
      <c r="X53" s="550"/>
      <c r="Y53" s="550"/>
      <c r="Z53" s="550"/>
      <c r="AA53" s="550"/>
      <c r="AB53" s="550"/>
      <c r="AC53" s="550"/>
      <c r="AD53" s="550"/>
      <c r="AE53" s="550"/>
      <c r="AF53" s="550"/>
      <c r="AG53" s="936"/>
      <c r="AH53" s="554"/>
      <c r="AI53" s="553"/>
      <c r="AJ53" s="555"/>
      <c r="AM53" s="552"/>
      <c r="AN53" s="552"/>
      <c r="AO53" s="552"/>
      <c r="AP53" s="552"/>
      <c r="AQ53" s="552"/>
      <c r="AR53" s="556"/>
      <c r="AS53" s="552"/>
      <c r="AT53" s="552"/>
      <c r="AU53" s="559"/>
      <c r="AV53" s="559"/>
      <c r="AW53" s="551"/>
      <c r="AX53" s="552"/>
      <c r="AY53" s="552"/>
      <c r="AZ53" s="552"/>
      <c r="BA53" s="81"/>
      <c r="BB53" s="81"/>
      <c r="BC53" s="81"/>
      <c r="BD53" s="543"/>
      <c r="BE53" s="81"/>
      <c r="BF53" s="544"/>
      <c r="BG53" s="169"/>
      <c r="BS53" s="81"/>
      <c r="BT53" s="169"/>
      <c r="BU53" s="169"/>
      <c r="BV53" s="169"/>
      <c r="BW53" s="169"/>
      <c r="BX53" s="169"/>
      <c r="BY53" s="169"/>
    </row>
    <row r="54" spans="1:77" s="322" customFormat="1" ht="36" customHeight="1" thickTop="1" thickBot="1" x14ac:dyDescent="0.25">
      <c r="B54" s="1128"/>
      <c r="C54" s="1150"/>
      <c r="D54" s="1396" t="str">
        <f t="shared" si="18"/>
        <v>Atteindre ses objectifs, vivre dans un monde d'intelligence
(= RÉUSSIR, SAVOIR)</v>
      </c>
      <c r="E54" s="1316"/>
      <c r="F54" s="554"/>
      <c r="G54" s="1236" t="str">
        <f>$CB$6&amp;S49&amp;$CC$6&amp;T49</f>
        <v>55% savoir
44% pouvoir</v>
      </c>
      <c r="H54" s="1506" t="s">
        <v>8</v>
      </c>
      <c r="I54" s="1503"/>
      <c r="J54" s="1507" t="s">
        <v>441</v>
      </c>
      <c r="K54" s="1515"/>
      <c r="L54" s="1509" t="s">
        <v>441</v>
      </c>
      <c r="M54" s="1510" t="s">
        <v>441</v>
      </c>
      <c r="N54" s="1511"/>
      <c r="O54" s="1110"/>
      <c r="P54" s="554"/>
      <c r="Q54" s="550" t="str">
        <f>A49</f>
        <v>UB</v>
      </c>
      <c r="R54" s="550" t="str">
        <f>A52</f>
        <v>U</v>
      </c>
      <c r="S54" s="1236" t="str">
        <f t="shared" si="14"/>
        <v>RÉUSSIR</v>
      </c>
      <c r="T54" s="1236" t="str">
        <f t="shared" si="15"/>
        <v>SAVOIR</v>
      </c>
      <c r="U54" s="1236" t="str">
        <f t="shared" si="16"/>
        <v>Atteindre ses objectifs</v>
      </c>
      <c r="V54" s="1236" t="str">
        <f t="shared" si="17"/>
        <v>vivre dans un monde d'intelligence</v>
      </c>
      <c r="W54" s="554"/>
      <c r="X54" s="550"/>
      <c r="Y54" s="550"/>
      <c r="Z54" s="550"/>
      <c r="AA54" s="550"/>
      <c r="AB54" s="550"/>
      <c r="AC54" s="550"/>
      <c r="AD54" s="550"/>
      <c r="AE54" s="550"/>
      <c r="AF54" s="550"/>
      <c r="AG54" s="936"/>
      <c r="AH54" s="554"/>
      <c r="AI54" s="553"/>
      <c r="AJ54" s="555"/>
      <c r="AM54" s="552"/>
      <c r="AN54" s="552"/>
      <c r="AO54" s="552"/>
      <c r="AP54" s="552"/>
      <c r="AQ54" s="552"/>
      <c r="AR54" s="556"/>
      <c r="AS54" s="552"/>
      <c r="AT54" s="552"/>
      <c r="AU54" s="559"/>
      <c r="AV54" s="559"/>
      <c r="AW54" s="551"/>
      <c r="AX54" s="552"/>
      <c r="AY54" s="552"/>
      <c r="AZ54" s="552"/>
      <c r="BA54" s="81"/>
      <c r="BB54" s="81"/>
      <c r="BC54" s="81"/>
      <c r="BD54" s="543"/>
      <c r="BE54" s="81"/>
      <c r="BF54" s="544"/>
      <c r="BG54" s="169"/>
      <c r="BS54" s="81"/>
      <c r="BT54" s="169"/>
      <c r="BU54" s="169"/>
      <c r="BV54" s="169"/>
      <c r="BW54" s="169"/>
      <c r="BX54" s="169"/>
      <c r="BY54" s="169"/>
    </row>
    <row r="55" spans="1:77" s="322" customFormat="1" ht="36" customHeight="1" thickTop="1" thickBot="1" x14ac:dyDescent="0.25">
      <c r="B55" s="1128"/>
      <c r="C55" s="1151"/>
      <c r="D55" s="1395" t="str">
        <f t="shared" si="18"/>
        <v>Atteindre ses objectifs, vivre dans un monde de compétition
(= RÉUSSIR, POUVOIR)</v>
      </c>
      <c r="E55" s="1317"/>
      <c r="F55" s="554"/>
      <c r="G55" s="1236" t="str">
        <f>$CB$7&amp;S49&amp;$CC$7&amp;T49</f>
        <v>44% savoir
55% pouvoir</v>
      </c>
      <c r="H55" s="1506" t="s">
        <v>13</v>
      </c>
      <c r="I55" s="1503"/>
      <c r="J55" s="1513"/>
      <c r="K55" s="1515"/>
      <c r="L55" s="1509" t="s">
        <v>18</v>
      </c>
      <c r="M55" s="1510" t="s">
        <v>18</v>
      </c>
      <c r="N55" s="1514" t="s">
        <v>18</v>
      </c>
      <c r="O55" s="1110"/>
      <c r="P55" s="554"/>
      <c r="Q55" s="550" t="str">
        <f>A49</f>
        <v>UB</v>
      </c>
      <c r="R55" s="550" t="str">
        <f>A53</f>
        <v>B</v>
      </c>
      <c r="S55" s="1236" t="str">
        <f t="shared" si="14"/>
        <v>RÉUSSIR</v>
      </c>
      <c r="T55" s="1236" t="str">
        <f t="shared" si="15"/>
        <v>POUVOIR</v>
      </c>
      <c r="U55" s="1236" t="str">
        <f t="shared" si="16"/>
        <v>Atteindre ses objectifs</v>
      </c>
      <c r="V55" s="1236" t="str">
        <f t="shared" si="17"/>
        <v>vivre dans un monde de compétition</v>
      </c>
      <c r="W55" s="554"/>
      <c r="X55" s="550"/>
      <c r="Y55" s="550"/>
      <c r="Z55" s="550"/>
      <c r="AA55" s="550"/>
      <c r="AB55" s="550"/>
      <c r="AC55" s="550"/>
      <c r="AD55" s="550"/>
      <c r="AE55" s="550"/>
      <c r="AF55" s="550"/>
      <c r="AG55" s="936"/>
      <c r="AH55" s="554"/>
      <c r="AI55" s="553"/>
      <c r="AJ55" s="555"/>
      <c r="AM55" s="552"/>
      <c r="AN55" s="552"/>
      <c r="AO55" s="552"/>
      <c r="AP55" s="552"/>
      <c r="AQ55" s="552"/>
      <c r="AR55" s="556"/>
      <c r="AS55" s="552"/>
      <c r="AT55" s="552"/>
      <c r="AU55" s="559"/>
      <c r="AV55" s="559"/>
      <c r="AW55" s="551"/>
      <c r="AX55" s="552"/>
      <c r="AY55" s="552"/>
      <c r="AZ55" s="552"/>
      <c r="BA55" s="81"/>
      <c r="BB55" s="81"/>
      <c r="BC55" s="81"/>
      <c r="BD55" s="543"/>
      <c r="BE55" s="81"/>
      <c r="BF55" s="544"/>
      <c r="BG55" s="169"/>
      <c r="BS55" s="81"/>
      <c r="BT55" s="169"/>
      <c r="BU55" s="169"/>
      <c r="BV55" s="169"/>
      <c r="BW55" s="169"/>
      <c r="BX55" s="169"/>
      <c r="BY55" s="169"/>
    </row>
    <row r="56" spans="1:77" s="322" customFormat="1" ht="36" customHeight="1" thickTop="1" thickBot="1" x14ac:dyDescent="0.25">
      <c r="B56" s="1128"/>
      <c r="C56" s="1409" t="str">
        <f>AV49&amp;"."&amp;LOWER(AU49)</f>
        <v>B.u</v>
      </c>
      <c r="D56" s="1398" t="str">
        <f t="shared" si="18"/>
        <v>Obtenir les meilleurs résultats, vivre dans un monde d'intelligence
(= AVOIR DU SUCCÈS, SAVOIR)</v>
      </c>
      <c r="E56" s="1410"/>
      <c r="F56" s="554"/>
      <c r="G56" s="1236" t="str">
        <f>$CB$8&amp;S49&amp;$CC$8&amp;T49</f>
        <v>33% savoir
66% pouvoir</v>
      </c>
      <c r="H56" s="1506" t="s">
        <v>9</v>
      </c>
      <c r="I56" s="1503"/>
      <c r="J56" s="1513"/>
      <c r="K56" s="1508" t="s">
        <v>443</v>
      </c>
      <c r="L56" s="1516"/>
      <c r="M56" s="1510" t="s">
        <v>443</v>
      </c>
      <c r="N56" s="1514" t="s">
        <v>443</v>
      </c>
      <c r="O56" s="1110"/>
      <c r="P56" s="554"/>
      <c r="Q56" s="550" t="str">
        <f>C56</f>
        <v>B.u</v>
      </c>
      <c r="R56" s="550" t="str">
        <f>A52</f>
        <v>U</v>
      </c>
      <c r="S56" s="1236" t="str">
        <f t="shared" si="14"/>
        <v>AVOIR DU SUCCÈS</v>
      </c>
      <c r="T56" s="1236" t="str">
        <f t="shared" si="15"/>
        <v>SAVOIR</v>
      </c>
      <c r="U56" s="1236" t="str">
        <f t="shared" si="16"/>
        <v>Obtenir les meilleurs résultats</v>
      </c>
      <c r="V56" s="1236" t="str">
        <f t="shared" si="17"/>
        <v>vivre dans un monde d'intelligence</v>
      </c>
      <c r="W56" s="554"/>
      <c r="X56" s="550"/>
      <c r="Y56" s="550"/>
      <c r="Z56" s="550"/>
      <c r="AA56" s="550"/>
      <c r="AB56" s="550"/>
      <c r="AC56" s="550"/>
      <c r="AD56" s="550"/>
      <c r="AE56" s="550"/>
      <c r="AF56" s="550"/>
      <c r="AG56" s="936"/>
      <c r="AH56" s="554"/>
      <c r="AI56" s="553"/>
      <c r="AJ56" s="555"/>
      <c r="AM56" s="552"/>
      <c r="AN56" s="552"/>
      <c r="AO56" s="552"/>
      <c r="AP56" s="552"/>
      <c r="AQ56" s="552"/>
      <c r="AR56" s="556"/>
      <c r="AS56" s="552"/>
      <c r="AT56" s="552"/>
      <c r="AU56" s="559"/>
      <c r="AV56" s="559"/>
      <c r="AW56" s="551"/>
      <c r="AX56" s="552"/>
      <c r="AY56" s="552"/>
      <c r="AZ56" s="552"/>
      <c r="BA56" s="81"/>
      <c r="BB56" s="81"/>
      <c r="BC56" s="81"/>
      <c r="BD56" s="543"/>
      <c r="BE56" s="81"/>
      <c r="BF56" s="544"/>
      <c r="BG56" s="169"/>
      <c r="BS56" s="81"/>
      <c r="BT56" s="169"/>
      <c r="BU56" s="169"/>
      <c r="BV56" s="169"/>
      <c r="BW56" s="169"/>
      <c r="BX56" s="169"/>
      <c r="BY56" s="169"/>
    </row>
    <row r="57" spans="1:77" s="322" customFormat="1" ht="36" customHeight="1" thickTop="1" thickBot="1" x14ac:dyDescent="0.25">
      <c r="B57" s="1128"/>
      <c r="C57" s="1152"/>
      <c r="D57" s="1399" t="str">
        <f t="shared" si="18"/>
        <v>Obtenir les meilleurs résultats, vivre dans un monde de compétition
(= AVOIR DU SUCCÈS, POUVOIR)</v>
      </c>
      <c r="E57" s="1318"/>
      <c r="F57" s="554"/>
      <c r="G57" s="1236" t="str">
        <f>$CB$9&amp;S49&amp;$CC$9&amp;T49</f>
        <v>22% savoir
77% pouvoir</v>
      </c>
      <c r="H57" s="1506" t="s">
        <v>14</v>
      </c>
      <c r="I57" s="1503"/>
      <c r="J57" s="1507" t="s">
        <v>19</v>
      </c>
      <c r="K57" s="1515"/>
      <c r="L57" s="1516"/>
      <c r="M57" s="1510" t="s">
        <v>19</v>
      </c>
      <c r="N57" s="1514" t="s">
        <v>19</v>
      </c>
      <c r="O57" s="1110"/>
      <c r="P57" s="554"/>
      <c r="Q57" s="550" t="str">
        <f>C56</f>
        <v>B.u</v>
      </c>
      <c r="R57" s="550" t="str">
        <f>A53</f>
        <v>B</v>
      </c>
      <c r="S57" s="1236" t="str">
        <f t="shared" si="14"/>
        <v>AVOIR DU SUCCÈS</v>
      </c>
      <c r="T57" s="1236" t="str">
        <f t="shared" si="15"/>
        <v>POUVOIR</v>
      </c>
      <c r="U57" s="1236" t="str">
        <f t="shared" si="16"/>
        <v>Obtenir les meilleurs résultats</v>
      </c>
      <c r="V57" s="1236" t="str">
        <f t="shared" si="17"/>
        <v>vivre dans un monde de compétition</v>
      </c>
      <c r="W57" s="554"/>
      <c r="X57" s="550"/>
      <c r="Y57" s="550"/>
      <c r="Z57" s="550"/>
      <c r="AA57" s="550"/>
      <c r="AB57" s="550"/>
      <c r="AC57" s="550"/>
      <c r="AD57" s="550"/>
      <c r="AE57" s="550"/>
      <c r="AF57" s="550"/>
      <c r="AG57" s="936"/>
      <c r="AH57" s="554"/>
      <c r="AI57" s="553"/>
      <c r="AJ57" s="555"/>
      <c r="AM57" s="552"/>
      <c r="AN57" s="552"/>
      <c r="AO57" s="552"/>
      <c r="AP57" s="552"/>
      <c r="AQ57" s="552"/>
      <c r="AR57" s="556"/>
      <c r="AS57" s="552"/>
      <c r="AT57" s="552"/>
      <c r="AU57" s="559"/>
      <c r="AV57" s="559"/>
      <c r="AW57" s="551"/>
      <c r="AX57" s="552"/>
      <c r="AY57" s="552"/>
      <c r="AZ57" s="552"/>
      <c r="BA57" s="81"/>
      <c r="BB57" s="81"/>
      <c r="BC57" s="81"/>
      <c r="BD57" s="543"/>
      <c r="BE57" s="81"/>
      <c r="BF57" s="544"/>
      <c r="BG57" s="169"/>
      <c r="BS57" s="81"/>
      <c r="BT57" s="169"/>
      <c r="BU57" s="169"/>
      <c r="BV57" s="169"/>
      <c r="BW57" s="169"/>
      <c r="BX57" s="169"/>
      <c r="BY57" s="169"/>
    </row>
    <row r="58" spans="1:77" s="322" customFormat="1" ht="36" customHeight="1" thickTop="1" thickBot="1" x14ac:dyDescent="0.25">
      <c r="B58" s="1128"/>
      <c r="C58" s="1153"/>
      <c r="D58" s="1396" t="str">
        <f t="shared" si="18"/>
        <v>Disposer de ressources à court terme, vivre dans un monde de compétition
(= CONSOMMER, POUVOIR)</v>
      </c>
      <c r="E58" s="1319"/>
      <c r="F58" s="554"/>
      <c r="G58" s="1236" t="str">
        <f>$CB$10&amp;S49&amp;$CC$10&amp;T49</f>
        <v>11% savoir
88% pouvoir</v>
      </c>
      <c r="H58" s="1506" t="s">
        <v>10</v>
      </c>
      <c r="I58" s="1503"/>
      <c r="J58" s="1507" t="s">
        <v>440</v>
      </c>
      <c r="K58" s="1515"/>
      <c r="L58" s="1509" t="s">
        <v>440</v>
      </c>
      <c r="M58" s="1512"/>
      <c r="N58" s="1514" t="s">
        <v>440</v>
      </c>
      <c r="O58" s="1110"/>
      <c r="P58" s="554"/>
      <c r="Q58" s="550" t="str">
        <f>C59</f>
        <v>B/u</v>
      </c>
      <c r="R58" s="550" t="str">
        <f>A53</f>
        <v>B</v>
      </c>
      <c r="S58" s="1236" t="str">
        <f t="shared" si="14"/>
        <v>CONSOMMER</v>
      </c>
      <c r="T58" s="1236" t="str">
        <f t="shared" si="15"/>
        <v>POUVOIR</v>
      </c>
      <c r="U58" s="1236" t="str">
        <f t="shared" si="16"/>
        <v>Disposer de ressources à court terme</v>
      </c>
      <c r="V58" s="1236" t="str">
        <f t="shared" si="17"/>
        <v>vivre dans un monde de compétition</v>
      </c>
      <c r="W58" s="554"/>
      <c r="X58" s="550"/>
      <c r="Y58" s="550"/>
      <c r="Z58" s="550"/>
      <c r="AA58" s="550"/>
      <c r="AB58" s="550"/>
      <c r="AC58" s="550"/>
      <c r="AD58" s="550"/>
      <c r="AE58" s="550"/>
      <c r="AF58" s="550"/>
      <c r="AG58" s="936"/>
      <c r="AH58" s="554"/>
      <c r="AI58" s="553"/>
      <c r="AJ58" s="555"/>
      <c r="AM58" s="552"/>
      <c r="AN58" s="552"/>
      <c r="AO58" s="552"/>
      <c r="AP58" s="552"/>
      <c r="AQ58" s="552"/>
      <c r="AR58" s="556"/>
      <c r="AS58" s="552"/>
      <c r="AT58" s="552"/>
      <c r="AU58" s="559"/>
      <c r="AV58" s="559"/>
      <c r="AW58" s="551"/>
      <c r="AX58" s="552"/>
      <c r="AY58" s="552"/>
      <c r="AZ58" s="552"/>
      <c r="BA58" s="81"/>
      <c r="BB58" s="81"/>
      <c r="BC58" s="81"/>
      <c r="BD58" s="543"/>
      <c r="BE58" s="81"/>
      <c r="BF58" s="544"/>
      <c r="BG58" s="169"/>
      <c r="BS58" s="81"/>
      <c r="BT58" s="169"/>
      <c r="BU58" s="169"/>
      <c r="BV58" s="169"/>
      <c r="BW58" s="169"/>
      <c r="BX58" s="169"/>
      <c r="BY58" s="169"/>
    </row>
    <row r="59" spans="1:77" s="322" customFormat="1" ht="36" customHeight="1" thickTop="1" thickBot="1" x14ac:dyDescent="0.25">
      <c r="B59" s="1363"/>
      <c r="C59" s="1405" t="str">
        <f>usrCode("/"&amp;AU49&amp;AV49)</f>
        <v>B/u</v>
      </c>
      <c r="D59" s="1397" t="str">
        <f t="shared" si="18"/>
        <v>Disposer de ressources à court terme, vivre sans pensées superflues
(= CONSOMMER, ÊTRE)</v>
      </c>
      <c r="E59" s="1406"/>
      <c r="F59" s="554"/>
      <c r="G59" s="1236" t="str">
        <f>$CB$11&amp;S49&amp;$CC$11&amp;T49</f>
        <v xml:space="preserve">  0% savoir
99% pouvoir</v>
      </c>
      <c r="H59" s="1506" t="s">
        <v>15</v>
      </c>
      <c r="I59" s="1517"/>
      <c r="J59" s="1507" t="s">
        <v>20</v>
      </c>
      <c r="K59" s="1508" t="s">
        <v>20</v>
      </c>
      <c r="L59" s="1516"/>
      <c r="M59" s="1512"/>
      <c r="N59" s="1514" t="s">
        <v>20</v>
      </c>
      <c r="O59" s="1110"/>
      <c r="P59" s="554"/>
      <c r="Q59" s="550" t="str">
        <f>C59</f>
        <v>B/u</v>
      </c>
      <c r="R59" s="550" t="str">
        <f>usrCode("/"&amp;A52)</f>
        <v>/u</v>
      </c>
      <c r="S59" s="1236" t="str">
        <f t="shared" si="14"/>
        <v>CONSOMMER</v>
      </c>
      <c r="T59" s="1236" t="str">
        <f t="shared" si="15"/>
        <v>ÊTRE</v>
      </c>
      <c r="U59" s="1236" t="str">
        <f t="shared" si="16"/>
        <v>Disposer de ressources à court terme</v>
      </c>
      <c r="V59" s="1236" t="str">
        <f t="shared" si="17"/>
        <v>vivre sans pensées superflues</v>
      </c>
      <c r="W59" s="554"/>
      <c r="X59" s="550"/>
      <c r="Y59" s="550"/>
      <c r="Z59" s="550"/>
      <c r="AA59" s="550"/>
      <c r="AB59" s="550"/>
      <c r="AC59" s="550"/>
      <c r="AD59" s="550"/>
      <c r="AE59" s="550"/>
      <c r="AF59" s="550"/>
      <c r="AG59" s="936"/>
      <c r="AH59" s="554"/>
      <c r="AI59" s="553"/>
      <c r="AJ59" s="555"/>
      <c r="AM59" s="552"/>
      <c r="AN59" s="552"/>
      <c r="AO59" s="552"/>
      <c r="AP59" s="552"/>
      <c r="AQ59" s="552"/>
      <c r="AR59" s="556"/>
      <c r="AS59" s="552"/>
      <c r="AT59" s="552"/>
      <c r="AU59" s="559"/>
      <c r="AV59" s="559"/>
      <c r="AW59" s="551"/>
      <c r="AX59" s="552"/>
      <c r="AY59" s="552"/>
      <c r="AZ59" s="552"/>
      <c r="BA59" s="81"/>
      <c r="BB59" s="81"/>
      <c r="BC59" s="81"/>
      <c r="BD59" s="543"/>
      <c r="BE59" s="81"/>
      <c r="BF59" s="544"/>
      <c r="BG59" s="169"/>
      <c r="BS59" s="81"/>
      <c r="BT59" s="169"/>
      <c r="BU59" s="169"/>
      <c r="BV59" s="169"/>
      <c r="BW59" s="169"/>
      <c r="BX59" s="169"/>
      <c r="BY59" s="169"/>
    </row>
    <row r="60" spans="1:77" s="322" customFormat="1" ht="36" customHeight="1" thickTop="1" thickBot="1" x14ac:dyDescent="0.25">
      <c r="B60" s="1363" t="str">
        <f>"absence de la motivation "&amp;usrCode(AV49&amp;AU49)&amp;" ("&amp;VLOOKUP(usrCode(AV49&amp;AU49),LibProfils,4,FALSE)&amp;")"</f>
        <v>absence de la motivation UB (réussir)</v>
      </c>
      <c r="C60" s="1125" t="str">
        <f>usrCode("/"&amp;AU49&amp;"/"&amp;AV49)</f>
        <v>/ub</v>
      </c>
      <c r="D60" s="1400" t="str">
        <f>$U$3&amp;U60&amp;$U$5&amp;$U$6&amp;$U$7&amp;S60&amp;$U$9</f>
        <v>Ne pas avoir d'objectifs
(= VIVRE DANS LA CANDEUR)</v>
      </c>
      <c r="E60" s="1234"/>
      <c r="F60" s="554"/>
      <c r="G60" s="1236" t="str">
        <f>$CB$12&amp;VLOOKUP(AU49,LibProfils,4,FALSE)&amp;$CC$12&amp;VLOOKUP(AV49,LibProfils,4,FALSE)</f>
        <v xml:space="preserve">  0% savoir
  0% pouvoir</v>
      </c>
      <c r="H60" s="1236"/>
      <c r="I60" s="1504" t="s">
        <v>445</v>
      </c>
      <c r="O60" s="1110"/>
      <c r="P60" s="554"/>
      <c r="Q60" s="550" t="str">
        <f>C60</f>
        <v>/ub</v>
      </c>
      <c r="R60" s="550"/>
      <c r="S60" s="1236" t="str">
        <f>UPPER(VLOOKUP(Q60,LibProfils,4,FALSE))</f>
        <v>VIVRE DANS LA CANDEUR</v>
      </c>
      <c r="T60" s="1236"/>
      <c r="U60" s="1236" t="str">
        <f t="shared" si="16"/>
        <v>Ne pas avoir d'objectifs</v>
      </c>
      <c r="V60" s="1236"/>
      <c r="W60" s="554"/>
      <c r="X60" s="550"/>
      <c r="Y60" s="550"/>
      <c r="Z60" s="550"/>
      <c r="AA60" s="550"/>
      <c r="AB60" s="550"/>
      <c r="AC60" s="550"/>
      <c r="AD60" s="550"/>
      <c r="AE60" s="550"/>
      <c r="AF60" s="550"/>
      <c r="AG60" s="936"/>
      <c r="AH60" s="554"/>
      <c r="AI60" s="553"/>
      <c r="AJ60" s="555"/>
      <c r="AM60" s="552"/>
      <c r="AN60" s="552"/>
      <c r="AO60" s="552"/>
      <c r="AP60" s="552"/>
      <c r="AQ60" s="552"/>
      <c r="AR60" s="556"/>
      <c r="AS60" s="552"/>
      <c r="AT60" s="552"/>
      <c r="AU60" s="559"/>
      <c r="AV60" s="559"/>
      <c r="AW60" s="551"/>
      <c r="AX60" s="552"/>
      <c r="AY60" s="552"/>
      <c r="AZ60" s="552"/>
      <c r="BA60" s="81"/>
      <c r="BB60" s="81"/>
      <c r="BC60" s="81"/>
      <c r="BD60" s="543"/>
      <c r="BE60" s="81"/>
      <c r="BF60" s="544"/>
      <c r="BG60" s="169"/>
      <c r="BS60" s="81"/>
      <c r="BT60" s="169"/>
      <c r="BU60" s="169"/>
      <c r="BV60" s="169"/>
      <c r="BW60" s="169"/>
      <c r="BX60" s="169"/>
      <c r="BY60" s="169"/>
    </row>
    <row r="61" spans="1:77" s="322" customFormat="1" ht="36" customHeight="1" thickTop="1" thickBot="1" x14ac:dyDescent="0.25">
      <c r="B61" s="1128"/>
      <c r="C61" s="1125"/>
      <c r="D61" s="553"/>
      <c r="E61" s="554"/>
      <c r="F61" s="554"/>
      <c r="G61" s="554"/>
      <c r="H61" s="1110"/>
      <c r="I61" s="1110"/>
      <c r="J61" s="1489"/>
      <c r="K61" s="1489"/>
      <c r="L61" s="1110"/>
      <c r="M61" s="1110"/>
      <c r="N61" s="1110"/>
      <c r="O61" s="1110"/>
      <c r="P61" s="554"/>
      <c r="Q61" s="554"/>
      <c r="R61" s="554"/>
      <c r="S61" s="554"/>
      <c r="T61" s="554"/>
      <c r="U61" s="554"/>
      <c r="V61" s="554"/>
      <c r="W61" s="554"/>
      <c r="X61" s="550"/>
      <c r="Y61" s="550"/>
      <c r="Z61" s="550"/>
      <c r="AA61" s="550"/>
      <c r="AB61" s="550"/>
      <c r="AC61" s="550"/>
      <c r="AD61" s="550"/>
      <c r="AE61" s="550"/>
      <c r="AF61" s="550"/>
      <c r="AG61" s="936"/>
      <c r="AH61" s="554"/>
      <c r="AI61" s="553"/>
      <c r="AJ61" s="555"/>
      <c r="AM61" s="552"/>
      <c r="AN61" s="552"/>
      <c r="AO61" s="552"/>
      <c r="AP61" s="552"/>
      <c r="AQ61" s="552"/>
      <c r="AR61" s="556"/>
      <c r="AS61" s="552"/>
      <c r="AT61" s="552"/>
      <c r="AU61" s="559"/>
      <c r="AV61" s="559"/>
      <c r="AW61" s="551"/>
      <c r="AX61" s="552"/>
      <c r="AY61" s="552"/>
      <c r="AZ61" s="552"/>
      <c r="BA61" s="81"/>
      <c r="BB61" s="81"/>
      <c r="BC61" s="81"/>
      <c r="BD61" s="543"/>
      <c r="BE61" s="81"/>
      <c r="BF61" s="544"/>
      <c r="BG61" s="169"/>
      <c r="BS61" s="81"/>
      <c r="BT61" s="169"/>
      <c r="BU61" s="169"/>
      <c r="BV61" s="169"/>
      <c r="BW61" s="169"/>
      <c r="BX61" s="169"/>
      <c r="BY61" s="169"/>
    </row>
    <row r="62" spans="1:77" s="322" customFormat="1" ht="36" customHeight="1" thickTop="1" thickBot="1" x14ac:dyDescent="0.25">
      <c r="A62" s="1234" t="str">
        <f>usrCode(AU62&amp;AV62)</f>
        <v>UR</v>
      </c>
      <c r="B62" s="1362" t="str">
        <f>UPPER(VLOOKUP(A62,LibProfils,4,FALSE))&amp;CHAR(10)&amp;"("&amp;VLOOKUP(A62,LibProfils,5,FALSE)&amp;")"</f>
        <v>PENSER
(faire tournoyer les idées)</v>
      </c>
      <c r="C62" s="1125"/>
      <c r="D62" s="553"/>
      <c r="E62" s="554"/>
      <c r="F62" s="554"/>
      <c r="G62" s="1364"/>
      <c r="H62" s="1110"/>
      <c r="I62" s="1504" t="s">
        <v>444</v>
      </c>
      <c r="J62" s="1489"/>
      <c r="K62" s="1489"/>
      <c r="L62" s="1110"/>
      <c r="M62" s="1110"/>
      <c r="N62" s="1110"/>
      <c r="O62" s="1110"/>
      <c r="P62" s="554"/>
      <c r="Q62" s="554" t="str">
        <f>A65</f>
        <v>U</v>
      </c>
      <c r="R62" s="554" t="str">
        <f>A66</f>
        <v>R</v>
      </c>
      <c r="S62" s="1236" t="str">
        <f>VLOOKUP(Q62,LibProfils,4,FALSE)</f>
        <v>savoir</v>
      </c>
      <c r="T62" s="1236" t="str">
        <f>VLOOKUP(R62,LibProfils,4,FALSE)</f>
        <v>vibrer</v>
      </c>
      <c r="U62" s="554"/>
      <c r="V62" s="554"/>
      <c r="W62" s="554"/>
      <c r="X62" s="550"/>
      <c r="Y62" s="550"/>
      <c r="Z62" s="550"/>
      <c r="AA62" s="550"/>
      <c r="AB62" s="550"/>
      <c r="AC62" s="550"/>
      <c r="AD62" s="550"/>
      <c r="AE62" s="550"/>
      <c r="AF62" s="550"/>
      <c r="AG62" s="936"/>
      <c r="AH62" s="554"/>
      <c r="AI62" s="553"/>
      <c r="AJ62" s="555"/>
      <c r="AM62" s="552"/>
      <c r="AN62" s="552"/>
      <c r="AO62" s="552"/>
      <c r="AP62" s="552"/>
      <c r="AQ62" s="552"/>
      <c r="AR62" s="556"/>
      <c r="AS62" s="552"/>
      <c r="AT62" s="552"/>
      <c r="AU62" s="559" t="str">
        <f>AU561</f>
        <v>U</v>
      </c>
      <c r="AV62" s="559" t="str">
        <f>AV561</f>
        <v>R</v>
      </c>
      <c r="AW62" s="551"/>
      <c r="AX62" s="552"/>
      <c r="AY62" s="552"/>
      <c r="AZ62" s="552"/>
      <c r="BA62" s="81"/>
      <c r="BB62" s="81"/>
      <c r="BC62" s="81"/>
      <c r="BD62" s="543"/>
      <c r="BE62" s="81"/>
      <c r="BF62" s="544"/>
      <c r="BG62" s="169"/>
      <c r="BS62" s="81"/>
      <c r="BT62" s="169"/>
      <c r="BU62" s="169"/>
      <c r="BV62" s="169"/>
      <c r="BW62" s="169"/>
      <c r="BX62" s="169"/>
      <c r="BY62" s="169"/>
    </row>
    <row r="63" spans="1:77" s="322" customFormat="1" ht="36" customHeight="1" thickTop="1" thickBot="1" x14ac:dyDescent="0.25">
      <c r="B63" s="1363"/>
      <c r="C63" s="1278" t="str">
        <f>usrCode(AU62&amp;"/"&amp;AV62)</f>
        <v>U/r</v>
      </c>
      <c r="D63" s="1394" t="str">
        <f>$U$3&amp;U63&amp;$U$4&amp;V63&amp;$U$5&amp;$U$6&amp;$U$7&amp;S63&amp;$U$8&amp;T63&amp;$U$9</f>
        <v>Réfléchir loin des émotions, vivre dans un monde de raison
(= RAISONNER, SE RAISONNER)</v>
      </c>
      <c r="E63" s="1393"/>
      <c r="F63" s="554"/>
      <c r="G63" s="1236" t="str">
        <f>$CB$2&amp;S62&amp;$CC$2&amp;T62</f>
        <v>99% savoir
  0% vibrer</v>
      </c>
      <c r="H63" s="1506" t="s">
        <v>6</v>
      </c>
      <c r="I63" s="1505"/>
      <c r="J63" s="1507" t="s">
        <v>439</v>
      </c>
      <c r="K63" s="1508" t="s">
        <v>439</v>
      </c>
      <c r="L63" s="1509"/>
      <c r="M63" s="1510" t="s">
        <v>439</v>
      </c>
      <c r="N63" s="1511"/>
      <c r="O63" s="1110"/>
      <c r="P63" s="554"/>
      <c r="Q63" s="550" t="str">
        <f>C63</f>
        <v>U/r</v>
      </c>
      <c r="R63" s="550" t="str">
        <f>usrCode("/"&amp;A66)</f>
        <v>/r</v>
      </c>
      <c r="S63" s="1236" t="str">
        <f t="shared" ref="S63:S72" si="19">UPPER(VLOOKUP(Q63,LibProfils,4,FALSE))</f>
        <v>RAISONNER</v>
      </c>
      <c r="T63" s="1236" t="str">
        <f t="shared" ref="T63:T72" si="20">UPPER(VLOOKUP(R63,LibProfils,4,FALSE))</f>
        <v>SE RAISONNER</v>
      </c>
      <c r="U63" s="1236" t="str">
        <f t="shared" ref="U63:U73" si="21">UPPER(LEFT(VLOOKUP(Q63,LibProfils,5,FALSE)))&amp;MID(VLOOKUP(Q63,LibProfils,5,FALSE),2,99)</f>
        <v>Réfléchir loin des émotions</v>
      </c>
      <c r="V63" s="1236" t="str">
        <f t="shared" ref="V63:V72" si="22">VLOOKUP(R63,LibProfils,5,FALSE)</f>
        <v>vivre dans un monde de raison</v>
      </c>
      <c r="W63" s="554"/>
      <c r="X63" s="550"/>
      <c r="Y63" s="550"/>
      <c r="Z63" s="550"/>
      <c r="AA63" s="550"/>
      <c r="AB63" s="550"/>
      <c r="AC63" s="550"/>
      <c r="AD63" s="550"/>
      <c r="AE63" s="550"/>
      <c r="AF63" s="550"/>
      <c r="AG63" s="936"/>
      <c r="AH63" s="554"/>
      <c r="AI63" s="553"/>
      <c r="AJ63" s="555"/>
      <c r="AM63" s="552"/>
      <c r="AN63" s="552"/>
      <c r="AO63" s="552"/>
      <c r="AP63" s="552"/>
      <c r="AQ63" s="552"/>
      <c r="AR63" s="556"/>
      <c r="AS63" s="552"/>
      <c r="AT63" s="552"/>
      <c r="AU63" s="559"/>
      <c r="AV63" s="559"/>
      <c r="AW63" s="551"/>
      <c r="AX63" s="552"/>
      <c r="AY63" s="552"/>
      <c r="AZ63" s="552"/>
      <c r="BA63" s="81"/>
      <c r="BB63" s="81"/>
      <c r="BC63" s="81"/>
      <c r="BD63" s="543"/>
      <c r="BE63" s="81"/>
      <c r="BF63" s="544"/>
      <c r="BG63" s="169"/>
      <c r="BS63" s="81"/>
      <c r="BT63" s="169"/>
      <c r="BU63" s="169"/>
      <c r="BV63" s="169"/>
      <c r="BW63" s="169"/>
      <c r="BX63" s="169"/>
      <c r="BY63" s="169"/>
    </row>
    <row r="64" spans="1:77" s="322" customFormat="1" ht="36" customHeight="1" thickTop="1" thickBot="1" x14ac:dyDescent="0.25">
      <c r="B64" s="1578" t="s">
        <v>384</v>
      </c>
      <c r="C64" s="1154"/>
      <c r="D64" s="1395" t="str">
        <f t="shared" ref="D64:D72" si="23">$U$3&amp;U64&amp;$U$4&amp;V64&amp;$U$5&amp;$U$6&amp;$U$7&amp;S64&amp;$U$8&amp;T64&amp;$U$9</f>
        <v>Réfléchir loin des émotions, vivre dans un monde d'intelligence
(= RAISONNER, SAVOIR)</v>
      </c>
      <c r="E64" s="1320"/>
      <c r="F64" s="554"/>
      <c r="G64" s="1236" t="str">
        <f>$CB$3&amp;S62&amp;$CC$3&amp;T62</f>
        <v>88% savoir
11% vibrer</v>
      </c>
      <c r="H64" s="1506" t="s">
        <v>11</v>
      </c>
      <c r="I64" s="1503"/>
      <c r="J64" s="1507" t="s">
        <v>16</v>
      </c>
      <c r="K64" s="1508" t="s">
        <v>16</v>
      </c>
      <c r="L64" s="1509" t="s">
        <v>16</v>
      </c>
      <c r="M64" s="1512"/>
      <c r="N64" s="1511"/>
      <c r="O64" s="1110"/>
      <c r="P64" s="554"/>
      <c r="Q64" s="550" t="str">
        <f>C63</f>
        <v>U/r</v>
      </c>
      <c r="R64" s="550" t="str">
        <f>A65</f>
        <v>U</v>
      </c>
      <c r="S64" s="1236" t="str">
        <f t="shared" si="19"/>
        <v>RAISONNER</v>
      </c>
      <c r="T64" s="1236" t="str">
        <f t="shared" si="20"/>
        <v>SAVOIR</v>
      </c>
      <c r="U64" s="1236" t="str">
        <f t="shared" si="21"/>
        <v>Réfléchir loin des émotions</v>
      </c>
      <c r="V64" s="1236" t="str">
        <f t="shared" si="22"/>
        <v>vivre dans un monde d'intelligence</v>
      </c>
      <c r="W64" s="554"/>
      <c r="X64" s="550"/>
      <c r="Y64" s="550"/>
      <c r="Z64" s="550"/>
      <c r="AA64" s="550"/>
      <c r="AB64" s="550"/>
      <c r="AC64" s="550"/>
      <c r="AD64" s="550"/>
      <c r="AE64" s="550"/>
      <c r="AF64" s="550"/>
      <c r="AG64" s="936"/>
      <c r="AH64" s="554"/>
      <c r="AI64" s="553"/>
      <c r="AJ64" s="555"/>
      <c r="AM64" s="552"/>
      <c r="AN64" s="552"/>
      <c r="AO64" s="552"/>
      <c r="AP64" s="552"/>
      <c r="AQ64" s="552"/>
      <c r="AR64" s="556"/>
      <c r="AS64" s="552"/>
      <c r="AT64" s="552"/>
      <c r="AU64" s="559"/>
      <c r="AV64" s="559"/>
      <c r="AW64" s="551"/>
      <c r="AX64" s="552"/>
      <c r="AY64" s="552"/>
      <c r="AZ64" s="552"/>
      <c r="BA64" s="81"/>
      <c r="BB64" s="81"/>
      <c r="BC64" s="81"/>
      <c r="BD64" s="543"/>
      <c r="BE64" s="81"/>
      <c r="BF64" s="544"/>
      <c r="BG64" s="169"/>
      <c r="BS64" s="81"/>
      <c r="BT64" s="169"/>
      <c r="BU64" s="169"/>
      <c r="BV64" s="169"/>
      <c r="BW64" s="169"/>
      <c r="BX64" s="169"/>
      <c r="BY64" s="169"/>
    </row>
    <row r="65" spans="1:77" s="322" customFormat="1" ht="36" customHeight="1" thickTop="1" thickBot="1" x14ac:dyDescent="0.25">
      <c r="A65" s="31" t="str">
        <f>usrCode(AU62)</f>
        <v>U</v>
      </c>
      <c r="B65" s="553" t="str">
        <f>UPPER(VLOOKUP(A65,LibProfils,4,FALSE))&amp;CHAR(10)&amp;"("&amp;VLOOKUP(A65,LibProfils,5,FALSE)&amp;")"</f>
        <v>SAVOIR
(vivre dans un monde d'intelligence)</v>
      </c>
      <c r="C65" s="1155"/>
      <c r="D65" s="1398" t="str">
        <f t="shared" si="23"/>
        <v>Penser librement, vivre dans un monde d'intelligence
(= IMAGINER, SAVOIR)</v>
      </c>
      <c r="E65" s="1321"/>
      <c r="F65" s="554"/>
      <c r="G65" s="1236" t="str">
        <f>$CB$4&amp;S62&amp;$CC$4&amp;T62</f>
        <v>77% savoir
22% vibrer</v>
      </c>
      <c r="H65" s="1522" t="s">
        <v>7</v>
      </c>
      <c r="I65" s="1503"/>
      <c r="J65" s="1513"/>
      <c r="K65" s="1508" t="s">
        <v>442</v>
      </c>
      <c r="L65" s="1509" t="s">
        <v>442</v>
      </c>
      <c r="M65" s="1512"/>
      <c r="N65" s="1514" t="s">
        <v>442</v>
      </c>
      <c r="O65" s="1110"/>
      <c r="P65" s="554"/>
      <c r="Q65" s="550" t="str">
        <f>C66</f>
        <v>U.r</v>
      </c>
      <c r="R65" s="550" t="str">
        <f>A65</f>
        <v>U</v>
      </c>
      <c r="S65" s="1236" t="str">
        <f t="shared" si="19"/>
        <v>IMAGINER</v>
      </c>
      <c r="T65" s="1236" t="str">
        <f t="shared" si="20"/>
        <v>SAVOIR</v>
      </c>
      <c r="U65" s="1236" t="str">
        <f t="shared" si="21"/>
        <v>Penser librement</v>
      </c>
      <c r="V65" s="1236" t="str">
        <f t="shared" si="22"/>
        <v>vivre dans un monde d'intelligence</v>
      </c>
      <c r="W65" s="554"/>
      <c r="X65" s="550"/>
      <c r="Y65" s="550"/>
      <c r="Z65" s="550"/>
      <c r="AA65" s="550"/>
      <c r="AB65" s="550"/>
      <c r="AC65" s="550"/>
      <c r="AD65" s="550"/>
      <c r="AE65" s="550"/>
      <c r="AF65" s="550"/>
      <c r="AG65" s="936"/>
      <c r="AH65" s="554"/>
      <c r="AI65" s="553"/>
      <c r="AJ65" s="555"/>
      <c r="AM65" s="552"/>
      <c r="AN65" s="552"/>
      <c r="AO65" s="552"/>
      <c r="AP65" s="552"/>
      <c r="AQ65" s="552"/>
      <c r="AR65" s="556"/>
      <c r="AS65" s="552"/>
      <c r="AT65" s="552"/>
      <c r="AU65" s="559"/>
      <c r="AV65" s="559"/>
      <c r="AW65" s="551"/>
      <c r="AX65" s="552"/>
      <c r="AY65" s="552"/>
      <c r="AZ65" s="552"/>
      <c r="BA65" s="81"/>
      <c r="BB65" s="81"/>
      <c r="BC65" s="81"/>
      <c r="BD65" s="543"/>
      <c r="BE65" s="81"/>
      <c r="BF65" s="544"/>
      <c r="BG65" s="169"/>
      <c r="BS65" s="81"/>
      <c r="BT65" s="169"/>
      <c r="BU65" s="169"/>
      <c r="BV65" s="169"/>
      <c r="BW65" s="169"/>
      <c r="BX65" s="169"/>
      <c r="BY65" s="169"/>
    </row>
    <row r="66" spans="1:77" s="322" customFormat="1" ht="36" customHeight="1" thickTop="1" thickBot="1" x14ac:dyDescent="0.25">
      <c r="A66" s="31" t="str">
        <f>usrCode(AV62)</f>
        <v>R</v>
      </c>
      <c r="B66" s="553" t="str">
        <f>UPPER(VLOOKUP(A66,LibProfils,4,FALSE))&amp;CHAR(10)&amp;"("&amp;VLOOKUP(A66,LibProfils,5,FALSE)&amp;")"</f>
        <v>VIBRER
(vivre dans un monde d'opportunités)</v>
      </c>
      <c r="C66" s="1411" t="str">
        <f>AU62&amp;"."&amp;LOWER(AV62)</f>
        <v>U.r</v>
      </c>
      <c r="D66" s="1399" t="str">
        <f t="shared" si="23"/>
        <v>Penser librement, vivre dans un monde d'opportunités
(= IMAGINER, VIBRER)</v>
      </c>
      <c r="E66" s="1412"/>
      <c r="F66" s="554"/>
      <c r="G66" s="1236" t="str">
        <f>$CB$5&amp;S62&amp;$CC$5&amp;T62</f>
        <v>66% savoir
33% vibrer</v>
      </c>
      <c r="H66" s="1520" t="s">
        <v>12</v>
      </c>
      <c r="I66" s="1521"/>
      <c r="J66" s="1513"/>
      <c r="K66" s="1508" t="s">
        <v>17</v>
      </c>
      <c r="L66" s="1509" t="s">
        <v>17</v>
      </c>
      <c r="M66" s="1510" t="s">
        <v>17</v>
      </c>
      <c r="N66" s="1511"/>
      <c r="O66" s="1110"/>
      <c r="P66" s="554"/>
      <c r="Q66" s="550" t="str">
        <f>C66</f>
        <v>U.r</v>
      </c>
      <c r="R66" s="550" t="str">
        <f>A66</f>
        <v>R</v>
      </c>
      <c r="S66" s="1236" t="str">
        <f t="shared" si="19"/>
        <v>IMAGINER</v>
      </c>
      <c r="T66" s="1236" t="str">
        <f t="shared" si="20"/>
        <v>VIBRER</v>
      </c>
      <c r="U66" s="1236" t="str">
        <f t="shared" si="21"/>
        <v>Penser librement</v>
      </c>
      <c r="V66" s="1236" t="str">
        <f t="shared" si="22"/>
        <v>vivre dans un monde d'opportunités</v>
      </c>
      <c r="W66" s="554"/>
      <c r="X66" s="550"/>
      <c r="Y66" s="550"/>
      <c r="Z66" s="550"/>
      <c r="AA66" s="550"/>
      <c r="AB66" s="550"/>
      <c r="AC66" s="550"/>
      <c r="AD66" s="550"/>
      <c r="AE66" s="550"/>
      <c r="AF66" s="550"/>
      <c r="AG66" s="936"/>
      <c r="AH66" s="554"/>
      <c r="AI66" s="553"/>
      <c r="AJ66" s="555"/>
      <c r="AM66" s="552"/>
      <c r="AN66" s="552"/>
      <c r="AO66" s="552"/>
      <c r="AP66" s="552"/>
      <c r="AQ66" s="552"/>
      <c r="AR66" s="556"/>
      <c r="AS66" s="552"/>
      <c r="AT66" s="552"/>
      <c r="AU66" s="559"/>
      <c r="AV66" s="559"/>
      <c r="AW66" s="551"/>
      <c r="AX66" s="552"/>
      <c r="AY66" s="552"/>
      <c r="AZ66" s="552"/>
      <c r="BA66" s="81"/>
      <c r="BB66" s="81"/>
      <c r="BC66" s="81"/>
      <c r="BD66" s="543"/>
      <c r="BE66" s="81"/>
      <c r="BF66" s="544"/>
      <c r="BG66" s="169"/>
      <c r="BS66" s="81"/>
      <c r="BT66" s="169"/>
      <c r="BU66" s="169"/>
      <c r="BV66" s="169"/>
      <c r="BW66" s="169"/>
      <c r="BX66" s="169"/>
      <c r="BY66" s="169"/>
    </row>
    <row r="67" spans="1:77" s="322" customFormat="1" ht="36" customHeight="1" thickTop="1" thickBot="1" x14ac:dyDescent="0.25">
      <c r="B67" s="1128"/>
      <c r="C67" s="1156"/>
      <c r="D67" s="1396" t="str">
        <f t="shared" si="23"/>
        <v>Faire tournoyer les idées, vivre dans un monde d'intelligence
(= PENSER, SAVOIR)</v>
      </c>
      <c r="E67" s="1322"/>
      <c r="F67" s="554"/>
      <c r="G67" s="1236" t="str">
        <f>$CB$6&amp;S62&amp;$CC$6&amp;T62</f>
        <v>55% savoir
44% vibrer</v>
      </c>
      <c r="H67" s="1519" t="s">
        <v>8</v>
      </c>
      <c r="I67" s="1503"/>
      <c r="J67" s="1507" t="s">
        <v>441</v>
      </c>
      <c r="K67" s="1515"/>
      <c r="L67" s="1509" t="s">
        <v>441</v>
      </c>
      <c r="M67" s="1510" t="s">
        <v>441</v>
      </c>
      <c r="N67" s="1511"/>
      <c r="O67" s="1110"/>
      <c r="P67" s="554"/>
      <c r="Q67" s="550" t="str">
        <f>A62</f>
        <v>UR</v>
      </c>
      <c r="R67" s="550" t="str">
        <f>A65</f>
        <v>U</v>
      </c>
      <c r="S67" s="1236" t="str">
        <f t="shared" si="19"/>
        <v>PENSER</v>
      </c>
      <c r="T67" s="1236" t="str">
        <f t="shared" si="20"/>
        <v>SAVOIR</v>
      </c>
      <c r="U67" s="1236" t="str">
        <f t="shared" si="21"/>
        <v>Faire tournoyer les idées</v>
      </c>
      <c r="V67" s="1236" t="str">
        <f t="shared" si="22"/>
        <v>vivre dans un monde d'intelligence</v>
      </c>
      <c r="W67" s="554"/>
      <c r="X67" s="550"/>
      <c r="Y67" s="550"/>
      <c r="Z67" s="550"/>
      <c r="AA67" s="550"/>
      <c r="AB67" s="550"/>
      <c r="AC67" s="550"/>
      <c r="AD67" s="550"/>
      <c r="AE67" s="550"/>
      <c r="AF67" s="550"/>
      <c r="AG67" s="936"/>
      <c r="AH67" s="554"/>
      <c r="AI67" s="553"/>
      <c r="AJ67" s="555"/>
      <c r="AM67" s="552"/>
      <c r="AN67" s="552"/>
      <c r="AO67" s="552"/>
      <c r="AP67" s="552"/>
      <c r="AQ67" s="552"/>
      <c r="AR67" s="556"/>
      <c r="AS67" s="552"/>
      <c r="AT67" s="552"/>
      <c r="AU67" s="559"/>
      <c r="AV67" s="559"/>
      <c r="AW67" s="551"/>
      <c r="AX67" s="552"/>
      <c r="AY67" s="552"/>
      <c r="AZ67" s="552"/>
      <c r="BA67" s="81"/>
      <c r="BB67" s="81"/>
      <c r="BC67" s="81"/>
      <c r="BD67" s="543"/>
      <c r="BE67" s="81"/>
      <c r="BF67" s="544"/>
      <c r="BG67" s="169"/>
      <c r="BS67" s="81"/>
      <c r="BT67" s="169"/>
      <c r="BU67" s="169"/>
      <c r="BV67" s="169"/>
      <c r="BW67" s="169"/>
      <c r="BX67" s="169"/>
      <c r="BY67" s="169"/>
    </row>
    <row r="68" spans="1:77" s="322" customFormat="1" ht="36" customHeight="1" thickTop="1" thickBot="1" x14ac:dyDescent="0.25">
      <c r="B68" s="1128"/>
      <c r="C68" s="1157"/>
      <c r="D68" s="1395" t="str">
        <f t="shared" si="23"/>
        <v>Faire tournoyer les idées, vivre dans un monde d'opportunités
(= PENSER, VIBRER)</v>
      </c>
      <c r="E68" s="1323" t="s">
        <v>29</v>
      </c>
      <c r="F68" s="554"/>
      <c r="G68" s="1236" t="str">
        <f>$CB$7&amp;S62&amp;$CC$7&amp;T62</f>
        <v>44% savoir
55% vibrer</v>
      </c>
      <c r="H68" s="1506" t="s">
        <v>13</v>
      </c>
      <c r="I68" s="1503"/>
      <c r="J68" s="1513"/>
      <c r="K68" s="1515"/>
      <c r="L68" s="1509" t="s">
        <v>18</v>
      </c>
      <c r="M68" s="1510" t="s">
        <v>18</v>
      </c>
      <c r="N68" s="1514" t="s">
        <v>18</v>
      </c>
      <c r="O68" s="1110"/>
      <c r="P68" s="554"/>
      <c r="Q68" s="550" t="str">
        <f>A62</f>
        <v>UR</v>
      </c>
      <c r="R68" s="550" t="str">
        <f>A66</f>
        <v>R</v>
      </c>
      <c r="S68" s="1236" t="str">
        <f t="shared" si="19"/>
        <v>PENSER</v>
      </c>
      <c r="T68" s="1236" t="str">
        <f t="shared" si="20"/>
        <v>VIBRER</v>
      </c>
      <c r="U68" s="1236" t="str">
        <f t="shared" si="21"/>
        <v>Faire tournoyer les idées</v>
      </c>
      <c r="V68" s="1236" t="str">
        <f t="shared" si="22"/>
        <v>vivre dans un monde d'opportunités</v>
      </c>
      <c r="W68" s="554"/>
      <c r="X68" s="550"/>
      <c r="Y68" s="550"/>
      <c r="Z68" s="550"/>
      <c r="AA68" s="550"/>
      <c r="AB68" s="550"/>
      <c r="AC68" s="550"/>
      <c r="AD68" s="550"/>
      <c r="AE68" s="550"/>
      <c r="AF68" s="550"/>
      <c r="AG68" s="936"/>
      <c r="AH68" s="554"/>
      <c r="AI68" s="553"/>
      <c r="AJ68" s="555"/>
      <c r="AM68" s="552"/>
      <c r="AN68" s="552"/>
      <c r="AO68" s="552"/>
      <c r="AP68" s="552"/>
      <c r="AQ68" s="552"/>
      <c r="AR68" s="556"/>
      <c r="AS68" s="552"/>
      <c r="AT68" s="552"/>
      <c r="AU68" s="559"/>
      <c r="AV68" s="559"/>
      <c r="AW68" s="551"/>
      <c r="AX68" s="552"/>
      <c r="AY68" s="552"/>
      <c r="AZ68" s="552"/>
      <c r="BA68" s="81"/>
      <c r="BB68" s="81"/>
      <c r="BC68" s="81"/>
      <c r="BD68" s="543"/>
      <c r="BE68" s="81"/>
      <c r="BF68" s="544"/>
      <c r="BG68" s="169"/>
      <c r="BS68" s="81"/>
      <c r="BT68" s="169"/>
      <c r="BU68" s="169"/>
      <c r="BV68" s="169"/>
      <c r="BW68" s="169"/>
      <c r="BX68" s="169"/>
      <c r="BY68" s="169"/>
    </row>
    <row r="69" spans="1:77" s="322" customFormat="1" ht="36" customHeight="1" thickTop="1" thickBot="1" x14ac:dyDescent="0.25">
      <c r="B69" s="1128"/>
      <c r="C69" s="1413" t="str">
        <f>AV62&amp;"."&amp;LOWER(AU62)</f>
        <v>R.u</v>
      </c>
      <c r="D69" s="1398" t="str">
        <f t="shared" si="23"/>
        <v>Découvrir l'inconnu, vivre dans un monde d'intelligence
(= EXPLORER, SAVOIR)</v>
      </c>
      <c r="E69" s="1414"/>
      <c r="F69" s="554"/>
      <c r="G69" s="1236" t="str">
        <f>$CB$8&amp;S62&amp;$CC$8&amp;T62</f>
        <v>33% savoir
66% vibrer</v>
      </c>
      <c r="H69" s="1506" t="s">
        <v>9</v>
      </c>
      <c r="I69" s="1503"/>
      <c r="J69" s="1513"/>
      <c r="K69" s="1508" t="s">
        <v>443</v>
      </c>
      <c r="L69" s="1516"/>
      <c r="M69" s="1510" t="s">
        <v>443</v>
      </c>
      <c r="N69" s="1514" t="s">
        <v>443</v>
      </c>
      <c r="O69" s="1110"/>
      <c r="P69" s="554"/>
      <c r="Q69" s="550" t="str">
        <f>C69</f>
        <v>R.u</v>
      </c>
      <c r="R69" s="550" t="str">
        <f>A65</f>
        <v>U</v>
      </c>
      <c r="S69" s="1236" t="str">
        <f t="shared" si="19"/>
        <v>EXPLORER</v>
      </c>
      <c r="T69" s="1236" t="str">
        <f t="shared" si="20"/>
        <v>SAVOIR</v>
      </c>
      <c r="U69" s="1236" t="str">
        <f t="shared" si="21"/>
        <v>Découvrir l'inconnu</v>
      </c>
      <c r="V69" s="1236" t="str">
        <f t="shared" si="22"/>
        <v>vivre dans un monde d'intelligence</v>
      </c>
      <c r="W69" s="554"/>
      <c r="X69" s="550"/>
      <c r="Y69" s="550"/>
      <c r="Z69" s="550"/>
      <c r="AA69" s="550"/>
      <c r="AB69" s="550"/>
      <c r="AC69" s="550"/>
      <c r="AD69" s="550"/>
      <c r="AE69" s="550"/>
      <c r="AF69" s="550"/>
      <c r="AG69" s="936"/>
      <c r="AH69" s="554"/>
      <c r="AI69" s="553"/>
      <c r="AJ69" s="555"/>
      <c r="AM69" s="552"/>
      <c r="AN69" s="552"/>
      <c r="AO69" s="552"/>
      <c r="AP69" s="552"/>
      <c r="AQ69" s="552"/>
      <c r="AR69" s="556"/>
      <c r="AS69" s="552"/>
      <c r="AT69" s="552"/>
      <c r="AU69" s="559"/>
      <c r="AV69" s="559"/>
      <c r="AW69" s="551"/>
      <c r="AX69" s="552"/>
      <c r="AY69" s="552"/>
      <c r="AZ69" s="552"/>
      <c r="BA69" s="81"/>
      <c r="BB69" s="81"/>
      <c r="BC69" s="81"/>
      <c r="BD69" s="543"/>
      <c r="BE69" s="81"/>
      <c r="BF69" s="544"/>
      <c r="BG69" s="169"/>
      <c r="BS69" s="81"/>
      <c r="BT69" s="169"/>
      <c r="BU69" s="169"/>
      <c r="BV69" s="169"/>
      <c r="BW69" s="169"/>
      <c r="BX69" s="169"/>
      <c r="BY69" s="169"/>
    </row>
    <row r="70" spans="1:77" s="322" customFormat="1" ht="36" customHeight="1" thickTop="1" thickBot="1" x14ac:dyDescent="0.25">
      <c r="B70" s="1128"/>
      <c r="C70" s="1158"/>
      <c r="D70" s="1399" t="str">
        <f t="shared" si="23"/>
        <v>Découvrir l'inconnu, vivre dans un monde d'opportunités
(= EXPLORER, VIBRER)</v>
      </c>
      <c r="E70" s="1324"/>
      <c r="F70" s="554"/>
      <c r="G70" s="1236" t="str">
        <f>$CB$9&amp;S62&amp;$CC$9&amp;T62</f>
        <v>22% savoir
77% vibrer</v>
      </c>
      <c r="H70" s="1506" t="s">
        <v>14</v>
      </c>
      <c r="I70" s="1503"/>
      <c r="J70" s="1507" t="s">
        <v>19</v>
      </c>
      <c r="K70" s="1515"/>
      <c r="L70" s="1516"/>
      <c r="M70" s="1510" t="s">
        <v>19</v>
      </c>
      <c r="N70" s="1514" t="s">
        <v>19</v>
      </c>
      <c r="O70" s="1110"/>
      <c r="P70" s="554"/>
      <c r="Q70" s="550" t="str">
        <f>C69</f>
        <v>R.u</v>
      </c>
      <c r="R70" s="550" t="str">
        <f>A66</f>
        <v>R</v>
      </c>
      <c r="S70" s="1236" t="str">
        <f t="shared" si="19"/>
        <v>EXPLORER</v>
      </c>
      <c r="T70" s="1236" t="str">
        <f t="shared" si="20"/>
        <v>VIBRER</v>
      </c>
      <c r="U70" s="1236" t="str">
        <f t="shared" si="21"/>
        <v>Découvrir l'inconnu</v>
      </c>
      <c r="V70" s="1236" t="str">
        <f t="shared" si="22"/>
        <v>vivre dans un monde d'opportunités</v>
      </c>
      <c r="W70" s="554"/>
      <c r="X70" s="550"/>
      <c r="Y70" s="550"/>
      <c r="Z70" s="550"/>
      <c r="AA70" s="550"/>
      <c r="AB70" s="550"/>
      <c r="AC70" s="550"/>
      <c r="AD70" s="550"/>
      <c r="AE70" s="550"/>
      <c r="AF70" s="550"/>
      <c r="AG70" s="936"/>
      <c r="AH70" s="554"/>
      <c r="AI70" s="553"/>
      <c r="AJ70" s="555"/>
      <c r="AM70" s="552"/>
      <c r="AN70" s="552"/>
      <c r="AO70" s="552"/>
      <c r="AP70" s="552"/>
      <c r="AQ70" s="552"/>
      <c r="AR70" s="556"/>
      <c r="AS70" s="552"/>
      <c r="AT70" s="552"/>
      <c r="AU70" s="559"/>
      <c r="AV70" s="559"/>
      <c r="AW70" s="551"/>
      <c r="AX70" s="552"/>
      <c r="AY70" s="552"/>
      <c r="AZ70" s="552"/>
      <c r="BA70" s="81"/>
      <c r="BB70" s="81"/>
      <c r="BC70" s="81"/>
      <c r="BD70" s="543"/>
      <c r="BE70" s="81"/>
      <c r="BF70" s="544"/>
      <c r="BG70" s="169"/>
      <c r="BS70" s="81"/>
      <c r="BT70" s="169"/>
      <c r="BU70" s="169"/>
      <c r="BV70" s="169"/>
      <c r="BW70" s="169"/>
      <c r="BX70" s="169"/>
      <c r="BY70" s="169"/>
    </row>
    <row r="71" spans="1:77" s="322" customFormat="1" ht="36" customHeight="1" thickTop="1" thickBot="1" x14ac:dyDescent="0.25">
      <c r="B71" s="1128"/>
      <c r="C71" s="1159"/>
      <c r="D71" s="1396" t="str">
        <f t="shared" si="23"/>
        <v>Diriger toute son énergie, vivre dans un monde d'opportunités
(= S'ENGAGER, VIBRER)</v>
      </c>
      <c r="E71" s="1325"/>
      <c r="F71" s="554"/>
      <c r="G71" s="1236" t="str">
        <f>$CB$10&amp;S62&amp;$CC$10&amp;T62</f>
        <v>11% savoir
88% vibrer</v>
      </c>
      <c r="H71" s="1506" t="s">
        <v>10</v>
      </c>
      <c r="I71" s="1503"/>
      <c r="J71" s="1507" t="s">
        <v>440</v>
      </c>
      <c r="K71" s="1515"/>
      <c r="L71" s="1509" t="s">
        <v>440</v>
      </c>
      <c r="M71" s="1512"/>
      <c r="N71" s="1514" t="s">
        <v>440</v>
      </c>
      <c r="O71" s="1110"/>
      <c r="P71" s="554"/>
      <c r="Q71" s="550" t="str">
        <f>C72</f>
        <v>R/u</v>
      </c>
      <c r="R71" s="550" t="str">
        <f>A66</f>
        <v>R</v>
      </c>
      <c r="S71" s="1236" t="str">
        <f t="shared" si="19"/>
        <v>S'ENGAGER</v>
      </c>
      <c r="T71" s="1236" t="str">
        <f t="shared" si="20"/>
        <v>VIBRER</v>
      </c>
      <c r="U71" s="1236" t="str">
        <f t="shared" si="21"/>
        <v>Diriger toute son énergie</v>
      </c>
      <c r="V71" s="1236" t="str">
        <f t="shared" si="22"/>
        <v>vivre dans un monde d'opportunités</v>
      </c>
      <c r="W71" s="554"/>
      <c r="X71" s="550"/>
      <c r="Y71" s="550"/>
      <c r="Z71" s="550"/>
      <c r="AA71" s="550"/>
      <c r="AB71" s="550"/>
      <c r="AC71" s="550"/>
      <c r="AD71" s="550"/>
      <c r="AE71" s="550"/>
      <c r="AF71" s="550"/>
      <c r="AG71" s="936"/>
      <c r="AH71" s="554"/>
      <c r="AI71" s="553"/>
      <c r="AJ71" s="555"/>
      <c r="AM71" s="552"/>
      <c r="AN71" s="552"/>
      <c r="AO71" s="552"/>
      <c r="AP71" s="552"/>
      <c r="AQ71" s="552"/>
      <c r="AR71" s="556"/>
      <c r="AS71" s="552"/>
      <c r="AT71" s="552"/>
      <c r="AU71" s="559"/>
      <c r="AV71" s="559"/>
      <c r="AW71" s="551"/>
      <c r="AX71" s="552"/>
      <c r="AY71" s="552"/>
      <c r="AZ71" s="552"/>
      <c r="BA71" s="81"/>
      <c r="BB71" s="81"/>
      <c r="BC71" s="81"/>
      <c r="BD71" s="543"/>
      <c r="BE71" s="81"/>
      <c r="BF71" s="544"/>
      <c r="BG71" s="169"/>
      <c r="BS71" s="81"/>
      <c r="BT71" s="169"/>
      <c r="BU71" s="169"/>
      <c r="BV71" s="169"/>
      <c r="BW71" s="169"/>
      <c r="BX71" s="169"/>
      <c r="BY71" s="169"/>
    </row>
    <row r="72" spans="1:77" s="322" customFormat="1" ht="36" customHeight="1" thickTop="1" thickBot="1" x14ac:dyDescent="0.25">
      <c r="B72" s="1363"/>
      <c r="C72" s="1189" t="str">
        <f>usrCode("/"&amp;AU62&amp;AV62)</f>
        <v>R/u</v>
      </c>
      <c r="D72" s="1397" t="str">
        <f t="shared" si="23"/>
        <v>Diriger toute son énergie, vivre sans pensées superflues
(= S'ENGAGER, ÊTRE)</v>
      </c>
      <c r="E72" s="1415"/>
      <c r="F72" s="554"/>
      <c r="G72" s="1236" t="str">
        <f>$CB$11&amp;S62&amp;$CC$11&amp;T62</f>
        <v xml:space="preserve">  0% savoir
99% vibrer</v>
      </c>
      <c r="H72" s="1506" t="s">
        <v>15</v>
      </c>
      <c r="I72" s="1517"/>
      <c r="J72" s="1507" t="s">
        <v>20</v>
      </c>
      <c r="K72" s="1508" t="s">
        <v>20</v>
      </c>
      <c r="L72" s="1516"/>
      <c r="M72" s="1512"/>
      <c r="N72" s="1514" t="s">
        <v>20</v>
      </c>
      <c r="O72" s="1110"/>
      <c r="P72" s="554"/>
      <c r="Q72" s="550" t="str">
        <f>C72</f>
        <v>R/u</v>
      </c>
      <c r="R72" s="550" t="str">
        <f>usrCode("/"&amp;A65)</f>
        <v>/u</v>
      </c>
      <c r="S72" s="1236" t="str">
        <f t="shared" si="19"/>
        <v>S'ENGAGER</v>
      </c>
      <c r="T72" s="1236" t="str">
        <f t="shared" si="20"/>
        <v>ÊTRE</v>
      </c>
      <c r="U72" s="1236" t="str">
        <f t="shared" si="21"/>
        <v>Diriger toute son énergie</v>
      </c>
      <c r="V72" s="1236" t="str">
        <f t="shared" si="22"/>
        <v>vivre sans pensées superflues</v>
      </c>
      <c r="W72" s="554"/>
      <c r="X72" s="550"/>
      <c r="Y72" s="550"/>
      <c r="Z72" s="550"/>
      <c r="AA72" s="550"/>
      <c r="AB72" s="550"/>
      <c r="AC72" s="550"/>
      <c r="AD72" s="550"/>
      <c r="AE72" s="550"/>
      <c r="AF72" s="550"/>
      <c r="AG72" s="936"/>
      <c r="AH72" s="554"/>
      <c r="AI72" s="553"/>
      <c r="AJ72" s="555"/>
      <c r="AM72" s="552"/>
      <c r="AN72" s="552"/>
      <c r="AO72" s="552"/>
      <c r="AP72" s="552"/>
      <c r="AQ72" s="552"/>
      <c r="AR72" s="556"/>
      <c r="AS72" s="552"/>
      <c r="AT72" s="552"/>
      <c r="AU72" s="559"/>
      <c r="AV72" s="559"/>
      <c r="AW72" s="551"/>
      <c r="AX72" s="552"/>
      <c r="AY72" s="552"/>
      <c r="AZ72" s="552"/>
      <c r="BA72" s="81"/>
      <c r="BB72" s="81"/>
      <c r="BC72" s="81"/>
      <c r="BD72" s="543"/>
      <c r="BE72" s="81"/>
      <c r="BF72" s="544"/>
      <c r="BG72" s="169"/>
      <c r="BS72" s="81"/>
      <c r="BT72" s="169"/>
      <c r="BU72" s="169"/>
      <c r="BV72" s="169"/>
      <c r="BW72" s="169"/>
      <c r="BX72" s="169"/>
      <c r="BY72" s="169"/>
    </row>
    <row r="73" spans="1:77" s="322" customFormat="1" ht="36" customHeight="1" thickTop="1" thickBot="1" x14ac:dyDescent="0.25">
      <c r="B73" s="1363" t="str">
        <f>"absence de la motivation "&amp;usrCode(AV62&amp;AU62)&amp;" ("&amp;VLOOKUP(usrCode(AV62&amp;AU62),LibProfils,4,FALSE)&amp;")"</f>
        <v>absence de la motivation UR (penser)</v>
      </c>
      <c r="C73" s="1125" t="str">
        <f>usrCode("/"&amp;AU62&amp;"/"&amp;AV62)</f>
        <v>/ur</v>
      </c>
      <c r="D73" s="1400" t="str">
        <f>$U$3&amp;U73&amp;$U$5&amp;$U$6&amp;$U$7&amp;S73&amp;$U$9</f>
        <v>Vivre dans le monde déjà exploré
(= APPLIQUER LES RECETTES)</v>
      </c>
      <c r="E73" s="1234"/>
      <c r="F73" s="554"/>
      <c r="G73" s="1236" t="str">
        <f>$CB$12&amp;VLOOKUP(AU62,LibProfils,4,FALSE)&amp;$CC$12&amp;VLOOKUP(AV62,LibProfils,4,FALSE)</f>
        <v xml:space="preserve">  0% savoir
  0% vibrer</v>
      </c>
      <c r="H73" s="1236"/>
      <c r="I73" s="1504" t="s">
        <v>445</v>
      </c>
      <c r="O73" s="1110"/>
      <c r="P73" s="554"/>
      <c r="Q73" s="550" t="str">
        <f>C73</f>
        <v>/ur</v>
      </c>
      <c r="R73" s="550"/>
      <c r="S73" s="1236" t="str">
        <f>UPPER(VLOOKUP(Q73,LibProfils,4,FALSE))</f>
        <v>APPLIQUER LES RECETTES</v>
      </c>
      <c r="T73" s="1236"/>
      <c r="U73" s="1236" t="str">
        <f t="shared" si="21"/>
        <v>Vivre dans le monde déjà exploré</v>
      </c>
      <c r="V73" s="1236"/>
      <c r="W73" s="554"/>
      <c r="X73" s="550"/>
      <c r="Y73" s="550"/>
      <c r="Z73" s="550"/>
      <c r="AA73" s="550"/>
      <c r="AB73" s="550"/>
      <c r="AC73" s="550"/>
      <c r="AD73" s="550"/>
      <c r="AE73" s="550"/>
      <c r="AF73" s="550"/>
      <c r="AG73" s="936"/>
      <c r="AH73" s="554"/>
      <c r="AI73" s="553"/>
      <c r="AJ73" s="555"/>
      <c r="AM73" s="552"/>
      <c r="AN73" s="552"/>
      <c r="AO73" s="552"/>
      <c r="AP73" s="552"/>
      <c r="AQ73" s="552"/>
      <c r="AR73" s="556"/>
      <c r="AS73" s="552"/>
      <c r="AT73" s="552"/>
      <c r="AU73" s="559"/>
      <c r="AV73" s="559"/>
      <c r="AW73" s="551"/>
      <c r="AX73" s="552"/>
      <c r="AY73" s="552"/>
      <c r="AZ73" s="552"/>
      <c r="BA73" s="81"/>
      <c r="BB73" s="81"/>
      <c r="BC73" s="81"/>
      <c r="BD73" s="543"/>
      <c r="BE73" s="81"/>
      <c r="BF73" s="544"/>
      <c r="BG73" s="169"/>
      <c r="BS73" s="81"/>
      <c r="BT73" s="169"/>
      <c r="BU73" s="169"/>
      <c r="BV73" s="169"/>
      <c r="BW73" s="169"/>
      <c r="BX73" s="169"/>
      <c r="BY73" s="169"/>
    </row>
    <row r="74" spans="1:77" s="322" customFormat="1" ht="36" customHeight="1" thickTop="1" thickBot="1" x14ac:dyDescent="0.25">
      <c r="B74" s="1128"/>
      <c r="C74" s="1125"/>
      <c r="D74" s="553"/>
      <c r="E74" s="554"/>
      <c r="F74" s="554"/>
      <c r="G74" s="554"/>
      <c r="H74" s="1110"/>
      <c r="I74" s="1110"/>
      <c r="J74" s="1489"/>
      <c r="K74" s="1489"/>
      <c r="L74" s="1110"/>
      <c r="M74" s="1110"/>
      <c r="N74" s="1110"/>
      <c r="O74" s="1110"/>
      <c r="P74" s="554"/>
      <c r="Q74" s="554"/>
      <c r="R74" s="554"/>
      <c r="S74" s="554"/>
      <c r="T74" s="554"/>
      <c r="U74" s="554"/>
      <c r="V74" s="554"/>
      <c r="W74" s="554"/>
      <c r="X74" s="550"/>
      <c r="Y74" s="550"/>
      <c r="Z74" s="550"/>
      <c r="AA74" s="550"/>
      <c r="AB74" s="550"/>
      <c r="AC74" s="550"/>
      <c r="AD74" s="550"/>
      <c r="AE74" s="550"/>
      <c r="AF74" s="550"/>
      <c r="AG74" s="936"/>
      <c r="AH74" s="554"/>
      <c r="AI74" s="553"/>
      <c r="AJ74" s="555"/>
      <c r="AM74" s="552"/>
      <c r="AN74" s="552"/>
      <c r="AO74" s="552"/>
      <c r="AP74" s="552"/>
      <c r="AQ74" s="552"/>
      <c r="AR74" s="556"/>
      <c r="AS74" s="552"/>
      <c r="AT74" s="552"/>
      <c r="AU74" s="559"/>
      <c r="AV74" s="559"/>
      <c r="AW74" s="551"/>
      <c r="AX74" s="552"/>
      <c r="AY74" s="552"/>
      <c r="AZ74" s="552"/>
      <c r="BA74" s="81"/>
      <c r="BB74" s="81"/>
      <c r="BC74" s="81"/>
      <c r="BD74" s="543"/>
      <c r="BE74" s="81"/>
      <c r="BF74" s="544"/>
      <c r="BG74" s="169"/>
      <c r="BS74" s="81"/>
      <c r="BT74" s="169"/>
      <c r="BU74" s="169"/>
      <c r="BV74" s="169"/>
      <c r="BW74" s="169"/>
      <c r="BX74" s="169"/>
      <c r="BY74" s="169"/>
    </row>
    <row r="75" spans="1:77" s="322" customFormat="1" ht="36" customHeight="1" thickTop="1" thickBot="1" x14ac:dyDescent="0.25">
      <c r="A75" s="1234" t="str">
        <f>usrCode(AU75&amp;AV75)</f>
        <v>BR</v>
      </c>
      <c r="B75" s="1362" t="str">
        <f>UPPER(VLOOKUP(A75,LibProfils,4,FALSE))&amp;CHAR(10)&amp;"("&amp;VLOOKUP(A75,LibProfils,5,FALSE)&amp;")"</f>
        <v>OBTENIR
(exaucer ses souhaits)</v>
      </c>
      <c r="C75" s="1125"/>
      <c r="D75" s="553"/>
      <c r="E75" s="554"/>
      <c r="F75" s="554"/>
      <c r="G75" s="1364"/>
      <c r="H75" s="1110"/>
      <c r="I75" s="1504" t="s">
        <v>444</v>
      </c>
      <c r="J75" s="1489"/>
      <c r="K75" s="1489"/>
      <c r="L75" s="1110"/>
      <c r="M75" s="1110"/>
      <c r="N75" s="1110"/>
      <c r="O75" s="1110"/>
      <c r="P75" s="554"/>
      <c r="Q75" s="554" t="str">
        <f>A78</f>
        <v>B</v>
      </c>
      <c r="R75" s="554" t="str">
        <f>A79</f>
        <v>R</v>
      </c>
      <c r="S75" s="1236" t="str">
        <f>VLOOKUP(Q75,LibProfils,4,FALSE)</f>
        <v>pouvoir</v>
      </c>
      <c r="T75" s="1236" t="str">
        <f>VLOOKUP(R75,LibProfils,4,FALSE)</f>
        <v>vibrer</v>
      </c>
      <c r="U75" s="554"/>
      <c r="V75" s="554"/>
      <c r="W75" s="554"/>
      <c r="X75" s="550"/>
      <c r="Y75" s="550"/>
      <c r="Z75" s="550"/>
      <c r="AA75" s="550"/>
      <c r="AB75" s="550"/>
      <c r="AC75" s="550"/>
      <c r="AD75" s="550"/>
      <c r="AE75" s="550"/>
      <c r="AF75" s="550"/>
      <c r="AG75" s="936"/>
      <c r="AH75" s="554"/>
      <c r="AI75" s="553"/>
      <c r="AJ75" s="555"/>
      <c r="AM75" s="552"/>
      <c r="AN75" s="552"/>
      <c r="AO75" s="552"/>
      <c r="AP75" s="552"/>
      <c r="AQ75" s="552"/>
      <c r="AR75" s="556"/>
      <c r="AS75" s="552"/>
      <c r="AT75" s="552"/>
      <c r="AU75" s="559" t="str">
        <f>AU562</f>
        <v>B</v>
      </c>
      <c r="AV75" s="559" t="str">
        <f>AV562</f>
        <v>R</v>
      </c>
      <c r="AW75" s="551"/>
      <c r="AX75" s="552"/>
      <c r="AY75" s="552"/>
      <c r="AZ75" s="552"/>
      <c r="BA75" s="81"/>
      <c r="BB75" s="81"/>
      <c r="BC75" s="81"/>
      <c r="BD75" s="543"/>
      <c r="BE75" s="81"/>
      <c r="BF75" s="544"/>
      <c r="BG75" s="169"/>
      <c r="BS75" s="81"/>
      <c r="BT75" s="169"/>
      <c r="BU75" s="169"/>
      <c r="BV75" s="169"/>
      <c r="BW75" s="169"/>
      <c r="BX75" s="169"/>
      <c r="BY75" s="169"/>
    </row>
    <row r="76" spans="1:77" s="322" customFormat="1" ht="36" customHeight="1" thickTop="1" thickBot="1" x14ac:dyDescent="0.25">
      <c r="B76" s="1363"/>
      <c r="C76" s="1405" t="str">
        <f>usrCode(AU75&amp;"/"&amp;AV75)</f>
        <v>B/r</v>
      </c>
      <c r="D76" s="1394" t="str">
        <f>$U$3&amp;U76&amp;$U$4&amp;V76&amp;$U$5&amp;$U$6&amp;$U$7&amp;S76&amp;$U$8&amp;T76&amp;$U$9</f>
        <v>Régir sa vie, vivre dans un monde de raison
(= RÉGIR, SE RAISONNER)</v>
      </c>
      <c r="E76" s="1406"/>
      <c r="F76" s="554"/>
      <c r="G76" s="1236" t="str">
        <f>$CB$2&amp;S75&amp;$CC$2&amp;T75</f>
        <v>99% pouvoir
  0% vibrer</v>
      </c>
      <c r="H76" s="1506" t="s">
        <v>6</v>
      </c>
      <c r="I76" s="1505"/>
      <c r="J76" s="1507" t="s">
        <v>439</v>
      </c>
      <c r="K76" s="1508" t="s">
        <v>439</v>
      </c>
      <c r="L76" s="1509"/>
      <c r="M76" s="1510" t="s">
        <v>439</v>
      </c>
      <c r="N76" s="1511"/>
      <c r="O76" s="1110"/>
      <c r="P76" s="554"/>
      <c r="Q76" s="550" t="str">
        <f>C76</f>
        <v>B/r</v>
      </c>
      <c r="R76" s="550" t="str">
        <f>usrCode("/"&amp;A79)</f>
        <v>/r</v>
      </c>
      <c r="S76" s="1236" t="str">
        <f t="shared" ref="S76:S85" si="24">UPPER(VLOOKUP(Q76,LibProfils,4,FALSE))</f>
        <v>RÉGIR</v>
      </c>
      <c r="T76" s="1236" t="str">
        <f t="shared" ref="T76:T85" si="25">UPPER(VLOOKUP(R76,LibProfils,4,FALSE))</f>
        <v>SE RAISONNER</v>
      </c>
      <c r="U76" s="1236" t="str">
        <f t="shared" ref="U76:U86" si="26">UPPER(LEFT(VLOOKUP(Q76,LibProfils,5,FALSE)))&amp;MID(VLOOKUP(Q76,LibProfils,5,FALSE),2,99)</f>
        <v>Régir sa vie</v>
      </c>
      <c r="V76" s="1236" t="str">
        <f t="shared" ref="V76:V85" si="27">VLOOKUP(R76,LibProfils,5,FALSE)</f>
        <v>vivre dans un monde de raison</v>
      </c>
      <c r="W76" s="554"/>
      <c r="X76" s="550"/>
      <c r="Y76" s="550"/>
      <c r="Z76" s="550"/>
      <c r="AA76" s="550"/>
      <c r="AB76" s="550"/>
      <c r="AC76" s="550"/>
      <c r="AD76" s="550"/>
      <c r="AE76" s="550"/>
      <c r="AF76" s="550"/>
      <c r="AG76" s="936"/>
      <c r="AH76" s="554"/>
      <c r="AI76" s="553"/>
      <c r="AJ76" s="555"/>
      <c r="AM76" s="552"/>
      <c r="AN76" s="552"/>
      <c r="AO76" s="552"/>
      <c r="AP76" s="552"/>
      <c r="AQ76" s="552"/>
      <c r="AR76" s="556"/>
      <c r="AS76" s="552"/>
      <c r="AT76" s="552"/>
      <c r="AU76" s="559"/>
      <c r="AV76" s="559"/>
      <c r="AW76" s="551"/>
      <c r="AX76" s="552"/>
      <c r="AY76" s="552"/>
      <c r="AZ76" s="552"/>
      <c r="BA76" s="81"/>
      <c r="BB76" s="81"/>
      <c r="BC76" s="81"/>
      <c r="BD76" s="543"/>
      <c r="BE76" s="81"/>
      <c r="BF76" s="544"/>
      <c r="BG76" s="169"/>
      <c r="BS76" s="81"/>
      <c r="BT76" s="169"/>
      <c r="BU76" s="169"/>
      <c r="BV76" s="169"/>
      <c r="BW76" s="169"/>
      <c r="BX76" s="169"/>
      <c r="BY76" s="169"/>
    </row>
    <row r="77" spans="1:77" s="322" customFormat="1" ht="36" customHeight="1" thickTop="1" thickBot="1" x14ac:dyDescent="0.25">
      <c r="B77" s="1578" t="s">
        <v>384</v>
      </c>
      <c r="C77" s="1160"/>
      <c r="D77" s="1395" t="str">
        <f t="shared" ref="D77:D85" si="28">$U$3&amp;U77&amp;$U$4&amp;V77&amp;$U$5&amp;$U$6&amp;$U$7&amp;S77&amp;$U$8&amp;T77&amp;$U$9</f>
        <v>Régir sa vie, vivre dans un monde de compétition
(= RÉGIR, POUVOIR)</v>
      </c>
      <c r="E77" s="1326"/>
      <c r="F77" s="554"/>
      <c r="G77" s="1236" t="str">
        <f>$CB$3&amp;S75&amp;$CC$3&amp;T75</f>
        <v>88% pouvoir
11% vibrer</v>
      </c>
      <c r="H77" s="1506" t="s">
        <v>11</v>
      </c>
      <c r="I77" s="1503"/>
      <c r="J77" s="1507" t="s">
        <v>16</v>
      </c>
      <c r="K77" s="1508" t="s">
        <v>16</v>
      </c>
      <c r="L77" s="1509" t="s">
        <v>16</v>
      </c>
      <c r="M77" s="1512"/>
      <c r="N77" s="1511"/>
      <c r="O77" s="1110"/>
      <c r="P77" s="554"/>
      <c r="Q77" s="550" t="str">
        <f>C76</f>
        <v>B/r</v>
      </c>
      <c r="R77" s="550" t="str">
        <f>A78</f>
        <v>B</v>
      </c>
      <c r="S77" s="1236" t="str">
        <f t="shared" si="24"/>
        <v>RÉGIR</v>
      </c>
      <c r="T77" s="1236" t="str">
        <f t="shared" si="25"/>
        <v>POUVOIR</v>
      </c>
      <c r="U77" s="1236" t="str">
        <f t="shared" si="26"/>
        <v>Régir sa vie</v>
      </c>
      <c r="V77" s="1236" t="str">
        <f t="shared" si="27"/>
        <v>vivre dans un monde de compétition</v>
      </c>
      <c r="W77" s="554"/>
      <c r="X77" s="550"/>
      <c r="Y77" s="550"/>
      <c r="Z77" s="550"/>
      <c r="AA77" s="550"/>
      <c r="AB77" s="550"/>
      <c r="AC77" s="550"/>
      <c r="AD77" s="550"/>
      <c r="AE77" s="550"/>
      <c r="AF77" s="550"/>
      <c r="AG77" s="936"/>
      <c r="AH77" s="554"/>
      <c r="AI77" s="553"/>
      <c r="AJ77" s="555"/>
      <c r="AM77" s="552"/>
      <c r="AN77" s="552"/>
      <c r="AO77" s="552"/>
      <c r="AP77" s="552"/>
      <c r="AQ77" s="552"/>
      <c r="AR77" s="556"/>
      <c r="AS77" s="552"/>
      <c r="AT77" s="552"/>
      <c r="AU77" s="559"/>
      <c r="AV77" s="559"/>
      <c r="AW77" s="551"/>
      <c r="AX77" s="552"/>
      <c r="AY77" s="552"/>
      <c r="AZ77" s="552"/>
      <c r="BA77" s="81"/>
      <c r="BB77" s="81"/>
      <c r="BC77" s="81"/>
      <c r="BD77" s="543"/>
      <c r="BE77" s="81"/>
      <c r="BF77" s="544"/>
      <c r="BG77" s="169"/>
      <c r="BS77" s="81"/>
      <c r="BT77" s="169"/>
      <c r="BU77" s="169"/>
      <c r="BV77" s="169"/>
      <c r="BW77" s="169"/>
      <c r="BX77" s="169"/>
      <c r="BY77" s="169"/>
    </row>
    <row r="78" spans="1:77" s="322" customFormat="1" ht="36" customHeight="1" thickTop="1" thickBot="1" x14ac:dyDescent="0.25">
      <c r="A78" s="31" t="str">
        <f>usrCode(AU75)</f>
        <v>B</v>
      </c>
      <c r="B78" s="553" t="str">
        <f>UPPER(VLOOKUP(A78,LibProfils,4,FALSE))&amp;CHAR(10)&amp;"("&amp;VLOOKUP(A78,LibProfils,5,FALSE)&amp;")"</f>
        <v>POUVOIR
(vivre dans un monde de compétition)</v>
      </c>
      <c r="C78" s="1161"/>
      <c r="D78" s="1398" t="str">
        <f t="shared" si="28"/>
        <v>Pourvoir à sa satisfaction, vivre dans un monde de compétition
(= SATISFAIRE SES DÉSIRS, POUVOIR)</v>
      </c>
      <c r="E78" s="1327"/>
      <c r="F78" s="554"/>
      <c r="G78" s="1236" t="str">
        <f>$CB$4&amp;S75&amp;$CC$4&amp;T75</f>
        <v>77% pouvoir
22% vibrer</v>
      </c>
      <c r="H78" s="1506" t="s">
        <v>7</v>
      </c>
      <c r="I78" s="1503"/>
      <c r="J78" s="1513"/>
      <c r="K78" s="1508" t="s">
        <v>442</v>
      </c>
      <c r="L78" s="1509" t="s">
        <v>442</v>
      </c>
      <c r="M78" s="1512"/>
      <c r="N78" s="1514" t="s">
        <v>442</v>
      </c>
      <c r="O78" s="1110"/>
      <c r="P78" s="554"/>
      <c r="Q78" s="550" t="str">
        <f>C79</f>
        <v>B.r</v>
      </c>
      <c r="R78" s="550" t="str">
        <f>A78</f>
        <v>B</v>
      </c>
      <c r="S78" s="1236" t="str">
        <f t="shared" si="24"/>
        <v>SATISFAIRE SES DÉSIRS</v>
      </c>
      <c r="T78" s="1236" t="str">
        <f t="shared" si="25"/>
        <v>POUVOIR</v>
      </c>
      <c r="U78" s="1236" t="str">
        <f t="shared" si="26"/>
        <v>Pourvoir à sa satisfaction</v>
      </c>
      <c r="V78" s="1236" t="str">
        <f t="shared" si="27"/>
        <v>vivre dans un monde de compétition</v>
      </c>
      <c r="W78" s="554"/>
      <c r="X78" s="550"/>
      <c r="Y78" s="550"/>
      <c r="Z78" s="550"/>
      <c r="AA78" s="550"/>
      <c r="AB78" s="550"/>
      <c r="AC78" s="550"/>
      <c r="AD78" s="550"/>
      <c r="AE78" s="550"/>
      <c r="AF78" s="550"/>
      <c r="AG78" s="936"/>
      <c r="AH78" s="554"/>
      <c r="AI78" s="553"/>
      <c r="AJ78" s="555"/>
      <c r="AM78" s="552"/>
      <c r="AN78" s="552"/>
      <c r="AO78" s="552"/>
      <c r="AP78" s="552"/>
      <c r="AQ78" s="552"/>
      <c r="AR78" s="556"/>
      <c r="AS78" s="552"/>
      <c r="AT78" s="552"/>
      <c r="AU78" s="559"/>
      <c r="AV78" s="559"/>
      <c r="AW78" s="551"/>
      <c r="AX78" s="552"/>
      <c r="AY78" s="552"/>
      <c r="AZ78" s="552"/>
      <c r="BA78" s="81"/>
      <c r="BB78" s="81"/>
      <c r="BC78" s="81"/>
      <c r="BD78" s="543"/>
      <c r="BE78" s="81"/>
      <c r="BF78" s="544"/>
      <c r="BG78" s="169"/>
      <c r="BS78" s="81"/>
      <c r="BT78" s="169"/>
      <c r="BU78" s="169"/>
      <c r="BV78" s="169"/>
      <c r="BW78" s="169"/>
      <c r="BX78" s="169"/>
      <c r="BY78" s="169"/>
    </row>
    <row r="79" spans="1:77" s="322" customFormat="1" ht="36" customHeight="1" thickTop="1" thickBot="1" x14ac:dyDescent="0.25">
      <c r="A79" s="31" t="str">
        <f>usrCode(AV75)</f>
        <v>R</v>
      </c>
      <c r="B79" s="553" t="str">
        <f>UPPER(VLOOKUP(A79,LibProfils,4,FALSE))&amp;CHAR(10)&amp;"("&amp;VLOOKUP(A79,LibProfils,5,FALSE)&amp;")"</f>
        <v>VIBRER
(vivre dans un monde d'opportunités)</v>
      </c>
      <c r="C79" s="1416" t="str">
        <f>AU75&amp;"."&amp;LOWER(AV75)</f>
        <v>B.r</v>
      </c>
      <c r="D79" s="1399" t="str">
        <f t="shared" si="28"/>
        <v>Pourvoir à sa satisfaction, vivre dans un monde d'opportunités
(= SATISFAIRE SES DÉSIRS, VIBRER)</v>
      </c>
      <c r="E79" s="1417"/>
      <c r="F79" s="554"/>
      <c r="G79" s="1236" t="str">
        <f>$CB$5&amp;S75&amp;$CC$5&amp;T75</f>
        <v>66% pouvoir
33% vibrer</v>
      </c>
      <c r="H79" s="1522" t="s">
        <v>12</v>
      </c>
      <c r="I79" s="1503"/>
      <c r="J79" s="1513"/>
      <c r="K79" s="1508" t="s">
        <v>17</v>
      </c>
      <c r="L79" s="1509" t="s">
        <v>17</v>
      </c>
      <c r="M79" s="1510" t="s">
        <v>17</v>
      </c>
      <c r="N79" s="1511"/>
      <c r="O79" s="1110"/>
      <c r="P79" s="554"/>
      <c r="Q79" s="550" t="str">
        <f>C79</f>
        <v>B.r</v>
      </c>
      <c r="R79" s="550" t="str">
        <f>A79</f>
        <v>R</v>
      </c>
      <c r="S79" s="1236" t="str">
        <f t="shared" si="24"/>
        <v>SATISFAIRE SES DÉSIRS</v>
      </c>
      <c r="T79" s="1236" t="str">
        <f t="shared" si="25"/>
        <v>VIBRER</v>
      </c>
      <c r="U79" s="1236" t="str">
        <f t="shared" si="26"/>
        <v>Pourvoir à sa satisfaction</v>
      </c>
      <c r="V79" s="1236" t="str">
        <f t="shared" si="27"/>
        <v>vivre dans un monde d'opportunités</v>
      </c>
      <c r="W79" s="554"/>
      <c r="X79" s="550"/>
      <c r="Y79" s="550"/>
      <c r="Z79" s="550"/>
      <c r="AA79" s="550"/>
      <c r="AB79" s="550"/>
      <c r="AC79" s="550"/>
      <c r="AD79" s="550"/>
      <c r="AE79" s="550"/>
      <c r="AF79" s="550"/>
      <c r="AG79" s="936"/>
      <c r="AH79" s="554"/>
      <c r="AI79" s="553"/>
      <c r="AJ79" s="555"/>
      <c r="AM79" s="552"/>
      <c r="AN79" s="552"/>
      <c r="AO79" s="552"/>
      <c r="AP79" s="552"/>
      <c r="AQ79" s="552"/>
      <c r="AR79" s="556"/>
      <c r="AS79" s="552"/>
      <c r="AT79" s="552"/>
      <c r="AU79" s="559"/>
      <c r="AV79" s="559"/>
      <c r="AW79" s="551"/>
      <c r="AX79" s="552"/>
      <c r="AY79" s="552"/>
      <c r="AZ79" s="552"/>
      <c r="BA79" s="81"/>
      <c r="BB79" s="81"/>
      <c r="BC79" s="81"/>
      <c r="BD79" s="543"/>
      <c r="BE79" s="81"/>
      <c r="BF79" s="544"/>
      <c r="BG79" s="169"/>
      <c r="BS79" s="81"/>
      <c r="BT79" s="169"/>
      <c r="BU79" s="169"/>
      <c r="BV79" s="169"/>
      <c r="BW79" s="169"/>
      <c r="BX79" s="169"/>
      <c r="BY79" s="169"/>
    </row>
    <row r="80" spans="1:77" s="322" customFormat="1" ht="36" customHeight="1" thickTop="1" thickBot="1" x14ac:dyDescent="0.25">
      <c r="B80" s="1128"/>
      <c r="C80" s="1162"/>
      <c r="D80" s="1396" t="str">
        <f t="shared" si="28"/>
        <v>Exaucer ses souhaits, vivre dans un monde de compétition
(= OBTENIR, POUVOIR)</v>
      </c>
      <c r="E80" s="1328"/>
      <c r="F80" s="554"/>
      <c r="G80" s="1236" t="str">
        <f>$CB$6&amp;S75&amp;$CC$6&amp;T75</f>
        <v>55% pouvoir
44% vibrer</v>
      </c>
      <c r="H80" s="1520" t="s">
        <v>8</v>
      </c>
      <c r="I80" s="1521"/>
      <c r="J80" s="1507" t="s">
        <v>441</v>
      </c>
      <c r="K80" s="1515"/>
      <c r="L80" s="1509" t="s">
        <v>441</v>
      </c>
      <c r="M80" s="1510" t="s">
        <v>441</v>
      </c>
      <c r="N80" s="1511"/>
      <c r="O80" s="1110"/>
      <c r="P80" s="554"/>
      <c r="Q80" s="550" t="str">
        <f>A75</f>
        <v>BR</v>
      </c>
      <c r="R80" s="550" t="str">
        <f>A78</f>
        <v>B</v>
      </c>
      <c r="S80" s="1236" t="str">
        <f t="shared" si="24"/>
        <v>OBTENIR</v>
      </c>
      <c r="T80" s="1236" t="str">
        <f t="shared" si="25"/>
        <v>POUVOIR</v>
      </c>
      <c r="U80" s="1236" t="str">
        <f t="shared" si="26"/>
        <v>Exaucer ses souhaits</v>
      </c>
      <c r="V80" s="1236" t="str">
        <f t="shared" si="27"/>
        <v>vivre dans un monde de compétition</v>
      </c>
      <c r="W80" s="554"/>
      <c r="X80" s="550"/>
      <c r="Y80" s="550"/>
      <c r="Z80" s="550"/>
      <c r="AA80" s="550"/>
      <c r="AB80" s="550"/>
      <c r="AC80" s="550"/>
      <c r="AD80" s="550"/>
      <c r="AE80" s="550"/>
      <c r="AF80" s="550"/>
      <c r="AG80" s="936"/>
      <c r="AH80" s="554"/>
      <c r="AI80" s="553"/>
      <c r="AJ80" s="555"/>
      <c r="AM80" s="552"/>
      <c r="AN80" s="552"/>
      <c r="AO80" s="552"/>
      <c r="AP80" s="552"/>
      <c r="AQ80" s="552"/>
      <c r="AR80" s="556"/>
      <c r="AS80" s="552"/>
      <c r="AT80" s="552"/>
      <c r="AU80" s="559"/>
      <c r="AV80" s="559"/>
      <c r="AW80" s="551"/>
      <c r="AX80" s="552"/>
      <c r="AY80" s="552"/>
      <c r="AZ80" s="552"/>
      <c r="BA80" s="81"/>
      <c r="BB80" s="81"/>
      <c r="BC80" s="81"/>
      <c r="BD80" s="543"/>
      <c r="BE80" s="81"/>
      <c r="BF80" s="544"/>
      <c r="BG80" s="169"/>
      <c r="BS80" s="81"/>
      <c r="BT80" s="169"/>
      <c r="BU80" s="169"/>
      <c r="BV80" s="169"/>
      <c r="BW80" s="169"/>
      <c r="BX80" s="169"/>
      <c r="BY80" s="169"/>
    </row>
    <row r="81" spans="1:77" s="322" customFormat="1" ht="36" customHeight="1" thickTop="1" thickBot="1" x14ac:dyDescent="0.25">
      <c r="B81" s="1128"/>
      <c r="C81" s="1163"/>
      <c r="D81" s="1395" t="str">
        <f t="shared" si="28"/>
        <v>Exaucer ses souhaits, vivre dans un monde d'opportunités
(= OBTENIR, VIBRER)</v>
      </c>
      <c r="E81" s="1329"/>
      <c r="F81" s="554"/>
      <c r="G81" s="1236" t="str">
        <f>$CB$7&amp;S75&amp;$CC$7&amp;T75</f>
        <v>44% pouvoir
55% vibrer</v>
      </c>
      <c r="H81" s="1519" t="s">
        <v>13</v>
      </c>
      <c r="I81" s="1503"/>
      <c r="J81" s="1513"/>
      <c r="K81" s="1515"/>
      <c r="L81" s="1509" t="s">
        <v>18</v>
      </c>
      <c r="M81" s="1510" t="s">
        <v>18</v>
      </c>
      <c r="N81" s="1514" t="s">
        <v>18</v>
      </c>
      <c r="O81" s="1110"/>
      <c r="P81" s="554"/>
      <c r="Q81" s="550" t="str">
        <f>A75</f>
        <v>BR</v>
      </c>
      <c r="R81" s="550" t="str">
        <f>A79</f>
        <v>R</v>
      </c>
      <c r="S81" s="1236" t="str">
        <f t="shared" si="24"/>
        <v>OBTENIR</v>
      </c>
      <c r="T81" s="1236" t="str">
        <f t="shared" si="25"/>
        <v>VIBRER</v>
      </c>
      <c r="U81" s="1236" t="str">
        <f t="shared" si="26"/>
        <v>Exaucer ses souhaits</v>
      </c>
      <c r="V81" s="1236" t="str">
        <f t="shared" si="27"/>
        <v>vivre dans un monde d'opportunités</v>
      </c>
      <c r="W81" s="554"/>
      <c r="X81" s="550"/>
      <c r="Y81" s="550"/>
      <c r="Z81" s="550"/>
      <c r="AA81" s="550"/>
      <c r="AB81" s="550"/>
      <c r="AC81" s="550"/>
      <c r="AD81" s="550"/>
      <c r="AE81" s="550"/>
      <c r="AF81" s="550"/>
      <c r="AG81" s="936"/>
      <c r="AH81" s="554"/>
      <c r="AI81" s="553"/>
      <c r="AJ81" s="555"/>
      <c r="AM81" s="552"/>
      <c r="AN81" s="552"/>
      <c r="AO81" s="552"/>
      <c r="AP81" s="552"/>
      <c r="AQ81" s="552"/>
      <c r="AR81" s="556"/>
      <c r="AS81" s="552"/>
      <c r="AT81" s="552"/>
      <c r="AU81" s="559"/>
      <c r="AV81" s="559"/>
      <c r="AW81" s="551"/>
      <c r="AX81" s="552"/>
      <c r="AY81" s="552"/>
      <c r="AZ81" s="552"/>
      <c r="BA81" s="81"/>
      <c r="BB81" s="81"/>
      <c r="BC81" s="81"/>
      <c r="BD81" s="543"/>
      <c r="BE81" s="81"/>
      <c r="BF81" s="544"/>
      <c r="BG81" s="169"/>
      <c r="BS81" s="81"/>
      <c r="BT81" s="169"/>
      <c r="BU81" s="169"/>
      <c r="BV81" s="169"/>
      <c r="BW81" s="169"/>
      <c r="BX81" s="169"/>
      <c r="BY81" s="169"/>
    </row>
    <row r="82" spans="1:77" s="322" customFormat="1" ht="36" customHeight="1" thickTop="1" thickBot="1" x14ac:dyDescent="0.25">
      <c r="B82" s="1128"/>
      <c r="C82" s="1164" t="str">
        <f>AV75&amp;"."&amp;LOWER(AU75)</f>
        <v>R.b</v>
      </c>
      <c r="D82" s="1398" t="str">
        <f t="shared" si="28"/>
        <v>Accepter ses impulsions, vivre dans un monde de compétition
(= ÉCOUTER SES ENVIES, POUVOIR)</v>
      </c>
      <c r="E82" s="1330"/>
      <c r="F82" s="554"/>
      <c r="G82" s="1236" t="str">
        <f>$CB$8&amp;S75&amp;$CC$8&amp;T75</f>
        <v>33% pouvoir
66% vibrer</v>
      </c>
      <c r="H82" s="1506" t="s">
        <v>9</v>
      </c>
      <c r="I82" s="1503"/>
      <c r="J82" s="1513"/>
      <c r="K82" s="1508" t="s">
        <v>443</v>
      </c>
      <c r="L82" s="1516"/>
      <c r="M82" s="1510" t="s">
        <v>443</v>
      </c>
      <c r="N82" s="1514" t="s">
        <v>443</v>
      </c>
      <c r="O82" s="1110"/>
      <c r="P82" s="554"/>
      <c r="Q82" s="550" t="str">
        <f>C82</f>
        <v>R.b</v>
      </c>
      <c r="R82" s="550" t="str">
        <f>A78</f>
        <v>B</v>
      </c>
      <c r="S82" s="1236" t="str">
        <f t="shared" si="24"/>
        <v>ÉCOUTER SES ENVIES</v>
      </c>
      <c r="T82" s="1236" t="str">
        <f t="shared" si="25"/>
        <v>POUVOIR</v>
      </c>
      <c r="U82" s="1236" t="str">
        <f t="shared" si="26"/>
        <v>Accepter ses impulsions</v>
      </c>
      <c r="V82" s="1236" t="str">
        <f t="shared" si="27"/>
        <v>vivre dans un monde de compétition</v>
      </c>
      <c r="W82" s="554"/>
      <c r="X82" s="550"/>
      <c r="Y82" s="550"/>
      <c r="Z82" s="550"/>
      <c r="AA82" s="550"/>
      <c r="AB82" s="550"/>
      <c r="AC82" s="550"/>
      <c r="AD82" s="550"/>
      <c r="AE82" s="550"/>
      <c r="AF82" s="550"/>
      <c r="AG82" s="936"/>
      <c r="AH82" s="554"/>
      <c r="AI82" s="553"/>
      <c r="AJ82" s="555"/>
      <c r="AM82" s="552"/>
      <c r="AN82" s="552"/>
      <c r="AO82" s="552"/>
      <c r="AP82" s="552"/>
      <c r="AQ82" s="552"/>
      <c r="AR82" s="556"/>
      <c r="AS82" s="552"/>
      <c r="AT82" s="552"/>
      <c r="AU82" s="559"/>
      <c r="AV82" s="559"/>
      <c r="AW82" s="551"/>
      <c r="AX82" s="552"/>
      <c r="AY82" s="552"/>
      <c r="AZ82" s="552"/>
      <c r="BA82" s="81"/>
      <c r="BB82" s="81"/>
      <c r="BC82" s="81"/>
      <c r="BD82" s="543"/>
      <c r="BE82" s="81"/>
      <c r="BF82" s="544"/>
      <c r="BG82" s="169"/>
      <c r="BS82" s="81"/>
      <c r="BT82" s="169"/>
      <c r="BU82" s="169"/>
      <c r="BV82" s="169"/>
      <c r="BW82" s="169"/>
      <c r="BX82" s="169"/>
      <c r="BY82" s="169"/>
    </row>
    <row r="83" spans="1:77" s="322" customFormat="1" ht="36" customHeight="1" thickTop="1" thickBot="1" x14ac:dyDescent="0.25">
      <c r="B83" s="1128"/>
      <c r="C83" s="1164"/>
      <c r="D83" s="1399" t="str">
        <f t="shared" si="28"/>
        <v>Accepter ses impulsions, vivre dans un monde d'opportunités
(= ÉCOUTER SES ENVIES, VIBRER)</v>
      </c>
      <c r="E83" s="1330"/>
      <c r="F83" s="554"/>
      <c r="G83" s="1236" t="str">
        <f>$CB$9&amp;S75&amp;$CC$9&amp;T75</f>
        <v>22% pouvoir
77% vibrer</v>
      </c>
      <c r="H83" s="1506" t="s">
        <v>14</v>
      </c>
      <c r="I83" s="1503"/>
      <c r="J83" s="1507" t="s">
        <v>19</v>
      </c>
      <c r="K83" s="1515"/>
      <c r="L83" s="1516"/>
      <c r="M83" s="1510" t="s">
        <v>19</v>
      </c>
      <c r="N83" s="1514" t="s">
        <v>19</v>
      </c>
      <c r="O83" s="1110"/>
      <c r="P83" s="554"/>
      <c r="Q83" s="550" t="str">
        <f>C82</f>
        <v>R.b</v>
      </c>
      <c r="R83" s="550" t="str">
        <f>A79</f>
        <v>R</v>
      </c>
      <c r="S83" s="1236" t="str">
        <f t="shared" si="24"/>
        <v>ÉCOUTER SES ENVIES</v>
      </c>
      <c r="T83" s="1236" t="str">
        <f t="shared" si="25"/>
        <v>VIBRER</v>
      </c>
      <c r="U83" s="1236" t="str">
        <f t="shared" si="26"/>
        <v>Accepter ses impulsions</v>
      </c>
      <c r="V83" s="1236" t="str">
        <f t="shared" si="27"/>
        <v>vivre dans un monde d'opportunités</v>
      </c>
      <c r="W83" s="554"/>
      <c r="X83" s="550"/>
      <c r="Y83" s="550"/>
      <c r="Z83" s="550"/>
      <c r="AA83" s="550"/>
      <c r="AB83" s="550"/>
      <c r="AC83" s="550"/>
      <c r="AD83" s="550"/>
      <c r="AE83" s="550"/>
      <c r="AF83" s="550"/>
      <c r="AG83" s="936"/>
      <c r="AH83" s="554"/>
      <c r="AI83" s="553"/>
      <c r="AJ83" s="555"/>
      <c r="AM83" s="552"/>
      <c r="AN83" s="552"/>
      <c r="AO83" s="552"/>
      <c r="AP83" s="552"/>
      <c r="AQ83" s="552"/>
      <c r="AR83" s="556"/>
      <c r="AS83" s="552"/>
      <c r="AT83" s="552"/>
      <c r="AU83" s="559"/>
      <c r="AV83" s="559"/>
      <c r="AW83" s="551"/>
      <c r="AX83" s="552"/>
      <c r="AY83" s="552"/>
      <c r="AZ83" s="552"/>
      <c r="BA83" s="81"/>
      <c r="BB83" s="81"/>
      <c r="BC83" s="81"/>
      <c r="BD83" s="543"/>
      <c r="BE83" s="81"/>
      <c r="BF83" s="544"/>
      <c r="BG83" s="169"/>
      <c r="BS83" s="81"/>
      <c r="BT83" s="169"/>
      <c r="BU83" s="169"/>
      <c r="BV83" s="169"/>
      <c r="BW83" s="169"/>
      <c r="BX83" s="169"/>
      <c r="BY83" s="169"/>
    </row>
    <row r="84" spans="1:77" s="322" customFormat="1" ht="36" customHeight="1" thickTop="1" thickBot="1" x14ac:dyDescent="0.25">
      <c r="B84" s="1128"/>
      <c r="C84" s="1165"/>
      <c r="D84" s="1396" t="str">
        <f t="shared" si="28"/>
        <v>Ressentir les signaux du monde, vivre dans un monde d'opportunités
(= SE CONNECTER, VIBRER)</v>
      </c>
      <c r="E84" s="1331"/>
      <c r="F84" s="554"/>
      <c r="G84" s="1236" t="str">
        <f>$CB$10&amp;S75&amp;$CC$10&amp;T75</f>
        <v>11% pouvoir
88% vibrer</v>
      </c>
      <c r="H84" s="1506" t="s">
        <v>10</v>
      </c>
      <c r="I84" s="1503"/>
      <c r="J84" s="1507" t="s">
        <v>440</v>
      </c>
      <c r="K84" s="1515"/>
      <c r="L84" s="1509" t="s">
        <v>440</v>
      </c>
      <c r="M84" s="1512"/>
      <c r="N84" s="1514" t="s">
        <v>440</v>
      </c>
      <c r="O84" s="1110"/>
      <c r="P84" s="554"/>
      <c r="Q84" s="550" t="str">
        <f>C85</f>
        <v>R/b</v>
      </c>
      <c r="R84" s="550" t="str">
        <f>A79</f>
        <v>R</v>
      </c>
      <c r="S84" s="1236" t="str">
        <f t="shared" si="24"/>
        <v>SE CONNECTER</v>
      </c>
      <c r="T84" s="1236" t="str">
        <f t="shared" si="25"/>
        <v>VIBRER</v>
      </c>
      <c r="U84" s="1236" t="str">
        <f t="shared" si="26"/>
        <v>Ressentir les signaux du monde</v>
      </c>
      <c r="V84" s="1236" t="str">
        <f t="shared" si="27"/>
        <v>vivre dans un monde d'opportunités</v>
      </c>
      <c r="W84" s="554"/>
      <c r="X84" s="550"/>
      <c r="Y84" s="550"/>
      <c r="Z84" s="550"/>
      <c r="AA84" s="550"/>
      <c r="AB84" s="550"/>
      <c r="AC84" s="550"/>
      <c r="AD84" s="550"/>
      <c r="AE84" s="550"/>
      <c r="AF84" s="550"/>
      <c r="AG84" s="936"/>
      <c r="AH84" s="554"/>
      <c r="AI84" s="553"/>
      <c r="AJ84" s="555"/>
      <c r="AM84" s="552"/>
      <c r="AN84" s="552"/>
      <c r="AO84" s="552"/>
      <c r="AP84" s="552"/>
      <c r="AQ84" s="552"/>
      <c r="AR84" s="556"/>
      <c r="AS84" s="552"/>
      <c r="AT84" s="552"/>
      <c r="AU84" s="559"/>
      <c r="AV84" s="559"/>
      <c r="AW84" s="551"/>
      <c r="AX84" s="552"/>
      <c r="AY84" s="552"/>
      <c r="AZ84" s="552"/>
      <c r="BA84" s="81"/>
      <c r="BB84" s="81"/>
      <c r="BC84" s="81"/>
      <c r="BD84" s="543"/>
      <c r="BE84" s="81"/>
      <c r="BF84" s="544"/>
      <c r="BG84" s="169"/>
      <c r="BS84" s="81"/>
      <c r="BT84" s="169"/>
      <c r="BU84" s="169"/>
      <c r="BV84" s="169"/>
      <c r="BW84" s="169"/>
      <c r="BX84" s="169"/>
      <c r="BY84" s="169"/>
    </row>
    <row r="85" spans="1:77" s="322" customFormat="1" ht="36" customHeight="1" thickTop="1" thickBot="1" x14ac:dyDescent="0.25">
      <c r="B85" s="1363"/>
      <c r="C85" s="1189" t="str">
        <f>usrCode("/"&amp;AU75&amp;AV75)</f>
        <v>R/b</v>
      </c>
      <c r="D85" s="1397" t="str">
        <f t="shared" si="28"/>
        <v>Ressentir les signaux du monde, vivre dans un monde de non-compétition
(= SE CONNECTER, COHABITER)</v>
      </c>
      <c r="E85" s="1415" t="s">
        <v>29</v>
      </c>
      <c r="F85" s="554"/>
      <c r="G85" s="1236" t="str">
        <f>$CB$11&amp;S75&amp;$CC$11&amp;T75</f>
        <v xml:space="preserve">  0% pouvoir
99% vibrer</v>
      </c>
      <c r="H85" s="1506" t="s">
        <v>15</v>
      </c>
      <c r="I85" s="1517"/>
      <c r="J85" s="1507" t="s">
        <v>20</v>
      </c>
      <c r="K85" s="1508" t="s">
        <v>20</v>
      </c>
      <c r="L85" s="1516"/>
      <c r="M85" s="1512"/>
      <c r="N85" s="1514" t="s">
        <v>20</v>
      </c>
      <c r="O85" s="1110"/>
      <c r="P85" s="554"/>
      <c r="Q85" s="550" t="str">
        <f>C85</f>
        <v>R/b</v>
      </c>
      <c r="R85" s="550" t="str">
        <f>usrCode("/"&amp;A78)</f>
        <v>/b</v>
      </c>
      <c r="S85" s="1236" t="str">
        <f t="shared" si="24"/>
        <v>SE CONNECTER</v>
      </c>
      <c r="T85" s="1236" t="str">
        <f t="shared" si="25"/>
        <v>COHABITER</v>
      </c>
      <c r="U85" s="1236" t="str">
        <f t="shared" si="26"/>
        <v>Ressentir les signaux du monde</v>
      </c>
      <c r="V85" s="1236" t="str">
        <f t="shared" si="27"/>
        <v>vivre dans un monde de non-compétition</v>
      </c>
      <c r="W85" s="554"/>
      <c r="X85" s="550"/>
      <c r="Y85" s="550"/>
      <c r="Z85" s="550"/>
      <c r="AA85" s="550"/>
      <c r="AB85" s="550"/>
      <c r="AC85" s="550"/>
      <c r="AD85" s="550"/>
      <c r="AE85" s="550"/>
      <c r="AF85" s="550"/>
      <c r="AG85" s="936"/>
      <c r="AH85" s="554"/>
      <c r="AI85" s="553"/>
      <c r="AJ85" s="555"/>
      <c r="AM85" s="552"/>
      <c r="AN85" s="552"/>
      <c r="AO85" s="552"/>
      <c r="AP85" s="552"/>
      <c r="AQ85" s="552"/>
      <c r="AR85" s="556"/>
      <c r="AS85" s="552"/>
      <c r="AT85" s="552"/>
      <c r="AU85" s="559"/>
      <c r="AV85" s="559"/>
      <c r="AW85" s="551"/>
      <c r="AX85" s="552"/>
      <c r="AY85" s="552"/>
      <c r="AZ85" s="552"/>
      <c r="BA85" s="81"/>
      <c r="BB85" s="81"/>
      <c r="BC85" s="81"/>
      <c r="BD85" s="543"/>
      <c r="BE85" s="81"/>
      <c r="BF85" s="544"/>
      <c r="BG85" s="169"/>
      <c r="BS85" s="81"/>
      <c r="BT85" s="169"/>
      <c r="BU85" s="169"/>
      <c r="BV85" s="169"/>
      <c r="BW85" s="169"/>
      <c r="BX85" s="169"/>
      <c r="BY85" s="169"/>
    </row>
    <row r="86" spans="1:77" s="322" customFormat="1" ht="36" customHeight="1" thickTop="1" thickBot="1" x14ac:dyDescent="0.25">
      <c r="B86" s="1363" t="str">
        <f>"absence de la motivation "&amp;usrCode(AV75&amp;AU75)&amp;" ("&amp;VLOOKUP(usrCode(AV75&amp;AU75),LibProfils,4,FALSE)&amp;")"</f>
        <v>absence de la motivation BR (obtenir)</v>
      </c>
      <c r="C86" s="1125" t="str">
        <f>usrCode("/"&amp;AU75&amp;"/"&amp;AV75)</f>
        <v>/br</v>
      </c>
      <c r="D86" s="1400" t="str">
        <f>$U$3&amp;U86&amp;$U$5&amp;$U$6&amp;$U$7&amp;S86&amp;$U$9</f>
        <v>Ne céder à aucune impulsion
(= RÉFRÉNER SES ENVIES)</v>
      </c>
      <c r="E86" s="1234"/>
      <c r="F86" s="554"/>
      <c r="G86" s="1236" t="str">
        <f>$CB$12&amp;VLOOKUP(AU75,LibProfils,4,FALSE)&amp;$CC$12&amp;VLOOKUP(AV75,LibProfils,4,FALSE)</f>
        <v xml:space="preserve">  0% pouvoir
  0% vibrer</v>
      </c>
      <c r="H86" s="1236"/>
      <c r="I86" s="1504" t="s">
        <v>445</v>
      </c>
      <c r="O86" s="1110"/>
      <c r="P86" s="554"/>
      <c r="Q86" s="550" t="str">
        <f>C86</f>
        <v>/br</v>
      </c>
      <c r="R86" s="550"/>
      <c r="S86" s="1236" t="str">
        <f>UPPER(VLOOKUP(Q86,LibProfils,4,FALSE))</f>
        <v>RÉFRÉNER SES ENVIES</v>
      </c>
      <c r="T86" s="1236"/>
      <c r="U86" s="1236" t="str">
        <f t="shared" si="26"/>
        <v>Ne céder à aucune impulsion</v>
      </c>
      <c r="V86" s="1236"/>
      <c r="W86" s="554"/>
      <c r="X86" s="550"/>
      <c r="Y86" s="550"/>
      <c r="Z86" s="550"/>
      <c r="AA86" s="550"/>
      <c r="AB86" s="550"/>
      <c r="AC86" s="550"/>
      <c r="AD86" s="550"/>
      <c r="AE86" s="550"/>
      <c r="AF86" s="550"/>
      <c r="AG86" s="936"/>
      <c r="AH86" s="554"/>
      <c r="AI86" s="553"/>
      <c r="AJ86" s="555"/>
      <c r="AM86" s="552"/>
      <c r="AN86" s="552"/>
      <c r="AO86" s="552"/>
      <c r="AP86" s="552"/>
      <c r="AQ86" s="552"/>
      <c r="AR86" s="556"/>
      <c r="AS86" s="552"/>
      <c r="AT86" s="552"/>
      <c r="AU86" s="559"/>
      <c r="AV86" s="559"/>
      <c r="AW86" s="551"/>
      <c r="AX86" s="552"/>
      <c r="AY86" s="552"/>
      <c r="AZ86" s="552"/>
      <c r="BA86" s="81"/>
      <c r="BB86" s="81"/>
      <c r="BC86" s="81"/>
      <c r="BD86" s="543"/>
      <c r="BE86" s="81"/>
      <c r="BF86" s="544"/>
      <c r="BG86" s="169"/>
      <c r="BS86" s="81"/>
      <c r="BT86" s="169"/>
      <c r="BU86" s="169"/>
      <c r="BV86" s="169"/>
      <c r="BW86" s="169"/>
      <c r="BX86" s="169"/>
      <c r="BY86" s="169"/>
    </row>
    <row r="87" spans="1:77" s="322" customFormat="1" ht="36" customHeight="1" thickTop="1" thickBot="1" x14ac:dyDescent="0.25">
      <c r="B87" s="1128"/>
      <c r="C87" s="1125"/>
      <c r="D87" s="553"/>
      <c r="E87" s="554"/>
      <c r="F87" s="554"/>
      <c r="G87" s="554"/>
      <c r="H87" s="1110"/>
      <c r="I87" s="1110"/>
      <c r="J87" s="1489"/>
      <c r="K87" s="1489"/>
      <c r="L87" s="1110"/>
      <c r="M87" s="1110"/>
      <c r="N87" s="1110"/>
      <c r="O87" s="1110"/>
      <c r="P87" s="554"/>
      <c r="Q87" s="554"/>
      <c r="R87" s="554"/>
      <c r="S87" s="554"/>
      <c r="T87" s="554"/>
      <c r="U87" s="554"/>
      <c r="V87" s="554"/>
      <c r="W87" s="554"/>
      <c r="X87" s="550"/>
      <c r="Y87" s="550"/>
      <c r="Z87" s="550"/>
      <c r="AA87" s="550"/>
      <c r="AB87" s="550"/>
      <c r="AC87" s="550"/>
      <c r="AD87" s="550"/>
      <c r="AE87" s="550"/>
      <c r="AF87" s="550"/>
      <c r="AG87" s="936"/>
      <c r="AH87" s="554"/>
      <c r="AI87" s="553"/>
      <c r="AJ87" s="555"/>
      <c r="AM87" s="552"/>
      <c r="AN87" s="552"/>
      <c r="AO87" s="552"/>
      <c r="AP87" s="552"/>
      <c r="AQ87" s="552"/>
      <c r="AR87" s="556"/>
      <c r="AS87" s="552"/>
      <c r="AT87" s="552"/>
      <c r="AU87" s="559"/>
      <c r="AV87" s="559"/>
      <c r="AW87" s="551"/>
      <c r="AX87" s="552"/>
      <c r="AY87" s="552"/>
      <c r="AZ87" s="552"/>
      <c r="BA87" s="81"/>
      <c r="BB87" s="81"/>
      <c r="BC87" s="81"/>
      <c r="BD87" s="543"/>
      <c r="BE87" s="81"/>
      <c r="BF87" s="544"/>
      <c r="BG87" s="169"/>
      <c r="BS87" s="81"/>
      <c r="BT87" s="169"/>
      <c r="BU87" s="169"/>
      <c r="BV87" s="169"/>
      <c r="BW87" s="169"/>
      <c r="BX87" s="169"/>
      <c r="BY87" s="169"/>
    </row>
    <row r="88" spans="1:77" s="322" customFormat="1" ht="36" customHeight="1" thickTop="1" thickBot="1" x14ac:dyDescent="0.25">
      <c r="A88" s="1234" t="str">
        <f>usrCode(AU88&amp;AV88)</f>
        <v>BG</v>
      </c>
      <c r="B88" s="1362" t="str">
        <f>UPPER(VLOOKUP(A88,LibProfils,4,FALSE))&amp;CHAR(10)&amp;"("&amp;VLOOKUP(A88,LibProfils,5,FALSE)&amp;")"</f>
        <v>PROSPÉRER
(se développer à sa guise)</v>
      </c>
      <c r="C88" s="1125"/>
      <c r="D88" s="553"/>
      <c r="E88" s="554"/>
      <c r="F88" s="554"/>
      <c r="G88" s="1364"/>
      <c r="H88" s="1110"/>
      <c r="I88" s="1504" t="s">
        <v>444</v>
      </c>
      <c r="J88" s="1489"/>
      <c r="K88" s="1489"/>
      <c r="L88" s="1110"/>
      <c r="M88" s="1110"/>
      <c r="N88" s="1110"/>
      <c r="O88" s="1110"/>
      <c r="P88" s="554"/>
      <c r="Q88" s="554" t="str">
        <f>A91</f>
        <v>B</v>
      </c>
      <c r="R88" s="554" t="str">
        <f>A92</f>
        <v>G</v>
      </c>
      <c r="S88" s="1236" t="str">
        <f>VLOOKUP(Q88,LibProfils,4,FALSE)</f>
        <v>pouvoir</v>
      </c>
      <c r="T88" s="1236" t="str">
        <f>VLOOKUP(R88,LibProfils,4,FALSE)</f>
        <v>apprécier</v>
      </c>
      <c r="U88" s="554"/>
      <c r="V88" s="554"/>
      <c r="W88" s="554"/>
      <c r="X88" s="550"/>
      <c r="Y88" s="550"/>
      <c r="Z88" s="550"/>
      <c r="AA88" s="550"/>
      <c r="AB88" s="550"/>
      <c r="AC88" s="550"/>
      <c r="AD88" s="550"/>
      <c r="AE88" s="550"/>
      <c r="AF88" s="550"/>
      <c r="AG88" s="936"/>
      <c r="AH88" s="554"/>
      <c r="AI88" s="553"/>
      <c r="AJ88" s="555"/>
      <c r="AM88" s="552"/>
      <c r="AN88" s="552"/>
      <c r="AO88" s="552"/>
      <c r="AP88" s="552"/>
      <c r="AQ88" s="552"/>
      <c r="AR88" s="556"/>
      <c r="AS88" s="552"/>
      <c r="AT88" s="552"/>
      <c r="AU88" s="559" t="str">
        <f>AU563</f>
        <v>B</v>
      </c>
      <c r="AV88" s="559" t="str">
        <f>AV563</f>
        <v>G</v>
      </c>
      <c r="AW88" s="551"/>
      <c r="AX88" s="552"/>
      <c r="AY88" s="552"/>
      <c r="AZ88" s="552"/>
      <c r="BA88" s="81"/>
      <c r="BB88" s="81"/>
      <c r="BC88" s="81"/>
      <c r="BD88" s="543"/>
      <c r="BE88" s="81"/>
      <c r="BF88" s="544"/>
      <c r="BG88" s="169"/>
      <c r="BS88" s="81"/>
      <c r="BT88" s="169"/>
      <c r="BU88" s="169"/>
      <c r="BV88" s="169"/>
      <c r="BW88" s="169"/>
      <c r="BX88" s="169"/>
      <c r="BY88" s="169"/>
    </row>
    <row r="89" spans="1:77" s="322" customFormat="1" ht="36" customHeight="1" thickTop="1" thickBot="1" x14ac:dyDescent="0.25">
      <c r="B89" s="1363"/>
      <c r="C89" s="1405" t="str">
        <f>usrCode(AU88&amp;"/"&amp;AV88)</f>
        <v>B/g</v>
      </c>
      <c r="D89" s="1394" t="str">
        <f>$U$3&amp;U89&amp;$U$4&amp;V89&amp;$U$5&amp;$U$6&amp;$U$7&amp;S89&amp;$U$8&amp;T89&amp;$U$9</f>
        <v>Être plus important que son prochain, vivre dans un monde sous contrôle
(= PRÉCÉDER, SE CONTRAINDRE)</v>
      </c>
      <c r="E89" s="1406"/>
      <c r="F89" s="554"/>
      <c r="G89" s="1236" t="str">
        <f>$CB$2&amp;S88&amp;$CC$2&amp;T88</f>
        <v>99% pouvoir
  0% apprécier</v>
      </c>
      <c r="H89" s="1506" t="s">
        <v>6</v>
      </c>
      <c r="I89" s="1505"/>
      <c r="J89" s="1507" t="s">
        <v>439</v>
      </c>
      <c r="K89" s="1508" t="s">
        <v>439</v>
      </c>
      <c r="L89" s="1509"/>
      <c r="M89" s="1510" t="s">
        <v>439</v>
      </c>
      <c r="N89" s="1511"/>
      <c r="O89" s="1110"/>
      <c r="P89" s="554"/>
      <c r="Q89" s="550" t="str">
        <f>C89</f>
        <v>B/g</v>
      </c>
      <c r="R89" s="550" t="str">
        <f>usrCode("/"&amp;A92)</f>
        <v>/g</v>
      </c>
      <c r="S89" s="1236" t="str">
        <f t="shared" ref="S89:S98" si="29">UPPER(VLOOKUP(Q89,LibProfils,4,FALSE))</f>
        <v>PRÉCÉDER</v>
      </c>
      <c r="T89" s="1236" t="str">
        <f t="shared" ref="T89:T98" si="30">UPPER(VLOOKUP(R89,LibProfils,4,FALSE))</f>
        <v>SE CONTRAINDRE</v>
      </c>
      <c r="U89" s="1236" t="str">
        <f t="shared" ref="U89:U99" si="31">UPPER(LEFT(VLOOKUP(Q89,LibProfils,5,FALSE)))&amp;MID(VLOOKUP(Q89,LibProfils,5,FALSE),2,99)</f>
        <v>Être plus important que son prochain</v>
      </c>
      <c r="V89" s="1236" t="str">
        <f t="shared" ref="V89:V98" si="32">VLOOKUP(R89,LibProfils,5,FALSE)</f>
        <v>vivre dans un monde sous contrôle</v>
      </c>
      <c r="W89" s="554"/>
      <c r="X89" s="550"/>
      <c r="Y89" s="550"/>
      <c r="Z89" s="550"/>
      <c r="AA89" s="550"/>
      <c r="AB89" s="550"/>
      <c r="AC89" s="550"/>
      <c r="AD89" s="550"/>
      <c r="AE89" s="550"/>
      <c r="AF89" s="550"/>
      <c r="AG89" s="936"/>
      <c r="AH89" s="554"/>
      <c r="AI89" s="553"/>
      <c r="AJ89" s="555"/>
      <c r="AM89" s="552"/>
      <c r="AN89" s="552"/>
      <c r="AO89" s="552"/>
      <c r="AP89" s="552"/>
      <c r="AQ89" s="552"/>
      <c r="AR89" s="556"/>
      <c r="AS89" s="552"/>
      <c r="AT89" s="552"/>
      <c r="AU89" s="559"/>
      <c r="AV89" s="559"/>
      <c r="AW89" s="551"/>
      <c r="AX89" s="552"/>
      <c r="AY89" s="552"/>
      <c r="AZ89" s="552"/>
      <c r="BA89" s="81"/>
      <c r="BB89" s="81"/>
      <c r="BC89" s="81"/>
      <c r="BD89" s="543"/>
      <c r="BE89" s="81"/>
      <c r="BF89" s="544"/>
      <c r="BG89" s="169"/>
      <c r="BS89" s="81"/>
      <c r="BT89" s="169"/>
      <c r="BU89" s="169"/>
      <c r="BV89" s="169"/>
      <c r="BW89" s="169"/>
      <c r="BX89" s="169"/>
      <c r="BY89" s="169"/>
    </row>
    <row r="90" spans="1:77" s="322" customFormat="1" ht="36" customHeight="1" thickTop="1" thickBot="1" x14ac:dyDescent="0.25">
      <c r="B90" s="1578" t="s">
        <v>384</v>
      </c>
      <c r="C90" s="1166"/>
      <c r="D90" s="1395" t="str">
        <f t="shared" ref="D90:D98" si="33">$U$3&amp;U90&amp;$U$4&amp;V90&amp;$U$5&amp;$U$6&amp;$U$7&amp;S90&amp;$U$8&amp;T90&amp;$U$9</f>
        <v>Être plus important que son prochain, vivre dans un monde de compétition
(= PRÉCÉDER, POUVOIR)</v>
      </c>
      <c r="E90" s="1332"/>
      <c r="F90" s="554"/>
      <c r="G90" s="1236" t="str">
        <f>$CB$3&amp;S88&amp;$CC$3&amp;T88</f>
        <v>88% pouvoir
11% apprécier</v>
      </c>
      <c r="H90" s="1506" t="s">
        <v>11</v>
      </c>
      <c r="I90" s="1503"/>
      <c r="J90" s="1507" t="s">
        <v>16</v>
      </c>
      <c r="K90" s="1508" t="s">
        <v>16</v>
      </c>
      <c r="L90" s="1509" t="s">
        <v>16</v>
      </c>
      <c r="M90" s="1512"/>
      <c r="N90" s="1511"/>
      <c r="O90" s="1110"/>
      <c r="P90" s="554"/>
      <c r="Q90" s="550" t="str">
        <f>C89</f>
        <v>B/g</v>
      </c>
      <c r="R90" s="550" t="str">
        <f>A91</f>
        <v>B</v>
      </c>
      <c r="S90" s="1236" t="str">
        <f t="shared" si="29"/>
        <v>PRÉCÉDER</v>
      </c>
      <c r="T90" s="1236" t="str">
        <f t="shared" si="30"/>
        <v>POUVOIR</v>
      </c>
      <c r="U90" s="1236" t="str">
        <f t="shared" si="31"/>
        <v>Être plus important que son prochain</v>
      </c>
      <c r="V90" s="1236" t="str">
        <f t="shared" si="32"/>
        <v>vivre dans un monde de compétition</v>
      </c>
      <c r="W90" s="554"/>
      <c r="X90" s="550"/>
      <c r="Y90" s="550"/>
      <c r="Z90" s="550"/>
      <c r="AA90" s="550"/>
      <c r="AB90" s="550"/>
      <c r="AC90" s="550"/>
      <c r="AD90" s="550"/>
      <c r="AE90" s="550"/>
      <c r="AF90" s="550"/>
      <c r="AG90" s="936"/>
      <c r="AH90" s="554"/>
      <c r="AI90" s="553"/>
      <c r="AJ90" s="555"/>
      <c r="AM90" s="552"/>
      <c r="AN90" s="552"/>
      <c r="AO90" s="552"/>
      <c r="AP90" s="552"/>
      <c r="AQ90" s="552"/>
      <c r="AR90" s="556"/>
      <c r="AS90" s="552"/>
      <c r="AT90" s="552"/>
      <c r="AU90" s="559"/>
      <c r="AV90" s="559"/>
      <c r="AW90" s="551"/>
      <c r="AX90" s="552"/>
      <c r="AY90" s="552"/>
      <c r="AZ90" s="552"/>
      <c r="BA90" s="81"/>
      <c r="BB90" s="81"/>
      <c r="BC90" s="81"/>
      <c r="BD90" s="543"/>
      <c r="BE90" s="81"/>
      <c r="BF90" s="544"/>
      <c r="BG90" s="169"/>
      <c r="BS90" s="81"/>
      <c r="BT90" s="169"/>
      <c r="BU90" s="169"/>
      <c r="BV90" s="169"/>
      <c r="BW90" s="169"/>
      <c r="BX90" s="169"/>
      <c r="BY90" s="169"/>
    </row>
    <row r="91" spans="1:77" s="322" customFormat="1" ht="36" customHeight="1" thickTop="1" thickBot="1" x14ac:dyDescent="0.25">
      <c r="A91" s="31" t="str">
        <f>usrCode(AU88)</f>
        <v>B</v>
      </c>
      <c r="B91" s="553" t="str">
        <f>UPPER(VLOOKUP(A91,LibProfils,4,FALSE))&amp;CHAR(10)&amp;"("&amp;VLOOKUP(A91,LibProfils,5,FALSE)&amp;")"</f>
        <v>POUVOIR
(vivre dans un monde de compétition)</v>
      </c>
      <c r="C91" s="1167"/>
      <c r="D91" s="1398" t="str">
        <f t="shared" si="33"/>
        <v>Vivre dans le luxe, vivre dans un monde de compétition
(= ACCUMULER LES RICHESSES, POUVOIR)</v>
      </c>
      <c r="E91" s="1333"/>
      <c r="F91" s="554"/>
      <c r="G91" s="1236" t="str">
        <f>$CB$4&amp;S88&amp;$CC$4&amp;T88</f>
        <v>77% pouvoir
22% apprécier</v>
      </c>
      <c r="H91" s="1506" t="s">
        <v>7</v>
      </c>
      <c r="I91" s="1503"/>
      <c r="J91" s="1513"/>
      <c r="K91" s="1508" t="s">
        <v>442</v>
      </c>
      <c r="L91" s="1509" t="s">
        <v>442</v>
      </c>
      <c r="M91" s="1512"/>
      <c r="N91" s="1514" t="s">
        <v>442</v>
      </c>
      <c r="O91" s="1110"/>
      <c r="P91" s="554"/>
      <c r="Q91" s="550" t="str">
        <f>C92</f>
        <v>B.g</v>
      </c>
      <c r="R91" s="550" t="str">
        <f>A91</f>
        <v>B</v>
      </c>
      <c r="S91" s="1236" t="str">
        <f t="shared" si="29"/>
        <v>ACCUMULER LES RICHESSES</v>
      </c>
      <c r="T91" s="1236" t="str">
        <f t="shared" si="30"/>
        <v>POUVOIR</v>
      </c>
      <c r="U91" s="1236" t="str">
        <f t="shared" si="31"/>
        <v>Vivre dans le luxe</v>
      </c>
      <c r="V91" s="1236" t="str">
        <f t="shared" si="32"/>
        <v>vivre dans un monde de compétition</v>
      </c>
      <c r="W91" s="554"/>
      <c r="X91" s="550"/>
      <c r="Y91" s="550"/>
      <c r="Z91" s="550"/>
      <c r="AA91" s="550"/>
      <c r="AB91" s="550"/>
      <c r="AC91" s="550"/>
      <c r="AD91" s="550"/>
      <c r="AE91" s="550"/>
      <c r="AF91" s="550"/>
      <c r="AG91" s="936"/>
      <c r="AH91" s="554"/>
      <c r="AI91" s="553"/>
      <c r="AJ91" s="555"/>
      <c r="AM91" s="552"/>
      <c r="AN91" s="552"/>
      <c r="AO91" s="552"/>
      <c r="AP91" s="552"/>
      <c r="AQ91" s="552"/>
      <c r="AR91" s="556"/>
      <c r="AS91" s="552"/>
      <c r="AT91" s="552"/>
      <c r="AU91" s="559"/>
      <c r="AV91" s="559"/>
      <c r="AW91" s="551"/>
      <c r="AX91" s="552"/>
      <c r="AY91" s="552"/>
      <c r="AZ91" s="552"/>
      <c r="BA91" s="81"/>
      <c r="BB91" s="81"/>
      <c r="BC91" s="81"/>
      <c r="BD91" s="543"/>
      <c r="BE91" s="81"/>
      <c r="BF91" s="544"/>
      <c r="BG91" s="169"/>
      <c r="BS91" s="81"/>
      <c r="BT91" s="169"/>
      <c r="BU91" s="169"/>
      <c r="BV91" s="169"/>
      <c r="BW91" s="169"/>
      <c r="BX91" s="169"/>
      <c r="BY91" s="169"/>
    </row>
    <row r="92" spans="1:77" s="322" customFormat="1" ht="36" customHeight="1" thickTop="1" thickBot="1" x14ac:dyDescent="0.25">
      <c r="A92" s="31" t="str">
        <f>usrCode(AV88)</f>
        <v>G</v>
      </c>
      <c r="B92" s="553" t="str">
        <f>UPPER(VLOOKUP(A92,LibProfils,4,FALSE))&amp;CHAR(10)&amp;"("&amp;VLOOKUP(A92,LibProfils,5,FALSE)&amp;")"</f>
        <v>APPRÉCIER
(vivre dans un monde de bonheur)</v>
      </c>
      <c r="C92" s="1418" t="str">
        <f>AU88&amp;"."&amp;LOWER(AV88)</f>
        <v>B.g</v>
      </c>
      <c r="D92" s="1399" t="str">
        <f t="shared" si="33"/>
        <v>Vivre dans le luxe, vivre dans un monde de bonheur
(= ACCUMULER LES RICHESSES, APPRÉCIER)</v>
      </c>
      <c r="E92" s="1419"/>
      <c r="F92" s="554"/>
      <c r="G92" s="1236" t="str">
        <f>$CB$5&amp;S88&amp;$CC$5&amp;T88</f>
        <v>66% pouvoir
33% apprécier</v>
      </c>
      <c r="H92" s="1506" t="s">
        <v>12</v>
      </c>
      <c r="I92" s="1503"/>
      <c r="J92" s="1513"/>
      <c r="K92" s="1508" t="s">
        <v>17</v>
      </c>
      <c r="L92" s="1509" t="s">
        <v>17</v>
      </c>
      <c r="M92" s="1510" t="s">
        <v>17</v>
      </c>
      <c r="N92" s="1511"/>
      <c r="O92" s="1110"/>
      <c r="P92" s="554"/>
      <c r="Q92" s="550" t="str">
        <f>C92</f>
        <v>B.g</v>
      </c>
      <c r="R92" s="550" t="str">
        <f>A92</f>
        <v>G</v>
      </c>
      <c r="S92" s="1236" t="str">
        <f t="shared" si="29"/>
        <v>ACCUMULER LES RICHESSES</v>
      </c>
      <c r="T92" s="1236" t="str">
        <f t="shared" si="30"/>
        <v>APPRÉCIER</v>
      </c>
      <c r="U92" s="1236" t="str">
        <f t="shared" si="31"/>
        <v>Vivre dans le luxe</v>
      </c>
      <c r="V92" s="1236" t="str">
        <f t="shared" si="32"/>
        <v>vivre dans un monde de bonheur</v>
      </c>
      <c r="W92" s="554"/>
      <c r="X92" s="550"/>
      <c r="Y92" s="550"/>
      <c r="Z92" s="550"/>
      <c r="AA92" s="550"/>
      <c r="AB92" s="550"/>
      <c r="AC92" s="550"/>
      <c r="AD92" s="550"/>
      <c r="AE92" s="550"/>
      <c r="AF92" s="550"/>
      <c r="AG92" s="936"/>
      <c r="AH92" s="554"/>
      <c r="AI92" s="553"/>
      <c r="AJ92" s="555"/>
      <c r="AM92" s="552"/>
      <c r="AN92" s="552"/>
      <c r="AO92" s="552"/>
      <c r="AP92" s="552"/>
      <c r="AQ92" s="552"/>
      <c r="AR92" s="556"/>
      <c r="AS92" s="552"/>
      <c r="AT92" s="552"/>
      <c r="AU92" s="559"/>
      <c r="AV92" s="559"/>
      <c r="AW92" s="551"/>
      <c r="AX92" s="552"/>
      <c r="AY92" s="552"/>
      <c r="AZ92" s="552"/>
      <c r="BA92" s="81"/>
      <c r="BB92" s="81"/>
      <c r="BC92" s="81"/>
      <c r="BD92" s="543"/>
      <c r="BE92" s="81"/>
      <c r="BF92" s="544"/>
      <c r="BG92" s="169"/>
      <c r="BS92" s="81"/>
      <c r="BT92" s="169"/>
      <c r="BU92" s="169"/>
      <c r="BV92" s="169"/>
      <c r="BW92" s="169"/>
      <c r="BX92" s="169"/>
      <c r="BY92" s="169"/>
    </row>
    <row r="93" spans="1:77" s="322" customFormat="1" ht="36" customHeight="1" thickTop="1" thickBot="1" x14ac:dyDescent="0.25">
      <c r="B93" s="1128"/>
      <c r="C93" s="1168"/>
      <c r="D93" s="1396" t="str">
        <f t="shared" si="33"/>
        <v>Se développer à sa guise, vivre dans un monde de compétition
(= PROSPÉRER, POUVOIR)</v>
      </c>
      <c r="E93" s="1334"/>
      <c r="F93" s="554"/>
      <c r="G93" s="1236" t="str">
        <f>$CB$6&amp;S88&amp;$CC$6&amp;T88</f>
        <v>55% pouvoir
44% apprécier</v>
      </c>
      <c r="H93" s="1522" t="s">
        <v>8</v>
      </c>
      <c r="I93" s="1503"/>
      <c r="J93" s="1507" t="s">
        <v>441</v>
      </c>
      <c r="K93" s="1515"/>
      <c r="L93" s="1509" t="s">
        <v>441</v>
      </c>
      <c r="M93" s="1510" t="s">
        <v>441</v>
      </c>
      <c r="N93" s="1511"/>
      <c r="O93" s="1110"/>
      <c r="P93" s="554"/>
      <c r="Q93" s="550" t="str">
        <f>A88</f>
        <v>BG</v>
      </c>
      <c r="R93" s="550" t="str">
        <f>A91</f>
        <v>B</v>
      </c>
      <c r="S93" s="1236" t="str">
        <f t="shared" si="29"/>
        <v>PROSPÉRER</v>
      </c>
      <c r="T93" s="1236" t="str">
        <f t="shared" si="30"/>
        <v>POUVOIR</v>
      </c>
      <c r="U93" s="1236" t="str">
        <f t="shared" si="31"/>
        <v>Se développer à sa guise</v>
      </c>
      <c r="V93" s="1236" t="str">
        <f t="shared" si="32"/>
        <v>vivre dans un monde de compétition</v>
      </c>
      <c r="W93" s="554"/>
      <c r="X93" s="550"/>
      <c r="Y93" s="550"/>
      <c r="Z93" s="550"/>
      <c r="AA93" s="550"/>
      <c r="AB93" s="550"/>
      <c r="AC93" s="550"/>
      <c r="AD93" s="550"/>
      <c r="AE93" s="550"/>
      <c r="AF93" s="550"/>
      <c r="AG93" s="936"/>
      <c r="AH93" s="554"/>
      <c r="AI93" s="553"/>
      <c r="AJ93" s="555"/>
      <c r="AM93" s="552"/>
      <c r="AN93" s="552"/>
      <c r="AO93" s="552"/>
      <c r="AP93" s="552"/>
      <c r="AQ93" s="552"/>
      <c r="AR93" s="556"/>
      <c r="AS93" s="552"/>
      <c r="AT93" s="552"/>
      <c r="AU93" s="559"/>
      <c r="AV93" s="559"/>
      <c r="AW93" s="551"/>
      <c r="AX93" s="552"/>
      <c r="AY93" s="552"/>
      <c r="AZ93" s="552"/>
      <c r="BA93" s="81"/>
      <c r="BB93" s="81"/>
      <c r="BC93" s="81"/>
      <c r="BD93" s="543"/>
      <c r="BE93" s="81"/>
      <c r="BF93" s="544"/>
      <c r="BG93" s="169"/>
      <c r="BS93" s="81"/>
      <c r="BT93" s="169"/>
      <c r="BU93" s="169"/>
      <c r="BV93" s="169"/>
      <c r="BW93" s="169"/>
      <c r="BX93" s="169"/>
      <c r="BY93" s="169"/>
    </row>
    <row r="94" spans="1:77" s="322" customFormat="1" ht="36" customHeight="1" thickTop="1" thickBot="1" x14ac:dyDescent="0.25">
      <c r="B94" s="1128"/>
      <c r="C94" s="1169"/>
      <c r="D94" s="1395" t="str">
        <f t="shared" si="33"/>
        <v>Se développer à sa guise, vivre dans un monde de bonheur
(= PROSPÉRER, APPRÉCIER)</v>
      </c>
      <c r="E94" s="1335"/>
      <c r="F94" s="554"/>
      <c r="G94" s="1236" t="str">
        <f>$CB$7&amp;S88&amp;$CC$7&amp;T88</f>
        <v>44% pouvoir
55% apprécier</v>
      </c>
      <c r="H94" s="1520" t="s">
        <v>13</v>
      </c>
      <c r="I94" s="1521"/>
      <c r="J94" s="1513"/>
      <c r="K94" s="1515"/>
      <c r="L94" s="1509" t="s">
        <v>18</v>
      </c>
      <c r="M94" s="1510" t="s">
        <v>18</v>
      </c>
      <c r="N94" s="1514" t="s">
        <v>18</v>
      </c>
      <c r="O94" s="1110"/>
      <c r="P94" s="554"/>
      <c r="Q94" s="550" t="str">
        <f>A88</f>
        <v>BG</v>
      </c>
      <c r="R94" s="550" t="str">
        <f>A92</f>
        <v>G</v>
      </c>
      <c r="S94" s="1236" t="str">
        <f t="shared" si="29"/>
        <v>PROSPÉRER</v>
      </c>
      <c r="T94" s="1236" t="str">
        <f t="shared" si="30"/>
        <v>APPRÉCIER</v>
      </c>
      <c r="U94" s="1236" t="str">
        <f t="shared" si="31"/>
        <v>Se développer à sa guise</v>
      </c>
      <c r="V94" s="1236" t="str">
        <f t="shared" si="32"/>
        <v>vivre dans un monde de bonheur</v>
      </c>
      <c r="W94" s="554"/>
      <c r="X94" s="550"/>
      <c r="Y94" s="550"/>
      <c r="Z94" s="550"/>
      <c r="AA94" s="550"/>
      <c r="AB94" s="550"/>
      <c r="AC94" s="550"/>
      <c r="AD94" s="550"/>
      <c r="AE94" s="550"/>
      <c r="AF94" s="550"/>
      <c r="AG94" s="936"/>
      <c r="AH94" s="554"/>
      <c r="AI94" s="553"/>
      <c r="AJ94" s="555"/>
      <c r="AM94" s="552"/>
      <c r="AN94" s="552"/>
      <c r="AO94" s="552"/>
      <c r="AP94" s="552"/>
      <c r="AQ94" s="552"/>
      <c r="AR94" s="556"/>
      <c r="AS94" s="552"/>
      <c r="AT94" s="552"/>
      <c r="AU94" s="559"/>
      <c r="AV94" s="559"/>
      <c r="AW94" s="551"/>
      <c r="AX94" s="552"/>
      <c r="AY94" s="552"/>
      <c r="AZ94" s="552"/>
      <c r="BA94" s="81"/>
      <c r="BB94" s="81"/>
      <c r="BC94" s="81"/>
      <c r="BD94" s="543"/>
      <c r="BE94" s="81"/>
      <c r="BF94" s="544"/>
      <c r="BG94" s="169"/>
      <c r="BS94" s="81"/>
      <c r="BT94" s="169"/>
      <c r="BU94" s="169"/>
      <c r="BV94" s="169"/>
      <c r="BW94" s="169"/>
      <c r="BX94" s="169"/>
      <c r="BY94" s="169"/>
    </row>
    <row r="95" spans="1:77" s="322" customFormat="1" ht="36" customHeight="1" thickTop="1" thickBot="1" x14ac:dyDescent="0.25">
      <c r="B95" s="1128"/>
      <c r="C95" s="1420" t="str">
        <f>AV88&amp;"."&amp;LOWER(AU88)</f>
        <v>G.b</v>
      </c>
      <c r="D95" s="1398" t="str">
        <f t="shared" si="33"/>
        <v>Croître sans frontières, vivre dans un monde de compétition
(= AGRANDIR SON TERRITOIRE, POUVOIR)</v>
      </c>
      <c r="E95" s="1421"/>
      <c r="F95" s="554"/>
      <c r="G95" s="1236" t="str">
        <f>$CB$8&amp;S88&amp;$CC$8&amp;T88</f>
        <v>33% pouvoir
66% apprécier</v>
      </c>
      <c r="H95" s="1519" t="s">
        <v>9</v>
      </c>
      <c r="I95" s="1503"/>
      <c r="J95" s="1513"/>
      <c r="K95" s="1508" t="s">
        <v>443</v>
      </c>
      <c r="L95" s="1516"/>
      <c r="M95" s="1510" t="s">
        <v>443</v>
      </c>
      <c r="N95" s="1514" t="s">
        <v>443</v>
      </c>
      <c r="O95" s="1110"/>
      <c r="P95" s="554"/>
      <c r="Q95" s="550" t="str">
        <f>C95</f>
        <v>G.b</v>
      </c>
      <c r="R95" s="550" t="str">
        <f>A91</f>
        <v>B</v>
      </c>
      <c r="S95" s="1236" t="str">
        <f t="shared" si="29"/>
        <v>AGRANDIR SON TERRITOIRE</v>
      </c>
      <c r="T95" s="1236" t="str">
        <f t="shared" si="30"/>
        <v>POUVOIR</v>
      </c>
      <c r="U95" s="1236" t="str">
        <f t="shared" si="31"/>
        <v>Croître sans frontières</v>
      </c>
      <c r="V95" s="1236" t="str">
        <f t="shared" si="32"/>
        <v>vivre dans un monde de compétition</v>
      </c>
      <c r="W95" s="554"/>
      <c r="X95" s="550"/>
      <c r="Y95" s="550"/>
      <c r="Z95" s="550"/>
      <c r="AA95" s="550"/>
      <c r="AB95" s="550"/>
      <c r="AC95" s="550"/>
      <c r="AD95" s="550"/>
      <c r="AE95" s="550"/>
      <c r="AF95" s="550"/>
      <c r="AG95" s="936"/>
      <c r="AH95" s="554"/>
      <c r="AI95" s="553"/>
      <c r="AJ95" s="555"/>
      <c r="AM95" s="552"/>
      <c r="AN95" s="552"/>
      <c r="AO95" s="552"/>
      <c r="AP95" s="552"/>
      <c r="AQ95" s="552"/>
      <c r="AR95" s="556"/>
      <c r="AS95" s="552"/>
      <c r="AT95" s="552"/>
      <c r="AU95" s="559"/>
      <c r="AV95" s="559"/>
      <c r="AW95" s="551"/>
      <c r="AX95" s="552"/>
      <c r="AY95" s="552"/>
      <c r="AZ95" s="552"/>
      <c r="BA95" s="81"/>
      <c r="BB95" s="81"/>
      <c r="BC95" s="81"/>
      <c r="BD95" s="543"/>
      <c r="BE95" s="81"/>
      <c r="BF95" s="544"/>
      <c r="BG95" s="169"/>
      <c r="BS95" s="81"/>
      <c r="BT95" s="169"/>
      <c r="BU95" s="169"/>
      <c r="BV95" s="169"/>
      <c r="BW95" s="169"/>
      <c r="BX95" s="169"/>
      <c r="BY95" s="169"/>
    </row>
    <row r="96" spans="1:77" s="322" customFormat="1" ht="36" customHeight="1" thickTop="1" thickBot="1" x14ac:dyDescent="0.25">
      <c r="B96" s="1128"/>
      <c r="C96" s="1170"/>
      <c r="D96" s="1399" t="str">
        <f t="shared" si="33"/>
        <v>Croître sans frontières, vivre dans un monde de bonheur
(= AGRANDIR SON TERRITOIRE, APPRÉCIER)</v>
      </c>
      <c r="E96" s="1336" t="s">
        <v>29</v>
      </c>
      <c r="F96" s="554"/>
      <c r="G96" s="1236" t="str">
        <f>$CB$9&amp;S88&amp;$CC$9&amp;T88</f>
        <v>22% pouvoir
77% apprécier</v>
      </c>
      <c r="H96" s="1506" t="s">
        <v>14</v>
      </c>
      <c r="I96" s="1503"/>
      <c r="J96" s="1507" t="s">
        <v>19</v>
      </c>
      <c r="K96" s="1515"/>
      <c r="L96" s="1516"/>
      <c r="M96" s="1510" t="s">
        <v>19</v>
      </c>
      <c r="N96" s="1514" t="s">
        <v>19</v>
      </c>
      <c r="O96" s="1110"/>
      <c r="P96" s="554"/>
      <c r="Q96" s="550" t="str">
        <f>C95</f>
        <v>G.b</v>
      </c>
      <c r="R96" s="550" t="str">
        <f>A92</f>
        <v>G</v>
      </c>
      <c r="S96" s="1236" t="str">
        <f t="shared" si="29"/>
        <v>AGRANDIR SON TERRITOIRE</v>
      </c>
      <c r="T96" s="1236" t="str">
        <f t="shared" si="30"/>
        <v>APPRÉCIER</v>
      </c>
      <c r="U96" s="1236" t="str">
        <f t="shared" si="31"/>
        <v>Croître sans frontières</v>
      </c>
      <c r="V96" s="1236" t="str">
        <f t="shared" si="32"/>
        <v>vivre dans un monde de bonheur</v>
      </c>
      <c r="W96" s="554"/>
      <c r="X96" s="550"/>
      <c r="Y96" s="550"/>
      <c r="Z96" s="550"/>
      <c r="AA96" s="550"/>
      <c r="AB96" s="550"/>
      <c r="AC96" s="550"/>
      <c r="AD96" s="550"/>
      <c r="AE96" s="550"/>
      <c r="AF96" s="550"/>
      <c r="AG96" s="936"/>
      <c r="AH96" s="554"/>
      <c r="AI96" s="553"/>
      <c r="AJ96" s="555"/>
      <c r="AM96" s="552"/>
      <c r="AN96" s="552"/>
      <c r="AO96" s="552"/>
      <c r="AP96" s="552"/>
      <c r="AQ96" s="552"/>
      <c r="AR96" s="556"/>
      <c r="AS96" s="552"/>
      <c r="AT96" s="552"/>
      <c r="AU96" s="559"/>
      <c r="AV96" s="559"/>
      <c r="AW96" s="551"/>
      <c r="AX96" s="552"/>
      <c r="AY96" s="552"/>
      <c r="AZ96" s="552"/>
      <c r="BA96" s="81"/>
      <c r="BB96" s="81"/>
      <c r="BC96" s="81"/>
      <c r="BD96" s="543"/>
      <c r="BE96" s="81"/>
      <c r="BF96" s="544"/>
      <c r="BG96" s="169"/>
      <c r="BS96" s="81"/>
      <c r="BT96" s="169"/>
      <c r="BU96" s="169"/>
      <c r="BV96" s="169"/>
      <c r="BW96" s="169"/>
      <c r="BX96" s="169"/>
      <c r="BY96" s="169"/>
    </row>
    <row r="97" spans="1:77" s="322" customFormat="1" ht="36" customHeight="1" thickTop="1" thickBot="1" x14ac:dyDescent="0.25">
      <c r="B97" s="1128"/>
      <c r="C97" s="1171"/>
      <c r="D97" s="1396" t="str">
        <f t="shared" si="33"/>
        <v>Prendre soin des besoins de tous, vivre dans un monde de bonheur
(= COOPÉRER, APPRÉCIER)</v>
      </c>
      <c r="E97" s="1337" t="s">
        <v>29</v>
      </c>
      <c r="F97" s="554"/>
      <c r="G97" s="1236" t="str">
        <f>$CB$10&amp;S88&amp;$CC$10&amp;T88</f>
        <v>11% pouvoir
88% apprécier</v>
      </c>
      <c r="H97" s="1506" t="s">
        <v>10</v>
      </c>
      <c r="I97" s="1503"/>
      <c r="J97" s="1507" t="s">
        <v>440</v>
      </c>
      <c r="K97" s="1515"/>
      <c r="L97" s="1509" t="s">
        <v>440</v>
      </c>
      <c r="M97" s="1512"/>
      <c r="N97" s="1514" t="s">
        <v>440</v>
      </c>
      <c r="O97" s="1110"/>
      <c r="P97" s="554"/>
      <c r="Q97" s="550" t="str">
        <f>C98</f>
        <v>G/b</v>
      </c>
      <c r="R97" s="550" t="str">
        <f>A92</f>
        <v>G</v>
      </c>
      <c r="S97" s="1236" t="str">
        <f t="shared" si="29"/>
        <v>COOPÉRER</v>
      </c>
      <c r="T97" s="1236" t="str">
        <f t="shared" si="30"/>
        <v>APPRÉCIER</v>
      </c>
      <c r="U97" s="1236" t="str">
        <f t="shared" si="31"/>
        <v>Prendre soin des besoins de tous</v>
      </c>
      <c r="V97" s="1236" t="str">
        <f t="shared" si="32"/>
        <v>vivre dans un monde de bonheur</v>
      </c>
      <c r="W97" s="554"/>
      <c r="X97" s="550"/>
      <c r="Y97" s="550"/>
      <c r="Z97" s="550"/>
      <c r="AA97" s="550"/>
      <c r="AB97" s="550"/>
      <c r="AC97" s="550"/>
      <c r="AD97" s="550"/>
      <c r="AE97" s="550"/>
      <c r="AF97" s="550"/>
      <c r="AG97" s="936"/>
      <c r="AH97" s="554"/>
      <c r="AI97" s="553"/>
      <c r="AJ97" s="555"/>
      <c r="AM97" s="552"/>
      <c r="AN97" s="552"/>
      <c r="AO97" s="552"/>
      <c r="AP97" s="552"/>
      <c r="AQ97" s="552"/>
      <c r="AR97" s="556"/>
      <c r="AS97" s="552"/>
      <c r="AT97" s="552"/>
      <c r="AU97" s="559"/>
      <c r="AV97" s="559"/>
      <c r="AW97" s="551"/>
      <c r="AX97" s="552"/>
      <c r="AY97" s="552"/>
      <c r="AZ97" s="552"/>
      <c r="BA97" s="81"/>
      <c r="BB97" s="81"/>
      <c r="BC97" s="81"/>
      <c r="BD97" s="543"/>
      <c r="BE97" s="81"/>
      <c r="BF97" s="544"/>
      <c r="BG97" s="169"/>
      <c r="BS97" s="81"/>
      <c r="BT97" s="169"/>
      <c r="BU97" s="169"/>
      <c r="BV97" s="169"/>
      <c r="BW97" s="169"/>
      <c r="BX97" s="169"/>
      <c r="BY97" s="169"/>
    </row>
    <row r="98" spans="1:77" s="322" customFormat="1" ht="36" customHeight="1" thickTop="1" thickBot="1" x14ac:dyDescent="0.25">
      <c r="B98" s="1363"/>
      <c r="C98" s="1196" t="str">
        <f>usrCode("/"&amp;AU88&amp;AV88)</f>
        <v>G/b</v>
      </c>
      <c r="D98" s="1397" t="str">
        <f t="shared" si="33"/>
        <v>Prendre soin des besoins de tous, vivre dans un monde de non-compétition
(= COOPÉRER, COHABITER)</v>
      </c>
      <c r="E98" s="1422"/>
      <c r="F98" s="554"/>
      <c r="G98" s="1236" t="str">
        <f>$CB$11&amp;S88&amp;$CC$11&amp;T88</f>
        <v xml:space="preserve">  0% pouvoir
99% apprécier</v>
      </c>
      <c r="H98" s="1506" t="s">
        <v>15</v>
      </c>
      <c r="I98" s="1517"/>
      <c r="J98" s="1507" t="s">
        <v>20</v>
      </c>
      <c r="K98" s="1508" t="s">
        <v>20</v>
      </c>
      <c r="L98" s="1516"/>
      <c r="M98" s="1512"/>
      <c r="N98" s="1514" t="s">
        <v>20</v>
      </c>
      <c r="O98" s="1110"/>
      <c r="P98" s="554"/>
      <c r="Q98" s="550" t="str">
        <f>C98</f>
        <v>G/b</v>
      </c>
      <c r="R98" s="550" t="str">
        <f>usrCode("/"&amp;A91)</f>
        <v>/b</v>
      </c>
      <c r="S98" s="1236" t="str">
        <f t="shared" si="29"/>
        <v>COOPÉRER</v>
      </c>
      <c r="T98" s="1236" t="str">
        <f t="shared" si="30"/>
        <v>COHABITER</v>
      </c>
      <c r="U98" s="1236" t="str">
        <f t="shared" si="31"/>
        <v>Prendre soin des besoins de tous</v>
      </c>
      <c r="V98" s="1236" t="str">
        <f t="shared" si="32"/>
        <v>vivre dans un monde de non-compétition</v>
      </c>
      <c r="W98" s="554"/>
      <c r="X98" s="550"/>
      <c r="Y98" s="550"/>
      <c r="Z98" s="550"/>
      <c r="AA98" s="550"/>
      <c r="AB98" s="550"/>
      <c r="AC98" s="550"/>
      <c r="AD98" s="550"/>
      <c r="AE98" s="550"/>
      <c r="AF98" s="550"/>
      <c r="AG98" s="936"/>
      <c r="AH98" s="554"/>
      <c r="AI98" s="553"/>
      <c r="AJ98" s="555"/>
      <c r="AM98" s="552"/>
      <c r="AN98" s="552"/>
      <c r="AO98" s="552"/>
      <c r="AP98" s="552"/>
      <c r="AQ98" s="552"/>
      <c r="AR98" s="556"/>
      <c r="AS98" s="552"/>
      <c r="AT98" s="552"/>
      <c r="AU98" s="559"/>
      <c r="AV98" s="559"/>
      <c r="AW98" s="551"/>
      <c r="AX98" s="552"/>
      <c r="AY98" s="552"/>
      <c r="AZ98" s="552"/>
      <c r="BA98" s="81"/>
      <c r="BB98" s="81"/>
      <c r="BC98" s="81"/>
      <c r="BD98" s="543"/>
      <c r="BE98" s="81"/>
      <c r="BF98" s="544"/>
      <c r="BG98" s="169"/>
      <c r="BS98" s="81"/>
      <c r="BT98" s="169"/>
      <c r="BU98" s="169"/>
      <c r="BV98" s="169"/>
      <c r="BW98" s="169"/>
      <c r="BX98" s="169"/>
      <c r="BY98" s="169"/>
    </row>
    <row r="99" spans="1:77" s="322" customFormat="1" ht="36" customHeight="1" thickTop="1" thickBot="1" x14ac:dyDescent="0.25">
      <c r="B99" s="1363" t="str">
        <f>"absence de la motivation "&amp;usrCode(AV88&amp;AU88)&amp;" ("&amp;VLOOKUP(usrCode(AV88&amp;AU88),LibProfils,4,FALSE)&amp;")"</f>
        <v>absence de la motivation BG (prospérer)</v>
      </c>
      <c r="C99" s="1125" t="str">
        <f>usrCode("/"&amp;AU88&amp;"/"&amp;AV88)</f>
        <v>/bg</v>
      </c>
      <c r="D99" s="1400" t="str">
        <f>$U$3&amp;U99&amp;$U$5&amp;$U$6&amp;$U$7&amp;S99&amp;$U$9</f>
        <v>Limiter sa consommation au raisonnable
(= RÉDUIRE SON EMPREINTE)</v>
      </c>
      <c r="E99" s="1234"/>
      <c r="F99" s="554"/>
      <c r="G99" s="1236" t="str">
        <f>$CB$12&amp;VLOOKUP(AU88,LibProfils,4,FALSE)&amp;$CC$12&amp;VLOOKUP(AV88,LibProfils,4,FALSE)</f>
        <v xml:space="preserve">  0% pouvoir
  0% apprécier</v>
      </c>
      <c r="H99" s="1236"/>
      <c r="I99" s="1504" t="s">
        <v>445</v>
      </c>
      <c r="O99" s="1110"/>
      <c r="P99" s="554"/>
      <c r="Q99" s="550" t="str">
        <f>C99</f>
        <v>/bg</v>
      </c>
      <c r="R99" s="550"/>
      <c r="S99" s="1236" t="str">
        <f>UPPER(VLOOKUP(Q99,LibProfils,4,FALSE))</f>
        <v>RÉDUIRE SON EMPREINTE</v>
      </c>
      <c r="T99" s="1236"/>
      <c r="U99" s="1236" t="str">
        <f t="shared" si="31"/>
        <v>Limiter sa consommation au raisonnable</v>
      </c>
      <c r="V99" s="1236"/>
      <c r="W99" s="554"/>
      <c r="X99" s="550"/>
      <c r="Y99" s="550"/>
      <c r="Z99" s="550"/>
      <c r="AA99" s="550"/>
      <c r="AB99" s="550"/>
      <c r="AC99" s="550"/>
      <c r="AD99" s="550"/>
      <c r="AE99" s="550"/>
      <c r="AF99" s="550"/>
      <c r="AG99" s="936"/>
      <c r="AH99" s="554"/>
      <c r="AI99" s="553"/>
      <c r="AJ99" s="555"/>
      <c r="AM99" s="552"/>
      <c r="AN99" s="552"/>
      <c r="AO99" s="552"/>
      <c r="AP99" s="552"/>
      <c r="AQ99" s="552"/>
      <c r="AR99" s="556"/>
      <c r="AS99" s="552"/>
      <c r="AT99" s="552"/>
      <c r="AU99" s="559"/>
      <c r="AV99" s="559"/>
      <c r="AW99" s="551"/>
      <c r="AX99" s="552"/>
      <c r="AY99" s="552"/>
      <c r="AZ99" s="552"/>
      <c r="BA99" s="81"/>
      <c r="BB99" s="81"/>
      <c r="BC99" s="81"/>
      <c r="BD99" s="543"/>
      <c r="BE99" s="81"/>
      <c r="BF99" s="544"/>
      <c r="BG99" s="169"/>
      <c r="BS99" s="81"/>
      <c r="BT99" s="169"/>
      <c r="BU99" s="169"/>
      <c r="BV99" s="169"/>
      <c r="BW99" s="169"/>
      <c r="BX99" s="169"/>
      <c r="BY99" s="169"/>
    </row>
    <row r="100" spans="1:77" s="322" customFormat="1" ht="36" customHeight="1" thickTop="1" thickBot="1" x14ac:dyDescent="0.25">
      <c r="B100" s="1128"/>
      <c r="C100" s="1125"/>
      <c r="D100" s="553"/>
      <c r="E100" s="554"/>
      <c r="F100" s="554"/>
      <c r="G100" s="554"/>
      <c r="H100" s="1110"/>
      <c r="I100" s="1110"/>
      <c r="J100" s="1489"/>
      <c r="K100" s="1489"/>
      <c r="L100" s="1110"/>
      <c r="M100" s="1110"/>
      <c r="N100" s="1110"/>
      <c r="O100" s="1110"/>
      <c r="P100" s="554"/>
      <c r="Q100" s="554"/>
      <c r="R100" s="554"/>
      <c r="S100" s="554"/>
      <c r="T100" s="554"/>
      <c r="U100" s="554"/>
      <c r="V100" s="554"/>
      <c r="W100" s="554"/>
      <c r="X100" s="550"/>
      <c r="Y100" s="550"/>
      <c r="Z100" s="550"/>
      <c r="AA100" s="550"/>
      <c r="AB100" s="550"/>
      <c r="AC100" s="550"/>
      <c r="AD100" s="550"/>
      <c r="AE100" s="550"/>
      <c r="AF100" s="550"/>
      <c r="AG100" s="936"/>
      <c r="AH100" s="554"/>
      <c r="AI100" s="553"/>
      <c r="AJ100" s="555"/>
      <c r="AM100" s="552"/>
      <c r="AN100" s="552"/>
      <c r="AO100" s="552"/>
      <c r="AP100" s="552"/>
      <c r="AQ100" s="552"/>
      <c r="AR100" s="556"/>
      <c r="AS100" s="552"/>
      <c r="AT100" s="552"/>
      <c r="AU100" s="559"/>
      <c r="AV100" s="559"/>
      <c r="AW100" s="551"/>
      <c r="AX100" s="552"/>
      <c r="AY100" s="552"/>
      <c r="AZ100" s="552"/>
      <c r="BA100" s="81"/>
      <c r="BB100" s="81"/>
      <c r="BC100" s="81"/>
      <c r="BD100" s="543"/>
      <c r="BE100" s="81"/>
      <c r="BF100" s="544"/>
      <c r="BG100" s="169"/>
      <c r="BS100" s="81"/>
      <c r="BT100" s="169"/>
      <c r="BU100" s="169"/>
      <c r="BV100" s="169"/>
      <c r="BW100" s="169"/>
      <c r="BX100" s="169"/>
      <c r="BY100" s="169"/>
    </row>
    <row r="101" spans="1:77" s="322" customFormat="1" ht="36" customHeight="1" thickTop="1" thickBot="1" x14ac:dyDescent="0.25">
      <c r="A101" s="1234" t="str">
        <f>usrCode(AU101&amp;AV101)</f>
        <v>RG</v>
      </c>
      <c r="B101" s="1362" t="str">
        <f>UPPER(VLOOKUP(A101,LibProfils,4,FALSE))&amp;CHAR(10)&amp;"("&amp;VLOOKUP(A101,LibProfils,5,FALSE)&amp;")"</f>
        <v>AGIR
(vivre en mouvement)</v>
      </c>
      <c r="C101" s="1125"/>
      <c r="D101" s="553"/>
      <c r="E101" s="554"/>
      <c r="F101" s="554"/>
      <c r="G101" s="1364"/>
      <c r="H101" s="1110"/>
      <c r="I101" s="1504" t="s">
        <v>444</v>
      </c>
      <c r="J101" s="1489"/>
      <c r="K101" s="1489"/>
      <c r="L101" s="1110"/>
      <c r="M101" s="1110"/>
      <c r="N101" s="1110"/>
      <c r="O101" s="1110"/>
      <c r="P101" s="554"/>
      <c r="Q101" s="554" t="str">
        <f>A104</f>
        <v>R</v>
      </c>
      <c r="R101" s="554" t="str">
        <f>A105</f>
        <v>G</v>
      </c>
      <c r="S101" s="1236" t="str">
        <f>VLOOKUP(Q101,LibProfils,4,FALSE)</f>
        <v>vibrer</v>
      </c>
      <c r="T101" s="1236" t="str">
        <f>VLOOKUP(R101,LibProfils,4,FALSE)</f>
        <v>apprécier</v>
      </c>
      <c r="U101" s="554"/>
      <c r="V101" s="554"/>
      <c r="W101" s="554"/>
      <c r="X101" s="550"/>
      <c r="Y101" s="550"/>
      <c r="Z101" s="550"/>
      <c r="AA101" s="550"/>
      <c r="AB101" s="550"/>
      <c r="AC101" s="550"/>
      <c r="AD101" s="550"/>
      <c r="AE101" s="550"/>
      <c r="AF101" s="550"/>
      <c r="AG101" s="936"/>
      <c r="AH101" s="554"/>
      <c r="AI101" s="553"/>
      <c r="AJ101" s="555"/>
      <c r="AM101" s="552"/>
      <c r="AN101" s="552"/>
      <c r="AO101" s="552"/>
      <c r="AP101" s="552"/>
      <c r="AQ101" s="552"/>
      <c r="AR101" s="556"/>
      <c r="AS101" s="552"/>
      <c r="AT101" s="552"/>
      <c r="AU101" s="559" t="str">
        <f>AU564</f>
        <v>R</v>
      </c>
      <c r="AV101" s="559" t="str">
        <f>AV564</f>
        <v>G</v>
      </c>
      <c r="AW101" s="551"/>
      <c r="AX101" s="552"/>
      <c r="AY101" s="552"/>
      <c r="AZ101" s="552"/>
      <c r="BA101" s="81"/>
      <c r="BB101" s="81"/>
      <c r="BC101" s="81"/>
      <c r="BD101" s="543"/>
      <c r="BE101" s="81"/>
      <c r="BF101" s="544"/>
      <c r="BG101" s="169"/>
      <c r="BS101" s="81"/>
      <c r="BT101" s="169"/>
      <c r="BU101" s="169"/>
      <c r="BV101" s="169"/>
      <c r="BW101" s="169"/>
      <c r="BX101" s="169"/>
      <c r="BY101" s="169"/>
    </row>
    <row r="102" spans="1:77" s="322" customFormat="1" ht="36" customHeight="1" thickTop="1" thickBot="1" x14ac:dyDescent="0.25">
      <c r="B102" s="1363"/>
      <c r="C102" s="1189" t="str">
        <f>usrCode(AU101&amp;"/"&amp;AV101)</f>
        <v>R/g</v>
      </c>
      <c r="D102" s="1394" t="str">
        <f>$U$3&amp;U102&amp;$U$4&amp;V102&amp;$U$5&amp;$U$6&amp;$U$7&amp;S102&amp;$U$8&amp;T102&amp;$U$9</f>
        <v>Imposer sa cadence, vivre dans un monde sous contrôle
(= SE PROPULSER, SE CONTRAINDRE)</v>
      </c>
      <c r="E102" s="1415"/>
      <c r="F102" s="554"/>
      <c r="G102" s="1236" t="str">
        <f>$CB$2&amp;S101&amp;$CC$2&amp;T101</f>
        <v>99% vibrer
  0% apprécier</v>
      </c>
      <c r="H102" s="1506" t="s">
        <v>6</v>
      </c>
      <c r="I102" s="1505"/>
      <c r="J102" s="1507" t="s">
        <v>439</v>
      </c>
      <c r="K102" s="1508" t="s">
        <v>439</v>
      </c>
      <c r="L102" s="1509"/>
      <c r="M102" s="1510" t="s">
        <v>439</v>
      </c>
      <c r="N102" s="1511"/>
      <c r="O102" s="1110"/>
      <c r="P102" s="554"/>
      <c r="Q102" s="550" t="str">
        <f>C102</f>
        <v>R/g</v>
      </c>
      <c r="R102" s="550" t="str">
        <f>usrCode("/"&amp;A105)</f>
        <v>/g</v>
      </c>
      <c r="S102" s="1236" t="str">
        <f t="shared" ref="S102:S111" si="34">UPPER(VLOOKUP(Q102,LibProfils,4,FALSE))</f>
        <v>SE PROPULSER</v>
      </c>
      <c r="T102" s="1236" t="str">
        <f t="shared" ref="T102:T111" si="35">UPPER(VLOOKUP(R102,LibProfils,4,FALSE))</f>
        <v>SE CONTRAINDRE</v>
      </c>
      <c r="U102" s="1236" t="str">
        <f t="shared" ref="U102:U112" si="36">UPPER(LEFT(VLOOKUP(Q102,LibProfils,5,FALSE)))&amp;MID(VLOOKUP(Q102,LibProfils,5,FALSE),2,99)</f>
        <v>Imposer sa cadence</v>
      </c>
      <c r="V102" s="1236" t="str">
        <f t="shared" ref="V102:V111" si="37">VLOOKUP(R102,LibProfils,5,FALSE)</f>
        <v>vivre dans un monde sous contrôle</v>
      </c>
      <c r="W102" s="554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936"/>
      <c r="AH102" s="554"/>
      <c r="AI102" s="553"/>
      <c r="AJ102" s="555"/>
      <c r="AM102" s="552"/>
      <c r="AN102" s="552"/>
      <c r="AO102" s="552"/>
      <c r="AP102" s="552"/>
      <c r="AQ102" s="552"/>
      <c r="AR102" s="556"/>
      <c r="AS102" s="552"/>
      <c r="AT102" s="552"/>
      <c r="AU102" s="559"/>
      <c r="AV102" s="559"/>
      <c r="AW102" s="551"/>
      <c r="AX102" s="552"/>
      <c r="AY102" s="552"/>
      <c r="AZ102" s="552"/>
      <c r="BA102" s="81"/>
      <c r="BB102" s="81"/>
      <c r="BC102" s="81"/>
      <c r="BD102" s="543"/>
      <c r="BE102" s="81"/>
      <c r="BF102" s="544"/>
      <c r="BG102" s="169"/>
      <c r="BS102" s="81"/>
      <c r="BT102" s="169"/>
      <c r="BU102" s="169"/>
      <c r="BV102" s="169"/>
      <c r="BW102" s="169"/>
      <c r="BX102" s="169"/>
      <c r="BY102" s="169"/>
    </row>
    <row r="103" spans="1:77" s="322" customFormat="1" ht="36" customHeight="1" thickTop="1" thickBot="1" x14ac:dyDescent="0.25">
      <c r="B103" s="1578" t="s">
        <v>384</v>
      </c>
      <c r="C103" s="1190"/>
      <c r="D103" s="1395" t="str">
        <f t="shared" ref="D103:D111" si="38">$U$3&amp;U103&amp;$U$4&amp;V103&amp;$U$5&amp;$U$6&amp;$U$7&amp;S103&amp;$U$8&amp;T103&amp;$U$9</f>
        <v>Imposer sa cadence, vivre dans un monde d'opportunités
(= SE PROPULSER, VIBRER)</v>
      </c>
      <c r="E103" s="1338"/>
      <c r="F103" s="554"/>
      <c r="G103" s="1236" t="str">
        <f>$CB$3&amp;S101&amp;$CC$3&amp;T101</f>
        <v>88% vibrer
11% apprécier</v>
      </c>
      <c r="H103" s="1506" t="s">
        <v>11</v>
      </c>
      <c r="I103" s="1503"/>
      <c r="J103" s="1507" t="s">
        <v>16</v>
      </c>
      <c r="K103" s="1508" t="s">
        <v>16</v>
      </c>
      <c r="L103" s="1509" t="s">
        <v>16</v>
      </c>
      <c r="M103" s="1512"/>
      <c r="N103" s="1511"/>
      <c r="O103" s="1110"/>
      <c r="P103" s="554"/>
      <c r="Q103" s="550" t="str">
        <f>C102</f>
        <v>R/g</v>
      </c>
      <c r="R103" s="550" t="str">
        <f>A104</f>
        <v>R</v>
      </c>
      <c r="S103" s="1236" t="str">
        <f t="shared" si="34"/>
        <v>SE PROPULSER</v>
      </c>
      <c r="T103" s="1236" t="str">
        <f t="shared" si="35"/>
        <v>VIBRER</v>
      </c>
      <c r="U103" s="1236" t="str">
        <f t="shared" si="36"/>
        <v>Imposer sa cadence</v>
      </c>
      <c r="V103" s="1236" t="str">
        <f t="shared" si="37"/>
        <v>vivre dans un monde d'opportunités</v>
      </c>
      <c r="W103" s="554"/>
      <c r="X103" s="550"/>
      <c r="Y103" s="550"/>
      <c r="Z103" s="550"/>
      <c r="AA103" s="550"/>
      <c r="AB103" s="550"/>
      <c r="AC103" s="550"/>
      <c r="AD103" s="550"/>
      <c r="AE103" s="550"/>
      <c r="AF103" s="550"/>
      <c r="AG103" s="936"/>
      <c r="AH103" s="554"/>
      <c r="AI103" s="553"/>
      <c r="AJ103" s="555"/>
      <c r="AM103" s="552"/>
      <c r="AN103" s="552"/>
      <c r="AO103" s="552"/>
      <c r="AP103" s="552"/>
      <c r="AQ103" s="552"/>
      <c r="AR103" s="556"/>
      <c r="AS103" s="552"/>
      <c r="AT103" s="552"/>
      <c r="AU103" s="559"/>
      <c r="AV103" s="559"/>
      <c r="AW103" s="551"/>
      <c r="AX103" s="552"/>
      <c r="AY103" s="552"/>
      <c r="AZ103" s="552"/>
      <c r="BA103" s="81"/>
      <c r="BB103" s="81"/>
      <c r="BC103" s="81"/>
      <c r="BD103" s="543"/>
      <c r="BE103" s="81"/>
      <c r="BF103" s="544"/>
      <c r="BG103" s="169"/>
      <c r="BS103" s="81"/>
      <c r="BT103" s="169"/>
      <c r="BU103" s="169"/>
      <c r="BV103" s="169"/>
      <c r="BW103" s="169"/>
      <c r="BX103" s="169"/>
      <c r="BY103" s="169"/>
    </row>
    <row r="104" spans="1:77" s="322" customFormat="1" ht="36" customHeight="1" thickTop="1" thickBot="1" x14ac:dyDescent="0.25">
      <c r="A104" s="31" t="str">
        <f>usrCode(AU101)</f>
        <v>R</v>
      </c>
      <c r="B104" s="553" t="str">
        <f>UPPER(VLOOKUP(A104,LibProfils,4,FALSE))&amp;CHAR(10)&amp;"("&amp;VLOOKUP(A104,LibProfils,5,FALSE)&amp;")"</f>
        <v>VIBRER
(vivre dans un monde d'opportunités)</v>
      </c>
      <c r="C104" s="1191"/>
      <c r="D104" s="1398" t="str">
        <f t="shared" si="38"/>
        <v>Multiplier les activités, vivre dans un monde d'opportunités
(= VIVRE VITE, VIBRER)</v>
      </c>
      <c r="E104" s="1339" t="s">
        <v>29</v>
      </c>
      <c r="F104" s="554"/>
      <c r="G104" s="1236" t="str">
        <f>$CB$4&amp;S101&amp;$CC$4&amp;T101</f>
        <v>77% vibrer
22% apprécier</v>
      </c>
      <c r="H104" s="1506" t="s">
        <v>7</v>
      </c>
      <c r="I104" s="1503"/>
      <c r="J104" s="1513"/>
      <c r="K104" s="1508" t="s">
        <v>442</v>
      </c>
      <c r="L104" s="1509" t="s">
        <v>442</v>
      </c>
      <c r="M104" s="1512"/>
      <c r="N104" s="1514" t="s">
        <v>442</v>
      </c>
      <c r="O104" s="1110"/>
      <c r="P104" s="554"/>
      <c r="Q104" s="550" t="str">
        <f>C105</f>
        <v>R.g</v>
      </c>
      <c r="R104" s="550" t="str">
        <f>A104</f>
        <v>R</v>
      </c>
      <c r="S104" s="1236" t="str">
        <f t="shared" si="34"/>
        <v>VIVRE VITE</v>
      </c>
      <c r="T104" s="1236" t="str">
        <f t="shared" si="35"/>
        <v>VIBRER</v>
      </c>
      <c r="U104" s="1236" t="str">
        <f t="shared" si="36"/>
        <v>Multiplier les activités</v>
      </c>
      <c r="V104" s="1236" t="str">
        <f t="shared" si="37"/>
        <v>vivre dans un monde d'opportunités</v>
      </c>
      <c r="W104" s="554"/>
      <c r="X104" s="550"/>
      <c r="Y104" s="550"/>
      <c r="Z104" s="550"/>
      <c r="AA104" s="550"/>
      <c r="AB104" s="550"/>
      <c r="AC104" s="550"/>
      <c r="AD104" s="550"/>
      <c r="AE104" s="550"/>
      <c r="AF104" s="550"/>
      <c r="AG104" s="936"/>
      <c r="AH104" s="554"/>
      <c r="AI104" s="553"/>
      <c r="AJ104" s="555"/>
      <c r="AM104" s="552"/>
      <c r="AN104" s="552"/>
      <c r="AO104" s="552"/>
      <c r="AP104" s="552"/>
      <c r="AQ104" s="552"/>
      <c r="AR104" s="556"/>
      <c r="AS104" s="552"/>
      <c r="AT104" s="552"/>
      <c r="AU104" s="559"/>
      <c r="AV104" s="559"/>
      <c r="AW104" s="551"/>
      <c r="AX104" s="552"/>
      <c r="AY104" s="552"/>
      <c r="AZ104" s="552"/>
      <c r="BA104" s="81"/>
      <c r="BB104" s="81"/>
      <c r="BC104" s="81"/>
      <c r="BD104" s="543"/>
      <c r="BE104" s="81"/>
      <c r="BF104" s="544"/>
      <c r="BG104" s="169"/>
      <c r="BS104" s="81"/>
      <c r="BT104" s="169"/>
      <c r="BU104" s="169"/>
      <c r="BV104" s="169"/>
      <c r="BW104" s="169"/>
      <c r="BX104" s="169"/>
      <c r="BY104" s="169"/>
    </row>
    <row r="105" spans="1:77" s="322" customFormat="1" ht="36" customHeight="1" thickTop="1" thickBot="1" x14ac:dyDescent="0.25">
      <c r="A105" s="31" t="str">
        <f>usrCode(AV101)</f>
        <v>G</v>
      </c>
      <c r="B105" s="553" t="str">
        <f>UPPER(VLOOKUP(A105,LibProfils,4,FALSE))&amp;CHAR(10)&amp;"("&amp;VLOOKUP(A105,LibProfils,5,FALSE)&amp;")"</f>
        <v>APPRÉCIER
(vivre dans un monde de bonheur)</v>
      </c>
      <c r="C105" s="1423" t="str">
        <f>AU101&amp;"."&amp;LOWER(AV101)</f>
        <v>R.g</v>
      </c>
      <c r="D105" s="1399" t="str">
        <f t="shared" si="38"/>
        <v>Multiplier les activités, vivre dans un monde de bonheur
(= VIVRE VITE, APPRÉCIER)</v>
      </c>
      <c r="E105" s="1424" t="s">
        <v>29</v>
      </c>
      <c r="F105" s="554"/>
      <c r="G105" s="1236" t="str">
        <f>$CB$5&amp;S101&amp;$CC$5&amp;T101</f>
        <v>66% vibrer
33% apprécier</v>
      </c>
      <c r="H105" s="1506" t="s">
        <v>12</v>
      </c>
      <c r="I105" s="1503"/>
      <c r="J105" s="1513"/>
      <c r="K105" s="1508" t="s">
        <v>17</v>
      </c>
      <c r="L105" s="1509" t="s">
        <v>17</v>
      </c>
      <c r="M105" s="1510" t="s">
        <v>17</v>
      </c>
      <c r="N105" s="1511"/>
      <c r="O105" s="1110"/>
      <c r="P105" s="554"/>
      <c r="Q105" s="550" t="str">
        <f>C105</f>
        <v>R.g</v>
      </c>
      <c r="R105" s="550" t="str">
        <f>A105</f>
        <v>G</v>
      </c>
      <c r="S105" s="1236" t="str">
        <f t="shared" si="34"/>
        <v>VIVRE VITE</v>
      </c>
      <c r="T105" s="1236" t="str">
        <f t="shared" si="35"/>
        <v>APPRÉCIER</v>
      </c>
      <c r="U105" s="1236" t="str">
        <f t="shared" si="36"/>
        <v>Multiplier les activités</v>
      </c>
      <c r="V105" s="1236" t="str">
        <f t="shared" si="37"/>
        <v>vivre dans un monde de bonheur</v>
      </c>
      <c r="W105" s="554"/>
      <c r="X105" s="550"/>
      <c r="Y105" s="550"/>
      <c r="Z105" s="550"/>
      <c r="AA105" s="550"/>
      <c r="AB105" s="550"/>
      <c r="AC105" s="550"/>
      <c r="AD105" s="550"/>
      <c r="AE105" s="550"/>
      <c r="AF105" s="550"/>
      <c r="AG105" s="936"/>
      <c r="AH105" s="554"/>
      <c r="AI105" s="553"/>
      <c r="AJ105" s="555"/>
      <c r="AM105" s="552"/>
      <c r="AN105" s="552"/>
      <c r="AO105" s="552"/>
      <c r="AP105" s="552"/>
      <c r="AQ105" s="552"/>
      <c r="AR105" s="556"/>
      <c r="AS105" s="552"/>
      <c r="AT105" s="552"/>
      <c r="AU105" s="559"/>
      <c r="AV105" s="559"/>
      <c r="AW105" s="551"/>
      <c r="AX105" s="552"/>
      <c r="AY105" s="552"/>
      <c r="AZ105" s="552"/>
      <c r="BA105" s="81"/>
      <c r="BB105" s="81"/>
      <c r="BC105" s="81"/>
      <c r="BD105" s="543"/>
      <c r="BE105" s="81"/>
      <c r="BF105" s="544"/>
      <c r="BG105" s="169"/>
      <c r="BS105" s="81"/>
      <c r="BT105" s="169"/>
      <c r="BU105" s="169"/>
      <c r="BV105" s="169"/>
      <c r="BW105" s="169"/>
      <c r="BX105" s="169"/>
      <c r="BY105" s="169"/>
    </row>
    <row r="106" spans="1:77" s="322" customFormat="1" ht="36" customHeight="1" thickTop="1" thickBot="1" x14ac:dyDescent="0.25">
      <c r="B106" s="1128"/>
      <c r="C106" s="1192"/>
      <c r="D106" s="1396" t="str">
        <f t="shared" si="38"/>
        <v>Vivre en mouvement, vivre dans un monde d'opportunités
(= AGIR, VIBRER)</v>
      </c>
      <c r="E106" s="1340"/>
      <c r="F106" s="554"/>
      <c r="G106" s="1236" t="str">
        <f>$CB$6&amp;S101&amp;$CC$6&amp;T101</f>
        <v>55% vibrer
44% apprécier</v>
      </c>
      <c r="H106" s="1506" t="s">
        <v>8</v>
      </c>
      <c r="I106" s="1503"/>
      <c r="J106" s="1507" t="s">
        <v>441</v>
      </c>
      <c r="K106" s="1515"/>
      <c r="L106" s="1509" t="s">
        <v>441</v>
      </c>
      <c r="M106" s="1510" t="s">
        <v>441</v>
      </c>
      <c r="N106" s="1511"/>
      <c r="O106" s="1110"/>
      <c r="P106" s="554"/>
      <c r="Q106" s="550" t="str">
        <f>A101</f>
        <v>RG</v>
      </c>
      <c r="R106" s="550" t="str">
        <f>A104</f>
        <v>R</v>
      </c>
      <c r="S106" s="1236" t="str">
        <f t="shared" si="34"/>
        <v>AGIR</v>
      </c>
      <c r="T106" s="1236" t="str">
        <f t="shared" si="35"/>
        <v>VIBRER</v>
      </c>
      <c r="U106" s="1236" t="str">
        <f t="shared" si="36"/>
        <v>Vivre en mouvement</v>
      </c>
      <c r="V106" s="1236" t="str">
        <f t="shared" si="37"/>
        <v>vivre dans un monde d'opportunités</v>
      </c>
      <c r="W106" s="554"/>
      <c r="X106" s="550"/>
      <c r="Y106" s="550"/>
      <c r="Z106" s="550"/>
      <c r="AA106" s="550"/>
      <c r="AB106" s="550"/>
      <c r="AC106" s="550"/>
      <c r="AD106" s="550"/>
      <c r="AE106" s="550"/>
      <c r="AF106" s="550"/>
      <c r="AG106" s="936"/>
      <c r="AH106" s="554"/>
      <c r="AI106" s="553"/>
      <c r="AJ106" s="555"/>
      <c r="AM106" s="552"/>
      <c r="AN106" s="552"/>
      <c r="AO106" s="552"/>
      <c r="AP106" s="552"/>
      <c r="AQ106" s="552"/>
      <c r="AR106" s="556"/>
      <c r="AS106" s="552"/>
      <c r="AT106" s="552"/>
      <c r="AU106" s="559"/>
      <c r="AV106" s="559"/>
      <c r="AW106" s="551"/>
      <c r="AX106" s="552"/>
      <c r="AY106" s="552"/>
      <c r="AZ106" s="552"/>
      <c r="BA106" s="81"/>
      <c r="BB106" s="81"/>
      <c r="BC106" s="81"/>
      <c r="BD106" s="543"/>
      <c r="BE106" s="81"/>
      <c r="BF106" s="544"/>
      <c r="BG106" s="169"/>
      <c r="BS106" s="81"/>
      <c r="BT106" s="169"/>
      <c r="BU106" s="169"/>
      <c r="BV106" s="169"/>
      <c r="BW106" s="169"/>
      <c r="BX106" s="169"/>
      <c r="BY106" s="169"/>
    </row>
    <row r="107" spans="1:77" s="322" customFormat="1" ht="36" customHeight="1" thickTop="1" thickBot="1" x14ac:dyDescent="0.25">
      <c r="B107" s="1128"/>
      <c r="C107" s="1193"/>
      <c r="D107" s="1395" t="str">
        <f t="shared" si="38"/>
        <v>Vivre en mouvement, vivre dans un monde de bonheur
(= AGIR, APPRÉCIER)</v>
      </c>
      <c r="E107" s="1341"/>
      <c r="F107" s="554"/>
      <c r="G107" s="1236" t="str">
        <f>$CB$7&amp;S101&amp;$CC$7&amp;T101</f>
        <v>44% vibrer
55% apprécier</v>
      </c>
      <c r="H107" s="1522" t="s">
        <v>13</v>
      </c>
      <c r="I107" s="1503"/>
      <c r="J107" s="1513"/>
      <c r="K107" s="1515"/>
      <c r="L107" s="1509" t="s">
        <v>18</v>
      </c>
      <c r="M107" s="1510" t="s">
        <v>18</v>
      </c>
      <c r="N107" s="1514" t="s">
        <v>18</v>
      </c>
      <c r="O107" s="1110"/>
      <c r="P107" s="554"/>
      <c r="Q107" s="550" t="str">
        <f>A101</f>
        <v>RG</v>
      </c>
      <c r="R107" s="550" t="str">
        <f>A105</f>
        <v>G</v>
      </c>
      <c r="S107" s="1236" t="str">
        <f t="shared" si="34"/>
        <v>AGIR</v>
      </c>
      <c r="T107" s="1236" t="str">
        <f t="shared" si="35"/>
        <v>APPRÉCIER</v>
      </c>
      <c r="U107" s="1236" t="str">
        <f t="shared" si="36"/>
        <v>Vivre en mouvement</v>
      </c>
      <c r="V107" s="1236" t="str">
        <f t="shared" si="37"/>
        <v>vivre dans un monde de bonheur</v>
      </c>
      <c r="W107" s="554"/>
      <c r="X107" s="550"/>
      <c r="Y107" s="550"/>
      <c r="Z107" s="550"/>
      <c r="AA107" s="550"/>
      <c r="AB107" s="550"/>
      <c r="AC107" s="550"/>
      <c r="AD107" s="550"/>
      <c r="AE107" s="550"/>
      <c r="AF107" s="550"/>
      <c r="AG107" s="936"/>
      <c r="AH107" s="554"/>
      <c r="AI107" s="553"/>
      <c r="AJ107" s="555"/>
      <c r="AM107" s="552"/>
      <c r="AN107" s="552"/>
      <c r="AO107" s="552"/>
      <c r="AP107" s="552"/>
      <c r="AQ107" s="552"/>
      <c r="AR107" s="556"/>
      <c r="AS107" s="552"/>
      <c r="AT107" s="552"/>
      <c r="AU107" s="559"/>
      <c r="AV107" s="559"/>
      <c r="AW107" s="551"/>
      <c r="AX107" s="552"/>
      <c r="AY107" s="552"/>
      <c r="AZ107" s="552"/>
      <c r="BA107" s="81"/>
      <c r="BB107" s="81"/>
      <c r="BC107" s="81"/>
      <c r="BD107" s="543"/>
      <c r="BE107" s="81"/>
      <c r="BF107" s="544"/>
      <c r="BG107" s="169"/>
      <c r="BS107" s="81"/>
      <c r="BT107" s="169"/>
      <c r="BU107" s="169"/>
      <c r="BV107" s="169"/>
      <c r="BW107" s="169"/>
      <c r="BX107" s="169"/>
      <c r="BY107" s="169"/>
    </row>
    <row r="108" spans="1:77" s="322" customFormat="1" ht="36" customHeight="1" thickTop="1" thickBot="1" x14ac:dyDescent="0.25">
      <c r="B108" s="1128"/>
      <c r="C108" s="1425" t="str">
        <f>AV101&amp;"."&amp;LOWER(AU101)</f>
        <v>G.r</v>
      </c>
      <c r="D108" s="1398" t="str">
        <f t="shared" si="38"/>
        <v>Fêter la vie, vivre dans un monde d'opportunités
(= VIVRE JOYEUX, VIBRER)</v>
      </c>
      <c r="E108" s="1426"/>
      <c r="F108" s="554"/>
      <c r="G108" s="1236" t="str">
        <f>$CB$8&amp;S101&amp;$CC$8&amp;T101</f>
        <v>33% vibrer
66% apprécier</v>
      </c>
      <c r="H108" s="1520" t="s">
        <v>9</v>
      </c>
      <c r="I108" s="1521"/>
      <c r="J108" s="1513"/>
      <c r="K108" s="1508" t="s">
        <v>443</v>
      </c>
      <c r="L108" s="1516"/>
      <c r="M108" s="1510" t="s">
        <v>443</v>
      </c>
      <c r="N108" s="1514" t="s">
        <v>443</v>
      </c>
      <c r="O108" s="1110"/>
      <c r="P108" s="554"/>
      <c r="Q108" s="550" t="str">
        <f>C108</f>
        <v>G.r</v>
      </c>
      <c r="R108" s="550" t="str">
        <f>A104</f>
        <v>R</v>
      </c>
      <c r="S108" s="1236" t="str">
        <f t="shared" si="34"/>
        <v>VIVRE JOYEUX</v>
      </c>
      <c r="T108" s="1236" t="str">
        <f t="shared" si="35"/>
        <v>VIBRER</v>
      </c>
      <c r="U108" s="1236" t="str">
        <f t="shared" si="36"/>
        <v>Fêter la vie</v>
      </c>
      <c r="V108" s="1236" t="str">
        <f t="shared" si="37"/>
        <v>vivre dans un monde d'opportunités</v>
      </c>
      <c r="W108" s="554"/>
      <c r="X108" s="550"/>
      <c r="Y108" s="550"/>
      <c r="Z108" s="550"/>
      <c r="AA108" s="550"/>
      <c r="AB108" s="550"/>
      <c r="AC108" s="550"/>
      <c r="AD108" s="550"/>
      <c r="AE108" s="550"/>
      <c r="AF108" s="550"/>
      <c r="AG108" s="936"/>
      <c r="AH108" s="554"/>
      <c r="AI108" s="553"/>
      <c r="AJ108" s="555"/>
      <c r="AM108" s="552"/>
      <c r="AN108" s="552"/>
      <c r="AO108" s="552"/>
      <c r="AP108" s="552"/>
      <c r="AQ108" s="552"/>
      <c r="AR108" s="556"/>
      <c r="AS108" s="552"/>
      <c r="AT108" s="552"/>
      <c r="AU108" s="559"/>
      <c r="AV108" s="559"/>
      <c r="AW108" s="551"/>
      <c r="AX108" s="552"/>
      <c r="AY108" s="552"/>
      <c r="AZ108" s="552"/>
      <c r="BA108" s="81"/>
      <c r="BB108" s="81"/>
      <c r="BC108" s="81"/>
      <c r="BD108" s="543"/>
      <c r="BE108" s="81"/>
      <c r="BF108" s="544"/>
      <c r="BG108" s="169"/>
      <c r="BS108" s="81"/>
      <c r="BT108" s="169"/>
      <c r="BU108" s="169"/>
      <c r="BV108" s="169"/>
      <c r="BW108" s="169"/>
      <c r="BX108" s="169"/>
      <c r="BY108" s="169"/>
    </row>
    <row r="109" spans="1:77" s="322" customFormat="1" ht="36" customHeight="1" thickTop="1" thickBot="1" x14ac:dyDescent="0.25">
      <c r="B109" s="1128"/>
      <c r="C109" s="1194"/>
      <c r="D109" s="1399" t="str">
        <f t="shared" si="38"/>
        <v>Fêter la vie, vivre dans un monde de bonheur
(= VIVRE JOYEUX, APPRÉCIER)</v>
      </c>
      <c r="E109" s="1342"/>
      <c r="F109" s="554"/>
      <c r="G109" s="1236" t="str">
        <f>$CB$9&amp;S101&amp;$CC$9&amp;T101</f>
        <v>22% vibrer
77% apprécier</v>
      </c>
      <c r="H109" s="1519" t="s">
        <v>14</v>
      </c>
      <c r="I109" s="1503"/>
      <c r="J109" s="1507" t="s">
        <v>19</v>
      </c>
      <c r="K109" s="1515"/>
      <c r="L109" s="1516"/>
      <c r="M109" s="1510" t="s">
        <v>19</v>
      </c>
      <c r="N109" s="1514" t="s">
        <v>19</v>
      </c>
      <c r="O109" s="1110"/>
      <c r="P109" s="554"/>
      <c r="Q109" s="550" t="str">
        <f>C108</f>
        <v>G.r</v>
      </c>
      <c r="R109" s="550" t="str">
        <f>A105</f>
        <v>G</v>
      </c>
      <c r="S109" s="1236" t="str">
        <f t="shared" si="34"/>
        <v>VIVRE JOYEUX</v>
      </c>
      <c r="T109" s="1236" t="str">
        <f t="shared" si="35"/>
        <v>APPRÉCIER</v>
      </c>
      <c r="U109" s="1236" t="str">
        <f t="shared" si="36"/>
        <v>Fêter la vie</v>
      </c>
      <c r="V109" s="1236" t="str">
        <f t="shared" si="37"/>
        <v>vivre dans un monde de bonheur</v>
      </c>
      <c r="W109" s="554"/>
      <c r="X109" s="550"/>
      <c r="Y109" s="550"/>
      <c r="Z109" s="550"/>
      <c r="AA109" s="550"/>
      <c r="AB109" s="550"/>
      <c r="AC109" s="550"/>
      <c r="AD109" s="550"/>
      <c r="AE109" s="550"/>
      <c r="AF109" s="550"/>
      <c r="AG109" s="936"/>
      <c r="AH109" s="554"/>
      <c r="AI109" s="553"/>
      <c r="AJ109" s="555"/>
      <c r="AM109" s="552"/>
      <c r="AN109" s="552"/>
      <c r="AO109" s="552"/>
      <c r="AP109" s="552"/>
      <c r="AQ109" s="552"/>
      <c r="AR109" s="556"/>
      <c r="AS109" s="552"/>
      <c r="AT109" s="552"/>
      <c r="AU109" s="559"/>
      <c r="AV109" s="559"/>
      <c r="AW109" s="551"/>
      <c r="AX109" s="552"/>
      <c r="AY109" s="552"/>
      <c r="AZ109" s="552"/>
      <c r="BA109" s="81"/>
      <c r="BB109" s="81"/>
      <c r="BC109" s="81"/>
      <c r="BD109" s="543"/>
      <c r="BE109" s="81"/>
      <c r="BF109" s="544"/>
      <c r="BG109" s="169"/>
      <c r="BS109" s="81"/>
      <c r="BT109" s="169"/>
      <c r="BU109" s="169"/>
      <c r="BV109" s="169"/>
      <c r="BW109" s="169"/>
      <c r="BX109" s="169"/>
      <c r="BY109" s="169"/>
    </row>
    <row r="110" spans="1:77" s="322" customFormat="1" ht="36" customHeight="1" thickTop="1" thickBot="1" x14ac:dyDescent="0.25">
      <c r="B110" s="1128"/>
      <c r="C110" s="1195"/>
      <c r="D110" s="1396" t="str">
        <f t="shared" si="38"/>
        <v>Prendre soin du monde, vivre dans un monde de bonheur
(= SOIGNER, APPRÉCIER)</v>
      </c>
      <c r="E110" s="1343"/>
      <c r="F110" s="554"/>
      <c r="G110" s="1236" t="str">
        <f>$CB$10&amp;S101&amp;$CC$10&amp;T101</f>
        <v>11% vibrer
88% apprécier</v>
      </c>
      <c r="H110" s="1506" t="s">
        <v>10</v>
      </c>
      <c r="I110" s="1503"/>
      <c r="J110" s="1507" t="s">
        <v>440</v>
      </c>
      <c r="K110" s="1515"/>
      <c r="L110" s="1509" t="s">
        <v>440</v>
      </c>
      <c r="M110" s="1512"/>
      <c r="N110" s="1514" t="s">
        <v>440</v>
      </c>
      <c r="O110" s="1110"/>
      <c r="P110" s="554"/>
      <c r="Q110" s="550" t="str">
        <f>C111</f>
        <v>G/r</v>
      </c>
      <c r="R110" s="550" t="str">
        <f>A105</f>
        <v>G</v>
      </c>
      <c r="S110" s="1236" t="str">
        <f t="shared" si="34"/>
        <v>SOIGNER</v>
      </c>
      <c r="T110" s="1236" t="str">
        <f t="shared" si="35"/>
        <v>APPRÉCIER</v>
      </c>
      <c r="U110" s="1236" t="str">
        <f t="shared" si="36"/>
        <v>Prendre soin du monde</v>
      </c>
      <c r="V110" s="1236" t="str">
        <f t="shared" si="37"/>
        <v>vivre dans un monde de bonheur</v>
      </c>
      <c r="W110" s="554"/>
      <c r="X110" s="550"/>
      <c r="Y110" s="550"/>
      <c r="Z110" s="550"/>
      <c r="AA110" s="550"/>
      <c r="AB110" s="550"/>
      <c r="AC110" s="550"/>
      <c r="AD110" s="550"/>
      <c r="AE110" s="550"/>
      <c r="AF110" s="550"/>
      <c r="AG110" s="936"/>
      <c r="AH110" s="554"/>
      <c r="AI110" s="553"/>
      <c r="AJ110" s="555"/>
      <c r="AM110" s="552"/>
      <c r="AN110" s="552"/>
      <c r="AO110" s="552"/>
      <c r="AP110" s="552"/>
      <c r="AQ110" s="552"/>
      <c r="AR110" s="556"/>
      <c r="AS110" s="552"/>
      <c r="AT110" s="552"/>
      <c r="AU110" s="559"/>
      <c r="AV110" s="559"/>
      <c r="AW110" s="551"/>
      <c r="AX110" s="552"/>
      <c r="AY110" s="552"/>
      <c r="AZ110" s="552"/>
      <c r="BA110" s="81"/>
      <c r="BB110" s="81"/>
      <c r="BC110" s="81"/>
      <c r="BD110" s="543"/>
      <c r="BE110" s="81"/>
      <c r="BF110" s="544"/>
      <c r="BG110" s="169"/>
      <c r="BS110" s="81"/>
      <c r="BT110" s="169"/>
      <c r="BU110" s="169"/>
      <c r="BV110" s="169"/>
      <c r="BW110" s="169"/>
      <c r="BX110" s="169"/>
      <c r="BY110" s="169"/>
    </row>
    <row r="111" spans="1:77" s="322" customFormat="1" ht="36" customHeight="1" thickTop="1" thickBot="1" x14ac:dyDescent="0.25">
      <c r="B111" s="1363"/>
      <c r="C111" s="1196" t="str">
        <f>usrCode("/"&amp;AU101&amp;AV101)</f>
        <v>G/r</v>
      </c>
      <c r="D111" s="1397" t="str">
        <f t="shared" si="38"/>
        <v>Prendre soin du monde, vivre dans un monde de raison
(= SOIGNER, SE RAISONNER)</v>
      </c>
      <c r="E111" s="1422"/>
      <c r="F111" s="554"/>
      <c r="G111" s="1236" t="str">
        <f>$CB$11&amp;S101&amp;$CC$11&amp;T101</f>
        <v xml:space="preserve">  0% vibrer
99% apprécier</v>
      </c>
      <c r="H111" s="1506" t="s">
        <v>15</v>
      </c>
      <c r="I111" s="1517"/>
      <c r="J111" s="1507" t="s">
        <v>20</v>
      </c>
      <c r="K111" s="1508" t="s">
        <v>20</v>
      </c>
      <c r="L111" s="1516"/>
      <c r="M111" s="1512"/>
      <c r="N111" s="1514" t="s">
        <v>20</v>
      </c>
      <c r="O111" s="1110"/>
      <c r="P111" s="554"/>
      <c r="Q111" s="550" t="str">
        <f>C111</f>
        <v>G/r</v>
      </c>
      <c r="R111" s="550" t="str">
        <f>usrCode("/"&amp;A104)</f>
        <v>/r</v>
      </c>
      <c r="S111" s="1236" t="str">
        <f t="shared" si="34"/>
        <v>SOIGNER</v>
      </c>
      <c r="T111" s="1236" t="str">
        <f t="shared" si="35"/>
        <v>SE RAISONNER</v>
      </c>
      <c r="U111" s="1236" t="str">
        <f t="shared" si="36"/>
        <v>Prendre soin du monde</v>
      </c>
      <c r="V111" s="1236" t="str">
        <f t="shared" si="37"/>
        <v>vivre dans un monde de raison</v>
      </c>
      <c r="W111" s="554"/>
      <c r="X111" s="550"/>
      <c r="Y111" s="550"/>
      <c r="Z111" s="550"/>
      <c r="AA111" s="550"/>
      <c r="AB111" s="550"/>
      <c r="AC111" s="550"/>
      <c r="AD111" s="550"/>
      <c r="AE111" s="550"/>
      <c r="AF111" s="550"/>
      <c r="AG111" s="936"/>
      <c r="AH111" s="554"/>
      <c r="AI111" s="553"/>
      <c r="AJ111" s="555"/>
      <c r="AM111" s="552"/>
      <c r="AN111" s="552"/>
      <c r="AO111" s="552"/>
      <c r="AP111" s="552"/>
      <c r="AQ111" s="552"/>
      <c r="AR111" s="556"/>
      <c r="AS111" s="552"/>
      <c r="AT111" s="552"/>
      <c r="AU111" s="559"/>
      <c r="AV111" s="559"/>
      <c r="AW111" s="551"/>
      <c r="AX111" s="552"/>
      <c r="AY111" s="552"/>
      <c r="AZ111" s="552"/>
      <c r="BA111" s="81"/>
      <c r="BB111" s="81"/>
      <c r="BC111" s="81"/>
      <c r="BD111" s="543"/>
      <c r="BE111" s="81"/>
      <c r="BF111" s="544"/>
      <c r="BG111" s="169"/>
      <c r="BS111" s="81"/>
      <c r="BT111" s="169"/>
      <c r="BU111" s="169"/>
      <c r="BV111" s="169"/>
      <c r="BW111" s="169"/>
      <c r="BX111" s="169"/>
      <c r="BY111" s="169"/>
    </row>
    <row r="112" spans="1:77" s="322" customFormat="1" ht="36" customHeight="1" thickTop="1" thickBot="1" x14ac:dyDescent="0.25">
      <c r="B112" s="1363" t="str">
        <f>"absence de la motivation "&amp;usrCode(AV101&amp;AU101)&amp;" ("&amp;VLOOKUP(usrCode(AV101&amp;AU101),LibProfils,4,FALSE)&amp;")"</f>
        <v>absence de la motivation RG (agir)</v>
      </c>
      <c r="C112" s="1125" t="str">
        <f>usrCode("/"&amp;AU101&amp;"/"&amp;AV101)</f>
        <v>/rg</v>
      </c>
      <c r="D112" s="1400" t="str">
        <f>$U$3&amp;U112&amp;$U$5&amp;$U$6&amp;$U$7&amp;S112&amp;$U$9</f>
        <v>Limiter ses actions au nécessaire
(= VIVRE DANS LA RETENUE)</v>
      </c>
      <c r="E112" s="1234"/>
      <c r="F112" s="554"/>
      <c r="G112" s="1236" t="str">
        <f>$CB$12&amp;VLOOKUP(AU101,LibProfils,4,FALSE)&amp;$CC$12&amp;VLOOKUP(AV101,LibProfils,4,FALSE)</f>
        <v xml:space="preserve">  0% vibrer
  0% apprécier</v>
      </c>
      <c r="H112" s="1236"/>
      <c r="I112" s="1504" t="s">
        <v>445</v>
      </c>
      <c r="O112" s="1110"/>
      <c r="P112" s="554"/>
      <c r="Q112" s="550" t="str">
        <f>C112</f>
        <v>/rg</v>
      </c>
      <c r="R112" s="550"/>
      <c r="S112" s="1236" t="str">
        <f>UPPER(VLOOKUP(Q112,LibProfils,4,FALSE))</f>
        <v>VIVRE DANS LA RETENUE</v>
      </c>
      <c r="T112" s="1236"/>
      <c r="U112" s="1236" t="str">
        <f t="shared" si="36"/>
        <v>Limiter ses actions au nécessaire</v>
      </c>
      <c r="V112" s="1236"/>
      <c r="W112" s="554"/>
      <c r="X112" s="550"/>
      <c r="Y112" s="550"/>
      <c r="Z112" s="550"/>
      <c r="AA112" s="550"/>
      <c r="AB112" s="550"/>
      <c r="AC112" s="550"/>
      <c r="AD112" s="550"/>
      <c r="AE112" s="550"/>
      <c r="AF112" s="550"/>
      <c r="AG112" s="936"/>
      <c r="AH112" s="554"/>
      <c r="AI112" s="553"/>
      <c r="AJ112" s="555"/>
      <c r="AM112" s="552"/>
      <c r="AN112" s="552"/>
      <c r="AO112" s="552"/>
      <c r="AP112" s="552"/>
      <c r="AQ112" s="552"/>
      <c r="AR112" s="556"/>
      <c r="AS112" s="552"/>
      <c r="AT112" s="552"/>
      <c r="AU112" s="559"/>
      <c r="AV112" s="559"/>
      <c r="AW112" s="551"/>
      <c r="AX112" s="552"/>
      <c r="AY112" s="552"/>
      <c r="AZ112" s="552"/>
      <c r="BA112" s="81"/>
      <c r="BB112" s="81"/>
      <c r="BC112" s="81"/>
      <c r="BD112" s="543"/>
      <c r="BE112" s="81"/>
      <c r="BF112" s="544"/>
      <c r="BG112" s="169"/>
      <c r="BS112" s="81"/>
      <c r="BT112" s="169"/>
      <c r="BU112" s="169"/>
      <c r="BV112" s="169"/>
      <c r="BW112" s="169"/>
      <c r="BX112" s="169"/>
      <c r="BY112" s="169"/>
    </row>
    <row r="113" spans="1:77" s="322" customFormat="1" ht="36" customHeight="1" thickTop="1" thickBot="1" x14ac:dyDescent="0.25">
      <c r="B113" s="1128"/>
      <c r="C113" s="1125"/>
      <c r="D113" s="553"/>
      <c r="E113" s="554"/>
      <c r="F113" s="554"/>
      <c r="G113" s="554"/>
      <c r="H113" s="1110"/>
      <c r="I113" s="1110"/>
      <c r="J113" s="1489"/>
      <c r="K113" s="1489"/>
      <c r="L113" s="1110"/>
      <c r="M113" s="1110"/>
      <c r="N113" s="1110"/>
      <c r="O113" s="1110"/>
      <c r="P113" s="554"/>
      <c r="Q113" s="554"/>
      <c r="R113" s="554"/>
      <c r="S113" s="554"/>
      <c r="T113" s="554"/>
      <c r="U113" s="554"/>
      <c r="V113" s="554"/>
      <c r="W113" s="554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936"/>
      <c r="AH113" s="554"/>
      <c r="AI113" s="553"/>
      <c r="AJ113" s="555"/>
      <c r="AM113" s="552"/>
      <c r="AN113" s="552"/>
      <c r="AO113" s="552"/>
      <c r="AP113" s="552"/>
      <c r="AQ113" s="552"/>
      <c r="AR113" s="556"/>
      <c r="AS113" s="552"/>
      <c r="AT113" s="552"/>
      <c r="AU113" s="559"/>
      <c r="AV113" s="559"/>
      <c r="AW113" s="551"/>
      <c r="AX113" s="552"/>
      <c r="AY113" s="552"/>
      <c r="AZ113" s="552"/>
      <c r="BA113" s="81"/>
      <c r="BB113" s="81"/>
      <c r="BC113" s="81"/>
      <c r="BD113" s="543"/>
      <c r="BE113" s="81"/>
      <c r="BF113" s="544"/>
      <c r="BG113" s="169"/>
      <c r="BS113" s="81"/>
      <c r="BT113" s="169"/>
      <c r="BU113" s="169"/>
      <c r="BV113" s="169"/>
      <c r="BW113" s="169"/>
      <c r="BX113" s="169"/>
      <c r="BY113" s="169"/>
    </row>
    <row r="114" spans="1:77" s="322" customFormat="1" ht="36" customHeight="1" thickTop="1" thickBot="1" x14ac:dyDescent="0.25">
      <c r="A114" s="1234" t="str">
        <f>usrCode(AU114&amp;AV114)</f>
        <v>RW</v>
      </c>
      <c r="B114" s="1362" t="str">
        <f>UPPER(VLOOKUP(A114,LibProfils,4,FALSE))&amp;CHAR(10)&amp;"("&amp;VLOOKUP(A114,LibProfils,5,FALSE)&amp;")"</f>
        <v>S'ENGAGER
(agir au nom de ce qui est grand)</v>
      </c>
      <c r="C114" s="1125"/>
      <c r="D114" s="553"/>
      <c r="E114" s="554"/>
      <c r="F114" s="554"/>
      <c r="G114" s="1364"/>
      <c r="H114" s="1110"/>
      <c r="I114" s="1504" t="s">
        <v>444</v>
      </c>
      <c r="J114" s="1489"/>
      <c r="K114" s="1489"/>
      <c r="L114" s="1110"/>
      <c r="M114" s="1110"/>
      <c r="N114" s="1110"/>
      <c r="O114" s="1110"/>
      <c r="P114" s="554"/>
      <c r="Q114" s="554" t="str">
        <f>A117</f>
        <v>R</v>
      </c>
      <c r="R114" s="554" t="str">
        <f>A118</f>
        <v>W</v>
      </c>
      <c r="S114" s="1236" t="str">
        <f>VLOOKUP(Q114,LibProfils,4,FALSE)</f>
        <v>vibrer</v>
      </c>
      <c r="T114" s="1236" t="str">
        <f>VLOOKUP(R114,LibProfils,4,FALSE)</f>
        <v>appartenir</v>
      </c>
      <c r="U114" s="554"/>
      <c r="V114" s="554"/>
      <c r="W114" s="554"/>
      <c r="X114" s="550"/>
      <c r="Y114" s="550"/>
      <c r="Z114" s="550"/>
      <c r="AA114" s="550"/>
      <c r="AB114" s="550"/>
      <c r="AC114" s="550"/>
      <c r="AD114" s="550"/>
      <c r="AE114" s="550"/>
      <c r="AF114" s="550"/>
      <c r="AG114" s="936"/>
      <c r="AH114" s="554"/>
      <c r="AI114" s="553"/>
      <c r="AJ114" s="555"/>
      <c r="AM114" s="552"/>
      <c r="AN114" s="552"/>
      <c r="AO114" s="552"/>
      <c r="AP114" s="552"/>
      <c r="AQ114" s="552"/>
      <c r="AR114" s="556"/>
      <c r="AS114" s="552"/>
      <c r="AT114" s="552"/>
      <c r="AU114" s="559" t="str">
        <f>AU565</f>
        <v>R</v>
      </c>
      <c r="AV114" s="559" t="str">
        <f>AV565</f>
        <v>W</v>
      </c>
      <c r="AW114" s="551"/>
      <c r="AX114" s="552"/>
      <c r="AY114" s="552"/>
      <c r="AZ114" s="552"/>
      <c r="BA114" s="81"/>
      <c r="BB114" s="81"/>
      <c r="BC114" s="81"/>
      <c r="BD114" s="543"/>
      <c r="BE114" s="81"/>
      <c r="BF114" s="544"/>
      <c r="BG114" s="169"/>
      <c r="BS114" s="81"/>
      <c r="BT114" s="169"/>
      <c r="BU114" s="169"/>
      <c r="BV114" s="169"/>
      <c r="BW114" s="169"/>
      <c r="BX114" s="169"/>
      <c r="BY114" s="169"/>
    </row>
    <row r="115" spans="1:77" s="322" customFormat="1" ht="36" customHeight="1" thickTop="1" thickBot="1" x14ac:dyDescent="0.25">
      <c r="B115" s="1363"/>
      <c r="C115" s="1189" t="str">
        <f>usrCode(AU114&amp;"/"&amp;AV114)</f>
        <v>R/w</v>
      </c>
      <c r="D115" s="1394" t="str">
        <f>$U$3&amp;U115&amp;$U$4&amp;V115&amp;$U$5&amp;$U$6&amp;$U$7&amp;S115&amp;$U$8&amp;T115&amp;$U$9</f>
        <v>Être seul maître de ses actes, vivre en marge de la société
(= S'ÉMANCIPER, VAGABONDER)</v>
      </c>
      <c r="E115" s="1415" t="s">
        <v>29</v>
      </c>
      <c r="F115" s="554"/>
      <c r="G115" s="1236" t="str">
        <f>$CB$2&amp;S114&amp;$CC$2&amp;T114</f>
        <v>99% vibrer
  0% appartenir</v>
      </c>
      <c r="H115" s="1506" t="s">
        <v>6</v>
      </c>
      <c r="I115" s="1505"/>
      <c r="J115" s="1507" t="s">
        <v>439</v>
      </c>
      <c r="K115" s="1508" t="s">
        <v>439</v>
      </c>
      <c r="L115" s="1509"/>
      <c r="M115" s="1510" t="s">
        <v>439</v>
      </c>
      <c r="N115" s="1511"/>
      <c r="O115" s="1110"/>
      <c r="P115" s="554"/>
      <c r="Q115" s="550" t="str">
        <f>C115</f>
        <v>R/w</v>
      </c>
      <c r="R115" s="550" t="str">
        <f>usrCode("/"&amp;A118)</f>
        <v>/w</v>
      </c>
      <c r="S115" s="1236" t="str">
        <f t="shared" ref="S115:S124" si="39">UPPER(VLOOKUP(Q115,LibProfils,4,FALSE))</f>
        <v>S'ÉMANCIPER</v>
      </c>
      <c r="T115" s="1236" t="str">
        <f t="shared" ref="T115:T124" si="40">UPPER(VLOOKUP(R115,LibProfils,4,FALSE))</f>
        <v>VAGABONDER</v>
      </c>
      <c r="U115" s="1236" t="str">
        <f t="shared" ref="U115:U125" si="41">UPPER(LEFT(VLOOKUP(Q115,LibProfils,5,FALSE)))&amp;MID(VLOOKUP(Q115,LibProfils,5,FALSE),2,99)</f>
        <v>Être seul maître de ses actes</v>
      </c>
      <c r="V115" s="1236" t="str">
        <f t="shared" ref="V115:V124" si="42">VLOOKUP(R115,LibProfils,5,FALSE)</f>
        <v>vivre en marge de la société</v>
      </c>
      <c r="W115" s="554"/>
      <c r="X115" s="550"/>
      <c r="Y115" s="550"/>
      <c r="Z115" s="550"/>
      <c r="AA115" s="550"/>
      <c r="AB115" s="550"/>
      <c r="AC115" s="550"/>
      <c r="AD115" s="550"/>
      <c r="AE115" s="550"/>
      <c r="AF115" s="550"/>
      <c r="AG115" s="936"/>
      <c r="AH115" s="554"/>
      <c r="AI115" s="553"/>
      <c r="AJ115" s="555"/>
      <c r="AM115" s="552"/>
      <c r="AN115" s="552"/>
      <c r="AO115" s="552"/>
      <c r="AP115" s="552"/>
      <c r="AQ115" s="552"/>
      <c r="AR115" s="556"/>
      <c r="AS115" s="552"/>
      <c r="AT115" s="552"/>
      <c r="AU115" s="559"/>
      <c r="AV115" s="559"/>
      <c r="AW115" s="551"/>
      <c r="AX115" s="552"/>
      <c r="AY115" s="552"/>
      <c r="AZ115" s="552"/>
      <c r="BA115" s="81"/>
      <c r="BB115" s="81"/>
      <c r="BC115" s="81"/>
      <c r="BD115" s="543"/>
      <c r="BE115" s="81"/>
      <c r="BF115" s="544"/>
      <c r="BG115" s="169"/>
      <c r="BS115" s="81"/>
      <c r="BT115" s="169"/>
      <c r="BU115" s="169"/>
      <c r="BV115" s="169"/>
      <c r="BW115" s="169"/>
      <c r="BX115" s="169"/>
      <c r="BY115" s="169"/>
    </row>
    <row r="116" spans="1:77" s="322" customFormat="1" ht="36" customHeight="1" thickTop="1" thickBot="1" x14ac:dyDescent="0.25">
      <c r="B116" s="1578" t="s">
        <v>384</v>
      </c>
      <c r="C116" s="1202"/>
      <c r="D116" s="1395" t="str">
        <f t="shared" ref="D116:D124" si="43">$U$3&amp;U116&amp;$U$4&amp;V116&amp;$U$5&amp;$U$6&amp;$U$7&amp;S116&amp;$U$8&amp;T116&amp;$U$9</f>
        <v>Être seul maître de ses actes, vivre dans un monde d'opportunités
(= S'ÉMANCIPER, VIBRER)</v>
      </c>
      <c r="E116" s="1344" t="s">
        <v>29</v>
      </c>
      <c r="F116" s="554"/>
      <c r="G116" s="1236" t="str">
        <f>$CB$3&amp;S114&amp;$CC$3&amp;T114</f>
        <v>88% vibrer
11% appartenir</v>
      </c>
      <c r="H116" s="1506" t="s">
        <v>11</v>
      </c>
      <c r="I116" s="1503"/>
      <c r="J116" s="1507" t="s">
        <v>16</v>
      </c>
      <c r="K116" s="1508" t="s">
        <v>16</v>
      </c>
      <c r="L116" s="1509" t="s">
        <v>16</v>
      </c>
      <c r="M116" s="1512"/>
      <c r="N116" s="1511"/>
      <c r="O116" s="1110"/>
      <c r="P116" s="554"/>
      <c r="Q116" s="550" t="str">
        <f>C115</f>
        <v>R/w</v>
      </c>
      <c r="R116" s="550" t="str">
        <f>A117</f>
        <v>R</v>
      </c>
      <c r="S116" s="1236" t="str">
        <f t="shared" si="39"/>
        <v>S'ÉMANCIPER</v>
      </c>
      <c r="T116" s="1236" t="str">
        <f t="shared" si="40"/>
        <v>VIBRER</v>
      </c>
      <c r="U116" s="1236" t="str">
        <f t="shared" si="41"/>
        <v>Être seul maître de ses actes</v>
      </c>
      <c r="V116" s="1236" t="str">
        <f t="shared" si="42"/>
        <v>vivre dans un monde d'opportunités</v>
      </c>
      <c r="W116" s="554"/>
      <c r="X116" s="550"/>
      <c r="Y116" s="550"/>
      <c r="Z116" s="550"/>
      <c r="AA116" s="550"/>
      <c r="AB116" s="550"/>
      <c r="AC116" s="550"/>
      <c r="AD116" s="550"/>
      <c r="AE116" s="550"/>
      <c r="AF116" s="550"/>
      <c r="AG116" s="936"/>
      <c r="AH116" s="554"/>
      <c r="AI116" s="553"/>
      <c r="AJ116" s="555"/>
      <c r="AM116" s="552"/>
      <c r="AN116" s="552"/>
      <c r="AO116" s="552"/>
      <c r="AP116" s="552"/>
      <c r="AQ116" s="552"/>
      <c r="AR116" s="556"/>
      <c r="AS116" s="552"/>
      <c r="AT116" s="552"/>
      <c r="AU116" s="559"/>
      <c r="AV116" s="559"/>
      <c r="AW116" s="551"/>
      <c r="AX116" s="552"/>
      <c r="AY116" s="552"/>
      <c r="AZ116" s="552"/>
      <c r="BA116" s="81"/>
      <c r="BB116" s="81"/>
      <c r="BC116" s="81"/>
      <c r="BD116" s="543"/>
      <c r="BE116" s="81"/>
      <c r="BF116" s="544"/>
      <c r="BG116" s="169"/>
      <c r="BS116" s="81"/>
      <c r="BT116" s="169"/>
      <c r="BU116" s="169"/>
      <c r="BV116" s="169"/>
      <c r="BW116" s="169"/>
      <c r="BX116" s="169"/>
      <c r="BY116" s="169"/>
    </row>
    <row r="117" spans="1:77" s="322" customFormat="1" ht="36" customHeight="1" thickTop="1" thickBot="1" x14ac:dyDescent="0.25">
      <c r="A117" s="31" t="str">
        <f>usrCode(AU114)</f>
        <v>R</v>
      </c>
      <c r="B117" s="553" t="str">
        <f>UPPER(VLOOKUP(A117,LibProfils,4,FALSE))&amp;CHAR(10)&amp;"("&amp;VLOOKUP(A117,LibProfils,5,FALSE)&amp;")"</f>
        <v>VIBRER
(vivre dans un monde d'opportunités)</v>
      </c>
      <c r="C117" s="1203"/>
      <c r="D117" s="1398" t="str">
        <f t="shared" si="43"/>
        <v>Soutenir ce en quoi on croit, vivre dans un monde d'opportunités
(= PROMOUVOIR SES VALEURS, VIBRER)</v>
      </c>
      <c r="E117" s="1345"/>
      <c r="F117" s="554"/>
      <c r="G117" s="1236" t="str">
        <f>$CB$4&amp;S114&amp;$CC$4&amp;T114</f>
        <v>77% vibrer
22% appartenir</v>
      </c>
      <c r="H117" s="1506" t="s">
        <v>7</v>
      </c>
      <c r="I117" s="1503"/>
      <c r="J117" s="1513"/>
      <c r="K117" s="1508" t="s">
        <v>442</v>
      </c>
      <c r="L117" s="1509" t="s">
        <v>442</v>
      </c>
      <c r="M117" s="1512"/>
      <c r="N117" s="1514" t="s">
        <v>442</v>
      </c>
      <c r="O117" s="1110"/>
      <c r="P117" s="554"/>
      <c r="Q117" s="550" t="str">
        <f>C118</f>
        <v>R.w</v>
      </c>
      <c r="R117" s="550" t="str">
        <f>A117</f>
        <v>R</v>
      </c>
      <c r="S117" s="1236" t="str">
        <f t="shared" si="39"/>
        <v>PROMOUVOIR SES VALEURS</v>
      </c>
      <c r="T117" s="1236" t="str">
        <f t="shared" si="40"/>
        <v>VIBRER</v>
      </c>
      <c r="U117" s="1236" t="str">
        <f t="shared" si="41"/>
        <v>Soutenir ce en quoi on croit</v>
      </c>
      <c r="V117" s="1236" t="str">
        <f t="shared" si="42"/>
        <v>vivre dans un monde d'opportunités</v>
      </c>
      <c r="W117" s="554"/>
      <c r="X117" s="550"/>
      <c r="Y117" s="550"/>
      <c r="Z117" s="550"/>
      <c r="AA117" s="550"/>
      <c r="AB117" s="550"/>
      <c r="AC117" s="550"/>
      <c r="AD117" s="550"/>
      <c r="AE117" s="550"/>
      <c r="AF117" s="550"/>
      <c r="AG117" s="936"/>
      <c r="AH117" s="554"/>
      <c r="AI117" s="553"/>
      <c r="AJ117" s="555"/>
      <c r="AM117" s="552"/>
      <c r="AN117" s="552"/>
      <c r="AO117" s="552"/>
      <c r="AP117" s="552"/>
      <c r="AQ117" s="552"/>
      <c r="AR117" s="556"/>
      <c r="AS117" s="552"/>
      <c r="AT117" s="552"/>
      <c r="AU117" s="559"/>
      <c r="AV117" s="559"/>
      <c r="AW117" s="551"/>
      <c r="AX117" s="552"/>
      <c r="AY117" s="552"/>
      <c r="AZ117" s="552"/>
      <c r="BA117" s="81"/>
      <c r="BB117" s="81"/>
      <c r="BC117" s="81"/>
      <c r="BD117" s="543"/>
      <c r="BE117" s="81"/>
      <c r="BF117" s="544"/>
      <c r="BG117" s="169"/>
      <c r="BS117" s="81"/>
      <c r="BT117" s="169"/>
      <c r="BU117" s="169"/>
      <c r="BV117" s="169"/>
      <c r="BW117" s="169"/>
      <c r="BX117" s="169"/>
      <c r="BY117" s="169"/>
    </row>
    <row r="118" spans="1:77" s="322" customFormat="1" ht="36" customHeight="1" thickTop="1" thickBot="1" x14ac:dyDescent="0.25">
      <c r="A118" s="31" t="str">
        <f>usrCode(AV114)</f>
        <v>W</v>
      </c>
      <c r="B118" s="553" t="str">
        <f>UPPER(VLOOKUP(A118,LibProfils,4,FALSE))&amp;CHAR(10)&amp;"("&amp;VLOOKUP(A118,LibProfils,5,FALSE)&amp;")"</f>
        <v>APPARTENIR
(vivre en société)</v>
      </c>
      <c r="C118" s="1427" t="str">
        <f>AU114&amp;"."&amp;LOWER(AV114)</f>
        <v>R.w</v>
      </c>
      <c r="D118" s="1399" t="str">
        <f t="shared" si="43"/>
        <v>Soutenir ce en quoi on croit, vivre en société
(= PROMOUVOIR SES VALEURS, APPARTENIR)</v>
      </c>
      <c r="E118" s="1428"/>
      <c r="F118" s="554"/>
      <c r="G118" s="1236" t="str">
        <f>$CB$5&amp;S114&amp;$CC$5&amp;T114</f>
        <v>66% vibrer
33% appartenir</v>
      </c>
      <c r="H118" s="1506" t="s">
        <v>12</v>
      </c>
      <c r="I118" s="1503"/>
      <c r="J118" s="1513"/>
      <c r="K118" s="1508" t="s">
        <v>17</v>
      </c>
      <c r="L118" s="1509" t="s">
        <v>17</v>
      </c>
      <c r="M118" s="1510" t="s">
        <v>17</v>
      </c>
      <c r="N118" s="1511"/>
      <c r="O118" s="1110"/>
      <c r="P118" s="554"/>
      <c r="Q118" s="550" t="str">
        <f>C118</f>
        <v>R.w</v>
      </c>
      <c r="R118" s="550" t="str">
        <f>A118</f>
        <v>W</v>
      </c>
      <c r="S118" s="1236" t="str">
        <f t="shared" si="39"/>
        <v>PROMOUVOIR SES VALEURS</v>
      </c>
      <c r="T118" s="1236" t="str">
        <f t="shared" si="40"/>
        <v>APPARTENIR</v>
      </c>
      <c r="U118" s="1236" t="str">
        <f t="shared" si="41"/>
        <v>Soutenir ce en quoi on croit</v>
      </c>
      <c r="V118" s="1236" t="str">
        <f t="shared" si="42"/>
        <v>vivre en société</v>
      </c>
      <c r="W118" s="554"/>
      <c r="X118" s="550"/>
      <c r="Y118" s="550"/>
      <c r="Z118" s="550"/>
      <c r="AA118" s="550"/>
      <c r="AB118" s="550"/>
      <c r="AC118" s="550"/>
      <c r="AD118" s="550"/>
      <c r="AE118" s="550"/>
      <c r="AF118" s="550"/>
      <c r="AG118" s="936"/>
      <c r="AH118" s="554"/>
      <c r="AI118" s="553"/>
      <c r="AJ118" s="555"/>
      <c r="AM118" s="552"/>
      <c r="AN118" s="552"/>
      <c r="AO118" s="552"/>
      <c r="AP118" s="552"/>
      <c r="AQ118" s="552"/>
      <c r="AR118" s="556"/>
      <c r="AS118" s="552"/>
      <c r="AT118" s="552"/>
      <c r="AU118" s="559"/>
      <c r="AV118" s="559"/>
      <c r="AW118" s="551"/>
      <c r="AX118" s="552"/>
      <c r="AY118" s="552"/>
      <c r="AZ118" s="552"/>
      <c r="BA118" s="81"/>
      <c r="BB118" s="81"/>
      <c r="BC118" s="81"/>
      <c r="BD118" s="543"/>
      <c r="BE118" s="81"/>
      <c r="BF118" s="544"/>
      <c r="BG118" s="169"/>
      <c r="BS118" s="81"/>
      <c r="BT118" s="169"/>
      <c r="BU118" s="169"/>
      <c r="BV118" s="169"/>
      <c r="BW118" s="169"/>
      <c r="BX118" s="169"/>
      <c r="BY118" s="169"/>
    </row>
    <row r="119" spans="1:77" s="322" customFormat="1" ht="36" customHeight="1" thickTop="1" thickBot="1" x14ac:dyDescent="0.25">
      <c r="B119" s="1128"/>
      <c r="C119" s="1204"/>
      <c r="D119" s="1396" t="str">
        <f t="shared" si="43"/>
        <v>Agir au nom de ce qui est grand, vivre dans un monde d'opportunités
(= S'ENGAGER, VIBRER)</v>
      </c>
      <c r="E119" s="1346"/>
      <c r="F119" s="554"/>
      <c r="G119" s="1236" t="str">
        <f>$CB$6&amp;S114&amp;$CC$6&amp;T114</f>
        <v>55% vibrer
44% appartenir</v>
      </c>
      <c r="H119" s="1506" t="s">
        <v>8</v>
      </c>
      <c r="I119" s="1503"/>
      <c r="J119" s="1507" t="s">
        <v>441</v>
      </c>
      <c r="K119" s="1515"/>
      <c r="L119" s="1509" t="s">
        <v>441</v>
      </c>
      <c r="M119" s="1510" t="s">
        <v>441</v>
      </c>
      <c r="N119" s="1511"/>
      <c r="O119" s="1110"/>
      <c r="P119" s="554"/>
      <c r="Q119" s="550" t="str">
        <f>A114</f>
        <v>RW</v>
      </c>
      <c r="R119" s="550" t="str">
        <f>A117</f>
        <v>R</v>
      </c>
      <c r="S119" s="1236" t="str">
        <f t="shared" si="39"/>
        <v>S'ENGAGER</v>
      </c>
      <c r="T119" s="1236" t="str">
        <f t="shared" si="40"/>
        <v>VIBRER</v>
      </c>
      <c r="U119" s="1236" t="str">
        <f t="shared" si="41"/>
        <v>Agir au nom de ce qui est grand</v>
      </c>
      <c r="V119" s="1236" t="str">
        <f t="shared" si="42"/>
        <v>vivre dans un monde d'opportunités</v>
      </c>
      <c r="W119" s="554"/>
      <c r="X119" s="550"/>
      <c r="Y119" s="550"/>
      <c r="Z119" s="550"/>
      <c r="AA119" s="550"/>
      <c r="AB119" s="550"/>
      <c r="AC119" s="550"/>
      <c r="AD119" s="550"/>
      <c r="AE119" s="550"/>
      <c r="AF119" s="550"/>
      <c r="AG119" s="936"/>
      <c r="AH119" s="554"/>
      <c r="AI119" s="553"/>
      <c r="AJ119" s="555"/>
      <c r="AM119" s="552"/>
      <c r="AN119" s="552"/>
      <c r="AO119" s="552"/>
      <c r="AP119" s="552"/>
      <c r="AQ119" s="552"/>
      <c r="AR119" s="556"/>
      <c r="AS119" s="552"/>
      <c r="AT119" s="552"/>
      <c r="AU119" s="559"/>
      <c r="AV119" s="559"/>
      <c r="AW119" s="551"/>
      <c r="AX119" s="552"/>
      <c r="AY119" s="552"/>
      <c r="AZ119" s="552"/>
      <c r="BA119" s="81"/>
      <c r="BB119" s="81"/>
      <c r="BC119" s="81"/>
      <c r="BD119" s="543"/>
      <c r="BE119" s="81"/>
      <c r="BF119" s="544"/>
      <c r="BG119" s="169"/>
      <c r="BS119" s="81"/>
      <c r="BT119" s="169"/>
      <c r="BU119" s="169"/>
      <c r="BV119" s="169"/>
      <c r="BW119" s="169"/>
      <c r="BX119" s="169"/>
      <c r="BY119" s="169"/>
    </row>
    <row r="120" spans="1:77" s="322" customFormat="1" ht="36" customHeight="1" thickTop="1" thickBot="1" x14ac:dyDescent="0.25">
      <c r="B120" s="1128"/>
      <c r="C120" s="1205"/>
      <c r="D120" s="1395" t="str">
        <f t="shared" si="43"/>
        <v>Agir au nom de ce qui est grand, vivre en société
(= S'ENGAGER, APPARTENIR)</v>
      </c>
      <c r="E120" s="1347"/>
      <c r="F120" s="554"/>
      <c r="G120" s="1236" t="str">
        <f>$CB$7&amp;S114&amp;$CC$7&amp;T114</f>
        <v>44% vibrer
55% appartenir</v>
      </c>
      <c r="H120" s="1506" t="s">
        <v>13</v>
      </c>
      <c r="I120" s="1503"/>
      <c r="J120" s="1513"/>
      <c r="K120" s="1515"/>
      <c r="L120" s="1509" t="s">
        <v>18</v>
      </c>
      <c r="M120" s="1510" t="s">
        <v>18</v>
      </c>
      <c r="N120" s="1514" t="s">
        <v>18</v>
      </c>
      <c r="O120" s="1110"/>
      <c r="P120" s="554"/>
      <c r="Q120" s="550" t="str">
        <f>A114</f>
        <v>RW</v>
      </c>
      <c r="R120" s="550" t="str">
        <f>A118</f>
        <v>W</v>
      </c>
      <c r="S120" s="1236" t="str">
        <f t="shared" si="39"/>
        <v>S'ENGAGER</v>
      </c>
      <c r="T120" s="1236" t="str">
        <f t="shared" si="40"/>
        <v>APPARTENIR</v>
      </c>
      <c r="U120" s="1236" t="str">
        <f t="shared" si="41"/>
        <v>Agir au nom de ce qui est grand</v>
      </c>
      <c r="V120" s="1236" t="str">
        <f t="shared" si="42"/>
        <v>vivre en société</v>
      </c>
      <c r="W120" s="554"/>
      <c r="X120" s="550"/>
      <c r="Y120" s="550"/>
      <c r="Z120" s="550"/>
      <c r="AA120" s="550"/>
      <c r="AB120" s="550"/>
      <c r="AC120" s="550"/>
      <c r="AD120" s="550"/>
      <c r="AE120" s="550"/>
      <c r="AF120" s="550"/>
      <c r="AG120" s="936"/>
      <c r="AH120" s="554"/>
      <c r="AI120" s="553"/>
      <c r="AJ120" s="555"/>
      <c r="AM120" s="552"/>
      <c r="AN120" s="552"/>
      <c r="AO120" s="552"/>
      <c r="AP120" s="552"/>
      <c r="AQ120" s="552"/>
      <c r="AR120" s="556"/>
      <c r="AS120" s="552"/>
      <c r="AT120" s="552"/>
      <c r="AU120" s="559"/>
      <c r="AV120" s="559"/>
      <c r="AW120" s="551"/>
      <c r="AX120" s="552"/>
      <c r="AY120" s="552"/>
      <c r="AZ120" s="552"/>
      <c r="BA120" s="81"/>
      <c r="BB120" s="81"/>
      <c r="BC120" s="81"/>
      <c r="BD120" s="543"/>
      <c r="BE120" s="81"/>
      <c r="BF120" s="544"/>
      <c r="BG120" s="169"/>
      <c r="BS120" s="81"/>
      <c r="BT120" s="169"/>
      <c r="BU120" s="169"/>
      <c r="BV120" s="169"/>
      <c r="BW120" s="169"/>
      <c r="BX120" s="169"/>
      <c r="BY120" s="169"/>
    </row>
    <row r="121" spans="1:77" s="322" customFormat="1" ht="36" customHeight="1" thickTop="1" thickBot="1" x14ac:dyDescent="0.25">
      <c r="B121" s="1128"/>
      <c r="C121" s="1429" t="str">
        <f>AV114&amp;"."&amp;LOWER(AU114)</f>
        <v>W.r</v>
      </c>
      <c r="D121" s="1398" t="str">
        <f t="shared" si="43"/>
        <v>Défendre la société contre toute menace, vivre dans un monde d'opportunités
(= PROTÉGER SON CADRE, VIBRER)</v>
      </c>
      <c r="E121" s="1430"/>
      <c r="F121" s="554"/>
      <c r="G121" s="1236" t="str">
        <f>$CB$8&amp;S114&amp;$CC$8&amp;T114</f>
        <v>33% vibrer
66% appartenir</v>
      </c>
      <c r="H121" s="1522" t="s">
        <v>9</v>
      </c>
      <c r="I121" s="1503"/>
      <c r="J121" s="1513"/>
      <c r="K121" s="1508" t="s">
        <v>443</v>
      </c>
      <c r="L121" s="1516"/>
      <c r="M121" s="1510" t="s">
        <v>443</v>
      </c>
      <c r="N121" s="1514" t="s">
        <v>443</v>
      </c>
      <c r="O121" s="1110"/>
      <c r="P121" s="554"/>
      <c r="Q121" s="550" t="str">
        <f>C121</f>
        <v>W.r</v>
      </c>
      <c r="R121" s="550" t="str">
        <f>A117</f>
        <v>R</v>
      </c>
      <c r="S121" s="1236" t="str">
        <f t="shared" si="39"/>
        <v>PROTÉGER SON CADRE</v>
      </c>
      <c r="T121" s="1236" t="str">
        <f t="shared" si="40"/>
        <v>VIBRER</v>
      </c>
      <c r="U121" s="1236" t="str">
        <f t="shared" si="41"/>
        <v>Défendre la société contre toute menace</v>
      </c>
      <c r="V121" s="1236" t="str">
        <f t="shared" si="42"/>
        <v>vivre dans un monde d'opportunités</v>
      </c>
      <c r="W121" s="554"/>
      <c r="X121" s="550"/>
      <c r="Y121" s="550"/>
      <c r="Z121" s="550"/>
      <c r="AA121" s="550"/>
      <c r="AB121" s="550"/>
      <c r="AC121" s="550"/>
      <c r="AD121" s="550"/>
      <c r="AE121" s="550"/>
      <c r="AF121" s="550"/>
      <c r="AG121" s="936"/>
      <c r="AH121" s="554"/>
      <c r="AI121" s="553"/>
      <c r="AJ121" s="555"/>
      <c r="AM121" s="552"/>
      <c r="AN121" s="552"/>
      <c r="AO121" s="552"/>
      <c r="AP121" s="552"/>
      <c r="AQ121" s="552"/>
      <c r="AR121" s="556"/>
      <c r="AS121" s="552"/>
      <c r="AT121" s="552"/>
      <c r="AU121" s="559"/>
      <c r="AV121" s="559"/>
      <c r="AW121" s="551"/>
      <c r="AX121" s="552"/>
      <c r="AY121" s="552"/>
      <c r="AZ121" s="552"/>
      <c r="BA121" s="81"/>
      <c r="BB121" s="81"/>
      <c r="BC121" s="81"/>
      <c r="BD121" s="543"/>
      <c r="BE121" s="81"/>
      <c r="BF121" s="544"/>
      <c r="BG121" s="169"/>
      <c r="BS121" s="81"/>
      <c r="BT121" s="169"/>
      <c r="BU121" s="169"/>
      <c r="BV121" s="169"/>
      <c r="BW121" s="169"/>
      <c r="BX121" s="169"/>
      <c r="BY121" s="169"/>
    </row>
    <row r="122" spans="1:77" s="322" customFormat="1" ht="36" customHeight="1" thickTop="1" thickBot="1" x14ac:dyDescent="0.25">
      <c r="B122" s="1128"/>
      <c r="C122" s="1206"/>
      <c r="D122" s="1399" t="str">
        <f t="shared" si="43"/>
        <v>Défendre la société contre toute menace, vivre en société
(= PROTÉGER SON CADRE, APPARTENIR)</v>
      </c>
      <c r="E122" s="1348"/>
      <c r="F122" s="554"/>
      <c r="G122" s="1236" t="str">
        <f>$CB$9&amp;S114&amp;$CC$9&amp;T114</f>
        <v>22% vibrer
77% appartenir</v>
      </c>
      <c r="H122" s="1520" t="s">
        <v>14</v>
      </c>
      <c r="I122" s="1521"/>
      <c r="J122" s="1507" t="s">
        <v>19</v>
      </c>
      <c r="K122" s="1515"/>
      <c r="L122" s="1516"/>
      <c r="M122" s="1510" t="s">
        <v>19</v>
      </c>
      <c r="N122" s="1514" t="s">
        <v>19</v>
      </c>
      <c r="O122" s="1110"/>
      <c r="P122" s="554"/>
      <c r="Q122" s="550" t="str">
        <f>C121</f>
        <v>W.r</v>
      </c>
      <c r="R122" s="550" t="str">
        <f>A118</f>
        <v>W</v>
      </c>
      <c r="S122" s="1236" t="str">
        <f t="shared" si="39"/>
        <v>PROTÉGER SON CADRE</v>
      </c>
      <c r="T122" s="1236" t="str">
        <f t="shared" si="40"/>
        <v>APPARTENIR</v>
      </c>
      <c r="U122" s="1236" t="str">
        <f t="shared" si="41"/>
        <v>Défendre la société contre toute menace</v>
      </c>
      <c r="V122" s="1236" t="str">
        <f t="shared" si="42"/>
        <v>vivre en société</v>
      </c>
      <c r="W122" s="554"/>
      <c r="X122" s="550"/>
      <c r="Y122" s="550"/>
      <c r="Z122" s="550"/>
      <c r="AA122" s="550"/>
      <c r="AB122" s="550"/>
      <c r="AC122" s="550"/>
      <c r="AD122" s="550"/>
      <c r="AE122" s="550"/>
      <c r="AF122" s="550"/>
      <c r="AG122" s="936"/>
      <c r="AH122" s="554"/>
      <c r="AI122" s="553"/>
      <c r="AJ122" s="555"/>
      <c r="AM122" s="552"/>
      <c r="AN122" s="552"/>
      <c r="AO122" s="552"/>
      <c r="AP122" s="552"/>
      <c r="AQ122" s="552"/>
      <c r="AR122" s="556"/>
      <c r="AS122" s="552"/>
      <c r="AT122" s="552"/>
      <c r="AU122" s="559"/>
      <c r="AV122" s="559"/>
      <c r="AW122" s="551"/>
      <c r="AX122" s="552"/>
      <c r="AY122" s="552"/>
      <c r="AZ122" s="552"/>
      <c r="BA122" s="81"/>
      <c r="BB122" s="81"/>
      <c r="BC122" s="81"/>
      <c r="BD122" s="543"/>
      <c r="BE122" s="81"/>
      <c r="BF122" s="544"/>
      <c r="BG122" s="169"/>
      <c r="BS122" s="81"/>
      <c r="BT122" s="169"/>
      <c r="BU122" s="169"/>
      <c r="BV122" s="169"/>
      <c r="BW122" s="169"/>
      <c r="BX122" s="169"/>
      <c r="BY122" s="169"/>
    </row>
    <row r="123" spans="1:77" s="322" customFormat="1" ht="36" customHeight="1" thickTop="1" thickBot="1" x14ac:dyDescent="0.25">
      <c r="B123" s="1128"/>
      <c r="C123" s="1207"/>
      <c r="D123" s="1396" t="str">
        <f t="shared" si="43"/>
        <v>Suivre les règles à la lettre, vivre en société
(= OBTEMPÉRER, APPARTENIR)</v>
      </c>
      <c r="E123" s="1349"/>
      <c r="F123" s="554"/>
      <c r="G123" s="1236" t="str">
        <f>$CB$10&amp;S114&amp;$CC$10&amp;T114</f>
        <v>11% vibrer
88% appartenir</v>
      </c>
      <c r="H123" s="1519" t="s">
        <v>10</v>
      </c>
      <c r="I123" s="1503"/>
      <c r="J123" s="1507" t="s">
        <v>440</v>
      </c>
      <c r="K123" s="1515"/>
      <c r="L123" s="1509" t="s">
        <v>440</v>
      </c>
      <c r="M123" s="1512"/>
      <c r="N123" s="1514" t="s">
        <v>440</v>
      </c>
      <c r="O123" s="1110"/>
      <c r="P123" s="554"/>
      <c r="Q123" s="550" t="str">
        <f>C124</f>
        <v>W/r</v>
      </c>
      <c r="R123" s="550" t="str">
        <f>A118</f>
        <v>W</v>
      </c>
      <c r="S123" s="1236" t="str">
        <f t="shared" si="39"/>
        <v>OBTEMPÉRER</v>
      </c>
      <c r="T123" s="1236" t="str">
        <f t="shared" si="40"/>
        <v>APPARTENIR</v>
      </c>
      <c r="U123" s="1236" t="str">
        <f t="shared" si="41"/>
        <v>Suivre les règles à la lettre</v>
      </c>
      <c r="V123" s="1236" t="str">
        <f t="shared" si="42"/>
        <v>vivre en société</v>
      </c>
      <c r="W123" s="554"/>
      <c r="X123" s="550"/>
      <c r="Y123" s="550"/>
      <c r="Z123" s="550"/>
      <c r="AA123" s="550"/>
      <c r="AB123" s="550"/>
      <c r="AC123" s="550"/>
      <c r="AD123" s="550"/>
      <c r="AE123" s="550"/>
      <c r="AF123" s="550"/>
      <c r="AG123" s="936"/>
      <c r="AH123" s="554"/>
      <c r="AI123" s="553"/>
      <c r="AJ123" s="555"/>
      <c r="AM123" s="552"/>
      <c r="AN123" s="552"/>
      <c r="AO123" s="552"/>
      <c r="AP123" s="552"/>
      <c r="AQ123" s="552"/>
      <c r="AR123" s="556"/>
      <c r="AS123" s="552"/>
      <c r="AT123" s="552"/>
      <c r="AU123" s="559"/>
      <c r="AV123" s="559"/>
      <c r="AW123" s="551"/>
      <c r="AX123" s="552"/>
      <c r="AY123" s="552"/>
      <c r="AZ123" s="552"/>
      <c r="BA123" s="81"/>
      <c r="BB123" s="81"/>
      <c r="BC123" s="81"/>
      <c r="BD123" s="543"/>
      <c r="BE123" s="81"/>
      <c r="BF123" s="544"/>
      <c r="BG123" s="169"/>
      <c r="BS123" s="81"/>
      <c r="BT123" s="169"/>
      <c r="BU123" s="169"/>
      <c r="BV123" s="169"/>
      <c r="BW123" s="169"/>
      <c r="BX123" s="169"/>
      <c r="BY123" s="169"/>
    </row>
    <row r="124" spans="1:77" s="322" customFormat="1" ht="36" customHeight="1" thickTop="1" thickBot="1" x14ac:dyDescent="0.25">
      <c r="B124" s="1363"/>
      <c r="C124" s="1208" t="str">
        <f>usrCode("/"&amp;AU114&amp;AV114)</f>
        <v>W/r</v>
      </c>
      <c r="D124" s="1397" t="str">
        <f t="shared" si="43"/>
        <v>Suivre les règles à la lettre, vivre dans un monde de raison
(= OBTEMPÉRER, SE RAISONNER)</v>
      </c>
      <c r="E124" s="1387"/>
      <c r="F124" s="554"/>
      <c r="G124" s="1236" t="str">
        <f>$CB$11&amp;S114&amp;$CC$11&amp;T114</f>
        <v xml:space="preserve">  0% vibrer
99% appartenir</v>
      </c>
      <c r="H124" s="1506" t="s">
        <v>15</v>
      </c>
      <c r="I124" s="1517"/>
      <c r="J124" s="1507" t="s">
        <v>20</v>
      </c>
      <c r="K124" s="1508" t="s">
        <v>20</v>
      </c>
      <c r="L124" s="1516"/>
      <c r="M124" s="1512"/>
      <c r="N124" s="1514" t="s">
        <v>20</v>
      </c>
      <c r="O124" s="1110"/>
      <c r="P124" s="554"/>
      <c r="Q124" s="550" t="str">
        <f>C124</f>
        <v>W/r</v>
      </c>
      <c r="R124" s="550" t="str">
        <f>usrCode("/"&amp;A117)</f>
        <v>/r</v>
      </c>
      <c r="S124" s="1236" t="str">
        <f t="shared" si="39"/>
        <v>OBTEMPÉRER</v>
      </c>
      <c r="T124" s="1236" t="str">
        <f t="shared" si="40"/>
        <v>SE RAISONNER</v>
      </c>
      <c r="U124" s="1236" t="str">
        <f t="shared" si="41"/>
        <v>Suivre les règles à la lettre</v>
      </c>
      <c r="V124" s="1236" t="str">
        <f t="shared" si="42"/>
        <v>vivre dans un monde de raison</v>
      </c>
      <c r="W124" s="554"/>
      <c r="X124" s="550"/>
      <c r="Y124" s="550"/>
      <c r="Z124" s="550"/>
      <c r="AA124" s="550"/>
      <c r="AB124" s="550"/>
      <c r="AC124" s="550"/>
      <c r="AD124" s="550"/>
      <c r="AE124" s="550"/>
      <c r="AF124" s="550"/>
      <c r="AG124" s="936"/>
      <c r="AH124" s="554"/>
      <c r="AI124" s="553"/>
      <c r="AJ124" s="555"/>
      <c r="AM124" s="552"/>
      <c r="AN124" s="552"/>
      <c r="AO124" s="552"/>
      <c r="AP124" s="552"/>
      <c r="AQ124" s="552"/>
      <c r="AR124" s="556"/>
      <c r="AS124" s="552"/>
      <c r="AT124" s="552"/>
      <c r="AU124" s="559"/>
      <c r="AV124" s="559"/>
      <c r="AW124" s="551"/>
      <c r="AX124" s="552"/>
      <c r="AY124" s="552"/>
      <c r="AZ124" s="552"/>
      <c r="BA124" s="81"/>
      <c r="BB124" s="81"/>
      <c r="BC124" s="81"/>
      <c r="BD124" s="543"/>
      <c r="BE124" s="81"/>
      <c r="BF124" s="544"/>
      <c r="BG124" s="169"/>
      <c r="BS124" s="81"/>
      <c r="BT124" s="169"/>
      <c r="BU124" s="169"/>
      <c r="BV124" s="169"/>
      <c r="BW124" s="169"/>
      <c r="BX124" s="169"/>
      <c r="BY124" s="169"/>
    </row>
    <row r="125" spans="1:77" s="322" customFormat="1" ht="36" customHeight="1" thickTop="1" thickBot="1" x14ac:dyDescent="0.25">
      <c r="B125" s="1363" t="str">
        <f>"absence de la motivation "&amp;usrCode(AV114&amp;AU114)&amp;" ("&amp;VLOOKUP(usrCode(AV114&amp;AU114),LibProfils,4,FALSE)&amp;")"</f>
        <v>absence de la motivation RW (s'engager)</v>
      </c>
      <c r="C125" s="1125" t="str">
        <f>usrCode("/"&amp;AU114&amp;"/"&amp;AV114)</f>
        <v>/rw</v>
      </c>
      <c r="D125" s="1400" t="str">
        <f>$U$3&amp;U125&amp;$U$5&amp;$U$6&amp;$U$7&amp;S125&amp;$U$9</f>
        <v>N'être au service d'aucune cause
(= ÊTRE SA PROPRE CAUSE)</v>
      </c>
      <c r="E125" s="1234"/>
      <c r="F125" s="554"/>
      <c r="G125" s="1236" t="str">
        <f>$CB$12&amp;VLOOKUP(AU114,LibProfils,4,FALSE)&amp;$CC$12&amp;VLOOKUP(AV114,LibProfils,4,FALSE)</f>
        <v xml:space="preserve">  0% vibrer
  0% appartenir</v>
      </c>
      <c r="H125" s="1236"/>
      <c r="I125" s="1504" t="s">
        <v>445</v>
      </c>
      <c r="O125" s="1110"/>
      <c r="P125" s="554"/>
      <c r="Q125" s="550" t="str">
        <f>C125</f>
        <v>/rw</v>
      </c>
      <c r="R125" s="550"/>
      <c r="S125" s="1236" t="str">
        <f>UPPER(VLOOKUP(Q125,LibProfils,4,FALSE))</f>
        <v>ÊTRE SA PROPRE CAUSE</v>
      </c>
      <c r="T125" s="1236"/>
      <c r="U125" s="1236" t="str">
        <f t="shared" si="41"/>
        <v>N'être au service d'aucune cause</v>
      </c>
      <c r="V125" s="1236"/>
      <c r="W125" s="554"/>
      <c r="X125" s="550"/>
      <c r="Y125" s="550"/>
      <c r="Z125" s="550"/>
      <c r="AA125" s="550"/>
      <c r="AB125" s="550"/>
      <c r="AC125" s="550"/>
      <c r="AD125" s="550"/>
      <c r="AE125" s="550"/>
      <c r="AF125" s="550"/>
      <c r="AG125" s="936"/>
      <c r="AH125" s="554"/>
      <c r="AI125" s="553"/>
      <c r="AJ125" s="555"/>
      <c r="AM125" s="552"/>
      <c r="AN125" s="552"/>
      <c r="AO125" s="552"/>
      <c r="AP125" s="552"/>
      <c r="AQ125" s="552"/>
      <c r="AR125" s="556"/>
      <c r="AS125" s="552"/>
      <c r="AT125" s="552"/>
      <c r="AU125" s="559"/>
      <c r="AV125" s="559"/>
      <c r="AW125" s="551"/>
      <c r="AX125" s="552"/>
      <c r="AY125" s="552"/>
      <c r="AZ125" s="552"/>
      <c r="BA125" s="81"/>
      <c r="BB125" s="81"/>
      <c r="BC125" s="81"/>
      <c r="BD125" s="543"/>
      <c r="BE125" s="81"/>
      <c r="BF125" s="544"/>
      <c r="BG125" s="169"/>
      <c r="BS125" s="81"/>
      <c r="BT125" s="169"/>
      <c r="BU125" s="169"/>
      <c r="BV125" s="169"/>
      <c r="BW125" s="169"/>
      <c r="BX125" s="169"/>
      <c r="BY125" s="169"/>
    </row>
    <row r="126" spans="1:77" s="322" customFormat="1" ht="36" customHeight="1" thickTop="1" thickBot="1" x14ac:dyDescent="0.25">
      <c r="B126" s="1128"/>
      <c r="C126" s="1125"/>
      <c r="D126" s="553"/>
      <c r="E126" s="554"/>
      <c r="F126" s="554"/>
      <c r="G126" s="554"/>
      <c r="H126" s="1110"/>
      <c r="I126" s="1110"/>
      <c r="J126" s="1489"/>
      <c r="K126" s="1489"/>
      <c r="L126" s="1110"/>
      <c r="M126" s="1110"/>
      <c r="N126" s="1110"/>
      <c r="O126" s="1110"/>
      <c r="P126" s="554"/>
      <c r="Q126" s="554"/>
      <c r="R126" s="554"/>
      <c r="S126" s="554"/>
      <c r="T126" s="554"/>
      <c r="U126" s="554"/>
      <c r="V126" s="554"/>
      <c r="W126" s="554"/>
      <c r="X126" s="550"/>
      <c r="Y126" s="550"/>
      <c r="Z126" s="550"/>
      <c r="AA126" s="550"/>
      <c r="AB126" s="550"/>
      <c r="AC126" s="550"/>
      <c r="AD126" s="550"/>
      <c r="AE126" s="550"/>
      <c r="AF126" s="550"/>
      <c r="AG126" s="936"/>
      <c r="AH126" s="554"/>
      <c r="AI126" s="553"/>
      <c r="AJ126" s="555"/>
      <c r="AM126" s="552"/>
      <c r="AN126" s="552"/>
      <c r="AO126" s="552"/>
      <c r="AP126" s="552"/>
      <c r="AQ126" s="552"/>
      <c r="AR126" s="556"/>
      <c r="AS126" s="552"/>
      <c r="AT126" s="552"/>
      <c r="AU126" s="559"/>
      <c r="AV126" s="559"/>
      <c r="AW126" s="551"/>
      <c r="AX126" s="552"/>
      <c r="AY126" s="552"/>
      <c r="AZ126" s="552"/>
      <c r="BA126" s="81"/>
      <c r="BB126" s="81"/>
      <c r="BC126" s="81"/>
      <c r="BD126" s="543"/>
      <c r="BE126" s="81"/>
      <c r="BF126" s="544"/>
      <c r="BG126" s="169"/>
      <c r="BS126" s="81"/>
      <c r="BT126" s="169"/>
      <c r="BU126" s="169"/>
      <c r="BV126" s="169"/>
      <c r="BW126" s="169"/>
      <c r="BX126" s="169"/>
      <c r="BY126" s="169"/>
    </row>
    <row r="127" spans="1:77" s="322" customFormat="1" ht="36" customHeight="1" thickTop="1" thickBot="1" x14ac:dyDescent="0.25">
      <c r="A127" s="1234" t="str">
        <f>usrCode(AU127&amp;AV127)</f>
        <v>GW</v>
      </c>
      <c r="B127" s="1362" t="str">
        <f>UPPER(VLOOKUP(A127,LibProfils,4,FALSE))&amp;CHAR(10)&amp;"("&amp;VLOOKUP(A127,LibProfils,5,FALSE)&amp;")"</f>
        <v>S'ENTENDRE
(cultiver ses relations)</v>
      </c>
      <c r="C127" s="1125"/>
      <c r="D127" s="553"/>
      <c r="E127" s="554"/>
      <c r="F127" s="554"/>
      <c r="G127" s="1364"/>
      <c r="H127" s="1110"/>
      <c r="I127" s="1504" t="s">
        <v>444</v>
      </c>
      <c r="J127" s="1489"/>
      <c r="K127" s="1489"/>
      <c r="L127" s="1110"/>
      <c r="M127" s="1110"/>
      <c r="N127" s="1110"/>
      <c r="O127" s="1110"/>
      <c r="P127" s="554"/>
      <c r="Q127" s="554" t="str">
        <f>A130</f>
        <v>G</v>
      </c>
      <c r="R127" s="554" t="str">
        <f>A131</f>
        <v>W</v>
      </c>
      <c r="S127" s="1236" t="str">
        <f>VLOOKUP(Q127,LibProfils,4,FALSE)</f>
        <v>apprécier</v>
      </c>
      <c r="T127" s="1236" t="str">
        <f>VLOOKUP(R127,LibProfils,4,FALSE)</f>
        <v>appartenir</v>
      </c>
      <c r="U127" s="554"/>
      <c r="V127" s="554"/>
      <c r="W127" s="554"/>
      <c r="X127" s="550"/>
      <c r="Y127" s="550"/>
      <c r="Z127" s="550"/>
      <c r="AA127" s="550"/>
      <c r="AB127" s="550"/>
      <c r="AC127" s="550"/>
      <c r="AD127" s="550"/>
      <c r="AE127" s="550"/>
      <c r="AF127" s="550"/>
      <c r="AG127" s="936"/>
      <c r="AH127" s="554"/>
      <c r="AI127" s="553"/>
      <c r="AJ127" s="555"/>
      <c r="AM127" s="552"/>
      <c r="AN127" s="552"/>
      <c r="AO127" s="552"/>
      <c r="AP127" s="552"/>
      <c r="AQ127" s="552"/>
      <c r="AR127" s="556"/>
      <c r="AS127" s="552"/>
      <c r="AT127" s="552"/>
      <c r="AU127" s="559" t="str">
        <f>AU566</f>
        <v>G</v>
      </c>
      <c r="AV127" s="559" t="str">
        <f>AV566</f>
        <v>W</v>
      </c>
      <c r="AW127" s="551"/>
      <c r="AX127" s="552"/>
      <c r="AY127" s="552"/>
      <c r="AZ127" s="552"/>
      <c r="BA127" s="81"/>
      <c r="BB127" s="81"/>
      <c r="BC127" s="81"/>
      <c r="BD127" s="543"/>
      <c r="BE127" s="81"/>
      <c r="BF127" s="544"/>
      <c r="BG127" s="169"/>
      <c r="BS127" s="81"/>
      <c r="BT127" s="169"/>
      <c r="BU127" s="169"/>
      <c r="BV127" s="169"/>
      <c r="BW127" s="169"/>
      <c r="BX127" s="169"/>
      <c r="BY127" s="169"/>
    </row>
    <row r="128" spans="1:77" s="322" customFormat="1" ht="36" customHeight="1" thickTop="1" thickBot="1" x14ac:dyDescent="0.25">
      <c r="B128" s="1363"/>
      <c r="C128" s="1431" t="str">
        <f>usrCode(AU127&amp;"/"&amp;AV127)</f>
        <v>G/w</v>
      </c>
      <c r="D128" s="1394" t="str">
        <f>$U$3&amp;U128&amp;$U$4&amp;V128&amp;$U$5&amp;$U$6&amp;$U$7&amp;S128&amp;$U$8&amp;T128&amp;$U$9</f>
        <v>Vivre sans rendre de comptes, vivre en marge de la société
(= S'ÉBATTRE, VAGABONDER)</v>
      </c>
      <c r="E128" s="1432" t="s">
        <v>29</v>
      </c>
      <c r="F128" s="554"/>
      <c r="G128" s="1236" t="str">
        <f>$CB$2&amp;S127&amp;$CC$2&amp;T127</f>
        <v>99% apprécier
  0% appartenir</v>
      </c>
      <c r="H128" s="1506" t="s">
        <v>6</v>
      </c>
      <c r="I128" s="1505"/>
      <c r="J128" s="1507" t="s">
        <v>439</v>
      </c>
      <c r="K128" s="1508" t="s">
        <v>439</v>
      </c>
      <c r="L128" s="1509"/>
      <c r="M128" s="1510" t="s">
        <v>439</v>
      </c>
      <c r="N128" s="1511"/>
      <c r="O128" s="1110"/>
      <c r="P128" s="554"/>
      <c r="Q128" s="550" t="str">
        <f>C128</f>
        <v>G/w</v>
      </c>
      <c r="R128" s="550" t="str">
        <f>usrCode("/"&amp;A131)</f>
        <v>/w</v>
      </c>
      <c r="S128" s="1236" t="str">
        <f t="shared" ref="S128:S137" si="44">UPPER(VLOOKUP(Q128,LibProfils,4,FALSE))</f>
        <v>S'ÉBATTRE</v>
      </c>
      <c r="T128" s="1236" t="str">
        <f t="shared" ref="T128:T137" si="45">UPPER(VLOOKUP(R128,LibProfils,4,FALSE))</f>
        <v>VAGABONDER</v>
      </c>
      <c r="U128" s="1236" t="str">
        <f t="shared" ref="U128:U138" si="46">UPPER(LEFT(VLOOKUP(Q128,LibProfils,5,FALSE)))&amp;MID(VLOOKUP(Q128,LibProfils,5,FALSE),2,99)</f>
        <v>Vivre sans rendre de comptes</v>
      </c>
      <c r="V128" s="1236" t="str">
        <f t="shared" ref="V128:V137" si="47">VLOOKUP(R128,LibProfils,5,FALSE)</f>
        <v>vivre en marge de la société</v>
      </c>
      <c r="W128" s="554"/>
      <c r="X128" s="550"/>
      <c r="Y128" s="550"/>
      <c r="Z128" s="550"/>
      <c r="AA128" s="550"/>
      <c r="AB128" s="550"/>
      <c r="AC128" s="550"/>
      <c r="AD128" s="550"/>
      <c r="AE128" s="550"/>
      <c r="AF128" s="550"/>
      <c r="AG128" s="936"/>
      <c r="AH128" s="554"/>
      <c r="AI128" s="553"/>
      <c r="AJ128" s="555"/>
      <c r="AM128" s="552"/>
      <c r="AN128" s="552"/>
      <c r="AO128" s="552"/>
      <c r="AP128" s="552"/>
      <c r="AQ128" s="552"/>
      <c r="AR128" s="556"/>
      <c r="AS128" s="552"/>
      <c r="AT128" s="552"/>
      <c r="AU128" s="559"/>
      <c r="AV128" s="559"/>
      <c r="AW128" s="551"/>
      <c r="AX128" s="552"/>
      <c r="AY128" s="552"/>
      <c r="AZ128" s="552"/>
      <c r="BA128" s="81"/>
      <c r="BB128" s="81"/>
      <c r="BC128" s="81"/>
      <c r="BD128" s="543"/>
      <c r="BE128" s="81"/>
      <c r="BF128" s="544"/>
      <c r="BG128" s="169"/>
      <c r="BS128" s="81"/>
      <c r="BT128" s="169"/>
      <c r="BU128" s="169"/>
      <c r="BV128" s="169"/>
      <c r="BW128" s="169"/>
      <c r="BX128" s="169"/>
      <c r="BY128" s="169"/>
    </row>
    <row r="129" spans="1:77" s="322" customFormat="1" ht="36" customHeight="1" thickTop="1" thickBot="1" x14ac:dyDescent="0.25">
      <c r="B129" s="1578" t="s">
        <v>384</v>
      </c>
      <c r="C129" s="1226"/>
      <c r="D129" s="1395" t="str">
        <f t="shared" ref="D129:D137" si="48">$U$3&amp;U129&amp;$U$4&amp;V129&amp;$U$5&amp;$U$6&amp;$U$7&amp;S129&amp;$U$8&amp;T129&amp;$U$9</f>
        <v>Vivre sans rendre de comptes, vivre dans un monde de bonheur
(= S'ÉBATTRE, APPRÉCIER)</v>
      </c>
      <c r="E129" s="1350" t="s">
        <v>29</v>
      </c>
      <c r="F129" s="554"/>
      <c r="G129" s="1236" t="str">
        <f>$CB$3&amp;S127&amp;$CC$3&amp;T127</f>
        <v>88% apprécier
11% appartenir</v>
      </c>
      <c r="H129" s="1506" t="s">
        <v>11</v>
      </c>
      <c r="I129" s="1503"/>
      <c r="J129" s="1507" t="s">
        <v>16</v>
      </c>
      <c r="K129" s="1508" t="s">
        <v>16</v>
      </c>
      <c r="L129" s="1509" t="s">
        <v>16</v>
      </c>
      <c r="M129" s="1512"/>
      <c r="N129" s="1511"/>
      <c r="O129" s="1110"/>
      <c r="P129" s="554"/>
      <c r="Q129" s="550" t="str">
        <f>C128</f>
        <v>G/w</v>
      </c>
      <c r="R129" s="550" t="str">
        <f>A130</f>
        <v>G</v>
      </c>
      <c r="S129" s="1236" t="str">
        <f t="shared" si="44"/>
        <v>S'ÉBATTRE</v>
      </c>
      <c r="T129" s="1236" t="str">
        <f t="shared" si="45"/>
        <v>APPRÉCIER</v>
      </c>
      <c r="U129" s="1236" t="str">
        <f t="shared" si="46"/>
        <v>Vivre sans rendre de comptes</v>
      </c>
      <c r="V129" s="1236" t="str">
        <f t="shared" si="47"/>
        <v>vivre dans un monde de bonheur</v>
      </c>
      <c r="W129" s="554"/>
      <c r="X129" s="550"/>
      <c r="Y129" s="550"/>
      <c r="Z129" s="550"/>
      <c r="AA129" s="550"/>
      <c r="AB129" s="550"/>
      <c r="AC129" s="550"/>
      <c r="AD129" s="550"/>
      <c r="AE129" s="550"/>
      <c r="AF129" s="550"/>
      <c r="AG129" s="936"/>
      <c r="AH129" s="554"/>
      <c r="AI129" s="553"/>
      <c r="AJ129" s="555"/>
      <c r="AM129" s="552"/>
      <c r="AN129" s="552"/>
      <c r="AO129" s="552"/>
      <c r="AP129" s="552"/>
      <c r="AQ129" s="552"/>
      <c r="AR129" s="556"/>
      <c r="AS129" s="552"/>
      <c r="AT129" s="552"/>
      <c r="AU129" s="559"/>
      <c r="AV129" s="559"/>
      <c r="AW129" s="551"/>
      <c r="AX129" s="552"/>
      <c r="AY129" s="552"/>
      <c r="AZ129" s="552"/>
      <c r="BA129" s="81"/>
      <c r="BB129" s="81"/>
      <c r="BC129" s="81"/>
      <c r="BD129" s="543"/>
      <c r="BE129" s="81"/>
      <c r="BF129" s="544"/>
      <c r="BG129" s="169"/>
      <c r="BS129" s="81"/>
      <c r="BT129" s="169"/>
      <c r="BU129" s="169"/>
      <c r="BV129" s="169"/>
      <c r="BW129" s="169"/>
      <c r="BX129" s="169"/>
      <c r="BY129" s="169"/>
    </row>
    <row r="130" spans="1:77" s="322" customFormat="1" ht="36" customHeight="1" thickTop="1" thickBot="1" x14ac:dyDescent="0.25">
      <c r="A130" s="31" t="str">
        <f>usrCode(AU127)</f>
        <v>G</v>
      </c>
      <c r="B130" s="553" t="str">
        <f>UPPER(VLOOKUP(A130,LibProfils,4,FALSE))&amp;CHAR(10)&amp;"("&amp;VLOOKUP(A130,LibProfils,5,FALSE)&amp;")"</f>
        <v>APPRÉCIER
(vivre dans un monde de bonheur)</v>
      </c>
      <c r="C130" s="1227"/>
      <c r="D130" s="1398" t="str">
        <f t="shared" si="48"/>
        <v>Être accueilli tel qu'on est, vivre dans un monde de bonheur
(= VIVRE DANS LA PAIX, APPRÉCIER)</v>
      </c>
      <c r="E130" s="1351"/>
      <c r="F130" s="554"/>
      <c r="G130" s="1236" t="str">
        <f>$CB$4&amp;S127&amp;$CC$4&amp;T127</f>
        <v>77% apprécier
22% appartenir</v>
      </c>
      <c r="H130" s="1506" t="s">
        <v>7</v>
      </c>
      <c r="I130" s="1503"/>
      <c r="J130" s="1513"/>
      <c r="K130" s="1508" t="s">
        <v>442</v>
      </c>
      <c r="L130" s="1509" t="s">
        <v>442</v>
      </c>
      <c r="M130" s="1512"/>
      <c r="N130" s="1514" t="s">
        <v>442</v>
      </c>
      <c r="O130" s="1110"/>
      <c r="P130" s="554"/>
      <c r="Q130" s="550" t="str">
        <f>C131</f>
        <v>G.w</v>
      </c>
      <c r="R130" s="550" t="str">
        <f>A130</f>
        <v>G</v>
      </c>
      <c r="S130" s="1236" t="str">
        <f t="shared" si="44"/>
        <v>VIVRE DANS LA PAIX</v>
      </c>
      <c r="T130" s="1236" t="str">
        <f t="shared" si="45"/>
        <v>APPRÉCIER</v>
      </c>
      <c r="U130" s="1236" t="str">
        <f t="shared" si="46"/>
        <v>Être accueilli tel qu'on est</v>
      </c>
      <c r="V130" s="1236" t="str">
        <f t="shared" si="47"/>
        <v>vivre dans un monde de bonheur</v>
      </c>
      <c r="W130" s="554"/>
      <c r="X130" s="550"/>
      <c r="Y130" s="550"/>
      <c r="Z130" s="550"/>
      <c r="AA130" s="550"/>
      <c r="AB130" s="550"/>
      <c r="AC130" s="550"/>
      <c r="AD130" s="550"/>
      <c r="AE130" s="550"/>
      <c r="AF130" s="550"/>
      <c r="AG130" s="936"/>
      <c r="AH130" s="554"/>
      <c r="AI130" s="553"/>
      <c r="AJ130" s="555"/>
      <c r="AM130" s="552"/>
      <c r="AN130" s="552"/>
      <c r="AO130" s="552"/>
      <c r="AP130" s="552"/>
      <c r="AQ130" s="552"/>
      <c r="AR130" s="556"/>
      <c r="AS130" s="552"/>
      <c r="AT130" s="552"/>
      <c r="AU130" s="559"/>
      <c r="AV130" s="559"/>
      <c r="AW130" s="551"/>
      <c r="AX130" s="552"/>
      <c r="AY130" s="552"/>
      <c r="AZ130" s="552"/>
      <c r="BA130" s="81"/>
      <c r="BB130" s="81"/>
      <c r="BC130" s="81"/>
      <c r="BD130" s="543"/>
      <c r="BE130" s="81"/>
      <c r="BF130" s="544"/>
      <c r="BG130" s="169"/>
      <c r="BS130" s="81"/>
      <c r="BT130" s="169"/>
      <c r="BU130" s="169"/>
      <c r="BV130" s="169"/>
      <c r="BW130" s="169"/>
      <c r="BX130" s="169"/>
      <c r="BY130" s="169"/>
    </row>
    <row r="131" spans="1:77" s="322" customFormat="1" ht="36" customHeight="1" thickTop="1" thickBot="1" x14ac:dyDescent="0.25">
      <c r="A131" s="31" t="str">
        <f>usrCode(AV127)</f>
        <v>W</v>
      </c>
      <c r="B131" s="553" t="str">
        <f>UPPER(VLOOKUP(A131,LibProfils,4,FALSE))&amp;CHAR(10)&amp;"("&amp;VLOOKUP(A131,LibProfils,5,FALSE)&amp;")"</f>
        <v>APPARTENIR
(vivre en société)</v>
      </c>
      <c r="C131" s="1433" t="str">
        <f>AU127&amp;"."&amp;LOWER(AV127)</f>
        <v>G.w</v>
      </c>
      <c r="D131" s="1399" t="str">
        <f t="shared" si="48"/>
        <v>Être accueilli tel qu'on est, vivre en société
(= VIVRE DANS LA PAIX, APPARTENIR)</v>
      </c>
      <c r="E131" s="1434"/>
      <c r="F131" s="554"/>
      <c r="G131" s="1236" t="str">
        <f>$CB$5&amp;S127&amp;$CC$5&amp;T127</f>
        <v>66% apprécier
33% appartenir</v>
      </c>
      <c r="H131" s="1506" t="s">
        <v>12</v>
      </c>
      <c r="I131" s="1503"/>
      <c r="J131" s="1513"/>
      <c r="K131" s="1508" t="s">
        <v>17</v>
      </c>
      <c r="L131" s="1509" t="s">
        <v>17</v>
      </c>
      <c r="M131" s="1510" t="s">
        <v>17</v>
      </c>
      <c r="N131" s="1511"/>
      <c r="O131" s="1110"/>
      <c r="P131" s="554"/>
      <c r="Q131" s="550" t="str">
        <f>C131</f>
        <v>G.w</v>
      </c>
      <c r="R131" s="550" t="str">
        <f>A131</f>
        <v>W</v>
      </c>
      <c r="S131" s="1236" t="str">
        <f t="shared" si="44"/>
        <v>VIVRE DANS LA PAIX</v>
      </c>
      <c r="T131" s="1236" t="str">
        <f t="shared" si="45"/>
        <v>APPARTENIR</v>
      </c>
      <c r="U131" s="1236" t="str">
        <f t="shared" si="46"/>
        <v>Être accueilli tel qu'on est</v>
      </c>
      <c r="V131" s="1236" t="str">
        <f t="shared" si="47"/>
        <v>vivre en société</v>
      </c>
      <c r="W131" s="554"/>
      <c r="X131" s="550"/>
      <c r="Y131" s="550"/>
      <c r="Z131" s="550"/>
      <c r="AA131" s="550"/>
      <c r="AB131" s="550"/>
      <c r="AC131" s="550"/>
      <c r="AD131" s="550"/>
      <c r="AE131" s="550"/>
      <c r="AF131" s="550"/>
      <c r="AG131" s="936"/>
      <c r="AH131" s="554"/>
      <c r="AI131" s="553"/>
      <c r="AJ131" s="555"/>
      <c r="AM131" s="552"/>
      <c r="AN131" s="552"/>
      <c r="AO131" s="552"/>
      <c r="AP131" s="552"/>
      <c r="AQ131" s="552"/>
      <c r="AR131" s="556"/>
      <c r="AS131" s="552"/>
      <c r="AT131" s="552"/>
      <c r="AU131" s="559"/>
      <c r="AV131" s="559"/>
      <c r="AW131" s="551"/>
      <c r="AX131" s="552"/>
      <c r="AY131" s="552"/>
      <c r="AZ131" s="552"/>
      <c r="BA131" s="81"/>
      <c r="BB131" s="81"/>
      <c r="BC131" s="81"/>
      <c r="BD131" s="543"/>
      <c r="BE131" s="81"/>
      <c r="BF131" s="544"/>
      <c r="BG131" s="169"/>
      <c r="BS131" s="81"/>
      <c r="BT131" s="169"/>
      <c r="BU131" s="169"/>
      <c r="BV131" s="169"/>
      <c r="BW131" s="169"/>
      <c r="BX131" s="169"/>
      <c r="BY131" s="169"/>
    </row>
    <row r="132" spans="1:77" s="322" customFormat="1" ht="36" customHeight="1" thickTop="1" thickBot="1" x14ac:dyDescent="0.25">
      <c r="B132" s="1128"/>
      <c r="C132" s="1228"/>
      <c r="D132" s="1396" t="str">
        <f t="shared" si="48"/>
        <v>Cultiver ses relations, vivre dans un monde de bonheur
(= S'ENTENDRE, APPRÉCIER)</v>
      </c>
      <c r="E132" s="1352"/>
      <c r="F132" s="554"/>
      <c r="G132" s="1236" t="str">
        <f>$CB$6&amp;S127&amp;$CC$6&amp;T127</f>
        <v>55% apprécier
44% appartenir</v>
      </c>
      <c r="H132" s="1506" t="s">
        <v>8</v>
      </c>
      <c r="I132" s="1503"/>
      <c r="J132" s="1507" t="s">
        <v>441</v>
      </c>
      <c r="K132" s="1515"/>
      <c r="L132" s="1509" t="s">
        <v>441</v>
      </c>
      <c r="M132" s="1510" t="s">
        <v>441</v>
      </c>
      <c r="N132" s="1511"/>
      <c r="O132" s="1110"/>
      <c r="P132" s="554"/>
      <c r="Q132" s="550" t="str">
        <f>A127</f>
        <v>GW</v>
      </c>
      <c r="R132" s="550" t="str">
        <f>A130</f>
        <v>G</v>
      </c>
      <c r="S132" s="1236" t="str">
        <f t="shared" si="44"/>
        <v>S'ENTENDRE</v>
      </c>
      <c r="T132" s="1236" t="str">
        <f t="shared" si="45"/>
        <v>APPRÉCIER</v>
      </c>
      <c r="U132" s="1236" t="str">
        <f t="shared" si="46"/>
        <v>Cultiver ses relations</v>
      </c>
      <c r="V132" s="1236" t="str">
        <f t="shared" si="47"/>
        <v>vivre dans un monde de bonheur</v>
      </c>
      <c r="W132" s="554"/>
      <c r="X132" s="550"/>
      <c r="Y132" s="550"/>
      <c r="Z132" s="550"/>
      <c r="AA132" s="550"/>
      <c r="AB132" s="550"/>
      <c r="AC132" s="550"/>
      <c r="AD132" s="550"/>
      <c r="AE132" s="550"/>
      <c r="AF132" s="550"/>
      <c r="AG132" s="936"/>
      <c r="AH132" s="554"/>
      <c r="AI132" s="553"/>
      <c r="AJ132" s="555"/>
      <c r="AM132" s="552"/>
      <c r="AN132" s="552"/>
      <c r="AO132" s="552"/>
      <c r="AP132" s="552"/>
      <c r="AQ132" s="552"/>
      <c r="AR132" s="556"/>
      <c r="AS132" s="552"/>
      <c r="AT132" s="552"/>
      <c r="AU132" s="559"/>
      <c r="AV132" s="559"/>
      <c r="AW132" s="551"/>
      <c r="AX132" s="552"/>
      <c r="AY132" s="552"/>
      <c r="AZ132" s="552"/>
      <c r="BA132" s="81"/>
      <c r="BB132" s="81"/>
      <c r="BC132" s="81"/>
      <c r="BD132" s="543"/>
      <c r="BE132" s="81"/>
      <c r="BF132" s="544"/>
      <c r="BG132" s="169"/>
      <c r="BS132" s="81"/>
      <c r="BT132" s="169"/>
      <c r="BU132" s="169"/>
      <c r="BV132" s="169"/>
      <c r="BW132" s="169"/>
      <c r="BX132" s="169"/>
      <c r="BY132" s="169"/>
    </row>
    <row r="133" spans="1:77" s="322" customFormat="1" ht="36" customHeight="1" thickTop="1" thickBot="1" x14ac:dyDescent="0.25">
      <c r="B133" s="1128"/>
      <c r="C133" s="1229"/>
      <c r="D133" s="1395" t="str">
        <f t="shared" si="48"/>
        <v>Cultiver ses relations, vivre en société
(= S'ENTENDRE, APPARTENIR)</v>
      </c>
      <c r="E133" s="1353"/>
      <c r="F133" s="554"/>
      <c r="G133" s="1236" t="str">
        <f>$CB$7&amp;S127&amp;$CC$7&amp;T127</f>
        <v>44% apprécier
55% appartenir</v>
      </c>
      <c r="H133" s="1506" t="s">
        <v>13</v>
      </c>
      <c r="I133" s="1503"/>
      <c r="J133" s="1513"/>
      <c r="K133" s="1515"/>
      <c r="L133" s="1509" t="s">
        <v>18</v>
      </c>
      <c r="M133" s="1510" t="s">
        <v>18</v>
      </c>
      <c r="N133" s="1514" t="s">
        <v>18</v>
      </c>
      <c r="O133" s="1110"/>
      <c r="P133" s="554"/>
      <c r="Q133" s="550" t="str">
        <f>A127</f>
        <v>GW</v>
      </c>
      <c r="R133" s="550" t="str">
        <f>A131</f>
        <v>W</v>
      </c>
      <c r="S133" s="1236" t="str">
        <f t="shared" si="44"/>
        <v>S'ENTENDRE</v>
      </c>
      <c r="T133" s="1236" t="str">
        <f t="shared" si="45"/>
        <v>APPARTENIR</v>
      </c>
      <c r="U133" s="1236" t="str">
        <f t="shared" si="46"/>
        <v>Cultiver ses relations</v>
      </c>
      <c r="V133" s="1236" t="str">
        <f t="shared" si="47"/>
        <v>vivre en société</v>
      </c>
      <c r="W133" s="554"/>
      <c r="X133" s="550"/>
      <c r="Y133" s="550"/>
      <c r="Z133" s="550"/>
      <c r="AA133" s="550"/>
      <c r="AB133" s="550"/>
      <c r="AC133" s="550"/>
      <c r="AD133" s="550"/>
      <c r="AE133" s="550"/>
      <c r="AF133" s="550"/>
      <c r="AG133" s="936"/>
      <c r="AH133" s="554"/>
      <c r="AI133" s="553"/>
      <c r="AJ133" s="555"/>
      <c r="AM133" s="552"/>
      <c r="AN133" s="552"/>
      <c r="AO133" s="552"/>
      <c r="AP133" s="552"/>
      <c r="AQ133" s="552"/>
      <c r="AR133" s="556"/>
      <c r="AS133" s="552"/>
      <c r="AT133" s="552"/>
      <c r="AU133" s="559"/>
      <c r="AV133" s="559"/>
      <c r="AW133" s="551"/>
      <c r="AX133" s="552"/>
      <c r="AY133" s="552"/>
      <c r="AZ133" s="552"/>
      <c r="BA133" s="81"/>
      <c r="BB133" s="81"/>
      <c r="BC133" s="81"/>
      <c r="BD133" s="543"/>
      <c r="BE133" s="81"/>
      <c r="BF133" s="544"/>
      <c r="BG133" s="169"/>
      <c r="BS133" s="81"/>
      <c r="BT133" s="169"/>
      <c r="BU133" s="169"/>
      <c r="BV133" s="169"/>
      <c r="BW133" s="169"/>
      <c r="BX133" s="169"/>
      <c r="BY133" s="169"/>
    </row>
    <row r="134" spans="1:77" s="322" customFormat="1" ht="36" customHeight="1" thickTop="1" thickBot="1" x14ac:dyDescent="0.25">
      <c r="B134" s="1128"/>
      <c r="C134" s="1435" t="str">
        <f>AV127&amp;"."&amp;LOWER(AU127)</f>
        <v>W.g</v>
      </c>
      <c r="D134" s="1398" t="str">
        <f t="shared" si="48"/>
        <v>Respecter les protocoles du groupe, vivre dans un monde de bonheur
(= VIVRE DANS SA TRIBU, APPRÉCIER)</v>
      </c>
      <c r="E134" s="1436"/>
      <c r="F134" s="554"/>
      <c r="G134" s="1236" t="str">
        <f>$CB$8&amp;S127&amp;$CC$8&amp;T127</f>
        <v>33% apprécier
66% appartenir</v>
      </c>
      <c r="H134" s="1506" t="s">
        <v>9</v>
      </c>
      <c r="I134" s="1503"/>
      <c r="J134" s="1513"/>
      <c r="K134" s="1508" t="s">
        <v>443</v>
      </c>
      <c r="L134" s="1516"/>
      <c r="M134" s="1510" t="s">
        <v>443</v>
      </c>
      <c r="N134" s="1514" t="s">
        <v>443</v>
      </c>
      <c r="O134" s="1110"/>
      <c r="P134" s="554"/>
      <c r="Q134" s="550" t="str">
        <f>C134</f>
        <v>W.g</v>
      </c>
      <c r="R134" s="550" t="str">
        <f>A130</f>
        <v>G</v>
      </c>
      <c r="S134" s="1236" t="str">
        <f t="shared" si="44"/>
        <v>VIVRE DANS SA TRIBU</v>
      </c>
      <c r="T134" s="1236" t="str">
        <f t="shared" si="45"/>
        <v>APPRÉCIER</v>
      </c>
      <c r="U134" s="1236" t="str">
        <f t="shared" si="46"/>
        <v>Respecter les protocoles du groupe</v>
      </c>
      <c r="V134" s="1236" t="str">
        <f t="shared" si="47"/>
        <v>vivre dans un monde de bonheur</v>
      </c>
      <c r="W134" s="554"/>
      <c r="X134" s="550"/>
      <c r="Y134" s="550"/>
      <c r="Z134" s="550"/>
      <c r="AA134" s="550"/>
      <c r="AB134" s="550"/>
      <c r="AC134" s="550"/>
      <c r="AD134" s="550"/>
      <c r="AE134" s="550"/>
      <c r="AF134" s="550"/>
      <c r="AG134" s="936"/>
      <c r="AH134" s="554"/>
      <c r="AI134" s="553"/>
      <c r="AJ134" s="555"/>
      <c r="AM134" s="552"/>
      <c r="AN134" s="552"/>
      <c r="AO134" s="552"/>
      <c r="AP134" s="552"/>
      <c r="AQ134" s="552"/>
      <c r="AR134" s="556"/>
      <c r="AS134" s="552"/>
      <c r="AT134" s="552"/>
      <c r="AU134" s="559"/>
      <c r="AV134" s="559"/>
      <c r="AW134" s="551"/>
      <c r="AX134" s="552"/>
      <c r="AY134" s="552"/>
      <c r="AZ134" s="552"/>
      <c r="BA134" s="81"/>
      <c r="BB134" s="81"/>
      <c r="BC134" s="81"/>
      <c r="BD134" s="543"/>
      <c r="BE134" s="81"/>
      <c r="BF134" s="544"/>
      <c r="BG134" s="169"/>
      <c r="BS134" s="81"/>
      <c r="BT134" s="169"/>
      <c r="BU134" s="169"/>
      <c r="BV134" s="169"/>
      <c r="BW134" s="169"/>
      <c r="BX134" s="169"/>
      <c r="BY134" s="169"/>
    </row>
    <row r="135" spans="1:77" s="322" customFormat="1" ht="36" customHeight="1" thickTop="1" thickBot="1" x14ac:dyDescent="0.25">
      <c r="B135" s="1128"/>
      <c r="C135" s="1230"/>
      <c r="D135" s="1399" t="str">
        <f t="shared" si="48"/>
        <v>Respecter les protocoles du groupe, vivre en société
(= VIVRE DANS SA TRIBU, APPARTENIR)</v>
      </c>
      <c r="E135" s="1354"/>
      <c r="F135" s="554"/>
      <c r="G135" s="1236" t="str">
        <f>$CB$9&amp;S127&amp;$CC$9&amp;T127</f>
        <v>22% apprécier
77% appartenir</v>
      </c>
      <c r="H135" s="1522" t="s">
        <v>14</v>
      </c>
      <c r="I135" s="1503"/>
      <c r="J135" s="1507" t="s">
        <v>19</v>
      </c>
      <c r="K135" s="1515"/>
      <c r="L135" s="1516"/>
      <c r="M135" s="1510" t="s">
        <v>19</v>
      </c>
      <c r="N135" s="1514" t="s">
        <v>19</v>
      </c>
      <c r="O135" s="1110"/>
      <c r="P135" s="554"/>
      <c r="Q135" s="550" t="str">
        <f>C134</f>
        <v>W.g</v>
      </c>
      <c r="R135" s="550" t="str">
        <f>A131</f>
        <v>W</v>
      </c>
      <c r="S135" s="1236" t="str">
        <f t="shared" si="44"/>
        <v>VIVRE DANS SA TRIBU</v>
      </c>
      <c r="T135" s="1236" t="str">
        <f t="shared" si="45"/>
        <v>APPARTENIR</v>
      </c>
      <c r="U135" s="1236" t="str">
        <f t="shared" si="46"/>
        <v>Respecter les protocoles du groupe</v>
      </c>
      <c r="V135" s="1236" t="str">
        <f t="shared" si="47"/>
        <v>vivre en société</v>
      </c>
      <c r="W135" s="554"/>
      <c r="X135" s="550"/>
      <c r="Y135" s="550"/>
      <c r="Z135" s="550"/>
      <c r="AA135" s="550"/>
      <c r="AB135" s="550"/>
      <c r="AC135" s="550"/>
      <c r="AD135" s="550"/>
      <c r="AE135" s="550"/>
      <c r="AF135" s="550"/>
      <c r="AG135" s="936"/>
      <c r="AH135" s="554"/>
      <c r="AI135" s="553"/>
      <c r="AJ135" s="555"/>
      <c r="AM135" s="552"/>
      <c r="AN135" s="552"/>
      <c r="AO135" s="552"/>
      <c r="AP135" s="552"/>
      <c r="AQ135" s="552"/>
      <c r="AR135" s="556"/>
      <c r="AS135" s="552"/>
      <c r="AT135" s="552"/>
      <c r="AU135" s="559"/>
      <c r="AV135" s="559"/>
      <c r="AW135" s="551"/>
      <c r="AX135" s="552"/>
      <c r="AY135" s="552"/>
      <c r="AZ135" s="552"/>
      <c r="BA135" s="81"/>
      <c r="BB135" s="81"/>
      <c r="BC135" s="81"/>
      <c r="BD135" s="543"/>
      <c r="BE135" s="81"/>
      <c r="BF135" s="544"/>
      <c r="BG135" s="169"/>
      <c r="BS135" s="81"/>
      <c r="BT135" s="169"/>
      <c r="BU135" s="169"/>
      <c r="BV135" s="169"/>
      <c r="BW135" s="169"/>
      <c r="BX135" s="169"/>
      <c r="BY135" s="169"/>
    </row>
    <row r="136" spans="1:77" s="322" customFormat="1" ht="36" customHeight="1" thickTop="1" thickBot="1" x14ac:dyDescent="0.25">
      <c r="B136" s="1128"/>
      <c r="C136" s="1231"/>
      <c r="D136" s="1396" t="str">
        <f t="shared" si="48"/>
        <v>Apporter de la rigueur au monde, vivre en société
(= CADRER, APPARTENIR)</v>
      </c>
      <c r="E136" s="1355"/>
      <c r="F136" s="554"/>
      <c r="G136" s="1236" t="str">
        <f>$CB$10&amp;S127&amp;$CC$10&amp;T127</f>
        <v>11% apprécier
88% appartenir</v>
      </c>
      <c r="H136" s="1520" t="s">
        <v>10</v>
      </c>
      <c r="I136" s="1521"/>
      <c r="J136" s="1507" t="s">
        <v>440</v>
      </c>
      <c r="K136" s="1515"/>
      <c r="L136" s="1509" t="s">
        <v>440</v>
      </c>
      <c r="M136" s="1512"/>
      <c r="N136" s="1514" t="s">
        <v>440</v>
      </c>
      <c r="O136" s="1110"/>
      <c r="P136" s="554"/>
      <c r="Q136" s="550" t="str">
        <f>C137</f>
        <v>W/g</v>
      </c>
      <c r="R136" s="550" t="str">
        <f>A131</f>
        <v>W</v>
      </c>
      <c r="S136" s="1236" t="str">
        <f t="shared" si="44"/>
        <v>CADRER</v>
      </c>
      <c r="T136" s="1236" t="str">
        <f t="shared" si="45"/>
        <v>APPARTENIR</v>
      </c>
      <c r="U136" s="1236" t="str">
        <f t="shared" si="46"/>
        <v>Apporter de la rigueur au monde</v>
      </c>
      <c r="V136" s="1236" t="str">
        <f t="shared" si="47"/>
        <v>vivre en société</v>
      </c>
      <c r="W136" s="554"/>
      <c r="X136" s="550"/>
      <c r="Y136" s="550"/>
      <c r="Z136" s="550"/>
      <c r="AA136" s="550"/>
      <c r="AB136" s="550"/>
      <c r="AC136" s="550"/>
      <c r="AD136" s="550"/>
      <c r="AE136" s="550"/>
      <c r="AF136" s="550"/>
      <c r="AG136" s="936"/>
      <c r="AH136" s="554"/>
      <c r="AI136" s="553"/>
      <c r="AJ136" s="555"/>
      <c r="AM136" s="552"/>
      <c r="AN136" s="552"/>
      <c r="AO136" s="552"/>
      <c r="AP136" s="552"/>
      <c r="AQ136" s="552"/>
      <c r="AR136" s="556"/>
      <c r="AS136" s="552"/>
      <c r="AT136" s="552"/>
      <c r="AU136" s="559"/>
      <c r="AV136" s="559"/>
      <c r="AW136" s="551"/>
      <c r="AX136" s="552"/>
      <c r="AY136" s="552"/>
      <c r="AZ136" s="552"/>
      <c r="BA136" s="81"/>
      <c r="BB136" s="81"/>
      <c r="BC136" s="81"/>
      <c r="BD136" s="543"/>
      <c r="BE136" s="81"/>
      <c r="BF136" s="544"/>
      <c r="BG136" s="169"/>
      <c r="BS136" s="81"/>
      <c r="BT136" s="169"/>
      <c r="BU136" s="169"/>
      <c r="BV136" s="169"/>
      <c r="BW136" s="169"/>
      <c r="BX136" s="169"/>
      <c r="BY136" s="169"/>
    </row>
    <row r="137" spans="1:77" s="322" customFormat="1" ht="36" customHeight="1" thickTop="1" thickBot="1" x14ac:dyDescent="0.25">
      <c r="B137" s="1363"/>
      <c r="C137" s="1208" t="str">
        <f>usrCode("/"&amp;AU127&amp;AV127)</f>
        <v>W/g</v>
      </c>
      <c r="D137" s="1397" t="str">
        <f t="shared" si="48"/>
        <v>Apporter de la rigueur au monde, vivre dans un monde sous contrôle
(= CADRER, SE CONTRAINDRE)</v>
      </c>
      <c r="E137" s="1387"/>
      <c r="F137" s="554"/>
      <c r="G137" s="1236" t="str">
        <f>$CB$11&amp;S127&amp;$CC$11&amp;T127</f>
        <v xml:space="preserve">  0% apprécier
99% appartenir</v>
      </c>
      <c r="H137" s="1519" t="s">
        <v>15</v>
      </c>
      <c r="I137" s="1517"/>
      <c r="J137" s="1507" t="s">
        <v>20</v>
      </c>
      <c r="K137" s="1508" t="s">
        <v>20</v>
      </c>
      <c r="L137" s="1516"/>
      <c r="M137" s="1512"/>
      <c r="N137" s="1514" t="s">
        <v>20</v>
      </c>
      <c r="O137" s="1110"/>
      <c r="P137" s="554"/>
      <c r="Q137" s="550" t="str">
        <f>C137</f>
        <v>W/g</v>
      </c>
      <c r="R137" s="550" t="str">
        <f>usrCode("/"&amp;A130)</f>
        <v>/g</v>
      </c>
      <c r="S137" s="1236" t="str">
        <f t="shared" si="44"/>
        <v>CADRER</v>
      </c>
      <c r="T137" s="1236" t="str">
        <f t="shared" si="45"/>
        <v>SE CONTRAINDRE</v>
      </c>
      <c r="U137" s="1236" t="str">
        <f t="shared" si="46"/>
        <v>Apporter de la rigueur au monde</v>
      </c>
      <c r="V137" s="1236" t="str">
        <f t="shared" si="47"/>
        <v>vivre dans un monde sous contrôle</v>
      </c>
      <c r="W137" s="554"/>
      <c r="X137" s="550"/>
      <c r="Y137" s="550"/>
      <c r="Z137" s="550"/>
      <c r="AA137" s="550"/>
      <c r="AB137" s="550"/>
      <c r="AC137" s="550"/>
      <c r="AD137" s="550"/>
      <c r="AE137" s="550"/>
      <c r="AF137" s="550"/>
      <c r="AG137" s="936"/>
      <c r="AH137" s="554"/>
      <c r="AI137" s="553"/>
      <c r="AJ137" s="555"/>
      <c r="AM137" s="552"/>
      <c r="AN137" s="552"/>
      <c r="AO137" s="552"/>
      <c r="AP137" s="552"/>
      <c r="AQ137" s="552"/>
      <c r="AR137" s="556"/>
      <c r="AS137" s="552"/>
      <c r="AT137" s="552"/>
      <c r="AU137" s="559"/>
      <c r="AV137" s="559"/>
      <c r="AW137" s="551"/>
      <c r="AX137" s="552"/>
      <c r="AY137" s="552"/>
      <c r="AZ137" s="552"/>
      <c r="BA137" s="81"/>
      <c r="BB137" s="81"/>
      <c r="BC137" s="81"/>
      <c r="BD137" s="543"/>
      <c r="BE137" s="81"/>
      <c r="BF137" s="544"/>
      <c r="BG137" s="169"/>
      <c r="BS137" s="81"/>
      <c r="BT137" s="169"/>
      <c r="BU137" s="169"/>
      <c r="BV137" s="169"/>
      <c r="BW137" s="169"/>
      <c r="BX137" s="169"/>
      <c r="BY137" s="169"/>
    </row>
    <row r="138" spans="1:77" s="322" customFormat="1" ht="36" customHeight="1" thickTop="1" thickBot="1" x14ac:dyDescent="0.25">
      <c r="B138" s="1363" t="str">
        <f>"absence de la motivation "&amp;usrCode(AV127&amp;AU127)&amp;" ("&amp;VLOOKUP(usrCode(AV127&amp;AU127),LibProfils,4,FALSE)&amp;")"</f>
        <v>absence de la motivation GW (s'entendre)</v>
      </c>
      <c r="C138" s="1125" t="str">
        <f>usrCode("/"&amp;AU127&amp;"/"&amp;AV127)</f>
        <v>/gw</v>
      </c>
      <c r="D138" s="1400" t="str">
        <f>$U$3&amp;U138&amp;$U$5&amp;$U$6&amp;$U$7&amp;S138&amp;$U$9</f>
        <v>Agir sans souci de ses relations
(= RUDOYER SI NÉCESSAIRE)</v>
      </c>
      <c r="E138" s="1234"/>
      <c r="F138" s="554"/>
      <c r="G138" s="1236" t="str">
        <f>$CB$12&amp;VLOOKUP(AU127,LibProfils,4,FALSE)&amp;$CC$12&amp;VLOOKUP(AV127,LibProfils,4,FALSE)</f>
        <v xml:space="preserve">  0% apprécier
  0% appartenir</v>
      </c>
      <c r="H138" s="1236"/>
      <c r="I138" s="1504" t="s">
        <v>445</v>
      </c>
      <c r="O138" s="1110"/>
      <c r="P138" s="554"/>
      <c r="Q138" s="550" t="str">
        <f>C138</f>
        <v>/gw</v>
      </c>
      <c r="R138" s="550"/>
      <c r="S138" s="1236" t="str">
        <f>UPPER(VLOOKUP(Q138,LibProfils,4,FALSE))</f>
        <v>RUDOYER SI NÉCESSAIRE</v>
      </c>
      <c r="T138" s="1236"/>
      <c r="U138" s="1236" t="str">
        <f t="shared" si="46"/>
        <v>Agir sans souci de ses relations</v>
      </c>
      <c r="V138" s="1236"/>
      <c r="W138" s="554"/>
      <c r="X138" s="550"/>
      <c r="Y138" s="550"/>
      <c r="Z138" s="550"/>
      <c r="AA138" s="550"/>
      <c r="AB138" s="550"/>
      <c r="AC138" s="550"/>
      <c r="AD138" s="550"/>
      <c r="AE138" s="550"/>
      <c r="AF138" s="550"/>
      <c r="AG138" s="936"/>
      <c r="AH138" s="554"/>
      <c r="AI138" s="553"/>
      <c r="AJ138" s="555"/>
      <c r="AM138" s="552"/>
      <c r="AN138" s="552"/>
      <c r="AO138" s="552"/>
      <c r="AP138" s="552"/>
      <c r="AQ138" s="552"/>
      <c r="AR138" s="556"/>
      <c r="AS138" s="552"/>
      <c r="AT138" s="552"/>
      <c r="AU138" s="559"/>
      <c r="AV138" s="559"/>
      <c r="AW138" s="551"/>
      <c r="AX138" s="552"/>
      <c r="AY138" s="552"/>
      <c r="AZ138" s="552"/>
      <c r="BA138" s="81"/>
      <c r="BB138" s="81"/>
      <c r="BC138" s="81"/>
      <c r="BD138" s="543"/>
      <c r="BE138" s="81"/>
      <c r="BF138" s="544"/>
      <c r="BG138" s="169"/>
      <c r="BS138" s="81"/>
      <c r="BT138" s="169"/>
      <c r="BU138" s="169"/>
      <c r="BV138" s="169"/>
      <c r="BW138" s="169"/>
      <c r="BX138" s="169"/>
      <c r="BY138" s="169"/>
    </row>
    <row r="139" spans="1:77" s="322" customFormat="1" ht="36" customHeight="1" thickTop="1" thickBot="1" x14ac:dyDescent="0.25">
      <c r="B139" s="1128"/>
      <c r="C139" s="1125"/>
      <c r="D139" s="553"/>
      <c r="E139" s="554"/>
      <c r="F139" s="554"/>
      <c r="G139" s="554"/>
      <c r="H139" s="1110"/>
      <c r="I139" s="1110"/>
      <c r="J139" s="1489"/>
      <c r="K139" s="1489"/>
      <c r="L139" s="1110"/>
      <c r="M139" s="1110"/>
      <c r="N139" s="1110"/>
      <c r="O139" s="1110"/>
      <c r="P139" s="554"/>
      <c r="Q139" s="554"/>
      <c r="R139" s="554"/>
      <c r="S139" s="554"/>
      <c r="T139" s="554"/>
      <c r="U139" s="554"/>
      <c r="V139" s="554"/>
      <c r="W139" s="554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936"/>
      <c r="AH139" s="554"/>
      <c r="AI139" s="553"/>
      <c r="AJ139" s="555"/>
      <c r="AM139" s="552"/>
      <c r="AN139" s="552"/>
      <c r="AO139" s="552"/>
      <c r="AP139" s="552"/>
      <c r="AQ139" s="552"/>
      <c r="AR139" s="556"/>
      <c r="AS139" s="552"/>
      <c r="AT139" s="552"/>
      <c r="AU139" s="559"/>
      <c r="AV139" s="559"/>
      <c r="AW139" s="551"/>
      <c r="AX139" s="552"/>
      <c r="AY139" s="552"/>
      <c r="AZ139" s="552"/>
      <c r="BA139" s="81"/>
      <c r="BB139" s="81"/>
      <c r="BC139" s="81"/>
      <c r="BD139" s="543"/>
      <c r="BE139" s="81"/>
      <c r="BF139" s="544"/>
      <c r="BG139" s="169"/>
      <c r="BS139" s="81"/>
      <c r="BT139" s="169"/>
      <c r="BU139" s="169"/>
      <c r="BV139" s="169"/>
      <c r="BW139" s="169"/>
      <c r="BX139" s="169"/>
      <c r="BY139" s="169"/>
    </row>
    <row r="140" spans="1:77" s="322" customFormat="1" ht="36" customHeight="1" thickTop="1" thickBot="1" x14ac:dyDescent="0.25">
      <c r="A140" s="1234" t="str">
        <f>usrCode(AU140&amp;AV140)</f>
        <v>GU</v>
      </c>
      <c r="B140" s="1362" t="str">
        <f>UPPER(VLOOKUP(A140,LibProfils,4,FALSE))&amp;CHAR(10)&amp;"("&amp;VLOOKUP(A140,LibProfils,5,FALSE)&amp;")"</f>
        <v>S'ADAPTER
(savoir vivre en toute facilité)</v>
      </c>
      <c r="C140" s="1125"/>
      <c r="D140" s="553"/>
      <c r="E140" s="554"/>
      <c r="F140" s="554"/>
      <c r="G140" s="1364"/>
      <c r="H140" s="1110"/>
      <c r="I140" s="1504" t="s">
        <v>444</v>
      </c>
      <c r="J140" s="1489"/>
      <c r="K140" s="1489"/>
      <c r="L140" s="1110"/>
      <c r="M140" s="1110"/>
      <c r="N140" s="1110"/>
      <c r="O140" s="1110"/>
      <c r="P140" s="554"/>
      <c r="Q140" s="554" t="str">
        <f>A143</f>
        <v>G</v>
      </c>
      <c r="R140" s="554" t="str">
        <f>A144</f>
        <v>U</v>
      </c>
      <c r="S140" s="1236" t="str">
        <f>VLOOKUP(Q140,LibProfils,4,FALSE)</f>
        <v>apprécier</v>
      </c>
      <c r="T140" s="1236" t="str">
        <f>VLOOKUP(R140,LibProfils,4,FALSE)</f>
        <v>savoir</v>
      </c>
      <c r="U140" s="554"/>
      <c r="V140" s="554"/>
      <c r="W140" s="554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936"/>
      <c r="AH140" s="554"/>
      <c r="AI140" s="553"/>
      <c r="AJ140" s="555"/>
      <c r="AM140" s="552"/>
      <c r="AN140" s="552"/>
      <c r="AO140" s="552"/>
      <c r="AP140" s="552"/>
      <c r="AQ140" s="552"/>
      <c r="AR140" s="556"/>
      <c r="AS140" s="552"/>
      <c r="AT140" s="552"/>
      <c r="AU140" s="559" t="str">
        <f>AU567</f>
        <v>G</v>
      </c>
      <c r="AV140" s="559" t="str">
        <f>AV567</f>
        <v>U</v>
      </c>
      <c r="AW140" s="551"/>
      <c r="AX140" s="552"/>
      <c r="AY140" s="552"/>
      <c r="AZ140" s="552"/>
      <c r="BA140" s="81"/>
      <c r="BB140" s="81"/>
      <c r="BC140" s="81"/>
      <c r="BD140" s="543"/>
      <c r="BE140" s="81"/>
      <c r="BF140" s="544"/>
      <c r="BG140" s="169"/>
      <c r="BS140" s="81"/>
      <c r="BT140" s="169"/>
      <c r="BU140" s="169"/>
      <c r="BV140" s="169"/>
      <c r="BW140" s="169"/>
      <c r="BX140" s="169"/>
      <c r="BY140" s="169"/>
    </row>
    <row r="141" spans="1:77" s="322" customFormat="1" ht="36" customHeight="1" thickTop="1" thickBot="1" x14ac:dyDescent="0.25">
      <c r="B141" s="1363"/>
      <c r="C141" s="1196" t="str">
        <f>usrCode(AU140&amp;"/"&amp;AV140)</f>
        <v>G/u</v>
      </c>
      <c r="D141" s="1394" t="str">
        <f>$U$3&amp;U141&amp;$U$4&amp;V141&amp;$U$5&amp;$U$6&amp;$U$7&amp;S141&amp;$U$8&amp;T141&amp;$U$9</f>
        <v>Appartenir au vivant, vivre sans pensées superflues
(= EXISTER, ÊTRE)</v>
      </c>
      <c r="E141" s="1422"/>
      <c r="F141" s="554"/>
      <c r="G141" s="1236" t="str">
        <f>$CB$2&amp;S140&amp;$CC$2&amp;T140</f>
        <v>99% apprécier
  0% savoir</v>
      </c>
      <c r="H141" s="1506" t="s">
        <v>6</v>
      </c>
      <c r="I141" s="1505"/>
      <c r="J141" s="1507" t="s">
        <v>439</v>
      </c>
      <c r="K141" s="1508" t="s">
        <v>439</v>
      </c>
      <c r="L141" s="1509"/>
      <c r="M141" s="1510" t="s">
        <v>439</v>
      </c>
      <c r="N141" s="1511"/>
      <c r="O141" s="1110"/>
      <c r="P141" s="554"/>
      <c r="Q141" s="550" t="str">
        <f>C141</f>
        <v>G/u</v>
      </c>
      <c r="R141" s="550" t="str">
        <f>usrCode("/"&amp;A144)</f>
        <v>/u</v>
      </c>
      <c r="S141" s="1236" t="str">
        <f t="shared" ref="S141:S150" si="49">UPPER(VLOOKUP(Q141,LibProfils,4,FALSE))</f>
        <v>EXISTER</v>
      </c>
      <c r="T141" s="1236" t="str">
        <f t="shared" ref="T141:T150" si="50">UPPER(VLOOKUP(R141,LibProfils,4,FALSE))</f>
        <v>ÊTRE</v>
      </c>
      <c r="U141" s="1236" t="str">
        <f t="shared" ref="U141:U151" si="51">UPPER(LEFT(VLOOKUP(Q141,LibProfils,5,FALSE)))&amp;MID(VLOOKUP(Q141,LibProfils,5,FALSE),2,99)</f>
        <v>Appartenir au vivant</v>
      </c>
      <c r="V141" s="1236" t="str">
        <f t="shared" ref="V141:V150" si="52">VLOOKUP(R141,LibProfils,5,FALSE)</f>
        <v>vivre sans pensées superflues</v>
      </c>
      <c r="W141" s="554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936"/>
      <c r="AH141" s="554"/>
      <c r="AI141" s="553"/>
      <c r="AJ141" s="555"/>
      <c r="AM141" s="552"/>
      <c r="AN141" s="552"/>
      <c r="AO141" s="552"/>
      <c r="AP141" s="552"/>
      <c r="AQ141" s="552"/>
      <c r="AR141" s="556"/>
      <c r="AS141" s="552"/>
      <c r="AT141" s="552"/>
      <c r="AU141" s="559"/>
      <c r="AV141" s="559"/>
      <c r="AW141" s="551"/>
      <c r="AX141" s="552"/>
      <c r="AY141" s="552"/>
      <c r="AZ141" s="552"/>
      <c r="BA141" s="81"/>
      <c r="BB141" s="81"/>
      <c r="BC141" s="81"/>
      <c r="BD141" s="543"/>
      <c r="BE141" s="81"/>
      <c r="BF141" s="544"/>
      <c r="BG141" s="169"/>
      <c r="BS141" s="81"/>
      <c r="BT141" s="169"/>
      <c r="BU141" s="169"/>
      <c r="BV141" s="169"/>
      <c r="BW141" s="169"/>
      <c r="BX141" s="169"/>
      <c r="BY141" s="169"/>
    </row>
    <row r="142" spans="1:77" s="322" customFormat="1" ht="36" customHeight="1" thickTop="1" thickBot="1" x14ac:dyDescent="0.25">
      <c r="B142" s="1578" t="s">
        <v>384</v>
      </c>
      <c r="C142" s="1195"/>
      <c r="D142" s="1395" t="str">
        <f t="shared" ref="D142:D150" si="53">$U$3&amp;U142&amp;$U$4&amp;V142&amp;$U$5&amp;$U$6&amp;$U$7&amp;S142&amp;$U$8&amp;T142&amp;$U$9</f>
        <v>Appartenir au vivant, vivre dans un monde de bonheur
(= EXISTER, APPRÉCIER)</v>
      </c>
      <c r="E142" s="1343"/>
      <c r="F142" s="554"/>
      <c r="G142" s="1236" t="str">
        <f>$CB$3&amp;S140&amp;$CC$3&amp;T140</f>
        <v>88% apprécier
11% savoir</v>
      </c>
      <c r="H142" s="1506" t="s">
        <v>11</v>
      </c>
      <c r="I142" s="1503"/>
      <c r="J142" s="1507" t="s">
        <v>16</v>
      </c>
      <c r="K142" s="1508" t="s">
        <v>16</v>
      </c>
      <c r="L142" s="1509" t="s">
        <v>16</v>
      </c>
      <c r="M142" s="1512"/>
      <c r="N142" s="1511"/>
      <c r="O142" s="1110"/>
      <c r="P142" s="554"/>
      <c r="Q142" s="550" t="str">
        <f>C141</f>
        <v>G/u</v>
      </c>
      <c r="R142" s="550" t="str">
        <f>A143</f>
        <v>G</v>
      </c>
      <c r="S142" s="1236" t="str">
        <f t="shared" si="49"/>
        <v>EXISTER</v>
      </c>
      <c r="T142" s="1236" t="str">
        <f t="shared" si="50"/>
        <v>APPRÉCIER</v>
      </c>
      <c r="U142" s="1236" t="str">
        <f t="shared" si="51"/>
        <v>Appartenir au vivant</v>
      </c>
      <c r="V142" s="1236" t="str">
        <f t="shared" si="52"/>
        <v>vivre dans un monde de bonheur</v>
      </c>
      <c r="W142" s="554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936"/>
      <c r="AH142" s="554"/>
      <c r="AI142" s="553"/>
      <c r="AJ142" s="555"/>
      <c r="AM142" s="552"/>
      <c r="AN142" s="552"/>
      <c r="AO142" s="552"/>
      <c r="AP142" s="552"/>
      <c r="AQ142" s="552"/>
      <c r="AR142" s="556"/>
      <c r="AS142" s="552"/>
      <c r="AT142" s="552"/>
      <c r="AU142" s="559"/>
      <c r="AV142" s="559"/>
      <c r="AW142" s="551"/>
      <c r="AX142" s="552"/>
      <c r="AY142" s="552"/>
      <c r="AZ142" s="552"/>
      <c r="BA142" s="81"/>
      <c r="BB142" s="81"/>
      <c r="BC142" s="81"/>
      <c r="BD142" s="543"/>
      <c r="BE142" s="81"/>
      <c r="BF142" s="544"/>
      <c r="BG142" s="169"/>
      <c r="BS142" s="81"/>
      <c r="BT142" s="169"/>
      <c r="BU142" s="169"/>
      <c r="BV142" s="169"/>
      <c r="BW142" s="169"/>
      <c r="BX142" s="169"/>
      <c r="BY142" s="169"/>
    </row>
    <row r="143" spans="1:77" s="322" customFormat="1" ht="36" customHeight="1" thickTop="1" thickBot="1" x14ac:dyDescent="0.25">
      <c r="A143" s="31" t="str">
        <f>usrCode(AU140)</f>
        <v>G</v>
      </c>
      <c r="B143" s="553" t="str">
        <f>UPPER(VLOOKUP(A143,LibProfils,4,FALSE))&amp;CHAR(10)&amp;"("&amp;VLOOKUP(A143,LibProfils,5,FALSE)&amp;")"</f>
        <v>APPRÉCIER
(vivre dans un monde de bonheur)</v>
      </c>
      <c r="C143" s="1273"/>
      <c r="D143" s="1398" t="str">
        <f t="shared" si="53"/>
        <v>S'émerveiller du monde, vivre dans un monde de bonheur
(= ACCUEILLIR LA RÉALITÉ, APPRÉCIER)</v>
      </c>
      <c r="E143" s="1356"/>
      <c r="F143" s="554"/>
      <c r="G143" s="1236" t="str">
        <f>$CB$4&amp;S140&amp;$CC$4&amp;T140</f>
        <v>77% apprécier
22% savoir</v>
      </c>
      <c r="H143" s="1506" t="s">
        <v>7</v>
      </c>
      <c r="I143" s="1503"/>
      <c r="J143" s="1513"/>
      <c r="K143" s="1508" t="s">
        <v>442</v>
      </c>
      <c r="L143" s="1509" t="s">
        <v>442</v>
      </c>
      <c r="M143" s="1512"/>
      <c r="N143" s="1514" t="s">
        <v>442</v>
      </c>
      <c r="O143" s="1110"/>
      <c r="P143" s="554"/>
      <c r="Q143" s="550" t="str">
        <f>C144</f>
        <v>G.u</v>
      </c>
      <c r="R143" s="550" t="str">
        <f>A143</f>
        <v>G</v>
      </c>
      <c r="S143" s="1236" t="str">
        <f t="shared" si="49"/>
        <v>ACCUEILLIR LA RÉALITÉ</v>
      </c>
      <c r="T143" s="1236" t="str">
        <f t="shared" si="50"/>
        <v>APPRÉCIER</v>
      </c>
      <c r="U143" s="1236" t="str">
        <f t="shared" si="51"/>
        <v>S'émerveiller du monde</v>
      </c>
      <c r="V143" s="1236" t="str">
        <f t="shared" si="52"/>
        <v>vivre dans un monde de bonheur</v>
      </c>
      <c r="W143" s="554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936"/>
      <c r="AH143" s="554"/>
      <c r="AI143" s="553"/>
      <c r="AJ143" s="555"/>
      <c r="AM143" s="552"/>
      <c r="AN143" s="552"/>
      <c r="AO143" s="552"/>
      <c r="AP143" s="552"/>
      <c r="AQ143" s="552"/>
      <c r="AR143" s="556"/>
      <c r="AS143" s="552"/>
      <c r="AT143" s="552"/>
      <c r="AU143" s="559"/>
      <c r="AV143" s="559"/>
      <c r="AW143" s="551"/>
      <c r="AX143" s="552"/>
      <c r="AY143" s="552"/>
      <c r="AZ143" s="552"/>
      <c r="BA143" s="81"/>
      <c r="BB143" s="81"/>
      <c r="BC143" s="81"/>
      <c r="BD143" s="543"/>
      <c r="BE143" s="81"/>
      <c r="BF143" s="544"/>
      <c r="BG143" s="169"/>
      <c r="BS143" s="81"/>
      <c r="BT143" s="169"/>
      <c r="BU143" s="169"/>
      <c r="BV143" s="169"/>
      <c r="BW143" s="169"/>
      <c r="BX143" s="169"/>
      <c r="BY143" s="169"/>
    </row>
    <row r="144" spans="1:77" s="322" customFormat="1" ht="36" customHeight="1" thickTop="1" thickBot="1" x14ac:dyDescent="0.25">
      <c r="A144" s="31" t="str">
        <f>usrCode(AV140)</f>
        <v>U</v>
      </c>
      <c r="B144" s="553" t="str">
        <f>UPPER(VLOOKUP(A144,LibProfils,4,FALSE))&amp;CHAR(10)&amp;"("&amp;VLOOKUP(A144,LibProfils,5,FALSE)&amp;")"</f>
        <v>SAVOIR
(vivre dans un monde d'intelligence)</v>
      </c>
      <c r="C144" s="1437" t="str">
        <f>AU140&amp;"."&amp;LOWER(AV140)</f>
        <v>G.u</v>
      </c>
      <c r="D144" s="1399" t="str">
        <f t="shared" si="53"/>
        <v>S'émerveiller du monde, vivre dans un monde d'intelligence
(= ACCUEILLIR LA RÉALITÉ, SAVOIR)</v>
      </c>
      <c r="E144" s="1438"/>
      <c r="F144" s="554"/>
      <c r="G144" s="1236" t="str">
        <f>$CB$5&amp;S140&amp;$CC$5&amp;T140</f>
        <v>66% apprécier
33% savoir</v>
      </c>
      <c r="H144" s="1506" t="s">
        <v>12</v>
      </c>
      <c r="I144" s="1503"/>
      <c r="J144" s="1513"/>
      <c r="K144" s="1508" t="s">
        <v>17</v>
      </c>
      <c r="L144" s="1509" t="s">
        <v>17</v>
      </c>
      <c r="M144" s="1510" t="s">
        <v>17</v>
      </c>
      <c r="N144" s="1511"/>
      <c r="O144" s="1110"/>
      <c r="P144" s="554"/>
      <c r="Q144" s="550" t="str">
        <f>C144</f>
        <v>G.u</v>
      </c>
      <c r="R144" s="550" t="str">
        <f>A144</f>
        <v>U</v>
      </c>
      <c r="S144" s="1236" t="str">
        <f t="shared" si="49"/>
        <v>ACCUEILLIR LA RÉALITÉ</v>
      </c>
      <c r="T144" s="1236" t="str">
        <f t="shared" si="50"/>
        <v>SAVOIR</v>
      </c>
      <c r="U144" s="1236" t="str">
        <f t="shared" si="51"/>
        <v>S'émerveiller du monde</v>
      </c>
      <c r="V144" s="1236" t="str">
        <f t="shared" si="52"/>
        <v>vivre dans un monde d'intelligence</v>
      </c>
      <c r="W144" s="554"/>
      <c r="X144" s="550"/>
      <c r="Y144" s="550"/>
      <c r="Z144" s="550"/>
      <c r="AA144" s="550"/>
      <c r="AB144" s="550"/>
      <c r="AC144" s="550"/>
      <c r="AD144" s="550"/>
      <c r="AE144" s="550"/>
      <c r="AF144" s="550"/>
      <c r="AG144" s="936"/>
      <c r="AH144" s="554"/>
      <c r="AI144" s="553"/>
      <c r="AJ144" s="555"/>
      <c r="AM144" s="552"/>
      <c r="AN144" s="552"/>
      <c r="AO144" s="552"/>
      <c r="AP144" s="552"/>
      <c r="AQ144" s="552"/>
      <c r="AR144" s="556"/>
      <c r="AS144" s="552"/>
      <c r="AT144" s="552"/>
      <c r="AU144" s="559"/>
      <c r="AV144" s="559"/>
      <c r="AW144" s="551"/>
      <c r="AX144" s="552"/>
      <c r="AY144" s="552"/>
      <c r="AZ144" s="552"/>
      <c r="BA144" s="81"/>
      <c r="BB144" s="81"/>
      <c r="BC144" s="81"/>
      <c r="BD144" s="543"/>
      <c r="BE144" s="81"/>
      <c r="BF144" s="544"/>
      <c r="BG144" s="169"/>
      <c r="BS144" s="81"/>
      <c r="BT144" s="169"/>
      <c r="BU144" s="169"/>
      <c r="BV144" s="169"/>
      <c r="BW144" s="169"/>
      <c r="BX144" s="169"/>
      <c r="BY144" s="169"/>
    </row>
    <row r="145" spans="1:77" s="322" customFormat="1" ht="36" customHeight="1" thickTop="1" thickBot="1" x14ac:dyDescent="0.25">
      <c r="B145" s="1128"/>
      <c r="C145" s="1274"/>
      <c r="D145" s="1396" t="str">
        <f t="shared" si="53"/>
        <v>Savoir vivre en toute facilité, vivre dans un monde de bonheur
(= S'ADAPTER, APPRÉCIER)</v>
      </c>
      <c r="E145" s="1357"/>
      <c r="F145" s="554"/>
      <c r="G145" s="1236" t="str">
        <f>$CB$6&amp;S140&amp;$CC$6&amp;T140</f>
        <v>55% apprécier
44% savoir</v>
      </c>
      <c r="H145" s="1506" t="s">
        <v>8</v>
      </c>
      <c r="I145" s="1503"/>
      <c r="J145" s="1507" t="s">
        <v>441</v>
      </c>
      <c r="K145" s="1515"/>
      <c r="L145" s="1509" t="s">
        <v>441</v>
      </c>
      <c r="M145" s="1510" t="s">
        <v>441</v>
      </c>
      <c r="N145" s="1511"/>
      <c r="O145" s="1110"/>
      <c r="P145" s="554"/>
      <c r="Q145" s="550" t="str">
        <f>A140</f>
        <v>GU</v>
      </c>
      <c r="R145" s="550" t="str">
        <f>A143</f>
        <v>G</v>
      </c>
      <c r="S145" s="1236" t="str">
        <f t="shared" si="49"/>
        <v>S'ADAPTER</v>
      </c>
      <c r="T145" s="1236" t="str">
        <f t="shared" si="50"/>
        <v>APPRÉCIER</v>
      </c>
      <c r="U145" s="1236" t="str">
        <f t="shared" si="51"/>
        <v>Savoir vivre en toute facilité</v>
      </c>
      <c r="V145" s="1236" t="str">
        <f t="shared" si="52"/>
        <v>vivre dans un monde de bonheur</v>
      </c>
      <c r="W145" s="554"/>
      <c r="X145" s="550"/>
      <c r="Y145" s="550"/>
      <c r="Z145" s="550"/>
      <c r="AA145" s="550"/>
      <c r="AB145" s="550"/>
      <c r="AC145" s="550"/>
      <c r="AD145" s="550"/>
      <c r="AE145" s="550"/>
      <c r="AF145" s="550"/>
      <c r="AG145" s="936"/>
      <c r="AH145" s="554"/>
      <c r="AI145" s="553"/>
      <c r="AJ145" s="555"/>
      <c r="AM145" s="552"/>
      <c r="AN145" s="552"/>
      <c r="AO145" s="552"/>
      <c r="AP145" s="552"/>
      <c r="AQ145" s="552"/>
      <c r="AR145" s="556"/>
      <c r="AS145" s="552"/>
      <c r="AT145" s="552"/>
      <c r="AU145" s="559"/>
      <c r="AV145" s="559"/>
      <c r="AW145" s="551"/>
      <c r="AX145" s="552"/>
      <c r="AY145" s="552"/>
      <c r="AZ145" s="552"/>
      <c r="BA145" s="81"/>
      <c r="BB145" s="81"/>
      <c r="BC145" s="81"/>
      <c r="BD145" s="543"/>
      <c r="BE145" s="81"/>
      <c r="BF145" s="544"/>
      <c r="BG145" s="169"/>
      <c r="BS145" s="81"/>
      <c r="BT145" s="169"/>
      <c r="BU145" s="169"/>
      <c r="BV145" s="169"/>
      <c r="BW145" s="169"/>
      <c r="BX145" s="169"/>
      <c r="BY145" s="169"/>
    </row>
    <row r="146" spans="1:77" s="322" customFormat="1" ht="36" customHeight="1" thickTop="1" thickBot="1" x14ac:dyDescent="0.25">
      <c r="B146" s="1128"/>
      <c r="C146" s="1275"/>
      <c r="D146" s="1395" t="str">
        <f t="shared" si="53"/>
        <v>Savoir vivre en toute facilité, vivre dans un monde d'intelligence
(= S'ADAPTER, SAVOIR)</v>
      </c>
      <c r="E146" s="1358" t="s">
        <v>29</v>
      </c>
      <c r="F146" s="554"/>
      <c r="G146" s="1236" t="str">
        <f>$CB$7&amp;S140&amp;$CC$7&amp;T140</f>
        <v>44% apprécier
55% savoir</v>
      </c>
      <c r="H146" s="1506" t="s">
        <v>13</v>
      </c>
      <c r="I146" s="1503"/>
      <c r="J146" s="1513"/>
      <c r="K146" s="1515"/>
      <c r="L146" s="1509" t="s">
        <v>18</v>
      </c>
      <c r="M146" s="1510" t="s">
        <v>18</v>
      </c>
      <c r="N146" s="1514" t="s">
        <v>18</v>
      </c>
      <c r="O146" s="1110"/>
      <c r="P146" s="554"/>
      <c r="Q146" s="550" t="str">
        <f>A140</f>
        <v>GU</v>
      </c>
      <c r="R146" s="550" t="str">
        <f>A144</f>
        <v>U</v>
      </c>
      <c r="S146" s="1236" t="str">
        <f t="shared" si="49"/>
        <v>S'ADAPTER</v>
      </c>
      <c r="T146" s="1236" t="str">
        <f t="shared" si="50"/>
        <v>SAVOIR</v>
      </c>
      <c r="U146" s="1236" t="str">
        <f t="shared" si="51"/>
        <v>Savoir vivre en toute facilité</v>
      </c>
      <c r="V146" s="1236" t="str">
        <f t="shared" si="52"/>
        <v>vivre dans un monde d'intelligence</v>
      </c>
      <c r="W146" s="554"/>
      <c r="X146" s="550"/>
      <c r="Y146" s="550"/>
      <c r="Z146" s="550"/>
      <c r="AA146" s="550"/>
      <c r="AB146" s="550"/>
      <c r="AC146" s="550"/>
      <c r="AD146" s="550"/>
      <c r="AE146" s="550"/>
      <c r="AF146" s="550"/>
      <c r="AG146" s="936"/>
      <c r="AH146" s="554"/>
      <c r="AI146" s="553"/>
      <c r="AJ146" s="555"/>
      <c r="AM146" s="552"/>
      <c r="AN146" s="552"/>
      <c r="AO146" s="552"/>
      <c r="AP146" s="552"/>
      <c r="AQ146" s="552"/>
      <c r="AR146" s="556"/>
      <c r="AS146" s="552"/>
      <c r="AT146" s="552"/>
      <c r="AU146" s="559"/>
      <c r="AV146" s="559"/>
      <c r="AW146" s="551"/>
      <c r="AX146" s="552"/>
      <c r="AY146" s="552"/>
      <c r="AZ146" s="552"/>
      <c r="BA146" s="81"/>
      <c r="BB146" s="81"/>
      <c r="BC146" s="81"/>
      <c r="BD146" s="543"/>
      <c r="BE146" s="81"/>
      <c r="BF146" s="544"/>
      <c r="BG146" s="169"/>
      <c r="BS146" s="81"/>
      <c r="BT146" s="169"/>
      <c r="BU146" s="169"/>
      <c r="BV146" s="169"/>
      <c r="BW146" s="169"/>
      <c r="BX146" s="169"/>
      <c r="BY146" s="169"/>
    </row>
    <row r="147" spans="1:77" s="322" customFormat="1" ht="36" customHeight="1" thickTop="1" thickBot="1" x14ac:dyDescent="0.25">
      <c r="B147" s="1128"/>
      <c r="C147" s="1439" t="str">
        <f>AV140&amp;"."&amp;LOWER(AU140)</f>
        <v>U.g</v>
      </c>
      <c r="D147" s="1398" t="str">
        <f t="shared" si="53"/>
        <v>Appréhender la complexité du monde, vivre dans un monde de bonheur
(= COMPRENDRE LE MONDE, APPRÉCIER)</v>
      </c>
      <c r="E147" s="1440" t="s">
        <v>29</v>
      </c>
      <c r="F147" s="554"/>
      <c r="G147" s="1236" t="str">
        <f>$CB$8&amp;S140&amp;$CC$8&amp;T140</f>
        <v>33% apprécier
66% savoir</v>
      </c>
      <c r="H147" s="1506" t="s">
        <v>9</v>
      </c>
      <c r="I147" s="1503"/>
      <c r="J147" s="1513"/>
      <c r="K147" s="1508" t="s">
        <v>443</v>
      </c>
      <c r="L147" s="1516"/>
      <c r="M147" s="1510" t="s">
        <v>443</v>
      </c>
      <c r="N147" s="1514" t="s">
        <v>443</v>
      </c>
      <c r="O147" s="1110"/>
      <c r="P147" s="554"/>
      <c r="Q147" s="550" t="str">
        <f>C147</f>
        <v>U.g</v>
      </c>
      <c r="R147" s="550" t="str">
        <f>A143</f>
        <v>G</v>
      </c>
      <c r="S147" s="1236" t="str">
        <f t="shared" si="49"/>
        <v>COMPRENDRE LE MONDE</v>
      </c>
      <c r="T147" s="1236" t="str">
        <f t="shared" si="50"/>
        <v>APPRÉCIER</v>
      </c>
      <c r="U147" s="1236" t="str">
        <f t="shared" si="51"/>
        <v>Appréhender la complexité du monde</v>
      </c>
      <c r="V147" s="1236" t="str">
        <f t="shared" si="52"/>
        <v>vivre dans un monde de bonheur</v>
      </c>
      <c r="W147" s="554"/>
      <c r="X147" s="550"/>
      <c r="Y147" s="550"/>
      <c r="Z147" s="550"/>
      <c r="AA147" s="550"/>
      <c r="AB147" s="550"/>
      <c r="AC147" s="550"/>
      <c r="AD147" s="550"/>
      <c r="AE147" s="550"/>
      <c r="AF147" s="550"/>
      <c r="AG147" s="936"/>
      <c r="AH147" s="554"/>
      <c r="AI147" s="553"/>
      <c r="AJ147" s="555"/>
      <c r="AM147" s="552"/>
      <c r="AN147" s="552"/>
      <c r="AO147" s="552"/>
      <c r="AP147" s="552"/>
      <c r="AQ147" s="552"/>
      <c r="AR147" s="556"/>
      <c r="AS147" s="552"/>
      <c r="AT147" s="552"/>
      <c r="AU147" s="559"/>
      <c r="AV147" s="559"/>
      <c r="AW147" s="551"/>
      <c r="AX147" s="552"/>
      <c r="AY147" s="552"/>
      <c r="AZ147" s="552"/>
      <c r="BA147" s="81"/>
      <c r="BB147" s="81"/>
      <c r="BC147" s="81"/>
      <c r="BD147" s="543"/>
      <c r="BE147" s="81"/>
      <c r="BF147" s="544"/>
      <c r="BG147" s="169"/>
      <c r="BS147" s="81"/>
      <c r="BT147" s="169"/>
      <c r="BU147" s="169"/>
      <c r="BV147" s="169"/>
      <c r="BW147" s="169"/>
      <c r="BX147" s="169"/>
      <c r="BY147" s="169"/>
    </row>
    <row r="148" spans="1:77" s="322" customFormat="1" ht="36" customHeight="1" thickTop="1" thickBot="1" x14ac:dyDescent="0.25">
      <c r="B148" s="1128"/>
      <c r="C148" s="1276"/>
      <c r="D148" s="1399" t="str">
        <f t="shared" si="53"/>
        <v>Appréhender la complexité du monde, vivre dans un monde d'intelligence
(= COMPRENDRE LE MONDE, SAVOIR)</v>
      </c>
      <c r="E148" s="1359"/>
      <c r="F148" s="554"/>
      <c r="G148" s="1236" t="str">
        <f>$CB$9&amp;S140&amp;$CC$9&amp;T140</f>
        <v>22% apprécier
77% savoir</v>
      </c>
      <c r="H148" s="1506" t="s">
        <v>14</v>
      </c>
      <c r="I148" s="1503"/>
      <c r="J148" s="1507" t="s">
        <v>19</v>
      </c>
      <c r="K148" s="1515"/>
      <c r="L148" s="1516"/>
      <c r="M148" s="1510" t="s">
        <v>19</v>
      </c>
      <c r="N148" s="1514" t="s">
        <v>19</v>
      </c>
      <c r="O148" s="1110"/>
      <c r="P148" s="554"/>
      <c r="Q148" s="550" t="str">
        <f>C147</f>
        <v>U.g</v>
      </c>
      <c r="R148" s="550" t="str">
        <f>A144</f>
        <v>U</v>
      </c>
      <c r="S148" s="1236" t="str">
        <f t="shared" si="49"/>
        <v>COMPRENDRE LE MONDE</v>
      </c>
      <c r="T148" s="1236" t="str">
        <f t="shared" si="50"/>
        <v>SAVOIR</v>
      </c>
      <c r="U148" s="1236" t="str">
        <f t="shared" si="51"/>
        <v>Appréhender la complexité du monde</v>
      </c>
      <c r="V148" s="1236" t="str">
        <f t="shared" si="52"/>
        <v>vivre dans un monde d'intelligence</v>
      </c>
      <c r="W148" s="554"/>
      <c r="X148" s="550"/>
      <c r="Y148" s="550"/>
      <c r="Z148" s="550"/>
      <c r="AA148" s="550"/>
      <c r="AB148" s="550"/>
      <c r="AC148" s="550"/>
      <c r="AD148" s="550"/>
      <c r="AE148" s="550"/>
      <c r="AF148" s="550"/>
      <c r="AG148" s="936"/>
      <c r="AH148" s="554"/>
      <c r="AI148" s="553"/>
      <c r="AJ148" s="555"/>
      <c r="AM148" s="552"/>
      <c r="AN148" s="552"/>
      <c r="AO148" s="552"/>
      <c r="AP148" s="552"/>
      <c r="AQ148" s="552"/>
      <c r="AR148" s="556"/>
      <c r="AS148" s="552"/>
      <c r="AT148" s="552"/>
      <c r="AU148" s="559"/>
      <c r="AV148" s="559"/>
      <c r="AW148" s="551"/>
      <c r="AX148" s="552"/>
      <c r="AY148" s="552"/>
      <c r="AZ148" s="552"/>
      <c r="BA148" s="81"/>
      <c r="BB148" s="81"/>
      <c r="BC148" s="81"/>
      <c r="BD148" s="543"/>
      <c r="BE148" s="81"/>
      <c r="BF148" s="544"/>
      <c r="BG148" s="169"/>
      <c r="BS148" s="81"/>
      <c r="BT148" s="169"/>
      <c r="BU148" s="169"/>
      <c r="BV148" s="169"/>
      <c r="BW148" s="169"/>
      <c r="BX148" s="169"/>
      <c r="BY148" s="169"/>
    </row>
    <row r="149" spans="1:77" s="322" customFormat="1" ht="36" customHeight="1" thickTop="1" thickBot="1" x14ac:dyDescent="0.25">
      <c r="B149" s="1128"/>
      <c r="C149" s="1277"/>
      <c r="D149" s="1396" t="str">
        <f t="shared" si="53"/>
        <v>Améliorer le monde, vivre dans un monde d'intelligence
(= AMÉLIORER, SAVOIR)</v>
      </c>
      <c r="E149" s="1360"/>
      <c r="F149" s="554"/>
      <c r="G149" s="1236" t="str">
        <f>$CB$10&amp;S140&amp;$CC$10&amp;T140</f>
        <v>11% apprécier
88% savoir</v>
      </c>
      <c r="H149" s="1522" t="s">
        <v>10</v>
      </c>
      <c r="I149" s="1503"/>
      <c r="J149" s="1507" t="s">
        <v>440</v>
      </c>
      <c r="K149" s="1515"/>
      <c r="L149" s="1509" t="s">
        <v>440</v>
      </c>
      <c r="M149" s="1512"/>
      <c r="N149" s="1514" t="s">
        <v>440</v>
      </c>
      <c r="O149" s="1110"/>
      <c r="P149" s="554"/>
      <c r="Q149" s="550" t="str">
        <f>C150</f>
        <v>U/g</v>
      </c>
      <c r="R149" s="550" t="str">
        <f>A144</f>
        <v>U</v>
      </c>
      <c r="S149" s="1236" t="str">
        <f t="shared" si="49"/>
        <v>AMÉLIORER</v>
      </c>
      <c r="T149" s="1236" t="str">
        <f t="shared" si="50"/>
        <v>SAVOIR</v>
      </c>
      <c r="U149" s="1236" t="str">
        <f t="shared" si="51"/>
        <v>Améliorer le monde</v>
      </c>
      <c r="V149" s="1236" t="str">
        <f t="shared" si="52"/>
        <v>vivre dans un monde d'intelligence</v>
      </c>
      <c r="W149" s="554"/>
      <c r="X149" s="550"/>
      <c r="Y149" s="550"/>
      <c r="Z149" s="550"/>
      <c r="AA149" s="550"/>
      <c r="AB149" s="550"/>
      <c r="AC149" s="550"/>
      <c r="AD149" s="550"/>
      <c r="AE149" s="550"/>
      <c r="AF149" s="550"/>
      <c r="AG149" s="936"/>
      <c r="AH149" s="554"/>
      <c r="AI149" s="553"/>
      <c r="AJ149" s="555"/>
      <c r="AM149" s="552"/>
      <c r="AN149" s="552"/>
      <c r="AO149" s="552"/>
      <c r="AP149" s="552"/>
      <c r="AQ149" s="552"/>
      <c r="AR149" s="556"/>
      <c r="AS149" s="552"/>
      <c r="AT149" s="552"/>
      <c r="AU149" s="559"/>
      <c r="AV149" s="559"/>
      <c r="AW149" s="551"/>
      <c r="AX149" s="552"/>
      <c r="AY149" s="552"/>
      <c r="AZ149" s="552"/>
      <c r="BA149" s="81"/>
      <c r="BB149" s="81"/>
      <c r="BC149" s="81"/>
      <c r="BD149" s="543"/>
      <c r="BE149" s="81"/>
      <c r="BF149" s="544"/>
      <c r="BG149" s="169"/>
      <c r="BS149" s="81"/>
      <c r="BT149" s="169"/>
      <c r="BU149" s="169"/>
      <c r="BV149" s="169"/>
      <c r="BW149" s="169"/>
      <c r="BX149" s="169"/>
      <c r="BY149" s="169"/>
    </row>
    <row r="150" spans="1:77" s="322" customFormat="1" ht="36" customHeight="1" thickTop="1" thickBot="1" x14ac:dyDescent="0.25">
      <c r="B150" s="1363"/>
      <c r="C150" s="1278" t="str">
        <f>usrCode("/"&amp;AU140&amp;AV140)</f>
        <v>U/g</v>
      </c>
      <c r="D150" s="1397" t="str">
        <f t="shared" si="53"/>
        <v>Améliorer le monde, vivre dans un monde sous contrôle
(= AMÉLIORER, SE CONTRAINDRE)</v>
      </c>
      <c r="E150" s="1393"/>
      <c r="F150" s="554"/>
      <c r="G150" s="1236" t="str">
        <f>$CB$11&amp;S140&amp;$CC$11&amp;T140</f>
        <v xml:space="preserve">  0% apprécier
99% savoir</v>
      </c>
      <c r="H150" s="1520" t="s">
        <v>15</v>
      </c>
      <c r="I150" s="1523"/>
      <c r="J150" s="1507" t="s">
        <v>20</v>
      </c>
      <c r="K150" s="1508" t="s">
        <v>20</v>
      </c>
      <c r="L150" s="1516"/>
      <c r="M150" s="1512"/>
      <c r="N150" s="1514" t="s">
        <v>20</v>
      </c>
      <c r="O150" s="1110"/>
      <c r="P150" s="554"/>
      <c r="Q150" s="550" t="str">
        <f>C150</f>
        <v>U/g</v>
      </c>
      <c r="R150" s="550" t="str">
        <f>usrCode("/"&amp;A143)</f>
        <v>/g</v>
      </c>
      <c r="S150" s="1236" t="str">
        <f t="shared" si="49"/>
        <v>AMÉLIORER</v>
      </c>
      <c r="T150" s="1236" t="str">
        <f t="shared" si="50"/>
        <v>SE CONTRAINDRE</v>
      </c>
      <c r="U150" s="1236" t="str">
        <f t="shared" si="51"/>
        <v>Améliorer le monde</v>
      </c>
      <c r="V150" s="1236" t="str">
        <f t="shared" si="52"/>
        <v>vivre dans un monde sous contrôle</v>
      </c>
      <c r="W150" s="554"/>
      <c r="X150" s="550"/>
      <c r="Y150" s="550"/>
      <c r="Z150" s="550"/>
      <c r="AA150" s="550"/>
      <c r="AB150" s="550"/>
      <c r="AC150" s="550"/>
      <c r="AD150" s="550"/>
      <c r="AE150" s="550"/>
      <c r="AF150" s="550"/>
      <c r="AG150" s="936"/>
      <c r="AH150" s="554"/>
      <c r="AI150" s="553"/>
      <c r="AJ150" s="555"/>
      <c r="AM150" s="552"/>
      <c r="AN150" s="552"/>
      <c r="AO150" s="552"/>
      <c r="AP150" s="552"/>
      <c r="AQ150" s="552"/>
      <c r="AR150" s="556"/>
      <c r="AS150" s="552"/>
      <c r="AT150" s="552"/>
      <c r="AU150" s="559"/>
      <c r="AV150" s="559"/>
      <c r="AW150" s="551"/>
      <c r="AX150" s="552"/>
      <c r="AY150" s="552"/>
      <c r="AZ150" s="552"/>
      <c r="BA150" s="81"/>
      <c r="BB150" s="81"/>
      <c r="BC150" s="81"/>
      <c r="BD150" s="543"/>
      <c r="BE150" s="81"/>
      <c r="BF150" s="544"/>
      <c r="BG150" s="169"/>
      <c r="BS150" s="81"/>
      <c r="BT150" s="169"/>
      <c r="BU150" s="169"/>
      <c r="BV150" s="169"/>
      <c r="BW150" s="169"/>
      <c r="BX150" s="169"/>
      <c r="BY150" s="169"/>
    </row>
    <row r="151" spans="1:77" s="322" customFormat="1" ht="36" customHeight="1" thickTop="1" thickBot="1" x14ac:dyDescent="0.25">
      <c r="B151" s="1363" t="str">
        <f>"absence de la motivation "&amp;usrCode(AV140&amp;AU140)&amp;" ("&amp;VLOOKUP(usrCode(AV140&amp;AU140),LibProfils,4,FALSE)&amp;")"</f>
        <v>absence de la motivation GU (s'adapter)</v>
      </c>
      <c r="C151" s="1125" t="str">
        <f>usrCode("/"&amp;AU140&amp;"/"&amp;AV140)</f>
        <v>/gu</v>
      </c>
      <c r="D151" s="1400" t="str">
        <f>$U$3&amp;U151&amp;$U$5&amp;$U$6&amp;$U$7&amp;S151&amp;$U$9</f>
        <v>Accepter sa pression sur son environnement
(= PRESSURER AU BESOIN)</v>
      </c>
      <c r="E151" s="1234"/>
      <c r="F151" s="554"/>
      <c r="G151" s="1236" t="str">
        <f>$CB$12&amp;VLOOKUP(AU140,LibProfils,4,FALSE)&amp;$CC$12&amp;VLOOKUP(AV140,LibProfils,4,FALSE)</f>
        <v xml:space="preserve">  0% apprécier
  0% savoir</v>
      </c>
      <c r="H151" s="1236"/>
      <c r="I151" s="1504" t="s">
        <v>445</v>
      </c>
      <c r="O151" s="1110"/>
      <c r="P151" s="554"/>
      <c r="Q151" s="550" t="str">
        <f>C151</f>
        <v>/gu</v>
      </c>
      <c r="R151" s="550"/>
      <c r="S151" s="1236" t="str">
        <f>UPPER(VLOOKUP(Q151,LibProfils,4,FALSE))</f>
        <v>PRESSURER AU BESOIN</v>
      </c>
      <c r="T151" s="1236"/>
      <c r="U151" s="1236" t="str">
        <f t="shared" si="51"/>
        <v>Accepter sa pression sur son environnement</v>
      </c>
      <c r="V151" s="1236"/>
      <c r="W151" s="554"/>
      <c r="X151" s="550"/>
      <c r="Y151" s="550"/>
      <c r="Z151" s="550"/>
      <c r="AA151" s="550"/>
      <c r="AB151" s="550"/>
      <c r="AC151" s="550"/>
      <c r="AD151" s="550"/>
      <c r="AE151" s="550"/>
      <c r="AF151" s="550"/>
      <c r="AG151" s="936"/>
      <c r="AH151" s="554"/>
      <c r="AI151" s="553"/>
      <c r="AJ151" s="555"/>
      <c r="AM151" s="552"/>
      <c r="AN151" s="552"/>
      <c r="AO151" s="552"/>
      <c r="AP151" s="552"/>
      <c r="AQ151" s="552"/>
      <c r="AR151" s="556"/>
      <c r="AS151" s="552"/>
      <c r="AT151" s="552"/>
      <c r="AU151" s="559"/>
      <c r="AV151" s="559"/>
      <c r="AW151" s="551"/>
      <c r="AX151" s="552"/>
      <c r="AY151" s="552"/>
      <c r="AZ151" s="552"/>
      <c r="BA151" s="81"/>
      <c r="BB151" s="81"/>
      <c r="BC151" s="81"/>
      <c r="BD151" s="543"/>
      <c r="BE151" s="81"/>
      <c r="BF151" s="544"/>
      <c r="BG151" s="169"/>
      <c r="BS151" s="81"/>
      <c r="BT151" s="169"/>
      <c r="BU151" s="169"/>
      <c r="BV151" s="169"/>
      <c r="BW151" s="169"/>
      <c r="BX151" s="169"/>
      <c r="BY151" s="169"/>
    </row>
    <row r="152" spans="1:77" s="1441" customFormat="1" ht="36" customHeight="1" thickTop="1" thickBot="1" x14ac:dyDescent="0.25">
      <c r="B152" s="1442"/>
      <c r="C152" s="1443"/>
      <c r="D152" s="1444"/>
      <c r="E152" s="1445"/>
      <c r="F152" s="1445"/>
      <c r="G152" s="1446"/>
      <c r="H152" s="1492"/>
      <c r="I152" s="1492"/>
      <c r="J152" s="1493"/>
      <c r="K152" s="1493"/>
      <c r="L152" s="1492"/>
      <c r="M152" s="1492"/>
      <c r="N152" s="1492"/>
      <c r="O152" s="1492"/>
      <c r="P152" s="1445"/>
      <c r="Q152" s="1445"/>
      <c r="R152" s="1445"/>
      <c r="S152" s="1445"/>
      <c r="T152" s="1445"/>
      <c r="U152" s="1445"/>
      <c r="V152" s="1445"/>
      <c r="W152" s="1445"/>
      <c r="X152" s="1447"/>
      <c r="Y152" s="1447"/>
      <c r="Z152" s="1447"/>
      <c r="AA152" s="1447"/>
      <c r="AB152" s="1447"/>
      <c r="AC152" s="1447"/>
      <c r="AD152" s="1447"/>
      <c r="AE152" s="1447"/>
      <c r="AF152" s="1447"/>
      <c r="AG152" s="1448"/>
      <c r="AH152" s="1445"/>
      <c r="AI152" s="1444"/>
      <c r="AJ152" s="1449"/>
      <c r="AM152" s="1450"/>
      <c r="AN152" s="1450"/>
      <c r="AO152" s="1450"/>
      <c r="AP152" s="1450"/>
      <c r="AQ152" s="1450"/>
      <c r="AR152" s="1451"/>
      <c r="AS152" s="1450"/>
      <c r="AT152" s="1450"/>
      <c r="AU152" s="1452"/>
      <c r="AV152" s="1452"/>
      <c r="AW152" s="1453"/>
      <c r="AX152" s="1450"/>
      <c r="AY152" s="1450"/>
      <c r="AZ152" s="1450"/>
      <c r="BA152" s="1454"/>
      <c r="BB152" s="1454"/>
      <c r="BC152" s="1454"/>
      <c r="BD152" s="1455"/>
      <c r="BE152" s="1454"/>
      <c r="BF152" s="1456"/>
      <c r="BG152" s="1457"/>
      <c r="BS152" s="1454"/>
      <c r="BT152" s="1457"/>
      <c r="BU152" s="1457"/>
      <c r="BV152" s="1457"/>
      <c r="BW152" s="1457"/>
      <c r="BX152" s="1457"/>
      <c r="BY152" s="1457"/>
    </row>
    <row r="153" spans="1:77" s="1458" customFormat="1" ht="36" hidden="1" customHeight="1" thickTop="1" x14ac:dyDescent="0.2">
      <c r="B153" s="1459"/>
      <c r="C153" s="1460"/>
      <c r="D153" s="1459"/>
      <c r="E153" s="1461"/>
      <c r="F153" s="1461"/>
      <c r="G153" s="1461"/>
      <c r="H153" s="1494"/>
      <c r="I153" s="1494"/>
      <c r="J153" s="1495"/>
      <c r="K153" s="1495"/>
      <c r="L153" s="1494"/>
      <c r="M153" s="1494"/>
      <c r="N153" s="1494"/>
      <c r="O153" s="1494"/>
      <c r="P153" s="1461"/>
      <c r="Q153" s="1461"/>
      <c r="R153" s="1461"/>
      <c r="S153" s="1461"/>
      <c r="T153" s="1461"/>
      <c r="U153" s="1461"/>
      <c r="V153" s="1461"/>
      <c r="W153" s="1461"/>
      <c r="X153" s="1462"/>
      <c r="Y153" s="1462"/>
      <c r="Z153" s="1462"/>
      <c r="AA153" s="1462"/>
      <c r="AB153" s="1462"/>
      <c r="AC153" s="1462"/>
      <c r="AD153" s="1462"/>
      <c r="AE153" s="1462"/>
      <c r="AF153" s="1462"/>
      <c r="AG153" s="1463"/>
      <c r="AH153" s="1461"/>
      <c r="AI153" s="1459"/>
      <c r="AJ153" s="1464"/>
      <c r="AM153" s="1465"/>
      <c r="AN153" s="1465"/>
      <c r="AO153" s="1465"/>
      <c r="AP153" s="1465"/>
      <c r="AQ153" s="1465"/>
      <c r="AR153" s="1466"/>
      <c r="AS153" s="1465"/>
      <c r="AT153" s="1465"/>
      <c r="AU153" s="1467"/>
      <c r="AV153" s="1467"/>
      <c r="AW153" s="1468"/>
      <c r="AX153" s="1465"/>
      <c r="AY153" s="1465"/>
      <c r="AZ153" s="1465"/>
      <c r="BA153" s="1469"/>
      <c r="BB153" s="1469"/>
      <c r="BC153" s="1469"/>
      <c r="BD153" s="1470"/>
      <c r="BE153" s="1469"/>
      <c r="BF153" s="1471"/>
      <c r="BG153" s="1472"/>
      <c r="BS153" s="1469"/>
      <c r="BT153" s="1472"/>
      <c r="BU153" s="1472"/>
      <c r="BV153" s="1472"/>
      <c r="BW153" s="1472"/>
      <c r="BX153" s="1472"/>
      <c r="BY153" s="1472"/>
    </row>
    <row r="154" spans="1:77" s="1288" customFormat="1" ht="36" hidden="1" customHeight="1" x14ac:dyDescent="0.2">
      <c r="B154" s="1289" t="s">
        <v>365</v>
      </c>
      <c r="C154" s="1290"/>
      <c r="D154" s="1291"/>
      <c r="E154" s="1292"/>
      <c r="F154" s="1292"/>
      <c r="G154" s="1292"/>
      <c r="H154" s="1490"/>
      <c r="I154" s="1490"/>
      <c r="J154" s="1491"/>
      <c r="K154" s="1491"/>
      <c r="L154" s="1490"/>
      <c r="M154" s="1490"/>
      <c r="N154" s="1490"/>
      <c r="O154" s="1490"/>
      <c r="P154" s="1292"/>
      <c r="Q154" s="1292"/>
      <c r="R154" s="1292"/>
      <c r="S154" s="1292"/>
      <c r="T154" s="1292"/>
      <c r="U154" s="1292"/>
      <c r="V154" s="1292"/>
      <c r="W154" s="1292"/>
      <c r="X154" s="1293"/>
      <c r="Y154" s="1293"/>
      <c r="Z154" s="1293"/>
      <c r="AA154" s="1293"/>
      <c r="AB154" s="1293"/>
      <c r="AC154" s="1293"/>
      <c r="AD154" s="1293"/>
      <c r="AE154" s="1293"/>
      <c r="AF154" s="1293"/>
      <c r="AG154" s="1294"/>
      <c r="AH154" s="1292"/>
      <c r="AI154" s="1291"/>
      <c r="AJ154" s="1295"/>
      <c r="AM154" s="1296"/>
      <c r="AN154" s="1296"/>
      <c r="AO154" s="1296"/>
      <c r="AP154" s="1296"/>
      <c r="AQ154" s="1296"/>
      <c r="AR154" s="1297"/>
      <c r="AS154" s="1296"/>
      <c r="AT154" s="1296"/>
      <c r="AU154" s="1296"/>
      <c r="AV154" s="1296"/>
      <c r="AW154" s="1298"/>
      <c r="AX154" s="1296"/>
      <c r="AY154" s="1296"/>
      <c r="AZ154" s="1296"/>
      <c r="BA154" s="1299"/>
      <c r="BB154" s="1299"/>
      <c r="BC154" s="1299"/>
      <c r="BD154" s="1300"/>
      <c r="BE154" s="1299"/>
      <c r="BF154" s="1301"/>
      <c r="BG154" s="1302"/>
      <c r="BS154" s="1299"/>
      <c r="BT154" s="1302"/>
      <c r="BU154" s="1302"/>
      <c r="BV154" s="1302"/>
      <c r="BW154" s="1302"/>
      <c r="BX154" s="1302"/>
      <c r="BY154" s="1302"/>
    </row>
    <row r="155" spans="1:77" s="1129" customFormat="1" ht="36" hidden="1" customHeight="1" x14ac:dyDescent="0.2">
      <c r="B155" s="1135"/>
      <c r="C155" s="1125"/>
      <c r="D155" s="1127"/>
      <c r="E155" s="1130"/>
      <c r="F155" s="1130"/>
      <c r="G155" s="1130"/>
      <c r="H155" s="1364"/>
      <c r="I155" s="1364"/>
      <c r="J155" s="1496"/>
      <c r="K155" s="1496"/>
      <c r="L155" s="1364"/>
      <c r="M155" s="1364"/>
      <c r="N155" s="1364"/>
      <c r="O155" s="1364"/>
      <c r="P155" s="1130"/>
      <c r="Q155" s="1130"/>
      <c r="R155" s="1130"/>
      <c r="S155" s="1130"/>
      <c r="T155" s="1130"/>
      <c r="U155" s="1130"/>
      <c r="V155" s="1130"/>
      <c r="W155" s="1130"/>
      <c r="X155" s="1126"/>
      <c r="Y155" s="1126"/>
      <c r="Z155" s="1126"/>
      <c r="AA155" s="1126"/>
      <c r="AB155" s="1126"/>
      <c r="AC155" s="1126"/>
      <c r="AD155" s="1126"/>
      <c r="AE155" s="1126"/>
      <c r="AF155" s="1126"/>
      <c r="AG155" s="1131"/>
      <c r="AH155" s="1130"/>
      <c r="AI155" s="1127"/>
      <c r="AJ155" s="1132"/>
      <c r="AM155" s="559"/>
      <c r="AN155" s="559"/>
      <c r="AO155" s="559"/>
      <c r="AP155" s="559"/>
      <c r="AQ155" s="559"/>
      <c r="AR155" s="1133"/>
      <c r="AS155" s="559"/>
      <c r="AT155" s="559"/>
      <c r="AU155" s="559"/>
      <c r="AV155" s="559"/>
      <c r="AW155" s="551"/>
      <c r="AX155" s="559"/>
      <c r="AY155" s="559"/>
      <c r="AZ155" s="559"/>
      <c r="BA155" s="570"/>
      <c r="BB155" s="570"/>
      <c r="BC155" s="570"/>
      <c r="BD155" s="1134"/>
      <c r="BE155" s="570"/>
      <c r="BF155" s="542"/>
      <c r="BG155" s="547"/>
      <c r="BS155" s="570"/>
      <c r="BT155" s="547"/>
      <c r="BU155" s="547"/>
      <c r="BV155" s="547"/>
      <c r="BW155" s="547"/>
      <c r="BX155" s="547"/>
      <c r="BY155" s="547"/>
    </row>
    <row r="156" spans="1:77" s="1129" customFormat="1" ht="36" customHeight="1" thickTop="1" x14ac:dyDescent="0.2">
      <c r="B156" s="1279" t="s">
        <v>408</v>
      </c>
      <c r="C156" s="1125"/>
      <c r="D156" s="1127"/>
      <c r="E156" s="1130"/>
      <c r="F156" s="1130"/>
      <c r="G156" s="1130"/>
      <c r="H156" s="1364"/>
      <c r="I156" s="1364"/>
      <c r="J156" s="1496"/>
      <c r="K156" s="1496"/>
      <c r="L156" s="1364"/>
      <c r="M156" s="1364"/>
      <c r="N156" s="1364"/>
      <c r="O156" s="1364"/>
      <c r="P156" s="1130"/>
      <c r="Q156" s="1130"/>
      <c r="R156" s="1130"/>
      <c r="S156" s="1130"/>
      <c r="T156" s="1130"/>
      <c r="U156" s="1130"/>
      <c r="V156" s="1130"/>
      <c r="W156" s="1130"/>
      <c r="X156" s="1126"/>
      <c r="Y156" s="1126"/>
      <c r="Z156" s="1126"/>
      <c r="AA156" s="1126"/>
      <c r="AB156" s="1126"/>
      <c r="AC156" s="1126"/>
      <c r="AD156" s="1126"/>
      <c r="AE156" s="1126"/>
      <c r="AF156" s="1126"/>
      <c r="AG156" s="1131"/>
      <c r="AH156" s="1130"/>
      <c r="AI156" s="1127"/>
      <c r="AJ156" s="1132"/>
      <c r="AM156" s="559"/>
      <c r="AN156" s="559"/>
      <c r="AO156" s="559"/>
      <c r="AP156" s="559"/>
      <c r="AQ156" s="559"/>
      <c r="AR156" s="1133"/>
      <c r="AS156" s="559"/>
      <c r="AT156" s="559"/>
      <c r="AU156" s="559"/>
      <c r="AV156" s="559"/>
      <c r="AW156" s="551"/>
      <c r="AX156" s="559"/>
      <c r="AY156" s="559"/>
      <c r="AZ156" s="559"/>
      <c r="BA156" s="570"/>
      <c r="BB156" s="570"/>
      <c r="BC156" s="570"/>
      <c r="BD156" s="1134"/>
      <c r="BE156" s="570"/>
      <c r="BF156" s="542"/>
      <c r="BG156" s="547"/>
      <c r="BS156" s="570"/>
      <c r="BT156" s="547"/>
      <c r="BU156" s="547"/>
      <c r="BV156" s="547"/>
      <c r="BW156" s="547"/>
      <c r="BX156" s="547"/>
      <c r="BY156" s="547"/>
    </row>
    <row r="157" spans="1:77" s="322" customFormat="1" ht="36" customHeight="1" thickBot="1" x14ac:dyDescent="0.25">
      <c r="B157" s="553"/>
      <c r="C157" s="1107"/>
      <c r="D157" s="553"/>
      <c r="E157" s="554"/>
      <c r="F157" s="554"/>
      <c r="G157" s="554"/>
      <c r="H157" s="1110"/>
      <c r="I157" s="1110"/>
      <c r="J157" s="540"/>
      <c r="K157" s="1489"/>
      <c r="L157" s="1110"/>
      <c r="M157" s="1110"/>
      <c r="N157" s="1110"/>
      <c r="O157" s="1110"/>
      <c r="P157" s="554"/>
      <c r="Q157" s="554"/>
      <c r="R157" s="554"/>
      <c r="S157" s="554"/>
      <c r="T157" s="554"/>
      <c r="U157" s="554"/>
      <c r="V157" s="554"/>
      <c r="W157" s="554"/>
      <c r="X157" s="550"/>
      <c r="Y157" s="550"/>
      <c r="Z157" s="550"/>
      <c r="AA157" s="550"/>
      <c r="AB157" s="550"/>
      <c r="AC157" s="550"/>
      <c r="AD157" s="550"/>
      <c r="AE157" s="550"/>
      <c r="AF157" s="550"/>
      <c r="AG157" s="936"/>
      <c r="AH157" s="554"/>
      <c r="AI157" s="553"/>
      <c r="AJ157" s="555"/>
      <c r="AM157" s="552"/>
      <c r="AN157" s="552"/>
      <c r="AO157" s="552"/>
      <c r="AP157" s="552"/>
      <c r="AQ157" s="552"/>
      <c r="AR157" s="556"/>
      <c r="AS157" s="552"/>
      <c r="AT157" s="552"/>
      <c r="AU157" s="559"/>
      <c r="AV157" s="559"/>
      <c r="AW157" s="551"/>
      <c r="AX157" s="552"/>
      <c r="AY157" s="552"/>
      <c r="AZ157" s="552"/>
      <c r="BA157" s="81"/>
      <c r="BB157" s="81"/>
      <c r="BC157" s="81"/>
      <c r="BD157" s="543"/>
      <c r="BE157" s="81"/>
      <c r="BF157" s="544"/>
      <c r="BG157" s="169"/>
      <c r="BS157" s="81"/>
      <c r="BT157" s="169"/>
      <c r="BU157" s="169"/>
      <c r="BV157" s="169"/>
      <c r="BW157" s="169"/>
      <c r="BX157" s="169"/>
      <c r="BY157" s="169"/>
    </row>
    <row r="158" spans="1:77" s="322" customFormat="1" ht="36" customHeight="1" thickTop="1" thickBot="1" x14ac:dyDescent="0.25">
      <c r="A158" s="1279" t="str">
        <f>usrCode(AS158&amp;AU158&amp;AV158)</f>
        <v>WUB</v>
      </c>
      <c r="B158" s="1362" t="str">
        <f>UPPER(VLOOKUP(A158,LibProfils,4,FALSE))&amp;CHAR(10)&amp;"("&amp;VLOOKUP(A158,LibProfils,5,FALSE)&amp;")"</f>
        <v>ADMINISTRER
(orchestrer l'efficacité)</v>
      </c>
      <c r="C158" s="1125"/>
      <c r="D158" s="553"/>
      <c r="E158" s="554"/>
      <c r="F158" s="554"/>
      <c r="G158" s="1364"/>
      <c r="H158" s="1110"/>
      <c r="I158" s="1504" t="s">
        <v>444</v>
      </c>
      <c r="J158" s="1489"/>
      <c r="K158" s="1489"/>
      <c r="L158" s="1110"/>
      <c r="M158" s="1110"/>
      <c r="N158" s="1110"/>
      <c r="O158" s="1110"/>
      <c r="P158" s="554"/>
      <c r="Q158" s="554" t="str">
        <f>A164</f>
        <v>U</v>
      </c>
      <c r="R158" s="554" t="str">
        <f>A165</f>
        <v>B</v>
      </c>
      <c r="S158" s="1236" t="str">
        <f>VLOOKUP(Q158,LibProfils,4,FALSE)</f>
        <v>savoir</v>
      </c>
      <c r="T158" s="1236" t="str">
        <f>VLOOKUP(R158,LibProfils,4,FALSE)</f>
        <v>pouvoir</v>
      </c>
      <c r="U158" s="554"/>
      <c r="V158" s="554"/>
      <c r="W158" s="554"/>
      <c r="X158" s="550"/>
      <c r="Y158" s="550"/>
      <c r="Z158" s="550"/>
      <c r="AA158" s="550"/>
      <c r="AB158" s="550"/>
      <c r="AC158" s="550"/>
      <c r="AD158" s="550"/>
      <c r="AE158" s="550"/>
      <c r="AF158" s="550"/>
      <c r="AG158" s="936"/>
      <c r="AH158" s="554"/>
      <c r="AI158" s="553"/>
      <c r="AJ158" s="555"/>
      <c r="AM158" s="552"/>
      <c r="AN158" s="552"/>
      <c r="AO158" s="552"/>
      <c r="AP158" s="552"/>
      <c r="AQ158" s="552"/>
      <c r="AR158" s="556"/>
      <c r="AS158" s="559" t="str">
        <f>AS571</f>
        <v>W</v>
      </c>
      <c r="AT158" s="552"/>
      <c r="AU158" s="559" t="str">
        <f>AU571</f>
        <v>U</v>
      </c>
      <c r="AV158" s="559" t="str">
        <f>AV571</f>
        <v>B</v>
      </c>
      <c r="AW158" s="551"/>
      <c r="AX158" s="552"/>
      <c r="AY158" s="552"/>
      <c r="AZ158" s="552"/>
      <c r="BA158" s="81"/>
      <c r="BB158" s="81"/>
      <c r="BC158" s="81"/>
      <c r="BD158" s="543"/>
      <c r="BE158" s="81"/>
      <c r="BF158" s="544"/>
      <c r="BG158" s="169"/>
      <c r="BS158" s="81"/>
      <c r="BT158" s="169"/>
      <c r="BU158" s="169"/>
      <c r="BV158" s="169"/>
      <c r="BW158" s="169"/>
      <c r="BX158" s="169"/>
      <c r="BY158" s="169"/>
    </row>
    <row r="159" spans="1:77" s="322" customFormat="1" ht="36" customHeight="1" thickTop="1" thickBot="1" x14ac:dyDescent="0.25">
      <c r="B159" s="1361"/>
      <c r="C159" s="1278" t="str">
        <f>usrCode(AS158&amp;AU158&amp;"/"&amp;AV158)</f>
        <v>WU/b</v>
      </c>
      <c r="D159" s="1394" t="str">
        <f>$U$3&amp;U159&amp;$U$4&amp;V159&amp;$U$5&amp;$U$6&amp;$U$7&amp;S159&amp;$U$8&amp;T159&amp;$U$9</f>
        <v>Être efficace dans le respect du système, œuvrer pour la société
(= ÊTRE UTILE AU MONDE, ŒUVRER)</v>
      </c>
      <c r="E159" s="1393" t="s">
        <v>29</v>
      </c>
      <c r="F159" s="554"/>
      <c r="G159" s="1236" t="str">
        <f>$CB$2&amp;S158&amp;$CC$2&amp;T158</f>
        <v>99% savoir
  0% pouvoir</v>
      </c>
      <c r="H159" s="1506" t="s">
        <v>6</v>
      </c>
      <c r="I159" s="1505"/>
      <c r="J159" s="1526" t="s">
        <v>439</v>
      </c>
      <c r="K159" s="1508" t="s">
        <v>439</v>
      </c>
      <c r="L159" s="1509"/>
      <c r="M159" s="1510" t="s">
        <v>439</v>
      </c>
      <c r="N159" s="1511"/>
      <c r="O159" s="1110"/>
      <c r="P159" s="554"/>
      <c r="Q159" s="550" t="str">
        <f>C159</f>
        <v>WU/b</v>
      </c>
      <c r="R159" s="550" t="str">
        <f>usrCode(A161&amp;"/"&amp;A165)</f>
        <v>W/b</v>
      </c>
      <c r="S159" s="1236" t="str">
        <f t="shared" ref="S159:S168" si="54">UPPER(VLOOKUP(Q159,LibProfils,4,FALSE))</f>
        <v>ÊTRE UTILE AU MONDE</v>
      </c>
      <c r="T159" s="1236" t="str">
        <f t="shared" ref="T159:T169" si="55">UPPER(VLOOKUP(R159,LibProfils,4,FALSE))</f>
        <v>ŒUVRER</v>
      </c>
      <c r="U159" s="1236" t="str">
        <f t="shared" ref="U159:U169" si="56">UPPER(LEFT(VLOOKUP(Q159,LibProfils,5,FALSE)))&amp;MID(VLOOKUP(Q159,LibProfils,5,FALSE),2,99)</f>
        <v>Être efficace dans le respect du système</v>
      </c>
      <c r="V159" s="1236" t="str">
        <f t="shared" ref="V159:V169" si="57">VLOOKUP(R159,LibProfils,5,FALSE)</f>
        <v>œuvrer pour la société</v>
      </c>
      <c r="W159" s="554"/>
      <c r="X159" s="550"/>
      <c r="Y159" s="550"/>
      <c r="Z159" s="550"/>
      <c r="AA159" s="550"/>
      <c r="AB159" s="550"/>
      <c r="AC159" s="550"/>
      <c r="AD159" s="550"/>
      <c r="AE159" s="550"/>
      <c r="AF159" s="550"/>
      <c r="AG159" s="936"/>
      <c r="AH159" s="554"/>
      <c r="AI159" s="553"/>
      <c r="AJ159" s="555"/>
      <c r="AM159" s="552"/>
      <c r="AN159" s="552"/>
      <c r="AO159" s="552"/>
      <c r="AP159" s="552"/>
      <c r="AQ159" s="552"/>
      <c r="AR159" s="556"/>
      <c r="AS159" s="552"/>
      <c r="AT159" s="552"/>
      <c r="AU159" s="559"/>
      <c r="AV159" s="559"/>
      <c r="AW159" s="551"/>
      <c r="AX159" s="552"/>
      <c r="AY159" s="552"/>
      <c r="AZ159" s="552"/>
      <c r="BA159" s="81"/>
      <c r="BB159" s="81"/>
      <c r="BC159" s="81"/>
      <c r="BD159" s="543"/>
      <c r="BE159" s="81"/>
      <c r="BF159" s="544"/>
      <c r="BG159" s="169"/>
      <c r="BS159" s="81"/>
      <c r="BT159" s="169"/>
      <c r="BU159" s="169"/>
      <c r="BV159" s="169"/>
      <c r="BW159" s="169"/>
      <c r="BX159" s="169"/>
      <c r="BY159" s="169"/>
    </row>
    <row r="160" spans="1:77" s="322" customFormat="1" ht="36" customHeight="1" thickTop="1" thickBot="1" x14ac:dyDescent="0.25">
      <c r="B160" s="1578" t="s">
        <v>385</v>
      </c>
      <c r="C160" s="1148"/>
      <c r="D160" s="1395" t="str">
        <f t="shared" ref="D160:D169" si="58">$U$3&amp;U160&amp;$U$4&amp;V160&amp;$U$5&amp;$U$6&amp;$U$7&amp;S160&amp;$U$8&amp;T160&amp;$U$9</f>
        <v>Être efficace dans le respect du système, s'assurer d'un monde fonctionnel
(= ÊTRE UTILE AU MONDE, STRUCTURER)</v>
      </c>
      <c r="E160" s="1314"/>
      <c r="F160" s="554"/>
      <c r="G160" s="1236" t="str">
        <f>$CB$3&amp;S158&amp;$CC$3&amp;T158</f>
        <v>88% savoir
11% pouvoir</v>
      </c>
      <c r="H160" s="1506" t="s">
        <v>11</v>
      </c>
      <c r="I160" s="1524"/>
      <c r="J160" s="1528" t="s">
        <v>16</v>
      </c>
      <c r="K160" s="1525" t="s">
        <v>16</v>
      </c>
      <c r="L160" s="1509" t="s">
        <v>16</v>
      </c>
      <c r="M160" s="1512"/>
      <c r="N160" s="1511"/>
      <c r="O160" s="1110"/>
      <c r="P160" s="554"/>
      <c r="Q160" s="550" t="str">
        <f>C159</f>
        <v>WU/b</v>
      </c>
      <c r="R160" s="550" t="str">
        <f>usrCode(A161&amp;A164)</f>
        <v>WU</v>
      </c>
      <c r="S160" s="1236" t="str">
        <f t="shared" si="54"/>
        <v>ÊTRE UTILE AU MONDE</v>
      </c>
      <c r="T160" s="1236" t="str">
        <f t="shared" si="55"/>
        <v>STRUCTURER</v>
      </c>
      <c r="U160" s="1236" t="str">
        <f t="shared" si="56"/>
        <v>Être efficace dans le respect du système</v>
      </c>
      <c r="V160" s="1236" t="str">
        <f t="shared" si="57"/>
        <v>s'assurer d'un monde fonctionnel</v>
      </c>
      <c r="W160" s="554"/>
      <c r="X160" s="550"/>
      <c r="Y160" s="550"/>
      <c r="Z160" s="550"/>
      <c r="AA160" s="550"/>
      <c r="AB160" s="550"/>
      <c r="AC160" s="550"/>
      <c r="AD160" s="550"/>
      <c r="AE160" s="550"/>
      <c r="AF160" s="550"/>
      <c r="AG160" s="936"/>
      <c r="AH160" s="554"/>
      <c r="AI160" s="553"/>
      <c r="AJ160" s="555"/>
      <c r="AM160" s="552"/>
      <c r="AN160" s="552"/>
      <c r="AO160" s="552"/>
      <c r="AP160" s="552"/>
      <c r="AQ160" s="552"/>
      <c r="AR160" s="556"/>
      <c r="AS160" s="552"/>
      <c r="AT160" s="552"/>
      <c r="AU160" s="559"/>
      <c r="AV160" s="559"/>
      <c r="AW160" s="551"/>
      <c r="AX160" s="552"/>
      <c r="AY160" s="552"/>
      <c r="AZ160" s="552"/>
      <c r="BA160" s="81"/>
      <c r="BB160" s="81"/>
      <c r="BC160" s="81"/>
      <c r="BD160" s="543"/>
      <c r="BE160" s="81"/>
      <c r="BF160" s="544"/>
      <c r="BG160" s="169"/>
      <c r="BS160" s="81"/>
      <c r="BT160" s="169"/>
      <c r="BU160" s="169"/>
      <c r="BV160" s="169"/>
      <c r="BW160" s="169"/>
      <c r="BX160" s="169"/>
      <c r="BY160" s="169"/>
    </row>
    <row r="161" spans="1:77" s="322" customFormat="1" ht="36" customHeight="1" thickTop="1" thickBot="1" x14ac:dyDescent="0.25">
      <c r="A161" s="31" t="str">
        <f>usrCode(AS158)</f>
        <v>W</v>
      </c>
      <c r="B161" s="553" t="str">
        <f>UPPER(VLOOKUP(A161,LibProfils,4,FALSE))&amp;CHAR(10)&amp;"("&amp;VLOOKUP(A161,LibProfils,5,FALSE)&amp;")"</f>
        <v>APPARTENIR
(vivre en société)</v>
      </c>
      <c r="C161" s="1149"/>
      <c r="D161" s="1398" t="str">
        <f t="shared" si="58"/>
        <v>Garantir le bon ordre du monde, s'assurer d'un monde fonctionnel
(= ADMINISTRER LE MONDE, STRUCTURER)</v>
      </c>
      <c r="E161" s="1315"/>
      <c r="F161" s="554"/>
      <c r="G161" s="1236" t="str">
        <f>$CB$4&amp;S158&amp;$CC$4&amp;T158</f>
        <v>77% savoir
22% pouvoir</v>
      </c>
      <c r="H161" s="1506" t="s">
        <v>7</v>
      </c>
      <c r="I161" s="1503"/>
      <c r="J161" s="1527"/>
      <c r="K161" s="1508" t="s">
        <v>442</v>
      </c>
      <c r="L161" s="1509" t="s">
        <v>442</v>
      </c>
      <c r="M161" s="1512"/>
      <c r="N161" s="1514" t="s">
        <v>442</v>
      </c>
      <c r="O161" s="1110"/>
      <c r="P161" s="554"/>
      <c r="Q161" s="550" t="str">
        <f>C162</f>
        <v>WU.b</v>
      </c>
      <c r="R161" s="550" t="str">
        <f>usrCode(A161&amp;A164)</f>
        <v>WU</v>
      </c>
      <c r="S161" s="1236" t="str">
        <f t="shared" si="54"/>
        <v>ADMINISTRER LE MONDE</v>
      </c>
      <c r="T161" s="1236" t="str">
        <f t="shared" si="55"/>
        <v>STRUCTURER</v>
      </c>
      <c r="U161" s="1236" t="str">
        <f t="shared" si="56"/>
        <v>Garantir le bon ordre du monde</v>
      </c>
      <c r="V161" s="1236" t="str">
        <f t="shared" si="57"/>
        <v>s'assurer d'un monde fonctionnel</v>
      </c>
      <c r="W161" s="554"/>
      <c r="X161" s="550"/>
      <c r="Y161" s="550"/>
      <c r="Z161" s="550"/>
      <c r="AA161" s="550"/>
      <c r="AB161" s="550"/>
      <c r="AC161" s="550"/>
      <c r="AD161" s="550"/>
      <c r="AE161" s="550"/>
      <c r="AF161" s="550"/>
      <c r="AG161" s="936"/>
      <c r="AH161" s="554"/>
      <c r="AI161" s="553"/>
      <c r="AJ161" s="555"/>
      <c r="AM161" s="552"/>
      <c r="AN161" s="552"/>
      <c r="AO161" s="552"/>
      <c r="AP161" s="552"/>
      <c r="AQ161" s="552"/>
      <c r="AR161" s="556"/>
      <c r="AS161" s="552"/>
      <c r="AT161" s="552"/>
      <c r="AU161" s="559"/>
      <c r="AV161" s="559"/>
      <c r="AW161" s="551"/>
      <c r="AX161" s="552"/>
      <c r="AY161" s="552"/>
      <c r="AZ161" s="552"/>
      <c r="BA161" s="81"/>
      <c r="BB161" s="81"/>
      <c r="BC161" s="81"/>
      <c r="BD161" s="543"/>
      <c r="BE161" s="81"/>
      <c r="BF161" s="544"/>
      <c r="BG161" s="169"/>
      <c r="BS161" s="81"/>
      <c r="BT161" s="169"/>
      <c r="BU161" s="169"/>
      <c r="BV161" s="169"/>
      <c r="BW161" s="169"/>
      <c r="BX161" s="169"/>
      <c r="BY161" s="169"/>
    </row>
    <row r="162" spans="1:77" s="322" customFormat="1" ht="36" customHeight="1" thickTop="1" thickBot="1" x14ac:dyDescent="0.25">
      <c r="C162" s="1407" t="str">
        <f>usrCode(AS158&amp;AU158)&amp;"."&amp;LOWER(AV158)</f>
        <v>WU.b</v>
      </c>
      <c r="D162" s="1399" t="str">
        <f t="shared" si="58"/>
        <v>Garantir le bon ordre du monde, maîtriser ses tâches
(= ADMINISTRER LE MONDE, ASSURER LE PRÉSENT)</v>
      </c>
      <c r="E162" s="1408"/>
      <c r="F162" s="554"/>
      <c r="G162" s="1236" t="str">
        <f>$CB$5&amp;S158&amp;$CC$5&amp;T158</f>
        <v>66% savoir
33% pouvoir</v>
      </c>
      <c r="H162" s="1506" t="s">
        <v>12</v>
      </c>
      <c r="I162" s="1503"/>
      <c r="J162" s="1513"/>
      <c r="K162" s="1508" t="s">
        <v>17</v>
      </c>
      <c r="L162" s="1509" t="s">
        <v>17</v>
      </c>
      <c r="M162" s="1510" t="s">
        <v>17</v>
      </c>
      <c r="N162" s="1511"/>
      <c r="O162" s="1110"/>
      <c r="P162" s="554"/>
      <c r="Q162" s="550" t="str">
        <f>C162</f>
        <v>WU.b</v>
      </c>
      <c r="R162" s="550" t="str">
        <f>A161&amp;"."&amp;LOWER(A164)</f>
        <v>W.u</v>
      </c>
      <c r="S162" s="1236" t="str">
        <f t="shared" si="54"/>
        <v>ADMINISTRER LE MONDE</v>
      </c>
      <c r="T162" s="1236" t="str">
        <f t="shared" si="55"/>
        <v>ASSURER LE PRÉSENT</v>
      </c>
      <c r="U162" s="1236" t="str">
        <f t="shared" si="56"/>
        <v>Garantir le bon ordre du monde</v>
      </c>
      <c r="V162" s="1236" t="str">
        <f t="shared" si="57"/>
        <v>maîtriser ses tâches</v>
      </c>
      <c r="W162" s="554"/>
      <c r="X162" s="550"/>
      <c r="Y162" s="550"/>
      <c r="Z162" s="550"/>
      <c r="AA162" s="550"/>
      <c r="AB162" s="550"/>
      <c r="AC162" s="550"/>
      <c r="AD162" s="550"/>
      <c r="AE162" s="550"/>
      <c r="AF162" s="550"/>
      <c r="AG162" s="936"/>
      <c r="AH162" s="554"/>
      <c r="AI162" s="553"/>
      <c r="AJ162" s="555"/>
      <c r="AM162" s="552"/>
      <c r="AN162" s="552"/>
      <c r="AO162" s="552"/>
      <c r="AP162" s="552"/>
      <c r="AQ162" s="552"/>
      <c r="AR162" s="556"/>
      <c r="AS162" s="552"/>
      <c r="AT162" s="552"/>
      <c r="AU162" s="559"/>
      <c r="AV162" s="559"/>
      <c r="AW162" s="551"/>
      <c r="AX162" s="552"/>
      <c r="AY162" s="552"/>
      <c r="AZ162" s="552"/>
      <c r="BA162" s="81"/>
      <c r="BB162" s="81"/>
      <c r="BC162" s="81"/>
      <c r="BD162" s="543"/>
      <c r="BE162" s="81"/>
      <c r="BF162" s="544"/>
      <c r="BG162" s="169"/>
      <c r="BS162" s="81"/>
      <c r="BT162" s="169"/>
      <c r="BU162" s="169"/>
      <c r="BV162" s="169"/>
      <c r="BW162" s="169"/>
      <c r="BX162" s="169"/>
      <c r="BY162" s="169"/>
    </row>
    <row r="163" spans="1:77" s="322" customFormat="1" ht="36" customHeight="1" thickTop="1" thickBot="1" x14ac:dyDescent="0.25">
      <c r="B163" s="1578" t="s">
        <v>384</v>
      </c>
      <c r="C163" s="1150"/>
      <c r="D163" s="1396" t="str">
        <f t="shared" si="58"/>
        <v>Orchestrer l'efficacité, maîtriser ses tâches
(= ADMINISTRER, ASSURER LE PRÉSENT)</v>
      </c>
      <c r="E163" s="1316"/>
      <c r="F163" s="554"/>
      <c r="G163" s="1236" t="str">
        <f>$CB$6&amp;S158&amp;$CC$6&amp;T158</f>
        <v>55% savoir
44% pouvoir</v>
      </c>
      <c r="H163" s="1506" t="s">
        <v>8</v>
      </c>
      <c r="I163" s="1503"/>
      <c r="J163" s="1507" t="s">
        <v>441</v>
      </c>
      <c r="K163" s="1515"/>
      <c r="L163" s="1509" t="s">
        <v>441</v>
      </c>
      <c r="M163" s="1510" t="s">
        <v>441</v>
      </c>
      <c r="N163" s="1511"/>
      <c r="O163" s="1110"/>
      <c r="P163" s="554"/>
      <c r="Q163" s="550" t="str">
        <f>A158</f>
        <v>WUB</v>
      </c>
      <c r="R163" s="550" t="str">
        <f>A161&amp;"."&amp;LOWER(A164)</f>
        <v>W.u</v>
      </c>
      <c r="S163" s="1236" t="str">
        <f t="shared" si="54"/>
        <v>ADMINISTRER</v>
      </c>
      <c r="T163" s="1236" t="str">
        <f t="shared" si="55"/>
        <v>ASSURER LE PRÉSENT</v>
      </c>
      <c r="U163" s="1236" t="str">
        <f t="shared" si="56"/>
        <v>Orchestrer l'efficacité</v>
      </c>
      <c r="V163" s="1236" t="str">
        <f t="shared" si="57"/>
        <v>maîtriser ses tâches</v>
      </c>
      <c r="W163" s="554"/>
      <c r="X163" s="550"/>
      <c r="Y163" s="550"/>
      <c r="Z163" s="550"/>
      <c r="AA163" s="550"/>
      <c r="AB163" s="550"/>
      <c r="AC163" s="550"/>
      <c r="AD163" s="550"/>
      <c r="AE163" s="550"/>
      <c r="AF163" s="550"/>
      <c r="AG163" s="936"/>
      <c r="AH163" s="554"/>
      <c r="AI163" s="553"/>
      <c r="AJ163" s="555"/>
      <c r="AM163" s="552"/>
      <c r="AN163" s="552"/>
      <c r="AO163" s="552"/>
      <c r="AP163" s="552"/>
      <c r="AQ163" s="552"/>
      <c r="AR163" s="556"/>
      <c r="AS163" s="552"/>
      <c r="AT163" s="552"/>
      <c r="AU163" s="559"/>
      <c r="AV163" s="559"/>
      <c r="AW163" s="551"/>
      <c r="AX163" s="552"/>
      <c r="AY163" s="552"/>
      <c r="AZ163" s="552"/>
      <c r="BA163" s="81"/>
      <c r="BB163" s="81"/>
      <c r="BC163" s="81"/>
      <c r="BD163" s="543"/>
      <c r="BE163" s="81"/>
      <c r="BF163" s="544"/>
      <c r="BG163" s="169"/>
      <c r="BS163" s="81"/>
      <c r="BT163" s="169"/>
      <c r="BU163" s="169"/>
      <c r="BV163" s="169"/>
      <c r="BW163" s="169"/>
      <c r="BX163" s="169"/>
      <c r="BY163" s="169"/>
    </row>
    <row r="164" spans="1:77" s="322" customFormat="1" ht="36" customHeight="1" thickTop="1" thickBot="1" x14ac:dyDescent="0.25">
      <c r="A164" s="31" t="str">
        <f>usrCode(AU158)</f>
        <v>U</v>
      </c>
      <c r="B164" s="553" t="str">
        <f>UPPER(VLOOKUP(A164,LibProfils,4,FALSE))&amp;CHAR(10)&amp;"("&amp;VLOOKUP(A164,LibProfils,5,FALSE)&amp;")"</f>
        <v>SAVOIR
(vivre dans un monde d'intelligence)</v>
      </c>
      <c r="C164" s="1151"/>
      <c r="D164" s="1395" t="str">
        <f t="shared" si="58"/>
        <v>Orchestrer l'efficacité, être affecté à un rôle utile
(= ADMINISTRER, AVOIR UN RÔLE)</v>
      </c>
      <c r="E164" s="1317"/>
      <c r="F164" s="554"/>
      <c r="G164" s="1236" t="str">
        <f>$CB$7&amp;S158&amp;$CC$7&amp;T158</f>
        <v>44% savoir
55% pouvoir</v>
      </c>
      <c r="H164" s="1506" t="s">
        <v>13</v>
      </c>
      <c r="I164" s="1503"/>
      <c r="J164" s="1513"/>
      <c r="K164" s="1515"/>
      <c r="L164" s="1509" t="s">
        <v>18</v>
      </c>
      <c r="M164" s="1510" t="s">
        <v>18</v>
      </c>
      <c r="N164" s="1514" t="s">
        <v>18</v>
      </c>
      <c r="O164" s="1110"/>
      <c r="P164" s="554"/>
      <c r="Q164" s="550" t="str">
        <f>A158</f>
        <v>WUB</v>
      </c>
      <c r="R164" s="550" t="str">
        <f>A161&amp;"."&amp;LOWER(A165)</f>
        <v>W.b</v>
      </c>
      <c r="S164" s="1236" t="str">
        <f t="shared" si="54"/>
        <v>ADMINISTRER</v>
      </c>
      <c r="T164" s="1236" t="str">
        <f t="shared" si="55"/>
        <v>AVOIR UN RÔLE</v>
      </c>
      <c r="U164" s="1236" t="str">
        <f t="shared" si="56"/>
        <v>Orchestrer l'efficacité</v>
      </c>
      <c r="V164" s="1236" t="str">
        <f t="shared" si="57"/>
        <v>être affecté à un rôle utile</v>
      </c>
      <c r="W164" s="554"/>
      <c r="X164" s="550"/>
      <c r="Y164" s="550"/>
      <c r="Z164" s="550"/>
      <c r="AA164" s="550"/>
      <c r="AB164" s="550"/>
      <c r="AC164" s="550"/>
      <c r="AD164" s="550"/>
      <c r="AE164" s="550"/>
      <c r="AF164" s="550"/>
      <c r="AG164" s="936"/>
      <c r="AH164" s="554"/>
      <c r="AI164" s="553"/>
      <c r="AJ164" s="555"/>
      <c r="AM164" s="552"/>
      <c r="AN164" s="552"/>
      <c r="AO164" s="552"/>
      <c r="AP164" s="552"/>
      <c r="AQ164" s="552"/>
      <c r="AR164" s="556"/>
      <c r="AS164" s="552"/>
      <c r="AT164" s="552"/>
      <c r="AU164" s="559"/>
      <c r="AV164" s="559"/>
      <c r="AW164" s="551"/>
      <c r="AX164" s="552"/>
      <c r="AY164" s="552"/>
      <c r="AZ164" s="552"/>
      <c r="BA164" s="81"/>
      <c r="BB164" s="81"/>
      <c r="BC164" s="81"/>
      <c r="BD164" s="543"/>
      <c r="BE164" s="81"/>
      <c r="BF164" s="544"/>
      <c r="BG164" s="169"/>
      <c r="BS164" s="81"/>
      <c r="BT164" s="169"/>
      <c r="BU164" s="169"/>
      <c r="BV164" s="169"/>
      <c r="BW164" s="169"/>
      <c r="BX164" s="169"/>
      <c r="BY164" s="169"/>
    </row>
    <row r="165" spans="1:77" s="322" customFormat="1" ht="36" customHeight="1" thickTop="1" thickBot="1" x14ac:dyDescent="0.25">
      <c r="A165" s="31" t="str">
        <f>usrCode(AV158)</f>
        <v>B</v>
      </c>
      <c r="B165" s="553" t="str">
        <f>UPPER(VLOOKUP(A165,LibProfils,4,FALSE))&amp;CHAR(10)&amp;"("&amp;VLOOKUP(A165,LibProfils,5,FALSE)&amp;")"</f>
        <v>POUVOIR
(vivre dans un monde de compétition)</v>
      </c>
      <c r="C165" s="1409" t="str">
        <f>usrCode(AS158&amp;AV158)&amp;"."&amp;LOWER(AU158)</f>
        <v>WB.u</v>
      </c>
      <c r="D165" s="1396" t="str">
        <f t="shared" si="58"/>
        <v>Exercer une place de pouvoir élevée, être affecté à un rôle utile
(= AVOIR UNE POSITION DE POUVOIR -WB-, AVOIR UN RÔLE)</v>
      </c>
      <c r="E165" s="1410"/>
      <c r="F165" s="554"/>
      <c r="G165" s="1236" t="str">
        <f>$CB$8&amp;S158&amp;$CC$8&amp;T158</f>
        <v>33% savoir
66% pouvoir</v>
      </c>
      <c r="H165" s="1506" t="s">
        <v>9</v>
      </c>
      <c r="I165" s="1503"/>
      <c r="J165" s="1513"/>
      <c r="K165" s="1508" t="s">
        <v>443</v>
      </c>
      <c r="L165" s="1516"/>
      <c r="M165" s="1510" t="s">
        <v>443</v>
      </c>
      <c r="N165" s="1514" t="s">
        <v>443</v>
      </c>
      <c r="O165" s="1110"/>
      <c r="P165" s="554"/>
      <c r="Q165" s="550" t="str">
        <f>C165</f>
        <v>WB.u</v>
      </c>
      <c r="R165" s="550" t="str">
        <f>A161&amp;"."&amp;LOWER(A165)</f>
        <v>W.b</v>
      </c>
      <c r="S165" s="1236" t="str">
        <f t="shared" si="54"/>
        <v>AVOIR UNE POSITION DE POUVOIR -WB-</v>
      </c>
      <c r="T165" s="1236" t="str">
        <f t="shared" si="55"/>
        <v>AVOIR UN RÔLE</v>
      </c>
      <c r="U165" s="1236" t="str">
        <f t="shared" si="56"/>
        <v>Exercer une place de pouvoir élevée</v>
      </c>
      <c r="V165" s="1236" t="str">
        <f t="shared" si="57"/>
        <v>être affecté à un rôle utile</v>
      </c>
      <c r="W165" s="554"/>
      <c r="X165" s="550"/>
      <c r="Y165" s="550"/>
      <c r="Z165" s="550"/>
      <c r="AA165" s="550"/>
      <c r="AB165" s="550"/>
      <c r="AC165" s="550"/>
      <c r="AD165" s="550"/>
      <c r="AE165" s="550"/>
      <c r="AF165" s="550"/>
      <c r="AG165" s="936"/>
      <c r="AH165" s="554"/>
      <c r="AI165" s="553"/>
      <c r="AJ165" s="555"/>
      <c r="AM165" s="552"/>
      <c r="AN165" s="552"/>
      <c r="AO165" s="552"/>
      <c r="AP165" s="552"/>
      <c r="AQ165" s="552"/>
      <c r="AR165" s="556"/>
      <c r="AS165" s="552"/>
      <c r="AT165" s="552"/>
      <c r="AU165" s="559"/>
      <c r="AV165" s="559"/>
      <c r="AW165" s="551"/>
      <c r="AX165" s="552"/>
      <c r="AY165" s="552"/>
      <c r="AZ165" s="552"/>
      <c r="BA165" s="81"/>
      <c r="BB165" s="81"/>
      <c r="BC165" s="81"/>
      <c r="BD165" s="543"/>
      <c r="BE165" s="81"/>
      <c r="BF165" s="544"/>
      <c r="BG165" s="169"/>
      <c r="BS165" s="81"/>
      <c r="BT165" s="169"/>
      <c r="BU165" s="169"/>
      <c r="BV165" s="169"/>
      <c r="BW165" s="169"/>
      <c r="BX165" s="169"/>
      <c r="BY165" s="169"/>
    </row>
    <row r="166" spans="1:77" s="322" customFormat="1" ht="36" customHeight="1" thickTop="1" thickBot="1" x14ac:dyDescent="0.25">
      <c r="B166" s="1578" t="s">
        <v>589</v>
      </c>
      <c r="C166" s="1152"/>
      <c r="D166" s="1395" t="str">
        <f t="shared" si="58"/>
        <v>Exercer une place de pouvoir élevée, disposer d'une place dans le système
(= AVOIR UNE POSITION DE POUVOIR -WB-, INTÉGRER)</v>
      </c>
      <c r="E166" s="1318"/>
      <c r="F166" s="554"/>
      <c r="G166" s="1236" t="str">
        <f>$CB$9&amp;S158&amp;$CC$9&amp;T158</f>
        <v>22% savoir
77% pouvoir</v>
      </c>
      <c r="H166" s="1506" t="s">
        <v>14</v>
      </c>
      <c r="I166" s="1503"/>
      <c r="J166" s="1507" t="s">
        <v>19</v>
      </c>
      <c r="K166" s="1515"/>
      <c r="L166" s="1516"/>
      <c r="M166" s="1510" t="s">
        <v>19</v>
      </c>
      <c r="N166" s="1514" t="s">
        <v>19</v>
      </c>
      <c r="O166" s="1110"/>
      <c r="P166" s="554"/>
      <c r="Q166" s="550" t="str">
        <f>C165</f>
        <v>WB.u</v>
      </c>
      <c r="R166" s="550" t="str">
        <f>usrCode(A161&amp;A165)</f>
        <v>WB</v>
      </c>
      <c r="S166" s="1236" t="str">
        <f t="shared" si="54"/>
        <v>AVOIR UNE POSITION DE POUVOIR -WB-</v>
      </c>
      <c r="T166" s="1236" t="str">
        <f t="shared" si="55"/>
        <v>INTÉGRER</v>
      </c>
      <c r="U166" s="1236" t="str">
        <f t="shared" si="56"/>
        <v>Exercer une place de pouvoir élevée</v>
      </c>
      <c r="V166" s="1236" t="str">
        <f t="shared" si="57"/>
        <v>disposer d'une place dans le système</v>
      </c>
      <c r="W166" s="554"/>
      <c r="X166" s="550"/>
      <c r="Y166" s="550"/>
      <c r="Z166" s="550"/>
      <c r="AA166" s="550"/>
      <c r="AB166" s="550"/>
      <c r="AC166" s="550"/>
      <c r="AD166" s="550"/>
      <c r="AE166" s="550"/>
      <c r="AF166" s="550"/>
      <c r="AG166" s="936"/>
      <c r="AH166" s="554"/>
      <c r="AI166" s="553"/>
      <c r="AJ166" s="555"/>
      <c r="AM166" s="552"/>
      <c r="AN166" s="552"/>
      <c r="AO166" s="552"/>
      <c r="AP166" s="552"/>
      <c r="AQ166" s="552"/>
      <c r="AR166" s="556"/>
      <c r="AS166" s="552"/>
      <c r="AT166" s="552"/>
      <c r="AU166" s="559"/>
      <c r="AV166" s="559"/>
      <c r="AW166" s="551"/>
      <c r="AX166" s="552"/>
      <c r="AY166" s="552"/>
      <c r="AZ166" s="552"/>
      <c r="BA166" s="81"/>
      <c r="BB166" s="81"/>
      <c r="BC166" s="81"/>
      <c r="BD166" s="543"/>
      <c r="BE166" s="81"/>
      <c r="BF166" s="544"/>
      <c r="BG166" s="169"/>
      <c r="BS166" s="81"/>
      <c r="BT166" s="169"/>
      <c r="BU166" s="169"/>
      <c r="BV166" s="169"/>
      <c r="BW166" s="169"/>
      <c r="BX166" s="169"/>
      <c r="BY166" s="169"/>
    </row>
    <row r="167" spans="1:77" s="322" customFormat="1" ht="36" customHeight="1" thickTop="1" thickBot="1" x14ac:dyDescent="0.25">
      <c r="A167" s="31" t="str">
        <f>usrCode(AU158&amp;AV158)</f>
        <v>UB</v>
      </c>
      <c r="B167" s="553" t="str">
        <f>UPPER(VLOOKUP(A167,LibProfils,4,FALSE))&amp;CHAR(10)&amp;"("&amp;VLOOKUP(A167,LibProfils,5,FALSE)&amp;")"</f>
        <v>RÉUSSIR
(atteindre ses objectifs)</v>
      </c>
      <c r="C167" s="1153"/>
      <c r="D167" s="1398" t="str">
        <f t="shared" si="58"/>
        <v>Être de ceux qui ont le pouvoir, disposer d'une place dans le système
(= ÊTRE PARMI LES PUISSANTS, INTÉGRER)</v>
      </c>
      <c r="E167" s="1319"/>
      <c r="F167" s="554"/>
      <c r="G167" s="1236" t="str">
        <f>$CB$10&amp;S158&amp;$CC$10&amp;T158</f>
        <v>11% savoir
88% pouvoir</v>
      </c>
      <c r="H167" s="1506" t="s">
        <v>10</v>
      </c>
      <c r="I167" s="1503"/>
      <c r="J167" s="1507" t="s">
        <v>440</v>
      </c>
      <c r="K167" s="1515"/>
      <c r="L167" s="1509" t="s">
        <v>440</v>
      </c>
      <c r="M167" s="1512"/>
      <c r="N167" s="1514" t="s">
        <v>440</v>
      </c>
      <c r="O167" s="1110"/>
      <c r="P167" s="554"/>
      <c r="Q167" s="550" t="str">
        <f>C168</f>
        <v>WB/u</v>
      </c>
      <c r="R167" s="550" t="str">
        <f>usrCode(A161&amp;A165)</f>
        <v>WB</v>
      </c>
      <c r="S167" s="1236" t="str">
        <f t="shared" si="54"/>
        <v>ÊTRE PARMI LES PUISSANTS</v>
      </c>
      <c r="T167" s="1236" t="str">
        <f t="shared" si="55"/>
        <v>INTÉGRER</v>
      </c>
      <c r="U167" s="1236" t="str">
        <f t="shared" si="56"/>
        <v>Être de ceux qui ont le pouvoir</v>
      </c>
      <c r="V167" s="1236" t="str">
        <f t="shared" si="57"/>
        <v>disposer d'une place dans le système</v>
      </c>
      <c r="W167" s="554"/>
      <c r="X167" s="550"/>
      <c r="Y167" s="550"/>
      <c r="Z167" s="550"/>
      <c r="AA167" s="550"/>
      <c r="AB167" s="550"/>
      <c r="AC167" s="550"/>
      <c r="AD167" s="550"/>
      <c r="AE167" s="550"/>
      <c r="AF167" s="550"/>
      <c r="AG167" s="936"/>
      <c r="AH167" s="554"/>
      <c r="AI167" s="553"/>
      <c r="AJ167" s="555"/>
      <c r="AM167" s="552"/>
      <c r="AN167" s="552"/>
      <c r="AO167" s="552"/>
      <c r="AP167" s="552"/>
      <c r="AQ167" s="552"/>
      <c r="AR167" s="556"/>
      <c r="AS167" s="552"/>
      <c r="AT167" s="552"/>
      <c r="AU167" s="559"/>
      <c r="AV167" s="559"/>
      <c r="AW167" s="551"/>
      <c r="AX167" s="552"/>
      <c r="AY167" s="552"/>
      <c r="AZ167" s="552"/>
      <c r="BA167" s="81"/>
      <c r="BB167" s="81"/>
      <c r="BC167" s="81"/>
      <c r="BD167" s="543"/>
      <c r="BE167" s="81"/>
      <c r="BF167" s="544"/>
      <c r="BG167" s="169"/>
      <c r="BS167" s="81"/>
      <c r="BT167" s="169"/>
      <c r="BU167" s="169"/>
      <c r="BV167" s="169"/>
      <c r="BW167" s="169"/>
      <c r="BX167" s="169"/>
      <c r="BY167" s="169"/>
    </row>
    <row r="168" spans="1:77" s="322" customFormat="1" ht="36" customHeight="1" thickTop="1" thickBot="1" x14ac:dyDescent="0.25">
      <c r="A168" s="31" t="s">
        <v>9</v>
      </c>
      <c r="B168" s="553" t="str">
        <f>UPPER(VLOOKUP(A168,LibProfils,4,FALSE))&amp;CHAR(10)&amp;"("&amp;VLOOKUP(A168,LibProfils,5,FALSE)&amp;")"</f>
        <v>AGIR
(vivre en mouvement)</v>
      </c>
      <c r="C168" s="1405" t="str">
        <f>usrCode(AS158&amp;AV158&amp;"/"&amp;AU158)</f>
        <v>WB/u</v>
      </c>
      <c r="D168" s="1399" t="str">
        <f t="shared" si="58"/>
        <v>Être de ceux qui ont le pouvoir, conserver les traditions
(= ÊTRE PARMI LES PUISSANTS, CONSERVER)</v>
      </c>
      <c r="E168" s="1406"/>
      <c r="F168" s="554"/>
      <c r="G168" s="1236" t="str">
        <f>$CB$11&amp;S158&amp;$CC$11&amp;T158</f>
        <v xml:space="preserve">  0% savoir
99% pouvoir</v>
      </c>
      <c r="H168" s="1506" t="s">
        <v>15</v>
      </c>
      <c r="I168" s="1517"/>
      <c r="J168" s="1507" t="s">
        <v>20</v>
      </c>
      <c r="K168" s="1508" t="s">
        <v>20</v>
      </c>
      <c r="L168" s="1516"/>
      <c r="M168" s="1512"/>
      <c r="N168" s="1514" t="s">
        <v>20</v>
      </c>
      <c r="O168" s="1110"/>
      <c r="P168" s="554"/>
      <c r="Q168" s="550" t="str">
        <f>C168</f>
        <v>WB/u</v>
      </c>
      <c r="R168" s="550" t="str">
        <f>usrCode(A161&amp;"/"&amp;A164)</f>
        <v>W/u</v>
      </c>
      <c r="S168" s="1236" t="str">
        <f t="shared" si="54"/>
        <v>ÊTRE PARMI LES PUISSANTS</v>
      </c>
      <c r="T168" s="1236" t="str">
        <f t="shared" si="55"/>
        <v>CONSERVER</v>
      </c>
      <c r="U168" s="1236" t="str">
        <f t="shared" si="56"/>
        <v>Être de ceux qui ont le pouvoir</v>
      </c>
      <c r="V168" s="1236" t="str">
        <f t="shared" si="57"/>
        <v>conserver les traditions</v>
      </c>
      <c r="W168" s="554"/>
      <c r="X168" s="550"/>
      <c r="Y168" s="550"/>
      <c r="Z168" s="550"/>
      <c r="AA168" s="550"/>
      <c r="AB168" s="550"/>
      <c r="AC168" s="550"/>
      <c r="AD168" s="550"/>
      <c r="AE168" s="550"/>
      <c r="AF168" s="550"/>
      <c r="AG168" s="936"/>
      <c r="AH168" s="554"/>
      <c r="AI168" s="553"/>
      <c r="AJ168" s="555"/>
      <c r="AM168" s="552"/>
      <c r="AN168" s="552"/>
      <c r="AO168" s="552"/>
      <c r="AP168" s="552"/>
      <c r="AQ168" s="552"/>
      <c r="AR168" s="556"/>
      <c r="AS168" s="552"/>
      <c r="AT168" s="552"/>
      <c r="AU168" s="559"/>
      <c r="AV168" s="559"/>
      <c r="AW168" s="551"/>
      <c r="AX168" s="552"/>
      <c r="AY168" s="552"/>
      <c r="AZ168" s="552"/>
      <c r="BA168" s="81"/>
      <c r="BB168" s="81"/>
      <c r="BC168" s="81"/>
      <c r="BD168" s="543"/>
      <c r="BE168" s="81"/>
      <c r="BF168" s="544"/>
      <c r="BG168" s="169"/>
      <c r="BS168" s="81"/>
      <c r="BT168" s="169"/>
      <c r="BU168" s="169"/>
      <c r="BV168" s="169"/>
      <c r="BW168" s="169"/>
      <c r="BX168" s="169"/>
      <c r="BY168" s="169"/>
    </row>
    <row r="169" spans="1:77" s="322" customFormat="1" ht="36" customHeight="1" thickTop="1" thickBot="1" x14ac:dyDescent="0.25">
      <c r="B169" s="1363" t="str">
        <f>"présence de la motivation "&amp;A161&amp;" ("&amp;VLOOKUP(A161,LibProfils,4,FALSE)&amp;")"&amp;CHAR(10)&amp;"absence de la motivation "&amp;A167&amp;" ("&amp;VLOOKUP(A167,LibProfils,4,FALSE)&amp;")"</f>
        <v>présence de la motivation W (appartenir)
absence de la motivation UB (réussir)</v>
      </c>
      <c r="C169" s="1208" t="str">
        <f>A161&amp;"."&amp;LOWER(A168)</f>
        <v>W.rg</v>
      </c>
      <c r="D169" s="1400" t="str">
        <f t="shared" si="58"/>
        <v>Faire perdurer le système en place, se réaliser dans le collectif
(= SOUTENIR CE QUI EST, PARTICIPER)</v>
      </c>
      <c r="E169" s="1279"/>
      <c r="F169" s="554"/>
      <c r="G169" s="1236" t="str">
        <f>$CB$12&amp;VLOOKUP(AU158,LibProfils,4,FALSE)&amp;$CC$12&amp;VLOOKUP(AV158,LibProfils,4,FALSE)</f>
        <v xml:space="preserve">  0% savoir
  0% pouvoir</v>
      </c>
      <c r="H169" s="1236"/>
      <c r="I169" s="1504" t="s">
        <v>445</v>
      </c>
      <c r="O169" s="1110"/>
      <c r="P169" s="554"/>
      <c r="Q169" s="550" t="str">
        <f>C169</f>
        <v>W.rg</v>
      </c>
      <c r="R169" s="550" t="str">
        <f>usrCode(A161&amp;A168)</f>
        <v>RGW</v>
      </c>
      <c r="S169" s="1236" t="str">
        <f>UPPER(VLOOKUP(Q169,LibProfils,4,FALSE))</f>
        <v>SOUTENIR CE QUI EST</v>
      </c>
      <c r="T169" s="1236" t="str">
        <f t="shared" si="55"/>
        <v>PARTICIPER</v>
      </c>
      <c r="U169" s="1236" t="str">
        <f t="shared" si="56"/>
        <v>Faire perdurer le système en place</v>
      </c>
      <c r="V169" s="1236" t="str">
        <f t="shared" si="57"/>
        <v>se réaliser dans le collectif</v>
      </c>
      <c r="W169" s="554"/>
      <c r="X169" s="550"/>
      <c r="Y169" s="550"/>
      <c r="Z169" s="550"/>
      <c r="AA169" s="550"/>
      <c r="AB169" s="550"/>
      <c r="AC169" s="550"/>
      <c r="AD169" s="550"/>
      <c r="AE169" s="550"/>
      <c r="AF169" s="550"/>
      <c r="AG169" s="936"/>
      <c r="AH169" s="554"/>
      <c r="AI169" s="553"/>
      <c r="AJ169" s="555"/>
      <c r="AM169" s="552"/>
      <c r="AN169" s="552"/>
      <c r="AO169" s="552"/>
      <c r="AP169" s="552"/>
      <c r="AQ169" s="552"/>
      <c r="AR169" s="556"/>
      <c r="AS169" s="552"/>
      <c r="AT169" s="552"/>
      <c r="AU169" s="559"/>
      <c r="AV169" s="559"/>
      <c r="AW169" s="551"/>
      <c r="AX169" s="552"/>
      <c r="AY169" s="552"/>
      <c r="AZ169" s="552"/>
      <c r="BA169" s="81"/>
      <c r="BB169" s="81"/>
      <c r="BC169" s="81"/>
      <c r="BD169" s="543"/>
      <c r="BE169" s="81"/>
      <c r="BF169" s="544"/>
      <c r="BG169" s="169"/>
      <c r="BS169" s="81"/>
      <c r="BT169" s="169"/>
      <c r="BU169" s="169"/>
      <c r="BV169" s="169"/>
      <c r="BW169" s="169"/>
      <c r="BX169" s="169"/>
      <c r="BY169" s="169"/>
    </row>
    <row r="170" spans="1:77" s="322" customFormat="1" ht="36" customHeight="1" thickTop="1" thickBot="1" x14ac:dyDescent="0.25">
      <c r="B170" s="1128"/>
      <c r="C170" s="1125"/>
      <c r="D170" s="553"/>
      <c r="E170" s="554"/>
      <c r="F170" s="554"/>
      <c r="G170" s="554"/>
      <c r="H170" s="1110"/>
      <c r="I170" s="1110"/>
      <c r="J170" s="1489"/>
      <c r="K170" s="1489"/>
      <c r="L170" s="1110"/>
      <c r="M170" s="1110"/>
      <c r="N170" s="1110"/>
      <c r="O170" s="1110"/>
      <c r="P170" s="554"/>
      <c r="Q170" s="554"/>
      <c r="R170" s="554"/>
      <c r="S170" s="554"/>
      <c r="T170" s="554"/>
      <c r="U170" s="554"/>
      <c r="V170" s="554"/>
      <c r="W170" s="554"/>
      <c r="X170" s="550"/>
      <c r="Y170" s="550"/>
      <c r="Z170" s="550"/>
      <c r="AA170" s="550"/>
      <c r="AB170" s="550"/>
      <c r="AC170" s="550"/>
      <c r="AD170" s="550"/>
      <c r="AE170" s="550"/>
      <c r="AF170" s="550"/>
      <c r="AG170" s="936"/>
      <c r="AH170" s="554"/>
      <c r="AI170" s="553"/>
      <c r="AJ170" s="555"/>
      <c r="AM170" s="552"/>
      <c r="AN170" s="552"/>
      <c r="AO170" s="552"/>
      <c r="AP170" s="552"/>
      <c r="AQ170" s="552"/>
      <c r="AR170" s="556"/>
      <c r="AS170" s="552"/>
      <c r="AT170" s="552"/>
      <c r="AU170" s="559"/>
      <c r="AV170" s="559"/>
      <c r="AW170" s="551"/>
      <c r="AX170" s="552"/>
      <c r="AY170" s="552"/>
      <c r="AZ170" s="552"/>
      <c r="BA170" s="81"/>
      <c r="BB170" s="81"/>
      <c r="BC170" s="81"/>
      <c r="BD170" s="543"/>
      <c r="BE170" s="81"/>
      <c r="BF170" s="544"/>
      <c r="BG170" s="169"/>
      <c r="BS170" s="81"/>
      <c r="BT170" s="169"/>
      <c r="BU170" s="169"/>
      <c r="BV170" s="169"/>
      <c r="BW170" s="169"/>
      <c r="BX170" s="169"/>
      <c r="BY170" s="169"/>
    </row>
    <row r="171" spans="1:77" s="322" customFormat="1" ht="36" customHeight="1" thickTop="1" thickBot="1" x14ac:dyDescent="0.25">
      <c r="A171" s="1279" t="str">
        <f>usrCode(AS171&amp;AU171&amp;AV171)</f>
        <v>URW</v>
      </c>
      <c r="B171" s="1362" t="str">
        <f>UPPER(VLOOKUP(A171,LibProfils,4,FALSE))&amp;CHAR(10)&amp;"("&amp;VLOOKUP(A171,LibProfils,5,FALSE)&amp;")"</f>
        <v>AMÉLIORER
(rendre le monde meilleur)</v>
      </c>
      <c r="C171" s="1125"/>
      <c r="D171" s="553"/>
      <c r="E171" s="554"/>
      <c r="F171" s="554"/>
      <c r="G171" s="1364"/>
      <c r="H171" s="1110"/>
      <c r="I171" s="1504" t="s">
        <v>444</v>
      </c>
      <c r="J171" s="1489"/>
      <c r="K171" s="1489"/>
      <c r="L171" s="1110"/>
      <c r="M171" s="1110"/>
      <c r="N171" s="1110"/>
      <c r="O171" s="1110"/>
      <c r="P171" s="554"/>
      <c r="Q171" s="554" t="str">
        <f>A177</f>
        <v>U</v>
      </c>
      <c r="R171" s="554" t="str">
        <f>A178</f>
        <v>R</v>
      </c>
      <c r="S171" s="1236" t="str">
        <f>VLOOKUP(Q171,LibProfils,4,FALSE)</f>
        <v>savoir</v>
      </c>
      <c r="T171" s="1236" t="str">
        <f>VLOOKUP(R171,LibProfils,4,FALSE)</f>
        <v>vibrer</v>
      </c>
      <c r="U171" s="554"/>
      <c r="V171" s="554"/>
      <c r="W171" s="554"/>
      <c r="X171" s="550"/>
      <c r="Y171" s="550"/>
      <c r="Z171" s="550"/>
      <c r="AA171" s="550"/>
      <c r="AB171" s="550"/>
      <c r="AC171" s="550"/>
      <c r="AD171" s="550"/>
      <c r="AE171" s="550"/>
      <c r="AF171" s="550"/>
      <c r="AG171" s="936"/>
      <c r="AH171" s="554"/>
      <c r="AI171" s="553"/>
      <c r="AJ171" s="555"/>
      <c r="AM171" s="552"/>
      <c r="AN171" s="552"/>
      <c r="AO171" s="552"/>
      <c r="AP171" s="552"/>
      <c r="AQ171" s="552"/>
      <c r="AR171" s="556"/>
      <c r="AS171" s="559" t="str">
        <f>AS572</f>
        <v>W</v>
      </c>
      <c r="AT171" s="552"/>
      <c r="AU171" s="559" t="str">
        <f>AU572</f>
        <v>U</v>
      </c>
      <c r="AV171" s="559" t="str">
        <f>AV572</f>
        <v>R</v>
      </c>
      <c r="AW171" s="551"/>
      <c r="AX171" s="552"/>
      <c r="AY171" s="552"/>
      <c r="AZ171" s="552"/>
      <c r="BA171" s="81"/>
      <c r="BB171" s="81"/>
      <c r="BC171" s="81"/>
      <c r="BD171" s="543"/>
      <c r="BE171" s="81"/>
      <c r="BF171" s="544"/>
      <c r="BG171" s="169"/>
      <c r="BS171" s="81"/>
      <c r="BT171" s="169"/>
      <c r="BU171" s="169"/>
      <c r="BV171" s="169"/>
      <c r="BW171" s="169"/>
      <c r="BX171" s="169"/>
      <c r="BY171" s="169"/>
    </row>
    <row r="172" spans="1:77" s="322" customFormat="1" ht="36" customHeight="1" thickTop="1" thickBot="1" x14ac:dyDescent="0.25">
      <c r="B172" s="1128"/>
      <c r="C172" s="1278" t="str">
        <f>usrCode(AS171&amp;AU171&amp;"/"&amp;AV171)</f>
        <v>WU/r</v>
      </c>
      <c r="D172" s="1394" t="str">
        <f>$U$3&amp;U172&amp;$U$4&amp;V172&amp;$U$5&amp;$U$6&amp;$U$7&amp;S172&amp;$U$8&amp;T172&amp;$U$9</f>
        <v>Travailler au bon ordre du monde, suivre les règles à la lettre
(= STRUCTURER LE MONDE -WU-, OBTEMPÉRER)</v>
      </c>
      <c r="E172" s="1393"/>
      <c r="F172" s="554"/>
      <c r="G172" s="1236" t="str">
        <f>$CB$2&amp;S171&amp;$CC$2&amp;T171</f>
        <v>99% savoir
  0% vibrer</v>
      </c>
      <c r="H172" s="1506" t="s">
        <v>6</v>
      </c>
      <c r="I172" s="1529"/>
      <c r="J172" s="1528" t="s">
        <v>439</v>
      </c>
      <c r="K172" s="1525" t="s">
        <v>439</v>
      </c>
      <c r="L172" s="1509"/>
      <c r="M172" s="1510" t="s">
        <v>439</v>
      </c>
      <c r="N172" s="1511"/>
      <c r="O172" s="1110"/>
      <c r="P172" s="554"/>
      <c r="Q172" s="550" t="str">
        <f>C172</f>
        <v>WU/r</v>
      </c>
      <c r="R172" s="550" t="str">
        <f>usrCode(A174&amp;"/"&amp;A178)</f>
        <v>W/r</v>
      </c>
      <c r="S172" s="1236" t="str">
        <f t="shared" ref="S172:S181" si="59">UPPER(VLOOKUP(Q172,LibProfils,4,FALSE))</f>
        <v>STRUCTURER LE MONDE -WU-</v>
      </c>
      <c r="T172" s="1236" t="str">
        <f t="shared" ref="T172:T182" si="60">UPPER(VLOOKUP(R172,LibProfils,4,FALSE))</f>
        <v>OBTEMPÉRER</v>
      </c>
      <c r="U172" s="1236" t="str">
        <f t="shared" ref="U172:U182" si="61">UPPER(LEFT(VLOOKUP(Q172,LibProfils,5,FALSE)))&amp;MID(VLOOKUP(Q172,LibProfils,5,FALSE),2,99)</f>
        <v>Travailler au bon ordre du monde</v>
      </c>
      <c r="V172" s="1236" t="str">
        <f t="shared" ref="V172:V182" si="62">VLOOKUP(R172,LibProfils,5,FALSE)</f>
        <v>suivre les règles à la lettre</v>
      </c>
      <c r="W172" s="554"/>
      <c r="X172" s="550"/>
      <c r="Y172" s="550"/>
      <c r="Z172" s="550"/>
      <c r="AA172" s="550"/>
      <c r="AB172" s="550"/>
      <c r="AC172" s="550"/>
      <c r="AD172" s="550"/>
      <c r="AE172" s="550"/>
      <c r="AF172" s="550"/>
      <c r="AG172" s="936"/>
      <c r="AH172" s="554"/>
      <c r="AI172" s="553"/>
      <c r="AJ172" s="555"/>
      <c r="AM172" s="552"/>
      <c r="AN172" s="552"/>
      <c r="AO172" s="552"/>
      <c r="AP172" s="552"/>
      <c r="AQ172" s="552"/>
      <c r="AR172" s="556"/>
      <c r="AS172" s="552"/>
      <c r="AT172" s="552"/>
      <c r="AU172" s="559"/>
      <c r="AV172" s="559"/>
      <c r="AW172" s="551"/>
      <c r="AX172" s="552"/>
      <c r="AY172" s="552"/>
      <c r="AZ172" s="552"/>
      <c r="BA172" s="81"/>
      <c r="BB172" s="81"/>
      <c r="BC172" s="81"/>
      <c r="BD172" s="543"/>
      <c r="BE172" s="81"/>
      <c r="BF172" s="544"/>
      <c r="BG172" s="169"/>
      <c r="BS172" s="81"/>
      <c r="BT172" s="169"/>
      <c r="BU172" s="169"/>
      <c r="BV172" s="169"/>
      <c r="BW172" s="169"/>
      <c r="BX172" s="169"/>
      <c r="BY172" s="169"/>
    </row>
    <row r="173" spans="1:77" s="322" customFormat="1" ht="36" customHeight="1" thickTop="1" thickBot="1" x14ac:dyDescent="0.25">
      <c r="B173" s="1578" t="s">
        <v>385</v>
      </c>
      <c r="C173" s="1154"/>
      <c r="D173" s="1395" t="str">
        <f t="shared" ref="D173:D182" si="63">$U$3&amp;U173&amp;$U$4&amp;V173&amp;$U$5&amp;$U$6&amp;$U$7&amp;S173&amp;$U$8&amp;T173&amp;$U$9</f>
        <v>Travailler au bon ordre du monde, s'assurer d'un monde fonctionnel
(= STRUCTURER LE MONDE -WU-, STRUCTURER)</v>
      </c>
      <c r="E173" s="1320"/>
      <c r="F173" s="554"/>
      <c r="G173" s="1236" t="str">
        <f>$CB$3&amp;S171&amp;$CC$3&amp;T171</f>
        <v>88% savoir
11% vibrer</v>
      </c>
      <c r="H173" s="1506" t="s">
        <v>11</v>
      </c>
      <c r="I173" s="1503"/>
      <c r="J173" s="1530" t="s">
        <v>16</v>
      </c>
      <c r="K173" s="1508" t="s">
        <v>16</v>
      </c>
      <c r="L173" s="1509" t="s">
        <v>16</v>
      </c>
      <c r="M173" s="1512"/>
      <c r="N173" s="1511"/>
      <c r="O173" s="1110"/>
      <c r="P173" s="554"/>
      <c r="Q173" s="550" t="str">
        <f>C172</f>
        <v>WU/r</v>
      </c>
      <c r="R173" s="550" t="str">
        <f>usrCode(A174&amp;A177)</f>
        <v>WU</v>
      </c>
      <c r="S173" s="1236" t="str">
        <f t="shared" si="59"/>
        <v>STRUCTURER LE MONDE -WU-</v>
      </c>
      <c r="T173" s="1236" t="str">
        <f t="shared" si="60"/>
        <v>STRUCTURER</v>
      </c>
      <c r="U173" s="1236" t="str">
        <f t="shared" si="61"/>
        <v>Travailler au bon ordre du monde</v>
      </c>
      <c r="V173" s="1236" t="str">
        <f t="shared" si="62"/>
        <v>s'assurer d'un monde fonctionnel</v>
      </c>
      <c r="W173" s="554"/>
      <c r="X173" s="550"/>
      <c r="Y173" s="550"/>
      <c r="Z173" s="550"/>
      <c r="AA173" s="550"/>
      <c r="AB173" s="550"/>
      <c r="AC173" s="550"/>
      <c r="AD173" s="550"/>
      <c r="AE173" s="550"/>
      <c r="AF173" s="550"/>
      <c r="AG173" s="936"/>
      <c r="AH173" s="554"/>
      <c r="AI173" s="553"/>
      <c r="AJ173" s="555"/>
      <c r="AM173" s="552"/>
      <c r="AN173" s="552"/>
      <c r="AO173" s="552"/>
      <c r="AP173" s="552"/>
      <c r="AQ173" s="552"/>
      <c r="AR173" s="556"/>
      <c r="AS173" s="552"/>
      <c r="AT173" s="552"/>
      <c r="AU173" s="559"/>
      <c r="AV173" s="559"/>
      <c r="AW173" s="551"/>
      <c r="AX173" s="552"/>
      <c r="AY173" s="552"/>
      <c r="AZ173" s="552"/>
      <c r="BA173" s="81"/>
      <c r="BB173" s="81"/>
      <c r="BC173" s="81"/>
      <c r="BD173" s="543"/>
      <c r="BE173" s="81"/>
      <c r="BF173" s="544"/>
      <c r="BG173" s="169"/>
      <c r="BS173" s="81"/>
      <c r="BT173" s="169"/>
      <c r="BU173" s="169"/>
      <c r="BV173" s="169"/>
      <c r="BW173" s="169"/>
      <c r="BX173" s="169"/>
      <c r="BY173" s="169"/>
    </row>
    <row r="174" spans="1:77" s="322" customFormat="1" ht="36" customHeight="1" thickTop="1" thickBot="1" x14ac:dyDescent="0.25">
      <c r="A174" s="31" t="str">
        <f>usrCode(AS171)</f>
        <v>W</v>
      </c>
      <c r="B174" s="553" t="str">
        <f>UPPER(VLOOKUP(A174,LibProfils,4,FALSE))&amp;CHAR(10)&amp;"("&amp;VLOOKUP(A174,LibProfils,5,FALSE)&amp;")"</f>
        <v>APPARTENIR
(vivre en société)</v>
      </c>
      <c r="C174" s="1155"/>
      <c r="D174" s="1398" t="str">
        <f t="shared" si="63"/>
        <v>Proposer les bons schémas d'organisation, s'assurer d'un monde fonctionnel
(= PERFECTIONNER LE MONDE, STRUCTURER)</v>
      </c>
      <c r="E174" s="1321"/>
      <c r="F174" s="554"/>
      <c r="G174" s="1236" t="str">
        <f>$CB$4&amp;S171&amp;$CC$4&amp;T171</f>
        <v>77% savoir
22% vibrer</v>
      </c>
      <c r="H174" s="1506" t="s">
        <v>7</v>
      </c>
      <c r="I174" s="1503"/>
      <c r="J174" s="1513"/>
      <c r="K174" s="1508" t="s">
        <v>442</v>
      </c>
      <c r="L174" s="1509" t="s">
        <v>442</v>
      </c>
      <c r="M174" s="1512"/>
      <c r="N174" s="1514" t="s">
        <v>442</v>
      </c>
      <c r="O174" s="1110"/>
      <c r="P174" s="554"/>
      <c r="Q174" s="550" t="str">
        <f>C175</f>
        <v>WU.r</v>
      </c>
      <c r="R174" s="550" t="str">
        <f>usrCode(A174&amp;A177)</f>
        <v>WU</v>
      </c>
      <c r="S174" s="1236" t="str">
        <f t="shared" si="59"/>
        <v>PERFECTIONNER LE MONDE</v>
      </c>
      <c r="T174" s="1236" t="str">
        <f t="shared" si="60"/>
        <v>STRUCTURER</v>
      </c>
      <c r="U174" s="1236" t="str">
        <f t="shared" si="61"/>
        <v>Proposer les bons schémas d'organisation</v>
      </c>
      <c r="V174" s="1236" t="str">
        <f t="shared" si="62"/>
        <v>s'assurer d'un monde fonctionnel</v>
      </c>
      <c r="W174" s="554"/>
      <c r="X174" s="550"/>
      <c r="Y174" s="550"/>
      <c r="Z174" s="550"/>
      <c r="AA174" s="550"/>
      <c r="AB174" s="550"/>
      <c r="AC174" s="550"/>
      <c r="AD174" s="550"/>
      <c r="AE174" s="550"/>
      <c r="AF174" s="550"/>
      <c r="AG174" s="936"/>
      <c r="AH174" s="554"/>
      <c r="AI174" s="553"/>
      <c r="AJ174" s="555"/>
      <c r="AM174" s="552"/>
      <c r="AN174" s="552"/>
      <c r="AO174" s="552"/>
      <c r="AP174" s="552"/>
      <c r="AQ174" s="552"/>
      <c r="AR174" s="556"/>
      <c r="AS174" s="552"/>
      <c r="AT174" s="552"/>
      <c r="AU174" s="559"/>
      <c r="AV174" s="559"/>
      <c r="AW174" s="551"/>
      <c r="AX174" s="552"/>
      <c r="AY174" s="552"/>
      <c r="AZ174" s="552"/>
      <c r="BA174" s="81"/>
      <c r="BB174" s="81"/>
      <c r="BC174" s="81"/>
      <c r="BD174" s="543"/>
      <c r="BE174" s="81"/>
      <c r="BF174" s="544"/>
      <c r="BG174" s="169"/>
      <c r="BS174" s="81"/>
      <c r="BT174" s="169"/>
      <c r="BU174" s="169"/>
      <c r="BV174" s="169"/>
      <c r="BW174" s="169"/>
      <c r="BX174" s="169"/>
      <c r="BY174" s="169"/>
    </row>
    <row r="175" spans="1:77" s="322" customFormat="1" ht="36" customHeight="1" thickTop="1" thickBot="1" x14ac:dyDescent="0.25">
      <c r="C175" s="1411" t="str">
        <f>usrCode(AS171&amp;AU171)&amp;"."&amp;LOWER(AV171)</f>
        <v>WU.r</v>
      </c>
      <c r="D175" s="1399" t="str">
        <f t="shared" si="63"/>
        <v>Proposer les bons schémas d'organisation, maîtriser ses tâches
(= PERFECTIONNER LE MONDE, ASSURER LE PRÉSENT)</v>
      </c>
      <c r="E175" s="1412"/>
      <c r="F175" s="554"/>
      <c r="G175" s="1236" t="str">
        <f>$CB$5&amp;S171&amp;$CC$5&amp;T171</f>
        <v>66% savoir
33% vibrer</v>
      </c>
      <c r="H175" s="1506" t="s">
        <v>12</v>
      </c>
      <c r="I175" s="1503"/>
      <c r="J175" s="1513"/>
      <c r="K175" s="1508" t="s">
        <v>17</v>
      </c>
      <c r="L175" s="1509" t="s">
        <v>17</v>
      </c>
      <c r="M175" s="1510" t="s">
        <v>17</v>
      </c>
      <c r="N175" s="1511"/>
      <c r="O175" s="1110"/>
      <c r="P175" s="554"/>
      <c r="Q175" s="550" t="str">
        <f>C175</f>
        <v>WU.r</v>
      </c>
      <c r="R175" s="550" t="str">
        <f>A174&amp;"."&amp;LOWER(A177)</f>
        <v>W.u</v>
      </c>
      <c r="S175" s="1236" t="str">
        <f t="shared" si="59"/>
        <v>PERFECTIONNER LE MONDE</v>
      </c>
      <c r="T175" s="1236" t="str">
        <f t="shared" si="60"/>
        <v>ASSURER LE PRÉSENT</v>
      </c>
      <c r="U175" s="1236" t="str">
        <f t="shared" si="61"/>
        <v>Proposer les bons schémas d'organisation</v>
      </c>
      <c r="V175" s="1236" t="str">
        <f t="shared" si="62"/>
        <v>maîtriser ses tâches</v>
      </c>
      <c r="W175" s="554"/>
      <c r="X175" s="550"/>
      <c r="Y175" s="550"/>
      <c r="Z175" s="550"/>
      <c r="AA175" s="550"/>
      <c r="AB175" s="550"/>
      <c r="AC175" s="550"/>
      <c r="AD175" s="550"/>
      <c r="AE175" s="550"/>
      <c r="AF175" s="550"/>
      <c r="AG175" s="936"/>
      <c r="AH175" s="554"/>
      <c r="AI175" s="553"/>
      <c r="AJ175" s="555"/>
      <c r="AM175" s="552"/>
      <c r="AN175" s="552"/>
      <c r="AO175" s="552"/>
      <c r="AP175" s="552"/>
      <c r="AQ175" s="552"/>
      <c r="AR175" s="556"/>
      <c r="AS175" s="552"/>
      <c r="AT175" s="552"/>
      <c r="AU175" s="559"/>
      <c r="AV175" s="559"/>
      <c r="AW175" s="551"/>
      <c r="AX175" s="552"/>
      <c r="AY175" s="552"/>
      <c r="AZ175" s="552"/>
      <c r="BA175" s="81"/>
      <c r="BB175" s="81"/>
      <c r="BC175" s="81"/>
      <c r="BD175" s="543"/>
      <c r="BE175" s="81"/>
      <c r="BF175" s="544"/>
      <c r="BG175" s="169"/>
      <c r="BS175" s="81"/>
      <c r="BT175" s="169"/>
      <c r="BU175" s="169"/>
      <c r="BV175" s="169"/>
      <c r="BW175" s="169"/>
      <c r="BX175" s="169"/>
      <c r="BY175" s="169"/>
    </row>
    <row r="176" spans="1:77" s="322" customFormat="1" ht="36" customHeight="1" thickTop="1" thickBot="1" x14ac:dyDescent="0.25">
      <c r="B176" s="1578" t="s">
        <v>384</v>
      </c>
      <c r="C176" s="1156"/>
      <c r="D176" s="1396" t="str">
        <f t="shared" si="63"/>
        <v>Rendre le monde meilleur, maîtriser ses tâches
(= AMÉLIORER, ASSURER LE PRÉSENT)</v>
      </c>
      <c r="E176" s="1322"/>
      <c r="F176" s="554"/>
      <c r="G176" s="1236" t="str">
        <f>$CB$6&amp;S171&amp;$CC$6&amp;T171</f>
        <v>55% savoir
44% vibrer</v>
      </c>
      <c r="H176" s="1506" t="s">
        <v>8</v>
      </c>
      <c r="I176" s="1503"/>
      <c r="J176" s="1507" t="s">
        <v>441</v>
      </c>
      <c r="K176" s="1515"/>
      <c r="L176" s="1509" t="s">
        <v>441</v>
      </c>
      <c r="M176" s="1510" t="s">
        <v>441</v>
      </c>
      <c r="N176" s="1511"/>
      <c r="O176" s="1110"/>
      <c r="P176" s="554"/>
      <c r="Q176" s="550" t="str">
        <f>A171</f>
        <v>URW</v>
      </c>
      <c r="R176" s="550" t="str">
        <f>A174&amp;"."&amp;LOWER(A177)</f>
        <v>W.u</v>
      </c>
      <c r="S176" s="1236" t="str">
        <f t="shared" si="59"/>
        <v>AMÉLIORER</v>
      </c>
      <c r="T176" s="1236" t="str">
        <f t="shared" si="60"/>
        <v>ASSURER LE PRÉSENT</v>
      </c>
      <c r="U176" s="1236" t="str">
        <f t="shared" si="61"/>
        <v>Rendre le monde meilleur</v>
      </c>
      <c r="V176" s="1236" t="str">
        <f t="shared" si="62"/>
        <v>maîtriser ses tâches</v>
      </c>
      <c r="W176" s="554"/>
      <c r="X176" s="550"/>
      <c r="Y176" s="550"/>
      <c r="Z176" s="550"/>
      <c r="AA176" s="550"/>
      <c r="AB176" s="550"/>
      <c r="AC176" s="550"/>
      <c r="AD176" s="550"/>
      <c r="AE176" s="550"/>
      <c r="AF176" s="550"/>
      <c r="AG176" s="936"/>
      <c r="AH176" s="554"/>
      <c r="AI176" s="553"/>
      <c r="AJ176" s="555"/>
      <c r="AM176" s="552"/>
      <c r="AN176" s="552"/>
      <c r="AO176" s="552"/>
      <c r="AP176" s="552"/>
      <c r="AQ176" s="552"/>
      <c r="AR176" s="556"/>
      <c r="AS176" s="552"/>
      <c r="AT176" s="552"/>
      <c r="AU176" s="559"/>
      <c r="AV176" s="559"/>
      <c r="AW176" s="551"/>
      <c r="AX176" s="552"/>
      <c r="AY176" s="552"/>
      <c r="AZ176" s="552"/>
      <c r="BA176" s="81"/>
      <c r="BB176" s="81"/>
      <c r="BC176" s="81"/>
      <c r="BD176" s="543"/>
      <c r="BE176" s="81"/>
      <c r="BF176" s="544"/>
      <c r="BG176" s="169"/>
      <c r="BS176" s="81"/>
      <c r="BT176" s="169"/>
      <c r="BU176" s="169"/>
      <c r="BV176" s="169"/>
      <c r="BW176" s="169"/>
      <c r="BX176" s="169"/>
      <c r="BY176" s="169"/>
    </row>
    <row r="177" spans="1:77" s="322" customFormat="1" ht="36" customHeight="1" thickTop="1" thickBot="1" x14ac:dyDescent="0.25">
      <c r="A177" s="31" t="str">
        <f>usrCode(AU171)</f>
        <v>U</v>
      </c>
      <c r="B177" s="553" t="str">
        <f>UPPER(VLOOKUP(A177,LibProfils,4,FALSE))&amp;CHAR(10)&amp;"("&amp;VLOOKUP(A177,LibProfils,5,FALSE)&amp;")"</f>
        <v>SAVOIR
(vivre dans un monde d'intelligence)</v>
      </c>
      <c r="C177" s="1157"/>
      <c r="D177" s="1395" t="str">
        <f t="shared" si="63"/>
        <v>Rendre le monde meilleur, défendre la société contre toute menace
(= AMÉLIORER, PROTÉGER SON CADRE)</v>
      </c>
      <c r="E177" s="1323"/>
      <c r="F177" s="554"/>
      <c r="G177" s="1236" t="str">
        <f>$CB$7&amp;S171&amp;$CC$7&amp;T171</f>
        <v>44% savoir
55% vibrer</v>
      </c>
      <c r="H177" s="1506" t="s">
        <v>13</v>
      </c>
      <c r="I177" s="1503"/>
      <c r="J177" s="1513"/>
      <c r="K177" s="1515"/>
      <c r="L177" s="1509" t="s">
        <v>18</v>
      </c>
      <c r="M177" s="1510" t="s">
        <v>18</v>
      </c>
      <c r="N177" s="1514" t="s">
        <v>18</v>
      </c>
      <c r="O177" s="1110"/>
      <c r="P177" s="554"/>
      <c r="Q177" s="550" t="str">
        <f>A171</f>
        <v>URW</v>
      </c>
      <c r="R177" s="550" t="str">
        <f>A174&amp;"."&amp;LOWER(A178)</f>
        <v>W.r</v>
      </c>
      <c r="S177" s="1236" t="str">
        <f t="shared" si="59"/>
        <v>AMÉLIORER</v>
      </c>
      <c r="T177" s="1236" t="str">
        <f t="shared" si="60"/>
        <v>PROTÉGER SON CADRE</v>
      </c>
      <c r="U177" s="1236" t="str">
        <f t="shared" si="61"/>
        <v>Rendre le monde meilleur</v>
      </c>
      <c r="V177" s="1236" t="str">
        <f t="shared" si="62"/>
        <v>défendre la société contre toute menace</v>
      </c>
      <c r="W177" s="554"/>
      <c r="X177" s="550"/>
      <c r="Y177" s="550"/>
      <c r="Z177" s="550"/>
      <c r="AA177" s="550"/>
      <c r="AB177" s="550"/>
      <c r="AC177" s="550"/>
      <c r="AD177" s="550"/>
      <c r="AE177" s="550"/>
      <c r="AF177" s="550"/>
      <c r="AG177" s="936"/>
      <c r="AH177" s="554"/>
      <c r="AI177" s="553"/>
      <c r="AJ177" s="555"/>
      <c r="AM177" s="552"/>
      <c r="AN177" s="552"/>
      <c r="AO177" s="552"/>
      <c r="AP177" s="552"/>
      <c r="AQ177" s="552"/>
      <c r="AR177" s="556"/>
      <c r="AS177" s="552"/>
      <c r="AT177" s="552"/>
      <c r="AU177" s="559"/>
      <c r="AV177" s="559"/>
      <c r="AW177" s="551"/>
      <c r="AX177" s="552"/>
      <c r="AY177" s="552"/>
      <c r="AZ177" s="552"/>
      <c r="BA177" s="81"/>
      <c r="BB177" s="81"/>
      <c r="BC177" s="81"/>
      <c r="BD177" s="543"/>
      <c r="BE177" s="81"/>
      <c r="BF177" s="544"/>
      <c r="BG177" s="169"/>
      <c r="BS177" s="81"/>
      <c r="BT177" s="169"/>
      <c r="BU177" s="169"/>
      <c r="BV177" s="169"/>
      <c r="BW177" s="169"/>
      <c r="BX177" s="169"/>
      <c r="BY177" s="169"/>
    </row>
    <row r="178" spans="1:77" s="322" customFormat="1" ht="36" customHeight="1" thickTop="1" thickBot="1" x14ac:dyDescent="0.25">
      <c r="A178" s="31" t="str">
        <f>usrCode(AV171)</f>
        <v>R</v>
      </c>
      <c r="B178" s="553" t="str">
        <f>UPPER(VLOOKUP(A178,LibProfils,4,FALSE))&amp;CHAR(10)&amp;"("&amp;VLOOKUP(A178,LibProfils,5,FALSE)&amp;")"</f>
        <v>VIBRER
(vivre dans un monde d'opportunités)</v>
      </c>
      <c r="C178" s="1413" t="str">
        <f>usrCode(AS171&amp;AV171)&amp;"."&amp;LOWER(AU171)</f>
        <v>RW.u</v>
      </c>
      <c r="D178" s="1396" t="str">
        <f t="shared" si="63"/>
        <v>Aider la société à cheminer, défendre la société contre toute menace
(= GUIDER LE MONDE, PROTÉGER SON CADRE)</v>
      </c>
      <c r="E178" s="1414"/>
      <c r="F178" s="554"/>
      <c r="G178" s="1236" t="str">
        <f>$CB$8&amp;S171&amp;$CC$8&amp;T171</f>
        <v>33% savoir
66% vibrer</v>
      </c>
      <c r="H178" s="1506" t="s">
        <v>9</v>
      </c>
      <c r="I178" s="1503"/>
      <c r="J178" s="1513"/>
      <c r="K178" s="1508" t="s">
        <v>443</v>
      </c>
      <c r="L178" s="1516"/>
      <c r="M178" s="1510" t="s">
        <v>443</v>
      </c>
      <c r="N178" s="1514" t="s">
        <v>443</v>
      </c>
      <c r="O178" s="1110"/>
      <c r="P178" s="554"/>
      <c r="Q178" s="550" t="str">
        <f>C178</f>
        <v>RW.u</v>
      </c>
      <c r="R178" s="550" t="str">
        <f>A174&amp;"."&amp;LOWER(A178)</f>
        <v>W.r</v>
      </c>
      <c r="S178" s="1236" t="str">
        <f t="shared" si="59"/>
        <v>GUIDER LE MONDE</v>
      </c>
      <c r="T178" s="1236" t="str">
        <f t="shared" si="60"/>
        <v>PROTÉGER SON CADRE</v>
      </c>
      <c r="U178" s="1236" t="str">
        <f t="shared" si="61"/>
        <v>Aider la société à cheminer</v>
      </c>
      <c r="V178" s="1236" t="str">
        <f t="shared" si="62"/>
        <v>défendre la société contre toute menace</v>
      </c>
      <c r="W178" s="554"/>
      <c r="X178" s="550"/>
      <c r="Y178" s="550"/>
      <c r="Z178" s="550"/>
      <c r="AA178" s="550"/>
      <c r="AB178" s="550"/>
      <c r="AC178" s="550"/>
      <c r="AD178" s="550"/>
      <c r="AE178" s="550"/>
      <c r="AF178" s="550"/>
      <c r="AG178" s="936"/>
      <c r="AH178" s="554"/>
      <c r="AI178" s="553"/>
      <c r="AJ178" s="555"/>
      <c r="AM178" s="552"/>
      <c r="AN178" s="552"/>
      <c r="AO178" s="552"/>
      <c r="AP178" s="552"/>
      <c r="AQ178" s="552"/>
      <c r="AR178" s="556"/>
      <c r="AS178" s="552"/>
      <c r="AT178" s="552"/>
      <c r="AU178" s="559"/>
      <c r="AV178" s="559"/>
      <c r="AW178" s="551"/>
      <c r="AX178" s="552"/>
      <c r="AY178" s="552"/>
      <c r="AZ178" s="552"/>
      <c r="BA178" s="81"/>
      <c r="BB178" s="81"/>
      <c r="BC178" s="81"/>
      <c r="BD178" s="543"/>
      <c r="BE178" s="81"/>
      <c r="BF178" s="544"/>
      <c r="BG178" s="169"/>
      <c r="BS178" s="81"/>
      <c r="BT178" s="169"/>
      <c r="BU178" s="169"/>
      <c r="BV178" s="169"/>
      <c r="BW178" s="169"/>
      <c r="BX178" s="169"/>
      <c r="BY178" s="169"/>
    </row>
    <row r="179" spans="1:77" s="322" customFormat="1" ht="36" customHeight="1" thickTop="1" thickBot="1" x14ac:dyDescent="0.25">
      <c r="B179" s="1578" t="s">
        <v>589</v>
      </c>
      <c r="C179" s="1158"/>
      <c r="D179" s="1395" t="str">
        <f t="shared" si="63"/>
        <v>Aider la société à cheminer, agir au nom de ce qui est grand
(= GUIDER LE MONDE, S'ENGAGER)</v>
      </c>
      <c r="E179" s="1324" t="s">
        <v>29</v>
      </c>
      <c r="F179" s="554"/>
      <c r="G179" s="1236" t="str">
        <f>$CB$9&amp;S171&amp;$CC$9&amp;T171</f>
        <v>22% savoir
77% vibrer</v>
      </c>
      <c r="H179" s="1506" t="s">
        <v>14</v>
      </c>
      <c r="I179" s="1503"/>
      <c r="J179" s="1507" t="s">
        <v>19</v>
      </c>
      <c r="K179" s="1515"/>
      <c r="L179" s="1516"/>
      <c r="M179" s="1510" t="s">
        <v>19</v>
      </c>
      <c r="N179" s="1514" t="s">
        <v>19</v>
      </c>
      <c r="O179" s="1110"/>
      <c r="P179" s="554"/>
      <c r="Q179" s="550" t="str">
        <f>C178</f>
        <v>RW.u</v>
      </c>
      <c r="R179" s="550" t="str">
        <f>usrCode(A174&amp;A178)</f>
        <v>RW</v>
      </c>
      <c r="S179" s="1236" t="str">
        <f t="shared" si="59"/>
        <v>GUIDER LE MONDE</v>
      </c>
      <c r="T179" s="1236" t="str">
        <f t="shared" si="60"/>
        <v>S'ENGAGER</v>
      </c>
      <c r="U179" s="1236" t="str">
        <f t="shared" si="61"/>
        <v>Aider la société à cheminer</v>
      </c>
      <c r="V179" s="1236" t="str">
        <f t="shared" si="62"/>
        <v>agir au nom de ce qui est grand</v>
      </c>
      <c r="W179" s="554"/>
      <c r="X179" s="550"/>
      <c r="Y179" s="550"/>
      <c r="Z179" s="550"/>
      <c r="AA179" s="550"/>
      <c r="AB179" s="550"/>
      <c r="AC179" s="550"/>
      <c r="AD179" s="550"/>
      <c r="AE179" s="550"/>
      <c r="AF179" s="550"/>
      <c r="AG179" s="936"/>
      <c r="AH179" s="554"/>
      <c r="AI179" s="553"/>
      <c r="AJ179" s="555"/>
      <c r="AM179" s="552"/>
      <c r="AN179" s="552"/>
      <c r="AO179" s="552"/>
      <c r="AP179" s="552"/>
      <c r="AQ179" s="552"/>
      <c r="AR179" s="556"/>
      <c r="AS179" s="552"/>
      <c r="AT179" s="552"/>
      <c r="AU179" s="559"/>
      <c r="AV179" s="559"/>
      <c r="AW179" s="551"/>
      <c r="AX179" s="552"/>
      <c r="AY179" s="552"/>
      <c r="AZ179" s="552"/>
      <c r="BA179" s="81"/>
      <c r="BB179" s="81"/>
      <c r="BC179" s="81"/>
      <c r="BD179" s="543"/>
      <c r="BE179" s="81"/>
      <c r="BF179" s="544"/>
      <c r="BG179" s="169"/>
      <c r="BS179" s="81"/>
      <c r="BT179" s="169"/>
      <c r="BU179" s="169"/>
      <c r="BV179" s="169"/>
      <c r="BW179" s="169"/>
      <c r="BX179" s="169"/>
      <c r="BY179" s="169"/>
    </row>
    <row r="180" spans="1:77" s="322" customFormat="1" ht="36" customHeight="1" thickTop="1" thickBot="1" x14ac:dyDescent="0.25">
      <c r="A180" s="31" t="str">
        <f>usrCode(AU171&amp;AV171)</f>
        <v>UR</v>
      </c>
      <c r="B180" s="553" t="str">
        <f>UPPER(VLOOKUP(A180,LibProfils,4,FALSE))&amp;CHAR(10)&amp;"("&amp;VLOOKUP(A180,LibProfils,5,FALSE)&amp;")"</f>
        <v>PENSER
(faire tournoyer les idées)</v>
      </c>
      <c r="C180" s="1159"/>
      <c r="D180" s="1398" t="str">
        <f t="shared" si="63"/>
        <v>Prémunir la société de toute menace, agir au nom de ce qui est grand
(= PROTÉGER LE MONDE, S'ENGAGER)</v>
      </c>
      <c r="E180" s="1325"/>
      <c r="F180" s="554"/>
      <c r="G180" s="1236" t="str">
        <f>$CB$10&amp;S171&amp;$CC$10&amp;T171</f>
        <v>11% savoir
88% vibrer</v>
      </c>
      <c r="H180" s="1506" t="s">
        <v>10</v>
      </c>
      <c r="I180" s="1503"/>
      <c r="J180" s="1507" t="s">
        <v>440</v>
      </c>
      <c r="K180" s="1515"/>
      <c r="L180" s="1509" t="s">
        <v>440</v>
      </c>
      <c r="M180" s="1512"/>
      <c r="N180" s="1514" t="s">
        <v>440</v>
      </c>
      <c r="O180" s="1110"/>
      <c r="P180" s="554"/>
      <c r="Q180" s="550" t="str">
        <f>C181</f>
        <v>RW/u</v>
      </c>
      <c r="R180" s="550" t="str">
        <f>usrCode(A174&amp;A178)</f>
        <v>RW</v>
      </c>
      <c r="S180" s="1236" t="str">
        <f t="shared" si="59"/>
        <v>PROTÉGER LE MONDE</v>
      </c>
      <c r="T180" s="1236" t="str">
        <f t="shared" si="60"/>
        <v>S'ENGAGER</v>
      </c>
      <c r="U180" s="1236" t="str">
        <f t="shared" si="61"/>
        <v>Prémunir la société de toute menace</v>
      </c>
      <c r="V180" s="1236" t="str">
        <f t="shared" si="62"/>
        <v>agir au nom de ce qui est grand</v>
      </c>
      <c r="W180" s="554"/>
      <c r="X180" s="550"/>
      <c r="Y180" s="550"/>
      <c r="Z180" s="550"/>
      <c r="AA180" s="550"/>
      <c r="AB180" s="550"/>
      <c r="AC180" s="550"/>
      <c r="AD180" s="550"/>
      <c r="AE180" s="550"/>
      <c r="AF180" s="550"/>
      <c r="AG180" s="936"/>
      <c r="AH180" s="554"/>
      <c r="AI180" s="553"/>
      <c r="AJ180" s="555"/>
      <c r="AM180" s="552"/>
      <c r="AN180" s="552"/>
      <c r="AO180" s="552"/>
      <c r="AP180" s="552"/>
      <c r="AQ180" s="552"/>
      <c r="AR180" s="556"/>
      <c r="AS180" s="552"/>
      <c r="AT180" s="552"/>
      <c r="AU180" s="559"/>
      <c r="AV180" s="559"/>
      <c r="AW180" s="551"/>
      <c r="AX180" s="552"/>
      <c r="AY180" s="552"/>
      <c r="AZ180" s="552"/>
      <c r="BA180" s="81"/>
      <c r="BB180" s="81"/>
      <c r="BC180" s="81"/>
      <c r="BD180" s="543"/>
      <c r="BE180" s="81"/>
      <c r="BF180" s="544"/>
      <c r="BG180" s="169"/>
      <c r="BS180" s="81"/>
      <c r="BT180" s="169"/>
      <c r="BU180" s="169"/>
      <c r="BV180" s="169"/>
      <c r="BW180" s="169"/>
      <c r="BX180" s="169"/>
      <c r="BY180" s="169"/>
    </row>
    <row r="181" spans="1:77" s="322" customFormat="1" ht="36" customHeight="1" thickTop="1" thickBot="1" x14ac:dyDescent="0.25">
      <c r="A181" s="31" t="s">
        <v>13</v>
      </c>
      <c r="B181" s="553" t="str">
        <f>UPPER(VLOOKUP(A181,LibProfils,4,FALSE))&amp;CHAR(10)&amp;"("&amp;VLOOKUP(A181,LibProfils,5,FALSE)&amp;")"</f>
        <v>PROSPÉRER
(se développer à sa guise)</v>
      </c>
      <c r="C181" s="1189" t="str">
        <f>usrCode(AS171&amp;AV171&amp;"/"&amp;AU171)</f>
        <v>RW/u</v>
      </c>
      <c r="D181" s="1399" t="str">
        <f t="shared" si="63"/>
        <v>Prémunir la société de toute menace, conserver les traditions
(= PROTÉGER LE MONDE, CONSERVER)</v>
      </c>
      <c r="E181" s="1415"/>
      <c r="F181" s="554"/>
      <c r="G181" s="1236" t="str">
        <f>$CB$11&amp;S171&amp;$CC$11&amp;T171</f>
        <v xml:space="preserve">  0% savoir
99% vibrer</v>
      </c>
      <c r="H181" s="1506" t="s">
        <v>15</v>
      </c>
      <c r="I181" s="1517"/>
      <c r="J181" s="1507" t="s">
        <v>20</v>
      </c>
      <c r="K181" s="1508" t="s">
        <v>20</v>
      </c>
      <c r="L181" s="1516"/>
      <c r="M181" s="1512"/>
      <c r="N181" s="1514" t="s">
        <v>20</v>
      </c>
      <c r="O181" s="1110"/>
      <c r="P181" s="554"/>
      <c r="Q181" s="550" t="str">
        <f>C181</f>
        <v>RW/u</v>
      </c>
      <c r="R181" s="550" t="str">
        <f>usrCode(A174&amp;"/"&amp;A177)</f>
        <v>W/u</v>
      </c>
      <c r="S181" s="1236" t="str">
        <f t="shared" si="59"/>
        <v>PROTÉGER LE MONDE</v>
      </c>
      <c r="T181" s="1236" t="str">
        <f t="shared" si="60"/>
        <v>CONSERVER</v>
      </c>
      <c r="U181" s="1236" t="str">
        <f t="shared" si="61"/>
        <v>Prémunir la société de toute menace</v>
      </c>
      <c r="V181" s="1236" t="str">
        <f t="shared" si="62"/>
        <v>conserver les traditions</v>
      </c>
      <c r="W181" s="554"/>
      <c r="X181" s="550"/>
      <c r="Y181" s="550"/>
      <c r="Z181" s="550"/>
      <c r="AA181" s="550"/>
      <c r="AB181" s="550"/>
      <c r="AC181" s="550"/>
      <c r="AD181" s="550"/>
      <c r="AE181" s="550"/>
      <c r="AF181" s="550"/>
      <c r="AG181" s="936"/>
      <c r="AH181" s="554"/>
      <c r="AI181" s="553"/>
      <c r="AJ181" s="555"/>
      <c r="AM181" s="552"/>
      <c r="AN181" s="552"/>
      <c r="AO181" s="552"/>
      <c r="AP181" s="552"/>
      <c r="AQ181" s="552"/>
      <c r="AR181" s="556"/>
      <c r="AS181" s="552"/>
      <c r="AT181" s="552"/>
      <c r="AU181" s="559"/>
      <c r="AV181" s="559"/>
      <c r="AW181" s="551"/>
      <c r="AX181" s="552"/>
      <c r="AY181" s="552"/>
      <c r="AZ181" s="552"/>
      <c r="BA181" s="81"/>
      <c r="BB181" s="81"/>
      <c r="BC181" s="81"/>
      <c r="BD181" s="543"/>
      <c r="BE181" s="81"/>
      <c r="BF181" s="544"/>
      <c r="BG181" s="169"/>
      <c r="BS181" s="81"/>
      <c r="BT181" s="169"/>
      <c r="BU181" s="169"/>
      <c r="BV181" s="169"/>
      <c r="BW181" s="169"/>
      <c r="BX181" s="169"/>
      <c r="BY181" s="169"/>
    </row>
    <row r="182" spans="1:77" s="322" customFormat="1" ht="36" customHeight="1" thickTop="1" thickBot="1" x14ac:dyDescent="0.25">
      <c r="B182" s="1363" t="str">
        <f>"présence de la motivation "&amp;A174&amp;" ("&amp;VLOOKUP(A174,LibProfils,4,FALSE)&amp;")"&amp;CHAR(10)&amp;"absence de la motivation "&amp;A180&amp;" ("&amp;VLOOKUP(A180,LibProfils,4,FALSE)&amp;")"</f>
        <v>présence de la motivation W (appartenir)
absence de la motivation UR (penser)</v>
      </c>
      <c r="C182" s="1208" t="str">
        <f>A174&amp;"."&amp;LOWER(A181)</f>
        <v>W.bg</v>
      </c>
      <c r="D182" s="1400" t="str">
        <f t="shared" si="63"/>
        <v>Remplir son rôle dans la complexité du système, être important parmi les siens
(= ÊTRE UN ROUAGE DU MONDE, S'INTÉGRER)</v>
      </c>
      <c r="E182" s="1279"/>
      <c r="F182" s="554"/>
      <c r="G182" s="1236" t="str">
        <f>$CB$12&amp;VLOOKUP(AU171,LibProfils,4,FALSE)&amp;$CC$12&amp;VLOOKUP(AV171,LibProfils,4,FALSE)</f>
        <v xml:space="preserve">  0% savoir
  0% vibrer</v>
      </c>
      <c r="H182" s="1236"/>
      <c r="I182" s="1504" t="s">
        <v>445</v>
      </c>
      <c r="O182" s="1110"/>
      <c r="P182" s="554"/>
      <c r="Q182" s="550" t="str">
        <f>C182</f>
        <v>W.bg</v>
      </c>
      <c r="R182" s="550" t="str">
        <f>usrCode(A174&amp;A181)</f>
        <v>WBG</v>
      </c>
      <c r="S182" s="1236" t="str">
        <f>UPPER(VLOOKUP(Q182,LibProfils,4,FALSE))</f>
        <v>ÊTRE UN ROUAGE DU MONDE</v>
      </c>
      <c r="T182" s="1236" t="str">
        <f t="shared" si="60"/>
        <v>S'INTÉGRER</v>
      </c>
      <c r="U182" s="1236" t="str">
        <f t="shared" si="61"/>
        <v>Remplir son rôle dans la complexité du système</v>
      </c>
      <c r="V182" s="1236" t="str">
        <f t="shared" si="62"/>
        <v>être important parmi les siens</v>
      </c>
      <c r="W182" s="554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936"/>
      <c r="AH182" s="554"/>
      <c r="AI182" s="553"/>
      <c r="AJ182" s="555"/>
      <c r="AM182" s="552"/>
      <c r="AN182" s="552"/>
      <c r="AO182" s="552"/>
      <c r="AP182" s="552"/>
      <c r="AQ182" s="552"/>
      <c r="AR182" s="556"/>
      <c r="AS182" s="552"/>
      <c r="AT182" s="552"/>
      <c r="AU182" s="559"/>
      <c r="AV182" s="559"/>
      <c r="AW182" s="551"/>
      <c r="AX182" s="552"/>
      <c r="AY182" s="552"/>
      <c r="AZ182" s="552"/>
      <c r="BA182" s="81"/>
      <c r="BB182" s="81"/>
      <c r="BC182" s="81"/>
      <c r="BD182" s="543"/>
      <c r="BE182" s="81"/>
      <c r="BF182" s="544"/>
      <c r="BG182" s="169"/>
      <c r="BS182" s="81"/>
      <c r="BT182" s="169"/>
      <c r="BU182" s="169"/>
      <c r="BV182" s="169"/>
      <c r="BW182" s="169"/>
      <c r="BX182" s="169"/>
      <c r="BY182" s="169"/>
    </row>
    <row r="183" spans="1:77" s="322" customFormat="1" ht="36" customHeight="1" thickTop="1" thickBot="1" x14ac:dyDescent="0.25">
      <c r="B183" s="1128"/>
      <c r="C183" s="1125"/>
      <c r="D183" s="553"/>
      <c r="E183" s="554"/>
      <c r="F183" s="554"/>
      <c r="G183" s="554"/>
      <c r="H183" s="1110"/>
      <c r="I183" s="1110"/>
      <c r="J183" s="1489"/>
      <c r="K183" s="1489"/>
      <c r="L183" s="1110"/>
      <c r="M183" s="1110"/>
      <c r="N183" s="1110"/>
      <c r="O183" s="1110"/>
      <c r="P183" s="554"/>
      <c r="Q183" s="554"/>
      <c r="R183" s="554"/>
      <c r="S183" s="554"/>
      <c r="T183" s="554"/>
      <c r="U183" s="554"/>
      <c r="V183" s="554"/>
      <c r="W183" s="554"/>
      <c r="X183" s="550"/>
      <c r="Y183" s="550"/>
      <c r="Z183" s="550"/>
      <c r="AA183" s="550"/>
      <c r="AB183" s="550"/>
      <c r="AC183" s="550"/>
      <c r="AD183" s="550"/>
      <c r="AE183" s="550"/>
      <c r="AF183" s="550"/>
      <c r="AG183" s="936"/>
      <c r="AH183" s="554"/>
      <c r="AI183" s="553"/>
      <c r="AJ183" s="555"/>
      <c r="AM183" s="552"/>
      <c r="AN183" s="552"/>
      <c r="AO183" s="552"/>
      <c r="AP183" s="552"/>
      <c r="AQ183" s="552"/>
      <c r="AR183" s="556"/>
      <c r="AS183" s="552"/>
      <c r="AT183" s="552"/>
      <c r="AU183" s="559"/>
      <c r="AV183" s="559"/>
      <c r="AW183" s="551"/>
      <c r="AX183" s="552"/>
      <c r="AY183" s="552"/>
      <c r="AZ183" s="552"/>
      <c r="BA183" s="81"/>
      <c r="BB183" s="81"/>
      <c r="BC183" s="81"/>
      <c r="BD183" s="543"/>
      <c r="BE183" s="81"/>
      <c r="BF183" s="544"/>
      <c r="BG183" s="169"/>
      <c r="BS183" s="81"/>
      <c r="BT183" s="169"/>
      <c r="BU183" s="169"/>
      <c r="BV183" s="169"/>
      <c r="BW183" s="169"/>
      <c r="BX183" s="169"/>
      <c r="BY183" s="169"/>
    </row>
    <row r="184" spans="1:77" s="322" customFormat="1" ht="36" customHeight="1" thickTop="1" thickBot="1" x14ac:dyDescent="0.25">
      <c r="A184" s="1279" t="str">
        <f>usrCode(AS184&amp;AU184&amp;AV184)</f>
        <v>GWU</v>
      </c>
      <c r="B184" s="1362" t="str">
        <f>UPPER(VLOOKUP(A184,LibProfils,4,FALSE))&amp;CHAR(10)&amp;"("&amp;VLOOKUP(A184,LibProfils,5,FALSE)&amp;")"</f>
        <v>S'ACCORDER
(bien fonctionner avec la société)</v>
      </c>
      <c r="C184" s="1125"/>
      <c r="D184" s="553"/>
      <c r="E184" s="554"/>
      <c r="F184" s="554"/>
      <c r="G184" s="1364"/>
      <c r="H184" s="1110"/>
      <c r="I184" s="1504" t="s">
        <v>444</v>
      </c>
      <c r="J184" s="1489"/>
      <c r="K184" s="1489"/>
      <c r="L184" s="1110"/>
      <c r="M184" s="1110"/>
      <c r="N184" s="1110"/>
      <c r="O184" s="1110"/>
      <c r="P184" s="554"/>
      <c r="Q184" s="554" t="str">
        <f>A190</f>
        <v>G</v>
      </c>
      <c r="R184" s="554" t="str">
        <f>A191</f>
        <v>U</v>
      </c>
      <c r="S184" s="1236" t="str">
        <f>VLOOKUP(Q184,LibProfils,4,FALSE)</f>
        <v>apprécier</v>
      </c>
      <c r="T184" s="1236" t="str">
        <f>VLOOKUP(R184,LibProfils,4,FALSE)</f>
        <v>savoir</v>
      </c>
      <c r="U184" s="554"/>
      <c r="V184" s="554"/>
      <c r="W184" s="554"/>
      <c r="X184" s="550"/>
      <c r="Y184" s="550"/>
      <c r="Z184" s="550"/>
      <c r="AA184" s="550"/>
      <c r="AB184" s="550"/>
      <c r="AC184" s="550"/>
      <c r="AD184" s="550"/>
      <c r="AE184" s="550"/>
      <c r="AF184" s="550"/>
      <c r="AG184" s="936"/>
      <c r="AH184" s="554"/>
      <c r="AI184" s="553"/>
      <c r="AJ184" s="555"/>
      <c r="AM184" s="552"/>
      <c r="AN184" s="552"/>
      <c r="AO184" s="552"/>
      <c r="AP184" s="552"/>
      <c r="AQ184" s="552"/>
      <c r="AR184" s="556"/>
      <c r="AS184" s="559" t="str">
        <f>AS573</f>
        <v>W</v>
      </c>
      <c r="AT184" s="552"/>
      <c r="AU184" s="559" t="str">
        <f>AV573</f>
        <v>G</v>
      </c>
      <c r="AV184" s="559" t="str">
        <f>AU573</f>
        <v>U</v>
      </c>
      <c r="AW184" s="551"/>
      <c r="AX184" s="552"/>
      <c r="AY184" s="552"/>
      <c r="AZ184" s="552"/>
      <c r="BA184" s="81"/>
      <c r="BB184" s="81"/>
      <c r="BC184" s="81"/>
      <c r="BD184" s="543"/>
      <c r="BE184" s="81"/>
      <c r="BF184" s="544"/>
      <c r="BG184" s="169"/>
      <c r="BS184" s="81"/>
      <c r="BT184" s="169"/>
      <c r="BU184" s="169"/>
      <c r="BV184" s="169"/>
      <c r="BW184" s="169"/>
      <c r="BX184" s="169"/>
      <c r="BY184" s="169"/>
    </row>
    <row r="185" spans="1:77" s="322" customFormat="1" ht="36" customHeight="1" thickTop="1" thickBot="1" x14ac:dyDescent="0.25">
      <c r="B185" s="1128"/>
      <c r="C185" s="1196" t="str">
        <f>usrCode(AS184&amp;AU184&amp;"/"&amp;AV184)</f>
        <v>GW/u</v>
      </c>
      <c r="D185" s="1394" t="str">
        <f>$U$3&amp;U185&amp;$U$4&amp;V185&amp;$U$5&amp;$U$6&amp;$U$7&amp;S185&amp;$U$8&amp;T185&amp;$U$9</f>
        <v>S'identifier à son groupe, conserver les traditions
(= SE FONDRE DANS SA TRIBU, CONSERVER)</v>
      </c>
      <c r="E185" s="1422"/>
      <c r="F185" s="554"/>
      <c r="G185" s="1236" t="str">
        <f>$CB$2&amp;S184&amp;$CC$2&amp;T184</f>
        <v>99% apprécier
  0% savoir</v>
      </c>
      <c r="H185" s="1506" t="s">
        <v>6</v>
      </c>
      <c r="I185" s="1505"/>
      <c r="J185" s="1507" t="s">
        <v>439</v>
      </c>
      <c r="K185" s="1508" t="s">
        <v>439</v>
      </c>
      <c r="L185" s="1509"/>
      <c r="M185" s="1510" t="s">
        <v>439</v>
      </c>
      <c r="N185" s="1511"/>
      <c r="O185" s="1110"/>
      <c r="P185" s="554"/>
      <c r="Q185" s="550" t="str">
        <f>C185</f>
        <v>GW/u</v>
      </c>
      <c r="R185" s="550" t="str">
        <f>usrCode(A187&amp;"/"&amp;A191)</f>
        <v>W/u</v>
      </c>
      <c r="S185" s="1236" t="str">
        <f t="shared" ref="S185:S194" si="64">UPPER(VLOOKUP(Q185,LibProfils,4,FALSE))</f>
        <v>SE FONDRE DANS SA TRIBU</v>
      </c>
      <c r="T185" s="1236" t="str">
        <f t="shared" ref="T185:T195" si="65">UPPER(VLOOKUP(R185,LibProfils,4,FALSE))</f>
        <v>CONSERVER</v>
      </c>
      <c r="U185" s="1236" t="str">
        <f t="shared" ref="U185:U195" si="66">UPPER(LEFT(VLOOKUP(Q185,LibProfils,5,FALSE)))&amp;MID(VLOOKUP(Q185,LibProfils,5,FALSE),2,99)</f>
        <v>S'identifier à son groupe</v>
      </c>
      <c r="V185" s="1236" t="str">
        <f t="shared" ref="V185:V195" si="67">VLOOKUP(R185,LibProfils,5,FALSE)</f>
        <v>conserver les traditions</v>
      </c>
      <c r="W185" s="554"/>
      <c r="X185" s="550"/>
      <c r="Y185" s="550"/>
      <c r="Z185" s="550"/>
      <c r="AA185" s="550"/>
      <c r="AB185" s="550"/>
      <c r="AC185" s="550"/>
      <c r="AD185" s="550"/>
      <c r="AE185" s="550"/>
      <c r="AF185" s="550"/>
      <c r="AG185" s="936"/>
      <c r="AH185" s="554"/>
      <c r="AI185" s="553"/>
      <c r="AJ185" s="555"/>
      <c r="AM185" s="552"/>
      <c r="AN185" s="552"/>
      <c r="AO185" s="552"/>
      <c r="AP185" s="552"/>
      <c r="AQ185" s="552"/>
      <c r="AR185" s="556"/>
      <c r="AS185" s="552"/>
      <c r="AT185" s="552"/>
      <c r="AU185" s="559"/>
      <c r="AV185" s="559"/>
      <c r="AW185" s="551"/>
      <c r="AX185" s="552"/>
      <c r="AY185" s="552"/>
      <c r="AZ185" s="552"/>
      <c r="BA185" s="81"/>
      <c r="BB185" s="81"/>
      <c r="BC185" s="81"/>
      <c r="BD185" s="543"/>
      <c r="BE185" s="81"/>
      <c r="BF185" s="544"/>
      <c r="BG185" s="169"/>
      <c r="BS185" s="81"/>
      <c r="BT185" s="169"/>
      <c r="BU185" s="169"/>
      <c r="BV185" s="169"/>
      <c r="BW185" s="169"/>
      <c r="BX185" s="169"/>
      <c r="BY185" s="169"/>
    </row>
    <row r="186" spans="1:77" s="322" customFormat="1" ht="36" customHeight="1" thickTop="1" thickBot="1" x14ac:dyDescent="0.25">
      <c r="B186" s="1578" t="s">
        <v>385</v>
      </c>
      <c r="C186" s="1195"/>
      <c r="D186" s="1395" t="str">
        <f t="shared" ref="D186:D195" si="68">$U$3&amp;U186&amp;$U$4&amp;V186&amp;$U$5&amp;$U$6&amp;$U$7&amp;S186&amp;$U$8&amp;T186&amp;$U$9</f>
        <v>S'identifier à son groupe, cultiver ses relations
(= SE FONDRE DANS SA TRIBU, S'ENTENDRE)</v>
      </c>
      <c r="E186" s="1343"/>
      <c r="F186" s="554"/>
      <c r="G186" s="1236" t="str">
        <f>$CB$3&amp;S184&amp;$CC$3&amp;T184</f>
        <v>88% apprécier
11% savoir</v>
      </c>
      <c r="H186" s="1506" t="s">
        <v>11</v>
      </c>
      <c r="I186" s="1503"/>
      <c r="J186" s="1507" t="s">
        <v>16</v>
      </c>
      <c r="K186" s="1508" t="s">
        <v>16</v>
      </c>
      <c r="L186" s="1509" t="s">
        <v>16</v>
      </c>
      <c r="M186" s="1512"/>
      <c r="N186" s="1511"/>
      <c r="O186" s="1110"/>
      <c r="P186" s="554"/>
      <c r="Q186" s="550" t="str">
        <f>C185</f>
        <v>GW/u</v>
      </c>
      <c r="R186" s="550" t="str">
        <f>usrCode(A187&amp;A190)</f>
        <v>GW</v>
      </c>
      <c r="S186" s="1236" t="str">
        <f t="shared" si="64"/>
        <v>SE FONDRE DANS SA TRIBU</v>
      </c>
      <c r="T186" s="1236" t="str">
        <f t="shared" si="65"/>
        <v>S'ENTENDRE</v>
      </c>
      <c r="U186" s="1236" t="str">
        <f t="shared" si="66"/>
        <v>S'identifier à son groupe</v>
      </c>
      <c r="V186" s="1236" t="str">
        <f t="shared" si="67"/>
        <v>cultiver ses relations</v>
      </c>
      <c r="W186" s="554"/>
      <c r="X186" s="550"/>
      <c r="Y186" s="550"/>
      <c r="Z186" s="550"/>
      <c r="AA186" s="550"/>
      <c r="AB186" s="550"/>
      <c r="AC186" s="550"/>
      <c r="AD186" s="550"/>
      <c r="AE186" s="550"/>
      <c r="AF186" s="550"/>
      <c r="AG186" s="936"/>
      <c r="AH186" s="554"/>
      <c r="AI186" s="553"/>
      <c r="AJ186" s="555"/>
      <c r="AM186" s="552"/>
      <c r="AN186" s="552"/>
      <c r="AO186" s="552"/>
      <c r="AP186" s="552"/>
      <c r="AQ186" s="552"/>
      <c r="AR186" s="556"/>
      <c r="AS186" s="552"/>
      <c r="AT186" s="552"/>
      <c r="AU186" s="559"/>
      <c r="AV186" s="559"/>
      <c r="AW186" s="551"/>
      <c r="AX186" s="552"/>
      <c r="AY186" s="552"/>
      <c r="AZ186" s="552"/>
      <c r="BA186" s="81"/>
      <c r="BB186" s="81"/>
      <c r="BC186" s="81"/>
      <c r="BD186" s="543"/>
      <c r="BE186" s="81"/>
      <c r="BF186" s="544"/>
      <c r="BG186" s="169"/>
      <c r="BS186" s="81"/>
      <c r="BT186" s="169"/>
      <c r="BU186" s="169"/>
      <c r="BV186" s="169"/>
      <c r="BW186" s="169"/>
      <c r="BX186" s="169"/>
      <c r="BY186" s="169"/>
    </row>
    <row r="187" spans="1:77" s="322" customFormat="1" ht="36" customHeight="1" thickTop="1" thickBot="1" x14ac:dyDescent="0.25">
      <c r="A187" s="31" t="str">
        <f>usrCode(AS184)</f>
        <v>W</v>
      </c>
      <c r="B187" s="553" t="str">
        <f>UPPER(VLOOKUP(A187,LibProfils,4,FALSE))&amp;CHAR(10)&amp;"("&amp;VLOOKUP(A187,LibProfils,5,FALSE)&amp;")"</f>
        <v>APPARTENIR
(vivre en société)</v>
      </c>
      <c r="C187" s="1273"/>
      <c r="D187" s="1398" t="str">
        <f t="shared" si="68"/>
        <v>Parfaire l'harmonie, cultiver ses relations
(= VIVRE DANS LA DOUCEUR, S'ENTENDRE)</v>
      </c>
      <c r="E187" s="1356"/>
      <c r="F187" s="554"/>
      <c r="G187" s="1236" t="str">
        <f>$CB$4&amp;S184&amp;$CC$4&amp;T184</f>
        <v>77% apprécier
22% savoir</v>
      </c>
      <c r="H187" s="1506" t="s">
        <v>7</v>
      </c>
      <c r="I187" s="1503"/>
      <c r="J187" s="1513"/>
      <c r="K187" s="1508" t="s">
        <v>442</v>
      </c>
      <c r="L187" s="1509" t="s">
        <v>442</v>
      </c>
      <c r="M187" s="1512"/>
      <c r="N187" s="1514" t="s">
        <v>442</v>
      </c>
      <c r="O187" s="1110"/>
      <c r="P187" s="554"/>
      <c r="Q187" s="550" t="str">
        <f>C188</f>
        <v>GW.u</v>
      </c>
      <c r="R187" s="550" t="str">
        <f>usrCode(A187&amp;A190)</f>
        <v>GW</v>
      </c>
      <c r="S187" s="1236" t="str">
        <f t="shared" si="64"/>
        <v>VIVRE DANS LA DOUCEUR</v>
      </c>
      <c r="T187" s="1236" t="str">
        <f t="shared" si="65"/>
        <v>S'ENTENDRE</v>
      </c>
      <c r="U187" s="1236" t="str">
        <f t="shared" si="66"/>
        <v>Parfaire l'harmonie</v>
      </c>
      <c r="V187" s="1236" t="str">
        <f t="shared" si="67"/>
        <v>cultiver ses relations</v>
      </c>
      <c r="W187" s="554"/>
      <c r="X187" s="550"/>
      <c r="Y187" s="550"/>
      <c r="Z187" s="550"/>
      <c r="AA187" s="550"/>
      <c r="AB187" s="550"/>
      <c r="AC187" s="550"/>
      <c r="AD187" s="550"/>
      <c r="AE187" s="550"/>
      <c r="AF187" s="550"/>
      <c r="AG187" s="936"/>
      <c r="AH187" s="554"/>
      <c r="AI187" s="553"/>
      <c r="AJ187" s="555"/>
      <c r="AM187" s="552"/>
      <c r="AN187" s="552"/>
      <c r="AO187" s="552"/>
      <c r="AP187" s="552"/>
      <c r="AQ187" s="552"/>
      <c r="AR187" s="556"/>
      <c r="AS187" s="552"/>
      <c r="AT187" s="552"/>
      <c r="AU187" s="559"/>
      <c r="AV187" s="559"/>
      <c r="AW187" s="551"/>
      <c r="AX187" s="552"/>
      <c r="AY187" s="552"/>
      <c r="AZ187" s="552"/>
      <c r="BA187" s="81"/>
      <c r="BB187" s="81"/>
      <c r="BC187" s="81"/>
      <c r="BD187" s="543"/>
      <c r="BE187" s="81"/>
      <c r="BF187" s="544"/>
      <c r="BG187" s="169"/>
      <c r="BS187" s="81"/>
      <c r="BT187" s="169"/>
      <c r="BU187" s="169"/>
      <c r="BV187" s="169"/>
      <c r="BW187" s="169"/>
      <c r="BX187" s="169"/>
      <c r="BY187" s="169"/>
    </row>
    <row r="188" spans="1:77" s="322" customFormat="1" ht="36" customHeight="1" thickTop="1" thickBot="1" x14ac:dyDescent="0.25">
      <c r="C188" s="1437" t="str">
        <f>usrCode(AS184&amp;AU184)&amp;"."&amp;LOWER(AV184)</f>
        <v>GW.u</v>
      </c>
      <c r="D188" s="1399" t="str">
        <f t="shared" si="68"/>
        <v>Parfaire l'harmonie, respecter les protocoles du groupe
(= VIVRE DANS LA DOUCEUR, VIVRE DANS SA TRIBU)</v>
      </c>
      <c r="E188" s="1438"/>
      <c r="F188" s="554"/>
      <c r="G188" s="1236" t="str">
        <f>$CB$5&amp;S184&amp;$CC$5&amp;T184</f>
        <v>66% apprécier
33% savoir</v>
      </c>
      <c r="H188" s="1506" t="s">
        <v>12</v>
      </c>
      <c r="I188" s="1503"/>
      <c r="J188" s="1513"/>
      <c r="K188" s="1508" t="s">
        <v>17</v>
      </c>
      <c r="L188" s="1509" t="s">
        <v>17</v>
      </c>
      <c r="M188" s="1510" t="s">
        <v>17</v>
      </c>
      <c r="N188" s="1511"/>
      <c r="O188" s="1110"/>
      <c r="P188" s="554"/>
      <c r="Q188" s="550" t="str">
        <f>C188</f>
        <v>GW.u</v>
      </c>
      <c r="R188" s="550" t="str">
        <f>A187&amp;"."&amp;LOWER(A190)</f>
        <v>W.g</v>
      </c>
      <c r="S188" s="1236" t="str">
        <f t="shared" si="64"/>
        <v>VIVRE DANS LA DOUCEUR</v>
      </c>
      <c r="T188" s="1236" t="str">
        <f t="shared" si="65"/>
        <v>VIVRE DANS SA TRIBU</v>
      </c>
      <c r="U188" s="1236" t="str">
        <f t="shared" si="66"/>
        <v>Parfaire l'harmonie</v>
      </c>
      <c r="V188" s="1236" t="str">
        <f t="shared" si="67"/>
        <v>respecter les protocoles du groupe</v>
      </c>
      <c r="W188" s="554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936"/>
      <c r="AH188" s="554"/>
      <c r="AI188" s="553"/>
      <c r="AJ188" s="555"/>
      <c r="AM188" s="552"/>
      <c r="AN188" s="552"/>
      <c r="AO188" s="552"/>
      <c r="AP188" s="552"/>
      <c r="AQ188" s="552"/>
      <c r="AR188" s="556"/>
      <c r="AS188" s="552"/>
      <c r="AT188" s="552"/>
      <c r="AU188" s="559"/>
      <c r="AV188" s="559"/>
      <c r="AW188" s="551"/>
      <c r="AX188" s="552"/>
      <c r="AY188" s="552"/>
      <c r="AZ188" s="552"/>
      <c r="BA188" s="81"/>
      <c r="BB188" s="81"/>
      <c r="BC188" s="81"/>
      <c r="BD188" s="543"/>
      <c r="BE188" s="81"/>
      <c r="BF188" s="544"/>
      <c r="BG188" s="169"/>
      <c r="BS188" s="81"/>
      <c r="BT188" s="169"/>
      <c r="BU188" s="169"/>
      <c r="BV188" s="169"/>
      <c r="BW188" s="169"/>
      <c r="BX188" s="169"/>
      <c r="BY188" s="169"/>
    </row>
    <row r="189" spans="1:77" s="322" customFormat="1" ht="36" customHeight="1" thickTop="1" thickBot="1" x14ac:dyDescent="0.25">
      <c r="B189" s="1578" t="s">
        <v>384</v>
      </c>
      <c r="C189" s="1274"/>
      <c r="D189" s="1396" t="str">
        <f t="shared" si="68"/>
        <v>Bien fonctionner avec la société, respecter les protocoles du groupe
(= S'ACCORDER, VIVRE DANS SA TRIBU)</v>
      </c>
      <c r="E189" s="1357"/>
      <c r="F189" s="554"/>
      <c r="G189" s="1236" t="str">
        <f>$CB$6&amp;S184&amp;$CC$6&amp;T184</f>
        <v>55% apprécier
44% savoir</v>
      </c>
      <c r="H189" s="1506" t="s">
        <v>8</v>
      </c>
      <c r="I189" s="1503"/>
      <c r="J189" s="1507" t="s">
        <v>441</v>
      </c>
      <c r="K189" s="1515"/>
      <c r="L189" s="1509" t="s">
        <v>441</v>
      </c>
      <c r="M189" s="1510" t="s">
        <v>441</v>
      </c>
      <c r="N189" s="1511"/>
      <c r="O189" s="1110"/>
      <c r="P189" s="554"/>
      <c r="Q189" s="550" t="str">
        <f>A184</f>
        <v>GWU</v>
      </c>
      <c r="R189" s="550" t="str">
        <f>A187&amp;"."&amp;LOWER(A190)</f>
        <v>W.g</v>
      </c>
      <c r="S189" s="1236" t="str">
        <f t="shared" si="64"/>
        <v>S'ACCORDER</v>
      </c>
      <c r="T189" s="1236" t="str">
        <f t="shared" si="65"/>
        <v>VIVRE DANS SA TRIBU</v>
      </c>
      <c r="U189" s="1236" t="str">
        <f t="shared" si="66"/>
        <v>Bien fonctionner avec la société</v>
      </c>
      <c r="V189" s="1236" t="str">
        <f t="shared" si="67"/>
        <v>respecter les protocoles du groupe</v>
      </c>
      <c r="W189" s="554"/>
      <c r="X189" s="550"/>
      <c r="Y189" s="550"/>
      <c r="Z189" s="550"/>
      <c r="AA189" s="550"/>
      <c r="AB189" s="550"/>
      <c r="AC189" s="550"/>
      <c r="AD189" s="550"/>
      <c r="AE189" s="550"/>
      <c r="AF189" s="550"/>
      <c r="AG189" s="936"/>
      <c r="AH189" s="554"/>
      <c r="AI189" s="553"/>
      <c r="AJ189" s="555"/>
      <c r="AM189" s="552"/>
      <c r="AN189" s="552"/>
      <c r="AO189" s="552"/>
      <c r="AP189" s="552"/>
      <c r="AQ189" s="552"/>
      <c r="AR189" s="556"/>
      <c r="AS189" s="552"/>
      <c r="AT189" s="552"/>
      <c r="AU189" s="559"/>
      <c r="AV189" s="559"/>
      <c r="AW189" s="551"/>
      <c r="AX189" s="552"/>
      <c r="AY189" s="552"/>
      <c r="AZ189" s="552"/>
      <c r="BA189" s="81"/>
      <c r="BB189" s="81"/>
      <c r="BC189" s="81"/>
      <c r="BD189" s="543"/>
      <c r="BE189" s="81"/>
      <c r="BF189" s="544"/>
      <c r="BG189" s="169"/>
      <c r="BS189" s="81"/>
      <c r="BT189" s="169"/>
      <c r="BU189" s="169"/>
      <c r="BV189" s="169"/>
      <c r="BW189" s="169"/>
      <c r="BX189" s="169"/>
      <c r="BY189" s="169"/>
    </row>
    <row r="190" spans="1:77" s="322" customFormat="1" ht="36" customHeight="1" thickTop="1" thickBot="1" x14ac:dyDescent="0.25">
      <c r="A190" s="31" t="str">
        <f>usrCode(AU184)</f>
        <v>G</v>
      </c>
      <c r="B190" s="553" t="str">
        <f>UPPER(VLOOKUP(A190,LibProfils,4,FALSE))&amp;CHAR(10)&amp;"("&amp;VLOOKUP(A190,LibProfils,5,FALSE)&amp;")"</f>
        <v>APPRÉCIER
(vivre dans un monde de bonheur)</v>
      </c>
      <c r="C190" s="1275"/>
      <c r="D190" s="1395" t="str">
        <f t="shared" si="68"/>
        <v>Bien fonctionner avec la société, maîtriser ses tâches
(= S'ACCORDER, ASSURER LE PRÉSENT)</v>
      </c>
      <c r="E190" s="1358"/>
      <c r="F190" s="554"/>
      <c r="G190" s="1236" t="str">
        <f>$CB$7&amp;S184&amp;$CC$7&amp;T184</f>
        <v>44% apprécier
55% savoir</v>
      </c>
      <c r="H190" s="1506" t="s">
        <v>13</v>
      </c>
      <c r="I190" s="1503"/>
      <c r="J190" s="1513"/>
      <c r="K190" s="1515"/>
      <c r="L190" s="1509" t="s">
        <v>18</v>
      </c>
      <c r="M190" s="1510" t="s">
        <v>18</v>
      </c>
      <c r="N190" s="1514" t="s">
        <v>18</v>
      </c>
      <c r="O190" s="1110"/>
      <c r="P190" s="554"/>
      <c r="Q190" s="550" t="str">
        <f>A184</f>
        <v>GWU</v>
      </c>
      <c r="R190" s="550" t="str">
        <f>A187&amp;"."&amp;LOWER(A191)</f>
        <v>W.u</v>
      </c>
      <c r="S190" s="1236" t="str">
        <f t="shared" si="64"/>
        <v>S'ACCORDER</v>
      </c>
      <c r="T190" s="1236" t="str">
        <f t="shared" si="65"/>
        <v>ASSURER LE PRÉSENT</v>
      </c>
      <c r="U190" s="1236" t="str">
        <f t="shared" si="66"/>
        <v>Bien fonctionner avec la société</v>
      </c>
      <c r="V190" s="1236" t="str">
        <f t="shared" si="67"/>
        <v>maîtriser ses tâches</v>
      </c>
      <c r="W190" s="554"/>
      <c r="X190" s="550"/>
      <c r="Y190" s="550"/>
      <c r="Z190" s="550"/>
      <c r="AA190" s="550"/>
      <c r="AB190" s="550"/>
      <c r="AC190" s="550"/>
      <c r="AD190" s="550"/>
      <c r="AE190" s="550"/>
      <c r="AF190" s="550"/>
      <c r="AG190" s="936"/>
      <c r="AH190" s="554"/>
      <c r="AI190" s="553"/>
      <c r="AJ190" s="555"/>
      <c r="AM190" s="552"/>
      <c r="AN190" s="552"/>
      <c r="AO190" s="552"/>
      <c r="AP190" s="552"/>
      <c r="AQ190" s="552"/>
      <c r="AR190" s="556"/>
      <c r="AS190" s="552"/>
      <c r="AT190" s="552"/>
      <c r="AU190" s="559"/>
      <c r="AV190" s="559"/>
      <c r="AW190" s="551"/>
      <c r="AX190" s="552"/>
      <c r="AY190" s="552"/>
      <c r="AZ190" s="552"/>
      <c r="BA190" s="81"/>
      <c r="BB190" s="81"/>
      <c r="BC190" s="81"/>
      <c r="BD190" s="543"/>
      <c r="BE190" s="81"/>
      <c r="BF190" s="544"/>
      <c r="BG190" s="169"/>
      <c r="BS190" s="81"/>
      <c r="BT190" s="169"/>
      <c r="BU190" s="169"/>
      <c r="BV190" s="169"/>
      <c r="BW190" s="169"/>
      <c r="BX190" s="169"/>
      <c r="BY190" s="169"/>
    </row>
    <row r="191" spans="1:77" s="322" customFormat="1" ht="36" customHeight="1" thickTop="1" thickBot="1" x14ac:dyDescent="0.25">
      <c r="A191" s="31" t="str">
        <f>usrCode(AV184)</f>
        <v>U</v>
      </c>
      <c r="B191" s="553" t="str">
        <f>UPPER(VLOOKUP(A191,LibProfils,4,FALSE))&amp;CHAR(10)&amp;"("&amp;VLOOKUP(A191,LibProfils,5,FALSE)&amp;")"</f>
        <v>SAVOIR
(vivre dans un monde d'intelligence)</v>
      </c>
      <c r="C191" s="1439" t="str">
        <f>usrCode(AS184&amp;AV184)&amp;"."&amp;LOWER(AU184)</f>
        <v>WU.g</v>
      </c>
      <c r="D191" s="1396" t="str">
        <f t="shared" si="68"/>
        <v>Rendre le monde agréable aux yeux de tous, maîtriser ses tâches
(= HARMONISER LE MONDE, ASSURER LE PRÉSENT)</v>
      </c>
      <c r="E191" s="1440"/>
      <c r="F191" s="554"/>
      <c r="G191" s="1236" t="str">
        <f>$CB$8&amp;S184&amp;$CC$8&amp;T184</f>
        <v>33% apprécier
66% savoir</v>
      </c>
      <c r="H191" s="1506" t="s">
        <v>9</v>
      </c>
      <c r="I191" s="1503"/>
      <c r="J191" s="1513"/>
      <c r="K191" s="1508" t="s">
        <v>443</v>
      </c>
      <c r="L191" s="1516"/>
      <c r="M191" s="1510" t="s">
        <v>443</v>
      </c>
      <c r="N191" s="1514" t="s">
        <v>443</v>
      </c>
      <c r="O191" s="1110"/>
      <c r="P191" s="554"/>
      <c r="Q191" s="550" t="str">
        <f>C191</f>
        <v>WU.g</v>
      </c>
      <c r="R191" s="550" t="str">
        <f>A187&amp;"."&amp;LOWER(A191)</f>
        <v>W.u</v>
      </c>
      <c r="S191" s="1236" t="str">
        <f t="shared" si="64"/>
        <v>HARMONISER LE MONDE</v>
      </c>
      <c r="T191" s="1236" t="str">
        <f t="shared" si="65"/>
        <v>ASSURER LE PRÉSENT</v>
      </c>
      <c r="U191" s="1236" t="str">
        <f t="shared" si="66"/>
        <v>Rendre le monde agréable aux yeux de tous</v>
      </c>
      <c r="V191" s="1236" t="str">
        <f t="shared" si="67"/>
        <v>maîtriser ses tâches</v>
      </c>
      <c r="W191" s="554"/>
      <c r="X191" s="550"/>
      <c r="Y191" s="550"/>
      <c r="Z191" s="550"/>
      <c r="AA191" s="550"/>
      <c r="AB191" s="550"/>
      <c r="AC191" s="550"/>
      <c r="AD191" s="550"/>
      <c r="AE191" s="550"/>
      <c r="AF191" s="550"/>
      <c r="AG191" s="936"/>
      <c r="AH191" s="554"/>
      <c r="AI191" s="553"/>
      <c r="AJ191" s="555"/>
      <c r="AM191" s="552"/>
      <c r="AN191" s="552"/>
      <c r="AO191" s="552"/>
      <c r="AP191" s="552"/>
      <c r="AQ191" s="552"/>
      <c r="AR191" s="556"/>
      <c r="AS191" s="552"/>
      <c r="AT191" s="552"/>
      <c r="AU191" s="559"/>
      <c r="AV191" s="559"/>
      <c r="AW191" s="551"/>
      <c r="AX191" s="552"/>
      <c r="AY191" s="552"/>
      <c r="AZ191" s="552"/>
      <c r="BA191" s="81"/>
      <c r="BB191" s="81"/>
      <c r="BC191" s="81"/>
      <c r="BD191" s="543"/>
      <c r="BE191" s="81"/>
      <c r="BF191" s="544"/>
      <c r="BG191" s="169"/>
      <c r="BS191" s="81"/>
      <c r="BT191" s="169"/>
      <c r="BU191" s="169"/>
      <c r="BV191" s="169"/>
      <c r="BW191" s="169"/>
      <c r="BX191" s="169"/>
      <c r="BY191" s="169"/>
    </row>
    <row r="192" spans="1:77" s="322" customFormat="1" ht="36" customHeight="1" thickTop="1" thickBot="1" x14ac:dyDescent="0.25">
      <c r="B192" s="1578" t="s">
        <v>589</v>
      </c>
      <c r="C192" s="1276"/>
      <c r="D192" s="1395" t="str">
        <f t="shared" si="68"/>
        <v>Rendre le monde agréable aux yeux de tous, s'assurer d'un monde fonctionnel
(= HARMONISER LE MONDE, STRUCTURER)</v>
      </c>
      <c r="E192" s="1359" t="s">
        <v>29</v>
      </c>
      <c r="F192" s="554"/>
      <c r="G192" s="1236" t="str">
        <f>$CB$9&amp;S184&amp;$CC$9&amp;T184</f>
        <v>22% apprécier
77% savoir</v>
      </c>
      <c r="H192" s="1506" t="s">
        <v>14</v>
      </c>
      <c r="I192" s="1503"/>
      <c r="J192" s="1507" t="s">
        <v>19</v>
      </c>
      <c r="K192" s="1515"/>
      <c r="L192" s="1516"/>
      <c r="M192" s="1510" t="s">
        <v>19</v>
      </c>
      <c r="N192" s="1514" t="s">
        <v>19</v>
      </c>
      <c r="O192" s="1110"/>
      <c r="P192" s="554"/>
      <c r="Q192" s="550" t="str">
        <f>C191</f>
        <v>WU.g</v>
      </c>
      <c r="R192" s="550" t="str">
        <f>usrCode(A187&amp;A191)</f>
        <v>WU</v>
      </c>
      <c r="S192" s="1236" t="str">
        <f t="shared" si="64"/>
        <v>HARMONISER LE MONDE</v>
      </c>
      <c r="T192" s="1236" t="str">
        <f t="shared" si="65"/>
        <v>STRUCTURER</v>
      </c>
      <c r="U192" s="1236" t="str">
        <f t="shared" si="66"/>
        <v>Rendre le monde agréable aux yeux de tous</v>
      </c>
      <c r="V192" s="1236" t="str">
        <f t="shared" si="67"/>
        <v>s'assurer d'un monde fonctionnel</v>
      </c>
      <c r="W192" s="554"/>
      <c r="X192" s="550"/>
      <c r="Y192" s="550"/>
      <c r="Z192" s="550"/>
      <c r="AA192" s="550"/>
      <c r="AB192" s="550"/>
      <c r="AC192" s="550"/>
      <c r="AD192" s="550"/>
      <c r="AE192" s="550"/>
      <c r="AF192" s="550"/>
      <c r="AG192" s="936"/>
      <c r="AH192" s="554"/>
      <c r="AI192" s="553"/>
      <c r="AJ192" s="555"/>
      <c r="AM192" s="552"/>
      <c r="AN192" s="552"/>
      <c r="AO192" s="552"/>
      <c r="AP192" s="552"/>
      <c r="AQ192" s="552"/>
      <c r="AR192" s="556"/>
      <c r="AS192" s="552"/>
      <c r="AT192" s="552"/>
      <c r="AU192" s="559"/>
      <c r="AV192" s="559"/>
      <c r="AW192" s="551"/>
      <c r="AX192" s="552"/>
      <c r="AY192" s="552"/>
      <c r="AZ192" s="552"/>
      <c r="BA192" s="81"/>
      <c r="BB192" s="81"/>
      <c r="BC192" s="81"/>
      <c r="BD192" s="543"/>
      <c r="BE192" s="81"/>
      <c r="BF192" s="544"/>
      <c r="BG192" s="169"/>
      <c r="BS192" s="81"/>
      <c r="BT192" s="169"/>
      <c r="BU192" s="169"/>
      <c r="BV192" s="169"/>
      <c r="BW192" s="169"/>
      <c r="BX192" s="169"/>
      <c r="BY192" s="169"/>
    </row>
    <row r="193" spans="1:77" s="322" customFormat="1" ht="36" customHeight="1" thickTop="1" thickBot="1" x14ac:dyDescent="0.25">
      <c r="A193" s="31" t="str">
        <f>usrCode(AU184&amp;AV184)</f>
        <v>GU</v>
      </c>
      <c r="B193" s="553" t="str">
        <f>UPPER(VLOOKUP(A193,LibProfils,4,FALSE))&amp;CHAR(10)&amp;"("&amp;VLOOKUP(A193,LibProfils,5,FALSE)&amp;")"</f>
        <v>S'ADAPTER
(savoir vivre en toute facilité)</v>
      </c>
      <c r="C193" s="1277"/>
      <c r="D193" s="1398" t="str">
        <f t="shared" si="68"/>
        <v>Rendre l'organisation efficace, s'assurer d'un monde fonctionnel
(= APPORTER DE L'ORDRE AU MONDE, STRUCTURER)</v>
      </c>
      <c r="E193" s="1360"/>
      <c r="F193" s="554"/>
      <c r="G193" s="1236" t="str">
        <f>$CB$10&amp;S184&amp;$CC$10&amp;T184</f>
        <v>11% apprécier
88% savoir</v>
      </c>
      <c r="H193" s="1506" t="s">
        <v>10</v>
      </c>
      <c r="I193" s="1503"/>
      <c r="J193" s="1526" t="s">
        <v>440</v>
      </c>
      <c r="K193" s="1515"/>
      <c r="L193" s="1509" t="s">
        <v>440</v>
      </c>
      <c r="M193" s="1512"/>
      <c r="N193" s="1514" t="s">
        <v>440</v>
      </c>
      <c r="O193" s="1110"/>
      <c r="P193" s="554"/>
      <c r="Q193" s="550" t="str">
        <f>C194</f>
        <v>WU/g</v>
      </c>
      <c r="R193" s="550" t="str">
        <f>usrCode(A187&amp;A191)</f>
        <v>WU</v>
      </c>
      <c r="S193" s="1236" t="str">
        <f t="shared" si="64"/>
        <v>APPORTER DE L'ORDRE AU MONDE</v>
      </c>
      <c r="T193" s="1236" t="str">
        <f t="shared" si="65"/>
        <v>STRUCTURER</v>
      </c>
      <c r="U193" s="1236" t="str">
        <f t="shared" si="66"/>
        <v>Rendre l'organisation efficace</v>
      </c>
      <c r="V193" s="1236" t="str">
        <f t="shared" si="67"/>
        <v>s'assurer d'un monde fonctionnel</v>
      </c>
      <c r="W193" s="554"/>
      <c r="X193" s="550"/>
      <c r="Y193" s="550"/>
      <c r="Z193" s="550"/>
      <c r="AA193" s="550"/>
      <c r="AB193" s="550"/>
      <c r="AC193" s="550"/>
      <c r="AD193" s="550"/>
      <c r="AE193" s="550"/>
      <c r="AF193" s="550"/>
      <c r="AG193" s="936"/>
      <c r="AH193" s="554"/>
      <c r="AI193" s="553"/>
      <c r="AJ193" s="555"/>
      <c r="AM193" s="552"/>
      <c r="AN193" s="552"/>
      <c r="AO193" s="552"/>
      <c r="AP193" s="552"/>
      <c r="AQ193" s="552"/>
      <c r="AR193" s="556"/>
      <c r="AS193" s="552"/>
      <c r="AT193" s="552"/>
      <c r="AU193" s="559"/>
      <c r="AV193" s="559"/>
      <c r="AW193" s="551"/>
      <c r="AX193" s="552"/>
      <c r="AY193" s="552"/>
      <c r="AZ193" s="552"/>
      <c r="BA193" s="81"/>
      <c r="BB193" s="81"/>
      <c r="BC193" s="81"/>
      <c r="BD193" s="543"/>
      <c r="BE193" s="81"/>
      <c r="BF193" s="544"/>
      <c r="BG193" s="169"/>
      <c r="BS193" s="81"/>
      <c r="BT193" s="169"/>
      <c r="BU193" s="169"/>
      <c r="BV193" s="169"/>
      <c r="BW193" s="169"/>
      <c r="BX193" s="169"/>
      <c r="BY193" s="169"/>
    </row>
    <row r="194" spans="1:77" s="322" customFormat="1" ht="36" customHeight="1" thickTop="1" thickBot="1" x14ac:dyDescent="0.25">
      <c r="A194" s="31" t="s">
        <v>8</v>
      </c>
      <c r="B194" s="553" t="str">
        <f>UPPER(VLOOKUP(A194,LibProfils,4,FALSE))&amp;CHAR(10)&amp;"("&amp;VLOOKUP(A194,LibProfils,5,FALSE)&amp;")"</f>
        <v>OBTENIR
(exaucer ses souhaits)</v>
      </c>
      <c r="C194" s="1278" t="str">
        <f>usrCode(AS184&amp;AV184&amp;"/"&amp;AU184)</f>
        <v>WU/g</v>
      </c>
      <c r="D194" s="1399" t="str">
        <f t="shared" si="68"/>
        <v>Rendre l'organisation efficace, apporter de la rigueur au monde
(= APPORTER DE L'ORDRE AU MONDE, CADRER)</v>
      </c>
      <c r="E194" s="1393"/>
      <c r="F194" s="554"/>
      <c r="G194" s="1236" t="str">
        <f>$CB$11&amp;S184&amp;$CC$11&amp;T184</f>
        <v xml:space="preserve">  0% apprécier
99% savoir</v>
      </c>
      <c r="H194" s="1506" t="s">
        <v>15</v>
      </c>
      <c r="I194" s="1531"/>
      <c r="J194" s="1528" t="s">
        <v>20</v>
      </c>
      <c r="K194" s="1525" t="s">
        <v>20</v>
      </c>
      <c r="L194" s="1516"/>
      <c r="M194" s="1512"/>
      <c r="N194" s="1514" t="s">
        <v>20</v>
      </c>
      <c r="O194" s="1110"/>
      <c r="P194" s="554"/>
      <c r="Q194" s="550" t="str">
        <f>C194</f>
        <v>WU/g</v>
      </c>
      <c r="R194" s="550" t="str">
        <f>usrCode(A187&amp;"/"&amp;A190)</f>
        <v>W/g</v>
      </c>
      <c r="S194" s="1236" t="str">
        <f t="shared" si="64"/>
        <v>APPORTER DE L'ORDRE AU MONDE</v>
      </c>
      <c r="T194" s="1236" t="str">
        <f t="shared" si="65"/>
        <v>CADRER</v>
      </c>
      <c r="U194" s="1236" t="str">
        <f t="shared" si="66"/>
        <v>Rendre l'organisation efficace</v>
      </c>
      <c r="V194" s="1236" t="str">
        <f t="shared" si="67"/>
        <v>apporter de la rigueur au monde</v>
      </c>
      <c r="W194" s="554"/>
      <c r="X194" s="550"/>
      <c r="Y194" s="550"/>
      <c r="Z194" s="550"/>
      <c r="AA194" s="550"/>
      <c r="AB194" s="550"/>
      <c r="AC194" s="550"/>
      <c r="AD194" s="550"/>
      <c r="AE194" s="550"/>
      <c r="AF194" s="550"/>
      <c r="AG194" s="936"/>
      <c r="AH194" s="554"/>
      <c r="AI194" s="553"/>
      <c r="AJ194" s="555"/>
      <c r="AM194" s="552"/>
      <c r="AN194" s="552"/>
      <c r="AO194" s="552"/>
      <c r="AP194" s="552"/>
      <c r="AQ194" s="552"/>
      <c r="AR194" s="556"/>
      <c r="AS194" s="552"/>
      <c r="AT194" s="552"/>
      <c r="AU194" s="559"/>
      <c r="AV194" s="559"/>
      <c r="AW194" s="551"/>
      <c r="AX194" s="552"/>
      <c r="AY194" s="552"/>
      <c r="AZ194" s="552"/>
      <c r="BA194" s="81"/>
      <c r="BB194" s="81"/>
      <c r="BC194" s="81"/>
      <c r="BD194" s="543"/>
      <c r="BE194" s="81"/>
      <c r="BF194" s="544"/>
      <c r="BG194" s="169"/>
      <c r="BS194" s="81"/>
      <c r="BT194" s="169"/>
      <c r="BU194" s="169"/>
      <c r="BV194" s="169"/>
      <c r="BW194" s="169"/>
      <c r="BX194" s="169"/>
      <c r="BY194" s="169"/>
    </row>
    <row r="195" spans="1:77" s="322" customFormat="1" ht="36" customHeight="1" thickTop="1" thickBot="1" x14ac:dyDescent="0.25">
      <c r="B195" s="1363" t="str">
        <f>"présence de la motivation "&amp;A187&amp;" ("&amp;VLOOKUP(A187,LibProfils,4,FALSE)&amp;")"&amp;CHAR(10)&amp;"absence de la motivation "&amp;A193&amp;" ("&amp;VLOOKUP(A193,LibProfils,4,FALSE)&amp;")"</f>
        <v>présence de la motivation W (appartenir)
absence de la motivation GU (s'adapter)</v>
      </c>
      <c r="C195" s="1208" t="str">
        <f>A187&amp;"."&amp;LOWER(A194)</f>
        <v>W.br</v>
      </c>
      <c r="D195" s="1400" t="str">
        <f t="shared" si="68"/>
        <v>Défendre la paix quel qu'en soit le prix, garantir l'ordre du monde
(= SERVIR L'ORDRE, DIRIGER)</v>
      </c>
      <c r="E195" s="1279"/>
      <c r="F195" s="554"/>
      <c r="G195" s="1236" t="str">
        <f>$CB$12&amp;VLOOKUP(AU184,LibProfils,4,FALSE)&amp;$CC$12&amp;VLOOKUP(AV184,LibProfils,4,FALSE)</f>
        <v xml:space="preserve">  0% apprécier
  0% savoir</v>
      </c>
      <c r="H195" s="1236"/>
      <c r="I195" s="1504" t="s">
        <v>445</v>
      </c>
      <c r="O195" s="1110"/>
      <c r="P195" s="554"/>
      <c r="Q195" s="550" t="str">
        <f>C195</f>
        <v>W.br</v>
      </c>
      <c r="R195" s="550" t="str">
        <f>usrCode(A187&amp;A194)</f>
        <v>RWB</v>
      </c>
      <c r="S195" s="1236" t="str">
        <f>UPPER(VLOOKUP(Q195,LibProfils,4,FALSE))</f>
        <v>SERVIR L'ORDRE</v>
      </c>
      <c r="T195" s="1236" t="str">
        <f t="shared" si="65"/>
        <v>DIRIGER</v>
      </c>
      <c r="U195" s="1236" t="str">
        <f t="shared" si="66"/>
        <v>Défendre la paix quel qu'en soit le prix</v>
      </c>
      <c r="V195" s="1236" t="str">
        <f t="shared" si="67"/>
        <v>garantir l'ordre du monde</v>
      </c>
      <c r="W195" s="554"/>
      <c r="X195" s="550"/>
      <c r="Y195" s="550"/>
      <c r="Z195" s="550"/>
      <c r="AA195" s="550"/>
      <c r="AB195" s="550"/>
      <c r="AC195" s="550"/>
      <c r="AD195" s="550"/>
      <c r="AE195" s="550"/>
      <c r="AF195" s="550"/>
      <c r="AG195" s="936"/>
      <c r="AH195" s="554"/>
      <c r="AI195" s="553"/>
      <c r="AJ195" s="555"/>
      <c r="AM195" s="552"/>
      <c r="AN195" s="552"/>
      <c r="AO195" s="552"/>
      <c r="AP195" s="552"/>
      <c r="AQ195" s="552"/>
      <c r="AR195" s="556"/>
      <c r="AS195" s="552"/>
      <c r="AT195" s="552"/>
      <c r="AU195" s="559"/>
      <c r="AV195" s="559"/>
      <c r="AW195" s="551"/>
      <c r="AX195" s="552"/>
      <c r="AY195" s="552"/>
      <c r="AZ195" s="552"/>
      <c r="BA195" s="81"/>
      <c r="BB195" s="81"/>
      <c r="BC195" s="81"/>
      <c r="BD195" s="543"/>
      <c r="BE195" s="81"/>
      <c r="BF195" s="544"/>
      <c r="BG195" s="169"/>
      <c r="BS195" s="81"/>
      <c r="BT195" s="169"/>
      <c r="BU195" s="169"/>
      <c r="BV195" s="169"/>
      <c r="BW195" s="169"/>
      <c r="BX195" s="169"/>
      <c r="BY195" s="169"/>
    </row>
    <row r="196" spans="1:77" s="322" customFormat="1" ht="36" customHeight="1" thickTop="1" thickBot="1" x14ac:dyDescent="0.25">
      <c r="B196" s="1128"/>
      <c r="C196" s="1125"/>
      <c r="D196" s="553"/>
      <c r="E196" s="554"/>
      <c r="F196" s="554"/>
      <c r="G196" s="554"/>
      <c r="H196" s="1110"/>
      <c r="I196" s="1110"/>
      <c r="J196" s="1489"/>
      <c r="K196" s="1489"/>
      <c r="L196" s="1110"/>
      <c r="M196" s="1110"/>
      <c r="N196" s="1110"/>
      <c r="O196" s="1110"/>
      <c r="P196" s="554"/>
      <c r="Q196" s="554"/>
      <c r="R196" s="554"/>
      <c r="S196" s="554"/>
      <c r="T196" s="554"/>
      <c r="U196" s="554"/>
      <c r="V196" s="554"/>
      <c r="W196" s="554"/>
      <c r="X196" s="550"/>
      <c r="Y196" s="550"/>
      <c r="Z196" s="550"/>
      <c r="AA196" s="550"/>
      <c r="AB196" s="550"/>
      <c r="AC196" s="550"/>
      <c r="AD196" s="550"/>
      <c r="AE196" s="550"/>
      <c r="AF196" s="550"/>
      <c r="AG196" s="936"/>
      <c r="AH196" s="554"/>
      <c r="AI196" s="553"/>
      <c r="AJ196" s="555"/>
      <c r="AM196" s="552"/>
      <c r="AN196" s="552"/>
      <c r="AO196" s="552"/>
      <c r="AP196" s="552"/>
      <c r="AQ196" s="552"/>
      <c r="AR196" s="556"/>
      <c r="AS196" s="552"/>
      <c r="AT196" s="552"/>
      <c r="AU196" s="559"/>
      <c r="AV196" s="559"/>
      <c r="AW196" s="551"/>
      <c r="AX196" s="552"/>
      <c r="AY196" s="552"/>
      <c r="AZ196" s="552"/>
      <c r="BA196" s="81"/>
      <c r="BB196" s="81"/>
      <c r="BC196" s="81"/>
      <c r="BD196" s="543"/>
      <c r="BE196" s="81"/>
      <c r="BF196" s="544"/>
      <c r="BG196" s="169"/>
      <c r="BS196" s="81"/>
      <c r="BT196" s="169"/>
      <c r="BU196" s="169"/>
      <c r="BV196" s="169"/>
      <c r="BW196" s="169"/>
      <c r="BX196" s="169"/>
      <c r="BY196" s="169"/>
    </row>
    <row r="197" spans="1:77" s="322" customFormat="1" ht="36" customHeight="1" thickTop="1" thickBot="1" x14ac:dyDescent="0.25">
      <c r="A197" s="1279" t="str">
        <f>usrCode(AS197&amp;AU197&amp;AV197)</f>
        <v>RWB</v>
      </c>
      <c r="B197" s="1362" t="str">
        <f>UPPER(VLOOKUP(A197,LibProfils,4,FALSE))&amp;CHAR(10)&amp;"("&amp;VLOOKUP(A197,LibProfils,5,FALSE)&amp;")"</f>
        <v>DIRIGER
(garantir l'ordre du monde)</v>
      </c>
      <c r="C197" s="1125"/>
      <c r="D197" s="553"/>
      <c r="E197" s="554"/>
      <c r="F197" s="554"/>
      <c r="G197" s="1364"/>
      <c r="H197" s="1110"/>
      <c r="I197" s="1504" t="s">
        <v>444</v>
      </c>
      <c r="J197" s="1489"/>
      <c r="K197" s="1489"/>
      <c r="L197" s="1110"/>
      <c r="M197" s="1110"/>
      <c r="N197" s="1110"/>
      <c r="O197" s="1110"/>
      <c r="P197" s="554"/>
      <c r="Q197" s="554" t="str">
        <f>A203</f>
        <v>B</v>
      </c>
      <c r="R197" s="554" t="str">
        <f>A204</f>
        <v>R</v>
      </c>
      <c r="S197" s="1236" t="str">
        <f>VLOOKUP(Q197,LibProfils,4,FALSE)</f>
        <v>pouvoir</v>
      </c>
      <c r="T197" s="1236" t="str">
        <f>VLOOKUP(R197,LibProfils,4,FALSE)</f>
        <v>vibrer</v>
      </c>
      <c r="U197" s="554"/>
      <c r="V197" s="554"/>
      <c r="W197" s="554"/>
      <c r="X197" s="550"/>
      <c r="Y197" s="550"/>
      <c r="Z197" s="550"/>
      <c r="AA197" s="550"/>
      <c r="AB197" s="550"/>
      <c r="AC197" s="550"/>
      <c r="AD197" s="550"/>
      <c r="AE197" s="550"/>
      <c r="AF197" s="550"/>
      <c r="AG197" s="936"/>
      <c r="AH197" s="554"/>
      <c r="AI197" s="553"/>
      <c r="AJ197" s="555"/>
      <c r="AM197" s="552"/>
      <c r="AN197" s="552"/>
      <c r="AO197" s="552"/>
      <c r="AP197" s="552"/>
      <c r="AQ197" s="552"/>
      <c r="AR197" s="556"/>
      <c r="AS197" s="559" t="str">
        <f>AS574</f>
        <v>W</v>
      </c>
      <c r="AT197" s="552"/>
      <c r="AU197" s="559" t="str">
        <f>AU574</f>
        <v>B</v>
      </c>
      <c r="AV197" s="559" t="str">
        <f>AV574</f>
        <v>R</v>
      </c>
      <c r="AW197" s="551"/>
      <c r="AX197" s="552"/>
      <c r="AY197" s="552"/>
      <c r="AZ197" s="552"/>
      <c r="BA197" s="81"/>
      <c r="BB197" s="81"/>
      <c r="BC197" s="81"/>
      <c r="BD197" s="543"/>
      <c r="BE197" s="81"/>
      <c r="BF197" s="544"/>
      <c r="BG197" s="169"/>
      <c r="BS197" s="81"/>
      <c r="BT197" s="169"/>
      <c r="BU197" s="169"/>
      <c r="BV197" s="169"/>
      <c r="BW197" s="169"/>
      <c r="BX197" s="169"/>
      <c r="BY197" s="169"/>
    </row>
    <row r="198" spans="1:77" s="322" customFormat="1" ht="36" customHeight="1" thickTop="1" thickBot="1" x14ac:dyDescent="0.25">
      <c r="B198" s="1128"/>
      <c r="C198" s="1405" t="str">
        <f>usrCode(AS197&amp;AU197&amp;"/"&amp;AV197)</f>
        <v>WB/r</v>
      </c>
      <c r="D198" s="1394" t="str">
        <f>$U$3&amp;U198&amp;$U$4&amp;V198&amp;$U$5&amp;$U$6&amp;$U$7&amp;S198&amp;$U$8&amp;T198&amp;$U$9</f>
        <v>Être parmi les rares qui prennent les décisions, suivre les règles à la lettre
(= GOUVERNER LE MONDE, OBTEMPÉRER)</v>
      </c>
      <c r="E198" s="1406"/>
      <c r="F198" s="554"/>
      <c r="G198" s="1236" t="str">
        <f>$CB$2&amp;S197&amp;$CC$2&amp;T197</f>
        <v>99% pouvoir
  0% vibrer</v>
      </c>
      <c r="H198" s="1506" t="s">
        <v>6</v>
      </c>
      <c r="I198" s="1505"/>
      <c r="J198" s="1507" t="s">
        <v>439</v>
      </c>
      <c r="K198" s="1508" t="s">
        <v>439</v>
      </c>
      <c r="L198" s="1509"/>
      <c r="M198" s="1510" t="s">
        <v>439</v>
      </c>
      <c r="N198" s="1511"/>
      <c r="O198" s="1110"/>
      <c r="P198" s="554"/>
      <c r="Q198" s="550" t="str">
        <f>C198</f>
        <v>WB/r</v>
      </c>
      <c r="R198" s="550" t="str">
        <f>usrCode(A200&amp;"/"&amp;A204)</f>
        <v>W/r</v>
      </c>
      <c r="S198" s="1236" t="str">
        <f t="shared" ref="S198:S207" si="69">UPPER(VLOOKUP(Q198,LibProfils,4,FALSE))</f>
        <v>GOUVERNER LE MONDE</v>
      </c>
      <c r="T198" s="1236" t="str">
        <f t="shared" ref="T198:T208" si="70">UPPER(VLOOKUP(R198,LibProfils,4,FALSE))</f>
        <v>OBTEMPÉRER</v>
      </c>
      <c r="U198" s="1236" t="str">
        <f t="shared" ref="U198:U208" si="71">UPPER(LEFT(VLOOKUP(Q198,LibProfils,5,FALSE)))&amp;MID(VLOOKUP(Q198,LibProfils,5,FALSE),2,99)</f>
        <v>Être parmi les rares qui prennent les décisions</v>
      </c>
      <c r="V198" s="1236" t="str">
        <f t="shared" ref="V198:V208" si="72">VLOOKUP(R198,LibProfils,5,FALSE)</f>
        <v>suivre les règles à la lettre</v>
      </c>
      <c r="W198" s="554"/>
      <c r="X198" s="550"/>
      <c r="Y198" s="550"/>
      <c r="Z198" s="550"/>
      <c r="AA198" s="550"/>
      <c r="AB198" s="550"/>
      <c r="AC198" s="550"/>
      <c r="AD198" s="550"/>
      <c r="AE198" s="550"/>
      <c r="AF198" s="550"/>
      <c r="AG198" s="936"/>
      <c r="AH198" s="554"/>
      <c r="AI198" s="553"/>
      <c r="AJ198" s="555"/>
      <c r="AM198" s="552"/>
      <c r="AN198" s="552"/>
      <c r="AO198" s="552"/>
      <c r="AP198" s="552"/>
      <c r="AQ198" s="552"/>
      <c r="AR198" s="556"/>
      <c r="AS198" s="552"/>
      <c r="AT198" s="552"/>
      <c r="AU198" s="559"/>
      <c r="AV198" s="559"/>
      <c r="AW198" s="551"/>
      <c r="AX198" s="552"/>
      <c r="AY198" s="552"/>
      <c r="AZ198" s="552"/>
      <c r="BA198" s="81"/>
      <c r="BB198" s="81"/>
      <c r="BC198" s="81"/>
      <c r="BD198" s="543"/>
      <c r="BE198" s="81"/>
      <c r="BF198" s="544"/>
      <c r="BG198" s="169"/>
      <c r="BS198" s="81"/>
      <c r="BT198" s="169"/>
      <c r="BU198" s="169"/>
      <c r="BV198" s="169"/>
      <c r="BW198" s="169"/>
      <c r="BX198" s="169"/>
      <c r="BY198" s="169"/>
    </row>
    <row r="199" spans="1:77" s="322" customFormat="1" ht="36" customHeight="1" thickTop="1" thickBot="1" x14ac:dyDescent="0.25">
      <c r="B199" s="1578" t="s">
        <v>385</v>
      </c>
      <c r="C199" s="1160"/>
      <c r="D199" s="1395" t="str">
        <f t="shared" ref="D199:D208" si="73">$U$3&amp;U199&amp;$U$4&amp;V199&amp;$U$5&amp;$U$6&amp;$U$7&amp;S199&amp;$U$8&amp;T199&amp;$U$9</f>
        <v>Être parmi les rares qui prennent les décisions, disposer d'une place dans le système
(= GOUVERNER LE MONDE, INTÉGRER)</v>
      </c>
      <c r="E199" s="1326"/>
      <c r="F199" s="554"/>
      <c r="G199" s="1236" t="str">
        <f>$CB$3&amp;S197&amp;$CC$3&amp;T197</f>
        <v>88% pouvoir
11% vibrer</v>
      </c>
      <c r="H199" s="1506" t="s">
        <v>11</v>
      </c>
      <c r="I199" s="1503"/>
      <c r="J199" s="1507" t="s">
        <v>16</v>
      </c>
      <c r="K199" s="1508" t="s">
        <v>16</v>
      </c>
      <c r="L199" s="1509" t="s">
        <v>16</v>
      </c>
      <c r="M199" s="1512"/>
      <c r="N199" s="1511"/>
      <c r="O199" s="1110"/>
      <c r="P199" s="554"/>
      <c r="Q199" s="550" t="str">
        <f>C198</f>
        <v>WB/r</v>
      </c>
      <c r="R199" s="550" t="str">
        <f>usrCode(A200&amp;A203)</f>
        <v>WB</v>
      </c>
      <c r="S199" s="1236" t="str">
        <f t="shared" si="69"/>
        <v>GOUVERNER LE MONDE</v>
      </c>
      <c r="T199" s="1236" t="str">
        <f t="shared" si="70"/>
        <v>INTÉGRER</v>
      </c>
      <c r="U199" s="1236" t="str">
        <f t="shared" si="71"/>
        <v>Être parmi les rares qui prennent les décisions</v>
      </c>
      <c r="V199" s="1236" t="str">
        <f t="shared" si="72"/>
        <v>disposer d'une place dans le système</v>
      </c>
      <c r="W199" s="554"/>
      <c r="X199" s="550"/>
      <c r="Y199" s="550"/>
      <c r="Z199" s="550"/>
      <c r="AA199" s="550"/>
      <c r="AB199" s="550"/>
      <c r="AC199" s="550"/>
      <c r="AD199" s="550"/>
      <c r="AE199" s="550"/>
      <c r="AF199" s="550"/>
      <c r="AG199" s="936"/>
      <c r="AH199" s="554"/>
      <c r="AI199" s="553"/>
      <c r="AJ199" s="555"/>
      <c r="AM199" s="552"/>
      <c r="AN199" s="552"/>
      <c r="AO199" s="552"/>
      <c r="AP199" s="552"/>
      <c r="AQ199" s="552"/>
      <c r="AR199" s="556"/>
      <c r="AS199" s="552"/>
      <c r="AT199" s="552"/>
      <c r="AU199" s="559"/>
      <c r="AV199" s="559"/>
      <c r="AW199" s="551"/>
      <c r="AX199" s="552"/>
      <c r="AY199" s="552"/>
      <c r="AZ199" s="552"/>
      <c r="BA199" s="81"/>
      <c r="BB199" s="81"/>
      <c r="BC199" s="81"/>
      <c r="BD199" s="543"/>
      <c r="BE199" s="81"/>
      <c r="BF199" s="544"/>
      <c r="BG199" s="169"/>
      <c r="BS199" s="81"/>
      <c r="BT199" s="169"/>
      <c r="BU199" s="169"/>
      <c r="BV199" s="169"/>
      <c r="BW199" s="169"/>
      <c r="BX199" s="169"/>
      <c r="BY199" s="169"/>
    </row>
    <row r="200" spans="1:77" s="322" customFormat="1" ht="36" customHeight="1" thickTop="1" thickBot="1" x14ac:dyDescent="0.25">
      <c r="A200" s="31" t="str">
        <f>usrCode(AS197)</f>
        <v>W</v>
      </c>
      <c r="B200" s="553" t="str">
        <f>UPPER(VLOOKUP(A200,LibProfils,4,FALSE))&amp;CHAR(10)&amp;"("&amp;VLOOKUP(A200,LibProfils,5,FALSE)&amp;")"</f>
        <v>APPARTENIR
(vivre en société)</v>
      </c>
      <c r="C200" s="1161"/>
      <c r="D200" s="1398" t="str">
        <f t="shared" si="73"/>
        <v>Occuper une place de réel pouvoir, disposer d'une place dans le système
(= AVOIR UNE POSITION DE FORCE, INTÉGRER)</v>
      </c>
      <c r="E200" s="1327"/>
      <c r="F200" s="554"/>
      <c r="G200" s="1236" t="str">
        <f>$CB$4&amp;S197&amp;$CC$4&amp;T197</f>
        <v>77% pouvoir
22% vibrer</v>
      </c>
      <c r="H200" s="1506" t="s">
        <v>7</v>
      </c>
      <c r="I200" s="1503"/>
      <c r="J200" s="1513"/>
      <c r="K200" s="1508" t="s">
        <v>442</v>
      </c>
      <c r="L200" s="1509" t="s">
        <v>442</v>
      </c>
      <c r="M200" s="1512"/>
      <c r="N200" s="1514" t="s">
        <v>442</v>
      </c>
      <c r="O200" s="1110"/>
      <c r="P200" s="554"/>
      <c r="Q200" s="550" t="str">
        <f>C201</f>
        <v>WB.r</v>
      </c>
      <c r="R200" s="550" t="str">
        <f>usrCode(A200&amp;A203)</f>
        <v>WB</v>
      </c>
      <c r="S200" s="1236" t="str">
        <f t="shared" si="69"/>
        <v>AVOIR UNE POSITION DE FORCE</v>
      </c>
      <c r="T200" s="1236" t="str">
        <f t="shared" si="70"/>
        <v>INTÉGRER</v>
      </c>
      <c r="U200" s="1236" t="str">
        <f t="shared" si="71"/>
        <v>Occuper une place de réel pouvoir</v>
      </c>
      <c r="V200" s="1236" t="str">
        <f t="shared" si="72"/>
        <v>disposer d'une place dans le système</v>
      </c>
      <c r="W200" s="554"/>
      <c r="X200" s="550"/>
      <c r="Y200" s="550"/>
      <c r="Z200" s="550"/>
      <c r="AA200" s="550"/>
      <c r="AB200" s="550"/>
      <c r="AC200" s="550"/>
      <c r="AD200" s="550"/>
      <c r="AE200" s="550"/>
      <c r="AF200" s="550"/>
      <c r="AG200" s="936"/>
      <c r="AH200" s="554"/>
      <c r="AI200" s="553"/>
      <c r="AJ200" s="555"/>
      <c r="AM200" s="552"/>
      <c r="AN200" s="552"/>
      <c r="AO200" s="552"/>
      <c r="AP200" s="552"/>
      <c r="AQ200" s="552"/>
      <c r="AR200" s="556"/>
      <c r="AS200" s="552"/>
      <c r="AT200" s="552"/>
      <c r="AU200" s="559"/>
      <c r="AV200" s="559"/>
      <c r="AW200" s="551"/>
      <c r="AX200" s="552"/>
      <c r="AY200" s="552"/>
      <c r="AZ200" s="552"/>
      <c r="BA200" s="81"/>
      <c r="BB200" s="81"/>
      <c r="BC200" s="81"/>
      <c r="BD200" s="543"/>
      <c r="BE200" s="81"/>
      <c r="BF200" s="544"/>
      <c r="BG200" s="169"/>
      <c r="BS200" s="81"/>
      <c r="BT200" s="169"/>
      <c r="BU200" s="169"/>
      <c r="BV200" s="169"/>
      <c r="BW200" s="169"/>
      <c r="BX200" s="169"/>
      <c r="BY200" s="169"/>
    </row>
    <row r="201" spans="1:77" s="322" customFormat="1" ht="36" customHeight="1" thickTop="1" thickBot="1" x14ac:dyDescent="0.25">
      <c r="C201" s="1416" t="str">
        <f>usrCode(AS197&amp;AU197)&amp;"."&amp;LOWER(AV197)</f>
        <v>WB.r</v>
      </c>
      <c r="D201" s="1399" t="str">
        <f t="shared" si="73"/>
        <v>Occuper une place de réel pouvoir, être affecté à un rôle utile
(= AVOIR UNE POSITION DE FORCE, AVOIR UN RÔLE)</v>
      </c>
      <c r="E201" s="1417"/>
      <c r="F201" s="554"/>
      <c r="G201" s="1236" t="str">
        <f>$CB$5&amp;S197&amp;$CC$5&amp;T197</f>
        <v>66% pouvoir
33% vibrer</v>
      </c>
      <c r="H201" s="1506" t="s">
        <v>12</v>
      </c>
      <c r="I201" s="1503"/>
      <c r="J201" s="1533"/>
      <c r="K201" s="1508" t="s">
        <v>17</v>
      </c>
      <c r="L201" s="1509" t="s">
        <v>17</v>
      </c>
      <c r="M201" s="1510" t="s">
        <v>17</v>
      </c>
      <c r="N201" s="1511"/>
      <c r="O201" s="1110"/>
      <c r="P201" s="554"/>
      <c r="Q201" s="550" t="str">
        <f>C201</f>
        <v>WB.r</v>
      </c>
      <c r="R201" s="550" t="str">
        <f>A200&amp;"."&amp;LOWER(A203)</f>
        <v>W.b</v>
      </c>
      <c r="S201" s="1236" t="str">
        <f t="shared" si="69"/>
        <v>AVOIR UNE POSITION DE FORCE</v>
      </c>
      <c r="T201" s="1236" t="str">
        <f t="shared" si="70"/>
        <v>AVOIR UN RÔLE</v>
      </c>
      <c r="U201" s="1236" t="str">
        <f t="shared" si="71"/>
        <v>Occuper une place de réel pouvoir</v>
      </c>
      <c r="V201" s="1236" t="str">
        <f t="shared" si="72"/>
        <v>être affecté à un rôle utile</v>
      </c>
      <c r="W201" s="554"/>
      <c r="X201" s="550"/>
      <c r="Y201" s="550"/>
      <c r="Z201" s="550"/>
      <c r="AA201" s="550"/>
      <c r="AB201" s="550"/>
      <c r="AC201" s="550"/>
      <c r="AD201" s="550"/>
      <c r="AE201" s="550"/>
      <c r="AF201" s="550"/>
      <c r="AG201" s="936"/>
      <c r="AH201" s="554"/>
      <c r="AI201" s="553"/>
      <c r="AJ201" s="555"/>
      <c r="AM201" s="552"/>
      <c r="AN201" s="552"/>
      <c r="AO201" s="552"/>
      <c r="AP201" s="552"/>
      <c r="AQ201" s="552"/>
      <c r="AR201" s="556"/>
      <c r="AS201" s="552"/>
      <c r="AT201" s="552"/>
      <c r="AU201" s="559"/>
      <c r="AV201" s="559"/>
      <c r="AW201" s="551"/>
      <c r="AX201" s="552"/>
      <c r="AY201" s="552"/>
      <c r="AZ201" s="552"/>
      <c r="BA201" s="81"/>
      <c r="BB201" s="81"/>
      <c r="BC201" s="81"/>
      <c r="BD201" s="543"/>
      <c r="BE201" s="81"/>
      <c r="BF201" s="544"/>
      <c r="BG201" s="169"/>
      <c r="BS201" s="81"/>
      <c r="BT201" s="169"/>
      <c r="BU201" s="169"/>
      <c r="BV201" s="169"/>
      <c r="BW201" s="169"/>
      <c r="BX201" s="169"/>
      <c r="BY201" s="169"/>
    </row>
    <row r="202" spans="1:77" s="322" customFormat="1" ht="36" customHeight="1" thickTop="1" thickBot="1" x14ac:dyDescent="0.25">
      <c r="B202" s="1578" t="s">
        <v>384</v>
      </c>
      <c r="C202" s="1162"/>
      <c r="D202" s="1396" t="str">
        <f t="shared" si="73"/>
        <v>Garantir l'ordre du monde, être affecté à un rôle utile
(= DIRIGER, AVOIR UN RÔLE)</v>
      </c>
      <c r="E202" s="1328"/>
      <c r="F202" s="554"/>
      <c r="G202" s="1236" t="str">
        <f>$CB$6&amp;S197&amp;$CC$6&amp;T197</f>
        <v>55% pouvoir
44% vibrer</v>
      </c>
      <c r="H202" s="1506" t="s">
        <v>8</v>
      </c>
      <c r="I202" s="1524"/>
      <c r="J202" s="1528" t="s">
        <v>441</v>
      </c>
      <c r="K202" s="1532"/>
      <c r="L202" s="1509" t="s">
        <v>441</v>
      </c>
      <c r="M202" s="1510" t="s">
        <v>441</v>
      </c>
      <c r="N202" s="1511"/>
      <c r="O202" s="1110"/>
      <c r="P202" s="554"/>
      <c r="Q202" s="550" t="str">
        <f>A197</f>
        <v>RWB</v>
      </c>
      <c r="R202" s="550" t="str">
        <f>A200&amp;"."&amp;LOWER(A203)</f>
        <v>W.b</v>
      </c>
      <c r="S202" s="1236" t="str">
        <f t="shared" si="69"/>
        <v>DIRIGER</v>
      </c>
      <c r="T202" s="1236" t="str">
        <f t="shared" si="70"/>
        <v>AVOIR UN RÔLE</v>
      </c>
      <c r="U202" s="1236" t="str">
        <f t="shared" si="71"/>
        <v>Garantir l'ordre du monde</v>
      </c>
      <c r="V202" s="1236" t="str">
        <f t="shared" si="72"/>
        <v>être affecté à un rôle utile</v>
      </c>
      <c r="W202" s="554"/>
      <c r="X202" s="550"/>
      <c r="Y202" s="550"/>
      <c r="Z202" s="550"/>
      <c r="AA202" s="550"/>
      <c r="AB202" s="550"/>
      <c r="AC202" s="550"/>
      <c r="AD202" s="550"/>
      <c r="AE202" s="550"/>
      <c r="AF202" s="550"/>
      <c r="AG202" s="936"/>
      <c r="AH202" s="554"/>
      <c r="AI202" s="553"/>
      <c r="AJ202" s="555"/>
      <c r="AM202" s="552"/>
      <c r="AN202" s="552"/>
      <c r="AO202" s="552"/>
      <c r="AP202" s="552"/>
      <c r="AQ202" s="552"/>
      <c r="AR202" s="556"/>
      <c r="AS202" s="552"/>
      <c r="AT202" s="552"/>
      <c r="AU202" s="559"/>
      <c r="AV202" s="559"/>
      <c r="AW202" s="551"/>
      <c r="AX202" s="552"/>
      <c r="AY202" s="552"/>
      <c r="AZ202" s="552"/>
      <c r="BA202" s="81"/>
      <c r="BB202" s="81"/>
      <c r="BC202" s="81"/>
      <c r="BD202" s="543"/>
      <c r="BE202" s="81"/>
      <c r="BF202" s="544"/>
      <c r="BG202" s="169"/>
      <c r="BS202" s="81"/>
      <c r="BT202" s="169"/>
      <c r="BU202" s="169"/>
      <c r="BV202" s="169"/>
      <c r="BW202" s="169"/>
      <c r="BX202" s="169"/>
      <c r="BY202" s="169"/>
    </row>
    <row r="203" spans="1:77" s="322" customFormat="1" ht="36" customHeight="1" thickTop="1" thickBot="1" x14ac:dyDescent="0.25">
      <c r="A203" s="31" t="str">
        <f>usrCode(AU197)</f>
        <v>B</v>
      </c>
      <c r="B203" s="553" t="str">
        <f>UPPER(VLOOKUP(A203,LibProfils,4,FALSE))&amp;CHAR(10)&amp;"("&amp;VLOOKUP(A203,LibProfils,5,FALSE)&amp;")"</f>
        <v>POUVOIR
(vivre dans un monde de compétition)</v>
      </c>
      <c r="C203" s="1163"/>
      <c r="D203" s="1395" t="str">
        <f t="shared" si="73"/>
        <v>Garantir l'ordre du monde, défendre la société contre toute menace
(= DIRIGER, PROTÉGER SON CADRE)</v>
      </c>
      <c r="E203" s="1329"/>
      <c r="F203" s="554"/>
      <c r="G203" s="1236" t="str">
        <f>$CB$7&amp;S197&amp;$CC$7&amp;T197</f>
        <v>44% pouvoir
55% vibrer</v>
      </c>
      <c r="H203" s="1506" t="s">
        <v>13</v>
      </c>
      <c r="I203" s="1503"/>
      <c r="J203" s="1527"/>
      <c r="K203" s="1515"/>
      <c r="L203" s="1509" t="s">
        <v>18</v>
      </c>
      <c r="M203" s="1510" t="s">
        <v>18</v>
      </c>
      <c r="N203" s="1514" t="s">
        <v>18</v>
      </c>
      <c r="O203" s="1110"/>
      <c r="P203" s="554"/>
      <c r="Q203" s="550" t="str">
        <f>A197</f>
        <v>RWB</v>
      </c>
      <c r="R203" s="550" t="str">
        <f>A200&amp;"."&amp;LOWER(A204)</f>
        <v>W.r</v>
      </c>
      <c r="S203" s="1236" t="str">
        <f t="shared" si="69"/>
        <v>DIRIGER</v>
      </c>
      <c r="T203" s="1236" t="str">
        <f t="shared" si="70"/>
        <v>PROTÉGER SON CADRE</v>
      </c>
      <c r="U203" s="1236" t="str">
        <f t="shared" si="71"/>
        <v>Garantir l'ordre du monde</v>
      </c>
      <c r="V203" s="1236" t="str">
        <f t="shared" si="72"/>
        <v>défendre la société contre toute menace</v>
      </c>
      <c r="W203" s="554"/>
      <c r="X203" s="550"/>
      <c r="Y203" s="550"/>
      <c r="Z203" s="550"/>
      <c r="AA203" s="550"/>
      <c r="AB203" s="550"/>
      <c r="AC203" s="550"/>
      <c r="AD203" s="550"/>
      <c r="AE203" s="550"/>
      <c r="AF203" s="550"/>
      <c r="AG203" s="936"/>
      <c r="AH203" s="554"/>
      <c r="AI203" s="553"/>
      <c r="AJ203" s="555"/>
      <c r="AM203" s="552"/>
      <c r="AN203" s="552"/>
      <c r="AO203" s="552"/>
      <c r="AP203" s="552"/>
      <c r="AQ203" s="552"/>
      <c r="AR203" s="556"/>
      <c r="AS203" s="552"/>
      <c r="AT203" s="552"/>
      <c r="AU203" s="559"/>
      <c r="AV203" s="559"/>
      <c r="AW203" s="551"/>
      <c r="AX203" s="552"/>
      <c r="AY203" s="552"/>
      <c r="AZ203" s="552"/>
      <c r="BA203" s="81"/>
      <c r="BB203" s="81"/>
      <c r="BC203" s="81"/>
      <c r="BD203" s="543"/>
      <c r="BE203" s="81"/>
      <c r="BF203" s="544"/>
      <c r="BG203" s="169"/>
      <c r="BS203" s="81"/>
      <c r="BT203" s="169"/>
      <c r="BU203" s="169"/>
      <c r="BV203" s="169"/>
      <c r="BW203" s="169"/>
      <c r="BX203" s="169"/>
      <c r="BY203" s="169"/>
    </row>
    <row r="204" spans="1:77" s="322" customFormat="1" ht="36" customHeight="1" thickTop="1" thickBot="1" x14ac:dyDescent="0.25">
      <c r="A204" s="31" t="str">
        <f>usrCode(AV197)</f>
        <v>R</v>
      </c>
      <c r="B204" s="553" t="str">
        <f>UPPER(VLOOKUP(A204,LibProfils,4,FALSE))&amp;CHAR(10)&amp;"("&amp;VLOOKUP(A204,LibProfils,5,FALSE)&amp;")"</f>
        <v>VIBRER
(vivre dans un monde d'opportunités)</v>
      </c>
      <c r="C204" s="1164" t="str">
        <f>usrCode(AS197&amp;AV197)&amp;"."&amp;LOWER(AU197)</f>
        <v>RW.b</v>
      </c>
      <c r="D204" s="1396" t="str">
        <f t="shared" si="73"/>
        <v>Aider la société -même à son insu-, défendre la société contre toute menace
(= SAUVER LE MONDE, PROTÉGER SON CADRE)</v>
      </c>
      <c r="E204" s="1330" t="s">
        <v>29</v>
      </c>
      <c r="F204" s="554"/>
      <c r="G204" s="1236" t="str">
        <f>$CB$8&amp;S197&amp;$CC$8&amp;T197</f>
        <v>33% pouvoir
66% vibrer</v>
      </c>
      <c r="H204" s="1506" t="s">
        <v>9</v>
      </c>
      <c r="I204" s="1503"/>
      <c r="J204" s="1513"/>
      <c r="K204" s="1508" t="s">
        <v>443</v>
      </c>
      <c r="L204" s="1516"/>
      <c r="M204" s="1510" t="s">
        <v>443</v>
      </c>
      <c r="N204" s="1514" t="s">
        <v>443</v>
      </c>
      <c r="O204" s="1110"/>
      <c r="P204" s="554"/>
      <c r="Q204" s="550" t="str">
        <f>C204</f>
        <v>RW.b</v>
      </c>
      <c r="R204" s="550" t="str">
        <f>A200&amp;"."&amp;LOWER(A204)</f>
        <v>W.r</v>
      </c>
      <c r="S204" s="1236" t="str">
        <f t="shared" si="69"/>
        <v>SAUVER LE MONDE</v>
      </c>
      <c r="T204" s="1236" t="str">
        <f t="shared" si="70"/>
        <v>PROTÉGER SON CADRE</v>
      </c>
      <c r="U204" s="1236" t="str">
        <f t="shared" si="71"/>
        <v>Aider la société -même à son insu-</v>
      </c>
      <c r="V204" s="1236" t="str">
        <f t="shared" si="72"/>
        <v>défendre la société contre toute menace</v>
      </c>
      <c r="W204" s="554"/>
      <c r="X204" s="550"/>
      <c r="Y204" s="550"/>
      <c r="Z204" s="550"/>
      <c r="AA204" s="550"/>
      <c r="AB204" s="550"/>
      <c r="AC204" s="550"/>
      <c r="AD204" s="550"/>
      <c r="AE204" s="550"/>
      <c r="AF204" s="550"/>
      <c r="AG204" s="936"/>
      <c r="AH204" s="554"/>
      <c r="AI204" s="553"/>
      <c r="AJ204" s="555"/>
      <c r="AM204" s="552"/>
      <c r="AN204" s="552"/>
      <c r="AO204" s="552"/>
      <c r="AP204" s="552"/>
      <c r="AQ204" s="552"/>
      <c r="AR204" s="556"/>
      <c r="AS204" s="552"/>
      <c r="AT204" s="552"/>
      <c r="AU204" s="559"/>
      <c r="AV204" s="559"/>
      <c r="AW204" s="551"/>
      <c r="AX204" s="552"/>
      <c r="AY204" s="552"/>
      <c r="AZ204" s="552"/>
      <c r="BA204" s="81"/>
      <c r="BB204" s="81"/>
      <c r="BC204" s="81"/>
      <c r="BD204" s="543"/>
      <c r="BE204" s="81"/>
      <c r="BF204" s="544"/>
      <c r="BG204" s="169"/>
      <c r="BS204" s="81"/>
      <c r="BT204" s="169"/>
      <c r="BU204" s="169"/>
      <c r="BV204" s="169"/>
      <c r="BW204" s="169"/>
      <c r="BX204" s="169"/>
      <c r="BY204" s="169"/>
    </row>
    <row r="205" spans="1:77" s="322" customFormat="1" ht="36" customHeight="1" thickTop="1" thickBot="1" x14ac:dyDescent="0.25">
      <c r="B205" s="1578" t="s">
        <v>589</v>
      </c>
      <c r="C205" s="1164"/>
      <c r="D205" s="1395" t="str">
        <f t="shared" si="73"/>
        <v>Aider la société -même à son insu-, agir au nom de ce qui est grand
(= SAUVER LE MONDE, S'ENGAGER)</v>
      </c>
      <c r="E205" s="1330"/>
      <c r="F205" s="554"/>
      <c r="G205" s="1236" t="str">
        <f>$CB$9&amp;S197&amp;$CC$9&amp;T197</f>
        <v>22% pouvoir
77% vibrer</v>
      </c>
      <c r="H205" s="1506" t="s">
        <v>14</v>
      </c>
      <c r="I205" s="1503"/>
      <c r="J205" s="1507" t="s">
        <v>19</v>
      </c>
      <c r="K205" s="1515"/>
      <c r="L205" s="1516"/>
      <c r="M205" s="1510" t="s">
        <v>19</v>
      </c>
      <c r="N205" s="1514" t="s">
        <v>19</v>
      </c>
      <c r="O205" s="1110"/>
      <c r="P205" s="554"/>
      <c r="Q205" s="550" t="str">
        <f>C204</f>
        <v>RW.b</v>
      </c>
      <c r="R205" s="550" t="str">
        <f>usrCode(A200&amp;A204)</f>
        <v>RW</v>
      </c>
      <c r="S205" s="1236" t="str">
        <f t="shared" si="69"/>
        <v>SAUVER LE MONDE</v>
      </c>
      <c r="T205" s="1236" t="str">
        <f t="shared" si="70"/>
        <v>S'ENGAGER</v>
      </c>
      <c r="U205" s="1236" t="str">
        <f t="shared" si="71"/>
        <v>Aider la société -même à son insu-</v>
      </c>
      <c r="V205" s="1236" t="str">
        <f t="shared" si="72"/>
        <v>agir au nom de ce qui est grand</v>
      </c>
      <c r="W205" s="554"/>
      <c r="X205" s="550"/>
      <c r="Y205" s="550"/>
      <c r="Z205" s="550"/>
      <c r="AA205" s="550"/>
      <c r="AB205" s="550"/>
      <c r="AC205" s="550"/>
      <c r="AD205" s="550"/>
      <c r="AE205" s="550"/>
      <c r="AF205" s="550"/>
      <c r="AG205" s="936"/>
      <c r="AH205" s="554"/>
      <c r="AI205" s="553"/>
      <c r="AJ205" s="555"/>
      <c r="AM205" s="552"/>
      <c r="AN205" s="552"/>
      <c r="AO205" s="552"/>
      <c r="AP205" s="552"/>
      <c r="AQ205" s="552"/>
      <c r="AR205" s="556"/>
      <c r="AS205" s="552"/>
      <c r="AT205" s="552"/>
      <c r="AU205" s="559"/>
      <c r="AV205" s="559"/>
      <c r="AW205" s="551"/>
      <c r="AX205" s="552"/>
      <c r="AY205" s="552"/>
      <c r="AZ205" s="552"/>
      <c r="BA205" s="81"/>
      <c r="BB205" s="81"/>
      <c r="BC205" s="81"/>
      <c r="BD205" s="543"/>
      <c r="BE205" s="81"/>
      <c r="BF205" s="544"/>
      <c r="BG205" s="169"/>
      <c r="BS205" s="81"/>
      <c r="BT205" s="169"/>
      <c r="BU205" s="169"/>
      <c r="BV205" s="169"/>
      <c r="BW205" s="169"/>
      <c r="BX205" s="169"/>
      <c r="BY205" s="169"/>
    </row>
    <row r="206" spans="1:77" s="322" customFormat="1" ht="36" customHeight="1" thickTop="1" thickBot="1" x14ac:dyDescent="0.25">
      <c r="A206" s="31" t="str">
        <f>usrCode(AU197&amp;AV197)</f>
        <v>BR</v>
      </c>
      <c r="B206" s="553" t="str">
        <f>UPPER(VLOOKUP(A206,LibProfils,4,FALSE))&amp;CHAR(10)&amp;"("&amp;VLOOKUP(A206,LibProfils,5,FALSE)&amp;")"</f>
        <v>OBTENIR
(exaucer ses souhaits)</v>
      </c>
      <c r="C206" s="1165"/>
      <c r="D206" s="1398" t="str">
        <f t="shared" si="73"/>
        <v>Servir la société sans enjeu de pouvoir, agir au nom de ce qui est grand
(= ASSISTER LE MONDE, S'ENGAGER)</v>
      </c>
      <c r="E206" s="1331"/>
      <c r="F206" s="554"/>
      <c r="G206" s="1236" t="str">
        <f>$CB$10&amp;S197&amp;$CC$10&amp;T197</f>
        <v>11% pouvoir
88% vibrer</v>
      </c>
      <c r="H206" s="1506" t="s">
        <v>10</v>
      </c>
      <c r="I206" s="1503"/>
      <c r="J206" s="1507" t="s">
        <v>440</v>
      </c>
      <c r="K206" s="1515"/>
      <c r="L206" s="1509" t="s">
        <v>440</v>
      </c>
      <c r="M206" s="1512"/>
      <c r="N206" s="1514" t="s">
        <v>440</v>
      </c>
      <c r="O206" s="1110"/>
      <c r="P206" s="554"/>
      <c r="Q206" s="550" t="str">
        <f>C207</f>
        <v>RW/b</v>
      </c>
      <c r="R206" s="550" t="str">
        <f>usrCode(A200&amp;A204)</f>
        <v>RW</v>
      </c>
      <c r="S206" s="1236" t="str">
        <f t="shared" si="69"/>
        <v>ASSISTER LE MONDE</v>
      </c>
      <c r="T206" s="1236" t="str">
        <f t="shared" si="70"/>
        <v>S'ENGAGER</v>
      </c>
      <c r="U206" s="1236" t="str">
        <f t="shared" si="71"/>
        <v>Servir la société sans enjeu de pouvoir</v>
      </c>
      <c r="V206" s="1236" t="str">
        <f t="shared" si="72"/>
        <v>agir au nom de ce qui est grand</v>
      </c>
      <c r="W206" s="554"/>
      <c r="X206" s="550"/>
      <c r="Y206" s="550"/>
      <c r="Z206" s="550"/>
      <c r="AA206" s="550"/>
      <c r="AB206" s="550"/>
      <c r="AC206" s="550"/>
      <c r="AD206" s="550"/>
      <c r="AE206" s="550"/>
      <c r="AF206" s="550"/>
      <c r="AG206" s="936"/>
      <c r="AH206" s="554"/>
      <c r="AI206" s="553"/>
      <c r="AJ206" s="555"/>
      <c r="AM206" s="552"/>
      <c r="AN206" s="552"/>
      <c r="AO206" s="552"/>
      <c r="AP206" s="552"/>
      <c r="AQ206" s="552"/>
      <c r="AR206" s="556"/>
      <c r="AS206" s="552"/>
      <c r="AT206" s="552"/>
      <c r="AU206" s="559"/>
      <c r="AV206" s="559"/>
      <c r="AW206" s="551"/>
      <c r="AX206" s="552"/>
      <c r="AY206" s="552"/>
      <c r="AZ206" s="552"/>
      <c r="BA206" s="81"/>
      <c r="BB206" s="81"/>
      <c r="BC206" s="81"/>
      <c r="BD206" s="543"/>
      <c r="BE206" s="81"/>
      <c r="BF206" s="544"/>
      <c r="BG206" s="169"/>
      <c r="BS206" s="81"/>
      <c r="BT206" s="169"/>
      <c r="BU206" s="169"/>
      <c r="BV206" s="169"/>
      <c r="BW206" s="169"/>
      <c r="BX206" s="169"/>
      <c r="BY206" s="169"/>
    </row>
    <row r="207" spans="1:77" s="322" customFormat="1" ht="36" customHeight="1" thickTop="1" thickBot="1" x14ac:dyDescent="0.25">
      <c r="A207" s="31" t="s">
        <v>15</v>
      </c>
      <c r="B207" s="553" t="str">
        <f>UPPER(VLOOKUP(A207,LibProfils,4,FALSE))&amp;CHAR(10)&amp;"("&amp;VLOOKUP(A207,LibProfils,5,FALSE)&amp;")"</f>
        <v>S'ADAPTER
(savoir vivre en toute facilité)</v>
      </c>
      <c r="C207" s="1189" t="str">
        <f>usrCode(AS197&amp;AV197&amp;"/"&amp;AU197)</f>
        <v>RW/b</v>
      </c>
      <c r="D207" s="1399" t="str">
        <f t="shared" si="73"/>
        <v>Servir la société sans enjeu de pouvoir, œuvrer pour la société
(= ASSISTER LE MONDE, ŒUVRER)</v>
      </c>
      <c r="E207" s="1415"/>
      <c r="F207" s="554"/>
      <c r="G207" s="1236" t="str">
        <f>$CB$11&amp;S197&amp;$CC$11&amp;T197</f>
        <v xml:space="preserve">  0% pouvoir
99% vibrer</v>
      </c>
      <c r="H207" s="1506" t="s">
        <v>15</v>
      </c>
      <c r="I207" s="1517"/>
      <c r="J207" s="1507" t="s">
        <v>20</v>
      </c>
      <c r="K207" s="1508" t="s">
        <v>20</v>
      </c>
      <c r="L207" s="1516"/>
      <c r="M207" s="1512"/>
      <c r="N207" s="1514" t="s">
        <v>20</v>
      </c>
      <c r="O207" s="1110"/>
      <c r="P207" s="554"/>
      <c r="Q207" s="550" t="str">
        <f>C207</f>
        <v>RW/b</v>
      </c>
      <c r="R207" s="550" t="str">
        <f>usrCode(A200&amp;"/"&amp;A203)</f>
        <v>W/b</v>
      </c>
      <c r="S207" s="1236" t="str">
        <f t="shared" si="69"/>
        <v>ASSISTER LE MONDE</v>
      </c>
      <c r="T207" s="1236" t="str">
        <f t="shared" si="70"/>
        <v>ŒUVRER</v>
      </c>
      <c r="U207" s="1236" t="str">
        <f t="shared" si="71"/>
        <v>Servir la société sans enjeu de pouvoir</v>
      </c>
      <c r="V207" s="1236" t="str">
        <f t="shared" si="72"/>
        <v>œuvrer pour la société</v>
      </c>
      <c r="W207" s="554"/>
      <c r="X207" s="550"/>
      <c r="Y207" s="550"/>
      <c r="Z207" s="550"/>
      <c r="AA207" s="550"/>
      <c r="AB207" s="550"/>
      <c r="AC207" s="550"/>
      <c r="AD207" s="550"/>
      <c r="AE207" s="550"/>
      <c r="AF207" s="550"/>
      <c r="AG207" s="936"/>
      <c r="AH207" s="554"/>
      <c r="AI207" s="553"/>
      <c r="AJ207" s="555"/>
      <c r="AM207" s="552"/>
      <c r="AN207" s="552"/>
      <c r="AO207" s="552"/>
      <c r="AP207" s="552"/>
      <c r="AQ207" s="552"/>
      <c r="AR207" s="556"/>
      <c r="AS207" s="552"/>
      <c r="AT207" s="552"/>
      <c r="AU207" s="559"/>
      <c r="AV207" s="559"/>
      <c r="AW207" s="551"/>
      <c r="AX207" s="552"/>
      <c r="AY207" s="552"/>
      <c r="AZ207" s="552"/>
      <c r="BA207" s="81"/>
      <c r="BB207" s="81"/>
      <c r="BC207" s="81"/>
      <c r="BD207" s="543"/>
      <c r="BE207" s="81"/>
      <c r="BF207" s="544"/>
      <c r="BG207" s="169"/>
      <c r="BS207" s="81"/>
      <c r="BT207" s="169"/>
      <c r="BU207" s="169"/>
      <c r="BV207" s="169"/>
      <c r="BW207" s="169"/>
      <c r="BX207" s="169"/>
      <c r="BY207" s="169"/>
    </row>
    <row r="208" spans="1:77" s="322" customFormat="1" ht="36" customHeight="1" thickTop="1" thickBot="1" x14ac:dyDescent="0.25">
      <c r="B208" s="1363" t="str">
        <f>"présence de la motivation "&amp;A200&amp;" ("&amp;VLOOKUP(A200,LibProfils,4,FALSE)&amp;")"&amp;CHAR(10)&amp;"absence de la motivation "&amp;A206&amp;" ("&amp;VLOOKUP(A206,LibProfils,4,FALSE)&amp;")"</f>
        <v>présence de la motivation W (appartenir)
absence de la motivation BR (obtenir)</v>
      </c>
      <c r="C208" s="1208" t="str">
        <f>A200&amp;"."&amp;LOWER(A207)</f>
        <v>W.gu</v>
      </c>
      <c r="D208" s="1400" t="str">
        <f t="shared" si="73"/>
        <v>Vivre dans un monde de tolérance, bien fonctionner avec la société
(= CULTIVER LA PAIX -W-, S'ACCORDER)</v>
      </c>
      <c r="E208" s="1279"/>
      <c r="F208" s="554"/>
      <c r="G208" s="1236" t="str">
        <f>$CB$12&amp;VLOOKUP(AU197,LibProfils,4,FALSE)&amp;$CC$12&amp;VLOOKUP(AV197,LibProfils,4,FALSE)</f>
        <v xml:space="preserve">  0% pouvoir
  0% vibrer</v>
      </c>
      <c r="H208" s="1236"/>
      <c r="I208" s="1504" t="s">
        <v>445</v>
      </c>
      <c r="O208" s="1110"/>
      <c r="P208" s="554"/>
      <c r="Q208" s="550" t="str">
        <f>C208</f>
        <v>W.gu</v>
      </c>
      <c r="R208" s="550" t="str">
        <f>usrCode(A200&amp;A207)</f>
        <v>GWU</v>
      </c>
      <c r="S208" s="1236" t="str">
        <f>UPPER(VLOOKUP(Q208,LibProfils,4,FALSE))</f>
        <v>CULTIVER LA PAIX -W-</v>
      </c>
      <c r="T208" s="1236" t="str">
        <f t="shared" si="70"/>
        <v>S'ACCORDER</v>
      </c>
      <c r="U208" s="1236" t="str">
        <f t="shared" si="71"/>
        <v>Vivre dans un monde de tolérance</v>
      </c>
      <c r="V208" s="1236" t="str">
        <f t="shared" si="72"/>
        <v>bien fonctionner avec la société</v>
      </c>
      <c r="W208" s="554"/>
      <c r="X208" s="550"/>
      <c r="Y208" s="550"/>
      <c r="Z208" s="550"/>
      <c r="AA208" s="550"/>
      <c r="AB208" s="550"/>
      <c r="AC208" s="550"/>
      <c r="AD208" s="550"/>
      <c r="AE208" s="550"/>
      <c r="AF208" s="550"/>
      <c r="AG208" s="936"/>
      <c r="AH208" s="554"/>
      <c r="AI208" s="553"/>
      <c r="AJ208" s="555"/>
      <c r="AM208" s="552"/>
      <c r="AN208" s="552"/>
      <c r="AO208" s="552"/>
      <c r="AP208" s="552"/>
      <c r="AQ208" s="552"/>
      <c r="AR208" s="556"/>
      <c r="AS208" s="552"/>
      <c r="AT208" s="552"/>
      <c r="AU208" s="559"/>
      <c r="AV208" s="559"/>
      <c r="AW208" s="551"/>
      <c r="AX208" s="552"/>
      <c r="AY208" s="552"/>
      <c r="AZ208" s="552"/>
      <c r="BA208" s="81"/>
      <c r="BB208" s="81"/>
      <c r="BC208" s="81"/>
      <c r="BD208" s="543"/>
      <c r="BE208" s="81"/>
      <c r="BF208" s="544"/>
      <c r="BG208" s="169"/>
      <c r="BS208" s="81"/>
      <c r="BT208" s="169"/>
      <c r="BU208" s="169"/>
      <c r="BV208" s="169"/>
      <c r="BW208" s="169"/>
      <c r="BX208" s="169"/>
      <c r="BY208" s="169"/>
    </row>
    <row r="209" spans="1:77" s="322" customFormat="1" ht="36" customHeight="1" thickTop="1" thickBot="1" x14ac:dyDescent="0.25">
      <c r="B209" s="1128"/>
      <c r="C209" s="1125"/>
      <c r="D209" s="553"/>
      <c r="E209" s="554"/>
      <c r="F209" s="554"/>
      <c r="G209" s="554"/>
      <c r="H209" s="1110"/>
      <c r="I209" s="1110"/>
      <c r="J209" s="1489"/>
      <c r="K209" s="1489"/>
      <c r="L209" s="1110"/>
      <c r="M209" s="1110"/>
      <c r="N209" s="1110"/>
      <c r="O209" s="1110"/>
      <c r="P209" s="554"/>
      <c r="Q209" s="554"/>
      <c r="R209" s="554"/>
      <c r="S209" s="554"/>
      <c r="T209" s="554"/>
      <c r="U209" s="554"/>
      <c r="V209" s="554"/>
      <c r="W209" s="554"/>
      <c r="X209" s="550"/>
      <c r="Y209" s="550"/>
      <c r="Z209" s="550"/>
      <c r="AA209" s="550"/>
      <c r="AB209" s="550"/>
      <c r="AC209" s="550"/>
      <c r="AD209" s="550"/>
      <c r="AE209" s="550"/>
      <c r="AF209" s="550"/>
      <c r="AG209" s="936"/>
      <c r="AH209" s="554"/>
      <c r="AI209" s="553"/>
      <c r="AJ209" s="555"/>
      <c r="AM209" s="552"/>
      <c r="AN209" s="552"/>
      <c r="AO209" s="552"/>
      <c r="AP209" s="552"/>
      <c r="AQ209" s="552"/>
      <c r="AR209" s="556"/>
      <c r="AS209" s="552"/>
      <c r="AT209" s="552"/>
      <c r="AU209" s="559"/>
      <c r="AV209" s="559"/>
      <c r="AW209" s="551"/>
      <c r="AX209" s="552"/>
      <c r="AY209" s="552"/>
      <c r="AZ209" s="552"/>
      <c r="BA209" s="81"/>
      <c r="BB209" s="81"/>
      <c r="BC209" s="81"/>
      <c r="BD209" s="543"/>
      <c r="BE209" s="81"/>
      <c r="BF209" s="544"/>
      <c r="BG209" s="169"/>
      <c r="BS209" s="81"/>
      <c r="BT209" s="169"/>
      <c r="BU209" s="169"/>
      <c r="BV209" s="169"/>
      <c r="BW209" s="169"/>
      <c r="BX209" s="169"/>
      <c r="BY209" s="169"/>
    </row>
    <row r="210" spans="1:77" s="322" customFormat="1" ht="36" customHeight="1" thickTop="1" thickBot="1" x14ac:dyDescent="0.25">
      <c r="A210" s="1279" t="str">
        <f>usrCode(AS210&amp;AU210&amp;AV210)</f>
        <v>WBG</v>
      </c>
      <c r="B210" s="1362" t="str">
        <f>UPPER(VLOOKUP(A210,LibProfils,4,FALSE))&amp;CHAR(10)&amp;"("&amp;VLOOKUP(A210,LibProfils,5,FALSE)&amp;")"</f>
        <v>S'INTÉGRER
(être important parmi les siens)</v>
      </c>
      <c r="C210" s="1125"/>
      <c r="D210" s="553"/>
      <c r="E210" s="554"/>
      <c r="F210" s="554"/>
      <c r="G210" s="1364"/>
      <c r="H210" s="1110"/>
      <c r="I210" s="1504" t="s">
        <v>444</v>
      </c>
      <c r="J210" s="1489"/>
      <c r="K210" s="1489"/>
      <c r="L210" s="1110"/>
      <c r="M210" s="1110"/>
      <c r="N210" s="1110"/>
      <c r="O210" s="1110"/>
      <c r="P210" s="554"/>
      <c r="Q210" s="554" t="str">
        <f>A216</f>
        <v>B</v>
      </c>
      <c r="R210" s="554" t="str">
        <f>A217</f>
        <v>G</v>
      </c>
      <c r="S210" s="1236" t="str">
        <f>VLOOKUP(Q210,LibProfils,4,FALSE)</f>
        <v>pouvoir</v>
      </c>
      <c r="T210" s="1236" t="str">
        <f>VLOOKUP(R210,LibProfils,4,FALSE)</f>
        <v>apprécier</v>
      </c>
      <c r="U210" s="554"/>
      <c r="V210" s="554"/>
      <c r="W210" s="554"/>
      <c r="X210" s="550"/>
      <c r="Y210" s="550"/>
      <c r="Z210" s="550"/>
      <c r="AA210" s="550"/>
      <c r="AB210" s="550"/>
      <c r="AC210" s="550"/>
      <c r="AD210" s="550"/>
      <c r="AE210" s="550"/>
      <c r="AF210" s="550"/>
      <c r="AG210" s="936"/>
      <c r="AH210" s="554"/>
      <c r="AI210" s="553"/>
      <c r="AJ210" s="555"/>
      <c r="AM210" s="552"/>
      <c r="AN210" s="552"/>
      <c r="AO210" s="552"/>
      <c r="AP210" s="552"/>
      <c r="AQ210" s="552"/>
      <c r="AR210" s="556"/>
      <c r="AS210" s="559" t="str">
        <f>AS575</f>
        <v>W</v>
      </c>
      <c r="AT210" s="552"/>
      <c r="AU210" s="559" t="str">
        <f>AU575</f>
        <v>B</v>
      </c>
      <c r="AV210" s="559" t="str">
        <f>AV575</f>
        <v>G</v>
      </c>
      <c r="AW210" s="551"/>
      <c r="AX210" s="552"/>
      <c r="AY210" s="552"/>
      <c r="AZ210" s="552"/>
      <c r="BA210" s="81"/>
      <c r="BB210" s="81"/>
      <c r="BC210" s="81"/>
      <c r="BD210" s="543"/>
      <c r="BE210" s="81"/>
      <c r="BF210" s="544"/>
      <c r="BG210" s="169"/>
      <c r="BS210" s="81"/>
      <c r="BT210" s="169"/>
      <c r="BU210" s="169"/>
      <c r="BV210" s="169"/>
      <c r="BW210" s="169"/>
      <c r="BX210" s="169"/>
      <c r="BY210" s="169"/>
    </row>
    <row r="211" spans="1:77" s="322" customFormat="1" ht="36" customHeight="1" thickTop="1" thickBot="1" x14ac:dyDescent="0.25">
      <c r="B211" s="1128"/>
      <c r="C211" s="1405" t="str">
        <f>usrCode(AS210&amp;AU210&amp;"/"&amp;AV210)</f>
        <v>WB/g</v>
      </c>
      <c r="D211" s="1394" t="str">
        <f>$U$3&amp;U211&amp;$U$4&amp;V211&amp;$U$5&amp;$U$6&amp;$U$7&amp;S211&amp;$U$8&amp;T211&amp;$U$9</f>
        <v>Être de ceux qui dictent l'ordre, apporter de la rigueur au monde
(= S'IMPOSER AU MONDE, CADRER)</v>
      </c>
      <c r="E211" s="1406"/>
      <c r="F211" s="554"/>
      <c r="G211" s="1236" t="str">
        <f>$CB$2&amp;S210&amp;$CC$2&amp;T210</f>
        <v>99% pouvoir
  0% apprécier</v>
      </c>
      <c r="H211" s="1506" t="s">
        <v>6</v>
      </c>
      <c r="I211" s="1505"/>
      <c r="J211" s="1507" t="s">
        <v>439</v>
      </c>
      <c r="K211" s="1508" t="s">
        <v>439</v>
      </c>
      <c r="L211" s="1509"/>
      <c r="M211" s="1510" t="s">
        <v>439</v>
      </c>
      <c r="N211" s="1511"/>
      <c r="O211" s="1110"/>
      <c r="P211" s="554"/>
      <c r="Q211" s="550" t="str">
        <f>C211</f>
        <v>WB/g</v>
      </c>
      <c r="R211" s="550" t="str">
        <f>usrCode(A213&amp;"/"&amp;A217)</f>
        <v>W/g</v>
      </c>
      <c r="S211" s="1236" t="str">
        <f t="shared" ref="S211:S220" si="74">UPPER(VLOOKUP(Q211,LibProfils,4,FALSE))</f>
        <v>S'IMPOSER AU MONDE</v>
      </c>
      <c r="T211" s="1236" t="str">
        <f t="shared" ref="T211:T221" si="75">UPPER(VLOOKUP(R211,LibProfils,4,FALSE))</f>
        <v>CADRER</v>
      </c>
      <c r="U211" s="1236" t="str">
        <f t="shared" ref="U211:U221" si="76">UPPER(LEFT(VLOOKUP(Q211,LibProfils,5,FALSE)))&amp;MID(VLOOKUP(Q211,LibProfils,5,FALSE),2,99)</f>
        <v>Être de ceux qui dictent l'ordre</v>
      </c>
      <c r="V211" s="1236" t="str">
        <f t="shared" ref="V211:V221" si="77">VLOOKUP(R211,LibProfils,5,FALSE)</f>
        <v>apporter de la rigueur au monde</v>
      </c>
      <c r="W211" s="554"/>
      <c r="X211" s="550"/>
      <c r="Y211" s="550"/>
      <c r="Z211" s="550"/>
      <c r="AA211" s="550"/>
      <c r="AB211" s="550"/>
      <c r="AC211" s="550"/>
      <c r="AD211" s="550"/>
      <c r="AE211" s="550"/>
      <c r="AF211" s="550"/>
      <c r="AG211" s="936"/>
      <c r="AH211" s="554"/>
      <c r="AI211" s="553"/>
      <c r="AJ211" s="555"/>
      <c r="AM211" s="552"/>
      <c r="AN211" s="552"/>
      <c r="AO211" s="552"/>
      <c r="AP211" s="552"/>
      <c r="AQ211" s="552"/>
      <c r="AR211" s="556"/>
      <c r="AS211" s="552"/>
      <c r="AT211" s="552"/>
      <c r="AU211" s="559"/>
      <c r="AV211" s="559"/>
      <c r="AW211" s="551"/>
      <c r="AX211" s="552"/>
      <c r="AY211" s="552"/>
      <c r="AZ211" s="552"/>
      <c r="BA211" s="81"/>
      <c r="BB211" s="81"/>
      <c r="BC211" s="81"/>
      <c r="BD211" s="543"/>
      <c r="BE211" s="81"/>
      <c r="BF211" s="544"/>
      <c r="BG211" s="169"/>
      <c r="BS211" s="81"/>
      <c r="BT211" s="169"/>
      <c r="BU211" s="169"/>
      <c r="BV211" s="169"/>
      <c r="BW211" s="169"/>
      <c r="BX211" s="169"/>
      <c r="BY211" s="169"/>
    </row>
    <row r="212" spans="1:77" s="322" customFormat="1" ht="36" customHeight="1" thickTop="1" thickBot="1" x14ac:dyDescent="0.25">
      <c r="B212" s="1578" t="s">
        <v>385</v>
      </c>
      <c r="C212" s="1166"/>
      <c r="D212" s="1395" t="str">
        <f t="shared" ref="D212:D221" si="78">$U$3&amp;U212&amp;$U$4&amp;V212&amp;$U$5&amp;$U$6&amp;$U$7&amp;S212&amp;$U$8&amp;T212&amp;$U$9</f>
        <v>Être de ceux qui dictent l'ordre, disposer d'une place dans le système
(= S'IMPOSER AU MONDE, INTÉGRER)</v>
      </c>
      <c r="E212" s="1332"/>
      <c r="F212" s="554"/>
      <c r="G212" s="1236" t="str">
        <f>$CB$3&amp;S210&amp;$CC$3&amp;T210</f>
        <v>88% pouvoir
11% apprécier</v>
      </c>
      <c r="H212" s="1506" t="s">
        <v>11</v>
      </c>
      <c r="I212" s="1503"/>
      <c r="J212" s="1507" t="s">
        <v>16</v>
      </c>
      <c r="K212" s="1508" t="s">
        <v>16</v>
      </c>
      <c r="L212" s="1509" t="s">
        <v>16</v>
      </c>
      <c r="M212" s="1512"/>
      <c r="N212" s="1511"/>
      <c r="O212" s="1110"/>
      <c r="P212" s="554"/>
      <c r="Q212" s="550" t="str">
        <f>C211</f>
        <v>WB/g</v>
      </c>
      <c r="R212" s="550" t="str">
        <f>usrCode(A213&amp;A216)</f>
        <v>WB</v>
      </c>
      <c r="S212" s="1236" t="str">
        <f t="shared" si="74"/>
        <v>S'IMPOSER AU MONDE</v>
      </c>
      <c r="T212" s="1236" t="str">
        <f t="shared" si="75"/>
        <v>INTÉGRER</v>
      </c>
      <c r="U212" s="1236" t="str">
        <f t="shared" si="76"/>
        <v>Être de ceux qui dictent l'ordre</v>
      </c>
      <c r="V212" s="1236" t="str">
        <f t="shared" si="77"/>
        <v>disposer d'une place dans le système</v>
      </c>
      <c r="W212" s="554"/>
      <c r="X212" s="550"/>
      <c r="Y212" s="550"/>
      <c r="Z212" s="550"/>
      <c r="AA212" s="550"/>
      <c r="AB212" s="550"/>
      <c r="AC212" s="550"/>
      <c r="AD212" s="550"/>
      <c r="AE212" s="550"/>
      <c r="AF212" s="550"/>
      <c r="AG212" s="936"/>
      <c r="AH212" s="554"/>
      <c r="AI212" s="553"/>
      <c r="AJ212" s="555"/>
      <c r="AM212" s="552"/>
      <c r="AN212" s="552"/>
      <c r="AO212" s="552"/>
      <c r="AP212" s="552"/>
      <c r="AQ212" s="552"/>
      <c r="AR212" s="556"/>
      <c r="AS212" s="552"/>
      <c r="AT212" s="552"/>
      <c r="AU212" s="559"/>
      <c r="AV212" s="559"/>
      <c r="AW212" s="551"/>
      <c r="AX212" s="552"/>
      <c r="AY212" s="552"/>
      <c r="AZ212" s="552"/>
      <c r="BA212" s="81"/>
      <c r="BB212" s="81"/>
      <c r="BC212" s="81"/>
      <c r="BD212" s="543"/>
      <c r="BE212" s="81"/>
      <c r="BF212" s="544"/>
      <c r="BG212" s="169"/>
      <c r="BS212" s="81"/>
      <c r="BT212" s="169"/>
      <c r="BU212" s="169"/>
      <c r="BV212" s="169"/>
      <c r="BW212" s="169"/>
      <c r="BX212" s="169"/>
      <c r="BY212" s="169"/>
    </row>
    <row r="213" spans="1:77" s="322" customFormat="1" ht="36" customHeight="1" thickTop="1" thickBot="1" x14ac:dyDescent="0.25">
      <c r="A213" s="31" t="str">
        <f>usrCode(AS210)</f>
        <v>W</v>
      </c>
      <c r="B213" s="553" t="str">
        <f>UPPER(VLOOKUP(A213,LibProfils,4,FALSE))&amp;CHAR(10)&amp;"("&amp;VLOOKUP(A213,LibProfils,5,FALSE)&amp;")"</f>
        <v>APPARTENIR
(vivre en société)</v>
      </c>
      <c r="C213" s="1167"/>
      <c r="D213" s="1398" t="str">
        <f t="shared" si="78"/>
        <v>Occuper une place d'exception, disposer d'une place dans le système
(= AVOIR UNE POSITION DE PRESTIGE, INTÉGRER)</v>
      </c>
      <c r="E213" s="1333"/>
      <c r="F213" s="554"/>
      <c r="G213" s="1236" t="str">
        <f>$CB$4&amp;S210&amp;$CC$4&amp;T210</f>
        <v>77% pouvoir
22% apprécier</v>
      </c>
      <c r="H213" s="1506" t="s">
        <v>7</v>
      </c>
      <c r="I213" s="1503"/>
      <c r="J213" s="1513"/>
      <c r="K213" s="1508" t="s">
        <v>442</v>
      </c>
      <c r="L213" s="1509" t="s">
        <v>442</v>
      </c>
      <c r="M213" s="1512"/>
      <c r="N213" s="1514" t="s">
        <v>442</v>
      </c>
      <c r="O213" s="1110"/>
      <c r="P213" s="554"/>
      <c r="Q213" s="550" t="str">
        <f>C214</f>
        <v>WB.g</v>
      </c>
      <c r="R213" s="550" t="str">
        <f>usrCode(A213&amp;A216)</f>
        <v>WB</v>
      </c>
      <c r="S213" s="1236" t="str">
        <f t="shared" si="74"/>
        <v>AVOIR UNE POSITION DE PRESTIGE</v>
      </c>
      <c r="T213" s="1236" t="str">
        <f t="shared" si="75"/>
        <v>INTÉGRER</v>
      </c>
      <c r="U213" s="1236" t="str">
        <f t="shared" si="76"/>
        <v>Occuper une place d'exception</v>
      </c>
      <c r="V213" s="1236" t="str">
        <f t="shared" si="77"/>
        <v>disposer d'une place dans le système</v>
      </c>
      <c r="W213" s="554"/>
      <c r="X213" s="550"/>
      <c r="Y213" s="550"/>
      <c r="Z213" s="550"/>
      <c r="AA213" s="550"/>
      <c r="AB213" s="550"/>
      <c r="AC213" s="550"/>
      <c r="AD213" s="550"/>
      <c r="AE213" s="550"/>
      <c r="AF213" s="550"/>
      <c r="AG213" s="936"/>
      <c r="AH213" s="554"/>
      <c r="AI213" s="553"/>
      <c r="AJ213" s="555"/>
      <c r="AM213" s="552"/>
      <c r="AN213" s="552"/>
      <c r="AO213" s="552"/>
      <c r="AP213" s="552"/>
      <c r="AQ213" s="552"/>
      <c r="AR213" s="556"/>
      <c r="AS213" s="552"/>
      <c r="AT213" s="552"/>
      <c r="AU213" s="559"/>
      <c r="AV213" s="559"/>
      <c r="AW213" s="551"/>
      <c r="AX213" s="552"/>
      <c r="AY213" s="552"/>
      <c r="AZ213" s="552"/>
      <c r="BA213" s="81"/>
      <c r="BB213" s="81"/>
      <c r="BC213" s="81"/>
      <c r="BD213" s="543"/>
      <c r="BE213" s="81"/>
      <c r="BF213" s="544"/>
      <c r="BG213" s="169"/>
      <c r="BS213" s="81"/>
      <c r="BT213" s="169"/>
      <c r="BU213" s="169"/>
      <c r="BV213" s="169"/>
      <c r="BW213" s="169"/>
      <c r="BX213" s="169"/>
      <c r="BY213" s="169"/>
    </row>
    <row r="214" spans="1:77" s="322" customFormat="1" ht="36" customHeight="1" thickTop="1" thickBot="1" x14ac:dyDescent="0.25">
      <c r="C214" s="1418" t="str">
        <f>usrCode(AS210&amp;AU210)&amp;"."&amp;LOWER(AV210)</f>
        <v>WB.g</v>
      </c>
      <c r="D214" s="1399" t="str">
        <f t="shared" si="78"/>
        <v>Occuper une place d'exception, être affecté à un rôle utile
(= AVOIR UNE POSITION DE PRESTIGE, AVOIR UN RÔLE)</v>
      </c>
      <c r="E214" s="1419"/>
      <c r="F214" s="554"/>
      <c r="G214" s="1236" t="str">
        <f>$CB$5&amp;S210&amp;$CC$5&amp;T210</f>
        <v>66% pouvoir
33% apprécier</v>
      </c>
      <c r="H214" s="1506" t="s">
        <v>12</v>
      </c>
      <c r="I214" s="1503"/>
      <c r="J214" s="1513"/>
      <c r="K214" s="1508" t="s">
        <v>17</v>
      </c>
      <c r="L214" s="1509" t="s">
        <v>17</v>
      </c>
      <c r="M214" s="1510" t="s">
        <v>17</v>
      </c>
      <c r="N214" s="1511"/>
      <c r="O214" s="1110"/>
      <c r="P214" s="554"/>
      <c r="Q214" s="550" t="str">
        <f>C214</f>
        <v>WB.g</v>
      </c>
      <c r="R214" s="550" t="str">
        <f>A213&amp;"."&amp;LOWER(A216)</f>
        <v>W.b</v>
      </c>
      <c r="S214" s="1236" t="str">
        <f t="shared" si="74"/>
        <v>AVOIR UNE POSITION DE PRESTIGE</v>
      </c>
      <c r="T214" s="1236" t="str">
        <f t="shared" si="75"/>
        <v>AVOIR UN RÔLE</v>
      </c>
      <c r="U214" s="1236" t="str">
        <f t="shared" si="76"/>
        <v>Occuper une place d'exception</v>
      </c>
      <c r="V214" s="1236" t="str">
        <f t="shared" si="77"/>
        <v>être affecté à un rôle utile</v>
      </c>
      <c r="W214" s="554"/>
      <c r="X214" s="550"/>
      <c r="Y214" s="550"/>
      <c r="Z214" s="550"/>
      <c r="AA214" s="550"/>
      <c r="AB214" s="550"/>
      <c r="AC214" s="550"/>
      <c r="AD214" s="550"/>
      <c r="AE214" s="550"/>
      <c r="AF214" s="550"/>
      <c r="AG214" s="936"/>
      <c r="AH214" s="554"/>
      <c r="AI214" s="553"/>
      <c r="AJ214" s="555"/>
      <c r="AM214" s="552"/>
      <c r="AN214" s="552"/>
      <c r="AO214" s="552"/>
      <c r="AP214" s="552"/>
      <c r="AQ214" s="552"/>
      <c r="AR214" s="556"/>
      <c r="AS214" s="552"/>
      <c r="AT214" s="552"/>
      <c r="AU214" s="559"/>
      <c r="AV214" s="559"/>
      <c r="AW214" s="551"/>
      <c r="AX214" s="552"/>
      <c r="AY214" s="552"/>
      <c r="AZ214" s="552"/>
      <c r="BA214" s="81"/>
      <c r="BB214" s="81"/>
      <c r="BC214" s="81"/>
      <c r="BD214" s="543"/>
      <c r="BE214" s="81"/>
      <c r="BF214" s="544"/>
      <c r="BG214" s="169"/>
      <c r="BS214" s="81"/>
      <c r="BT214" s="169"/>
      <c r="BU214" s="169"/>
      <c r="BV214" s="169"/>
      <c r="BW214" s="169"/>
      <c r="BX214" s="169"/>
      <c r="BY214" s="169"/>
    </row>
    <row r="215" spans="1:77" s="322" customFormat="1" ht="36" customHeight="1" thickTop="1" thickBot="1" x14ac:dyDescent="0.25">
      <c r="B215" s="1578" t="s">
        <v>384</v>
      </c>
      <c r="C215" s="1168"/>
      <c r="D215" s="1396" t="str">
        <f t="shared" si="78"/>
        <v>Être important parmi les siens, être affecté à un rôle utile
(= S'INTÉGRER, AVOIR UN RÔLE)</v>
      </c>
      <c r="E215" s="1334"/>
      <c r="F215" s="554"/>
      <c r="G215" s="1236" t="str">
        <f>$CB$6&amp;S210&amp;$CC$6&amp;T210</f>
        <v>55% pouvoir
44% apprécier</v>
      </c>
      <c r="H215" s="1506" t="s">
        <v>8</v>
      </c>
      <c r="I215" s="1503"/>
      <c r="J215" s="1507" t="s">
        <v>441</v>
      </c>
      <c r="K215" s="1515"/>
      <c r="L215" s="1509" t="s">
        <v>441</v>
      </c>
      <c r="M215" s="1510" t="s">
        <v>441</v>
      </c>
      <c r="N215" s="1511"/>
      <c r="O215" s="1110"/>
      <c r="P215" s="554"/>
      <c r="Q215" s="550" t="str">
        <f>A210</f>
        <v>WBG</v>
      </c>
      <c r="R215" s="550" t="str">
        <f>A213&amp;"."&amp;LOWER(A216)</f>
        <v>W.b</v>
      </c>
      <c r="S215" s="1236" t="str">
        <f t="shared" si="74"/>
        <v>S'INTÉGRER</v>
      </c>
      <c r="T215" s="1236" t="str">
        <f t="shared" si="75"/>
        <v>AVOIR UN RÔLE</v>
      </c>
      <c r="U215" s="1236" t="str">
        <f t="shared" si="76"/>
        <v>Être important parmi les siens</v>
      </c>
      <c r="V215" s="1236" t="str">
        <f t="shared" si="77"/>
        <v>être affecté à un rôle utile</v>
      </c>
      <c r="W215" s="554"/>
      <c r="X215" s="550"/>
      <c r="Y215" s="550"/>
      <c r="Z215" s="550"/>
      <c r="AA215" s="550"/>
      <c r="AB215" s="550"/>
      <c r="AC215" s="550"/>
      <c r="AD215" s="550"/>
      <c r="AE215" s="550"/>
      <c r="AF215" s="550"/>
      <c r="AG215" s="936"/>
      <c r="AH215" s="554"/>
      <c r="AI215" s="553"/>
      <c r="AJ215" s="555"/>
      <c r="AM215" s="552"/>
      <c r="AN215" s="552"/>
      <c r="AO215" s="552"/>
      <c r="AP215" s="552"/>
      <c r="AQ215" s="552"/>
      <c r="AR215" s="556"/>
      <c r="AS215" s="552"/>
      <c r="AT215" s="552"/>
      <c r="AU215" s="559"/>
      <c r="AV215" s="559"/>
      <c r="AW215" s="551"/>
      <c r="AX215" s="552"/>
      <c r="AY215" s="552"/>
      <c r="AZ215" s="552"/>
      <c r="BA215" s="81"/>
      <c r="BB215" s="81"/>
      <c r="BC215" s="81"/>
      <c r="BD215" s="543"/>
      <c r="BE215" s="81"/>
      <c r="BF215" s="544"/>
      <c r="BG215" s="169"/>
      <c r="BS215" s="81"/>
      <c r="BT215" s="169"/>
      <c r="BU215" s="169"/>
      <c r="BV215" s="169"/>
      <c r="BW215" s="169"/>
      <c r="BX215" s="169"/>
      <c r="BY215" s="169"/>
    </row>
    <row r="216" spans="1:77" s="322" customFormat="1" ht="36" customHeight="1" thickTop="1" thickBot="1" x14ac:dyDescent="0.25">
      <c r="A216" s="31" t="str">
        <f>usrCode(AU210)</f>
        <v>B</v>
      </c>
      <c r="B216" s="553" t="str">
        <f>UPPER(VLOOKUP(A216,LibProfils,4,FALSE))&amp;CHAR(10)&amp;"("&amp;VLOOKUP(A216,LibProfils,5,FALSE)&amp;")"</f>
        <v>POUVOIR
(vivre dans un monde de compétition)</v>
      </c>
      <c r="C216" s="1169"/>
      <c r="D216" s="1395" t="str">
        <f t="shared" si="78"/>
        <v>Être important parmi les siens, respecter les protocoles du groupe
(= S'INTÉGRER, VIVRE DANS SA TRIBU)</v>
      </c>
      <c r="E216" s="1335"/>
      <c r="F216" s="554"/>
      <c r="G216" s="1236" t="str">
        <f>$CB$7&amp;S210&amp;$CC$7&amp;T210</f>
        <v>44% pouvoir
55% apprécier</v>
      </c>
      <c r="H216" s="1506" t="s">
        <v>13</v>
      </c>
      <c r="I216" s="1503"/>
      <c r="J216" s="1513"/>
      <c r="K216" s="1515"/>
      <c r="L216" s="1509" t="s">
        <v>18</v>
      </c>
      <c r="M216" s="1510" t="s">
        <v>18</v>
      </c>
      <c r="N216" s="1514" t="s">
        <v>18</v>
      </c>
      <c r="O216" s="1110"/>
      <c r="P216" s="554"/>
      <c r="Q216" s="550" t="str">
        <f>A210</f>
        <v>WBG</v>
      </c>
      <c r="R216" s="550" t="str">
        <f>A213&amp;"."&amp;LOWER(A217)</f>
        <v>W.g</v>
      </c>
      <c r="S216" s="1236" t="str">
        <f t="shared" si="74"/>
        <v>S'INTÉGRER</v>
      </c>
      <c r="T216" s="1236" t="str">
        <f t="shared" si="75"/>
        <v>VIVRE DANS SA TRIBU</v>
      </c>
      <c r="U216" s="1236" t="str">
        <f t="shared" si="76"/>
        <v>Être important parmi les siens</v>
      </c>
      <c r="V216" s="1236" t="str">
        <f t="shared" si="77"/>
        <v>respecter les protocoles du groupe</v>
      </c>
      <c r="W216" s="554"/>
      <c r="X216" s="550"/>
      <c r="Y216" s="550"/>
      <c r="Z216" s="550"/>
      <c r="AA216" s="550"/>
      <c r="AB216" s="550"/>
      <c r="AC216" s="550"/>
      <c r="AD216" s="550"/>
      <c r="AE216" s="550"/>
      <c r="AF216" s="550"/>
      <c r="AG216" s="936"/>
      <c r="AH216" s="554"/>
      <c r="AI216" s="553"/>
      <c r="AJ216" s="555"/>
      <c r="AM216" s="552"/>
      <c r="AN216" s="552"/>
      <c r="AO216" s="552"/>
      <c r="AP216" s="552"/>
      <c r="AQ216" s="552"/>
      <c r="AR216" s="556"/>
      <c r="AS216" s="552"/>
      <c r="AT216" s="552"/>
      <c r="AU216" s="559"/>
      <c r="AV216" s="559"/>
      <c r="AW216" s="551"/>
      <c r="AX216" s="552"/>
      <c r="AY216" s="552"/>
      <c r="AZ216" s="552"/>
      <c r="BA216" s="81"/>
      <c r="BB216" s="81"/>
      <c r="BC216" s="81"/>
      <c r="BD216" s="543"/>
      <c r="BE216" s="81"/>
      <c r="BF216" s="544"/>
      <c r="BG216" s="169"/>
      <c r="BS216" s="81"/>
      <c r="BT216" s="169"/>
      <c r="BU216" s="169"/>
      <c r="BV216" s="169"/>
      <c r="BW216" s="169"/>
      <c r="BX216" s="169"/>
      <c r="BY216" s="169"/>
    </row>
    <row r="217" spans="1:77" s="322" customFormat="1" ht="36" customHeight="1" thickTop="1" thickBot="1" x14ac:dyDescent="0.25">
      <c r="A217" s="31" t="str">
        <f>usrCode(AV210)</f>
        <v>G</v>
      </c>
      <c r="B217" s="553" t="str">
        <f>UPPER(VLOOKUP(A217,LibProfils,4,FALSE))&amp;CHAR(10)&amp;"("&amp;VLOOKUP(A217,LibProfils,5,FALSE)&amp;")"</f>
        <v>APPRÉCIER
(vivre dans un monde de bonheur)</v>
      </c>
      <c r="C217" s="1420" t="str">
        <f>usrCode(AS210&amp;AV210)&amp;"."&amp;LOWER(AU210)</f>
        <v>GW.b</v>
      </c>
      <c r="D217" s="1396" t="str">
        <f t="shared" si="78"/>
        <v>Être accueilli, respecter les protocoles du groupe
(= S'INSÉRER DANS LA SOCIÉTÉ, VIVRE DANS SA TRIBU)</v>
      </c>
      <c r="E217" s="1421"/>
      <c r="F217" s="554"/>
      <c r="G217" s="1236" t="str">
        <f>$CB$8&amp;S210&amp;$CC$8&amp;T210</f>
        <v>33% pouvoir
66% apprécier</v>
      </c>
      <c r="H217" s="1506" t="s">
        <v>9</v>
      </c>
      <c r="I217" s="1503"/>
      <c r="J217" s="1513"/>
      <c r="K217" s="1508" t="s">
        <v>443</v>
      </c>
      <c r="L217" s="1516"/>
      <c r="M217" s="1510" t="s">
        <v>443</v>
      </c>
      <c r="N217" s="1514" t="s">
        <v>443</v>
      </c>
      <c r="O217" s="1110"/>
      <c r="P217" s="554"/>
      <c r="Q217" s="550" t="str">
        <f>C217</f>
        <v>GW.b</v>
      </c>
      <c r="R217" s="550" t="str">
        <f>A213&amp;"."&amp;LOWER(A217)</f>
        <v>W.g</v>
      </c>
      <c r="S217" s="1236" t="str">
        <f t="shared" si="74"/>
        <v>S'INSÉRER DANS LA SOCIÉTÉ</v>
      </c>
      <c r="T217" s="1236" t="str">
        <f t="shared" si="75"/>
        <v>VIVRE DANS SA TRIBU</v>
      </c>
      <c r="U217" s="1236" t="str">
        <f t="shared" si="76"/>
        <v>Être accueilli</v>
      </c>
      <c r="V217" s="1236" t="str">
        <f t="shared" si="77"/>
        <v>respecter les protocoles du groupe</v>
      </c>
      <c r="W217" s="554"/>
      <c r="X217" s="550"/>
      <c r="Y217" s="550"/>
      <c r="Z217" s="550"/>
      <c r="AA217" s="550"/>
      <c r="AB217" s="550"/>
      <c r="AC217" s="550"/>
      <c r="AD217" s="550"/>
      <c r="AE217" s="550"/>
      <c r="AF217" s="550"/>
      <c r="AG217" s="936"/>
      <c r="AH217" s="554"/>
      <c r="AI217" s="553"/>
      <c r="AJ217" s="555"/>
      <c r="AM217" s="552"/>
      <c r="AN217" s="552"/>
      <c r="AO217" s="552"/>
      <c r="AP217" s="552"/>
      <c r="AQ217" s="552"/>
      <c r="AR217" s="556"/>
      <c r="AS217" s="552"/>
      <c r="AT217" s="552"/>
      <c r="AU217" s="559"/>
      <c r="AV217" s="559"/>
      <c r="AW217" s="551"/>
      <c r="AX217" s="552"/>
      <c r="AY217" s="552"/>
      <c r="AZ217" s="552"/>
      <c r="BA217" s="81"/>
      <c r="BB217" s="81"/>
      <c r="BC217" s="81"/>
      <c r="BD217" s="543"/>
      <c r="BE217" s="81"/>
      <c r="BF217" s="544"/>
      <c r="BG217" s="169"/>
      <c r="BS217" s="81"/>
      <c r="BT217" s="169"/>
      <c r="BU217" s="169"/>
      <c r="BV217" s="169"/>
      <c r="BW217" s="169"/>
      <c r="BX217" s="169"/>
      <c r="BY217" s="169"/>
    </row>
    <row r="218" spans="1:77" s="322" customFormat="1" ht="36" customHeight="1" thickTop="1" thickBot="1" x14ac:dyDescent="0.25">
      <c r="B218" s="1578" t="s">
        <v>589</v>
      </c>
      <c r="C218" s="1170"/>
      <c r="D218" s="1395" t="str">
        <f t="shared" si="78"/>
        <v>Être accueilli, cultiver ses relations
(= S'INSÉRER DANS LA SOCIÉTÉ, S'ENTENDRE)</v>
      </c>
      <c r="E218" s="1336"/>
      <c r="F218" s="554"/>
      <c r="G218" s="1236" t="str">
        <f>$CB$9&amp;S210&amp;$CC$9&amp;T210</f>
        <v>22% pouvoir
77% apprécier</v>
      </c>
      <c r="H218" s="1506" t="s">
        <v>14</v>
      </c>
      <c r="I218" s="1503"/>
      <c r="J218" s="1526" t="s">
        <v>19</v>
      </c>
      <c r="K218" s="1515"/>
      <c r="L218" s="1516"/>
      <c r="M218" s="1510" t="s">
        <v>19</v>
      </c>
      <c r="N218" s="1514" t="s">
        <v>19</v>
      </c>
      <c r="O218" s="1110"/>
      <c r="P218" s="554"/>
      <c r="Q218" s="550" t="str">
        <f>C217</f>
        <v>GW.b</v>
      </c>
      <c r="R218" s="550" t="str">
        <f>usrCode(A213&amp;A217)</f>
        <v>GW</v>
      </c>
      <c r="S218" s="1236" t="str">
        <f t="shared" si="74"/>
        <v>S'INSÉRER DANS LA SOCIÉTÉ</v>
      </c>
      <c r="T218" s="1236" t="str">
        <f t="shared" si="75"/>
        <v>S'ENTENDRE</v>
      </c>
      <c r="U218" s="1236" t="str">
        <f t="shared" si="76"/>
        <v>Être accueilli</v>
      </c>
      <c r="V218" s="1236" t="str">
        <f t="shared" si="77"/>
        <v>cultiver ses relations</v>
      </c>
      <c r="W218" s="554"/>
      <c r="X218" s="550"/>
      <c r="Y218" s="550"/>
      <c r="Z218" s="550"/>
      <c r="AA218" s="550"/>
      <c r="AB218" s="550"/>
      <c r="AC218" s="550"/>
      <c r="AD218" s="550"/>
      <c r="AE218" s="550"/>
      <c r="AF218" s="550"/>
      <c r="AG218" s="936"/>
      <c r="AH218" s="554"/>
      <c r="AI218" s="553"/>
      <c r="AJ218" s="555"/>
      <c r="AM218" s="552"/>
      <c r="AN218" s="552"/>
      <c r="AO218" s="552"/>
      <c r="AP218" s="552"/>
      <c r="AQ218" s="552"/>
      <c r="AR218" s="556"/>
      <c r="AS218" s="552"/>
      <c r="AT218" s="552"/>
      <c r="AU218" s="559"/>
      <c r="AV218" s="559"/>
      <c r="AW218" s="551"/>
      <c r="AX218" s="552"/>
      <c r="AY218" s="552"/>
      <c r="AZ218" s="552"/>
      <c r="BA218" s="81"/>
      <c r="BB218" s="81"/>
      <c r="BC218" s="81"/>
      <c r="BD218" s="543"/>
      <c r="BE218" s="81"/>
      <c r="BF218" s="544"/>
      <c r="BG218" s="169"/>
      <c r="BS218" s="81"/>
      <c r="BT218" s="169"/>
      <c r="BU218" s="169"/>
      <c r="BV218" s="169"/>
      <c r="BW218" s="169"/>
      <c r="BX218" s="169"/>
      <c r="BY218" s="169"/>
    </row>
    <row r="219" spans="1:77" s="322" customFormat="1" ht="36" customHeight="1" thickTop="1" thickBot="1" x14ac:dyDescent="0.25">
      <c r="A219" s="31" t="str">
        <f>usrCode(AU210&amp;AV210)</f>
        <v>BG</v>
      </c>
      <c r="B219" s="553" t="str">
        <f>UPPER(VLOOKUP(A219,LibProfils,4,FALSE))&amp;CHAR(10)&amp;"("&amp;VLOOKUP(A219,LibProfils,5,FALSE)&amp;")"</f>
        <v>PROSPÉRER
(se développer à sa guise)</v>
      </c>
      <c r="C219" s="1171"/>
      <c r="D219" s="1398" t="str">
        <f t="shared" si="78"/>
        <v>Vivre dans la coopération et le partage, cultiver ses relations
(= VIVRE EN HARMONIE -GW-, S'ENTENDRE)</v>
      </c>
      <c r="E219" s="1337"/>
      <c r="F219" s="554"/>
      <c r="G219" s="1236" t="str">
        <f>$CB$10&amp;S210&amp;$CC$10&amp;T210</f>
        <v>11% pouvoir
88% apprécier</v>
      </c>
      <c r="H219" s="1506" t="s">
        <v>10</v>
      </c>
      <c r="I219" s="1524"/>
      <c r="J219" s="1528" t="s">
        <v>440</v>
      </c>
      <c r="K219" s="1532"/>
      <c r="L219" s="1509" t="s">
        <v>440</v>
      </c>
      <c r="M219" s="1512"/>
      <c r="N219" s="1514" t="s">
        <v>440</v>
      </c>
      <c r="O219" s="1110"/>
      <c r="P219" s="554"/>
      <c r="Q219" s="550" t="str">
        <f>C220</f>
        <v>GW/b</v>
      </c>
      <c r="R219" s="550" t="str">
        <f>usrCode(A213&amp;A217)</f>
        <v>GW</v>
      </c>
      <c r="S219" s="1236" t="str">
        <f t="shared" si="74"/>
        <v>VIVRE EN HARMONIE -GW-</v>
      </c>
      <c r="T219" s="1236" t="str">
        <f t="shared" si="75"/>
        <v>S'ENTENDRE</v>
      </c>
      <c r="U219" s="1236" t="str">
        <f t="shared" si="76"/>
        <v>Vivre dans la coopération et le partage</v>
      </c>
      <c r="V219" s="1236" t="str">
        <f t="shared" si="77"/>
        <v>cultiver ses relations</v>
      </c>
      <c r="W219" s="554"/>
      <c r="X219" s="550"/>
      <c r="Y219" s="550"/>
      <c r="Z219" s="550"/>
      <c r="AA219" s="550"/>
      <c r="AB219" s="550"/>
      <c r="AC219" s="550"/>
      <c r="AD219" s="550"/>
      <c r="AE219" s="550"/>
      <c r="AF219" s="550"/>
      <c r="AG219" s="936"/>
      <c r="AH219" s="554"/>
      <c r="AI219" s="553"/>
      <c r="AJ219" s="555"/>
      <c r="AM219" s="552"/>
      <c r="AN219" s="552"/>
      <c r="AO219" s="552"/>
      <c r="AP219" s="552"/>
      <c r="AQ219" s="552"/>
      <c r="AR219" s="556"/>
      <c r="AS219" s="552"/>
      <c r="AT219" s="552"/>
      <c r="AU219" s="559"/>
      <c r="AV219" s="559"/>
      <c r="AW219" s="551"/>
      <c r="AX219" s="552"/>
      <c r="AY219" s="552"/>
      <c r="AZ219" s="552"/>
      <c r="BA219" s="81"/>
      <c r="BB219" s="81"/>
      <c r="BC219" s="81"/>
      <c r="BD219" s="543"/>
      <c r="BE219" s="81"/>
      <c r="BF219" s="544"/>
      <c r="BG219" s="169"/>
      <c r="BS219" s="81"/>
      <c r="BT219" s="169"/>
      <c r="BU219" s="169"/>
      <c r="BV219" s="169"/>
      <c r="BW219" s="169"/>
      <c r="BX219" s="169"/>
      <c r="BY219" s="169"/>
    </row>
    <row r="220" spans="1:77" s="322" customFormat="1" ht="36" customHeight="1" thickTop="1" thickBot="1" x14ac:dyDescent="0.25">
      <c r="A220" s="31" t="s">
        <v>12</v>
      </c>
      <c r="B220" s="553" t="str">
        <f>UPPER(VLOOKUP(A220,LibProfils,4,FALSE))&amp;CHAR(10)&amp;"("&amp;VLOOKUP(A220,LibProfils,5,FALSE)&amp;")"</f>
        <v>PENSER
(faire tournoyer les idées)</v>
      </c>
      <c r="C220" s="1196" t="str">
        <f>usrCode(AS210&amp;AV210&amp;"/"&amp;AU210)</f>
        <v>GW/b</v>
      </c>
      <c r="D220" s="1399" t="str">
        <f t="shared" si="78"/>
        <v>Vivre dans la coopération et le partage, œuvrer pour la société
(= VIVRE EN HARMONIE -GW-, ŒUVRER)</v>
      </c>
      <c r="E220" s="1422"/>
      <c r="F220" s="554"/>
      <c r="G220" s="1236" t="str">
        <f>$CB$11&amp;S210&amp;$CC$11&amp;T210</f>
        <v xml:space="preserve">  0% pouvoir
99% apprécier</v>
      </c>
      <c r="H220" s="1506" t="s">
        <v>15</v>
      </c>
      <c r="I220" s="1517"/>
      <c r="J220" s="1530" t="s">
        <v>20</v>
      </c>
      <c r="K220" s="1508" t="s">
        <v>20</v>
      </c>
      <c r="L220" s="1516"/>
      <c r="M220" s="1512"/>
      <c r="N220" s="1514" t="s">
        <v>20</v>
      </c>
      <c r="O220" s="1110"/>
      <c r="P220" s="554"/>
      <c r="Q220" s="550" t="str">
        <f>C220</f>
        <v>GW/b</v>
      </c>
      <c r="R220" s="550" t="str">
        <f>usrCode(A213&amp;"/"&amp;A216)</f>
        <v>W/b</v>
      </c>
      <c r="S220" s="1236" t="str">
        <f t="shared" si="74"/>
        <v>VIVRE EN HARMONIE -GW-</v>
      </c>
      <c r="T220" s="1236" t="str">
        <f t="shared" si="75"/>
        <v>ŒUVRER</v>
      </c>
      <c r="U220" s="1236" t="str">
        <f t="shared" si="76"/>
        <v>Vivre dans la coopération et le partage</v>
      </c>
      <c r="V220" s="1236" t="str">
        <f t="shared" si="77"/>
        <v>œuvrer pour la société</v>
      </c>
      <c r="W220" s="554"/>
      <c r="X220" s="550"/>
      <c r="Y220" s="550"/>
      <c r="Z220" s="550"/>
      <c r="AA220" s="550"/>
      <c r="AB220" s="550"/>
      <c r="AC220" s="550"/>
      <c r="AD220" s="550"/>
      <c r="AE220" s="550"/>
      <c r="AF220" s="550"/>
      <c r="AG220" s="936"/>
      <c r="AH220" s="554"/>
      <c r="AI220" s="553"/>
      <c r="AJ220" s="555"/>
      <c r="AM220" s="552"/>
      <c r="AN220" s="552"/>
      <c r="AO220" s="552"/>
      <c r="AP220" s="552"/>
      <c r="AQ220" s="552"/>
      <c r="AR220" s="556"/>
      <c r="AS220" s="552"/>
      <c r="AT220" s="552"/>
      <c r="AU220" s="559"/>
      <c r="AV220" s="559"/>
      <c r="AW220" s="551"/>
      <c r="AX220" s="552"/>
      <c r="AY220" s="552"/>
      <c r="AZ220" s="552"/>
      <c r="BA220" s="81"/>
      <c r="BB220" s="81"/>
      <c r="BC220" s="81"/>
      <c r="BD220" s="543"/>
      <c r="BE220" s="81"/>
      <c r="BF220" s="544"/>
      <c r="BG220" s="169"/>
      <c r="BS220" s="81"/>
      <c r="BT220" s="169"/>
      <c r="BU220" s="169"/>
      <c r="BV220" s="169"/>
      <c r="BW220" s="169"/>
      <c r="BX220" s="169"/>
      <c r="BY220" s="169"/>
    </row>
    <row r="221" spans="1:77" s="322" customFormat="1" ht="36" customHeight="1" thickTop="1" thickBot="1" x14ac:dyDescent="0.25">
      <c r="B221" s="1363" t="str">
        <f>"présence de la motivation "&amp;A213&amp;" ("&amp;VLOOKUP(A213,LibProfils,4,FALSE)&amp;")"&amp;CHAR(10)&amp;"absence de la motivation "&amp;A219&amp;" ("&amp;VLOOKUP(A219,LibProfils,4,FALSE)&amp;")"</f>
        <v>présence de la motivation W (appartenir)
absence de la motivation BG (prospérer)</v>
      </c>
      <c r="C221" s="1208" t="str">
        <f>A213&amp;"."&amp;LOWER(A220)</f>
        <v>W.ur</v>
      </c>
      <c r="D221" s="1400" t="str">
        <f t="shared" si="78"/>
        <v>Mettre son intelligence au service de la société, rendre le monde meilleur
(= ÊTRE UTILE, AMÉLIORER)</v>
      </c>
      <c r="E221" s="1279"/>
      <c r="F221" s="554"/>
      <c r="G221" s="1236" t="str">
        <f>$CB$12&amp;VLOOKUP(AU210,LibProfils,4,FALSE)&amp;$CC$12&amp;VLOOKUP(AV210,LibProfils,4,FALSE)</f>
        <v xml:space="preserve">  0% pouvoir
  0% apprécier</v>
      </c>
      <c r="H221" s="1236"/>
      <c r="I221" s="1504" t="s">
        <v>445</v>
      </c>
      <c r="O221" s="1110"/>
      <c r="P221" s="554"/>
      <c r="Q221" s="550" t="str">
        <f>C221</f>
        <v>W.ur</v>
      </c>
      <c r="R221" s="550" t="str">
        <f>usrCode(A213&amp;A220)</f>
        <v>URW</v>
      </c>
      <c r="S221" s="1236" t="str">
        <f>UPPER(VLOOKUP(Q221,LibProfils,4,FALSE))</f>
        <v>ÊTRE UTILE</v>
      </c>
      <c r="T221" s="1236" t="str">
        <f t="shared" si="75"/>
        <v>AMÉLIORER</v>
      </c>
      <c r="U221" s="1236" t="str">
        <f t="shared" si="76"/>
        <v>Mettre son intelligence au service de la société</v>
      </c>
      <c r="V221" s="1236" t="str">
        <f t="shared" si="77"/>
        <v>rendre le monde meilleur</v>
      </c>
      <c r="W221" s="554"/>
      <c r="X221" s="550"/>
      <c r="Y221" s="550"/>
      <c r="Z221" s="550"/>
      <c r="AA221" s="550"/>
      <c r="AB221" s="550"/>
      <c r="AC221" s="550"/>
      <c r="AD221" s="550"/>
      <c r="AE221" s="550"/>
      <c r="AF221" s="550"/>
      <c r="AG221" s="936"/>
      <c r="AH221" s="554"/>
      <c r="AI221" s="553"/>
      <c r="AJ221" s="555"/>
      <c r="AM221" s="552"/>
      <c r="AN221" s="552"/>
      <c r="AO221" s="552"/>
      <c r="AP221" s="552"/>
      <c r="AQ221" s="552"/>
      <c r="AR221" s="556"/>
      <c r="AS221" s="552"/>
      <c r="AT221" s="552"/>
      <c r="AU221" s="559"/>
      <c r="AV221" s="559"/>
      <c r="AW221" s="551"/>
      <c r="AX221" s="552"/>
      <c r="AY221" s="552"/>
      <c r="AZ221" s="552"/>
      <c r="BA221" s="81"/>
      <c r="BB221" s="81"/>
      <c r="BC221" s="81"/>
      <c r="BD221" s="543"/>
      <c r="BE221" s="81"/>
      <c r="BF221" s="544"/>
      <c r="BG221" s="169"/>
      <c r="BS221" s="81"/>
      <c r="BT221" s="169"/>
      <c r="BU221" s="169"/>
      <c r="BV221" s="169"/>
      <c r="BW221" s="169"/>
      <c r="BX221" s="169"/>
      <c r="BY221" s="169"/>
    </row>
    <row r="222" spans="1:77" s="322" customFormat="1" ht="36" customHeight="1" thickTop="1" thickBot="1" x14ac:dyDescent="0.25">
      <c r="B222" s="1128"/>
      <c r="C222" s="1125"/>
      <c r="D222" s="553"/>
      <c r="E222" s="554"/>
      <c r="F222" s="554"/>
      <c r="G222" s="554"/>
      <c r="H222" s="1110"/>
      <c r="I222" s="1110"/>
      <c r="J222" s="1489"/>
      <c r="K222" s="1489"/>
      <c r="L222" s="1110"/>
      <c r="M222" s="1110"/>
      <c r="N222" s="1110"/>
      <c r="O222" s="1110"/>
      <c r="P222" s="554"/>
      <c r="Q222" s="554"/>
      <c r="R222" s="554"/>
      <c r="S222" s="554"/>
      <c r="T222" s="554"/>
      <c r="U222" s="554"/>
      <c r="V222" s="554"/>
      <c r="W222" s="554"/>
      <c r="X222" s="550"/>
      <c r="Y222" s="550"/>
      <c r="Z222" s="550"/>
      <c r="AA222" s="550"/>
      <c r="AB222" s="550"/>
      <c r="AC222" s="550"/>
      <c r="AD222" s="550"/>
      <c r="AE222" s="550"/>
      <c r="AF222" s="550"/>
      <c r="AG222" s="936"/>
      <c r="AH222" s="554"/>
      <c r="AI222" s="553"/>
      <c r="AJ222" s="555"/>
      <c r="AM222" s="552"/>
      <c r="AN222" s="552"/>
      <c r="AO222" s="552"/>
      <c r="AP222" s="552"/>
      <c r="AQ222" s="552"/>
      <c r="AR222" s="556"/>
      <c r="AS222" s="552"/>
      <c r="AT222" s="552"/>
      <c r="AU222" s="559"/>
      <c r="AV222" s="559"/>
      <c r="AW222" s="551"/>
      <c r="AX222" s="552"/>
      <c r="AY222" s="552"/>
      <c r="AZ222" s="552"/>
      <c r="BA222" s="81"/>
      <c r="BB222" s="81"/>
      <c r="BC222" s="81"/>
      <c r="BD222" s="543"/>
      <c r="BE222" s="81"/>
      <c r="BF222" s="544"/>
      <c r="BG222" s="169"/>
      <c r="BS222" s="81"/>
      <c r="BT222" s="169"/>
      <c r="BU222" s="169"/>
      <c r="BV222" s="169"/>
      <c r="BW222" s="169"/>
      <c r="BX222" s="169"/>
      <c r="BY222" s="169"/>
    </row>
    <row r="223" spans="1:77" s="322" customFormat="1" ht="36" customHeight="1" thickTop="1" thickBot="1" x14ac:dyDescent="0.25">
      <c r="A223" s="1279" t="str">
        <f>usrCode(AS223&amp;AU223&amp;AV223)</f>
        <v>RGW</v>
      </c>
      <c r="B223" s="1362" t="str">
        <f>UPPER(VLOOKUP(A223,LibProfils,4,FALSE))&amp;CHAR(10)&amp;"("&amp;VLOOKUP(A223,LibProfils,5,FALSE)&amp;")"</f>
        <v>PARTICIPER
(se réaliser dans le collectif)</v>
      </c>
      <c r="C223" s="1125"/>
      <c r="D223" s="553"/>
      <c r="E223" s="554"/>
      <c r="F223" s="554"/>
      <c r="G223" s="1364"/>
      <c r="H223" s="1110"/>
      <c r="I223" s="1504" t="s">
        <v>444</v>
      </c>
      <c r="J223" s="1489"/>
      <c r="K223" s="1489"/>
      <c r="L223" s="1110"/>
      <c r="M223" s="1110"/>
      <c r="N223" s="1110"/>
      <c r="O223" s="1110"/>
      <c r="P223" s="554"/>
      <c r="Q223" s="554" t="str">
        <f>A229</f>
        <v>R</v>
      </c>
      <c r="R223" s="554" t="str">
        <f>A230</f>
        <v>G</v>
      </c>
      <c r="S223" s="1236" t="str">
        <f>VLOOKUP(Q223,LibProfils,4,FALSE)</f>
        <v>vibrer</v>
      </c>
      <c r="T223" s="1236" t="str">
        <f>VLOOKUP(R223,LibProfils,4,FALSE)</f>
        <v>apprécier</v>
      </c>
      <c r="U223" s="554"/>
      <c r="V223" s="554"/>
      <c r="W223" s="554"/>
      <c r="X223" s="550"/>
      <c r="Y223" s="550"/>
      <c r="Z223" s="550"/>
      <c r="AA223" s="550"/>
      <c r="AB223" s="550"/>
      <c r="AC223" s="550"/>
      <c r="AD223" s="550"/>
      <c r="AE223" s="550"/>
      <c r="AF223" s="550"/>
      <c r="AG223" s="936"/>
      <c r="AH223" s="554"/>
      <c r="AI223" s="553"/>
      <c r="AJ223" s="555"/>
      <c r="AM223" s="552"/>
      <c r="AN223" s="552"/>
      <c r="AO223" s="552"/>
      <c r="AP223" s="552"/>
      <c r="AQ223" s="552"/>
      <c r="AR223" s="556"/>
      <c r="AS223" s="559" t="str">
        <f>AS576</f>
        <v>W</v>
      </c>
      <c r="AT223" s="552"/>
      <c r="AU223" s="559" t="str">
        <f>AU576</f>
        <v>R</v>
      </c>
      <c r="AV223" s="559" t="str">
        <f>AV576</f>
        <v>G</v>
      </c>
      <c r="AW223" s="551"/>
      <c r="AX223" s="552"/>
      <c r="AY223" s="552"/>
      <c r="AZ223" s="552"/>
      <c r="BA223" s="81"/>
      <c r="BB223" s="81"/>
      <c r="BC223" s="81"/>
      <c r="BD223" s="543"/>
      <c r="BE223" s="81"/>
      <c r="BF223" s="544"/>
      <c r="BG223" s="169"/>
      <c r="BS223" s="81"/>
      <c r="BT223" s="169"/>
      <c r="BU223" s="169"/>
      <c r="BV223" s="169"/>
      <c r="BW223" s="169"/>
      <c r="BX223" s="169"/>
      <c r="BY223" s="169"/>
    </row>
    <row r="224" spans="1:77" s="322" customFormat="1" ht="36" customHeight="1" thickTop="1" thickBot="1" x14ac:dyDescent="0.25">
      <c r="B224" s="1128"/>
      <c r="C224" s="1189" t="str">
        <f>usrCode(AS223&amp;AU223&amp;"/"&amp;AV223)</f>
        <v>RW/g</v>
      </c>
      <c r="D224" s="1394" t="str">
        <f>$U$3&amp;U224&amp;$U$4&amp;V224&amp;$U$5&amp;$U$6&amp;$U$7&amp;S224&amp;$U$8&amp;T224&amp;$U$9</f>
        <v>Servir la société avec fermeté, apporter de la rigueur au monde
(= FAIRE PROGRESSER LE MONDE, CADRER)</v>
      </c>
      <c r="E224" s="1415"/>
      <c r="F224" s="554"/>
      <c r="G224" s="1236" t="str">
        <f>$CB$2&amp;S223&amp;$CC$2&amp;T223</f>
        <v>99% vibrer
  0% apprécier</v>
      </c>
      <c r="H224" s="1506" t="s">
        <v>6</v>
      </c>
      <c r="I224" s="1505"/>
      <c r="J224" s="1507" t="s">
        <v>439</v>
      </c>
      <c r="K224" s="1508" t="s">
        <v>439</v>
      </c>
      <c r="L224" s="1509"/>
      <c r="M224" s="1510" t="s">
        <v>439</v>
      </c>
      <c r="N224" s="1511"/>
      <c r="O224" s="1110"/>
      <c r="P224" s="554"/>
      <c r="Q224" s="550" t="str">
        <f>C224</f>
        <v>RW/g</v>
      </c>
      <c r="R224" s="550" t="str">
        <f>usrCode(A226&amp;"/"&amp;A230)</f>
        <v>W/g</v>
      </c>
      <c r="S224" s="1236" t="str">
        <f t="shared" ref="S224:S233" si="79">UPPER(VLOOKUP(Q224,LibProfils,4,FALSE))</f>
        <v>FAIRE PROGRESSER LE MONDE</v>
      </c>
      <c r="T224" s="1236" t="str">
        <f t="shared" ref="T224:T234" si="80">UPPER(VLOOKUP(R224,LibProfils,4,FALSE))</f>
        <v>CADRER</v>
      </c>
      <c r="U224" s="1236" t="str">
        <f t="shared" ref="U224:U234" si="81">UPPER(LEFT(VLOOKUP(Q224,LibProfils,5,FALSE)))&amp;MID(VLOOKUP(Q224,LibProfils,5,FALSE),2,99)</f>
        <v>Servir la société avec fermeté</v>
      </c>
      <c r="V224" s="1236" t="str">
        <f t="shared" ref="V224:V234" si="82">VLOOKUP(R224,LibProfils,5,FALSE)</f>
        <v>apporter de la rigueur au monde</v>
      </c>
      <c r="W224" s="554"/>
      <c r="X224" s="550"/>
      <c r="Y224" s="550"/>
      <c r="Z224" s="550"/>
      <c r="AA224" s="550"/>
      <c r="AB224" s="550"/>
      <c r="AC224" s="550"/>
      <c r="AD224" s="550"/>
      <c r="AE224" s="550"/>
      <c r="AF224" s="550"/>
      <c r="AG224" s="936"/>
      <c r="AH224" s="554"/>
      <c r="AI224" s="553"/>
      <c r="AJ224" s="555"/>
      <c r="AM224" s="552"/>
      <c r="AN224" s="552"/>
      <c r="AO224" s="552"/>
      <c r="AP224" s="552"/>
      <c r="AQ224" s="552"/>
      <c r="AR224" s="556"/>
      <c r="AS224" s="552"/>
      <c r="AT224" s="552"/>
      <c r="AU224" s="559"/>
      <c r="AV224" s="559"/>
      <c r="AW224" s="551"/>
      <c r="AX224" s="552"/>
      <c r="AY224" s="552"/>
      <c r="AZ224" s="552"/>
      <c r="BA224" s="81"/>
      <c r="BB224" s="81"/>
      <c r="BC224" s="81"/>
      <c r="BD224" s="543"/>
      <c r="BE224" s="81"/>
      <c r="BF224" s="544"/>
      <c r="BG224" s="169"/>
      <c r="BS224" s="81"/>
      <c r="BT224" s="169"/>
      <c r="BU224" s="169"/>
      <c r="BV224" s="169"/>
      <c r="BW224" s="169"/>
      <c r="BX224" s="169"/>
      <c r="BY224" s="169"/>
    </row>
    <row r="225" spans="1:77" s="322" customFormat="1" ht="36" customHeight="1" thickTop="1" thickBot="1" x14ac:dyDescent="0.25">
      <c r="B225" s="1578" t="s">
        <v>385</v>
      </c>
      <c r="C225" s="1190"/>
      <c r="D225" s="1395" t="str">
        <f t="shared" ref="D225:D234" si="83">$U$3&amp;U225&amp;$U$4&amp;V225&amp;$U$5&amp;$U$6&amp;$U$7&amp;S225&amp;$U$8&amp;T225&amp;$U$9</f>
        <v>Servir la société avec fermeté, agir au nom de ce qui est grand
(= FAIRE PROGRESSER LE MONDE, S'ENGAGER)</v>
      </c>
      <c r="E225" s="1338"/>
      <c r="F225" s="554"/>
      <c r="G225" s="1236" t="str">
        <f>$CB$3&amp;S223&amp;$CC$3&amp;T223</f>
        <v>88% vibrer
11% apprécier</v>
      </c>
      <c r="H225" s="1506" t="s">
        <v>11</v>
      </c>
      <c r="I225" s="1503"/>
      <c r="J225" s="1507" t="s">
        <v>16</v>
      </c>
      <c r="K225" s="1508" t="s">
        <v>16</v>
      </c>
      <c r="L225" s="1509" t="s">
        <v>16</v>
      </c>
      <c r="M225" s="1512"/>
      <c r="N225" s="1511"/>
      <c r="O225" s="1110"/>
      <c r="P225" s="554"/>
      <c r="Q225" s="550" t="str">
        <f>C224</f>
        <v>RW/g</v>
      </c>
      <c r="R225" s="550" t="str">
        <f>usrCode(A226&amp;A229)</f>
        <v>RW</v>
      </c>
      <c r="S225" s="1236" t="str">
        <f t="shared" si="79"/>
        <v>FAIRE PROGRESSER LE MONDE</v>
      </c>
      <c r="T225" s="1236" t="str">
        <f t="shared" si="80"/>
        <v>S'ENGAGER</v>
      </c>
      <c r="U225" s="1236" t="str">
        <f t="shared" si="81"/>
        <v>Servir la société avec fermeté</v>
      </c>
      <c r="V225" s="1236" t="str">
        <f t="shared" si="82"/>
        <v>agir au nom de ce qui est grand</v>
      </c>
      <c r="W225" s="554"/>
      <c r="X225" s="550"/>
      <c r="Y225" s="550"/>
      <c r="Z225" s="550"/>
      <c r="AA225" s="550"/>
      <c r="AB225" s="550"/>
      <c r="AC225" s="550"/>
      <c r="AD225" s="550"/>
      <c r="AE225" s="550"/>
      <c r="AF225" s="550"/>
      <c r="AG225" s="936"/>
      <c r="AH225" s="554"/>
      <c r="AI225" s="553"/>
      <c r="AJ225" s="555"/>
      <c r="AM225" s="552"/>
      <c r="AN225" s="552"/>
      <c r="AO225" s="552"/>
      <c r="AP225" s="552"/>
      <c r="AQ225" s="552"/>
      <c r="AR225" s="556"/>
      <c r="AS225" s="552"/>
      <c r="AT225" s="552"/>
      <c r="AU225" s="559"/>
      <c r="AV225" s="559"/>
      <c r="AW225" s="551"/>
      <c r="AX225" s="552"/>
      <c r="AY225" s="552"/>
      <c r="AZ225" s="552"/>
      <c r="BA225" s="81"/>
      <c r="BB225" s="81"/>
      <c r="BC225" s="81"/>
      <c r="BD225" s="543"/>
      <c r="BE225" s="81"/>
      <c r="BF225" s="544"/>
      <c r="BG225" s="169"/>
      <c r="BS225" s="81"/>
      <c r="BT225" s="169"/>
      <c r="BU225" s="169"/>
      <c r="BV225" s="169"/>
      <c r="BW225" s="169"/>
      <c r="BX225" s="169"/>
      <c r="BY225" s="169"/>
    </row>
    <row r="226" spans="1:77" s="322" customFormat="1" ht="36" customHeight="1" thickTop="1" thickBot="1" x14ac:dyDescent="0.25">
      <c r="A226" s="31" t="str">
        <f>usrCode(AS223)</f>
        <v>W</v>
      </c>
      <c r="B226" s="553" t="str">
        <f>UPPER(VLOOKUP(A226,LibProfils,4,FALSE))&amp;CHAR(10)&amp;"("&amp;VLOOKUP(A226,LibProfils,5,FALSE)&amp;")"</f>
        <v>APPARTENIR
(vivre en société)</v>
      </c>
      <c r="C226" s="1191"/>
      <c r="D226" s="1398" t="str">
        <f t="shared" si="83"/>
        <v>Agir pour le bien du monde, agir au nom de ce qui est grand
(= AIDER LE MONDE -RW-, S'ENGAGER)</v>
      </c>
      <c r="E226" s="1339"/>
      <c r="F226" s="554"/>
      <c r="G226" s="1236" t="str">
        <f>$CB$4&amp;S223&amp;$CC$4&amp;T223</f>
        <v>77% vibrer
22% apprécier</v>
      </c>
      <c r="H226" s="1506" t="s">
        <v>7</v>
      </c>
      <c r="I226" s="1503"/>
      <c r="J226" s="1513"/>
      <c r="K226" s="1508" t="s">
        <v>442</v>
      </c>
      <c r="L226" s="1509" t="s">
        <v>442</v>
      </c>
      <c r="M226" s="1512"/>
      <c r="N226" s="1514" t="s">
        <v>442</v>
      </c>
      <c r="O226" s="1110"/>
      <c r="P226" s="554"/>
      <c r="Q226" s="550" t="str">
        <f>C227</f>
        <v>RW.g</v>
      </c>
      <c r="R226" s="550" t="str">
        <f>usrCode(A226&amp;A229)</f>
        <v>RW</v>
      </c>
      <c r="S226" s="1236" t="str">
        <f t="shared" si="79"/>
        <v>AIDER LE MONDE -RW-</v>
      </c>
      <c r="T226" s="1236" t="str">
        <f t="shared" si="80"/>
        <v>S'ENGAGER</v>
      </c>
      <c r="U226" s="1236" t="str">
        <f t="shared" si="81"/>
        <v>Agir pour le bien du monde</v>
      </c>
      <c r="V226" s="1236" t="str">
        <f t="shared" si="82"/>
        <v>agir au nom de ce qui est grand</v>
      </c>
      <c r="W226" s="554"/>
      <c r="X226" s="550"/>
      <c r="Y226" s="550"/>
      <c r="Z226" s="550"/>
      <c r="AA226" s="550"/>
      <c r="AB226" s="550"/>
      <c r="AC226" s="550"/>
      <c r="AD226" s="550"/>
      <c r="AE226" s="550"/>
      <c r="AF226" s="550"/>
      <c r="AG226" s="936"/>
      <c r="AH226" s="554"/>
      <c r="AI226" s="553"/>
      <c r="AJ226" s="555"/>
      <c r="AM226" s="552"/>
      <c r="AN226" s="552"/>
      <c r="AO226" s="552"/>
      <c r="AP226" s="552"/>
      <c r="AQ226" s="552"/>
      <c r="AR226" s="556"/>
      <c r="AS226" s="552"/>
      <c r="AT226" s="552"/>
      <c r="AU226" s="559"/>
      <c r="AV226" s="559"/>
      <c r="AW226" s="551"/>
      <c r="AX226" s="552"/>
      <c r="AY226" s="552"/>
      <c r="AZ226" s="552"/>
      <c r="BA226" s="81"/>
      <c r="BB226" s="81"/>
      <c r="BC226" s="81"/>
      <c r="BD226" s="543"/>
      <c r="BE226" s="81"/>
      <c r="BF226" s="544"/>
      <c r="BG226" s="169"/>
      <c r="BS226" s="81"/>
      <c r="BT226" s="169"/>
      <c r="BU226" s="169"/>
      <c r="BV226" s="169"/>
      <c r="BW226" s="169"/>
      <c r="BX226" s="169"/>
      <c r="BY226" s="169"/>
    </row>
    <row r="227" spans="1:77" s="322" customFormat="1" ht="36" customHeight="1" thickTop="1" thickBot="1" x14ac:dyDescent="0.25">
      <c r="C227" s="1423" t="str">
        <f>usrCode(AS223&amp;AU223)&amp;"."&amp;LOWER(AV223)</f>
        <v>RW.g</v>
      </c>
      <c r="D227" s="1399" t="str">
        <f t="shared" si="83"/>
        <v>Agir pour le bien du monde, défendre la société contre toute menace
(= AIDER LE MONDE -RW-, PROTÉGER SON CADRE)</v>
      </c>
      <c r="E227" s="1424" t="s">
        <v>29</v>
      </c>
      <c r="F227" s="554"/>
      <c r="G227" s="1236" t="str">
        <f>$CB$5&amp;S223&amp;$CC$5&amp;T223</f>
        <v>66% vibrer
33% apprécier</v>
      </c>
      <c r="H227" s="1506" t="s">
        <v>12</v>
      </c>
      <c r="I227" s="1503"/>
      <c r="J227" s="1513"/>
      <c r="K227" s="1508" t="s">
        <v>17</v>
      </c>
      <c r="L227" s="1509" t="s">
        <v>17</v>
      </c>
      <c r="M227" s="1510" t="s">
        <v>17</v>
      </c>
      <c r="N227" s="1511"/>
      <c r="O227" s="1110"/>
      <c r="P227" s="554"/>
      <c r="Q227" s="550" t="str">
        <f>C227</f>
        <v>RW.g</v>
      </c>
      <c r="R227" s="550" t="str">
        <f>A226&amp;"."&amp;LOWER(A229)</f>
        <v>W.r</v>
      </c>
      <c r="S227" s="1236" t="str">
        <f t="shared" si="79"/>
        <v>AIDER LE MONDE -RW-</v>
      </c>
      <c r="T227" s="1236" t="str">
        <f t="shared" si="80"/>
        <v>PROTÉGER SON CADRE</v>
      </c>
      <c r="U227" s="1236" t="str">
        <f t="shared" si="81"/>
        <v>Agir pour le bien du monde</v>
      </c>
      <c r="V227" s="1236" t="str">
        <f t="shared" si="82"/>
        <v>défendre la société contre toute menace</v>
      </c>
      <c r="W227" s="554"/>
      <c r="X227" s="550"/>
      <c r="Y227" s="550"/>
      <c r="Z227" s="550"/>
      <c r="AA227" s="550"/>
      <c r="AB227" s="550"/>
      <c r="AC227" s="550"/>
      <c r="AD227" s="550"/>
      <c r="AE227" s="550"/>
      <c r="AF227" s="550"/>
      <c r="AG227" s="936"/>
      <c r="AH227" s="554"/>
      <c r="AI227" s="553"/>
      <c r="AJ227" s="555"/>
      <c r="AM227" s="552"/>
      <c r="AN227" s="552"/>
      <c r="AO227" s="552"/>
      <c r="AP227" s="552"/>
      <c r="AQ227" s="552"/>
      <c r="AR227" s="556"/>
      <c r="AS227" s="552"/>
      <c r="AT227" s="552"/>
      <c r="AU227" s="559"/>
      <c r="AV227" s="559"/>
      <c r="AW227" s="551"/>
      <c r="AX227" s="552"/>
      <c r="AY227" s="552"/>
      <c r="AZ227" s="552"/>
      <c r="BA227" s="81"/>
      <c r="BB227" s="81"/>
      <c r="BC227" s="81"/>
      <c r="BD227" s="543"/>
      <c r="BE227" s="81"/>
      <c r="BF227" s="544"/>
      <c r="BG227" s="169"/>
      <c r="BS227" s="81"/>
      <c r="BT227" s="169"/>
      <c r="BU227" s="169"/>
      <c r="BV227" s="169"/>
      <c r="BW227" s="169"/>
      <c r="BX227" s="169"/>
      <c r="BY227" s="169"/>
    </row>
    <row r="228" spans="1:77" s="322" customFormat="1" ht="36" customHeight="1" thickTop="1" thickBot="1" x14ac:dyDescent="0.25">
      <c r="B228" s="1578" t="s">
        <v>384</v>
      </c>
      <c r="C228" s="1192"/>
      <c r="D228" s="1396" t="str">
        <f t="shared" si="83"/>
        <v>Se réaliser dans le collectif, défendre la société contre toute menace
(= PARTICIPER, PROTÉGER SON CADRE)</v>
      </c>
      <c r="E228" s="1340"/>
      <c r="F228" s="554"/>
      <c r="G228" s="1236" t="str">
        <f>$CB$6&amp;S223&amp;$CC$6&amp;T223</f>
        <v>55% vibrer
44% apprécier</v>
      </c>
      <c r="H228" s="1506" t="s">
        <v>8</v>
      </c>
      <c r="I228" s="1503"/>
      <c r="J228" s="1507" t="s">
        <v>441</v>
      </c>
      <c r="K228" s="1515"/>
      <c r="L228" s="1509" t="s">
        <v>441</v>
      </c>
      <c r="M228" s="1510" t="s">
        <v>441</v>
      </c>
      <c r="N228" s="1511"/>
      <c r="O228" s="1110"/>
      <c r="P228" s="554"/>
      <c r="Q228" s="550" t="str">
        <f>A223</f>
        <v>RGW</v>
      </c>
      <c r="R228" s="550" t="str">
        <f>A226&amp;"."&amp;LOWER(A229)</f>
        <v>W.r</v>
      </c>
      <c r="S228" s="1236" t="str">
        <f t="shared" si="79"/>
        <v>PARTICIPER</v>
      </c>
      <c r="T228" s="1236" t="str">
        <f t="shared" si="80"/>
        <v>PROTÉGER SON CADRE</v>
      </c>
      <c r="U228" s="1236" t="str">
        <f t="shared" si="81"/>
        <v>Se réaliser dans le collectif</v>
      </c>
      <c r="V228" s="1236" t="str">
        <f t="shared" si="82"/>
        <v>défendre la société contre toute menace</v>
      </c>
      <c r="W228" s="554"/>
      <c r="X228" s="550"/>
      <c r="Y228" s="550"/>
      <c r="Z228" s="550"/>
      <c r="AA228" s="550"/>
      <c r="AB228" s="550"/>
      <c r="AC228" s="550"/>
      <c r="AD228" s="550"/>
      <c r="AE228" s="550"/>
      <c r="AF228" s="550"/>
      <c r="AG228" s="936"/>
      <c r="AH228" s="554"/>
      <c r="AI228" s="553"/>
      <c r="AJ228" s="555"/>
      <c r="AM228" s="552"/>
      <c r="AN228" s="552"/>
      <c r="AO228" s="552"/>
      <c r="AP228" s="552"/>
      <c r="AQ228" s="552"/>
      <c r="AR228" s="556"/>
      <c r="AS228" s="552"/>
      <c r="AT228" s="552"/>
      <c r="AU228" s="559"/>
      <c r="AV228" s="559"/>
      <c r="AW228" s="551"/>
      <c r="AX228" s="552"/>
      <c r="AY228" s="552"/>
      <c r="AZ228" s="552"/>
      <c r="BA228" s="81"/>
      <c r="BB228" s="81"/>
      <c r="BC228" s="81"/>
      <c r="BD228" s="543"/>
      <c r="BE228" s="81"/>
      <c r="BF228" s="544"/>
      <c r="BG228" s="169"/>
      <c r="BS228" s="81"/>
      <c r="BT228" s="169"/>
      <c r="BU228" s="169"/>
      <c r="BV228" s="169"/>
      <c r="BW228" s="169"/>
      <c r="BX228" s="169"/>
      <c r="BY228" s="169"/>
    </row>
    <row r="229" spans="1:77" s="322" customFormat="1" ht="36" customHeight="1" thickTop="1" thickBot="1" x14ac:dyDescent="0.25">
      <c r="A229" s="31" t="str">
        <f>usrCode(AU223)</f>
        <v>R</v>
      </c>
      <c r="B229" s="553" t="str">
        <f>UPPER(VLOOKUP(A229,LibProfils,4,FALSE))&amp;CHAR(10)&amp;"("&amp;VLOOKUP(A229,LibProfils,5,FALSE)&amp;")"</f>
        <v>VIBRER
(vivre dans un monde d'opportunités)</v>
      </c>
      <c r="C229" s="1193"/>
      <c r="D229" s="1395" t="str">
        <f t="shared" si="83"/>
        <v>Se réaliser dans le collectif, respecter les protocoles du groupe
(= PARTICIPER, VIVRE DANS SA TRIBU)</v>
      </c>
      <c r="E229" s="1341"/>
      <c r="F229" s="554"/>
      <c r="G229" s="1236" t="str">
        <f>$CB$7&amp;S223&amp;$CC$7&amp;T223</f>
        <v>44% vibrer
55% apprécier</v>
      </c>
      <c r="H229" s="1506" t="s">
        <v>13</v>
      </c>
      <c r="I229" s="1503"/>
      <c r="J229" s="1513"/>
      <c r="K229" s="1515"/>
      <c r="L229" s="1509" t="s">
        <v>18</v>
      </c>
      <c r="M229" s="1510" t="s">
        <v>18</v>
      </c>
      <c r="N229" s="1514" t="s">
        <v>18</v>
      </c>
      <c r="O229" s="1110"/>
      <c r="P229" s="554"/>
      <c r="Q229" s="550" t="str">
        <f>A223</f>
        <v>RGW</v>
      </c>
      <c r="R229" s="550" t="str">
        <f>A226&amp;"."&amp;LOWER(A230)</f>
        <v>W.g</v>
      </c>
      <c r="S229" s="1236" t="str">
        <f t="shared" si="79"/>
        <v>PARTICIPER</v>
      </c>
      <c r="T229" s="1236" t="str">
        <f t="shared" si="80"/>
        <v>VIVRE DANS SA TRIBU</v>
      </c>
      <c r="U229" s="1236" t="str">
        <f t="shared" si="81"/>
        <v>Se réaliser dans le collectif</v>
      </c>
      <c r="V229" s="1236" t="str">
        <f t="shared" si="82"/>
        <v>respecter les protocoles du groupe</v>
      </c>
      <c r="W229" s="554"/>
      <c r="X229" s="550"/>
      <c r="Y229" s="550"/>
      <c r="Z229" s="550"/>
      <c r="AA229" s="550"/>
      <c r="AB229" s="550"/>
      <c r="AC229" s="550"/>
      <c r="AD229" s="550"/>
      <c r="AE229" s="550"/>
      <c r="AF229" s="550"/>
      <c r="AG229" s="936"/>
      <c r="AH229" s="554"/>
      <c r="AI229" s="553"/>
      <c r="AJ229" s="555"/>
      <c r="AM229" s="552"/>
      <c r="AN229" s="552"/>
      <c r="AO229" s="552"/>
      <c r="AP229" s="552"/>
      <c r="AQ229" s="552"/>
      <c r="AR229" s="556"/>
      <c r="AS229" s="552"/>
      <c r="AT229" s="552"/>
      <c r="AU229" s="559"/>
      <c r="AV229" s="559"/>
      <c r="AW229" s="551"/>
      <c r="AX229" s="552"/>
      <c r="AY229" s="552"/>
      <c r="AZ229" s="552"/>
      <c r="BA229" s="81"/>
      <c r="BB229" s="81"/>
      <c r="BC229" s="81"/>
      <c r="BD229" s="543"/>
      <c r="BE229" s="81"/>
      <c r="BF229" s="544"/>
      <c r="BG229" s="169"/>
      <c r="BS229" s="81"/>
      <c r="BT229" s="169"/>
      <c r="BU229" s="169"/>
      <c r="BV229" s="169"/>
      <c r="BW229" s="169"/>
      <c r="BX229" s="169"/>
      <c r="BY229" s="169"/>
    </row>
    <row r="230" spans="1:77" s="322" customFormat="1" ht="36" customHeight="1" thickTop="1" thickBot="1" x14ac:dyDescent="0.25">
      <c r="A230" s="31" t="str">
        <f>usrCode(AV223)</f>
        <v>G</v>
      </c>
      <c r="B230" s="553" t="str">
        <f>UPPER(VLOOKUP(A230,LibProfils,4,FALSE))&amp;CHAR(10)&amp;"("&amp;VLOOKUP(A230,LibProfils,5,FALSE)&amp;")"</f>
        <v>APPRÉCIER
(vivre dans un monde de bonheur)</v>
      </c>
      <c r="C230" s="1425" t="str">
        <f>usrCode(AS223&amp;AV223)&amp;"."&amp;LOWER(AU223)</f>
        <v>GW.r</v>
      </c>
      <c r="D230" s="1396" t="str">
        <f t="shared" si="83"/>
        <v>Adopter les comportements prescrits, respecter les protocoles du groupe
(= COOPÉRER DANS L'HARMONIE, VIVRE DANS SA TRIBU)</v>
      </c>
      <c r="E230" s="1426"/>
      <c r="F230" s="554"/>
      <c r="G230" s="1236" t="str">
        <f>$CB$8&amp;S223&amp;$CC$8&amp;T223</f>
        <v>33% vibrer
66% apprécier</v>
      </c>
      <c r="H230" s="1506" t="s">
        <v>9</v>
      </c>
      <c r="I230" s="1503"/>
      <c r="J230" s="1533"/>
      <c r="K230" s="1508" t="s">
        <v>443</v>
      </c>
      <c r="L230" s="1516"/>
      <c r="M230" s="1510" t="s">
        <v>443</v>
      </c>
      <c r="N230" s="1514" t="s">
        <v>443</v>
      </c>
      <c r="O230" s="1110"/>
      <c r="P230" s="554"/>
      <c r="Q230" s="550" t="str">
        <f>C230</f>
        <v>GW.r</v>
      </c>
      <c r="R230" s="550" t="str">
        <f>A226&amp;"."&amp;LOWER(A230)</f>
        <v>W.g</v>
      </c>
      <c r="S230" s="1236" t="str">
        <f t="shared" si="79"/>
        <v>COOPÉRER DANS L'HARMONIE</v>
      </c>
      <c r="T230" s="1236" t="str">
        <f t="shared" si="80"/>
        <v>VIVRE DANS SA TRIBU</v>
      </c>
      <c r="U230" s="1236" t="str">
        <f t="shared" si="81"/>
        <v>Adopter les comportements prescrits</v>
      </c>
      <c r="V230" s="1236" t="str">
        <f t="shared" si="82"/>
        <v>respecter les protocoles du groupe</v>
      </c>
      <c r="W230" s="554"/>
      <c r="X230" s="550"/>
      <c r="Y230" s="550"/>
      <c r="Z230" s="550"/>
      <c r="AA230" s="550"/>
      <c r="AB230" s="550"/>
      <c r="AC230" s="550"/>
      <c r="AD230" s="550"/>
      <c r="AE230" s="550"/>
      <c r="AF230" s="550"/>
      <c r="AG230" s="936"/>
      <c r="AH230" s="554"/>
      <c r="AI230" s="553"/>
      <c r="AJ230" s="555"/>
      <c r="AM230" s="552"/>
      <c r="AN230" s="552"/>
      <c r="AO230" s="552"/>
      <c r="AP230" s="552"/>
      <c r="AQ230" s="552"/>
      <c r="AR230" s="556"/>
      <c r="AS230" s="552"/>
      <c r="AT230" s="552"/>
      <c r="AU230" s="559"/>
      <c r="AV230" s="559"/>
      <c r="AW230" s="551"/>
      <c r="AX230" s="552"/>
      <c r="AY230" s="552"/>
      <c r="AZ230" s="552"/>
      <c r="BA230" s="81"/>
      <c r="BB230" s="81"/>
      <c r="BC230" s="81"/>
      <c r="BD230" s="543"/>
      <c r="BE230" s="81"/>
      <c r="BF230" s="544"/>
      <c r="BG230" s="169"/>
      <c r="BS230" s="81"/>
      <c r="BT230" s="169"/>
      <c r="BU230" s="169"/>
      <c r="BV230" s="169"/>
      <c r="BW230" s="169"/>
      <c r="BX230" s="169"/>
      <c r="BY230" s="169"/>
    </row>
    <row r="231" spans="1:77" s="322" customFormat="1" ht="36" customHeight="1" thickTop="1" thickBot="1" x14ac:dyDescent="0.25">
      <c r="B231" s="1578" t="s">
        <v>589</v>
      </c>
      <c r="C231" s="1194"/>
      <c r="D231" s="1395" t="str">
        <f t="shared" si="83"/>
        <v>Adopter les comportements prescrits, cultiver ses relations
(= COOPÉRER DANS L'HARMONIE, S'ENTENDRE)</v>
      </c>
      <c r="E231" s="1342"/>
      <c r="F231" s="554"/>
      <c r="G231" s="1236" t="str">
        <f>$CB$9&amp;S223&amp;$CC$9&amp;T223</f>
        <v>22% vibrer
77% apprécier</v>
      </c>
      <c r="H231" s="1506" t="s">
        <v>14</v>
      </c>
      <c r="I231" s="1524"/>
      <c r="J231" s="1528" t="s">
        <v>19</v>
      </c>
      <c r="K231" s="1532"/>
      <c r="L231" s="1516"/>
      <c r="M231" s="1510" t="s">
        <v>19</v>
      </c>
      <c r="N231" s="1514" t="s">
        <v>19</v>
      </c>
      <c r="O231" s="1110"/>
      <c r="P231" s="554"/>
      <c r="Q231" s="550" t="str">
        <f>C230</f>
        <v>GW.r</v>
      </c>
      <c r="R231" s="550" t="str">
        <f>usrCode(A226&amp;A230)</f>
        <v>GW</v>
      </c>
      <c r="S231" s="1236" t="str">
        <f t="shared" si="79"/>
        <v>COOPÉRER DANS L'HARMONIE</v>
      </c>
      <c r="T231" s="1236" t="str">
        <f t="shared" si="80"/>
        <v>S'ENTENDRE</v>
      </c>
      <c r="U231" s="1236" t="str">
        <f t="shared" si="81"/>
        <v>Adopter les comportements prescrits</v>
      </c>
      <c r="V231" s="1236" t="str">
        <f t="shared" si="82"/>
        <v>cultiver ses relations</v>
      </c>
      <c r="W231" s="554"/>
      <c r="X231" s="550"/>
      <c r="Y231" s="550"/>
      <c r="Z231" s="550"/>
      <c r="AA231" s="550"/>
      <c r="AB231" s="550"/>
      <c r="AC231" s="550"/>
      <c r="AD231" s="550"/>
      <c r="AE231" s="550"/>
      <c r="AF231" s="550"/>
      <c r="AG231" s="936"/>
      <c r="AH231" s="554"/>
      <c r="AI231" s="553"/>
      <c r="AJ231" s="555"/>
      <c r="AM231" s="552"/>
      <c r="AN231" s="552"/>
      <c r="AO231" s="552"/>
      <c r="AP231" s="552"/>
      <c r="AQ231" s="552"/>
      <c r="AR231" s="556"/>
      <c r="AS231" s="552"/>
      <c r="AT231" s="552"/>
      <c r="AU231" s="559"/>
      <c r="AV231" s="559"/>
      <c r="AW231" s="551"/>
      <c r="AX231" s="552"/>
      <c r="AY231" s="552"/>
      <c r="AZ231" s="552"/>
      <c r="BA231" s="81"/>
      <c r="BB231" s="81"/>
      <c r="BC231" s="81"/>
      <c r="BD231" s="543"/>
      <c r="BE231" s="81"/>
      <c r="BF231" s="544"/>
      <c r="BG231" s="169"/>
      <c r="BS231" s="81"/>
      <c r="BT231" s="169"/>
      <c r="BU231" s="169"/>
      <c r="BV231" s="169"/>
      <c r="BW231" s="169"/>
      <c r="BX231" s="169"/>
      <c r="BY231" s="169"/>
    </row>
    <row r="232" spans="1:77" s="322" customFormat="1" ht="36" customHeight="1" thickTop="1" thickBot="1" x14ac:dyDescent="0.25">
      <c r="A232" s="31" t="str">
        <f>usrCode(AU223&amp;AV223)</f>
        <v>RG</v>
      </c>
      <c r="B232" s="553" t="str">
        <f>UPPER(VLOOKUP(A232,LibProfils,4,FALSE))&amp;CHAR(10)&amp;"("&amp;VLOOKUP(A232,LibProfils,5,FALSE)&amp;")"</f>
        <v>AGIR
(vivre en mouvement)</v>
      </c>
      <c r="C232" s="1195"/>
      <c r="D232" s="1398" t="str">
        <f t="shared" si="83"/>
        <v>Être sain et probe, cultiver ses relations
(= VIVRE EN ACCORD, S'ENTENDRE)</v>
      </c>
      <c r="E232" s="1343"/>
      <c r="F232" s="554"/>
      <c r="G232" s="1236" t="str">
        <f>$CB$10&amp;S223&amp;$CC$10&amp;T223</f>
        <v>11% vibrer
88% apprécier</v>
      </c>
      <c r="H232" s="1506" t="s">
        <v>10</v>
      </c>
      <c r="I232" s="1503"/>
      <c r="J232" s="1530" t="s">
        <v>440</v>
      </c>
      <c r="K232" s="1515"/>
      <c r="L232" s="1509" t="s">
        <v>440</v>
      </c>
      <c r="M232" s="1512"/>
      <c r="N232" s="1514" t="s">
        <v>440</v>
      </c>
      <c r="O232" s="1110"/>
      <c r="P232" s="554"/>
      <c r="Q232" s="550" t="str">
        <f>C233</f>
        <v>GW/r</v>
      </c>
      <c r="R232" s="550" t="str">
        <f>usrCode(A226&amp;A230)</f>
        <v>GW</v>
      </c>
      <c r="S232" s="1236" t="str">
        <f t="shared" si="79"/>
        <v>VIVRE EN ACCORD</v>
      </c>
      <c r="T232" s="1236" t="str">
        <f t="shared" si="80"/>
        <v>S'ENTENDRE</v>
      </c>
      <c r="U232" s="1236" t="str">
        <f t="shared" si="81"/>
        <v>Être sain et probe</v>
      </c>
      <c r="V232" s="1236" t="str">
        <f t="shared" si="82"/>
        <v>cultiver ses relations</v>
      </c>
      <c r="W232" s="554"/>
      <c r="X232" s="550"/>
      <c r="Y232" s="550"/>
      <c r="Z232" s="550"/>
      <c r="AA232" s="550"/>
      <c r="AB232" s="550"/>
      <c r="AC232" s="550"/>
      <c r="AD232" s="550"/>
      <c r="AE232" s="550"/>
      <c r="AF232" s="550"/>
      <c r="AG232" s="936"/>
      <c r="AH232" s="554"/>
      <c r="AI232" s="553"/>
      <c r="AJ232" s="555"/>
      <c r="AM232" s="552"/>
      <c r="AN232" s="552"/>
      <c r="AO232" s="552"/>
      <c r="AP232" s="552"/>
      <c r="AQ232" s="552"/>
      <c r="AR232" s="556"/>
      <c r="AS232" s="552"/>
      <c r="AT232" s="552"/>
      <c r="AU232" s="559"/>
      <c r="AV232" s="559"/>
      <c r="AW232" s="551"/>
      <c r="AX232" s="552"/>
      <c r="AY232" s="552"/>
      <c r="AZ232" s="552"/>
      <c r="BA232" s="81"/>
      <c r="BB232" s="81"/>
      <c r="BC232" s="81"/>
      <c r="BD232" s="543"/>
      <c r="BE232" s="81"/>
      <c r="BF232" s="544"/>
      <c r="BG232" s="169"/>
      <c r="BS232" s="81"/>
      <c r="BT232" s="169"/>
      <c r="BU232" s="169"/>
      <c r="BV232" s="169"/>
      <c r="BW232" s="169"/>
      <c r="BX232" s="169"/>
      <c r="BY232" s="169"/>
    </row>
    <row r="233" spans="1:77" s="322" customFormat="1" ht="36" customHeight="1" thickTop="1" thickBot="1" x14ac:dyDescent="0.25">
      <c r="A233" s="31" t="s">
        <v>7</v>
      </c>
      <c r="B233" s="553" t="str">
        <f>UPPER(VLOOKUP(A233,LibProfils,4,FALSE))&amp;CHAR(10)&amp;"("&amp;VLOOKUP(A233,LibProfils,5,FALSE)&amp;")"</f>
        <v>RÉUSSIR
(atteindre ses objectifs)</v>
      </c>
      <c r="C233" s="1196" t="str">
        <f>usrCode(AS223&amp;AV223&amp;"/"&amp;AU223)</f>
        <v>GW/r</v>
      </c>
      <c r="D233" s="1399" t="str">
        <f t="shared" si="83"/>
        <v>Être sain et probe, suivre les règles à la lettre
(= VIVRE EN ACCORD, OBTEMPÉRER)</v>
      </c>
      <c r="E233" s="1422"/>
      <c r="F233" s="554"/>
      <c r="G233" s="1236" t="str">
        <f>$CB$11&amp;S223&amp;$CC$11&amp;T223</f>
        <v xml:space="preserve">  0% vibrer
99% apprécier</v>
      </c>
      <c r="H233" s="1506" t="s">
        <v>15</v>
      </c>
      <c r="I233" s="1517"/>
      <c r="J233" s="1507" t="s">
        <v>20</v>
      </c>
      <c r="K233" s="1508" t="s">
        <v>20</v>
      </c>
      <c r="L233" s="1516"/>
      <c r="M233" s="1512"/>
      <c r="N233" s="1514" t="s">
        <v>20</v>
      </c>
      <c r="O233" s="1110"/>
      <c r="P233" s="554"/>
      <c r="Q233" s="550" t="str">
        <f>C233</f>
        <v>GW/r</v>
      </c>
      <c r="R233" s="550" t="str">
        <f>usrCode(A226&amp;"/"&amp;A229)</f>
        <v>W/r</v>
      </c>
      <c r="S233" s="1236" t="str">
        <f t="shared" si="79"/>
        <v>VIVRE EN ACCORD</v>
      </c>
      <c r="T233" s="1236" t="str">
        <f t="shared" si="80"/>
        <v>OBTEMPÉRER</v>
      </c>
      <c r="U233" s="1236" t="str">
        <f t="shared" si="81"/>
        <v>Être sain et probe</v>
      </c>
      <c r="V233" s="1236" t="str">
        <f t="shared" si="82"/>
        <v>suivre les règles à la lettre</v>
      </c>
      <c r="W233" s="554"/>
      <c r="X233" s="550"/>
      <c r="Y233" s="550"/>
      <c r="Z233" s="550"/>
      <c r="AA233" s="550"/>
      <c r="AB233" s="550"/>
      <c r="AC233" s="550"/>
      <c r="AD233" s="550"/>
      <c r="AE233" s="550"/>
      <c r="AF233" s="550"/>
      <c r="AG233" s="936"/>
      <c r="AH233" s="554"/>
      <c r="AI233" s="553"/>
      <c r="AJ233" s="555"/>
      <c r="AM233" s="552"/>
      <c r="AN233" s="552"/>
      <c r="AO233" s="552"/>
      <c r="AP233" s="552"/>
      <c r="AQ233" s="552"/>
      <c r="AR233" s="556"/>
      <c r="AS233" s="552"/>
      <c r="AT233" s="552"/>
      <c r="AU233" s="559"/>
      <c r="AV233" s="559"/>
      <c r="AW233" s="551"/>
      <c r="AX233" s="552"/>
      <c r="AY233" s="552"/>
      <c r="AZ233" s="552"/>
      <c r="BA233" s="81"/>
      <c r="BB233" s="81"/>
      <c r="BC233" s="81"/>
      <c r="BD233" s="543"/>
      <c r="BE233" s="81"/>
      <c r="BF233" s="544"/>
      <c r="BG233" s="169"/>
      <c r="BS233" s="81"/>
      <c r="BT233" s="169"/>
      <c r="BU233" s="169"/>
      <c r="BV233" s="169"/>
      <c r="BW233" s="169"/>
      <c r="BX233" s="169"/>
      <c r="BY233" s="169"/>
    </row>
    <row r="234" spans="1:77" s="322" customFormat="1" ht="36" customHeight="1" thickTop="1" thickBot="1" x14ac:dyDescent="0.25">
      <c r="B234" s="1363" t="str">
        <f>"présence de la motivation "&amp;A226&amp;" ("&amp;VLOOKUP(A226,LibProfils,4,FALSE)&amp;")"&amp;CHAR(10)&amp;"absence de la motivation "&amp;A232&amp;" ("&amp;VLOOKUP(A232,LibProfils,4,FALSE)&amp;")"</f>
        <v>présence de la motivation W (appartenir)
absence de la motivation RG (agir)</v>
      </c>
      <c r="C234" s="1208" t="str">
        <f>A226&amp;"."&amp;LOWER(A233)</f>
        <v>W.ub</v>
      </c>
      <c r="D234" s="1400" t="str">
        <f t="shared" si="83"/>
        <v>Être de ceux garantissent les processus, orchestrer l'efficacité
(= SERVIR L'ORGANISATION, ADMINISTRER)</v>
      </c>
      <c r="E234" s="1279"/>
      <c r="F234" s="554"/>
      <c r="G234" s="1236" t="str">
        <f>$CB$12&amp;VLOOKUP(AU223,LibProfils,4,FALSE)&amp;$CC$12&amp;VLOOKUP(AV223,LibProfils,4,FALSE)</f>
        <v xml:space="preserve">  0% vibrer
  0% apprécier</v>
      </c>
      <c r="H234" s="1236"/>
      <c r="I234" s="1504" t="s">
        <v>445</v>
      </c>
      <c r="O234" s="1110"/>
      <c r="P234" s="554"/>
      <c r="Q234" s="550" t="str">
        <f>C234</f>
        <v>W.ub</v>
      </c>
      <c r="R234" s="550" t="str">
        <f>usrCode(A226&amp;A233)</f>
        <v>WUB</v>
      </c>
      <c r="S234" s="1236" t="str">
        <f>UPPER(VLOOKUP(Q234,LibProfils,4,FALSE))</f>
        <v>SERVIR L'ORGANISATION</v>
      </c>
      <c r="T234" s="1236" t="str">
        <f t="shared" si="80"/>
        <v>ADMINISTRER</v>
      </c>
      <c r="U234" s="1236" t="str">
        <f t="shared" si="81"/>
        <v>Être de ceux garantissent les processus</v>
      </c>
      <c r="V234" s="1236" t="str">
        <f t="shared" si="82"/>
        <v>orchestrer l'efficacité</v>
      </c>
      <c r="W234" s="554"/>
      <c r="X234" s="550"/>
      <c r="Y234" s="550"/>
      <c r="Z234" s="550"/>
      <c r="AA234" s="550"/>
      <c r="AB234" s="550"/>
      <c r="AC234" s="550"/>
      <c r="AD234" s="550"/>
      <c r="AE234" s="550"/>
      <c r="AF234" s="550"/>
      <c r="AG234" s="936"/>
      <c r="AH234" s="554"/>
      <c r="AI234" s="553"/>
      <c r="AJ234" s="555"/>
      <c r="AM234" s="552"/>
      <c r="AN234" s="552"/>
      <c r="AO234" s="552"/>
      <c r="AP234" s="552"/>
      <c r="AQ234" s="552"/>
      <c r="AR234" s="556"/>
      <c r="AS234" s="552"/>
      <c r="AT234" s="552"/>
      <c r="AU234" s="559"/>
      <c r="AV234" s="559"/>
      <c r="AW234" s="551"/>
      <c r="AX234" s="552"/>
      <c r="AY234" s="552"/>
      <c r="AZ234" s="552"/>
      <c r="BA234" s="81"/>
      <c r="BB234" s="81"/>
      <c r="BC234" s="81"/>
      <c r="BD234" s="543"/>
      <c r="BE234" s="81"/>
      <c r="BF234" s="544"/>
      <c r="BG234" s="169"/>
      <c r="BS234" s="81"/>
      <c r="BT234" s="169"/>
      <c r="BU234" s="169"/>
      <c r="BV234" s="169"/>
      <c r="BW234" s="169"/>
      <c r="BX234" s="169"/>
      <c r="BY234" s="169"/>
    </row>
    <row r="235" spans="1:77" s="322" customFormat="1" ht="36" customHeight="1" thickTop="1" x14ac:dyDescent="0.2">
      <c r="B235" s="1128"/>
      <c r="C235" s="1125"/>
      <c r="D235" s="553"/>
      <c r="E235" s="554"/>
      <c r="F235" s="554"/>
      <c r="G235" s="554"/>
      <c r="H235" s="1110"/>
      <c r="I235" s="1110"/>
      <c r="J235" s="1489"/>
      <c r="K235" s="1489"/>
      <c r="L235" s="1110"/>
      <c r="M235" s="1110"/>
      <c r="N235" s="1110"/>
      <c r="O235" s="1110"/>
      <c r="P235" s="554"/>
      <c r="Q235" s="554"/>
      <c r="R235" s="554"/>
      <c r="S235" s="554"/>
      <c r="T235" s="554"/>
      <c r="U235" s="554"/>
      <c r="V235" s="554"/>
      <c r="W235" s="554"/>
      <c r="X235" s="550"/>
      <c r="Y235" s="550"/>
      <c r="Z235" s="550"/>
      <c r="AA235" s="550"/>
      <c r="AB235" s="550"/>
      <c r="AC235" s="550"/>
      <c r="AD235" s="550"/>
      <c r="AE235" s="550"/>
      <c r="AF235" s="550"/>
      <c r="AG235" s="936"/>
      <c r="AH235" s="554"/>
      <c r="AI235" s="553"/>
      <c r="AJ235" s="555"/>
      <c r="AM235" s="552"/>
      <c r="AN235" s="552"/>
      <c r="AO235" s="552"/>
      <c r="AP235" s="552"/>
      <c r="AQ235" s="552"/>
      <c r="AR235" s="556"/>
      <c r="AS235" s="552"/>
      <c r="AT235" s="552"/>
      <c r="AU235" s="559"/>
      <c r="AV235" s="559"/>
      <c r="AW235" s="551"/>
      <c r="AX235" s="552"/>
      <c r="AY235" s="552"/>
      <c r="AZ235" s="552"/>
      <c r="BA235" s="81"/>
      <c r="BB235" s="81"/>
      <c r="BC235" s="81"/>
      <c r="BD235" s="543"/>
      <c r="BE235" s="81"/>
      <c r="BF235" s="544"/>
      <c r="BG235" s="169"/>
      <c r="BS235" s="81"/>
      <c r="BT235" s="169"/>
      <c r="BU235" s="169"/>
      <c r="BV235" s="169"/>
      <c r="BW235" s="169"/>
      <c r="BX235" s="169"/>
      <c r="BY235" s="169"/>
    </row>
    <row r="236" spans="1:77" s="1129" customFormat="1" ht="36" customHeight="1" x14ac:dyDescent="0.2">
      <c r="B236" s="1280" t="s">
        <v>366</v>
      </c>
      <c r="C236" s="1125"/>
      <c r="D236" s="1127"/>
      <c r="E236" s="1130"/>
      <c r="F236" s="1130"/>
      <c r="G236" s="1130"/>
      <c r="H236" s="1364"/>
      <c r="I236" s="1364"/>
      <c r="J236" s="1496"/>
      <c r="K236" s="1496"/>
      <c r="L236" s="1364"/>
      <c r="M236" s="1364"/>
      <c r="N236" s="1364"/>
      <c r="O236" s="1364"/>
      <c r="P236" s="1130"/>
      <c r="Q236" s="1130"/>
      <c r="R236" s="1130"/>
      <c r="S236" s="1130"/>
      <c r="T236" s="1130"/>
      <c r="U236" s="1130"/>
      <c r="V236" s="1130"/>
      <c r="W236" s="1130"/>
      <c r="X236" s="1126"/>
      <c r="Y236" s="1126"/>
      <c r="Z236" s="1126"/>
      <c r="AA236" s="1126"/>
      <c r="AB236" s="1126"/>
      <c r="AC236" s="1126"/>
      <c r="AD236" s="1126"/>
      <c r="AE236" s="1126"/>
      <c r="AF236" s="1126"/>
      <c r="AG236" s="1131"/>
      <c r="AH236" s="1130"/>
      <c r="AI236" s="1127"/>
      <c r="AJ236" s="1132"/>
      <c r="AM236" s="559"/>
      <c r="AN236" s="559"/>
      <c r="AO236" s="559"/>
      <c r="AP236" s="559"/>
      <c r="AQ236" s="559"/>
      <c r="AR236" s="1133"/>
      <c r="AS236" s="559"/>
      <c r="AT236" s="559"/>
      <c r="AU236" s="559"/>
      <c r="AV236" s="559"/>
      <c r="AW236" s="551"/>
      <c r="AX236" s="559"/>
      <c r="AY236" s="559"/>
      <c r="AZ236" s="559"/>
      <c r="BA236" s="570"/>
      <c r="BB236" s="570"/>
      <c r="BC236" s="570"/>
      <c r="BD236" s="1134"/>
      <c r="BE236" s="570"/>
      <c r="BF236" s="542"/>
      <c r="BG236" s="547"/>
      <c r="BS236" s="570"/>
      <c r="BT236" s="547"/>
      <c r="BU236" s="547"/>
      <c r="BV236" s="547"/>
      <c r="BW236" s="547"/>
      <c r="BX236" s="547"/>
      <c r="BY236" s="547"/>
    </row>
    <row r="237" spans="1:77" s="322" customFormat="1" ht="36" customHeight="1" thickBot="1" x14ac:dyDescent="0.25">
      <c r="B237" s="553"/>
      <c r="C237" s="1107"/>
      <c r="D237" s="553"/>
      <c r="E237" s="554"/>
      <c r="F237" s="554"/>
      <c r="G237" s="554"/>
      <c r="H237" s="1110"/>
      <c r="I237" s="1110"/>
      <c r="J237" s="1489"/>
      <c r="K237" s="1489"/>
      <c r="L237" s="1110"/>
      <c r="M237" s="1110"/>
      <c r="N237" s="1110"/>
      <c r="O237" s="1110"/>
      <c r="P237" s="554"/>
      <c r="Q237" s="554"/>
      <c r="R237" s="554"/>
      <c r="S237" s="554"/>
      <c r="T237" s="554"/>
      <c r="U237" s="554"/>
      <c r="V237" s="554"/>
      <c r="W237" s="554"/>
      <c r="X237" s="550"/>
      <c r="Y237" s="550"/>
      <c r="Z237" s="550"/>
      <c r="AA237" s="550"/>
      <c r="AB237" s="550"/>
      <c r="AC237" s="550"/>
      <c r="AD237" s="550"/>
      <c r="AE237" s="550"/>
      <c r="AF237" s="550"/>
      <c r="AG237" s="936"/>
      <c r="AH237" s="554"/>
      <c r="AI237" s="553"/>
      <c r="AJ237" s="555"/>
      <c r="AM237" s="552"/>
      <c r="AN237" s="552"/>
      <c r="AO237" s="552"/>
      <c r="AP237" s="552"/>
      <c r="AQ237" s="552"/>
      <c r="AR237" s="556"/>
      <c r="AS237" s="552"/>
      <c r="AT237" s="552"/>
      <c r="AU237" s="559"/>
      <c r="AV237" s="559"/>
      <c r="AW237" s="551"/>
      <c r="AX237" s="552"/>
      <c r="AY237" s="552"/>
      <c r="AZ237" s="552"/>
      <c r="BA237" s="81"/>
      <c r="BB237" s="81"/>
      <c r="BC237" s="81"/>
      <c r="BD237" s="543"/>
      <c r="BE237" s="81"/>
      <c r="BF237" s="544"/>
      <c r="BG237" s="169"/>
      <c r="BS237" s="81"/>
      <c r="BT237" s="169"/>
      <c r="BU237" s="169"/>
      <c r="BV237" s="169"/>
      <c r="BW237" s="169"/>
      <c r="BX237" s="169"/>
      <c r="BY237" s="169"/>
    </row>
    <row r="238" spans="1:77" s="322" customFormat="1" ht="36" customHeight="1" thickTop="1" thickBot="1" x14ac:dyDescent="0.25">
      <c r="A238" s="1280" t="str">
        <f>usrCode(AS238&amp;AU238&amp;AV238)</f>
        <v>UBR</v>
      </c>
      <c r="B238" s="1362" t="str">
        <f>UPPER(VLOOKUP(A238,LibProfils,4,FALSE))&amp;CHAR(10)&amp;"("&amp;VLOOKUP(A238,LibProfils,5,FALSE)&amp;")"</f>
        <v>ACCOMPLIR
(concrétiser ses idées)</v>
      </c>
      <c r="C238" s="1125"/>
      <c r="D238" s="553"/>
      <c r="E238" s="554"/>
      <c r="F238" s="554"/>
      <c r="G238" s="1364"/>
      <c r="H238" s="1110"/>
      <c r="I238" s="1504" t="s">
        <v>444</v>
      </c>
      <c r="J238" s="1489"/>
      <c r="K238" s="1489"/>
      <c r="L238" s="1110"/>
      <c r="M238" s="1110"/>
      <c r="N238" s="1110"/>
      <c r="O238" s="1110"/>
      <c r="P238" s="554"/>
      <c r="Q238" s="554" t="str">
        <f>A244</f>
        <v>B</v>
      </c>
      <c r="R238" s="554" t="str">
        <f>A245</f>
        <v>R</v>
      </c>
      <c r="S238" s="1236" t="str">
        <f>VLOOKUP(Q238,LibProfils,4,FALSE)</f>
        <v>pouvoir</v>
      </c>
      <c r="T238" s="1236" t="str">
        <f>VLOOKUP(R238,LibProfils,4,FALSE)</f>
        <v>vibrer</v>
      </c>
      <c r="U238" s="554"/>
      <c r="V238" s="554"/>
      <c r="W238" s="554"/>
      <c r="X238" s="550"/>
      <c r="Y238" s="550"/>
      <c r="Z238" s="550"/>
      <c r="AA238" s="550"/>
      <c r="AB238" s="550"/>
      <c r="AC238" s="550"/>
      <c r="AD238" s="550"/>
      <c r="AE238" s="550"/>
      <c r="AF238" s="550"/>
      <c r="AG238" s="936"/>
      <c r="AH238" s="554"/>
      <c r="AI238" s="553"/>
      <c r="AJ238" s="555"/>
      <c r="AM238" s="552"/>
      <c r="AN238" s="552"/>
      <c r="AO238" s="552"/>
      <c r="AP238" s="552"/>
      <c r="AQ238" s="552"/>
      <c r="AR238" s="556"/>
      <c r="AS238" s="559" t="str">
        <f>AS578</f>
        <v>U</v>
      </c>
      <c r="AT238" s="552"/>
      <c r="AU238" s="559" t="str">
        <f>AU578</f>
        <v>B</v>
      </c>
      <c r="AV238" s="559" t="str">
        <f>AV578</f>
        <v>R</v>
      </c>
      <c r="AW238" s="551"/>
      <c r="AX238" s="552"/>
      <c r="AY238" s="552"/>
      <c r="AZ238" s="552"/>
      <c r="BA238" s="81"/>
      <c r="BB238" s="81"/>
      <c r="BC238" s="81"/>
      <c r="BD238" s="543"/>
      <c r="BE238" s="81"/>
      <c r="BF238" s="544"/>
      <c r="BG238" s="169"/>
      <c r="BS238" s="81"/>
      <c r="BT238" s="169"/>
      <c r="BU238" s="169"/>
      <c r="BV238" s="169"/>
      <c r="BW238" s="169"/>
      <c r="BX238" s="169"/>
      <c r="BY238" s="169"/>
    </row>
    <row r="239" spans="1:77" s="322" customFormat="1" ht="36" customHeight="1" thickTop="1" thickBot="1" x14ac:dyDescent="0.25">
      <c r="B239" s="1128"/>
      <c r="C239" s="1405" t="str">
        <f>usrCode(AS238&amp;AU238&amp;"/"&amp;AV238)</f>
        <v>UB/r</v>
      </c>
      <c r="D239" s="1394" t="str">
        <f>$U$3&amp;U239&amp;$U$4&amp;V239&amp;$U$5&amp;$U$6&amp;$U$7&amp;S239&amp;$U$8&amp;T239&amp;$U$9</f>
        <v>Atteindre ses objectifs avec discipline, réfléchir loin des émotions
(= RÉALISER SES AMBITIONS, RAISONNER)</v>
      </c>
      <c r="E239" s="1406"/>
      <c r="F239" s="554"/>
      <c r="G239" s="1236" t="str">
        <f>$CB$2&amp;S238&amp;$CC$2&amp;T238</f>
        <v>99% pouvoir
  0% vibrer</v>
      </c>
      <c r="H239" s="1506" t="s">
        <v>6</v>
      </c>
      <c r="I239" s="1505"/>
      <c r="J239" s="1507" t="s">
        <v>439</v>
      </c>
      <c r="K239" s="1508" t="s">
        <v>439</v>
      </c>
      <c r="L239" s="1509"/>
      <c r="M239" s="1510" t="s">
        <v>439</v>
      </c>
      <c r="N239" s="1511"/>
      <c r="O239" s="1110"/>
      <c r="P239" s="554"/>
      <c r="Q239" s="550" t="str">
        <f>C239</f>
        <v>UB/r</v>
      </c>
      <c r="R239" s="550" t="str">
        <f>usrCode(A241&amp;"/"&amp;A245)</f>
        <v>U/r</v>
      </c>
      <c r="S239" s="1236" t="str">
        <f t="shared" ref="S239:S248" si="84">UPPER(VLOOKUP(Q239,LibProfils,4,FALSE))</f>
        <v>RÉALISER SES AMBITIONS</v>
      </c>
      <c r="T239" s="1236" t="str">
        <f t="shared" ref="T239:T249" si="85">UPPER(VLOOKUP(R239,LibProfils,4,FALSE))</f>
        <v>RAISONNER</v>
      </c>
      <c r="U239" s="1236" t="str">
        <f t="shared" ref="U239:U249" si="86">UPPER(LEFT(VLOOKUP(Q239,LibProfils,5,FALSE)))&amp;MID(VLOOKUP(Q239,LibProfils,5,FALSE),2,99)</f>
        <v>Atteindre ses objectifs avec discipline</v>
      </c>
      <c r="V239" s="1236" t="str">
        <f t="shared" ref="V239:V249" si="87">VLOOKUP(R239,LibProfils,5,FALSE)</f>
        <v>réfléchir loin des émotions</v>
      </c>
      <c r="W239" s="554"/>
      <c r="X239" s="550"/>
      <c r="Y239" s="550"/>
      <c r="Z239" s="550"/>
      <c r="AA239" s="550"/>
      <c r="AB239" s="550"/>
      <c r="AC239" s="550"/>
      <c r="AD239" s="550"/>
      <c r="AE239" s="550"/>
      <c r="AF239" s="550"/>
      <c r="AG239" s="936"/>
      <c r="AH239" s="554"/>
      <c r="AI239" s="553"/>
      <c r="AJ239" s="555"/>
      <c r="AM239" s="552"/>
      <c r="AN239" s="552"/>
      <c r="AO239" s="552"/>
      <c r="AP239" s="552"/>
      <c r="AQ239" s="552"/>
      <c r="AR239" s="556"/>
      <c r="AS239" s="552"/>
      <c r="AT239" s="552"/>
      <c r="AU239" s="559"/>
      <c r="AV239" s="559"/>
      <c r="AW239" s="551"/>
      <c r="AX239" s="552"/>
      <c r="AY239" s="552"/>
      <c r="AZ239" s="552"/>
      <c r="BA239" s="81"/>
      <c r="BB239" s="81"/>
      <c r="BC239" s="81"/>
      <c r="BD239" s="543"/>
      <c r="BE239" s="81"/>
      <c r="BF239" s="544"/>
      <c r="BG239" s="169"/>
      <c r="BS239" s="81"/>
      <c r="BT239" s="169"/>
      <c r="BU239" s="169"/>
      <c r="BV239" s="169"/>
      <c r="BW239" s="169"/>
      <c r="BX239" s="169"/>
      <c r="BY239" s="169"/>
    </row>
    <row r="240" spans="1:77" s="322" customFormat="1" ht="36" customHeight="1" thickTop="1" thickBot="1" x14ac:dyDescent="0.25">
      <c r="B240" s="1578" t="s">
        <v>385</v>
      </c>
      <c r="C240" s="1160"/>
      <c r="D240" s="1395" t="str">
        <f t="shared" ref="D240:D249" si="88">$U$3&amp;U240&amp;$U$4&amp;V240&amp;$U$5&amp;$U$6&amp;$U$7&amp;S240&amp;$U$8&amp;T240&amp;$U$9</f>
        <v>Atteindre ses objectifs avec discipline, atteindre ses objectifs
(= RÉALISER SES AMBITIONS, RÉUSSIR)</v>
      </c>
      <c r="E240" s="1326"/>
      <c r="F240" s="554"/>
      <c r="G240" s="1236" t="str">
        <f>$CB$3&amp;S238&amp;$CC$3&amp;T238</f>
        <v>88% pouvoir
11% vibrer</v>
      </c>
      <c r="H240" s="1506" t="s">
        <v>11</v>
      </c>
      <c r="I240" s="1503"/>
      <c r="J240" s="1507" t="s">
        <v>16</v>
      </c>
      <c r="K240" s="1508" t="s">
        <v>16</v>
      </c>
      <c r="L240" s="1509" t="s">
        <v>16</v>
      </c>
      <c r="M240" s="1512"/>
      <c r="N240" s="1511"/>
      <c r="O240" s="1110"/>
      <c r="P240" s="554"/>
      <c r="Q240" s="550" t="str">
        <f>C239</f>
        <v>UB/r</v>
      </c>
      <c r="R240" s="550" t="str">
        <f>usrCode(A241&amp;A244)</f>
        <v>UB</v>
      </c>
      <c r="S240" s="1236" t="str">
        <f t="shared" si="84"/>
        <v>RÉALISER SES AMBITIONS</v>
      </c>
      <c r="T240" s="1236" t="str">
        <f t="shared" si="85"/>
        <v>RÉUSSIR</v>
      </c>
      <c r="U240" s="1236" t="str">
        <f t="shared" si="86"/>
        <v>Atteindre ses objectifs avec discipline</v>
      </c>
      <c r="V240" s="1236" t="str">
        <f t="shared" si="87"/>
        <v>atteindre ses objectifs</v>
      </c>
      <c r="W240" s="554"/>
      <c r="X240" s="550"/>
      <c r="Y240" s="550"/>
      <c r="Z240" s="550"/>
      <c r="AA240" s="550"/>
      <c r="AB240" s="550"/>
      <c r="AC240" s="550"/>
      <c r="AD240" s="550"/>
      <c r="AE240" s="550"/>
      <c r="AF240" s="550"/>
      <c r="AG240" s="936"/>
      <c r="AH240" s="554"/>
      <c r="AI240" s="553"/>
      <c r="AJ240" s="555"/>
      <c r="AM240" s="552"/>
      <c r="AN240" s="552"/>
      <c r="AO240" s="552"/>
      <c r="AP240" s="552"/>
      <c r="AQ240" s="552"/>
      <c r="AR240" s="556"/>
      <c r="AS240" s="552"/>
      <c r="AT240" s="552"/>
      <c r="AU240" s="559"/>
      <c r="AV240" s="559"/>
      <c r="AW240" s="551"/>
      <c r="AX240" s="552"/>
      <c r="AY240" s="552"/>
      <c r="AZ240" s="552"/>
      <c r="BA240" s="81"/>
      <c r="BB240" s="81"/>
      <c r="BC240" s="81"/>
      <c r="BD240" s="543"/>
      <c r="BE240" s="81"/>
      <c r="BF240" s="544"/>
      <c r="BG240" s="169"/>
      <c r="BS240" s="81"/>
      <c r="BT240" s="169"/>
      <c r="BU240" s="169"/>
      <c r="BV240" s="169"/>
      <c r="BW240" s="169"/>
      <c r="BX240" s="169"/>
      <c r="BY240" s="169"/>
    </row>
    <row r="241" spans="1:77" s="322" customFormat="1" ht="36" customHeight="1" thickTop="1" thickBot="1" x14ac:dyDescent="0.25">
      <c r="A241" s="31" t="str">
        <f>usrCode(AS238)</f>
        <v>U</v>
      </c>
      <c r="B241" s="553" t="str">
        <f>UPPER(VLOOKUP(A241,LibProfils,4,FALSE))&amp;CHAR(10)&amp;"("&amp;VLOOKUP(A241,LibProfils,5,FALSE)&amp;")"</f>
        <v>SAVOIR
(vivre dans un monde d'intelligence)</v>
      </c>
      <c r="C241" s="1161"/>
      <c r="D241" s="1398" t="str">
        <f t="shared" si="88"/>
        <v>Mener à bien ses plans, atteindre ses objectifs
(= ATTEINDRE SES BUTS, RÉUSSIR)</v>
      </c>
      <c r="E241" s="1327"/>
      <c r="F241" s="554"/>
      <c r="G241" s="1236" t="str">
        <f>$CB$4&amp;S238&amp;$CC$4&amp;T238</f>
        <v>77% pouvoir
22% vibrer</v>
      </c>
      <c r="H241" s="1506" t="s">
        <v>7</v>
      </c>
      <c r="I241" s="1503"/>
      <c r="J241" s="1513"/>
      <c r="K241" s="1536" t="s">
        <v>442</v>
      </c>
      <c r="L241" s="1509" t="s">
        <v>442</v>
      </c>
      <c r="M241" s="1512"/>
      <c r="N241" s="1514" t="s">
        <v>442</v>
      </c>
      <c r="O241" s="1110"/>
      <c r="P241" s="554"/>
      <c r="Q241" s="550" t="str">
        <f>C242</f>
        <v>UB.r</v>
      </c>
      <c r="R241" s="550" t="str">
        <f>usrCode(A241&amp;A244)</f>
        <v>UB</v>
      </c>
      <c r="S241" s="1236" t="str">
        <f t="shared" si="84"/>
        <v>ATTEINDRE SES BUTS</v>
      </c>
      <c r="T241" s="1236" t="str">
        <f t="shared" si="85"/>
        <v>RÉUSSIR</v>
      </c>
      <c r="U241" s="1236" t="str">
        <f t="shared" si="86"/>
        <v>Mener à bien ses plans</v>
      </c>
      <c r="V241" s="1236" t="str">
        <f t="shared" si="87"/>
        <v>atteindre ses objectifs</v>
      </c>
      <c r="W241" s="554"/>
      <c r="X241" s="550"/>
      <c r="Y241" s="550"/>
      <c r="Z241" s="550"/>
      <c r="AA241" s="550"/>
      <c r="AB241" s="550"/>
      <c r="AC241" s="550"/>
      <c r="AD241" s="550"/>
      <c r="AE241" s="550"/>
      <c r="AF241" s="550"/>
      <c r="AG241" s="936"/>
      <c r="AH241" s="554"/>
      <c r="AI241" s="553"/>
      <c r="AJ241" s="555"/>
      <c r="AM241" s="552"/>
      <c r="AN241" s="552"/>
      <c r="AO241" s="552"/>
      <c r="AP241" s="552"/>
      <c r="AQ241" s="552"/>
      <c r="AR241" s="556"/>
      <c r="AS241" s="552"/>
      <c r="AT241" s="552"/>
      <c r="AU241" s="559"/>
      <c r="AV241" s="559"/>
      <c r="AW241" s="551"/>
      <c r="AX241" s="552"/>
      <c r="AY241" s="552"/>
      <c r="AZ241" s="552"/>
      <c r="BA241" s="81"/>
      <c r="BB241" s="81"/>
      <c r="BC241" s="81"/>
      <c r="BD241" s="543"/>
      <c r="BE241" s="81"/>
      <c r="BF241" s="544"/>
      <c r="BG241" s="169"/>
      <c r="BS241" s="81"/>
      <c r="BT241" s="169"/>
      <c r="BU241" s="169"/>
      <c r="BV241" s="169"/>
      <c r="BW241" s="169"/>
      <c r="BX241" s="169"/>
      <c r="BY241" s="169"/>
    </row>
    <row r="242" spans="1:77" s="322" customFormat="1" ht="36" customHeight="1" thickTop="1" thickBot="1" x14ac:dyDescent="0.25">
      <c r="C242" s="1416" t="str">
        <f>usrCode(AS238&amp;AU238)&amp;"."&amp;LOWER(AV238)</f>
        <v>UB.r</v>
      </c>
      <c r="D242" s="1399" t="str">
        <f t="shared" si="88"/>
        <v>Mener à bien ses plans, savoir intervenir avec adéquation
(= ATTEINDRE SES BUTS, ÊTRE PERFORMANT)</v>
      </c>
      <c r="E242" s="1417"/>
      <c r="F242" s="554"/>
      <c r="G242" s="1236" t="str">
        <f>$CB$5&amp;S238&amp;$CC$5&amp;T238</f>
        <v>66% pouvoir
33% vibrer</v>
      </c>
      <c r="H242" s="1506" t="s">
        <v>12</v>
      </c>
      <c r="I242" s="1503"/>
      <c r="J242" s="1534"/>
      <c r="K242" s="1538" t="s">
        <v>17</v>
      </c>
      <c r="L242" s="1535" t="s">
        <v>17</v>
      </c>
      <c r="M242" s="1510" t="s">
        <v>17</v>
      </c>
      <c r="N242" s="1511"/>
      <c r="O242" s="1110"/>
      <c r="P242" s="554"/>
      <c r="Q242" s="550" t="str">
        <f>C242</f>
        <v>UB.r</v>
      </c>
      <c r="R242" s="550" t="str">
        <f>A241&amp;"."&amp;LOWER(A244)</f>
        <v>U.b</v>
      </c>
      <c r="S242" s="1236" t="str">
        <f t="shared" si="84"/>
        <v>ATTEINDRE SES BUTS</v>
      </c>
      <c r="T242" s="1236" t="str">
        <f t="shared" si="85"/>
        <v>ÊTRE PERFORMANT</v>
      </c>
      <c r="U242" s="1236" t="str">
        <f t="shared" si="86"/>
        <v>Mener à bien ses plans</v>
      </c>
      <c r="V242" s="1236" t="str">
        <f t="shared" si="87"/>
        <v>savoir intervenir avec adéquation</v>
      </c>
      <c r="W242" s="554"/>
      <c r="X242" s="550"/>
      <c r="Y242" s="550"/>
      <c r="Z242" s="550"/>
      <c r="AA242" s="550"/>
      <c r="AB242" s="550"/>
      <c r="AC242" s="550"/>
      <c r="AD242" s="550"/>
      <c r="AE242" s="550"/>
      <c r="AF242" s="550"/>
      <c r="AG242" s="936"/>
      <c r="AH242" s="554"/>
      <c r="AI242" s="553"/>
      <c r="AJ242" s="555"/>
      <c r="AM242" s="552"/>
      <c r="AN242" s="552"/>
      <c r="AO242" s="552"/>
      <c r="AP242" s="552"/>
      <c r="AQ242" s="552"/>
      <c r="AR242" s="556"/>
      <c r="AS242" s="552"/>
      <c r="AT242" s="552"/>
      <c r="AU242" s="559"/>
      <c r="AV242" s="559"/>
      <c r="AW242" s="551"/>
      <c r="AX242" s="552"/>
      <c r="AY242" s="552"/>
      <c r="AZ242" s="552"/>
      <c r="BA242" s="81"/>
      <c r="BB242" s="81"/>
      <c r="BC242" s="81"/>
      <c r="BD242" s="543"/>
      <c r="BE242" s="81"/>
      <c r="BF242" s="544"/>
      <c r="BG242" s="169"/>
      <c r="BS242" s="81"/>
      <c r="BT242" s="169"/>
      <c r="BU242" s="169"/>
      <c r="BV242" s="169"/>
      <c r="BW242" s="169"/>
      <c r="BX242" s="169"/>
      <c r="BY242" s="169"/>
    </row>
    <row r="243" spans="1:77" s="322" customFormat="1" ht="36" customHeight="1" thickTop="1" thickBot="1" x14ac:dyDescent="0.25">
      <c r="B243" s="1578" t="s">
        <v>384</v>
      </c>
      <c r="C243" s="1162"/>
      <c r="D243" s="1396" t="str">
        <f t="shared" si="88"/>
        <v>Concrétiser ses idées, savoir intervenir avec adéquation
(= ACCOMPLIR, ÊTRE PERFORMANT)</v>
      </c>
      <c r="E243" s="1328"/>
      <c r="F243" s="554"/>
      <c r="G243" s="1236" t="str">
        <f>$CB$6&amp;S238&amp;$CC$6&amp;T238</f>
        <v>55% pouvoir
44% vibrer</v>
      </c>
      <c r="H243" s="1506" t="s">
        <v>8</v>
      </c>
      <c r="I243" s="1503"/>
      <c r="J243" s="1507" t="s">
        <v>441</v>
      </c>
      <c r="K243" s="1537"/>
      <c r="L243" s="1509" t="s">
        <v>441</v>
      </c>
      <c r="M243" s="1510" t="s">
        <v>441</v>
      </c>
      <c r="N243" s="1511"/>
      <c r="O243" s="1110"/>
      <c r="P243" s="554"/>
      <c r="Q243" s="550" t="str">
        <f>A238</f>
        <v>UBR</v>
      </c>
      <c r="R243" s="550" t="str">
        <f>A241&amp;"."&amp;LOWER(A244)</f>
        <v>U.b</v>
      </c>
      <c r="S243" s="1236" t="str">
        <f t="shared" si="84"/>
        <v>ACCOMPLIR</v>
      </c>
      <c r="T243" s="1236" t="str">
        <f t="shared" si="85"/>
        <v>ÊTRE PERFORMANT</v>
      </c>
      <c r="U243" s="1236" t="str">
        <f t="shared" si="86"/>
        <v>Concrétiser ses idées</v>
      </c>
      <c r="V243" s="1236" t="str">
        <f t="shared" si="87"/>
        <v>savoir intervenir avec adéquation</v>
      </c>
      <c r="W243" s="554"/>
      <c r="X243" s="550"/>
      <c r="Y243" s="550"/>
      <c r="Z243" s="550"/>
      <c r="AA243" s="550"/>
      <c r="AB243" s="550"/>
      <c r="AC243" s="550"/>
      <c r="AD243" s="550"/>
      <c r="AE243" s="550"/>
      <c r="AF243" s="550"/>
      <c r="AG243" s="936"/>
      <c r="AH243" s="554"/>
      <c r="AI243" s="553"/>
      <c r="AJ243" s="555"/>
      <c r="AM243" s="552"/>
      <c r="AN243" s="552"/>
      <c r="AO243" s="552"/>
      <c r="AP243" s="552"/>
      <c r="AQ243" s="552"/>
      <c r="AR243" s="556"/>
      <c r="AS243" s="552"/>
      <c r="AT243" s="552"/>
      <c r="AU243" s="559"/>
      <c r="AV243" s="559"/>
      <c r="AW243" s="551"/>
      <c r="AX243" s="552"/>
      <c r="AY243" s="552"/>
      <c r="AZ243" s="552"/>
      <c r="BA243" s="81"/>
      <c r="BB243" s="81"/>
      <c r="BC243" s="81"/>
      <c r="BD243" s="543"/>
      <c r="BE243" s="81"/>
      <c r="BF243" s="544"/>
      <c r="BG243" s="169"/>
      <c r="BS243" s="81"/>
      <c r="BT243" s="169"/>
      <c r="BU243" s="169"/>
      <c r="BV243" s="169"/>
      <c r="BW243" s="169"/>
      <c r="BX243" s="169"/>
      <c r="BY243" s="169"/>
    </row>
    <row r="244" spans="1:77" s="322" customFormat="1" ht="36" customHeight="1" thickTop="1" thickBot="1" x14ac:dyDescent="0.25">
      <c r="A244" s="31" t="str">
        <f>usrCode(AU238)</f>
        <v>B</v>
      </c>
      <c r="B244" s="553" t="str">
        <f>UPPER(VLOOKUP(A244,LibProfils,4,FALSE))&amp;CHAR(10)&amp;"("&amp;VLOOKUP(A244,LibProfils,5,FALSE)&amp;")"</f>
        <v>POUVOIR
(vivre dans un monde de compétition)</v>
      </c>
      <c r="C244" s="1163"/>
      <c r="D244" s="1395" t="str">
        <f t="shared" si="88"/>
        <v>Concrétiser ses idées, penser librement
(= ACCOMPLIR, IMAGINER)</v>
      </c>
      <c r="E244" s="1329"/>
      <c r="F244" s="554"/>
      <c r="G244" s="1236" t="str">
        <f>$CB$7&amp;S238&amp;$CC$7&amp;T238</f>
        <v>44% pouvoir
55% vibrer</v>
      </c>
      <c r="H244" s="1506" t="s">
        <v>13</v>
      </c>
      <c r="I244" s="1503"/>
      <c r="J244" s="1513"/>
      <c r="K244" s="1515"/>
      <c r="L244" s="1509" t="s">
        <v>18</v>
      </c>
      <c r="M244" s="1510" t="s">
        <v>18</v>
      </c>
      <c r="N244" s="1514" t="s">
        <v>18</v>
      </c>
      <c r="O244" s="1110"/>
      <c r="P244" s="554"/>
      <c r="Q244" s="550" t="str">
        <f>A238</f>
        <v>UBR</v>
      </c>
      <c r="R244" s="550" t="str">
        <f>A241&amp;"."&amp;LOWER(A245)</f>
        <v>U.r</v>
      </c>
      <c r="S244" s="1236" t="str">
        <f t="shared" si="84"/>
        <v>ACCOMPLIR</v>
      </c>
      <c r="T244" s="1236" t="str">
        <f t="shared" si="85"/>
        <v>IMAGINER</v>
      </c>
      <c r="U244" s="1236" t="str">
        <f t="shared" si="86"/>
        <v>Concrétiser ses idées</v>
      </c>
      <c r="V244" s="1236" t="str">
        <f t="shared" si="87"/>
        <v>penser librement</v>
      </c>
      <c r="W244" s="554"/>
      <c r="X244" s="550"/>
      <c r="Y244" s="550"/>
      <c r="Z244" s="550"/>
      <c r="AA244" s="550"/>
      <c r="AB244" s="550"/>
      <c r="AC244" s="550"/>
      <c r="AD244" s="550"/>
      <c r="AE244" s="550"/>
      <c r="AF244" s="550"/>
      <c r="AG244" s="936"/>
      <c r="AH244" s="554"/>
      <c r="AI244" s="553"/>
      <c r="AJ244" s="555"/>
      <c r="AM244" s="552"/>
      <c r="AN244" s="552"/>
      <c r="AO244" s="552"/>
      <c r="AP244" s="552"/>
      <c r="AQ244" s="552"/>
      <c r="AR244" s="556"/>
      <c r="AS244" s="552"/>
      <c r="AT244" s="552"/>
      <c r="AU244" s="559"/>
      <c r="AV244" s="559"/>
      <c r="AW244" s="551"/>
      <c r="AX244" s="552"/>
      <c r="AY244" s="552"/>
      <c r="AZ244" s="552"/>
      <c r="BA244" s="81"/>
      <c r="BB244" s="81"/>
      <c r="BC244" s="81"/>
      <c r="BD244" s="543"/>
      <c r="BE244" s="81"/>
      <c r="BF244" s="544"/>
      <c r="BG244" s="169"/>
      <c r="BS244" s="81"/>
      <c r="BT244" s="169"/>
      <c r="BU244" s="169"/>
      <c r="BV244" s="169"/>
      <c r="BW244" s="169"/>
      <c r="BX244" s="169"/>
      <c r="BY244" s="169"/>
    </row>
    <row r="245" spans="1:77" s="322" customFormat="1" ht="36" customHeight="1" thickTop="1" thickBot="1" x14ac:dyDescent="0.25">
      <c r="A245" s="31" t="str">
        <f>usrCode(AV238)</f>
        <v>R</v>
      </c>
      <c r="B245" s="553" t="str">
        <f>UPPER(VLOOKUP(A245,LibProfils,4,FALSE))&amp;CHAR(10)&amp;"("&amp;VLOOKUP(A245,LibProfils,5,FALSE)&amp;")"</f>
        <v>VIBRER
(vivre dans un monde d'opportunités)</v>
      </c>
      <c r="C245" s="1164" t="str">
        <f>usrCode(AS238&amp;AV238)&amp;"."&amp;LOWER(AU238)</f>
        <v>UR.b</v>
      </c>
      <c r="D245" s="1396" t="str">
        <f t="shared" si="88"/>
        <v>Matérialiser ses théorie, penser librement
(= RÉALISER SES IDÉES -UR-, IMAGINER)</v>
      </c>
      <c r="E245" s="1330"/>
      <c r="F245" s="554"/>
      <c r="G245" s="1236" t="str">
        <f>$CB$8&amp;S238&amp;$CC$8&amp;T238</f>
        <v>33% pouvoir
66% vibrer</v>
      </c>
      <c r="H245" s="1506" t="s">
        <v>9</v>
      </c>
      <c r="I245" s="1503"/>
      <c r="J245" s="1513"/>
      <c r="K245" s="1508" t="s">
        <v>443</v>
      </c>
      <c r="L245" s="1516"/>
      <c r="M245" s="1510" t="s">
        <v>443</v>
      </c>
      <c r="N245" s="1514" t="s">
        <v>443</v>
      </c>
      <c r="O245" s="1110"/>
      <c r="P245" s="554"/>
      <c r="Q245" s="550" t="str">
        <f>C245</f>
        <v>UR.b</v>
      </c>
      <c r="R245" s="550" t="str">
        <f>A241&amp;"."&amp;LOWER(A245)</f>
        <v>U.r</v>
      </c>
      <c r="S245" s="1236" t="str">
        <f t="shared" si="84"/>
        <v>RÉALISER SES IDÉES -UR-</v>
      </c>
      <c r="T245" s="1236" t="str">
        <f t="shared" si="85"/>
        <v>IMAGINER</v>
      </c>
      <c r="U245" s="1236" t="str">
        <f t="shared" si="86"/>
        <v>Matérialiser ses théorie</v>
      </c>
      <c r="V245" s="1236" t="str">
        <f t="shared" si="87"/>
        <v>penser librement</v>
      </c>
      <c r="W245" s="554"/>
      <c r="X245" s="550"/>
      <c r="Y245" s="550"/>
      <c r="Z245" s="550"/>
      <c r="AA245" s="550"/>
      <c r="AB245" s="550"/>
      <c r="AC245" s="550"/>
      <c r="AD245" s="550"/>
      <c r="AE245" s="550"/>
      <c r="AF245" s="550"/>
      <c r="AG245" s="936"/>
      <c r="AH245" s="554"/>
      <c r="AI245" s="553"/>
      <c r="AJ245" s="555"/>
      <c r="AM245" s="552"/>
      <c r="AN245" s="552"/>
      <c r="AO245" s="552"/>
      <c r="AP245" s="552"/>
      <c r="AQ245" s="552"/>
      <c r="AR245" s="556"/>
      <c r="AS245" s="552"/>
      <c r="AT245" s="552"/>
      <c r="AU245" s="559"/>
      <c r="AV245" s="559"/>
      <c r="AW245" s="551"/>
      <c r="AX245" s="552"/>
      <c r="AY245" s="552"/>
      <c r="AZ245" s="552"/>
      <c r="BA245" s="81"/>
      <c r="BB245" s="81"/>
      <c r="BC245" s="81"/>
      <c r="BD245" s="543"/>
      <c r="BE245" s="81"/>
      <c r="BF245" s="544"/>
      <c r="BG245" s="169"/>
      <c r="BS245" s="81"/>
      <c r="BT245" s="169"/>
      <c r="BU245" s="169"/>
      <c r="BV245" s="169"/>
      <c r="BW245" s="169"/>
      <c r="BX245" s="169"/>
      <c r="BY245" s="169"/>
    </row>
    <row r="246" spans="1:77" s="322" customFormat="1" ht="36" customHeight="1" thickTop="1" thickBot="1" x14ac:dyDescent="0.25">
      <c r="B246" s="1578" t="s">
        <v>589</v>
      </c>
      <c r="C246" s="1164"/>
      <c r="D246" s="1395" t="str">
        <f t="shared" si="88"/>
        <v>Matérialiser ses théorie, faire tournoyer les idées
(= RÉALISER SES IDÉES -UR-, PENSER)</v>
      </c>
      <c r="E246" s="1330"/>
      <c r="F246" s="554"/>
      <c r="G246" s="1236" t="str">
        <f>$CB$9&amp;S238&amp;$CC$9&amp;T238</f>
        <v>22% pouvoir
77% vibrer</v>
      </c>
      <c r="H246" s="1506" t="s">
        <v>14</v>
      </c>
      <c r="I246" s="1503"/>
      <c r="J246" s="1507" t="s">
        <v>19</v>
      </c>
      <c r="K246" s="1515"/>
      <c r="L246" s="1516"/>
      <c r="M246" s="1510" t="s">
        <v>19</v>
      </c>
      <c r="N246" s="1514" t="s">
        <v>19</v>
      </c>
      <c r="O246" s="1110"/>
      <c r="P246" s="554"/>
      <c r="Q246" s="550" t="str">
        <f>C245</f>
        <v>UR.b</v>
      </c>
      <c r="R246" s="550" t="str">
        <f>usrCode(A241&amp;A245)</f>
        <v>UR</v>
      </c>
      <c r="S246" s="1236" t="str">
        <f t="shared" si="84"/>
        <v>RÉALISER SES IDÉES -UR-</v>
      </c>
      <c r="T246" s="1236" t="str">
        <f t="shared" si="85"/>
        <v>PENSER</v>
      </c>
      <c r="U246" s="1236" t="str">
        <f t="shared" si="86"/>
        <v>Matérialiser ses théorie</v>
      </c>
      <c r="V246" s="1236" t="str">
        <f t="shared" si="87"/>
        <v>faire tournoyer les idées</v>
      </c>
      <c r="W246" s="554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936"/>
      <c r="AH246" s="554"/>
      <c r="AI246" s="553"/>
      <c r="AJ246" s="555"/>
      <c r="AM246" s="552"/>
      <c r="AN246" s="552"/>
      <c r="AO246" s="552"/>
      <c r="AP246" s="552"/>
      <c r="AQ246" s="552"/>
      <c r="AR246" s="556"/>
      <c r="AS246" s="552"/>
      <c r="AT246" s="552"/>
      <c r="AU246" s="559"/>
      <c r="AV246" s="559"/>
      <c r="AW246" s="551"/>
      <c r="AX246" s="552"/>
      <c r="AY246" s="552"/>
      <c r="AZ246" s="552"/>
      <c r="BA246" s="81"/>
      <c r="BB246" s="81"/>
      <c r="BC246" s="81"/>
      <c r="BD246" s="543"/>
      <c r="BE246" s="81"/>
      <c r="BF246" s="544"/>
      <c r="BG246" s="169"/>
      <c r="BS246" s="81"/>
      <c r="BT246" s="169"/>
      <c r="BU246" s="169"/>
      <c r="BV246" s="169"/>
      <c r="BW246" s="169"/>
      <c r="BX246" s="169"/>
      <c r="BY246" s="169"/>
    </row>
    <row r="247" spans="1:77" s="322" customFormat="1" ht="36" customHeight="1" thickTop="1" thickBot="1" x14ac:dyDescent="0.25">
      <c r="A247" s="31" t="str">
        <f>usrCode(AU238&amp;AV238)</f>
        <v>BR</v>
      </c>
      <c r="B247" s="553" t="str">
        <f>UPPER(VLOOKUP(A247,LibProfils,4,FALSE))&amp;CHAR(10)&amp;"("&amp;VLOOKUP(A247,LibProfils,5,FALSE)&amp;")"</f>
        <v>OBTENIR
(exaucer ses souhaits)</v>
      </c>
      <c r="C247" s="1165"/>
      <c r="D247" s="1398" t="str">
        <f t="shared" si="88"/>
        <v>Communiquer des idées nouvelles, faire tournoyer les idées
(= PARTAGER SES IDÉES, PENSER)</v>
      </c>
      <c r="E247" s="1331" t="s">
        <v>29</v>
      </c>
      <c r="F247" s="554"/>
      <c r="G247" s="1236" t="str">
        <f>$CB$10&amp;S238&amp;$CC$10&amp;T238</f>
        <v>11% pouvoir
88% vibrer</v>
      </c>
      <c r="H247" s="1506" t="s">
        <v>10</v>
      </c>
      <c r="I247" s="1503"/>
      <c r="J247" s="1507" t="s">
        <v>440</v>
      </c>
      <c r="K247" s="1515"/>
      <c r="L247" s="1509" t="s">
        <v>440</v>
      </c>
      <c r="M247" s="1512"/>
      <c r="N247" s="1514" t="s">
        <v>440</v>
      </c>
      <c r="O247" s="1110"/>
      <c r="P247" s="554"/>
      <c r="Q247" s="550" t="str">
        <f>C248</f>
        <v>UR/b</v>
      </c>
      <c r="R247" s="550" t="str">
        <f>usrCode(A241&amp;A245)</f>
        <v>UR</v>
      </c>
      <c r="S247" s="1236" t="str">
        <f t="shared" si="84"/>
        <v>PARTAGER SES IDÉES</v>
      </c>
      <c r="T247" s="1236" t="str">
        <f t="shared" si="85"/>
        <v>PENSER</v>
      </c>
      <c r="U247" s="1236" t="str">
        <f t="shared" si="86"/>
        <v>Communiquer des idées nouvelles</v>
      </c>
      <c r="V247" s="1236" t="str">
        <f t="shared" si="87"/>
        <v>faire tournoyer les idées</v>
      </c>
      <c r="W247" s="554"/>
      <c r="X247" s="550"/>
      <c r="Y247" s="550"/>
      <c r="Z247" s="550"/>
      <c r="AA247" s="550"/>
      <c r="AB247" s="550"/>
      <c r="AC247" s="550"/>
      <c r="AD247" s="550"/>
      <c r="AE247" s="550"/>
      <c r="AF247" s="550"/>
      <c r="AG247" s="936"/>
      <c r="AH247" s="554"/>
      <c r="AI247" s="553"/>
      <c r="AJ247" s="555"/>
      <c r="AM247" s="552"/>
      <c r="AN247" s="552"/>
      <c r="AO247" s="552"/>
      <c r="AP247" s="552"/>
      <c r="AQ247" s="552"/>
      <c r="AR247" s="556"/>
      <c r="AS247" s="552"/>
      <c r="AT247" s="552"/>
      <c r="AU247" s="559"/>
      <c r="AV247" s="559"/>
      <c r="AW247" s="551"/>
      <c r="AX247" s="552"/>
      <c r="AY247" s="552"/>
      <c r="AZ247" s="552"/>
      <c r="BA247" s="81"/>
      <c r="BB247" s="81"/>
      <c r="BC247" s="81"/>
      <c r="BD247" s="543"/>
      <c r="BE247" s="81"/>
      <c r="BF247" s="544"/>
      <c r="BG247" s="169"/>
      <c r="BS247" s="81"/>
      <c r="BT247" s="169"/>
      <c r="BU247" s="169"/>
      <c r="BV247" s="169"/>
      <c r="BW247" s="169"/>
      <c r="BX247" s="169"/>
      <c r="BY247" s="169"/>
    </row>
    <row r="248" spans="1:77" s="322" customFormat="1" ht="36" customHeight="1" thickTop="1" thickBot="1" x14ac:dyDescent="0.25">
      <c r="A248" s="31" t="s">
        <v>10</v>
      </c>
      <c r="B248" s="553" t="str">
        <f>UPPER(VLOOKUP(A248,LibProfils,4,FALSE))&amp;CHAR(10)&amp;"("&amp;VLOOKUP(A248,LibProfils,5,FALSE)&amp;")"</f>
        <v>S'ENTENDRE
(cultiver ses relations)</v>
      </c>
      <c r="C248" s="1189" t="str">
        <f>usrCode(AS238&amp;AV238&amp;"/"&amp;AU238)</f>
        <v>UR/b</v>
      </c>
      <c r="D248" s="1399" t="str">
        <f t="shared" si="88"/>
        <v>Communiquer des idées nouvelles, mettre son intelligence au service de l'utile
(= PARTAGER SES IDÉES, ÉLABORER)</v>
      </c>
      <c r="E248" s="1415" t="s">
        <v>29</v>
      </c>
      <c r="F248" s="554"/>
      <c r="G248" s="1236" t="str">
        <f>$CB$11&amp;S238&amp;$CC$11&amp;T238</f>
        <v xml:space="preserve">  0% pouvoir
99% vibrer</v>
      </c>
      <c r="H248" s="1506" t="s">
        <v>15</v>
      </c>
      <c r="I248" s="1517"/>
      <c r="J248" s="1507" t="s">
        <v>20</v>
      </c>
      <c r="K248" s="1508" t="s">
        <v>20</v>
      </c>
      <c r="L248" s="1516"/>
      <c r="M248" s="1512"/>
      <c r="N248" s="1514" t="s">
        <v>20</v>
      </c>
      <c r="O248" s="1110"/>
      <c r="P248" s="554"/>
      <c r="Q248" s="550" t="str">
        <f>C248</f>
        <v>UR/b</v>
      </c>
      <c r="R248" s="550" t="str">
        <f>usrCode(A241&amp;"/"&amp;A244)</f>
        <v>U/b</v>
      </c>
      <c r="S248" s="1236" t="str">
        <f t="shared" si="84"/>
        <v>PARTAGER SES IDÉES</v>
      </c>
      <c r="T248" s="1236" t="str">
        <f t="shared" si="85"/>
        <v>ÉLABORER</v>
      </c>
      <c r="U248" s="1236" t="str">
        <f t="shared" si="86"/>
        <v>Communiquer des idées nouvelles</v>
      </c>
      <c r="V248" s="1236" t="str">
        <f t="shared" si="87"/>
        <v>mettre son intelligence au service de l'utile</v>
      </c>
      <c r="W248" s="554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936"/>
      <c r="AH248" s="554"/>
      <c r="AI248" s="553"/>
      <c r="AJ248" s="555"/>
      <c r="AM248" s="552"/>
      <c r="AN248" s="552"/>
      <c r="AO248" s="552"/>
      <c r="AP248" s="552"/>
      <c r="AQ248" s="552"/>
      <c r="AR248" s="556"/>
      <c r="AS248" s="552"/>
      <c r="AT248" s="552"/>
      <c r="AU248" s="559"/>
      <c r="AV248" s="559"/>
      <c r="AW248" s="551"/>
      <c r="AX248" s="552"/>
      <c r="AY248" s="552"/>
      <c r="AZ248" s="552"/>
      <c r="BA248" s="81"/>
      <c r="BB248" s="81"/>
      <c r="BC248" s="81"/>
      <c r="BD248" s="543"/>
      <c r="BE248" s="81"/>
      <c r="BF248" s="544"/>
      <c r="BG248" s="169"/>
      <c r="BS248" s="81"/>
      <c r="BT248" s="169"/>
      <c r="BU248" s="169"/>
      <c r="BV248" s="169"/>
      <c r="BW248" s="169"/>
      <c r="BX248" s="169"/>
      <c r="BY248" s="169"/>
    </row>
    <row r="249" spans="1:77" s="322" customFormat="1" ht="36" customHeight="1" thickTop="1" thickBot="1" x14ac:dyDescent="0.25">
      <c r="B249" s="1363" t="str">
        <f>"présence de la motivation "&amp;A241&amp;" ("&amp;VLOOKUP(A241,LibProfils,4,FALSE)&amp;")"&amp;CHAR(10)&amp;"absence de la motivation "&amp;A247&amp;" ("&amp;VLOOKUP(A247,LibProfils,4,FALSE)&amp;")"</f>
        <v>présence de la motivation U (savoir)
absence de la motivation BR (obtenir)</v>
      </c>
      <c r="C249" s="1278" t="str">
        <f>A241&amp;"."&amp;LOWER(A248)</f>
        <v>U.gw</v>
      </c>
      <c r="D249" s="1400" t="str">
        <f t="shared" si="88"/>
        <v>Rendre le savoir accessible, bien fonctionner avec la société
(= ORGANISER LE SAVOIR, S'ACCORDER)</v>
      </c>
      <c r="E249" s="1280"/>
      <c r="F249" s="554"/>
      <c r="G249" s="1236" t="str">
        <f>$CB$12&amp;VLOOKUP(AU238,LibProfils,4,FALSE)&amp;$CC$12&amp;VLOOKUP(AV238,LibProfils,4,FALSE)</f>
        <v xml:space="preserve">  0% pouvoir
  0% vibrer</v>
      </c>
      <c r="H249" s="1236"/>
      <c r="I249" s="1504" t="s">
        <v>445</v>
      </c>
      <c r="O249" s="1110"/>
      <c r="P249" s="554"/>
      <c r="Q249" s="550" t="str">
        <f>C249</f>
        <v>U.gw</v>
      </c>
      <c r="R249" s="550" t="str">
        <f>usrCode(A241&amp;A248)</f>
        <v>GWU</v>
      </c>
      <c r="S249" s="1236" t="str">
        <f>UPPER(VLOOKUP(Q249,LibProfils,4,FALSE))</f>
        <v>ORGANISER LE SAVOIR</v>
      </c>
      <c r="T249" s="1236" t="str">
        <f t="shared" si="85"/>
        <v>S'ACCORDER</v>
      </c>
      <c r="U249" s="1236" t="str">
        <f t="shared" si="86"/>
        <v>Rendre le savoir accessible</v>
      </c>
      <c r="V249" s="1236" t="str">
        <f t="shared" si="87"/>
        <v>bien fonctionner avec la société</v>
      </c>
      <c r="W249" s="554"/>
      <c r="X249" s="550"/>
      <c r="Y249" s="550"/>
      <c r="Z249" s="550"/>
      <c r="AA249" s="550"/>
      <c r="AB249" s="550"/>
      <c r="AC249" s="550"/>
      <c r="AD249" s="550"/>
      <c r="AE249" s="550"/>
      <c r="AF249" s="550"/>
      <c r="AG249" s="936"/>
      <c r="AH249" s="554"/>
      <c r="AI249" s="553"/>
      <c r="AJ249" s="555"/>
      <c r="AM249" s="552"/>
      <c r="AN249" s="552"/>
      <c r="AO249" s="552"/>
      <c r="AP249" s="552"/>
      <c r="AQ249" s="552"/>
      <c r="AR249" s="556"/>
      <c r="AS249" s="552"/>
      <c r="AT249" s="552"/>
      <c r="AU249" s="559"/>
      <c r="AV249" s="559"/>
      <c r="AW249" s="551"/>
      <c r="AX249" s="552"/>
      <c r="AY249" s="552"/>
      <c r="AZ249" s="552"/>
      <c r="BA249" s="81"/>
      <c r="BB249" s="81"/>
      <c r="BC249" s="81"/>
      <c r="BD249" s="543"/>
      <c r="BE249" s="81"/>
      <c r="BF249" s="544"/>
      <c r="BG249" s="169"/>
      <c r="BS249" s="81"/>
      <c r="BT249" s="169"/>
      <c r="BU249" s="169"/>
      <c r="BV249" s="169"/>
      <c r="BW249" s="169"/>
      <c r="BX249" s="169"/>
      <c r="BY249" s="169"/>
    </row>
    <row r="250" spans="1:77" s="322" customFormat="1" ht="36" customHeight="1" thickTop="1" thickBot="1" x14ac:dyDescent="0.25">
      <c r="B250" s="1128"/>
      <c r="C250" s="1125"/>
      <c r="D250" s="553"/>
      <c r="E250" s="554"/>
      <c r="F250" s="554"/>
      <c r="G250" s="554"/>
      <c r="H250" s="1110"/>
      <c r="I250" s="1110"/>
      <c r="J250" s="1489"/>
      <c r="K250" s="1489"/>
      <c r="L250" s="1110"/>
      <c r="M250" s="1110"/>
      <c r="N250" s="1110"/>
      <c r="O250" s="1110"/>
      <c r="P250" s="554"/>
      <c r="Q250" s="554"/>
      <c r="R250" s="554"/>
      <c r="S250" s="554"/>
      <c r="T250" s="554"/>
      <c r="U250" s="554"/>
      <c r="V250" s="554"/>
      <c r="W250" s="554"/>
      <c r="X250" s="550"/>
      <c r="Y250" s="550"/>
      <c r="Z250" s="550"/>
      <c r="AA250" s="550"/>
      <c r="AB250" s="550"/>
      <c r="AC250" s="550"/>
      <c r="AD250" s="550"/>
      <c r="AE250" s="550"/>
      <c r="AF250" s="550"/>
      <c r="AG250" s="936"/>
      <c r="AH250" s="554"/>
      <c r="AI250" s="553"/>
      <c r="AJ250" s="555"/>
      <c r="AM250" s="552"/>
      <c r="AN250" s="552"/>
      <c r="AO250" s="552"/>
      <c r="AP250" s="552"/>
      <c r="AQ250" s="552"/>
      <c r="AR250" s="556"/>
      <c r="AS250" s="552"/>
      <c r="AT250" s="552"/>
      <c r="AU250" s="559"/>
      <c r="AV250" s="559"/>
      <c r="AW250" s="551"/>
      <c r="AX250" s="552"/>
      <c r="AY250" s="552"/>
      <c r="AZ250" s="552"/>
      <c r="BA250" s="81"/>
      <c r="BB250" s="81"/>
      <c r="BC250" s="81"/>
      <c r="BD250" s="543"/>
      <c r="BE250" s="81"/>
      <c r="BF250" s="544"/>
      <c r="BG250" s="169"/>
      <c r="BS250" s="81"/>
      <c r="BT250" s="169"/>
      <c r="BU250" s="169"/>
      <c r="BV250" s="169"/>
      <c r="BW250" s="169"/>
      <c r="BX250" s="169"/>
      <c r="BY250" s="169"/>
    </row>
    <row r="251" spans="1:77" s="322" customFormat="1" ht="36" customHeight="1" thickTop="1" thickBot="1" x14ac:dyDescent="0.25">
      <c r="A251" s="1280" t="str">
        <f>usrCode(AS251&amp;AU251&amp;AV251)</f>
        <v>BGU</v>
      </c>
      <c r="B251" s="1362" t="str">
        <f>UPPER(VLOOKUP(A251,LibProfils,4,FALSE))&amp;CHAR(10)&amp;"("&amp;VLOOKUP(A251,LibProfils,5,FALSE)&amp;")"</f>
        <v>MAÎTRISER
(avoir du pouvoir sur les éléments)</v>
      </c>
      <c r="C251" s="1125"/>
      <c r="D251" s="553"/>
      <c r="E251" s="554"/>
      <c r="F251" s="554"/>
      <c r="G251" s="1364"/>
      <c r="H251" s="1110"/>
      <c r="I251" s="1504" t="s">
        <v>444</v>
      </c>
      <c r="J251" s="1489"/>
      <c r="K251" s="1489"/>
      <c r="L251" s="1110"/>
      <c r="M251" s="1110"/>
      <c r="N251" s="1110"/>
      <c r="O251" s="1110"/>
      <c r="P251" s="554"/>
      <c r="Q251" s="554" t="str">
        <f>A257</f>
        <v>B</v>
      </c>
      <c r="R251" s="554" t="str">
        <f>A258</f>
        <v>G</v>
      </c>
      <c r="S251" s="1236" t="str">
        <f>VLOOKUP(Q251,LibProfils,4,FALSE)</f>
        <v>pouvoir</v>
      </c>
      <c r="T251" s="1236" t="str">
        <f>VLOOKUP(R251,LibProfils,4,FALSE)</f>
        <v>apprécier</v>
      </c>
      <c r="U251" s="554"/>
      <c r="V251" s="554"/>
      <c r="W251" s="554"/>
      <c r="X251" s="550"/>
      <c r="Y251" s="550"/>
      <c r="Z251" s="550"/>
      <c r="AA251" s="550"/>
      <c r="AB251" s="550"/>
      <c r="AC251" s="550"/>
      <c r="AD251" s="550"/>
      <c r="AE251" s="550"/>
      <c r="AF251" s="550"/>
      <c r="AG251" s="936"/>
      <c r="AH251" s="554"/>
      <c r="AI251" s="553"/>
      <c r="AJ251" s="555"/>
      <c r="AM251" s="552"/>
      <c r="AN251" s="552"/>
      <c r="AO251" s="552"/>
      <c r="AP251" s="552"/>
      <c r="AQ251" s="552"/>
      <c r="AR251" s="556"/>
      <c r="AS251" s="559" t="str">
        <f>AS579</f>
        <v>U</v>
      </c>
      <c r="AT251" s="552"/>
      <c r="AU251" s="559" t="str">
        <f>AU579</f>
        <v>B</v>
      </c>
      <c r="AV251" s="559" t="str">
        <f>AV579</f>
        <v>G</v>
      </c>
      <c r="AW251" s="551"/>
      <c r="AX251" s="552"/>
      <c r="AY251" s="552"/>
      <c r="AZ251" s="552"/>
      <c r="BA251" s="81"/>
      <c r="BB251" s="81"/>
      <c r="BC251" s="81"/>
      <c r="BD251" s="543"/>
      <c r="BE251" s="81"/>
      <c r="BF251" s="544"/>
      <c r="BG251" s="169"/>
      <c r="BS251" s="81"/>
      <c r="BT251" s="169"/>
      <c r="BU251" s="169"/>
      <c r="BV251" s="169"/>
      <c r="BW251" s="169"/>
      <c r="BX251" s="169"/>
      <c r="BY251" s="169"/>
    </row>
    <row r="252" spans="1:77" s="322" customFormat="1" ht="36" customHeight="1" thickTop="1" thickBot="1" x14ac:dyDescent="0.25">
      <c r="B252" s="1128"/>
      <c r="C252" s="1405" t="str">
        <f>usrCode(AS251&amp;AU251&amp;"/"&amp;AV251)</f>
        <v>UB/g</v>
      </c>
      <c r="D252" s="1394" t="str">
        <f>$U$3&amp;U252&amp;$U$4&amp;V252&amp;$U$5&amp;$U$6&amp;$U$7&amp;S252&amp;$U$8&amp;T252&amp;$U$9</f>
        <v>Atteindre ses objectifs avec fermeté, améliorer le monde
(= RÉUSSIR COÛTE QUE COÛTE -UB-, AMÉLIORER)</v>
      </c>
      <c r="E252" s="1406"/>
      <c r="F252" s="554"/>
      <c r="G252" s="1236" t="str">
        <f>$CB$2&amp;S251&amp;$CC$2&amp;T251</f>
        <v>99% pouvoir
  0% apprécier</v>
      </c>
      <c r="H252" s="1506" t="s">
        <v>6</v>
      </c>
      <c r="I252" s="1505"/>
      <c r="J252" s="1507" t="s">
        <v>439</v>
      </c>
      <c r="K252" s="1508" t="s">
        <v>439</v>
      </c>
      <c r="L252" s="1509"/>
      <c r="M252" s="1510" t="s">
        <v>439</v>
      </c>
      <c r="N252" s="1511"/>
      <c r="O252" s="1110"/>
      <c r="P252" s="554"/>
      <c r="Q252" s="550" t="str">
        <f>C252</f>
        <v>UB/g</v>
      </c>
      <c r="R252" s="550" t="str">
        <f>usrCode(A254&amp;"/"&amp;A258)</f>
        <v>U/g</v>
      </c>
      <c r="S252" s="1236" t="str">
        <f t="shared" ref="S252:S261" si="89">UPPER(VLOOKUP(Q252,LibProfils,4,FALSE))</f>
        <v>RÉUSSIR COÛTE QUE COÛTE -UB-</v>
      </c>
      <c r="T252" s="1236" t="str">
        <f t="shared" ref="T252:T262" si="90">UPPER(VLOOKUP(R252,LibProfils,4,FALSE))</f>
        <v>AMÉLIORER</v>
      </c>
      <c r="U252" s="1236" t="str">
        <f t="shared" ref="U252:U262" si="91">UPPER(LEFT(VLOOKUP(Q252,LibProfils,5,FALSE)))&amp;MID(VLOOKUP(Q252,LibProfils,5,FALSE),2,99)</f>
        <v>Atteindre ses objectifs avec fermeté</v>
      </c>
      <c r="V252" s="1236" t="str">
        <f t="shared" ref="V252:V262" si="92">VLOOKUP(R252,LibProfils,5,FALSE)</f>
        <v>améliorer le monde</v>
      </c>
      <c r="W252" s="554"/>
      <c r="X252" s="550"/>
      <c r="Y252" s="550"/>
      <c r="Z252" s="550"/>
      <c r="AA252" s="550"/>
      <c r="AB252" s="550"/>
      <c r="AC252" s="550"/>
      <c r="AD252" s="550"/>
      <c r="AE252" s="550"/>
      <c r="AF252" s="550"/>
      <c r="AG252" s="936"/>
      <c r="AH252" s="554"/>
      <c r="AI252" s="553"/>
      <c r="AJ252" s="555"/>
      <c r="AM252" s="552"/>
      <c r="AN252" s="552"/>
      <c r="AO252" s="552"/>
      <c r="AP252" s="552"/>
      <c r="AQ252" s="552"/>
      <c r="AR252" s="556"/>
      <c r="AS252" s="552"/>
      <c r="AT252" s="552"/>
      <c r="AU252" s="559"/>
      <c r="AV252" s="559"/>
      <c r="AW252" s="551"/>
      <c r="AX252" s="552"/>
      <c r="AY252" s="552"/>
      <c r="AZ252" s="552"/>
      <c r="BA252" s="81"/>
      <c r="BB252" s="81"/>
      <c r="BC252" s="81"/>
      <c r="BD252" s="543"/>
      <c r="BE252" s="81"/>
      <c r="BF252" s="544"/>
      <c r="BG252" s="169"/>
      <c r="BS252" s="81"/>
      <c r="BT252" s="169"/>
      <c r="BU252" s="169"/>
      <c r="BV252" s="169"/>
      <c r="BW252" s="169"/>
      <c r="BX252" s="169"/>
      <c r="BY252" s="169"/>
    </row>
    <row r="253" spans="1:77" s="322" customFormat="1" ht="36" customHeight="1" thickTop="1" thickBot="1" x14ac:dyDescent="0.25">
      <c r="B253" s="1578" t="s">
        <v>385</v>
      </c>
      <c r="C253" s="1166"/>
      <c r="D253" s="1395" t="str">
        <f t="shared" ref="D253:D262" si="93">$U$3&amp;U253&amp;$U$4&amp;V253&amp;$U$5&amp;$U$6&amp;$U$7&amp;S253&amp;$U$8&amp;T253&amp;$U$9</f>
        <v>Atteindre ses objectifs avec fermeté, atteindre ses objectifs
(= RÉUSSIR COÛTE QUE COÛTE -UB-, RÉUSSIR)</v>
      </c>
      <c r="E253" s="1332"/>
      <c r="F253" s="554"/>
      <c r="G253" s="1236" t="str">
        <f>$CB$3&amp;S251&amp;$CC$3&amp;T251</f>
        <v>88% pouvoir
11% apprécier</v>
      </c>
      <c r="H253" s="1506" t="s">
        <v>11</v>
      </c>
      <c r="I253" s="1503"/>
      <c r="J253" s="1507" t="s">
        <v>16</v>
      </c>
      <c r="K253" s="1536" t="s">
        <v>16</v>
      </c>
      <c r="L253" s="1509" t="s">
        <v>16</v>
      </c>
      <c r="M253" s="1512"/>
      <c r="N253" s="1511"/>
      <c r="O253" s="1110"/>
      <c r="P253" s="554"/>
      <c r="Q253" s="550" t="str">
        <f>C252</f>
        <v>UB/g</v>
      </c>
      <c r="R253" s="550" t="str">
        <f>usrCode(A254&amp;A257)</f>
        <v>UB</v>
      </c>
      <c r="S253" s="1236" t="str">
        <f t="shared" si="89"/>
        <v>RÉUSSIR COÛTE QUE COÛTE -UB-</v>
      </c>
      <c r="T253" s="1236" t="str">
        <f t="shared" si="90"/>
        <v>RÉUSSIR</v>
      </c>
      <c r="U253" s="1236" t="str">
        <f t="shared" si="91"/>
        <v>Atteindre ses objectifs avec fermeté</v>
      </c>
      <c r="V253" s="1236" t="str">
        <f t="shared" si="92"/>
        <v>atteindre ses objectifs</v>
      </c>
      <c r="W253" s="554"/>
      <c r="X253" s="550"/>
      <c r="Y253" s="550"/>
      <c r="Z253" s="550"/>
      <c r="AA253" s="550"/>
      <c r="AB253" s="550"/>
      <c r="AC253" s="550"/>
      <c r="AD253" s="550"/>
      <c r="AE253" s="550"/>
      <c r="AF253" s="550"/>
      <c r="AG253" s="936"/>
      <c r="AH253" s="554"/>
      <c r="AI253" s="553"/>
      <c r="AJ253" s="555"/>
      <c r="AM253" s="552"/>
      <c r="AN253" s="552"/>
      <c r="AO253" s="552"/>
      <c r="AP253" s="552"/>
      <c r="AQ253" s="552"/>
      <c r="AR253" s="556"/>
      <c r="AS253" s="552"/>
      <c r="AT253" s="552"/>
      <c r="AU253" s="559"/>
      <c r="AV253" s="559"/>
      <c r="AW253" s="551"/>
      <c r="AX253" s="552"/>
      <c r="AY253" s="552"/>
      <c r="AZ253" s="552"/>
      <c r="BA253" s="81"/>
      <c r="BB253" s="81"/>
      <c r="BC253" s="81"/>
      <c r="BD253" s="543"/>
      <c r="BE253" s="81"/>
      <c r="BF253" s="544"/>
      <c r="BG253" s="169"/>
      <c r="BS253" s="81"/>
      <c r="BT253" s="169"/>
      <c r="BU253" s="169"/>
      <c r="BV253" s="169"/>
      <c r="BW253" s="169"/>
      <c r="BX253" s="169"/>
      <c r="BY253" s="169"/>
    </row>
    <row r="254" spans="1:77" s="322" customFormat="1" ht="36" customHeight="1" thickTop="1" thickBot="1" x14ac:dyDescent="0.25">
      <c r="A254" s="31" t="str">
        <f>usrCode(AS251)</f>
        <v>U</v>
      </c>
      <c r="B254" s="553" t="str">
        <f>UPPER(VLOOKUP(A254,LibProfils,4,FALSE))&amp;CHAR(10)&amp;"("&amp;VLOOKUP(A254,LibProfils,5,FALSE)&amp;")"</f>
        <v>SAVOIR
(vivre dans un monde d'intelligence)</v>
      </c>
      <c r="C254" s="1167"/>
      <c r="D254" s="1398" t="str">
        <f t="shared" si="93"/>
        <v>Parvenir à ses résultats en dominant son sujet, atteindre ses objectifs
(= SERVIR SES DESSEINS, RÉUSSIR)</v>
      </c>
      <c r="E254" s="1333"/>
      <c r="F254" s="554"/>
      <c r="G254" s="1236" t="str">
        <f>$CB$4&amp;S251&amp;$CC$4&amp;T251</f>
        <v>77% pouvoir
22% apprécier</v>
      </c>
      <c r="H254" s="1506" t="s">
        <v>7</v>
      </c>
      <c r="I254" s="1503"/>
      <c r="J254" s="1534"/>
      <c r="K254" s="1538" t="s">
        <v>442</v>
      </c>
      <c r="L254" s="1535" t="s">
        <v>442</v>
      </c>
      <c r="M254" s="1512"/>
      <c r="N254" s="1514" t="s">
        <v>442</v>
      </c>
      <c r="O254" s="1110"/>
      <c r="P254" s="554"/>
      <c r="Q254" s="550" t="str">
        <f>C255</f>
        <v>UB.g</v>
      </c>
      <c r="R254" s="550" t="str">
        <f>usrCode(A254&amp;A257)</f>
        <v>UB</v>
      </c>
      <c r="S254" s="1236" t="str">
        <f t="shared" si="89"/>
        <v>SERVIR SES DESSEINS</v>
      </c>
      <c r="T254" s="1236" t="str">
        <f t="shared" si="90"/>
        <v>RÉUSSIR</v>
      </c>
      <c r="U254" s="1236" t="str">
        <f t="shared" si="91"/>
        <v>Parvenir à ses résultats en dominant son sujet</v>
      </c>
      <c r="V254" s="1236" t="str">
        <f t="shared" si="92"/>
        <v>atteindre ses objectifs</v>
      </c>
      <c r="W254" s="554"/>
      <c r="X254" s="550"/>
      <c r="Y254" s="550"/>
      <c r="Z254" s="550"/>
      <c r="AA254" s="550"/>
      <c r="AB254" s="550"/>
      <c r="AC254" s="550"/>
      <c r="AD254" s="550"/>
      <c r="AE254" s="550"/>
      <c r="AF254" s="550"/>
      <c r="AG254" s="936"/>
      <c r="AH254" s="554"/>
      <c r="AI254" s="553"/>
      <c r="AJ254" s="555"/>
      <c r="AM254" s="552"/>
      <c r="AN254" s="552"/>
      <c r="AO254" s="552"/>
      <c r="AP254" s="552"/>
      <c r="AQ254" s="552"/>
      <c r="AR254" s="556"/>
      <c r="AS254" s="552"/>
      <c r="AT254" s="552"/>
      <c r="AU254" s="559"/>
      <c r="AV254" s="559"/>
      <c r="AW254" s="551"/>
      <c r="AX254" s="552"/>
      <c r="AY254" s="552"/>
      <c r="AZ254" s="552"/>
      <c r="BA254" s="81"/>
      <c r="BB254" s="81"/>
      <c r="BC254" s="81"/>
      <c r="BD254" s="543"/>
      <c r="BE254" s="81"/>
      <c r="BF254" s="544"/>
      <c r="BG254" s="169"/>
      <c r="BS254" s="81"/>
      <c r="BT254" s="169"/>
      <c r="BU254" s="169"/>
      <c r="BV254" s="169"/>
      <c r="BW254" s="169"/>
      <c r="BX254" s="169"/>
      <c r="BY254" s="169"/>
    </row>
    <row r="255" spans="1:77" s="322" customFormat="1" ht="36" customHeight="1" thickTop="1" thickBot="1" x14ac:dyDescent="0.25">
      <c r="C255" s="1418" t="str">
        <f>usrCode(AS251&amp;AU251)&amp;"."&amp;LOWER(AV251)</f>
        <v>UB.g</v>
      </c>
      <c r="D255" s="1399" t="str">
        <f t="shared" si="93"/>
        <v>Parvenir à ses résultats en dominant son sujet, savoir intervenir avec adéquation
(= SERVIR SES DESSEINS, ÊTRE PERFORMANT)</v>
      </c>
      <c r="E255" s="1419"/>
      <c r="F255" s="554"/>
      <c r="G255" s="1236" t="str">
        <f>$CB$5&amp;S251&amp;$CC$5&amp;T251</f>
        <v>66% pouvoir
33% apprécier</v>
      </c>
      <c r="H255" s="1506" t="s">
        <v>12</v>
      </c>
      <c r="I255" s="1503"/>
      <c r="J255" s="1513"/>
      <c r="K255" s="1539" t="s">
        <v>17</v>
      </c>
      <c r="L255" s="1509" t="s">
        <v>17</v>
      </c>
      <c r="M255" s="1510" t="s">
        <v>17</v>
      </c>
      <c r="N255" s="1511"/>
      <c r="O255" s="1110"/>
      <c r="P255" s="554"/>
      <c r="Q255" s="550" t="str">
        <f>C255</f>
        <v>UB.g</v>
      </c>
      <c r="R255" s="550" t="str">
        <f>A254&amp;"."&amp;LOWER(A257)</f>
        <v>U.b</v>
      </c>
      <c r="S255" s="1236" t="str">
        <f t="shared" si="89"/>
        <v>SERVIR SES DESSEINS</v>
      </c>
      <c r="T255" s="1236" t="str">
        <f t="shared" si="90"/>
        <v>ÊTRE PERFORMANT</v>
      </c>
      <c r="U255" s="1236" t="str">
        <f t="shared" si="91"/>
        <v>Parvenir à ses résultats en dominant son sujet</v>
      </c>
      <c r="V255" s="1236" t="str">
        <f t="shared" si="92"/>
        <v>savoir intervenir avec adéquation</v>
      </c>
      <c r="W255" s="554"/>
      <c r="X255" s="550"/>
      <c r="Y255" s="550"/>
      <c r="Z255" s="550"/>
      <c r="AA255" s="550"/>
      <c r="AB255" s="550"/>
      <c r="AC255" s="550"/>
      <c r="AD255" s="550"/>
      <c r="AE255" s="550"/>
      <c r="AF255" s="550"/>
      <c r="AG255" s="936"/>
      <c r="AH255" s="554"/>
      <c r="AI255" s="553"/>
      <c r="AJ255" s="555"/>
      <c r="AM255" s="552"/>
      <c r="AN255" s="552"/>
      <c r="AO255" s="552"/>
      <c r="AP255" s="552"/>
      <c r="AQ255" s="552"/>
      <c r="AR255" s="556"/>
      <c r="AS255" s="552"/>
      <c r="AT255" s="552"/>
      <c r="AU255" s="559"/>
      <c r="AV255" s="559"/>
      <c r="AW255" s="551"/>
      <c r="AX255" s="552"/>
      <c r="AY255" s="552"/>
      <c r="AZ255" s="552"/>
      <c r="BA255" s="81"/>
      <c r="BB255" s="81"/>
      <c r="BC255" s="81"/>
      <c r="BD255" s="543"/>
      <c r="BE255" s="81"/>
      <c r="BF255" s="544"/>
      <c r="BG255" s="169"/>
      <c r="BS255" s="81"/>
      <c r="BT255" s="169"/>
      <c r="BU255" s="169"/>
      <c r="BV255" s="169"/>
      <c r="BW255" s="169"/>
      <c r="BX255" s="169"/>
      <c r="BY255" s="169"/>
    </row>
    <row r="256" spans="1:77" s="322" customFormat="1" ht="36" customHeight="1" thickTop="1" thickBot="1" x14ac:dyDescent="0.25">
      <c r="B256" s="1578" t="s">
        <v>384</v>
      </c>
      <c r="C256" s="1168"/>
      <c r="D256" s="1396" t="str">
        <f t="shared" si="93"/>
        <v>Avoir du pouvoir sur les éléments, savoir intervenir avec adéquation
(= MAÎTRISER, ÊTRE PERFORMANT)</v>
      </c>
      <c r="E256" s="1334"/>
      <c r="F256" s="554"/>
      <c r="G256" s="1236" t="str">
        <f>$CB$6&amp;S251&amp;$CC$6&amp;T251</f>
        <v>55% pouvoir
44% apprécier</v>
      </c>
      <c r="H256" s="1506" t="s">
        <v>8</v>
      </c>
      <c r="I256" s="1503"/>
      <c r="J256" s="1507" t="s">
        <v>441</v>
      </c>
      <c r="K256" s="1515"/>
      <c r="L256" s="1509" t="s">
        <v>441</v>
      </c>
      <c r="M256" s="1510" t="s">
        <v>441</v>
      </c>
      <c r="N256" s="1511"/>
      <c r="O256" s="1110"/>
      <c r="P256" s="554"/>
      <c r="Q256" s="550" t="str">
        <f>A251</f>
        <v>BGU</v>
      </c>
      <c r="R256" s="550" t="str">
        <f>A254&amp;"."&amp;LOWER(A257)</f>
        <v>U.b</v>
      </c>
      <c r="S256" s="1236" t="str">
        <f t="shared" si="89"/>
        <v>MAÎTRISER</v>
      </c>
      <c r="T256" s="1236" t="str">
        <f t="shared" si="90"/>
        <v>ÊTRE PERFORMANT</v>
      </c>
      <c r="U256" s="1236" t="str">
        <f t="shared" si="91"/>
        <v>Avoir du pouvoir sur les éléments</v>
      </c>
      <c r="V256" s="1236" t="str">
        <f t="shared" si="92"/>
        <v>savoir intervenir avec adéquation</v>
      </c>
      <c r="W256" s="554"/>
      <c r="X256" s="550"/>
      <c r="Y256" s="550"/>
      <c r="Z256" s="550"/>
      <c r="AA256" s="550"/>
      <c r="AB256" s="550"/>
      <c r="AC256" s="550"/>
      <c r="AD256" s="550"/>
      <c r="AE256" s="550"/>
      <c r="AF256" s="550"/>
      <c r="AG256" s="936"/>
      <c r="AH256" s="554"/>
      <c r="AI256" s="553"/>
      <c r="AJ256" s="555"/>
      <c r="AM256" s="552"/>
      <c r="AN256" s="552"/>
      <c r="AO256" s="552"/>
      <c r="AP256" s="552"/>
      <c r="AQ256" s="552"/>
      <c r="AR256" s="556"/>
      <c r="AS256" s="552"/>
      <c r="AT256" s="552"/>
      <c r="AU256" s="559"/>
      <c r="AV256" s="559"/>
      <c r="AW256" s="551"/>
      <c r="AX256" s="552"/>
      <c r="AY256" s="552"/>
      <c r="AZ256" s="552"/>
      <c r="BA256" s="81"/>
      <c r="BB256" s="81"/>
      <c r="BC256" s="81"/>
      <c r="BD256" s="543"/>
      <c r="BE256" s="81"/>
      <c r="BF256" s="544"/>
      <c r="BG256" s="169"/>
      <c r="BS256" s="81"/>
      <c r="BT256" s="169"/>
      <c r="BU256" s="169"/>
      <c r="BV256" s="169"/>
      <c r="BW256" s="169"/>
      <c r="BX256" s="169"/>
      <c r="BY256" s="169"/>
    </row>
    <row r="257" spans="1:77" s="322" customFormat="1" ht="36" customHeight="1" thickTop="1" thickBot="1" x14ac:dyDescent="0.25">
      <c r="A257" s="31" t="str">
        <f>usrCode(AU251)</f>
        <v>B</v>
      </c>
      <c r="B257" s="553" t="str">
        <f>UPPER(VLOOKUP(A257,LibProfils,4,FALSE))&amp;CHAR(10)&amp;"("&amp;VLOOKUP(A257,LibProfils,5,FALSE)&amp;")"</f>
        <v>POUVOIR
(vivre dans un monde de compétition)</v>
      </c>
      <c r="C257" s="1169"/>
      <c r="D257" s="1395" t="str">
        <f t="shared" si="93"/>
        <v>Avoir du pouvoir sur les éléments, appréhender la complexité du monde
(= MAÎTRISER, COMPRENDRE LE MONDE)</v>
      </c>
      <c r="E257" s="1335"/>
      <c r="F257" s="554"/>
      <c r="G257" s="1236" t="str">
        <f>$CB$7&amp;S251&amp;$CC$7&amp;T251</f>
        <v>44% pouvoir
55% apprécier</v>
      </c>
      <c r="H257" s="1506" t="s">
        <v>13</v>
      </c>
      <c r="I257" s="1503"/>
      <c r="J257" s="1513"/>
      <c r="K257" s="1515"/>
      <c r="L257" s="1509" t="s">
        <v>18</v>
      </c>
      <c r="M257" s="1510" t="s">
        <v>18</v>
      </c>
      <c r="N257" s="1514" t="s">
        <v>18</v>
      </c>
      <c r="O257" s="1110"/>
      <c r="P257" s="554"/>
      <c r="Q257" s="550" t="str">
        <f>A251</f>
        <v>BGU</v>
      </c>
      <c r="R257" s="550" t="str">
        <f>A254&amp;"."&amp;LOWER(A258)</f>
        <v>U.g</v>
      </c>
      <c r="S257" s="1236" t="str">
        <f t="shared" si="89"/>
        <v>MAÎTRISER</v>
      </c>
      <c r="T257" s="1236" t="str">
        <f t="shared" si="90"/>
        <v>COMPRENDRE LE MONDE</v>
      </c>
      <c r="U257" s="1236" t="str">
        <f t="shared" si="91"/>
        <v>Avoir du pouvoir sur les éléments</v>
      </c>
      <c r="V257" s="1236" t="str">
        <f t="shared" si="92"/>
        <v>appréhender la complexité du monde</v>
      </c>
      <c r="W257" s="554"/>
      <c r="X257" s="550"/>
      <c r="Y257" s="550"/>
      <c r="Z257" s="550"/>
      <c r="AA257" s="550"/>
      <c r="AB257" s="550"/>
      <c r="AC257" s="550"/>
      <c r="AD257" s="550"/>
      <c r="AE257" s="550"/>
      <c r="AF257" s="550"/>
      <c r="AG257" s="936"/>
      <c r="AH257" s="554"/>
      <c r="AI257" s="553"/>
      <c r="AJ257" s="555"/>
      <c r="AM257" s="552"/>
      <c r="AN257" s="552"/>
      <c r="AO257" s="552"/>
      <c r="AP257" s="552"/>
      <c r="AQ257" s="552"/>
      <c r="AR257" s="556"/>
      <c r="AS257" s="552"/>
      <c r="AT257" s="552"/>
      <c r="AU257" s="559"/>
      <c r="AV257" s="559"/>
      <c r="AW257" s="551"/>
      <c r="AX257" s="552"/>
      <c r="AY257" s="552"/>
      <c r="AZ257" s="552"/>
      <c r="BA257" s="81"/>
      <c r="BB257" s="81"/>
      <c r="BC257" s="81"/>
      <c r="BD257" s="543"/>
      <c r="BE257" s="81"/>
      <c r="BF257" s="544"/>
      <c r="BG257" s="169"/>
      <c r="BS257" s="81"/>
      <c r="BT257" s="169"/>
      <c r="BU257" s="169"/>
      <c r="BV257" s="169"/>
      <c r="BW257" s="169"/>
      <c r="BX257" s="169"/>
      <c r="BY257" s="169"/>
    </row>
    <row r="258" spans="1:77" s="322" customFormat="1" ht="36" customHeight="1" thickTop="1" thickBot="1" x14ac:dyDescent="0.25">
      <c r="A258" s="31" t="str">
        <f>usrCode(AV251)</f>
        <v>G</v>
      </c>
      <c r="B258" s="553" t="str">
        <f>UPPER(VLOOKUP(A258,LibProfils,4,FALSE))&amp;CHAR(10)&amp;"("&amp;VLOOKUP(A258,LibProfils,5,FALSE)&amp;")"</f>
        <v>APPRÉCIER
(vivre dans un monde de bonheur)</v>
      </c>
      <c r="C258" s="1420" t="str">
        <f>usrCode(AS251&amp;AV251)&amp;"."&amp;LOWER(AU251)</f>
        <v>GU.b</v>
      </c>
      <c r="D258" s="1396" t="str">
        <f t="shared" si="93"/>
        <v>Être le roi de l'adaptation, appréhender la complexité du monde
(= VIVRE AVEC DEXTÉRITÉ, COMPRENDRE LE MONDE)</v>
      </c>
      <c r="E258" s="1421"/>
      <c r="F258" s="554"/>
      <c r="G258" s="1236" t="str">
        <f>$CB$8&amp;S251&amp;$CC$8&amp;T251</f>
        <v>33% pouvoir
66% apprécier</v>
      </c>
      <c r="H258" s="1506" t="s">
        <v>9</v>
      </c>
      <c r="I258" s="1503"/>
      <c r="J258" s="1513"/>
      <c r="K258" s="1508" t="s">
        <v>443</v>
      </c>
      <c r="L258" s="1516"/>
      <c r="M258" s="1510" t="s">
        <v>443</v>
      </c>
      <c r="N258" s="1514" t="s">
        <v>443</v>
      </c>
      <c r="O258" s="1110"/>
      <c r="P258" s="554"/>
      <c r="Q258" s="550" t="str">
        <f>C258</f>
        <v>GU.b</v>
      </c>
      <c r="R258" s="550" t="str">
        <f>A254&amp;"."&amp;LOWER(A258)</f>
        <v>U.g</v>
      </c>
      <c r="S258" s="1236" t="str">
        <f t="shared" si="89"/>
        <v>VIVRE AVEC DEXTÉRITÉ</v>
      </c>
      <c r="T258" s="1236" t="str">
        <f t="shared" si="90"/>
        <v>COMPRENDRE LE MONDE</v>
      </c>
      <c r="U258" s="1236" t="str">
        <f t="shared" si="91"/>
        <v>Être le roi de l'adaptation</v>
      </c>
      <c r="V258" s="1236" t="str">
        <f t="shared" si="92"/>
        <v>appréhender la complexité du monde</v>
      </c>
      <c r="W258" s="554"/>
      <c r="X258" s="550"/>
      <c r="Y258" s="550"/>
      <c r="Z258" s="550"/>
      <c r="AA258" s="550"/>
      <c r="AB258" s="550"/>
      <c r="AC258" s="550"/>
      <c r="AD258" s="550"/>
      <c r="AE258" s="550"/>
      <c r="AF258" s="550"/>
      <c r="AG258" s="936"/>
      <c r="AH258" s="554"/>
      <c r="AI258" s="553"/>
      <c r="AJ258" s="555"/>
      <c r="AM258" s="552"/>
      <c r="AN258" s="552"/>
      <c r="AO258" s="552"/>
      <c r="AP258" s="552"/>
      <c r="AQ258" s="552"/>
      <c r="AR258" s="556"/>
      <c r="AS258" s="552"/>
      <c r="AT258" s="552"/>
      <c r="AU258" s="559"/>
      <c r="AV258" s="559"/>
      <c r="AW258" s="551"/>
      <c r="AX258" s="552"/>
      <c r="AY258" s="552"/>
      <c r="AZ258" s="552"/>
      <c r="BA258" s="81"/>
      <c r="BB258" s="81"/>
      <c r="BC258" s="81"/>
      <c r="BD258" s="543"/>
      <c r="BE258" s="81"/>
      <c r="BF258" s="544"/>
      <c r="BG258" s="169"/>
      <c r="BS258" s="81"/>
      <c r="BT258" s="169"/>
      <c r="BU258" s="169"/>
      <c r="BV258" s="169"/>
      <c r="BW258" s="169"/>
      <c r="BX258" s="169"/>
      <c r="BY258" s="169"/>
    </row>
    <row r="259" spans="1:77" s="322" customFormat="1" ht="36" customHeight="1" thickTop="1" thickBot="1" x14ac:dyDescent="0.25">
      <c r="B259" s="1578" t="s">
        <v>589</v>
      </c>
      <c r="C259" s="1170"/>
      <c r="D259" s="1395" t="str">
        <f t="shared" si="93"/>
        <v>Être le roi de l'adaptation, savoir vivre en toute facilité
(= VIVRE AVEC DEXTÉRITÉ, S'ADAPTER)</v>
      </c>
      <c r="E259" s="1336" t="s">
        <v>29</v>
      </c>
      <c r="F259" s="554"/>
      <c r="G259" s="1236" t="str">
        <f>$CB$9&amp;S251&amp;$CC$9&amp;T251</f>
        <v>22% pouvoir
77% apprécier</v>
      </c>
      <c r="H259" s="1506" t="s">
        <v>14</v>
      </c>
      <c r="I259" s="1503"/>
      <c r="J259" s="1507" t="s">
        <v>19</v>
      </c>
      <c r="K259" s="1515"/>
      <c r="L259" s="1516"/>
      <c r="M259" s="1510" t="s">
        <v>19</v>
      </c>
      <c r="N259" s="1514" t="s">
        <v>19</v>
      </c>
      <c r="O259" s="1110"/>
      <c r="P259" s="554"/>
      <c r="Q259" s="550" t="str">
        <f>C258</f>
        <v>GU.b</v>
      </c>
      <c r="R259" s="550" t="str">
        <f>usrCode(A254&amp;A258)</f>
        <v>GU</v>
      </c>
      <c r="S259" s="1236" t="str">
        <f t="shared" si="89"/>
        <v>VIVRE AVEC DEXTÉRITÉ</v>
      </c>
      <c r="T259" s="1236" t="str">
        <f t="shared" si="90"/>
        <v>S'ADAPTER</v>
      </c>
      <c r="U259" s="1236" t="str">
        <f t="shared" si="91"/>
        <v>Être le roi de l'adaptation</v>
      </c>
      <c r="V259" s="1236" t="str">
        <f t="shared" si="92"/>
        <v>savoir vivre en toute facilité</v>
      </c>
      <c r="W259" s="554"/>
      <c r="X259" s="550"/>
      <c r="Y259" s="550"/>
      <c r="Z259" s="550"/>
      <c r="AA259" s="550"/>
      <c r="AB259" s="550"/>
      <c r="AC259" s="550"/>
      <c r="AD259" s="550"/>
      <c r="AE259" s="550"/>
      <c r="AF259" s="550"/>
      <c r="AG259" s="936"/>
      <c r="AH259" s="554"/>
      <c r="AI259" s="553"/>
      <c r="AJ259" s="555"/>
      <c r="AM259" s="552"/>
      <c r="AN259" s="552"/>
      <c r="AO259" s="552"/>
      <c r="AP259" s="552"/>
      <c r="AQ259" s="552"/>
      <c r="AR259" s="556"/>
      <c r="AS259" s="552"/>
      <c r="AT259" s="552"/>
      <c r="AU259" s="559"/>
      <c r="AV259" s="559"/>
      <c r="AW259" s="551"/>
      <c r="AX259" s="552"/>
      <c r="AY259" s="552"/>
      <c r="AZ259" s="552"/>
      <c r="BA259" s="81"/>
      <c r="BB259" s="81"/>
      <c r="BC259" s="81"/>
      <c r="BD259" s="543"/>
      <c r="BE259" s="81"/>
      <c r="BF259" s="544"/>
      <c r="BG259" s="169"/>
      <c r="BS259" s="81"/>
      <c r="BT259" s="169"/>
      <c r="BU259" s="169"/>
      <c r="BV259" s="169"/>
      <c r="BW259" s="169"/>
      <c r="BX259" s="169"/>
      <c r="BY259" s="169"/>
    </row>
    <row r="260" spans="1:77" s="322" customFormat="1" ht="36" customHeight="1" thickTop="1" thickBot="1" x14ac:dyDescent="0.25">
      <c r="A260" s="31" t="str">
        <f>usrCode(AU251&amp;AV251)</f>
        <v>BG</v>
      </c>
      <c r="B260" s="553" t="str">
        <f>UPPER(VLOOKUP(A260,LibProfils,4,FALSE))&amp;CHAR(10)&amp;"("&amp;VLOOKUP(A260,LibProfils,5,FALSE)&amp;")"</f>
        <v>PROSPÉRER
(se développer à sa guise)</v>
      </c>
      <c r="C260" s="1171"/>
      <c r="D260" s="1398" t="str">
        <f t="shared" si="93"/>
        <v>S'adapter spontanément, savoir vivre en toute facilité
(= VIVRE EN SOUPLESSE, S'ADAPTER)</v>
      </c>
      <c r="E260" s="1337"/>
      <c r="F260" s="554"/>
      <c r="G260" s="1236" t="str">
        <f>$CB$10&amp;S251&amp;$CC$10&amp;T251</f>
        <v>11% pouvoir
88% apprécier</v>
      </c>
      <c r="H260" s="1506" t="s">
        <v>10</v>
      </c>
      <c r="I260" s="1503"/>
      <c r="J260" s="1507" t="s">
        <v>440</v>
      </c>
      <c r="K260" s="1515"/>
      <c r="L260" s="1509" t="s">
        <v>440</v>
      </c>
      <c r="M260" s="1512"/>
      <c r="N260" s="1514" t="s">
        <v>440</v>
      </c>
      <c r="O260" s="1110"/>
      <c r="P260" s="554"/>
      <c r="Q260" s="550" t="str">
        <f>C261</f>
        <v>GU/b</v>
      </c>
      <c r="R260" s="550" t="str">
        <f>usrCode(A254&amp;A258)</f>
        <v>GU</v>
      </c>
      <c r="S260" s="1236" t="str">
        <f t="shared" si="89"/>
        <v>VIVRE EN SOUPLESSE</v>
      </c>
      <c r="T260" s="1236" t="str">
        <f t="shared" si="90"/>
        <v>S'ADAPTER</v>
      </c>
      <c r="U260" s="1236" t="str">
        <f t="shared" si="91"/>
        <v>S'adapter spontanément</v>
      </c>
      <c r="V260" s="1236" t="str">
        <f t="shared" si="92"/>
        <v>savoir vivre en toute facilité</v>
      </c>
      <c r="W260" s="554"/>
      <c r="X260" s="550"/>
      <c r="Y260" s="550"/>
      <c r="Z260" s="550"/>
      <c r="AA260" s="550"/>
      <c r="AB260" s="550"/>
      <c r="AC260" s="550"/>
      <c r="AD260" s="550"/>
      <c r="AE260" s="550"/>
      <c r="AF260" s="550"/>
      <c r="AG260" s="936"/>
      <c r="AH260" s="554"/>
      <c r="AI260" s="553"/>
      <c r="AJ260" s="555"/>
      <c r="AM260" s="552"/>
      <c r="AN260" s="552"/>
      <c r="AO260" s="552"/>
      <c r="AP260" s="552"/>
      <c r="AQ260" s="552"/>
      <c r="AR260" s="556"/>
      <c r="AS260" s="552"/>
      <c r="AT260" s="552"/>
      <c r="AU260" s="559"/>
      <c r="AV260" s="559"/>
      <c r="AW260" s="551"/>
      <c r="AX260" s="552"/>
      <c r="AY260" s="552"/>
      <c r="AZ260" s="552"/>
      <c r="BA260" s="81"/>
      <c r="BB260" s="81"/>
      <c r="BC260" s="81"/>
      <c r="BD260" s="543"/>
      <c r="BE260" s="81"/>
      <c r="BF260" s="544"/>
      <c r="BG260" s="169"/>
      <c r="BS260" s="81"/>
      <c r="BT260" s="169"/>
      <c r="BU260" s="169"/>
      <c r="BV260" s="169"/>
      <c r="BW260" s="169"/>
      <c r="BX260" s="169"/>
      <c r="BY260" s="169"/>
    </row>
    <row r="261" spans="1:77" s="322" customFormat="1" ht="36" customHeight="1" thickTop="1" thickBot="1" x14ac:dyDescent="0.25">
      <c r="A261" s="31" t="s">
        <v>14</v>
      </c>
      <c r="B261" s="553" t="str">
        <f>UPPER(VLOOKUP(A261,LibProfils,4,FALSE))&amp;CHAR(10)&amp;"("&amp;VLOOKUP(A261,LibProfils,5,FALSE)&amp;")"</f>
        <v>S'ENGAGER
(agir au nom de ce qui est grand)</v>
      </c>
      <c r="C261" s="1196" t="str">
        <f>usrCode(AS251&amp;AV251&amp;"/"&amp;AU251)</f>
        <v>GU/b</v>
      </c>
      <c r="D261" s="1399" t="str">
        <f t="shared" si="93"/>
        <v>S'adapter spontanément, mettre son intelligence au service de l'utile
(= VIVRE EN SOUPLESSE, ÉLABORER)</v>
      </c>
      <c r="E261" s="1422"/>
      <c r="F261" s="554"/>
      <c r="G261" s="1236" t="str">
        <f>$CB$11&amp;S251&amp;$CC$11&amp;T251</f>
        <v xml:space="preserve">  0% pouvoir
99% apprécier</v>
      </c>
      <c r="H261" s="1506" t="s">
        <v>15</v>
      </c>
      <c r="I261" s="1517"/>
      <c r="J261" s="1507" t="s">
        <v>20</v>
      </c>
      <c r="K261" s="1508" t="s">
        <v>20</v>
      </c>
      <c r="L261" s="1516"/>
      <c r="M261" s="1512"/>
      <c r="N261" s="1514" t="s">
        <v>20</v>
      </c>
      <c r="O261" s="1110"/>
      <c r="P261" s="554"/>
      <c r="Q261" s="550" t="str">
        <f>C261</f>
        <v>GU/b</v>
      </c>
      <c r="R261" s="550" t="str">
        <f>usrCode(A254&amp;"/"&amp;A257)</f>
        <v>U/b</v>
      </c>
      <c r="S261" s="1236" t="str">
        <f t="shared" si="89"/>
        <v>VIVRE EN SOUPLESSE</v>
      </c>
      <c r="T261" s="1236" t="str">
        <f t="shared" si="90"/>
        <v>ÉLABORER</v>
      </c>
      <c r="U261" s="1236" t="str">
        <f t="shared" si="91"/>
        <v>S'adapter spontanément</v>
      </c>
      <c r="V261" s="1236" t="str">
        <f t="shared" si="92"/>
        <v>mettre son intelligence au service de l'utile</v>
      </c>
      <c r="W261" s="554"/>
      <c r="X261" s="550"/>
      <c r="Y261" s="550"/>
      <c r="Z261" s="550"/>
      <c r="AA261" s="550"/>
      <c r="AB261" s="550"/>
      <c r="AC261" s="550"/>
      <c r="AD261" s="550"/>
      <c r="AE261" s="550"/>
      <c r="AF261" s="550"/>
      <c r="AG261" s="936"/>
      <c r="AH261" s="554"/>
      <c r="AI261" s="553"/>
      <c r="AJ261" s="555"/>
      <c r="AM261" s="552"/>
      <c r="AN261" s="552"/>
      <c r="AO261" s="552"/>
      <c r="AP261" s="552"/>
      <c r="AQ261" s="552"/>
      <c r="AR261" s="556"/>
      <c r="AS261" s="552"/>
      <c r="AT261" s="552"/>
      <c r="AU261" s="559"/>
      <c r="AV261" s="559"/>
      <c r="AW261" s="551"/>
      <c r="AX261" s="552"/>
      <c r="AY261" s="552"/>
      <c r="AZ261" s="552"/>
      <c r="BA261" s="81"/>
      <c r="BB261" s="81"/>
      <c r="BC261" s="81"/>
      <c r="BD261" s="543"/>
      <c r="BE261" s="81"/>
      <c r="BF261" s="544"/>
      <c r="BG261" s="169"/>
      <c r="BS261" s="81"/>
      <c r="BT261" s="169"/>
      <c r="BU261" s="169"/>
      <c r="BV261" s="169"/>
      <c r="BW261" s="169"/>
      <c r="BX261" s="169"/>
      <c r="BY261" s="169"/>
    </row>
    <row r="262" spans="1:77" s="322" customFormat="1" ht="36" customHeight="1" thickTop="1" thickBot="1" x14ac:dyDescent="0.25">
      <c r="B262" s="1363" t="str">
        <f>"présence de la motivation "&amp;A254&amp;" ("&amp;VLOOKUP(A254,LibProfils,4,FALSE)&amp;")"&amp;CHAR(10)&amp;"absence de la motivation "&amp;A260&amp;" ("&amp;VLOOKUP(A260,LibProfils,4,FALSE)&amp;")"</f>
        <v>présence de la motivation U (savoir)
absence de la motivation BG (prospérer)</v>
      </c>
      <c r="C262" s="1278" t="str">
        <f>A254&amp;"."&amp;LOWER(A261)</f>
        <v>U.rw</v>
      </c>
      <c r="D262" s="1400" t="str">
        <f t="shared" si="93"/>
        <v>Améliorer les processus sans cesse, rendre le monde meilleur
(= ŒUVRER POUR L'AVENIR, AMÉLIORER)</v>
      </c>
      <c r="E262" s="1280"/>
      <c r="F262" s="554"/>
      <c r="G262" s="1236" t="str">
        <f>$CB$12&amp;VLOOKUP(AU251,LibProfils,4,FALSE)&amp;$CC$12&amp;VLOOKUP(AV251,LibProfils,4,FALSE)</f>
        <v xml:space="preserve">  0% pouvoir
  0% apprécier</v>
      </c>
      <c r="H262" s="1236"/>
      <c r="I262" s="1504" t="s">
        <v>445</v>
      </c>
      <c r="O262" s="1110"/>
      <c r="P262" s="554"/>
      <c r="Q262" s="550" t="str">
        <f>C262</f>
        <v>U.rw</v>
      </c>
      <c r="R262" s="550" t="str">
        <f>usrCode(A254&amp;A261)</f>
        <v>URW</v>
      </c>
      <c r="S262" s="1236" t="str">
        <f>UPPER(VLOOKUP(Q262,LibProfils,4,FALSE))</f>
        <v>ŒUVRER POUR L'AVENIR</v>
      </c>
      <c r="T262" s="1236" t="str">
        <f t="shared" si="90"/>
        <v>AMÉLIORER</v>
      </c>
      <c r="U262" s="1236" t="str">
        <f t="shared" si="91"/>
        <v>Améliorer les processus sans cesse</v>
      </c>
      <c r="V262" s="1236" t="str">
        <f t="shared" si="92"/>
        <v>rendre le monde meilleur</v>
      </c>
      <c r="W262" s="554"/>
      <c r="X262" s="550"/>
      <c r="Y262" s="550"/>
      <c r="Z262" s="550"/>
      <c r="AA262" s="550"/>
      <c r="AB262" s="550"/>
      <c r="AC262" s="550"/>
      <c r="AD262" s="550"/>
      <c r="AE262" s="550"/>
      <c r="AF262" s="550"/>
      <c r="AG262" s="936"/>
      <c r="AH262" s="554"/>
      <c r="AI262" s="553"/>
      <c r="AJ262" s="555"/>
      <c r="AM262" s="552"/>
      <c r="AN262" s="552"/>
      <c r="AO262" s="552"/>
      <c r="AP262" s="552"/>
      <c r="AQ262" s="552"/>
      <c r="AR262" s="556"/>
      <c r="AS262" s="552"/>
      <c r="AT262" s="552"/>
      <c r="AU262" s="559"/>
      <c r="AV262" s="559"/>
      <c r="AW262" s="551"/>
      <c r="AX262" s="552"/>
      <c r="AY262" s="552"/>
      <c r="AZ262" s="552"/>
      <c r="BA262" s="81"/>
      <c r="BB262" s="81"/>
      <c r="BC262" s="81"/>
      <c r="BD262" s="543"/>
      <c r="BE262" s="81"/>
      <c r="BF262" s="544"/>
      <c r="BG262" s="169"/>
      <c r="BS262" s="81"/>
      <c r="BT262" s="169"/>
      <c r="BU262" s="169"/>
      <c r="BV262" s="169"/>
      <c r="BW262" s="169"/>
      <c r="BX262" s="169"/>
      <c r="BY262" s="169"/>
    </row>
    <row r="263" spans="1:77" s="322" customFormat="1" ht="36" customHeight="1" thickTop="1" thickBot="1" x14ac:dyDescent="0.25">
      <c r="B263" s="1128"/>
      <c r="C263" s="1125"/>
      <c r="D263" s="553"/>
      <c r="E263" s="554"/>
      <c r="F263" s="554"/>
      <c r="G263" s="554"/>
      <c r="H263" s="1110"/>
      <c r="I263" s="1110"/>
      <c r="J263" s="1489"/>
      <c r="K263" s="1489"/>
      <c r="L263" s="1110"/>
      <c r="M263" s="1110"/>
      <c r="N263" s="1110"/>
      <c r="O263" s="1110"/>
      <c r="P263" s="554"/>
      <c r="Q263" s="554"/>
      <c r="R263" s="554"/>
      <c r="S263" s="554"/>
      <c r="T263" s="554"/>
      <c r="U263" s="554"/>
      <c r="V263" s="554"/>
      <c r="W263" s="554"/>
      <c r="X263" s="550"/>
      <c r="Y263" s="550"/>
      <c r="Z263" s="550"/>
      <c r="AA263" s="550"/>
      <c r="AB263" s="550"/>
      <c r="AC263" s="550"/>
      <c r="AD263" s="550"/>
      <c r="AE263" s="550"/>
      <c r="AF263" s="550"/>
      <c r="AG263" s="936"/>
      <c r="AH263" s="554"/>
      <c r="AI263" s="553"/>
      <c r="AJ263" s="555"/>
      <c r="AM263" s="552"/>
      <c r="AN263" s="552"/>
      <c r="AO263" s="552"/>
      <c r="AP263" s="552"/>
      <c r="AQ263" s="552"/>
      <c r="AR263" s="556"/>
      <c r="AS263" s="552"/>
      <c r="AT263" s="552"/>
      <c r="AU263" s="559"/>
      <c r="AV263" s="559"/>
      <c r="AW263" s="551"/>
      <c r="AX263" s="552"/>
      <c r="AY263" s="552"/>
      <c r="AZ263" s="552"/>
      <c r="BA263" s="81"/>
      <c r="BB263" s="81"/>
      <c r="BC263" s="81"/>
      <c r="BD263" s="543"/>
      <c r="BE263" s="81"/>
      <c r="BF263" s="544"/>
      <c r="BG263" s="169"/>
      <c r="BS263" s="81"/>
      <c r="BT263" s="169"/>
      <c r="BU263" s="169"/>
      <c r="BV263" s="169"/>
      <c r="BW263" s="169"/>
      <c r="BX263" s="169"/>
      <c r="BY263" s="169"/>
    </row>
    <row r="264" spans="1:77" s="322" customFormat="1" ht="36" customHeight="1" thickTop="1" thickBot="1" x14ac:dyDescent="0.25">
      <c r="A264" s="1280" t="str">
        <f>usrCode(AS264&amp;AU264&amp;AV264)</f>
        <v>WUB</v>
      </c>
      <c r="B264" s="1362" t="str">
        <f>UPPER(VLOOKUP(A264,LibProfils,4,FALSE))&amp;CHAR(10)&amp;"("&amp;VLOOKUP(A264,LibProfils,5,FALSE)&amp;")"</f>
        <v>ADMINISTRER
(orchestrer l'efficacité)</v>
      </c>
      <c r="C264" s="1125"/>
      <c r="D264" s="553"/>
      <c r="E264" s="554"/>
      <c r="F264" s="554"/>
      <c r="G264" s="1364"/>
      <c r="H264" s="1110"/>
      <c r="I264" s="1504" t="s">
        <v>444</v>
      </c>
      <c r="J264" s="1489"/>
      <c r="K264" s="1489"/>
      <c r="L264" s="1110"/>
      <c r="M264" s="1110"/>
      <c r="N264" s="1110"/>
      <c r="O264" s="1110"/>
      <c r="P264" s="554"/>
      <c r="Q264" s="554" t="str">
        <f>A270</f>
        <v>W</v>
      </c>
      <c r="R264" s="554" t="str">
        <f>A271</f>
        <v>B</v>
      </c>
      <c r="S264" s="1236" t="str">
        <f>VLOOKUP(Q264,LibProfils,4,FALSE)</f>
        <v>appartenir</v>
      </c>
      <c r="T264" s="1236" t="str">
        <f>VLOOKUP(R264,LibProfils,4,FALSE)</f>
        <v>pouvoir</v>
      </c>
      <c r="U264" s="554"/>
      <c r="V264" s="554"/>
      <c r="W264" s="554"/>
      <c r="X264" s="550"/>
      <c r="Y264" s="550"/>
      <c r="Z264" s="550"/>
      <c r="AA264" s="550"/>
      <c r="AB264" s="550"/>
      <c r="AC264" s="550"/>
      <c r="AD264" s="550"/>
      <c r="AE264" s="550"/>
      <c r="AF264" s="550"/>
      <c r="AG264" s="936"/>
      <c r="AH264" s="554"/>
      <c r="AI264" s="553"/>
      <c r="AJ264" s="555"/>
      <c r="AM264" s="552"/>
      <c r="AN264" s="552"/>
      <c r="AO264" s="552"/>
      <c r="AP264" s="552"/>
      <c r="AQ264" s="552"/>
      <c r="AR264" s="556"/>
      <c r="AS264" s="559" t="str">
        <f>AS580</f>
        <v>U</v>
      </c>
      <c r="AT264" s="552"/>
      <c r="AU264" s="559" t="str">
        <f>AV580</f>
        <v>W</v>
      </c>
      <c r="AV264" s="559" t="str">
        <f>AU580</f>
        <v>B</v>
      </c>
      <c r="AW264" s="551"/>
      <c r="AX264" s="552"/>
      <c r="AY264" s="552"/>
      <c r="AZ264" s="552"/>
      <c r="BA264" s="81"/>
      <c r="BB264" s="81"/>
      <c r="BC264" s="81"/>
      <c r="BD264" s="543"/>
      <c r="BE264" s="81"/>
      <c r="BF264" s="544"/>
      <c r="BG264" s="169"/>
      <c r="BS264" s="81"/>
      <c r="BT264" s="169"/>
      <c r="BU264" s="169"/>
      <c r="BV264" s="169"/>
      <c r="BW264" s="169"/>
      <c r="BX264" s="169"/>
      <c r="BY264" s="169"/>
    </row>
    <row r="265" spans="1:77" s="322" customFormat="1" ht="36" customHeight="1" thickTop="1" thickBot="1" x14ac:dyDescent="0.25">
      <c r="B265" s="1128"/>
      <c r="C265" s="1208" t="str">
        <f>usrCode(AS264&amp;AU264&amp;"/"&amp;AV264)</f>
        <v>WU/b</v>
      </c>
      <c r="D265" s="1394" t="str">
        <f>$U$3&amp;U265&amp;$U$4&amp;V265&amp;$U$5&amp;$U$6&amp;$U$7&amp;S265&amp;$U$8&amp;T265&amp;$U$9</f>
        <v>Être efficace dans le respect du système, mettre son intelligence au service de l'utile
(= ÊTRE UTILE AU MONDE, ÉLABORER)</v>
      </c>
      <c r="E265" s="1387"/>
      <c r="F265" s="554"/>
      <c r="G265" s="1236" t="str">
        <f>$CB$2&amp;S264&amp;$CC$2&amp;T264</f>
        <v>99% appartenir
  0% pouvoir</v>
      </c>
      <c r="H265" s="1506" t="s">
        <v>6</v>
      </c>
      <c r="I265" s="1505"/>
      <c r="J265" s="1507" t="s">
        <v>439</v>
      </c>
      <c r="K265" s="1536" t="s">
        <v>439</v>
      </c>
      <c r="L265" s="1509"/>
      <c r="M265" s="1510" t="s">
        <v>439</v>
      </c>
      <c r="N265" s="1511"/>
      <c r="O265" s="1110"/>
      <c r="P265" s="554"/>
      <c r="Q265" s="550" t="str">
        <f>C265</f>
        <v>WU/b</v>
      </c>
      <c r="R265" s="550" t="str">
        <f>usrCode(A267&amp;"/"&amp;A271)</f>
        <v>U/b</v>
      </c>
      <c r="S265" s="1236" t="str">
        <f t="shared" ref="S265:S274" si="94">UPPER(VLOOKUP(Q265,LibProfils,4,FALSE))</f>
        <v>ÊTRE UTILE AU MONDE</v>
      </c>
      <c r="T265" s="1236" t="str">
        <f t="shared" ref="T265:T275" si="95">UPPER(VLOOKUP(R265,LibProfils,4,FALSE))</f>
        <v>ÉLABORER</v>
      </c>
      <c r="U265" s="1236" t="str">
        <f t="shared" ref="U265:U275" si="96">UPPER(LEFT(VLOOKUP(Q265,LibProfils,5,FALSE)))&amp;MID(VLOOKUP(Q265,LibProfils,5,FALSE),2,99)</f>
        <v>Être efficace dans le respect du système</v>
      </c>
      <c r="V265" s="1236" t="str">
        <f t="shared" ref="V265:V275" si="97">VLOOKUP(R265,LibProfils,5,FALSE)</f>
        <v>mettre son intelligence au service de l'utile</v>
      </c>
      <c r="W265" s="554"/>
      <c r="X265" s="550"/>
      <c r="Y265" s="550"/>
      <c r="Z265" s="550"/>
      <c r="AA265" s="550"/>
      <c r="AB265" s="550"/>
      <c r="AC265" s="550"/>
      <c r="AD265" s="550"/>
      <c r="AE265" s="550"/>
      <c r="AF265" s="550"/>
      <c r="AG265" s="936"/>
      <c r="AH265" s="554"/>
      <c r="AI265" s="553"/>
      <c r="AJ265" s="555"/>
      <c r="AM265" s="552"/>
      <c r="AN265" s="552"/>
      <c r="AO265" s="552"/>
      <c r="AP265" s="552"/>
      <c r="AQ265" s="552"/>
      <c r="AR265" s="556"/>
      <c r="AS265" s="552"/>
      <c r="AT265" s="552"/>
      <c r="AU265" s="559"/>
      <c r="AV265" s="559"/>
      <c r="AW265" s="551"/>
      <c r="AX265" s="552"/>
      <c r="AY265" s="552"/>
      <c r="AZ265" s="552"/>
      <c r="BA265" s="81"/>
      <c r="BB265" s="81"/>
      <c r="BC265" s="81"/>
      <c r="BD265" s="543"/>
      <c r="BE265" s="81"/>
      <c r="BF265" s="544"/>
      <c r="BG265" s="169"/>
      <c r="BS265" s="81"/>
      <c r="BT265" s="169"/>
      <c r="BU265" s="169"/>
      <c r="BV265" s="169"/>
      <c r="BW265" s="169"/>
      <c r="BX265" s="169"/>
      <c r="BY265" s="169"/>
    </row>
    <row r="266" spans="1:77" s="322" customFormat="1" ht="36" customHeight="1" thickTop="1" thickBot="1" x14ac:dyDescent="0.25">
      <c r="B266" s="1578" t="s">
        <v>385</v>
      </c>
      <c r="C266" s="1142"/>
      <c r="D266" s="1395" t="str">
        <f t="shared" ref="D266:D275" si="98">$U$3&amp;U266&amp;$U$4&amp;V266&amp;$U$5&amp;$U$6&amp;$U$7&amp;S266&amp;$U$8&amp;T266&amp;$U$9</f>
        <v>Être efficace dans le respect du système, s'assurer d'un monde fonctionnel
(= ÊTRE UTILE AU MONDE, STRUCTURER)</v>
      </c>
      <c r="E266" s="1308"/>
      <c r="F266" s="554"/>
      <c r="G266" s="1236" t="str">
        <f>$CB$3&amp;S264&amp;$CC$3&amp;T264</f>
        <v>88% appartenir
11% pouvoir</v>
      </c>
      <c r="H266" s="1506" t="s">
        <v>11</v>
      </c>
      <c r="I266" s="1503"/>
      <c r="J266" s="1540" t="s">
        <v>16</v>
      </c>
      <c r="K266" s="1538" t="s">
        <v>16</v>
      </c>
      <c r="L266" s="1535" t="s">
        <v>16</v>
      </c>
      <c r="M266" s="1512"/>
      <c r="N266" s="1511"/>
      <c r="O266" s="1110"/>
      <c r="P266" s="554"/>
      <c r="Q266" s="550" t="str">
        <f>C265</f>
        <v>WU/b</v>
      </c>
      <c r="R266" s="550" t="str">
        <f>usrCode(A267&amp;A270)</f>
        <v>WU</v>
      </c>
      <c r="S266" s="1236" t="str">
        <f t="shared" si="94"/>
        <v>ÊTRE UTILE AU MONDE</v>
      </c>
      <c r="T266" s="1236" t="str">
        <f t="shared" si="95"/>
        <v>STRUCTURER</v>
      </c>
      <c r="U266" s="1236" t="str">
        <f t="shared" si="96"/>
        <v>Être efficace dans le respect du système</v>
      </c>
      <c r="V266" s="1236" t="str">
        <f t="shared" si="97"/>
        <v>s'assurer d'un monde fonctionnel</v>
      </c>
      <c r="W266" s="554"/>
      <c r="X266" s="550"/>
      <c r="Y266" s="550"/>
      <c r="Z266" s="550"/>
      <c r="AA266" s="550"/>
      <c r="AB266" s="550"/>
      <c r="AC266" s="550"/>
      <c r="AD266" s="550"/>
      <c r="AE266" s="550"/>
      <c r="AF266" s="550"/>
      <c r="AG266" s="936"/>
      <c r="AH266" s="554"/>
      <c r="AI266" s="553"/>
      <c r="AJ266" s="555"/>
      <c r="AM266" s="552"/>
      <c r="AN266" s="552"/>
      <c r="AO266" s="552"/>
      <c r="AP266" s="552"/>
      <c r="AQ266" s="552"/>
      <c r="AR266" s="556"/>
      <c r="AS266" s="552"/>
      <c r="AT266" s="552"/>
      <c r="AU266" s="559"/>
      <c r="AV266" s="559"/>
      <c r="AW266" s="551"/>
      <c r="AX266" s="552"/>
      <c r="AY266" s="552"/>
      <c r="AZ266" s="552"/>
      <c r="BA266" s="81"/>
      <c r="BB266" s="81"/>
      <c r="BC266" s="81"/>
      <c r="BD266" s="543"/>
      <c r="BE266" s="81"/>
      <c r="BF266" s="544"/>
      <c r="BG266" s="169"/>
      <c r="BS266" s="81"/>
      <c r="BT266" s="169"/>
      <c r="BU266" s="169"/>
      <c r="BV266" s="169"/>
      <c r="BW266" s="169"/>
      <c r="BX266" s="169"/>
      <c r="BY266" s="169"/>
    </row>
    <row r="267" spans="1:77" s="322" customFormat="1" ht="36" customHeight="1" thickTop="1" thickBot="1" x14ac:dyDescent="0.25">
      <c r="A267" s="31" t="str">
        <f>usrCode(AS264)</f>
        <v>U</v>
      </c>
      <c r="B267" s="553" t="str">
        <f>UPPER(VLOOKUP(A267,LibProfils,4,FALSE))&amp;CHAR(10)&amp;"("&amp;VLOOKUP(A267,LibProfils,5,FALSE)&amp;")"</f>
        <v>SAVOIR
(vivre dans un monde d'intelligence)</v>
      </c>
      <c r="C267" s="1143"/>
      <c r="D267" s="1398" t="str">
        <f t="shared" si="98"/>
        <v>Garantir le bon ordre du monde, s'assurer d'un monde fonctionnel
(= ADMINISTRER LE MONDE, STRUCTURER)</v>
      </c>
      <c r="E267" s="1309"/>
      <c r="F267" s="554"/>
      <c r="G267" s="1236" t="str">
        <f>$CB$4&amp;S264&amp;$CC$4&amp;T264</f>
        <v>77% appartenir
22% pouvoir</v>
      </c>
      <c r="H267" s="1506" t="s">
        <v>7</v>
      </c>
      <c r="I267" s="1503"/>
      <c r="J267" s="1513"/>
      <c r="K267" s="1539" t="s">
        <v>442</v>
      </c>
      <c r="L267" s="1509" t="s">
        <v>442</v>
      </c>
      <c r="M267" s="1512"/>
      <c r="N267" s="1514" t="s">
        <v>442</v>
      </c>
      <c r="O267" s="1110"/>
      <c r="P267" s="554"/>
      <c r="Q267" s="550" t="str">
        <f>C268</f>
        <v>WU.b</v>
      </c>
      <c r="R267" s="550" t="str">
        <f>usrCode(A267&amp;A270)</f>
        <v>WU</v>
      </c>
      <c r="S267" s="1236" t="str">
        <f t="shared" si="94"/>
        <v>ADMINISTRER LE MONDE</v>
      </c>
      <c r="T267" s="1236" t="str">
        <f t="shared" si="95"/>
        <v>STRUCTURER</v>
      </c>
      <c r="U267" s="1236" t="str">
        <f t="shared" si="96"/>
        <v>Garantir le bon ordre du monde</v>
      </c>
      <c r="V267" s="1236" t="str">
        <f t="shared" si="97"/>
        <v>s'assurer d'un monde fonctionnel</v>
      </c>
      <c r="W267" s="554"/>
      <c r="X267" s="550"/>
      <c r="Y267" s="550"/>
      <c r="Z267" s="550"/>
      <c r="AA267" s="550"/>
      <c r="AB267" s="550"/>
      <c r="AC267" s="550"/>
      <c r="AD267" s="550"/>
      <c r="AE267" s="550"/>
      <c r="AF267" s="550"/>
      <c r="AG267" s="936"/>
      <c r="AH267" s="554"/>
      <c r="AI267" s="553"/>
      <c r="AJ267" s="555"/>
      <c r="AM267" s="552"/>
      <c r="AN267" s="552"/>
      <c r="AO267" s="552"/>
      <c r="AP267" s="552"/>
      <c r="AQ267" s="552"/>
      <c r="AR267" s="556"/>
      <c r="AS267" s="552"/>
      <c r="AT267" s="552"/>
      <c r="AU267" s="559"/>
      <c r="AV267" s="559"/>
      <c r="AW267" s="551"/>
      <c r="AX267" s="552"/>
      <c r="AY267" s="552"/>
      <c r="AZ267" s="552"/>
      <c r="BA267" s="81"/>
      <c r="BB267" s="81"/>
      <c r="BC267" s="81"/>
      <c r="BD267" s="543"/>
      <c r="BE267" s="81"/>
      <c r="BF267" s="544"/>
      <c r="BG267" s="169"/>
      <c r="BS267" s="81"/>
      <c r="BT267" s="169"/>
      <c r="BU267" s="169"/>
      <c r="BV267" s="169"/>
      <c r="BW267" s="169"/>
      <c r="BX267" s="169"/>
      <c r="BY267" s="169"/>
    </row>
    <row r="268" spans="1:77" s="322" customFormat="1" ht="36" customHeight="1" thickTop="1" thickBot="1" x14ac:dyDescent="0.25">
      <c r="C268" s="1401" t="str">
        <f>usrCode(AS264&amp;AU264)&amp;"."&amp;LOWER(AV264)</f>
        <v>WU.b</v>
      </c>
      <c r="D268" s="1399" t="str">
        <f t="shared" si="98"/>
        <v>Garantir le bon ordre du monde, concevoir les méthodes
(= ADMINISTRER LE MONDE, PRÉPARER LE FUTUR)</v>
      </c>
      <c r="E268" s="1402"/>
      <c r="F268" s="554"/>
      <c r="G268" s="1236" t="str">
        <f>$CB$5&amp;S264&amp;$CC$5&amp;T264</f>
        <v>66% appartenir
33% pouvoir</v>
      </c>
      <c r="H268" s="1506" t="s">
        <v>12</v>
      </c>
      <c r="I268" s="1503"/>
      <c r="J268" s="1513"/>
      <c r="K268" s="1508" t="s">
        <v>17</v>
      </c>
      <c r="L268" s="1509" t="s">
        <v>17</v>
      </c>
      <c r="M268" s="1510" t="s">
        <v>17</v>
      </c>
      <c r="N268" s="1511"/>
      <c r="O268" s="1110"/>
      <c r="P268" s="554"/>
      <c r="Q268" s="550" t="str">
        <f>C268</f>
        <v>WU.b</v>
      </c>
      <c r="R268" s="550" t="str">
        <f>A267&amp;"."&amp;LOWER(A270)</f>
        <v>U.w</v>
      </c>
      <c r="S268" s="1236" t="str">
        <f t="shared" si="94"/>
        <v>ADMINISTRER LE MONDE</v>
      </c>
      <c r="T268" s="1236" t="str">
        <f t="shared" si="95"/>
        <v>PRÉPARER LE FUTUR</v>
      </c>
      <c r="U268" s="1236" t="str">
        <f t="shared" si="96"/>
        <v>Garantir le bon ordre du monde</v>
      </c>
      <c r="V268" s="1236" t="str">
        <f t="shared" si="97"/>
        <v>concevoir les méthodes</v>
      </c>
      <c r="W268" s="554"/>
      <c r="X268" s="550"/>
      <c r="Y268" s="550"/>
      <c r="Z268" s="550"/>
      <c r="AA268" s="550"/>
      <c r="AB268" s="550"/>
      <c r="AC268" s="550"/>
      <c r="AD268" s="550"/>
      <c r="AE268" s="550"/>
      <c r="AF268" s="550"/>
      <c r="AG268" s="936"/>
      <c r="AH268" s="554"/>
      <c r="AI268" s="553"/>
      <c r="AJ268" s="555"/>
      <c r="AM268" s="552"/>
      <c r="AN268" s="552"/>
      <c r="AO268" s="552"/>
      <c r="AP268" s="552"/>
      <c r="AQ268" s="552"/>
      <c r="AR268" s="556"/>
      <c r="AS268" s="552"/>
      <c r="AT268" s="552"/>
      <c r="AU268" s="559"/>
      <c r="AV268" s="559"/>
      <c r="AW268" s="551"/>
      <c r="AX268" s="552"/>
      <c r="AY268" s="552"/>
      <c r="AZ268" s="552"/>
      <c r="BA268" s="81"/>
      <c r="BB268" s="81"/>
      <c r="BC268" s="81"/>
      <c r="BD268" s="543"/>
      <c r="BE268" s="81"/>
      <c r="BF268" s="544"/>
      <c r="BG268" s="169"/>
      <c r="BS268" s="81"/>
      <c r="BT268" s="169"/>
      <c r="BU268" s="169"/>
      <c r="BV268" s="169"/>
      <c r="BW268" s="169"/>
      <c r="BX268" s="169"/>
      <c r="BY268" s="169"/>
    </row>
    <row r="269" spans="1:77" s="322" customFormat="1" ht="36" customHeight="1" thickTop="1" thickBot="1" x14ac:dyDescent="0.25">
      <c r="B269" s="1578" t="s">
        <v>384</v>
      </c>
      <c r="C269" s="1144"/>
      <c r="D269" s="1396" t="str">
        <f t="shared" si="98"/>
        <v>Orchestrer l'efficacité, concevoir les méthodes
(= ADMINISTRER, PRÉPARER LE FUTUR)</v>
      </c>
      <c r="E269" s="1310"/>
      <c r="F269" s="554"/>
      <c r="G269" s="1236" t="str">
        <f>$CB$6&amp;S264&amp;$CC$6&amp;T264</f>
        <v>55% appartenir
44% pouvoir</v>
      </c>
      <c r="H269" s="1506" t="s">
        <v>8</v>
      </c>
      <c r="I269" s="1503"/>
      <c r="J269" s="1507" t="s">
        <v>441</v>
      </c>
      <c r="K269" s="1515"/>
      <c r="L269" s="1509" t="s">
        <v>441</v>
      </c>
      <c r="M269" s="1510" t="s">
        <v>441</v>
      </c>
      <c r="N269" s="1511"/>
      <c r="O269" s="1110"/>
      <c r="P269" s="554"/>
      <c r="Q269" s="550" t="str">
        <f>A264</f>
        <v>WUB</v>
      </c>
      <c r="R269" s="550" t="str">
        <f>A267&amp;"."&amp;LOWER(A270)</f>
        <v>U.w</v>
      </c>
      <c r="S269" s="1236" t="str">
        <f t="shared" si="94"/>
        <v>ADMINISTRER</v>
      </c>
      <c r="T269" s="1236" t="str">
        <f t="shared" si="95"/>
        <v>PRÉPARER LE FUTUR</v>
      </c>
      <c r="U269" s="1236" t="str">
        <f t="shared" si="96"/>
        <v>Orchestrer l'efficacité</v>
      </c>
      <c r="V269" s="1236" t="str">
        <f t="shared" si="97"/>
        <v>concevoir les méthodes</v>
      </c>
      <c r="W269" s="554"/>
      <c r="X269" s="550"/>
      <c r="Y269" s="550"/>
      <c r="Z269" s="550"/>
      <c r="AA269" s="550"/>
      <c r="AB269" s="550"/>
      <c r="AC269" s="550"/>
      <c r="AD269" s="550"/>
      <c r="AE269" s="550"/>
      <c r="AF269" s="550"/>
      <c r="AG269" s="936"/>
      <c r="AH269" s="554"/>
      <c r="AI269" s="553"/>
      <c r="AJ269" s="555"/>
      <c r="AM269" s="552"/>
      <c r="AN269" s="552"/>
      <c r="AO269" s="552"/>
      <c r="AP269" s="552"/>
      <c r="AQ269" s="552"/>
      <c r="AR269" s="556"/>
      <c r="AS269" s="552"/>
      <c r="AT269" s="552"/>
      <c r="AU269" s="559"/>
      <c r="AV269" s="559"/>
      <c r="AW269" s="551"/>
      <c r="AX269" s="552"/>
      <c r="AY269" s="552"/>
      <c r="AZ269" s="552"/>
      <c r="BA269" s="81"/>
      <c r="BB269" s="81"/>
      <c r="BC269" s="81"/>
      <c r="BD269" s="543"/>
      <c r="BE269" s="81"/>
      <c r="BF269" s="544"/>
      <c r="BG269" s="169"/>
      <c r="BS269" s="81"/>
      <c r="BT269" s="169"/>
      <c r="BU269" s="169"/>
      <c r="BV269" s="169"/>
      <c r="BW269" s="169"/>
      <c r="BX269" s="169"/>
      <c r="BY269" s="169"/>
    </row>
    <row r="270" spans="1:77" s="322" customFormat="1" ht="36" customHeight="1" thickTop="1" thickBot="1" x14ac:dyDescent="0.25">
      <c r="A270" s="31" t="str">
        <f>usrCode(AU264)</f>
        <v>W</v>
      </c>
      <c r="B270" s="553" t="str">
        <f>UPPER(VLOOKUP(A270,LibProfils,4,FALSE))&amp;CHAR(10)&amp;"("&amp;VLOOKUP(A270,LibProfils,5,FALSE)&amp;")"</f>
        <v>APPARTENIR
(vivre en société)</v>
      </c>
      <c r="C270" s="1145"/>
      <c r="D270" s="1395" t="str">
        <f t="shared" si="98"/>
        <v>Orchestrer l'efficacité, savoir intervenir avec adéquation
(= ADMINISTRER, ÊTRE PERFORMANT)</v>
      </c>
      <c r="E270" s="1311"/>
      <c r="F270" s="554"/>
      <c r="G270" s="1236" t="str">
        <f>$CB$7&amp;S264&amp;$CC$7&amp;T264</f>
        <v>44% appartenir
55% pouvoir</v>
      </c>
      <c r="H270" s="1506" t="s">
        <v>13</v>
      </c>
      <c r="I270" s="1503"/>
      <c r="J270" s="1513"/>
      <c r="K270" s="1515"/>
      <c r="L270" s="1509" t="s">
        <v>18</v>
      </c>
      <c r="M270" s="1510" t="s">
        <v>18</v>
      </c>
      <c r="N270" s="1514" t="s">
        <v>18</v>
      </c>
      <c r="O270" s="1110"/>
      <c r="P270" s="554"/>
      <c r="Q270" s="550" t="str">
        <f>A264</f>
        <v>WUB</v>
      </c>
      <c r="R270" s="550" t="str">
        <f>A267&amp;"."&amp;LOWER(A271)</f>
        <v>U.b</v>
      </c>
      <c r="S270" s="1236" t="str">
        <f t="shared" si="94"/>
        <v>ADMINISTRER</v>
      </c>
      <c r="T270" s="1236" t="str">
        <f t="shared" si="95"/>
        <v>ÊTRE PERFORMANT</v>
      </c>
      <c r="U270" s="1236" t="str">
        <f t="shared" si="96"/>
        <v>Orchestrer l'efficacité</v>
      </c>
      <c r="V270" s="1236" t="str">
        <f t="shared" si="97"/>
        <v>savoir intervenir avec adéquation</v>
      </c>
      <c r="W270" s="554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936"/>
      <c r="AH270" s="554"/>
      <c r="AI270" s="553"/>
      <c r="AJ270" s="555"/>
      <c r="AM270" s="552"/>
      <c r="AN270" s="552"/>
      <c r="AO270" s="552"/>
      <c r="AP270" s="552"/>
      <c r="AQ270" s="552"/>
      <c r="AR270" s="556"/>
      <c r="AS270" s="552"/>
      <c r="AT270" s="552"/>
      <c r="AU270" s="559"/>
      <c r="AV270" s="559"/>
      <c r="AW270" s="551"/>
      <c r="AX270" s="552"/>
      <c r="AY270" s="552"/>
      <c r="AZ270" s="552"/>
      <c r="BA270" s="81"/>
      <c r="BB270" s="81"/>
      <c r="BC270" s="81"/>
      <c r="BD270" s="543"/>
      <c r="BE270" s="81"/>
      <c r="BF270" s="544"/>
      <c r="BG270" s="169"/>
      <c r="BS270" s="81"/>
      <c r="BT270" s="169"/>
      <c r="BU270" s="169"/>
      <c r="BV270" s="169"/>
      <c r="BW270" s="169"/>
      <c r="BX270" s="169"/>
      <c r="BY270" s="169"/>
    </row>
    <row r="271" spans="1:77" s="322" customFormat="1" ht="36" customHeight="1" thickTop="1" thickBot="1" x14ac:dyDescent="0.25">
      <c r="A271" s="31" t="str">
        <f>usrCode(AV264)</f>
        <v>B</v>
      </c>
      <c r="B271" s="553" t="str">
        <f>UPPER(VLOOKUP(A271,LibProfils,4,FALSE))&amp;CHAR(10)&amp;"("&amp;VLOOKUP(A271,LibProfils,5,FALSE)&amp;")"</f>
        <v>POUVOIR
(vivre dans un monde de compétition)</v>
      </c>
      <c r="C271" s="1403" t="str">
        <f>usrCode(AS264&amp;AV264)&amp;"."&amp;LOWER(AU264)</f>
        <v>UB.w</v>
      </c>
      <c r="D271" s="1396" t="str">
        <f t="shared" si="98"/>
        <v>Dompter les difficultés, savoir intervenir avec adéquation
(= PARFAIRE L'AGENCEMENT DU MONDE, ÊTRE PERFORMANT)</v>
      </c>
      <c r="E271" s="1404"/>
      <c r="F271" s="554"/>
      <c r="G271" s="1236" t="str">
        <f>$CB$8&amp;S264&amp;$CC$8&amp;T264</f>
        <v>33% appartenir
66% pouvoir</v>
      </c>
      <c r="H271" s="1506" t="s">
        <v>9</v>
      </c>
      <c r="I271" s="1503"/>
      <c r="J271" s="1513"/>
      <c r="K271" s="1508" t="s">
        <v>443</v>
      </c>
      <c r="L271" s="1516"/>
      <c r="M271" s="1510" t="s">
        <v>443</v>
      </c>
      <c r="N271" s="1514" t="s">
        <v>443</v>
      </c>
      <c r="O271" s="1110"/>
      <c r="P271" s="554"/>
      <c r="Q271" s="550" t="str">
        <f>C271</f>
        <v>UB.w</v>
      </c>
      <c r="R271" s="550" t="str">
        <f>A267&amp;"."&amp;LOWER(A271)</f>
        <v>U.b</v>
      </c>
      <c r="S271" s="1236" t="str">
        <f t="shared" si="94"/>
        <v>PARFAIRE L'AGENCEMENT DU MONDE</v>
      </c>
      <c r="T271" s="1236" t="str">
        <f t="shared" si="95"/>
        <v>ÊTRE PERFORMANT</v>
      </c>
      <c r="U271" s="1236" t="str">
        <f t="shared" si="96"/>
        <v>Dompter les difficultés</v>
      </c>
      <c r="V271" s="1236" t="str">
        <f t="shared" si="97"/>
        <v>savoir intervenir avec adéquation</v>
      </c>
      <c r="W271" s="554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936"/>
      <c r="AH271" s="554"/>
      <c r="AI271" s="553"/>
      <c r="AJ271" s="555"/>
      <c r="AM271" s="552"/>
      <c r="AN271" s="552"/>
      <c r="AO271" s="552"/>
      <c r="AP271" s="552"/>
      <c r="AQ271" s="552"/>
      <c r="AR271" s="556"/>
      <c r="AS271" s="552"/>
      <c r="AT271" s="552"/>
      <c r="AU271" s="559"/>
      <c r="AV271" s="559"/>
      <c r="AW271" s="551"/>
      <c r="AX271" s="552"/>
      <c r="AY271" s="552"/>
      <c r="AZ271" s="552"/>
      <c r="BA271" s="81"/>
      <c r="BB271" s="81"/>
      <c r="BC271" s="81"/>
      <c r="BD271" s="543"/>
      <c r="BE271" s="81"/>
      <c r="BF271" s="544"/>
      <c r="BG271" s="169"/>
      <c r="BS271" s="81"/>
      <c r="BT271" s="169"/>
      <c r="BU271" s="169"/>
      <c r="BV271" s="169"/>
      <c r="BW271" s="169"/>
      <c r="BX271" s="169"/>
      <c r="BY271" s="169"/>
    </row>
    <row r="272" spans="1:77" s="322" customFormat="1" ht="36" customHeight="1" thickTop="1" thickBot="1" x14ac:dyDescent="0.25">
      <c r="B272" s="1578" t="s">
        <v>589</v>
      </c>
      <c r="C272" s="1146"/>
      <c r="D272" s="1395" t="str">
        <f t="shared" si="98"/>
        <v>Dompter les difficultés, atteindre ses objectifs
(= PARFAIRE L'AGENCEMENT DU MONDE, RÉUSSIR)</v>
      </c>
      <c r="E272" s="1312"/>
      <c r="F272" s="554"/>
      <c r="G272" s="1236" t="str">
        <f>$CB$9&amp;S264&amp;$CC$9&amp;T264</f>
        <v>22% appartenir
77% pouvoir</v>
      </c>
      <c r="H272" s="1506" t="s">
        <v>14</v>
      </c>
      <c r="I272" s="1503"/>
      <c r="J272" s="1507" t="s">
        <v>19</v>
      </c>
      <c r="K272" s="1515"/>
      <c r="L272" s="1516"/>
      <c r="M272" s="1510" t="s">
        <v>19</v>
      </c>
      <c r="N272" s="1514" t="s">
        <v>19</v>
      </c>
      <c r="O272" s="1110"/>
      <c r="P272" s="554"/>
      <c r="Q272" s="550" t="str">
        <f>C271</f>
        <v>UB.w</v>
      </c>
      <c r="R272" s="550" t="str">
        <f>usrCode(A267&amp;A271)</f>
        <v>UB</v>
      </c>
      <c r="S272" s="1236" t="str">
        <f t="shared" si="94"/>
        <v>PARFAIRE L'AGENCEMENT DU MONDE</v>
      </c>
      <c r="T272" s="1236" t="str">
        <f t="shared" si="95"/>
        <v>RÉUSSIR</v>
      </c>
      <c r="U272" s="1236" t="str">
        <f t="shared" si="96"/>
        <v>Dompter les difficultés</v>
      </c>
      <c r="V272" s="1236" t="str">
        <f t="shared" si="97"/>
        <v>atteindre ses objectifs</v>
      </c>
      <c r="W272" s="554"/>
      <c r="X272" s="550"/>
      <c r="Y272" s="550"/>
      <c r="Z272" s="550"/>
      <c r="AA272" s="550"/>
      <c r="AB272" s="550"/>
      <c r="AC272" s="550"/>
      <c r="AD272" s="550"/>
      <c r="AE272" s="550"/>
      <c r="AF272" s="550"/>
      <c r="AG272" s="936"/>
      <c r="AH272" s="554"/>
      <c r="AI272" s="553"/>
      <c r="AJ272" s="555"/>
      <c r="AM272" s="552"/>
      <c r="AN272" s="552"/>
      <c r="AO272" s="552"/>
      <c r="AP272" s="552"/>
      <c r="AQ272" s="552"/>
      <c r="AR272" s="556"/>
      <c r="AS272" s="552"/>
      <c r="AT272" s="552"/>
      <c r="AU272" s="559"/>
      <c r="AV272" s="559"/>
      <c r="AW272" s="551"/>
      <c r="AX272" s="552"/>
      <c r="AY272" s="552"/>
      <c r="AZ272" s="552"/>
      <c r="BA272" s="81"/>
      <c r="BB272" s="81"/>
      <c r="BC272" s="81"/>
      <c r="BD272" s="543"/>
      <c r="BE272" s="81"/>
      <c r="BF272" s="544"/>
      <c r="BG272" s="169"/>
      <c r="BS272" s="81"/>
      <c r="BT272" s="169"/>
      <c r="BU272" s="169"/>
      <c r="BV272" s="169"/>
      <c r="BW272" s="169"/>
      <c r="BX272" s="169"/>
      <c r="BY272" s="169"/>
    </row>
    <row r="273" spans="1:77" s="322" customFormat="1" ht="36" customHeight="1" thickTop="1" thickBot="1" x14ac:dyDescent="0.25">
      <c r="A273" s="31" t="str">
        <f>usrCode(AU264&amp;AV264)</f>
        <v>WB</v>
      </c>
      <c r="B273" s="553" t="str">
        <f>UPPER(VLOOKUP(A273,LibProfils,4,FALSE))&amp;CHAR(10)&amp;"("&amp;VLOOKUP(A273,LibProfils,5,FALSE)&amp;")"</f>
        <v>INTÉGRER
(disposer d'une place dans le système)</v>
      </c>
      <c r="C273" s="1147"/>
      <c r="D273" s="1398" t="str">
        <f t="shared" si="98"/>
        <v>Atteindre ses objectifs selon ses propres règles, atteindre ses objectifs
(= SUIVRE SES PLANS, RÉUSSIR)</v>
      </c>
      <c r="E273" s="1313"/>
      <c r="F273" s="554"/>
      <c r="G273" s="1236" t="str">
        <f>$CB$10&amp;S264&amp;$CC$10&amp;T264</f>
        <v>11% appartenir
88% pouvoir</v>
      </c>
      <c r="H273" s="1506" t="s">
        <v>10</v>
      </c>
      <c r="I273" s="1503"/>
      <c r="J273" s="1507" t="s">
        <v>440</v>
      </c>
      <c r="K273" s="1515"/>
      <c r="L273" s="1509" t="s">
        <v>440</v>
      </c>
      <c r="M273" s="1512"/>
      <c r="N273" s="1514" t="s">
        <v>440</v>
      </c>
      <c r="O273" s="1110"/>
      <c r="P273" s="554"/>
      <c r="Q273" s="550" t="str">
        <f>C274</f>
        <v>UB/w</v>
      </c>
      <c r="R273" s="550" t="str">
        <f>usrCode(A267&amp;A271)</f>
        <v>UB</v>
      </c>
      <c r="S273" s="1236" t="str">
        <f t="shared" si="94"/>
        <v>SUIVRE SES PLANS</v>
      </c>
      <c r="T273" s="1236" t="str">
        <f t="shared" si="95"/>
        <v>RÉUSSIR</v>
      </c>
      <c r="U273" s="1236" t="str">
        <f t="shared" si="96"/>
        <v>Atteindre ses objectifs selon ses propres règles</v>
      </c>
      <c r="V273" s="1236" t="str">
        <f t="shared" si="97"/>
        <v>atteindre ses objectifs</v>
      </c>
      <c r="W273" s="554"/>
      <c r="X273" s="550"/>
      <c r="Y273" s="550"/>
      <c r="Z273" s="550"/>
      <c r="AA273" s="550"/>
      <c r="AB273" s="550"/>
      <c r="AC273" s="550"/>
      <c r="AD273" s="550"/>
      <c r="AE273" s="550"/>
      <c r="AF273" s="550"/>
      <c r="AG273" s="936"/>
      <c r="AH273" s="554"/>
      <c r="AI273" s="553"/>
      <c r="AJ273" s="555"/>
      <c r="AM273" s="552"/>
      <c r="AN273" s="552"/>
      <c r="AO273" s="552"/>
      <c r="AP273" s="552"/>
      <c r="AQ273" s="552"/>
      <c r="AR273" s="556"/>
      <c r="AS273" s="552"/>
      <c r="AT273" s="552"/>
      <c r="AU273" s="559"/>
      <c r="AV273" s="559"/>
      <c r="AW273" s="551"/>
      <c r="AX273" s="552"/>
      <c r="AY273" s="552"/>
      <c r="AZ273" s="552"/>
      <c r="BA273" s="81"/>
      <c r="BB273" s="81"/>
      <c r="BC273" s="81"/>
      <c r="BD273" s="543"/>
      <c r="BE273" s="81"/>
      <c r="BF273" s="544"/>
      <c r="BG273" s="169"/>
      <c r="BS273" s="81"/>
      <c r="BT273" s="169"/>
      <c r="BU273" s="169"/>
      <c r="BV273" s="169"/>
      <c r="BW273" s="169"/>
      <c r="BX273" s="169"/>
      <c r="BY273" s="169"/>
    </row>
    <row r="274" spans="1:77" s="322" customFormat="1" ht="36" customHeight="1" thickTop="1" thickBot="1" x14ac:dyDescent="0.25">
      <c r="A274" s="31" t="s">
        <v>9</v>
      </c>
      <c r="B274" s="553" t="str">
        <f>UPPER(VLOOKUP(A274,LibProfils,4,FALSE))&amp;CHAR(10)&amp;"("&amp;VLOOKUP(A274,LibProfils,5,FALSE)&amp;")"</f>
        <v>AGIR
(vivre en mouvement)</v>
      </c>
      <c r="C274" s="1405" t="str">
        <f>usrCode(AS264&amp;AV264&amp;"/"&amp;AU264)</f>
        <v>UB/w</v>
      </c>
      <c r="D274" s="1399" t="str">
        <f t="shared" si="98"/>
        <v>Atteindre ses objectifs selon ses propres règles, inventer le futur
(= SUIVRE SES PLANS, INVENTER)</v>
      </c>
      <c r="E274" s="1406" t="s">
        <v>29</v>
      </c>
      <c r="F274" s="554"/>
      <c r="G274" s="1236" t="str">
        <f>$CB$11&amp;S264&amp;$CC$11&amp;T264</f>
        <v xml:space="preserve">  0% appartenir
99% pouvoir</v>
      </c>
      <c r="H274" s="1506" t="s">
        <v>15</v>
      </c>
      <c r="I274" s="1517"/>
      <c r="J274" s="1507" t="s">
        <v>20</v>
      </c>
      <c r="K274" s="1508" t="s">
        <v>20</v>
      </c>
      <c r="L274" s="1516"/>
      <c r="M274" s="1512"/>
      <c r="N274" s="1514" t="s">
        <v>20</v>
      </c>
      <c r="O274" s="1110"/>
      <c r="P274" s="554"/>
      <c r="Q274" s="550" t="str">
        <f>C274</f>
        <v>UB/w</v>
      </c>
      <c r="R274" s="550" t="str">
        <f>usrCode(A267&amp;"/"&amp;A270)</f>
        <v>U/w</v>
      </c>
      <c r="S274" s="1236" t="str">
        <f t="shared" si="94"/>
        <v>SUIVRE SES PLANS</v>
      </c>
      <c r="T274" s="1236" t="str">
        <f t="shared" si="95"/>
        <v>INVENTER</v>
      </c>
      <c r="U274" s="1236" t="str">
        <f t="shared" si="96"/>
        <v>Atteindre ses objectifs selon ses propres règles</v>
      </c>
      <c r="V274" s="1236" t="str">
        <f t="shared" si="97"/>
        <v>inventer le futur</v>
      </c>
      <c r="W274" s="554"/>
      <c r="X274" s="550"/>
      <c r="Y274" s="550"/>
      <c r="Z274" s="550"/>
      <c r="AA274" s="550"/>
      <c r="AB274" s="550"/>
      <c r="AC274" s="550"/>
      <c r="AD274" s="550"/>
      <c r="AE274" s="550"/>
      <c r="AF274" s="550"/>
      <c r="AG274" s="936"/>
      <c r="AH274" s="554"/>
      <c r="AI274" s="553"/>
      <c r="AJ274" s="555"/>
      <c r="AM274" s="552"/>
      <c r="AN274" s="552"/>
      <c r="AO274" s="552"/>
      <c r="AP274" s="552"/>
      <c r="AQ274" s="552"/>
      <c r="AR274" s="556"/>
      <c r="AS274" s="552"/>
      <c r="AT274" s="552"/>
      <c r="AU274" s="559"/>
      <c r="AV274" s="559"/>
      <c r="AW274" s="551"/>
      <c r="AX274" s="552"/>
      <c r="AY274" s="552"/>
      <c r="AZ274" s="552"/>
      <c r="BA274" s="81"/>
      <c r="BB274" s="81"/>
      <c r="BC274" s="81"/>
      <c r="BD274" s="543"/>
      <c r="BE274" s="81"/>
      <c r="BF274" s="544"/>
      <c r="BG274" s="169"/>
      <c r="BS274" s="81"/>
      <c r="BT274" s="169"/>
      <c r="BU274" s="169"/>
      <c r="BV274" s="169"/>
      <c r="BW274" s="169"/>
      <c r="BX274" s="169"/>
      <c r="BY274" s="169"/>
    </row>
    <row r="275" spans="1:77" s="322" customFormat="1" ht="36" customHeight="1" thickTop="1" thickBot="1" x14ac:dyDescent="0.25">
      <c r="B275" s="1363" t="str">
        <f>"présence de la motivation "&amp;A267&amp;" ("&amp;VLOOKUP(A267,LibProfils,4,FALSE)&amp;")"&amp;CHAR(10)&amp;"absence de la motivation "&amp;A273&amp;" ("&amp;VLOOKUP(A273,LibProfils,4,FALSE)&amp;")"</f>
        <v>présence de la motivation U (savoir)
absence de la motivation WB (intégrer)</v>
      </c>
      <c r="C275" s="1278" t="str">
        <f>A267&amp;"."&amp;LOWER(A274)</f>
        <v>U.rg</v>
      </c>
      <c r="D275" s="1400" t="str">
        <f t="shared" si="98"/>
        <v>Comprendre l'inconnu, rechercher la stimulation
(= DÉVELOPPER LA CONNAISSANCE, S'AVENTURER)</v>
      </c>
      <c r="E275" s="1280"/>
      <c r="F275" s="554"/>
      <c r="G275" s="1236" t="str">
        <f>$CB$12&amp;VLOOKUP(AU264,LibProfils,4,FALSE)&amp;$CC$12&amp;VLOOKUP(AV264,LibProfils,4,FALSE)</f>
        <v xml:space="preserve">  0% appartenir
  0% pouvoir</v>
      </c>
      <c r="H275" s="1236"/>
      <c r="I275" s="1504" t="s">
        <v>445</v>
      </c>
      <c r="O275" s="1110"/>
      <c r="P275" s="554"/>
      <c r="Q275" s="550" t="str">
        <f>C275</f>
        <v>U.rg</v>
      </c>
      <c r="R275" s="550" t="str">
        <f>usrCode(A267&amp;A274)</f>
        <v>GUR</v>
      </c>
      <c r="S275" s="1236" t="str">
        <f>UPPER(VLOOKUP(Q275,LibProfils,4,FALSE))</f>
        <v>DÉVELOPPER LA CONNAISSANCE</v>
      </c>
      <c r="T275" s="1236" t="str">
        <f t="shared" si="95"/>
        <v>S'AVENTURER</v>
      </c>
      <c r="U275" s="1236" t="str">
        <f t="shared" si="96"/>
        <v>Comprendre l'inconnu</v>
      </c>
      <c r="V275" s="1236" t="str">
        <f t="shared" si="97"/>
        <v>rechercher la stimulation</v>
      </c>
      <c r="W275" s="554"/>
      <c r="X275" s="550"/>
      <c r="Y275" s="550"/>
      <c r="Z275" s="550"/>
      <c r="AA275" s="550"/>
      <c r="AB275" s="550"/>
      <c r="AC275" s="550"/>
      <c r="AD275" s="550"/>
      <c r="AE275" s="550"/>
      <c r="AF275" s="550"/>
      <c r="AG275" s="936"/>
      <c r="AH275" s="554"/>
      <c r="AI275" s="553"/>
      <c r="AJ275" s="555"/>
      <c r="AM275" s="552"/>
      <c r="AN275" s="552"/>
      <c r="AO275" s="552"/>
      <c r="AP275" s="552"/>
      <c r="AQ275" s="552"/>
      <c r="AR275" s="556"/>
      <c r="AS275" s="552"/>
      <c r="AT275" s="552"/>
      <c r="AU275" s="559"/>
      <c r="AV275" s="559"/>
      <c r="AW275" s="551"/>
      <c r="AX275" s="552"/>
      <c r="AY275" s="552"/>
      <c r="AZ275" s="552"/>
      <c r="BA275" s="81"/>
      <c r="BB275" s="81"/>
      <c r="BC275" s="81"/>
      <c r="BD275" s="543"/>
      <c r="BE275" s="81"/>
      <c r="BF275" s="544"/>
      <c r="BG275" s="169"/>
      <c r="BS275" s="81"/>
      <c r="BT275" s="169"/>
      <c r="BU275" s="169"/>
      <c r="BV275" s="169"/>
      <c r="BW275" s="169"/>
      <c r="BX275" s="169"/>
      <c r="BY275" s="169"/>
    </row>
    <row r="276" spans="1:77" s="322" customFormat="1" ht="36" customHeight="1" thickTop="1" thickBot="1" x14ac:dyDescent="0.25">
      <c r="B276" s="1128"/>
      <c r="C276" s="1125"/>
      <c r="D276" s="553"/>
      <c r="E276" s="554"/>
      <c r="F276" s="554"/>
      <c r="G276" s="554"/>
      <c r="H276" s="1110"/>
      <c r="I276" s="1110"/>
      <c r="J276" s="1489"/>
      <c r="K276" s="1489"/>
      <c r="L276" s="1110"/>
      <c r="M276" s="1110"/>
      <c r="N276" s="1110"/>
      <c r="O276" s="1110"/>
      <c r="P276" s="554"/>
      <c r="Q276" s="554"/>
      <c r="R276" s="554"/>
      <c r="S276" s="554"/>
      <c r="T276" s="554"/>
      <c r="U276" s="554"/>
      <c r="V276" s="554"/>
      <c r="W276" s="554"/>
      <c r="X276" s="550"/>
      <c r="Y276" s="550"/>
      <c r="Z276" s="550"/>
      <c r="AA276" s="550"/>
      <c r="AB276" s="550"/>
      <c r="AC276" s="550"/>
      <c r="AD276" s="550"/>
      <c r="AE276" s="550"/>
      <c r="AF276" s="550"/>
      <c r="AG276" s="936"/>
      <c r="AH276" s="554"/>
      <c r="AI276" s="553"/>
      <c r="AJ276" s="555"/>
      <c r="AM276" s="552"/>
      <c r="AN276" s="552"/>
      <c r="AO276" s="552"/>
      <c r="AP276" s="552"/>
      <c r="AQ276" s="552"/>
      <c r="AR276" s="556"/>
      <c r="AS276" s="552"/>
      <c r="AT276" s="552"/>
      <c r="AU276" s="559"/>
      <c r="AV276" s="559"/>
      <c r="AW276" s="551"/>
      <c r="AX276" s="552"/>
      <c r="AY276" s="552"/>
      <c r="AZ276" s="552"/>
      <c r="BA276" s="81"/>
      <c r="BB276" s="81"/>
      <c r="BC276" s="81"/>
      <c r="BD276" s="543"/>
      <c r="BE276" s="81"/>
      <c r="BF276" s="544"/>
      <c r="BG276" s="169"/>
      <c r="BS276" s="81"/>
      <c r="BT276" s="169"/>
      <c r="BU276" s="169"/>
      <c r="BV276" s="169"/>
      <c r="BW276" s="169"/>
      <c r="BX276" s="169"/>
      <c r="BY276" s="169"/>
    </row>
    <row r="277" spans="1:77" s="322" customFormat="1" ht="36" customHeight="1" thickTop="1" thickBot="1" x14ac:dyDescent="0.25">
      <c r="A277" s="1280" t="str">
        <f>usrCode(AS277&amp;AU277&amp;AV277)</f>
        <v>GUR</v>
      </c>
      <c r="B277" s="1362" t="str">
        <f>UPPER(VLOOKUP(A277,LibProfils,4,FALSE))&amp;CHAR(10)&amp;"("&amp;VLOOKUP(A277,LibProfils,5,FALSE)&amp;")"</f>
        <v>S'AVENTURER
(rechercher la stimulation)</v>
      </c>
      <c r="C277" s="1125"/>
      <c r="D277" s="553"/>
      <c r="E277" s="554"/>
      <c r="F277" s="554"/>
      <c r="G277" s="1364"/>
      <c r="H277" s="1110"/>
      <c r="I277" s="1504" t="s">
        <v>444</v>
      </c>
      <c r="J277" s="1489"/>
      <c r="K277" s="1489"/>
      <c r="L277" s="1110"/>
      <c r="M277" s="1110"/>
      <c r="N277" s="1110"/>
      <c r="O277" s="1110"/>
      <c r="P277" s="554"/>
      <c r="Q277" s="554" t="str">
        <f>A283</f>
        <v>R</v>
      </c>
      <c r="R277" s="554" t="str">
        <f>A284</f>
        <v>G</v>
      </c>
      <c r="S277" s="1236" t="str">
        <f>VLOOKUP(Q277,LibProfils,4,FALSE)</f>
        <v>vibrer</v>
      </c>
      <c r="T277" s="1236" t="str">
        <f>VLOOKUP(R277,LibProfils,4,FALSE)</f>
        <v>apprécier</v>
      </c>
      <c r="U277" s="554"/>
      <c r="V277" s="554"/>
      <c r="W277" s="554"/>
      <c r="X277" s="550"/>
      <c r="Y277" s="550"/>
      <c r="Z277" s="550"/>
      <c r="AA277" s="550"/>
      <c r="AB277" s="550"/>
      <c r="AC277" s="550"/>
      <c r="AD277" s="550"/>
      <c r="AE277" s="550"/>
      <c r="AF277" s="550"/>
      <c r="AG277" s="936"/>
      <c r="AH277" s="554"/>
      <c r="AI277" s="553"/>
      <c r="AJ277" s="555"/>
      <c r="AM277" s="552"/>
      <c r="AN277" s="552"/>
      <c r="AO277" s="552"/>
      <c r="AP277" s="552"/>
      <c r="AQ277" s="552"/>
      <c r="AR277" s="556"/>
      <c r="AS277" s="559" t="str">
        <f>AS581</f>
        <v>U</v>
      </c>
      <c r="AT277" s="552"/>
      <c r="AU277" s="559" t="str">
        <f>AU581</f>
        <v>R</v>
      </c>
      <c r="AV277" s="559" t="str">
        <f>AV581</f>
        <v>G</v>
      </c>
      <c r="AW277" s="551"/>
      <c r="AX277" s="552"/>
      <c r="AY277" s="552"/>
      <c r="AZ277" s="552"/>
      <c r="BA277" s="81"/>
      <c r="BB277" s="81"/>
      <c r="BC277" s="81"/>
      <c r="BD277" s="543"/>
      <c r="BE277" s="81"/>
      <c r="BF277" s="544"/>
      <c r="BG277" s="169"/>
      <c r="BS277" s="81"/>
      <c r="BT277" s="169"/>
      <c r="BU277" s="169"/>
      <c r="BV277" s="169"/>
      <c r="BW277" s="169"/>
      <c r="BX277" s="169"/>
      <c r="BY277" s="169"/>
    </row>
    <row r="278" spans="1:77" s="322" customFormat="1" ht="36" customHeight="1" thickTop="1" thickBot="1" x14ac:dyDescent="0.25">
      <c r="B278" s="1128"/>
      <c r="C278" s="1189" t="str">
        <f>usrCode(AS277&amp;AU277&amp;"/"&amp;AV277)</f>
        <v>UR/g</v>
      </c>
      <c r="D278" s="1394" t="str">
        <f>$U$3&amp;U278&amp;$U$4&amp;V278&amp;$U$5&amp;$U$6&amp;$U$7&amp;S278&amp;$U$8&amp;T278&amp;$U$9</f>
        <v>Innover avec efficacité, améliorer le monde
(= ŒUVRER POUR LE PROGRÈS, AMÉLIORER)</v>
      </c>
      <c r="E278" s="1415"/>
      <c r="F278" s="554"/>
      <c r="G278" s="1236" t="str">
        <f>$CB$2&amp;S277&amp;$CC$2&amp;T277</f>
        <v>99% vibrer
  0% apprécier</v>
      </c>
      <c r="H278" s="1506" t="s">
        <v>6</v>
      </c>
      <c r="I278" s="1505"/>
      <c r="J278" s="1507" t="s">
        <v>439</v>
      </c>
      <c r="K278" s="1508" t="s">
        <v>439</v>
      </c>
      <c r="L278" s="1509"/>
      <c r="M278" s="1510" t="s">
        <v>439</v>
      </c>
      <c r="N278" s="1511"/>
      <c r="O278" s="1110"/>
      <c r="P278" s="554"/>
      <c r="Q278" s="550" t="str">
        <f>C278</f>
        <v>UR/g</v>
      </c>
      <c r="R278" s="550" t="str">
        <f>usrCode(A280&amp;"/"&amp;A284)</f>
        <v>U/g</v>
      </c>
      <c r="S278" s="1236" t="str">
        <f t="shared" ref="S278:S287" si="99">UPPER(VLOOKUP(Q278,LibProfils,4,FALSE))</f>
        <v>ŒUVRER POUR LE PROGRÈS</v>
      </c>
      <c r="T278" s="1236" t="str">
        <f t="shared" ref="T278:T288" si="100">UPPER(VLOOKUP(R278,LibProfils,4,FALSE))</f>
        <v>AMÉLIORER</v>
      </c>
      <c r="U278" s="1236" t="str">
        <f t="shared" ref="U278:U288" si="101">UPPER(LEFT(VLOOKUP(Q278,LibProfils,5,FALSE)))&amp;MID(VLOOKUP(Q278,LibProfils,5,FALSE),2,99)</f>
        <v>Innover avec efficacité</v>
      </c>
      <c r="V278" s="1236" t="str">
        <f t="shared" ref="V278:V288" si="102">VLOOKUP(R278,LibProfils,5,FALSE)</f>
        <v>améliorer le monde</v>
      </c>
      <c r="W278" s="554"/>
      <c r="X278" s="550"/>
      <c r="Y278" s="550"/>
      <c r="Z278" s="550"/>
      <c r="AA278" s="550"/>
      <c r="AB278" s="550"/>
      <c r="AC278" s="550"/>
      <c r="AD278" s="550"/>
      <c r="AE278" s="550"/>
      <c r="AF278" s="550"/>
      <c r="AG278" s="936"/>
      <c r="AH278" s="554"/>
      <c r="AI278" s="553"/>
      <c r="AJ278" s="555"/>
      <c r="AM278" s="552"/>
      <c r="AN278" s="552"/>
      <c r="AO278" s="552"/>
      <c r="AP278" s="552"/>
      <c r="AQ278" s="552"/>
      <c r="AR278" s="556"/>
      <c r="AS278" s="552"/>
      <c r="AT278" s="552"/>
      <c r="AU278" s="559"/>
      <c r="AV278" s="559"/>
      <c r="AW278" s="551"/>
      <c r="AX278" s="552"/>
      <c r="AY278" s="552"/>
      <c r="AZ278" s="552"/>
      <c r="BA278" s="81"/>
      <c r="BB278" s="81"/>
      <c r="BC278" s="81"/>
      <c r="BD278" s="543"/>
      <c r="BE278" s="81"/>
      <c r="BF278" s="544"/>
      <c r="BG278" s="169"/>
      <c r="BS278" s="81"/>
      <c r="BT278" s="169"/>
      <c r="BU278" s="169"/>
      <c r="BV278" s="169"/>
      <c r="BW278" s="169"/>
      <c r="BX278" s="169"/>
      <c r="BY278" s="169"/>
    </row>
    <row r="279" spans="1:77" s="322" customFormat="1" ht="36" customHeight="1" thickTop="1" thickBot="1" x14ac:dyDescent="0.25">
      <c r="B279" s="1578" t="s">
        <v>385</v>
      </c>
      <c r="C279" s="1190"/>
      <c r="D279" s="1395" t="str">
        <f t="shared" ref="D279:D288" si="103">$U$3&amp;U279&amp;$U$4&amp;V279&amp;$U$5&amp;$U$6&amp;$U$7&amp;S279&amp;$U$8&amp;T279&amp;$U$9</f>
        <v>Innover avec efficacité, faire tournoyer les idées
(= ŒUVRER POUR LE PROGRÈS, PENSER)</v>
      </c>
      <c r="E279" s="1338"/>
      <c r="F279" s="554"/>
      <c r="G279" s="1236" t="str">
        <f>$CB$3&amp;S277&amp;$CC$3&amp;T277</f>
        <v>88% vibrer
11% apprécier</v>
      </c>
      <c r="H279" s="1506" t="s">
        <v>11</v>
      </c>
      <c r="I279" s="1503"/>
      <c r="J279" s="1507" t="s">
        <v>16</v>
      </c>
      <c r="K279" s="1508" t="s">
        <v>16</v>
      </c>
      <c r="L279" s="1509" t="s">
        <v>16</v>
      </c>
      <c r="M279" s="1512"/>
      <c r="N279" s="1511"/>
      <c r="O279" s="1110"/>
      <c r="P279" s="554"/>
      <c r="Q279" s="550" t="str">
        <f>C278</f>
        <v>UR/g</v>
      </c>
      <c r="R279" s="550" t="str">
        <f>usrCode(A280&amp;A283)</f>
        <v>UR</v>
      </c>
      <c r="S279" s="1236" t="str">
        <f t="shared" si="99"/>
        <v>ŒUVRER POUR LE PROGRÈS</v>
      </c>
      <c r="T279" s="1236" t="str">
        <f t="shared" si="100"/>
        <v>PENSER</v>
      </c>
      <c r="U279" s="1236" t="str">
        <f t="shared" si="101"/>
        <v>Innover avec efficacité</v>
      </c>
      <c r="V279" s="1236" t="str">
        <f t="shared" si="102"/>
        <v>faire tournoyer les idées</v>
      </c>
      <c r="W279" s="554"/>
      <c r="X279" s="550"/>
      <c r="Y279" s="550"/>
      <c r="Z279" s="550"/>
      <c r="AA279" s="550"/>
      <c r="AB279" s="550"/>
      <c r="AC279" s="550"/>
      <c r="AD279" s="550"/>
      <c r="AE279" s="550"/>
      <c r="AF279" s="550"/>
      <c r="AG279" s="936"/>
      <c r="AH279" s="554"/>
      <c r="AI279" s="553"/>
      <c r="AJ279" s="555"/>
      <c r="AM279" s="552"/>
      <c r="AN279" s="552"/>
      <c r="AO279" s="552"/>
      <c r="AP279" s="552"/>
      <c r="AQ279" s="552"/>
      <c r="AR279" s="556"/>
      <c r="AS279" s="552"/>
      <c r="AT279" s="552"/>
      <c r="AU279" s="559"/>
      <c r="AV279" s="559"/>
      <c r="AW279" s="551"/>
      <c r="AX279" s="552"/>
      <c r="AY279" s="552"/>
      <c r="AZ279" s="552"/>
      <c r="BA279" s="81"/>
      <c r="BB279" s="81"/>
      <c r="BC279" s="81"/>
      <c r="BD279" s="543"/>
      <c r="BE279" s="81"/>
      <c r="BF279" s="544"/>
      <c r="BG279" s="169"/>
      <c r="BS279" s="81"/>
      <c r="BT279" s="169"/>
      <c r="BU279" s="169"/>
      <c r="BV279" s="169"/>
      <c r="BW279" s="169"/>
      <c r="BX279" s="169"/>
      <c r="BY279" s="169"/>
    </row>
    <row r="280" spans="1:77" s="322" customFormat="1" ht="36" customHeight="1" thickTop="1" thickBot="1" x14ac:dyDescent="0.25">
      <c r="A280" s="31" t="str">
        <f>usrCode(AS277)</f>
        <v>U</v>
      </c>
      <c r="B280" s="553" t="str">
        <f>UPPER(VLOOKUP(A280,LibProfils,4,FALSE))&amp;CHAR(10)&amp;"("&amp;VLOOKUP(A280,LibProfils,5,FALSE)&amp;")"</f>
        <v>SAVOIR
(vivre dans un monde d'intelligence)</v>
      </c>
      <c r="C280" s="1191"/>
      <c r="D280" s="1398" t="str">
        <f t="shared" si="103"/>
        <v>Laisser libre cours à son imagination, faire tournoyer les idées
(= VIVRE SES RÊVES, PENSER)</v>
      </c>
      <c r="E280" s="1339" t="s">
        <v>29</v>
      </c>
      <c r="F280" s="554"/>
      <c r="G280" s="1236" t="str">
        <f>$CB$4&amp;S277&amp;$CC$4&amp;T277</f>
        <v>77% vibrer
22% apprécier</v>
      </c>
      <c r="H280" s="1506" t="s">
        <v>7</v>
      </c>
      <c r="I280" s="1503"/>
      <c r="J280" s="1513"/>
      <c r="K280" s="1508" t="s">
        <v>442</v>
      </c>
      <c r="L280" s="1509" t="s">
        <v>442</v>
      </c>
      <c r="M280" s="1512"/>
      <c r="N280" s="1514" t="s">
        <v>442</v>
      </c>
      <c r="O280" s="1110"/>
      <c r="P280" s="554"/>
      <c r="Q280" s="550" t="str">
        <f>C281</f>
        <v>UR.g</v>
      </c>
      <c r="R280" s="550" t="str">
        <f>usrCode(A280&amp;A283)</f>
        <v>UR</v>
      </c>
      <c r="S280" s="1236" t="str">
        <f t="shared" si="99"/>
        <v>VIVRE SES RÊVES</v>
      </c>
      <c r="T280" s="1236" t="str">
        <f t="shared" si="100"/>
        <v>PENSER</v>
      </c>
      <c r="U280" s="1236" t="str">
        <f t="shared" si="101"/>
        <v>Laisser libre cours à son imagination</v>
      </c>
      <c r="V280" s="1236" t="str">
        <f t="shared" si="102"/>
        <v>faire tournoyer les idées</v>
      </c>
      <c r="W280" s="554"/>
      <c r="X280" s="550"/>
      <c r="Y280" s="550"/>
      <c r="Z280" s="550"/>
      <c r="AA280" s="550"/>
      <c r="AB280" s="550"/>
      <c r="AC280" s="550"/>
      <c r="AD280" s="550"/>
      <c r="AE280" s="550"/>
      <c r="AF280" s="550"/>
      <c r="AG280" s="936"/>
      <c r="AH280" s="554"/>
      <c r="AI280" s="553"/>
      <c r="AJ280" s="555"/>
      <c r="AM280" s="552"/>
      <c r="AN280" s="552"/>
      <c r="AO280" s="552"/>
      <c r="AP280" s="552"/>
      <c r="AQ280" s="552"/>
      <c r="AR280" s="556"/>
      <c r="AS280" s="552"/>
      <c r="AT280" s="552"/>
      <c r="AU280" s="559"/>
      <c r="AV280" s="559"/>
      <c r="AW280" s="551"/>
      <c r="AX280" s="552"/>
      <c r="AY280" s="552"/>
      <c r="AZ280" s="552"/>
      <c r="BA280" s="81"/>
      <c r="BB280" s="81"/>
      <c r="BC280" s="81"/>
      <c r="BD280" s="543"/>
      <c r="BE280" s="81"/>
      <c r="BF280" s="544"/>
      <c r="BG280" s="169"/>
      <c r="BS280" s="81"/>
      <c r="BT280" s="169"/>
      <c r="BU280" s="169"/>
      <c r="BV280" s="169"/>
      <c r="BW280" s="169"/>
      <c r="BX280" s="169"/>
      <c r="BY280" s="169"/>
    </row>
    <row r="281" spans="1:77" s="322" customFormat="1" ht="36" customHeight="1" thickTop="1" thickBot="1" x14ac:dyDescent="0.25">
      <c r="C281" s="1423" t="str">
        <f>usrCode(AS277&amp;AU277)&amp;"."&amp;LOWER(AV277)</f>
        <v>UR.g</v>
      </c>
      <c r="D281" s="1399" t="str">
        <f t="shared" si="103"/>
        <v>Laisser libre cours à son imagination, penser librement
(= VIVRE SES RÊVES, IMAGINER)</v>
      </c>
      <c r="E281" s="1424" t="s">
        <v>29</v>
      </c>
      <c r="F281" s="554"/>
      <c r="G281" s="1236" t="str">
        <f>$CB$5&amp;S277&amp;$CC$5&amp;T277</f>
        <v>66% vibrer
33% apprécier</v>
      </c>
      <c r="H281" s="1506" t="s">
        <v>12</v>
      </c>
      <c r="I281" s="1503"/>
      <c r="J281" s="1513"/>
      <c r="K281" s="1508" t="s">
        <v>17</v>
      </c>
      <c r="L281" s="1509" t="s">
        <v>17</v>
      </c>
      <c r="M281" s="1510" t="s">
        <v>17</v>
      </c>
      <c r="N281" s="1511"/>
      <c r="O281" s="1110"/>
      <c r="P281" s="554"/>
      <c r="Q281" s="550" t="str">
        <f>C281</f>
        <v>UR.g</v>
      </c>
      <c r="R281" s="550" t="str">
        <f>A280&amp;"."&amp;LOWER(A283)</f>
        <v>U.r</v>
      </c>
      <c r="S281" s="1236" t="str">
        <f t="shared" si="99"/>
        <v>VIVRE SES RÊVES</v>
      </c>
      <c r="T281" s="1236" t="str">
        <f t="shared" si="100"/>
        <v>IMAGINER</v>
      </c>
      <c r="U281" s="1236" t="str">
        <f t="shared" si="101"/>
        <v>Laisser libre cours à son imagination</v>
      </c>
      <c r="V281" s="1236" t="str">
        <f t="shared" si="102"/>
        <v>penser librement</v>
      </c>
      <c r="W281" s="554"/>
      <c r="X281" s="550"/>
      <c r="Y281" s="550"/>
      <c r="Z281" s="550"/>
      <c r="AA281" s="550"/>
      <c r="AB281" s="550"/>
      <c r="AC281" s="550"/>
      <c r="AD281" s="550"/>
      <c r="AE281" s="550"/>
      <c r="AF281" s="550"/>
      <c r="AG281" s="936"/>
      <c r="AH281" s="554"/>
      <c r="AI281" s="553"/>
      <c r="AJ281" s="555"/>
      <c r="AM281" s="552"/>
      <c r="AN281" s="552"/>
      <c r="AO281" s="552"/>
      <c r="AP281" s="552"/>
      <c r="AQ281" s="552"/>
      <c r="AR281" s="556"/>
      <c r="AS281" s="552"/>
      <c r="AT281" s="552"/>
      <c r="AU281" s="559"/>
      <c r="AV281" s="559"/>
      <c r="AW281" s="551"/>
      <c r="AX281" s="552"/>
      <c r="AY281" s="552"/>
      <c r="AZ281" s="552"/>
      <c r="BA281" s="81"/>
      <c r="BB281" s="81"/>
      <c r="BC281" s="81"/>
      <c r="BD281" s="543"/>
      <c r="BE281" s="81"/>
      <c r="BF281" s="544"/>
      <c r="BG281" s="169"/>
      <c r="BS281" s="81"/>
      <c r="BT281" s="169"/>
      <c r="BU281" s="169"/>
      <c r="BV281" s="169"/>
      <c r="BW281" s="169"/>
      <c r="BX281" s="169"/>
      <c r="BY281" s="169"/>
    </row>
    <row r="282" spans="1:77" s="322" customFormat="1" ht="36" customHeight="1" thickTop="1" thickBot="1" x14ac:dyDescent="0.25">
      <c r="B282" s="1578" t="s">
        <v>384</v>
      </c>
      <c r="C282" s="1192"/>
      <c r="D282" s="1396" t="str">
        <f t="shared" si="103"/>
        <v>Rechercher la stimulation, penser librement
(= S'AVENTURER, IMAGINER)</v>
      </c>
      <c r="E282" s="1340" t="s">
        <v>29</v>
      </c>
      <c r="F282" s="554"/>
      <c r="G282" s="1236" t="str">
        <f>$CB$6&amp;S277&amp;$CC$6&amp;T277</f>
        <v>55% vibrer
44% apprécier</v>
      </c>
      <c r="H282" s="1506" t="s">
        <v>8</v>
      </c>
      <c r="I282" s="1503"/>
      <c r="J282" s="1507" t="s">
        <v>441</v>
      </c>
      <c r="K282" s="1515"/>
      <c r="L282" s="1509" t="s">
        <v>441</v>
      </c>
      <c r="M282" s="1510" t="s">
        <v>441</v>
      </c>
      <c r="N282" s="1511"/>
      <c r="O282" s="1110"/>
      <c r="P282" s="554"/>
      <c r="Q282" s="550" t="str">
        <f>A277</f>
        <v>GUR</v>
      </c>
      <c r="R282" s="550" t="str">
        <f>A280&amp;"."&amp;LOWER(A283)</f>
        <v>U.r</v>
      </c>
      <c r="S282" s="1236" t="str">
        <f t="shared" si="99"/>
        <v>S'AVENTURER</v>
      </c>
      <c r="T282" s="1236" t="str">
        <f t="shared" si="100"/>
        <v>IMAGINER</v>
      </c>
      <c r="U282" s="1236" t="str">
        <f t="shared" si="101"/>
        <v>Rechercher la stimulation</v>
      </c>
      <c r="V282" s="1236" t="str">
        <f t="shared" si="102"/>
        <v>penser librement</v>
      </c>
      <c r="W282" s="554"/>
      <c r="X282" s="550"/>
      <c r="Y282" s="550"/>
      <c r="Z282" s="550"/>
      <c r="AA282" s="550"/>
      <c r="AB282" s="550"/>
      <c r="AC282" s="550"/>
      <c r="AD282" s="550"/>
      <c r="AE282" s="550"/>
      <c r="AF282" s="550"/>
      <c r="AG282" s="936"/>
      <c r="AH282" s="554"/>
      <c r="AI282" s="553"/>
      <c r="AJ282" s="555"/>
      <c r="AM282" s="552"/>
      <c r="AN282" s="552"/>
      <c r="AO282" s="552"/>
      <c r="AP282" s="552"/>
      <c r="AQ282" s="552"/>
      <c r="AR282" s="556"/>
      <c r="AS282" s="552"/>
      <c r="AT282" s="552"/>
      <c r="AU282" s="559"/>
      <c r="AV282" s="559"/>
      <c r="AW282" s="551"/>
      <c r="AX282" s="552"/>
      <c r="AY282" s="552"/>
      <c r="AZ282" s="552"/>
      <c r="BA282" s="81"/>
      <c r="BB282" s="81"/>
      <c r="BC282" s="81"/>
      <c r="BD282" s="543"/>
      <c r="BE282" s="81"/>
      <c r="BF282" s="544"/>
      <c r="BG282" s="169"/>
      <c r="BS282" s="81"/>
      <c r="BT282" s="169"/>
      <c r="BU282" s="169"/>
      <c r="BV282" s="169"/>
      <c r="BW282" s="169"/>
      <c r="BX282" s="169"/>
      <c r="BY282" s="169"/>
    </row>
    <row r="283" spans="1:77" s="322" customFormat="1" ht="36" customHeight="1" thickTop="1" thickBot="1" x14ac:dyDescent="0.25">
      <c r="A283" s="31" t="str">
        <f>usrCode(AU277)</f>
        <v>R</v>
      </c>
      <c r="B283" s="553" t="str">
        <f>UPPER(VLOOKUP(A283,LibProfils,4,FALSE))&amp;CHAR(10)&amp;"("&amp;VLOOKUP(A283,LibProfils,5,FALSE)&amp;")"</f>
        <v>VIBRER
(vivre dans un monde d'opportunités)</v>
      </c>
      <c r="C283" s="1193"/>
      <c r="D283" s="1395" t="str">
        <f t="shared" si="103"/>
        <v>Rechercher la stimulation, appréhender la complexité du monde
(= S'AVENTURER, COMPRENDRE LE MONDE)</v>
      </c>
      <c r="E283" s="1341"/>
      <c r="F283" s="554"/>
      <c r="G283" s="1236" t="str">
        <f>$CB$7&amp;S277&amp;$CC$7&amp;T277</f>
        <v>44% vibrer
55% apprécier</v>
      </c>
      <c r="H283" s="1506" t="s">
        <v>13</v>
      </c>
      <c r="I283" s="1503"/>
      <c r="J283" s="1513"/>
      <c r="K283" s="1542"/>
      <c r="L283" s="1509" t="s">
        <v>18</v>
      </c>
      <c r="M283" s="1510" t="s">
        <v>18</v>
      </c>
      <c r="N283" s="1514" t="s">
        <v>18</v>
      </c>
      <c r="O283" s="1110"/>
      <c r="P283" s="554"/>
      <c r="Q283" s="550" t="str">
        <f>A277</f>
        <v>GUR</v>
      </c>
      <c r="R283" s="550" t="str">
        <f>A280&amp;"."&amp;LOWER(A284)</f>
        <v>U.g</v>
      </c>
      <c r="S283" s="1236" t="str">
        <f t="shared" si="99"/>
        <v>S'AVENTURER</v>
      </c>
      <c r="T283" s="1236" t="str">
        <f t="shared" si="100"/>
        <v>COMPRENDRE LE MONDE</v>
      </c>
      <c r="U283" s="1236" t="str">
        <f t="shared" si="101"/>
        <v>Rechercher la stimulation</v>
      </c>
      <c r="V283" s="1236" t="str">
        <f t="shared" si="102"/>
        <v>appréhender la complexité du monde</v>
      </c>
      <c r="W283" s="554"/>
      <c r="X283" s="550"/>
      <c r="Y283" s="550"/>
      <c r="Z283" s="550"/>
      <c r="AA283" s="550"/>
      <c r="AB283" s="550"/>
      <c r="AC283" s="550"/>
      <c r="AD283" s="550"/>
      <c r="AE283" s="550"/>
      <c r="AF283" s="550"/>
      <c r="AG283" s="936"/>
      <c r="AH283" s="554"/>
      <c r="AI283" s="553"/>
      <c r="AJ283" s="555"/>
      <c r="AM283" s="552"/>
      <c r="AN283" s="552"/>
      <c r="AO283" s="552"/>
      <c r="AP283" s="552"/>
      <c r="AQ283" s="552"/>
      <c r="AR283" s="556"/>
      <c r="AS283" s="552"/>
      <c r="AT283" s="552"/>
      <c r="AU283" s="559"/>
      <c r="AV283" s="559"/>
      <c r="AW283" s="551"/>
      <c r="AX283" s="552"/>
      <c r="AY283" s="552"/>
      <c r="AZ283" s="552"/>
      <c r="BA283" s="81"/>
      <c r="BB283" s="81"/>
      <c r="BC283" s="81"/>
      <c r="BD283" s="543"/>
      <c r="BE283" s="81"/>
      <c r="BF283" s="544"/>
      <c r="BG283" s="169"/>
      <c r="BS283" s="81"/>
      <c r="BT283" s="169"/>
      <c r="BU283" s="169"/>
      <c r="BV283" s="169"/>
      <c r="BW283" s="169"/>
      <c r="BX283" s="169"/>
      <c r="BY283" s="169"/>
    </row>
    <row r="284" spans="1:77" s="322" customFormat="1" ht="36" customHeight="1" thickTop="1" thickBot="1" x14ac:dyDescent="0.25">
      <c r="A284" s="31" t="str">
        <f>usrCode(AV277)</f>
        <v>G</v>
      </c>
      <c r="B284" s="553" t="str">
        <f>UPPER(VLOOKUP(A284,LibProfils,4,FALSE))&amp;CHAR(10)&amp;"("&amp;VLOOKUP(A284,LibProfils,5,FALSE)&amp;")"</f>
        <v>APPRÉCIER
(vivre dans un monde de bonheur)</v>
      </c>
      <c r="C284" s="1425" t="str">
        <f>usrCode(AS277&amp;AV277)&amp;"."&amp;LOWER(AU277)</f>
        <v>GU.r</v>
      </c>
      <c r="D284" s="1396" t="str">
        <f t="shared" si="103"/>
        <v>Être agile en toute circonstance, appréhender la complexité du monde
(= VIVRE AVEC AGILITÉ, COMPRENDRE LE MONDE)</v>
      </c>
      <c r="E284" s="1426"/>
      <c r="F284" s="554"/>
      <c r="G284" s="1236" t="str">
        <f>$CB$8&amp;S277&amp;$CC$8&amp;T277</f>
        <v>33% vibrer
66% apprécier</v>
      </c>
      <c r="H284" s="1506" t="s">
        <v>9</v>
      </c>
      <c r="I284" s="1503"/>
      <c r="J284" s="1534"/>
      <c r="K284" s="1538" t="s">
        <v>443</v>
      </c>
      <c r="L284" s="1541"/>
      <c r="M284" s="1510" t="s">
        <v>443</v>
      </c>
      <c r="N284" s="1514" t="s">
        <v>443</v>
      </c>
      <c r="O284" s="1110"/>
      <c r="P284" s="554"/>
      <c r="Q284" s="550" t="str">
        <f>C284</f>
        <v>GU.r</v>
      </c>
      <c r="R284" s="550" t="str">
        <f>A280&amp;"."&amp;LOWER(A284)</f>
        <v>U.g</v>
      </c>
      <c r="S284" s="1236" t="str">
        <f t="shared" si="99"/>
        <v>VIVRE AVEC AGILITÉ</v>
      </c>
      <c r="T284" s="1236" t="str">
        <f t="shared" si="100"/>
        <v>COMPRENDRE LE MONDE</v>
      </c>
      <c r="U284" s="1236" t="str">
        <f t="shared" si="101"/>
        <v>Être agile en toute circonstance</v>
      </c>
      <c r="V284" s="1236" t="str">
        <f t="shared" si="102"/>
        <v>appréhender la complexité du monde</v>
      </c>
      <c r="W284" s="554"/>
      <c r="X284" s="550"/>
      <c r="Y284" s="550"/>
      <c r="Z284" s="550"/>
      <c r="AA284" s="550"/>
      <c r="AB284" s="550"/>
      <c r="AC284" s="550"/>
      <c r="AD284" s="550"/>
      <c r="AE284" s="550"/>
      <c r="AF284" s="550"/>
      <c r="AG284" s="936"/>
      <c r="AH284" s="554"/>
      <c r="AI284" s="553"/>
      <c r="AJ284" s="555"/>
      <c r="AM284" s="552"/>
      <c r="AN284" s="552"/>
      <c r="AO284" s="552"/>
      <c r="AP284" s="552"/>
      <c r="AQ284" s="552"/>
      <c r="AR284" s="556"/>
      <c r="AS284" s="552"/>
      <c r="AT284" s="552"/>
      <c r="AU284" s="559"/>
      <c r="AV284" s="559"/>
      <c r="AW284" s="551"/>
      <c r="AX284" s="552"/>
      <c r="AY284" s="552"/>
      <c r="AZ284" s="552"/>
      <c r="BA284" s="81"/>
      <c r="BB284" s="81"/>
      <c r="BC284" s="81"/>
      <c r="BD284" s="543"/>
      <c r="BE284" s="81"/>
      <c r="BF284" s="544"/>
      <c r="BG284" s="169"/>
      <c r="BS284" s="81"/>
      <c r="BT284" s="169"/>
      <c r="BU284" s="169"/>
      <c r="BV284" s="169"/>
      <c r="BW284" s="169"/>
      <c r="BX284" s="169"/>
      <c r="BY284" s="169"/>
    </row>
    <row r="285" spans="1:77" s="322" customFormat="1" ht="36" customHeight="1" thickTop="1" thickBot="1" x14ac:dyDescent="0.25">
      <c r="B285" s="1578" t="s">
        <v>589</v>
      </c>
      <c r="C285" s="1194"/>
      <c r="D285" s="1395" t="str">
        <f t="shared" si="103"/>
        <v>Être agile en toute circonstance, savoir vivre en toute facilité
(= VIVRE AVEC AGILITÉ, S'ADAPTER)</v>
      </c>
      <c r="E285" s="1342"/>
      <c r="F285" s="554"/>
      <c r="G285" s="1236" t="str">
        <f>$CB$9&amp;S277&amp;$CC$9&amp;T277</f>
        <v>22% vibrer
77% apprécier</v>
      </c>
      <c r="H285" s="1506" t="s">
        <v>14</v>
      </c>
      <c r="I285" s="1503"/>
      <c r="J285" s="1507" t="s">
        <v>19</v>
      </c>
      <c r="K285" s="1537"/>
      <c r="L285" s="1516"/>
      <c r="M285" s="1510" t="s">
        <v>19</v>
      </c>
      <c r="N285" s="1514" t="s">
        <v>19</v>
      </c>
      <c r="O285" s="1110"/>
      <c r="P285" s="554"/>
      <c r="Q285" s="550" t="str">
        <f>C284</f>
        <v>GU.r</v>
      </c>
      <c r="R285" s="550" t="str">
        <f>usrCode(A280&amp;A284)</f>
        <v>GU</v>
      </c>
      <c r="S285" s="1236" t="str">
        <f t="shared" si="99"/>
        <v>VIVRE AVEC AGILITÉ</v>
      </c>
      <c r="T285" s="1236" t="str">
        <f t="shared" si="100"/>
        <v>S'ADAPTER</v>
      </c>
      <c r="U285" s="1236" t="str">
        <f t="shared" si="101"/>
        <v>Être agile en toute circonstance</v>
      </c>
      <c r="V285" s="1236" t="str">
        <f t="shared" si="102"/>
        <v>savoir vivre en toute facilité</v>
      </c>
      <c r="W285" s="554"/>
      <c r="X285" s="550"/>
      <c r="Y285" s="550"/>
      <c r="Z285" s="550"/>
      <c r="AA285" s="550"/>
      <c r="AB285" s="550"/>
      <c r="AC285" s="550"/>
      <c r="AD285" s="550"/>
      <c r="AE285" s="550"/>
      <c r="AF285" s="550"/>
      <c r="AG285" s="936"/>
      <c r="AH285" s="554"/>
      <c r="AI285" s="553"/>
      <c r="AJ285" s="555"/>
      <c r="AM285" s="552"/>
      <c r="AN285" s="552"/>
      <c r="AO285" s="552"/>
      <c r="AP285" s="552"/>
      <c r="AQ285" s="552"/>
      <c r="AR285" s="556"/>
      <c r="AS285" s="552"/>
      <c r="AT285" s="552"/>
      <c r="AU285" s="559"/>
      <c r="AV285" s="559"/>
      <c r="AW285" s="551"/>
      <c r="AX285" s="552"/>
      <c r="AY285" s="552"/>
      <c r="AZ285" s="552"/>
      <c r="BA285" s="81"/>
      <c r="BB285" s="81"/>
      <c r="BC285" s="81"/>
      <c r="BD285" s="543"/>
      <c r="BE285" s="81"/>
      <c r="BF285" s="544"/>
      <c r="BG285" s="169"/>
      <c r="BS285" s="81"/>
      <c r="BT285" s="169"/>
      <c r="BU285" s="169"/>
      <c r="BV285" s="169"/>
      <c r="BW285" s="169"/>
      <c r="BX285" s="169"/>
      <c r="BY285" s="169"/>
    </row>
    <row r="286" spans="1:77" s="322" customFormat="1" ht="36" customHeight="1" thickTop="1" thickBot="1" x14ac:dyDescent="0.25">
      <c r="A286" s="31" t="str">
        <f>usrCode(AU277&amp;AV277)</f>
        <v>RG</v>
      </c>
      <c r="B286" s="553" t="str">
        <f>UPPER(VLOOKUP(A286,LibProfils,4,FALSE))&amp;CHAR(10)&amp;"("&amp;VLOOKUP(A286,LibProfils,5,FALSE)&amp;")"</f>
        <v>AGIR
(vivre en mouvement)</v>
      </c>
      <c r="C286" s="1195"/>
      <c r="D286" s="1398" t="str">
        <f t="shared" si="103"/>
        <v>Suivre une démarche d'adaptation, savoir vivre en toute facilité
(= VIVRE DANS LA RAISON, S'ADAPTER)</v>
      </c>
      <c r="E286" s="1343"/>
      <c r="F286" s="554"/>
      <c r="G286" s="1236" t="str">
        <f>$CB$10&amp;S277&amp;$CC$10&amp;T277</f>
        <v>11% vibrer
88% apprécier</v>
      </c>
      <c r="H286" s="1506" t="s">
        <v>10</v>
      </c>
      <c r="I286" s="1503"/>
      <c r="J286" s="1507" t="s">
        <v>440</v>
      </c>
      <c r="K286" s="1515"/>
      <c r="L286" s="1509" t="s">
        <v>440</v>
      </c>
      <c r="M286" s="1512"/>
      <c r="N286" s="1514" t="s">
        <v>440</v>
      </c>
      <c r="O286" s="1110"/>
      <c r="P286" s="554"/>
      <c r="Q286" s="550" t="str">
        <f>C287</f>
        <v>GU/r</v>
      </c>
      <c r="R286" s="550" t="str">
        <f>usrCode(A280&amp;A284)</f>
        <v>GU</v>
      </c>
      <c r="S286" s="1236" t="str">
        <f t="shared" si="99"/>
        <v>VIVRE DANS LA RAISON</v>
      </c>
      <c r="T286" s="1236" t="str">
        <f t="shared" si="100"/>
        <v>S'ADAPTER</v>
      </c>
      <c r="U286" s="1236" t="str">
        <f t="shared" si="101"/>
        <v>Suivre une démarche d'adaptation</v>
      </c>
      <c r="V286" s="1236" t="str">
        <f t="shared" si="102"/>
        <v>savoir vivre en toute facilité</v>
      </c>
      <c r="W286" s="554"/>
      <c r="X286" s="550"/>
      <c r="Y286" s="550"/>
      <c r="Z286" s="550"/>
      <c r="AA286" s="550"/>
      <c r="AB286" s="550"/>
      <c r="AC286" s="550"/>
      <c r="AD286" s="550"/>
      <c r="AE286" s="550"/>
      <c r="AF286" s="550"/>
      <c r="AG286" s="936"/>
      <c r="AH286" s="554"/>
      <c r="AI286" s="553"/>
      <c r="AJ286" s="555"/>
      <c r="AM286" s="552"/>
      <c r="AN286" s="552"/>
      <c r="AO286" s="552"/>
      <c r="AP286" s="552"/>
      <c r="AQ286" s="552"/>
      <c r="AR286" s="556"/>
      <c r="AS286" s="552"/>
      <c r="AT286" s="552"/>
      <c r="AU286" s="559"/>
      <c r="AV286" s="559"/>
      <c r="AW286" s="551"/>
      <c r="AX286" s="552"/>
      <c r="AY286" s="552"/>
      <c r="AZ286" s="552"/>
      <c r="BA286" s="81"/>
      <c r="BB286" s="81"/>
      <c r="BC286" s="81"/>
      <c r="BD286" s="543"/>
      <c r="BE286" s="81"/>
      <c r="BF286" s="544"/>
      <c r="BG286" s="169"/>
      <c r="BS286" s="81"/>
      <c r="BT286" s="169"/>
      <c r="BU286" s="169"/>
      <c r="BV286" s="169"/>
      <c r="BW286" s="169"/>
      <c r="BX286" s="169"/>
      <c r="BY286" s="169"/>
    </row>
    <row r="287" spans="1:77" s="322" customFormat="1" ht="36" customHeight="1" thickTop="1" thickBot="1" x14ac:dyDescent="0.25">
      <c r="A287" s="31" t="s">
        <v>11</v>
      </c>
      <c r="B287" s="553" t="str">
        <f>UPPER(VLOOKUP(A287,LibProfils,4,FALSE))&amp;CHAR(10)&amp;"("&amp;VLOOKUP(A287,LibProfils,5,FALSE)&amp;")"</f>
        <v>INTÉGRER
(disposer d'une place dans le système)</v>
      </c>
      <c r="C287" s="1196" t="str">
        <f>usrCode(AS277&amp;AV277&amp;"/"&amp;AU277)</f>
        <v>GU/r</v>
      </c>
      <c r="D287" s="1399" t="str">
        <f t="shared" si="103"/>
        <v>Suivre une démarche d'adaptation, réfléchir loin des émotions
(= VIVRE DANS LA RAISON, RAISONNER)</v>
      </c>
      <c r="E287" s="1422"/>
      <c r="F287" s="554"/>
      <c r="G287" s="1236" t="str">
        <f>$CB$11&amp;S277&amp;$CC$11&amp;T277</f>
        <v xml:space="preserve">  0% vibrer
99% apprécier</v>
      </c>
      <c r="H287" s="1506" t="s">
        <v>15</v>
      </c>
      <c r="I287" s="1517"/>
      <c r="J287" s="1507" t="s">
        <v>20</v>
      </c>
      <c r="K287" s="1508" t="s">
        <v>20</v>
      </c>
      <c r="L287" s="1516"/>
      <c r="M287" s="1512"/>
      <c r="N287" s="1514" t="s">
        <v>20</v>
      </c>
      <c r="O287" s="1110"/>
      <c r="P287" s="554"/>
      <c r="Q287" s="550" t="str">
        <f>C287</f>
        <v>GU/r</v>
      </c>
      <c r="R287" s="550" t="str">
        <f>usrCode(A280&amp;"/"&amp;A283)</f>
        <v>U/r</v>
      </c>
      <c r="S287" s="1236" t="str">
        <f t="shared" si="99"/>
        <v>VIVRE DANS LA RAISON</v>
      </c>
      <c r="T287" s="1236" t="str">
        <f t="shared" si="100"/>
        <v>RAISONNER</v>
      </c>
      <c r="U287" s="1236" t="str">
        <f t="shared" si="101"/>
        <v>Suivre une démarche d'adaptation</v>
      </c>
      <c r="V287" s="1236" t="str">
        <f t="shared" si="102"/>
        <v>réfléchir loin des émotions</v>
      </c>
      <c r="W287" s="554"/>
      <c r="X287" s="550"/>
      <c r="Y287" s="550"/>
      <c r="Z287" s="550"/>
      <c r="AA287" s="550"/>
      <c r="AB287" s="550"/>
      <c r="AC287" s="550"/>
      <c r="AD287" s="550"/>
      <c r="AE287" s="550"/>
      <c r="AF287" s="550"/>
      <c r="AG287" s="936"/>
      <c r="AH287" s="554"/>
      <c r="AI287" s="553"/>
      <c r="AJ287" s="555"/>
      <c r="AM287" s="552"/>
      <c r="AN287" s="552"/>
      <c r="AO287" s="552"/>
      <c r="AP287" s="552"/>
      <c r="AQ287" s="552"/>
      <c r="AR287" s="556"/>
      <c r="AS287" s="552"/>
      <c r="AT287" s="552"/>
      <c r="AU287" s="559"/>
      <c r="AV287" s="559"/>
      <c r="AW287" s="551"/>
      <c r="AX287" s="552"/>
      <c r="AY287" s="552"/>
      <c r="AZ287" s="552"/>
      <c r="BA287" s="81"/>
      <c r="BB287" s="81"/>
      <c r="BC287" s="81"/>
      <c r="BD287" s="543"/>
      <c r="BE287" s="81"/>
      <c r="BF287" s="544"/>
      <c r="BG287" s="169"/>
      <c r="BS287" s="81"/>
      <c r="BT287" s="169"/>
      <c r="BU287" s="169"/>
      <c r="BV287" s="169"/>
      <c r="BW287" s="169"/>
      <c r="BX287" s="169"/>
      <c r="BY287" s="169"/>
    </row>
    <row r="288" spans="1:77" s="322" customFormat="1" ht="36" customHeight="1" thickTop="1" thickBot="1" x14ac:dyDescent="0.25">
      <c r="B288" s="1363" t="str">
        <f>"présence de la motivation "&amp;A280&amp;" ("&amp;VLOOKUP(A280,LibProfils,4,FALSE)&amp;")"&amp;CHAR(10)&amp;"absence de la motivation "&amp;A286&amp;" ("&amp;VLOOKUP(A286,LibProfils,4,FALSE)&amp;")"</f>
        <v>présence de la motivation U (savoir)
absence de la motivation RG (agir)</v>
      </c>
      <c r="C288" s="1278" t="str">
        <f>A280&amp;"."&amp;LOWER(A287)</f>
        <v>U.wb</v>
      </c>
      <c r="D288" s="1400" t="str">
        <f t="shared" si="103"/>
        <v>Savoir ce qu'il y a à savoir, orchestrer l'efficacité
(= ÊTRE OMNISCIENT -U-, ADMINISTRER)</v>
      </c>
      <c r="E288" s="1280"/>
      <c r="F288" s="554"/>
      <c r="G288" s="1236" t="str">
        <f>$CB$12&amp;VLOOKUP(AU277,LibProfils,4,FALSE)&amp;$CC$12&amp;VLOOKUP(AV277,LibProfils,4,FALSE)</f>
        <v xml:space="preserve">  0% vibrer
  0% apprécier</v>
      </c>
      <c r="H288" s="1236"/>
      <c r="I288" s="1504" t="s">
        <v>445</v>
      </c>
      <c r="O288" s="1110"/>
      <c r="P288" s="554"/>
      <c r="Q288" s="550" t="str">
        <f>C288</f>
        <v>U.wb</v>
      </c>
      <c r="R288" s="550" t="str">
        <f>usrCode(A280&amp;A287)</f>
        <v>WUB</v>
      </c>
      <c r="S288" s="1236" t="str">
        <f>UPPER(VLOOKUP(Q288,LibProfils,4,FALSE))</f>
        <v>ÊTRE OMNISCIENT -U-</v>
      </c>
      <c r="T288" s="1236" t="str">
        <f t="shared" si="100"/>
        <v>ADMINISTRER</v>
      </c>
      <c r="U288" s="1236" t="str">
        <f t="shared" si="101"/>
        <v>Savoir ce qu'il y a à savoir</v>
      </c>
      <c r="V288" s="1236" t="str">
        <f t="shared" si="102"/>
        <v>orchestrer l'efficacité</v>
      </c>
      <c r="W288" s="554"/>
      <c r="X288" s="550"/>
      <c r="Y288" s="550"/>
      <c r="Z288" s="550"/>
      <c r="AA288" s="550"/>
      <c r="AB288" s="550"/>
      <c r="AC288" s="550"/>
      <c r="AD288" s="550"/>
      <c r="AE288" s="550"/>
      <c r="AF288" s="550"/>
      <c r="AG288" s="936"/>
      <c r="AH288" s="554"/>
      <c r="AI288" s="553"/>
      <c r="AJ288" s="555"/>
      <c r="AM288" s="552"/>
      <c r="AN288" s="552"/>
      <c r="AO288" s="552"/>
      <c r="AP288" s="552"/>
      <c r="AQ288" s="552"/>
      <c r="AR288" s="556"/>
      <c r="AS288" s="552"/>
      <c r="AT288" s="552"/>
      <c r="AU288" s="559"/>
      <c r="AV288" s="559"/>
      <c r="AW288" s="551"/>
      <c r="AX288" s="552"/>
      <c r="AY288" s="552"/>
      <c r="AZ288" s="552"/>
      <c r="BA288" s="81"/>
      <c r="BB288" s="81"/>
      <c r="BC288" s="81"/>
      <c r="BD288" s="543"/>
      <c r="BE288" s="81"/>
      <c r="BF288" s="544"/>
      <c r="BG288" s="169"/>
      <c r="BS288" s="81"/>
      <c r="BT288" s="169"/>
      <c r="BU288" s="169"/>
      <c r="BV288" s="169"/>
      <c r="BW288" s="169"/>
      <c r="BX288" s="169"/>
      <c r="BY288" s="169"/>
    </row>
    <row r="289" spans="1:77" s="322" customFormat="1" ht="36" customHeight="1" thickTop="1" thickBot="1" x14ac:dyDescent="0.25">
      <c r="B289" s="1128"/>
      <c r="C289" s="1125"/>
      <c r="D289" s="553"/>
      <c r="E289" s="554"/>
      <c r="F289" s="554"/>
      <c r="G289" s="554"/>
      <c r="H289" s="1110"/>
      <c r="I289" s="1110"/>
      <c r="J289" s="1489"/>
      <c r="K289" s="1489"/>
      <c r="L289" s="1110"/>
      <c r="M289" s="1110"/>
      <c r="N289" s="1110"/>
      <c r="O289" s="1110"/>
      <c r="P289" s="554"/>
      <c r="Q289" s="554"/>
      <c r="R289" s="554"/>
      <c r="S289" s="554"/>
      <c r="T289" s="554"/>
      <c r="U289" s="554"/>
      <c r="V289" s="554"/>
      <c r="W289" s="554"/>
      <c r="X289" s="550"/>
      <c r="Y289" s="550"/>
      <c r="Z289" s="550"/>
      <c r="AA289" s="550"/>
      <c r="AB289" s="550"/>
      <c r="AC289" s="550"/>
      <c r="AD289" s="550"/>
      <c r="AE289" s="550"/>
      <c r="AF289" s="550"/>
      <c r="AG289" s="936"/>
      <c r="AH289" s="554"/>
      <c r="AI289" s="553"/>
      <c r="AJ289" s="555"/>
      <c r="AM289" s="552"/>
      <c r="AN289" s="552"/>
      <c r="AO289" s="552"/>
      <c r="AP289" s="552"/>
      <c r="AQ289" s="552"/>
      <c r="AR289" s="556"/>
      <c r="AS289" s="552"/>
      <c r="AT289" s="552"/>
      <c r="AU289" s="559"/>
      <c r="AV289" s="559"/>
      <c r="AW289" s="551"/>
      <c r="AX289" s="552"/>
      <c r="AY289" s="552"/>
      <c r="AZ289" s="552"/>
      <c r="BA289" s="81"/>
      <c r="BB289" s="81"/>
      <c r="BC289" s="81"/>
      <c r="BD289" s="543"/>
      <c r="BE289" s="81"/>
      <c r="BF289" s="544"/>
      <c r="BG289" s="169"/>
      <c r="BS289" s="81"/>
      <c r="BT289" s="169"/>
      <c r="BU289" s="169"/>
      <c r="BV289" s="169"/>
      <c r="BW289" s="169"/>
      <c r="BX289" s="169"/>
      <c r="BY289" s="169"/>
    </row>
    <row r="290" spans="1:77" s="322" customFormat="1" ht="36" customHeight="1" thickTop="1" thickBot="1" x14ac:dyDescent="0.25">
      <c r="A290" s="1280" t="str">
        <f>usrCode(AS290&amp;AU290&amp;AV290)</f>
        <v>URW</v>
      </c>
      <c r="B290" s="1362" t="str">
        <f>UPPER(VLOOKUP(A290,LibProfils,4,FALSE))&amp;CHAR(10)&amp;"("&amp;VLOOKUP(A290,LibProfils,5,FALSE)&amp;")"</f>
        <v>AMÉLIORER
(rendre le monde meilleur)</v>
      </c>
      <c r="C290" s="1125"/>
      <c r="D290" s="553"/>
      <c r="E290" s="554"/>
      <c r="F290" s="554"/>
      <c r="G290" s="1364"/>
      <c r="H290" s="1110"/>
      <c r="I290" s="1504" t="s">
        <v>444</v>
      </c>
      <c r="J290" s="1489"/>
      <c r="K290" s="1489"/>
      <c r="L290" s="1110"/>
      <c r="M290" s="1110"/>
      <c r="N290" s="1110"/>
      <c r="O290" s="1110"/>
      <c r="P290" s="554"/>
      <c r="Q290" s="554" t="str">
        <f>A296</f>
        <v>R</v>
      </c>
      <c r="R290" s="554" t="str">
        <f>A297</f>
        <v>W</v>
      </c>
      <c r="S290" s="1236" t="str">
        <f>VLOOKUP(Q290,LibProfils,4,FALSE)</f>
        <v>vibrer</v>
      </c>
      <c r="T290" s="1236" t="str">
        <f>VLOOKUP(R290,LibProfils,4,FALSE)</f>
        <v>appartenir</v>
      </c>
      <c r="U290" s="554"/>
      <c r="V290" s="554"/>
      <c r="W290" s="554"/>
      <c r="X290" s="550"/>
      <c r="Y290" s="550"/>
      <c r="Z290" s="550"/>
      <c r="AA290" s="550"/>
      <c r="AB290" s="550"/>
      <c r="AC290" s="550"/>
      <c r="AD290" s="550"/>
      <c r="AE290" s="550"/>
      <c r="AF290" s="550"/>
      <c r="AG290" s="936"/>
      <c r="AH290" s="554"/>
      <c r="AI290" s="553"/>
      <c r="AJ290" s="555"/>
      <c r="AM290" s="552"/>
      <c r="AN290" s="552"/>
      <c r="AO290" s="552"/>
      <c r="AP290" s="552"/>
      <c r="AQ290" s="552"/>
      <c r="AR290" s="556"/>
      <c r="AS290" s="559" t="str">
        <f>AS582</f>
        <v>U</v>
      </c>
      <c r="AT290" s="552"/>
      <c r="AU290" s="559" t="str">
        <f>AU582</f>
        <v>R</v>
      </c>
      <c r="AV290" s="559" t="str">
        <f>AV582</f>
        <v>W</v>
      </c>
      <c r="AW290" s="551"/>
      <c r="AX290" s="552"/>
      <c r="AY290" s="552"/>
      <c r="AZ290" s="552"/>
      <c r="BA290" s="81"/>
      <c r="BB290" s="81"/>
      <c r="BC290" s="81"/>
      <c r="BD290" s="543"/>
      <c r="BE290" s="81"/>
      <c r="BF290" s="544"/>
      <c r="BG290" s="169"/>
      <c r="BS290" s="81"/>
      <c r="BT290" s="169"/>
      <c r="BU290" s="169"/>
      <c r="BV290" s="169"/>
      <c r="BW290" s="169"/>
      <c r="BX290" s="169"/>
      <c r="BY290" s="169"/>
    </row>
    <row r="291" spans="1:77" s="322" customFormat="1" ht="36" customHeight="1" thickTop="1" thickBot="1" x14ac:dyDescent="0.25">
      <c r="B291" s="1128"/>
      <c r="C291" s="1189" t="str">
        <f>usrCode(AS290&amp;AU290&amp;"/"&amp;AV290)</f>
        <v>UR/w</v>
      </c>
      <c r="D291" s="1394" t="str">
        <f>$U$3&amp;U291&amp;$U$4&amp;V291&amp;$U$5&amp;$U$6&amp;$U$7&amp;S291&amp;$U$8&amp;T291&amp;$U$9</f>
        <v>Explorer sans contrainte, inventer le futur
(= SUIVRE SES IDÉES, INVENTER)</v>
      </c>
      <c r="E291" s="1415" t="s">
        <v>29</v>
      </c>
      <c r="F291" s="554"/>
      <c r="G291" s="1236" t="str">
        <f>$CB$2&amp;S290&amp;$CC$2&amp;T290</f>
        <v>99% vibrer
  0% appartenir</v>
      </c>
      <c r="H291" s="1506" t="s">
        <v>6</v>
      </c>
      <c r="I291" s="1505"/>
      <c r="J291" s="1540" t="s">
        <v>439</v>
      </c>
      <c r="K291" s="1538" t="s">
        <v>439</v>
      </c>
      <c r="L291" s="1535"/>
      <c r="M291" s="1510" t="s">
        <v>439</v>
      </c>
      <c r="N291" s="1511"/>
      <c r="O291" s="1110"/>
      <c r="P291" s="554"/>
      <c r="Q291" s="550" t="str">
        <f>C291</f>
        <v>UR/w</v>
      </c>
      <c r="R291" s="550" t="str">
        <f>usrCode(A293&amp;"/"&amp;A297)</f>
        <v>U/w</v>
      </c>
      <c r="S291" s="1236" t="str">
        <f t="shared" ref="S291:S300" si="104">UPPER(VLOOKUP(Q291,LibProfils,4,FALSE))</f>
        <v>SUIVRE SES IDÉES</v>
      </c>
      <c r="T291" s="1236" t="str">
        <f t="shared" ref="T291:T301" si="105">UPPER(VLOOKUP(R291,LibProfils,4,FALSE))</f>
        <v>INVENTER</v>
      </c>
      <c r="U291" s="1236" t="str">
        <f t="shared" ref="U291:U301" si="106">UPPER(LEFT(VLOOKUP(Q291,LibProfils,5,FALSE)))&amp;MID(VLOOKUP(Q291,LibProfils,5,FALSE),2,99)</f>
        <v>Explorer sans contrainte</v>
      </c>
      <c r="V291" s="1236" t="str">
        <f t="shared" ref="V291:V301" si="107">VLOOKUP(R291,LibProfils,5,FALSE)</f>
        <v>inventer le futur</v>
      </c>
      <c r="W291" s="554"/>
      <c r="X291" s="550"/>
      <c r="Y291" s="550"/>
      <c r="Z291" s="550"/>
      <c r="AA291" s="550"/>
      <c r="AB291" s="550"/>
      <c r="AC291" s="550"/>
      <c r="AD291" s="550"/>
      <c r="AE291" s="550"/>
      <c r="AF291" s="550"/>
      <c r="AG291" s="936"/>
      <c r="AH291" s="554"/>
      <c r="AI291" s="553"/>
      <c r="AJ291" s="555"/>
      <c r="AM291" s="552"/>
      <c r="AN291" s="552"/>
      <c r="AO291" s="552"/>
      <c r="AP291" s="552"/>
      <c r="AQ291" s="552"/>
      <c r="AR291" s="556"/>
      <c r="AS291" s="552"/>
      <c r="AT291" s="552"/>
      <c r="AU291" s="559"/>
      <c r="AV291" s="559"/>
      <c r="AW291" s="551"/>
      <c r="AX291" s="552"/>
      <c r="AY291" s="552"/>
      <c r="AZ291" s="552"/>
      <c r="BA291" s="81"/>
      <c r="BB291" s="81"/>
      <c r="BC291" s="81"/>
      <c r="BD291" s="543"/>
      <c r="BE291" s="81"/>
      <c r="BF291" s="544"/>
      <c r="BG291" s="169"/>
      <c r="BS291" s="81"/>
      <c r="BT291" s="169"/>
      <c r="BU291" s="169"/>
      <c r="BV291" s="169"/>
      <c r="BW291" s="169"/>
      <c r="BX291" s="169"/>
      <c r="BY291" s="169"/>
    </row>
    <row r="292" spans="1:77" s="322" customFormat="1" ht="36" customHeight="1" thickTop="1" thickBot="1" x14ac:dyDescent="0.25">
      <c r="B292" s="1578" t="s">
        <v>385</v>
      </c>
      <c r="C292" s="1202"/>
      <c r="D292" s="1395" t="str">
        <f t="shared" ref="D292:D301" si="108">$U$3&amp;U292&amp;$U$4&amp;V292&amp;$U$5&amp;$U$6&amp;$U$7&amp;S292&amp;$U$8&amp;T292&amp;$U$9</f>
        <v>Explorer sans contrainte, faire tournoyer les idées
(= SUIVRE SES IDÉES, PENSER)</v>
      </c>
      <c r="E292" s="1344" t="s">
        <v>29</v>
      </c>
      <c r="F292" s="554"/>
      <c r="G292" s="1236" t="str">
        <f>$CB$3&amp;S290&amp;$CC$3&amp;T290</f>
        <v>88% vibrer
11% appartenir</v>
      </c>
      <c r="H292" s="1506" t="s">
        <v>11</v>
      </c>
      <c r="I292" s="1503"/>
      <c r="J292" s="1507" t="s">
        <v>16</v>
      </c>
      <c r="K292" s="1539" t="s">
        <v>16</v>
      </c>
      <c r="L292" s="1509" t="s">
        <v>16</v>
      </c>
      <c r="M292" s="1512"/>
      <c r="N292" s="1511"/>
      <c r="O292" s="1110"/>
      <c r="P292" s="554"/>
      <c r="Q292" s="550" t="str">
        <f>C291</f>
        <v>UR/w</v>
      </c>
      <c r="R292" s="550" t="str">
        <f>usrCode(A293&amp;A296)</f>
        <v>UR</v>
      </c>
      <c r="S292" s="1236" t="str">
        <f t="shared" si="104"/>
        <v>SUIVRE SES IDÉES</v>
      </c>
      <c r="T292" s="1236" t="str">
        <f t="shared" si="105"/>
        <v>PENSER</v>
      </c>
      <c r="U292" s="1236" t="str">
        <f t="shared" si="106"/>
        <v>Explorer sans contrainte</v>
      </c>
      <c r="V292" s="1236" t="str">
        <f t="shared" si="107"/>
        <v>faire tournoyer les idées</v>
      </c>
      <c r="W292" s="554"/>
      <c r="X292" s="550"/>
      <c r="Y292" s="550"/>
      <c r="Z292" s="550"/>
      <c r="AA292" s="550"/>
      <c r="AB292" s="550"/>
      <c r="AC292" s="550"/>
      <c r="AD292" s="550"/>
      <c r="AE292" s="550"/>
      <c r="AF292" s="550"/>
      <c r="AG292" s="936"/>
      <c r="AH292" s="554"/>
      <c r="AI292" s="553"/>
      <c r="AJ292" s="555"/>
      <c r="AM292" s="552"/>
      <c r="AN292" s="552"/>
      <c r="AO292" s="552"/>
      <c r="AP292" s="552"/>
      <c r="AQ292" s="552"/>
      <c r="AR292" s="556"/>
      <c r="AS292" s="552"/>
      <c r="AT292" s="552"/>
      <c r="AU292" s="559"/>
      <c r="AV292" s="559"/>
      <c r="AW292" s="551"/>
      <c r="AX292" s="552"/>
      <c r="AY292" s="552"/>
      <c r="AZ292" s="552"/>
      <c r="BA292" s="81"/>
      <c r="BB292" s="81"/>
      <c r="BC292" s="81"/>
      <c r="BD292" s="543"/>
      <c r="BE292" s="81"/>
      <c r="BF292" s="544"/>
      <c r="BG292" s="169"/>
      <c r="BS292" s="81"/>
      <c r="BT292" s="169"/>
      <c r="BU292" s="169"/>
      <c r="BV292" s="169"/>
      <c r="BW292" s="169"/>
      <c r="BX292" s="169"/>
      <c r="BY292" s="169"/>
    </row>
    <row r="293" spans="1:77" s="322" customFormat="1" ht="36" customHeight="1" thickTop="1" thickBot="1" x14ac:dyDescent="0.25">
      <c r="A293" s="31" t="str">
        <f>usrCode(AS290)</f>
        <v>U</v>
      </c>
      <c r="B293" s="553" t="str">
        <f>UPPER(VLOOKUP(A293,LibProfils,4,FALSE))&amp;CHAR(10)&amp;"("&amp;VLOOKUP(A293,LibProfils,5,FALSE)&amp;")"</f>
        <v>SAVOIR
(vivre dans un monde d'intelligence)</v>
      </c>
      <c r="C293" s="1203"/>
      <c r="D293" s="1398" t="str">
        <f t="shared" si="108"/>
        <v>Inventer des concepts utiles, faire tournoyer les idées
(= IMAGINER LE PROGRÈS, PENSER)</v>
      </c>
      <c r="E293" s="1345"/>
      <c r="F293" s="554"/>
      <c r="G293" s="1236" t="str">
        <f>$CB$4&amp;S290&amp;$CC$4&amp;T290</f>
        <v>77% vibrer
22% appartenir</v>
      </c>
      <c r="H293" s="1506" t="s">
        <v>7</v>
      </c>
      <c r="I293" s="1503"/>
      <c r="J293" s="1513"/>
      <c r="K293" s="1508" t="s">
        <v>442</v>
      </c>
      <c r="L293" s="1509" t="s">
        <v>442</v>
      </c>
      <c r="M293" s="1512"/>
      <c r="N293" s="1514" t="s">
        <v>442</v>
      </c>
      <c r="O293" s="1110"/>
      <c r="P293" s="554"/>
      <c r="Q293" s="550" t="str">
        <f>C294</f>
        <v>UR.w</v>
      </c>
      <c r="R293" s="550" t="str">
        <f>usrCode(A293&amp;A296)</f>
        <v>UR</v>
      </c>
      <c r="S293" s="1236" t="str">
        <f t="shared" si="104"/>
        <v>IMAGINER LE PROGRÈS</v>
      </c>
      <c r="T293" s="1236" t="str">
        <f t="shared" si="105"/>
        <v>PENSER</v>
      </c>
      <c r="U293" s="1236" t="str">
        <f t="shared" si="106"/>
        <v>Inventer des concepts utiles</v>
      </c>
      <c r="V293" s="1236" t="str">
        <f t="shared" si="107"/>
        <v>faire tournoyer les idées</v>
      </c>
      <c r="W293" s="554"/>
      <c r="X293" s="550"/>
      <c r="Y293" s="550"/>
      <c r="Z293" s="550"/>
      <c r="AA293" s="550"/>
      <c r="AB293" s="550"/>
      <c r="AC293" s="550"/>
      <c r="AD293" s="550"/>
      <c r="AE293" s="550"/>
      <c r="AF293" s="550"/>
      <c r="AG293" s="936"/>
      <c r="AH293" s="554"/>
      <c r="AI293" s="553"/>
      <c r="AJ293" s="555"/>
      <c r="AM293" s="552"/>
      <c r="AN293" s="552"/>
      <c r="AO293" s="552"/>
      <c r="AP293" s="552"/>
      <c r="AQ293" s="552"/>
      <c r="AR293" s="556"/>
      <c r="AS293" s="552"/>
      <c r="AT293" s="552"/>
      <c r="AU293" s="559"/>
      <c r="AV293" s="559"/>
      <c r="AW293" s="551"/>
      <c r="AX293" s="552"/>
      <c r="AY293" s="552"/>
      <c r="AZ293" s="552"/>
      <c r="BA293" s="81"/>
      <c r="BB293" s="81"/>
      <c r="BC293" s="81"/>
      <c r="BD293" s="543"/>
      <c r="BE293" s="81"/>
      <c r="BF293" s="544"/>
      <c r="BG293" s="169"/>
      <c r="BS293" s="81"/>
      <c r="BT293" s="169"/>
      <c r="BU293" s="169"/>
      <c r="BV293" s="169"/>
      <c r="BW293" s="169"/>
      <c r="BX293" s="169"/>
      <c r="BY293" s="169"/>
    </row>
    <row r="294" spans="1:77" s="322" customFormat="1" ht="36" customHeight="1" thickTop="1" thickBot="1" x14ac:dyDescent="0.25">
      <c r="C294" s="1427" t="str">
        <f>usrCode(AS290&amp;AU290)&amp;"."&amp;LOWER(AV290)</f>
        <v>UR.w</v>
      </c>
      <c r="D294" s="1399" t="str">
        <f t="shared" si="108"/>
        <v>Inventer des concepts utiles, penser librement
(= IMAGINER LE PROGRÈS, IMAGINER)</v>
      </c>
      <c r="E294" s="1428"/>
      <c r="F294" s="554"/>
      <c r="G294" s="1236" t="str">
        <f>$CB$5&amp;S290&amp;$CC$5&amp;T290</f>
        <v>66% vibrer
33% appartenir</v>
      </c>
      <c r="H294" s="1506" t="s">
        <v>12</v>
      </c>
      <c r="I294" s="1503"/>
      <c r="J294" s="1513"/>
      <c r="K294" s="1508" t="s">
        <v>17</v>
      </c>
      <c r="L294" s="1509" t="s">
        <v>17</v>
      </c>
      <c r="M294" s="1510" t="s">
        <v>17</v>
      </c>
      <c r="N294" s="1511"/>
      <c r="O294" s="1110"/>
      <c r="P294" s="554"/>
      <c r="Q294" s="550" t="str">
        <f>C294</f>
        <v>UR.w</v>
      </c>
      <c r="R294" s="550" t="str">
        <f>A293&amp;"."&amp;LOWER(A296)</f>
        <v>U.r</v>
      </c>
      <c r="S294" s="1236" t="str">
        <f t="shared" si="104"/>
        <v>IMAGINER LE PROGRÈS</v>
      </c>
      <c r="T294" s="1236" t="str">
        <f t="shared" si="105"/>
        <v>IMAGINER</v>
      </c>
      <c r="U294" s="1236" t="str">
        <f t="shared" si="106"/>
        <v>Inventer des concepts utiles</v>
      </c>
      <c r="V294" s="1236" t="str">
        <f t="shared" si="107"/>
        <v>penser librement</v>
      </c>
      <c r="W294" s="554"/>
      <c r="X294" s="550"/>
      <c r="Y294" s="550"/>
      <c r="Z294" s="550"/>
      <c r="AA294" s="550"/>
      <c r="AB294" s="550"/>
      <c r="AC294" s="550"/>
      <c r="AD294" s="550"/>
      <c r="AE294" s="550"/>
      <c r="AF294" s="550"/>
      <c r="AG294" s="936"/>
      <c r="AH294" s="554"/>
      <c r="AI294" s="553"/>
      <c r="AJ294" s="555"/>
      <c r="AM294" s="552"/>
      <c r="AN294" s="552"/>
      <c r="AO294" s="552"/>
      <c r="AP294" s="552"/>
      <c r="AQ294" s="552"/>
      <c r="AR294" s="556"/>
      <c r="AS294" s="552"/>
      <c r="AT294" s="552"/>
      <c r="AU294" s="559"/>
      <c r="AV294" s="559"/>
      <c r="AW294" s="551"/>
      <c r="AX294" s="552"/>
      <c r="AY294" s="552"/>
      <c r="AZ294" s="552"/>
      <c r="BA294" s="81"/>
      <c r="BB294" s="81"/>
      <c r="BC294" s="81"/>
      <c r="BD294" s="543"/>
      <c r="BE294" s="81"/>
      <c r="BF294" s="544"/>
      <c r="BG294" s="169"/>
      <c r="BS294" s="81"/>
      <c r="BT294" s="169"/>
      <c r="BU294" s="169"/>
      <c r="BV294" s="169"/>
      <c r="BW294" s="169"/>
      <c r="BX294" s="169"/>
      <c r="BY294" s="169"/>
    </row>
    <row r="295" spans="1:77" s="322" customFormat="1" ht="36" customHeight="1" thickTop="1" thickBot="1" x14ac:dyDescent="0.25">
      <c r="B295" s="1578" t="s">
        <v>384</v>
      </c>
      <c r="C295" s="1204"/>
      <c r="D295" s="1396" t="str">
        <f t="shared" si="108"/>
        <v>Rendre le monde meilleur, penser librement
(= AMÉLIORER, IMAGINER)</v>
      </c>
      <c r="E295" s="1346"/>
      <c r="F295" s="554"/>
      <c r="G295" s="1236" t="str">
        <f>$CB$6&amp;S290&amp;$CC$6&amp;T290</f>
        <v>55% vibrer
44% appartenir</v>
      </c>
      <c r="H295" s="1506" t="s">
        <v>8</v>
      </c>
      <c r="I295" s="1503"/>
      <c r="J295" s="1507" t="s">
        <v>441</v>
      </c>
      <c r="K295" s="1515"/>
      <c r="L295" s="1509" t="s">
        <v>441</v>
      </c>
      <c r="M295" s="1510" t="s">
        <v>441</v>
      </c>
      <c r="N295" s="1511"/>
      <c r="O295" s="1110"/>
      <c r="P295" s="554"/>
      <c r="Q295" s="550" t="str">
        <f>A290</f>
        <v>URW</v>
      </c>
      <c r="R295" s="550" t="str">
        <f>A293&amp;"."&amp;LOWER(A296)</f>
        <v>U.r</v>
      </c>
      <c r="S295" s="1236" t="str">
        <f t="shared" si="104"/>
        <v>AMÉLIORER</v>
      </c>
      <c r="T295" s="1236" t="str">
        <f t="shared" si="105"/>
        <v>IMAGINER</v>
      </c>
      <c r="U295" s="1236" t="str">
        <f t="shared" si="106"/>
        <v>Rendre le monde meilleur</v>
      </c>
      <c r="V295" s="1236" t="str">
        <f t="shared" si="107"/>
        <v>penser librement</v>
      </c>
      <c r="W295" s="554"/>
      <c r="X295" s="550"/>
      <c r="Y295" s="550"/>
      <c r="Z295" s="550"/>
      <c r="AA295" s="550"/>
      <c r="AB295" s="550"/>
      <c r="AC295" s="550"/>
      <c r="AD295" s="550"/>
      <c r="AE295" s="550"/>
      <c r="AF295" s="550"/>
      <c r="AG295" s="936"/>
      <c r="AH295" s="554"/>
      <c r="AI295" s="553"/>
      <c r="AJ295" s="555"/>
      <c r="AM295" s="552"/>
      <c r="AN295" s="552"/>
      <c r="AO295" s="552"/>
      <c r="AP295" s="552"/>
      <c r="AQ295" s="552"/>
      <c r="AR295" s="556"/>
      <c r="AS295" s="552"/>
      <c r="AT295" s="552"/>
      <c r="AU295" s="559"/>
      <c r="AV295" s="559"/>
      <c r="AW295" s="551"/>
      <c r="AX295" s="552"/>
      <c r="AY295" s="552"/>
      <c r="AZ295" s="552"/>
      <c r="BA295" s="81"/>
      <c r="BB295" s="81"/>
      <c r="BC295" s="81"/>
      <c r="BD295" s="543"/>
      <c r="BE295" s="81"/>
      <c r="BF295" s="544"/>
      <c r="BG295" s="169"/>
      <c r="BS295" s="81"/>
      <c r="BT295" s="169"/>
      <c r="BU295" s="169"/>
      <c r="BV295" s="169"/>
      <c r="BW295" s="169"/>
      <c r="BX295" s="169"/>
      <c r="BY295" s="169"/>
    </row>
    <row r="296" spans="1:77" s="322" customFormat="1" ht="36" customHeight="1" thickTop="1" thickBot="1" x14ac:dyDescent="0.25">
      <c r="A296" s="31" t="str">
        <f>usrCode(AU290)</f>
        <v>R</v>
      </c>
      <c r="B296" s="553" t="str">
        <f>UPPER(VLOOKUP(A296,LibProfils,4,FALSE))&amp;CHAR(10)&amp;"("&amp;VLOOKUP(A296,LibProfils,5,FALSE)&amp;")"</f>
        <v>VIBRER
(vivre dans un monde d'opportunités)</v>
      </c>
      <c r="C296" s="1205"/>
      <c r="D296" s="1395" t="str">
        <f t="shared" si="108"/>
        <v>Rendre le monde meilleur, concevoir les méthodes
(= AMÉLIORER, PRÉPARER LE FUTUR)</v>
      </c>
      <c r="E296" s="1347"/>
      <c r="F296" s="554"/>
      <c r="G296" s="1236" t="str">
        <f>$CB$7&amp;S290&amp;$CC$7&amp;T290</f>
        <v>44% vibrer
55% appartenir</v>
      </c>
      <c r="H296" s="1506" t="s">
        <v>13</v>
      </c>
      <c r="I296" s="1503"/>
      <c r="J296" s="1513"/>
      <c r="K296" s="1515"/>
      <c r="L296" s="1509" t="s">
        <v>18</v>
      </c>
      <c r="M296" s="1510" t="s">
        <v>18</v>
      </c>
      <c r="N296" s="1514" t="s">
        <v>18</v>
      </c>
      <c r="O296" s="1110"/>
      <c r="P296" s="554"/>
      <c r="Q296" s="550" t="str">
        <f>A290</f>
        <v>URW</v>
      </c>
      <c r="R296" s="550" t="str">
        <f>A293&amp;"."&amp;LOWER(A297)</f>
        <v>U.w</v>
      </c>
      <c r="S296" s="1236" t="str">
        <f t="shared" si="104"/>
        <v>AMÉLIORER</v>
      </c>
      <c r="T296" s="1236" t="str">
        <f t="shared" si="105"/>
        <v>PRÉPARER LE FUTUR</v>
      </c>
      <c r="U296" s="1236" t="str">
        <f t="shared" si="106"/>
        <v>Rendre le monde meilleur</v>
      </c>
      <c r="V296" s="1236" t="str">
        <f t="shared" si="107"/>
        <v>concevoir les méthodes</v>
      </c>
      <c r="W296" s="554"/>
      <c r="X296" s="550"/>
      <c r="Y296" s="550"/>
      <c r="Z296" s="550"/>
      <c r="AA296" s="550"/>
      <c r="AB296" s="550"/>
      <c r="AC296" s="550"/>
      <c r="AD296" s="550"/>
      <c r="AE296" s="550"/>
      <c r="AF296" s="550"/>
      <c r="AG296" s="936"/>
      <c r="AH296" s="554"/>
      <c r="AI296" s="553"/>
      <c r="AJ296" s="555"/>
      <c r="AM296" s="552"/>
      <c r="AN296" s="552"/>
      <c r="AO296" s="552"/>
      <c r="AP296" s="552"/>
      <c r="AQ296" s="552"/>
      <c r="AR296" s="556"/>
      <c r="AS296" s="552"/>
      <c r="AT296" s="552"/>
      <c r="AU296" s="559"/>
      <c r="AV296" s="559"/>
      <c r="AW296" s="551"/>
      <c r="AX296" s="552"/>
      <c r="AY296" s="552"/>
      <c r="AZ296" s="552"/>
      <c r="BA296" s="81"/>
      <c r="BB296" s="81"/>
      <c r="BC296" s="81"/>
      <c r="BD296" s="543"/>
      <c r="BE296" s="81"/>
      <c r="BF296" s="544"/>
      <c r="BG296" s="169"/>
      <c r="BS296" s="81"/>
      <c r="BT296" s="169"/>
      <c r="BU296" s="169"/>
      <c r="BV296" s="169"/>
      <c r="BW296" s="169"/>
      <c r="BX296" s="169"/>
      <c r="BY296" s="169"/>
    </row>
    <row r="297" spans="1:77" s="322" customFormat="1" ht="36" customHeight="1" thickTop="1" thickBot="1" x14ac:dyDescent="0.25">
      <c r="A297" s="31" t="str">
        <f>usrCode(AV290)</f>
        <v>W</v>
      </c>
      <c r="B297" s="553" t="str">
        <f>UPPER(VLOOKUP(A297,LibProfils,4,FALSE))&amp;CHAR(10)&amp;"("&amp;VLOOKUP(A297,LibProfils,5,FALSE)&amp;")"</f>
        <v>APPARTENIR
(vivre en société)</v>
      </c>
      <c r="C297" s="1429" t="str">
        <f>usrCode(AS290&amp;AV290)&amp;"."&amp;LOWER(AU290)</f>
        <v>WU.r</v>
      </c>
      <c r="D297" s="1396" t="str">
        <f t="shared" si="108"/>
        <v>Proposer les bons schémas d'organisation, concevoir les méthodes
(= PERFECTIONNER LE MONDE, PRÉPARER LE FUTUR)</v>
      </c>
      <c r="E297" s="1430"/>
      <c r="F297" s="554"/>
      <c r="G297" s="1236" t="str">
        <f>$CB$8&amp;S290&amp;$CC$8&amp;T290</f>
        <v>33% vibrer
66% appartenir</v>
      </c>
      <c r="H297" s="1506" t="s">
        <v>9</v>
      </c>
      <c r="I297" s="1503"/>
      <c r="J297" s="1513"/>
      <c r="K297" s="1508" t="s">
        <v>443</v>
      </c>
      <c r="L297" s="1516"/>
      <c r="M297" s="1510" t="s">
        <v>443</v>
      </c>
      <c r="N297" s="1514" t="s">
        <v>443</v>
      </c>
      <c r="O297" s="1110"/>
      <c r="P297" s="554"/>
      <c r="Q297" s="550" t="str">
        <f>C297</f>
        <v>WU.r</v>
      </c>
      <c r="R297" s="550" t="str">
        <f>A293&amp;"."&amp;LOWER(A297)</f>
        <v>U.w</v>
      </c>
      <c r="S297" s="1236" t="str">
        <f t="shared" si="104"/>
        <v>PERFECTIONNER LE MONDE</v>
      </c>
      <c r="T297" s="1236" t="str">
        <f t="shared" si="105"/>
        <v>PRÉPARER LE FUTUR</v>
      </c>
      <c r="U297" s="1236" t="str">
        <f t="shared" si="106"/>
        <v>Proposer les bons schémas d'organisation</v>
      </c>
      <c r="V297" s="1236" t="str">
        <f t="shared" si="107"/>
        <v>concevoir les méthodes</v>
      </c>
      <c r="W297" s="554"/>
      <c r="X297" s="550"/>
      <c r="Y297" s="550"/>
      <c r="Z297" s="550"/>
      <c r="AA297" s="550"/>
      <c r="AB297" s="550"/>
      <c r="AC297" s="550"/>
      <c r="AD297" s="550"/>
      <c r="AE297" s="550"/>
      <c r="AF297" s="550"/>
      <c r="AG297" s="936"/>
      <c r="AH297" s="554"/>
      <c r="AI297" s="553"/>
      <c r="AJ297" s="555"/>
      <c r="AM297" s="552"/>
      <c r="AN297" s="552"/>
      <c r="AO297" s="552"/>
      <c r="AP297" s="552"/>
      <c r="AQ297" s="552"/>
      <c r="AR297" s="556"/>
      <c r="AS297" s="552"/>
      <c r="AT297" s="552"/>
      <c r="AU297" s="559"/>
      <c r="AV297" s="559"/>
      <c r="AW297" s="551"/>
      <c r="AX297" s="552"/>
      <c r="AY297" s="552"/>
      <c r="AZ297" s="552"/>
      <c r="BA297" s="81"/>
      <c r="BB297" s="81"/>
      <c r="BC297" s="81"/>
      <c r="BD297" s="543"/>
      <c r="BE297" s="81"/>
      <c r="BF297" s="544"/>
      <c r="BG297" s="169"/>
      <c r="BS297" s="81"/>
      <c r="BT297" s="169"/>
      <c r="BU297" s="169"/>
      <c r="BV297" s="169"/>
      <c r="BW297" s="169"/>
      <c r="BX297" s="169"/>
      <c r="BY297" s="169"/>
    </row>
    <row r="298" spans="1:77" s="322" customFormat="1" ht="36" customHeight="1" thickTop="1" thickBot="1" x14ac:dyDescent="0.25">
      <c r="B298" s="1578" t="s">
        <v>589</v>
      </c>
      <c r="C298" s="1206"/>
      <c r="D298" s="1395" t="str">
        <f t="shared" si="108"/>
        <v>Proposer les bons schémas d'organisation, s'assurer d'un monde fonctionnel
(= PERFECTIONNER LE MONDE, STRUCTURER)</v>
      </c>
      <c r="E298" s="1348"/>
      <c r="F298" s="554"/>
      <c r="G298" s="1236" t="str">
        <f>$CB$9&amp;S290&amp;$CC$9&amp;T290</f>
        <v>22% vibrer
77% appartenir</v>
      </c>
      <c r="H298" s="1506" t="s">
        <v>14</v>
      </c>
      <c r="I298" s="1503"/>
      <c r="J298" s="1507" t="s">
        <v>19</v>
      </c>
      <c r="K298" s="1515"/>
      <c r="L298" s="1516"/>
      <c r="M298" s="1510" t="s">
        <v>19</v>
      </c>
      <c r="N298" s="1514" t="s">
        <v>19</v>
      </c>
      <c r="O298" s="1110"/>
      <c r="P298" s="554"/>
      <c r="Q298" s="550" t="str">
        <f>C297</f>
        <v>WU.r</v>
      </c>
      <c r="R298" s="550" t="str">
        <f>usrCode(A293&amp;A297)</f>
        <v>WU</v>
      </c>
      <c r="S298" s="1236" t="str">
        <f t="shared" si="104"/>
        <v>PERFECTIONNER LE MONDE</v>
      </c>
      <c r="T298" s="1236" t="str">
        <f t="shared" si="105"/>
        <v>STRUCTURER</v>
      </c>
      <c r="U298" s="1236" t="str">
        <f t="shared" si="106"/>
        <v>Proposer les bons schémas d'organisation</v>
      </c>
      <c r="V298" s="1236" t="str">
        <f t="shared" si="107"/>
        <v>s'assurer d'un monde fonctionnel</v>
      </c>
      <c r="W298" s="554"/>
      <c r="X298" s="550"/>
      <c r="Y298" s="550"/>
      <c r="Z298" s="550"/>
      <c r="AA298" s="550"/>
      <c r="AB298" s="550"/>
      <c r="AC298" s="550"/>
      <c r="AD298" s="550"/>
      <c r="AE298" s="550"/>
      <c r="AF298" s="550"/>
      <c r="AG298" s="936"/>
      <c r="AH298" s="554"/>
      <c r="AI298" s="553"/>
      <c r="AJ298" s="555"/>
      <c r="AM298" s="552"/>
      <c r="AN298" s="552"/>
      <c r="AO298" s="552"/>
      <c r="AP298" s="552"/>
      <c r="AQ298" s="552"/>
      <c r="AR298" s="556"/>
      <c r="AS298" s="552"/>
      <c r="AT298" s="552"/>
      <c r="AU298" s="559"/>
      <c r="AV298" s="559"/>
      <c r="AW298" s="551"/>
      <c r="AX298" s="552"/>
      <c r="AY298" s="552"/>
      <c r="AZ298" s="552"/>
      <c r="BA298" s="81"/>
      <c r="BB298" s="81"/>
      <c r="BC298" s="81"/>
      <c r="BD298" s="543"/>
      <c r="BE298" s="81"/>
      <c r="BF298" s="544"/>
      <c r="BG298" s="169"/>
      <c r="BS298" s="81"/>
      <c r="BT298" s="169"/>
      <c r="BU298" s="169"/>
      <c r="BV298" s="169"/>
      <c r="BW298" s="169"/>
      <c r="BX298" s="169"/>
      <c r="BY298" s="169"/>
    </row>
    <row r="299" spans="1:77" s="322" customFormat="1" ht="36" customHeight="1" thickTop="1" thickBot="1" x14ac:dyDescent="0.25">
      <c r="A299" s="31" t="str">
        <f>usrCode(AU290&amp;AV290)</f>
        <v>RW</v>
      </c>
      <c r="B299" s="553" t="str">
        <f>UPPER(VLOOKUP(A299,LibProfils,4,FALSE))&amp;CHAR(10)&amp;"("&amp;VLOOKUP(A299,LibProfils,5,FALSE)&amp;")"</f>
        <v>S'ENGAGER
(agir au nom de ce qui est grand)</v>
      </c>
      <c r="C299" s="1207"/>
      <c r="D299" s="1398" t="str">
        <f t="shared" si="108"/>
        <v>Travailler au bon ordre du monde, s'assurer d'un monde fonctionnel
(= STRUCTURER LE MONDE -WU-, STRUCTURER)</v>
      </c>
      <c r="E299" s="1349"/>
      <c r="F299" s="554"/>
      <c r="G299" s="1236" t="str">
        <f>$CB$10&amp;S290&amp;$CC$10&amp;T290</f>
        <v>11% vibrer
88% appartenir</v>
      </c>
      <c r="H299" s="1506" t="s">
        <v>10</v>
      </c>
      <c r="I299" s="1503"/>
      <c r="J299" s="1507" t="s">
        <v>440</v>
      </c>
      <c r="K299" s="1515"/>
      <c r="L299" s="1509" t="s">
        <v>440</v>
      </c>
      <c r="M299" s="1512"/>
      <c r="N299" s="1514" t="s">
        <v>440</v>
      </c>
      <c r="O299" s="1110"/>
      <c r="P299" s="554"/>
      <c r="Q299" s="550" t="str">
        <f>C300</f>
        <v>WU/r</v>
      </c>
      <c r="R299" s="550" t="str">
        <f>usrCode(A293&amp;A297)</f>
        <v>WU</v>
      </c>
      <c r="S299" s="1236" t="str">
        <f t="shared" si="104"/>
        <v>STRUCTURER LE MONDE -WU-</v>
      </c>
      <c r="T299" s="1236" t="str">
        <f t="shared" si="105"/>
        <v>STRUCTURER</v>
      </c>
      <c r="U299" s="1236" t="str">
        <f t="shared" si="106"/>
        <v>Travailler au bon ordre du monde</v>
      </c>
      <c r="V299" s="1236" t="str">
        <f t="shared" si="107"/>
        <v>s'assurer d'un monde fonctionnel</v>
      </c>
      <c r="W299" s="554"/>
      <c r="X299" s="550"/>
      <c r="Y299" s="550"/>
      <c r="Z299" s="550"/>
      <c r="AA299" s="550"/>
      <c r="AB299" s="550"/>
      <c r="AC299" s="550"/>
      <c r="AD299" s="550"/>
      <c r="AE299" s="550"/>
      <c r="AF299" s="550"/>
      <c r="AG299" s="936"/>
      <c r="AH299" s="554"/>
      <c r="AI299" s="553"/>
      <c r="AJ299" s="555"/>
      <c r="AM299" s="552"/>
      <c r="AN299" s="552"/>
      <c r="AO299" s="552"/>
      <c r="AP299" s="552"/>
      <c r="AQ299" s="552"/>
      <c r="AR299" s="556"/>
      <c r="AS299" s="552"/>
      <c r="AT299" s="552"/>
      <c r="AU299" s="559"/>
      <c r="AV299" s="559"/>
      <c r="AW299" s="551"/>
      <c r="AX299" s="552"/>
      <c r="AY299" s="552"/>
      <c r="AZ299" s="552"/>
      <c r="BA299" s="81"/>
      <c r="BB299" s="81"/>
      <c r="BC299" s="81"/>
      <c r="BD299" s="543"/>
      <c r="BE299" s="81"/>
      <c r="BF299" s="544"/>
      <c r="BG299" s="169"/>
      <c r="BS299" s="81"/>
      <c r="BT299" s="169"/>
      <c r="BU299" s="169"/>
      <c r="BV299" s="169"/>
      <c r="BW299" s="169"/>
      <c r="BX299" s="169"/>
      <c r="BY299" s="169"/>
    </row>
    <row r="300" spans="1:77" s="322" customFormat="1" ht="36" customHeight="1" thickTop="1" thickBot="1" x14ac:dyDescent="0.25">
      <c r="A300" s="31" t="s">
        <v>13</v>
      </c>
      <c r="B300" s="553" t="str">
        <f>UPPER(VLOOKUP(A300,LibProfils,4,FALSE))&amp;CHAR(10)&amp;"("&amp;VLOOKUP(A300,LibProfils,5,FALSE)&amp;")"</f>
        <v>PROSPÉRER
(se développer à sa guise)</v>
      </c>
      <c r="C300" s="1208" t="str">
        <f>usrCode(AS290&amp;AV290&amp;"/"&amp;AU290)</f>
        <v>WU/r</v>
      </c>
      <c r="D300" s="1399" t="str">
        <f t="shared" si="108"/>
        <v>Travailler au bon ordre du monde, réfléchir loin des émotions
(= STRUCTURER LE MONDE -WU-, RAISONNER)</v>
      </c>
      <c r="E300" s="1387"/>
      <c r="F300" s="554"/>
      <c r="G300" s="1236" t="str">
        <f>$CB$11&amp;S290&amp;$CC$11&amp;T290</f>
        <v xml:space="preserve">  0% vibrer
99% appartenir</v>
      </c>
      <c r="H300" s="1506" t="s">
        <v>15</v>
      </c>
      <c r="I300" s="1517"/>
      <c r="J300" s="1507" t="s">
        <v>20</v>
      </c>
      <c r="K300" s="1508" t="s">
        <v>20</v>
      </c>
      <c r="L300" s="1516"/>
      <c r="M300" s="1512"/>
      <c r="N300" s="1514" t="s">
        <v>20</v>
      </c>
      <c r="O300" s="1110"/>
      <c r="P300" s="554"/>
      <c r="Q300" s="550" t="str">
        <f>C300</f>
        <v>WU/r</v>
      </c>
      <c r="R300" s="550" t="str">
        <f>usrCode(A293&amp;"/"&amp;A296)</f>
        <v>U/r</v>
      </c>
      <c r="S300" s="1236" t="str">
        <f t="shared" si="104"/>
        <v>STRUCTURER LE MONDE -WU-</v>
      </c>
      <c r="T300" s="1236" t="str">
        <f t="shared" si="105"/>
        <v>RAISONNER</v>
      </c>
      <c r="U300" s="1236" t="str">
        <f t="shared" si="106"/>
        <v>Travailler au bon ordre du monde</v>
      </c>
      <c r="V300" s="1236" t="str">
        <f t="shared" si="107"/>
        <v>réfléchir loin des émotions</v>
      </c>
      <c r="W300" s="554"/>
      <c r="X300" s="550"/>
      <c r="Y300" s="550"/>
      <c r="Z300" s="550"/>
      <c r="AA300" s="550"/>
      <c r="AB300" s="550"/>
      <c r="AC300" s="550"/>
      <c r="AD300" s="550"/>
      <c r="AE300" s="550"/>
      <c r="AF300" s="550"/>
      <c r="AG300" s="936"/>
      <c r="AH300" s="554"/>
      <c r="AI300" s="553"/>
      <c r="AJ300" s="555"/>
      <c r="AM300" s="552"/>
      <c r="AN300" s="552"/>
      <c r="AO300" s="552"/>
      <c r="AP300" s="552"/>
      <c r="AQ300" s="552"/>
      <c r="AR300" s="556"/>
      <c r="AS300" s="552"/>
      <c r="AT300" s="552"/>
      <c r="AU300" s="559"/>
      <c r="AV300" s="559"/>
      <c r="AW300" s="551"/>
      <c r="AX300" s="552"/>
      <c r="AY300" s="552"/>
      <c r="AZ300" s="552"/>
      <c r="BA300" s="81"/>
      <c r="BB300" s="81"/>
      <c r="BC300" s="81"/>
      <c r="BD300" s="543"/>
      <c r="BE300" s="81"/>
      <c r="BF300" s="544"/>
      <c r="BG300" s="169"/>
      <c r="BS300" s="81"/>
      <c r="BT300" s="169"/>
      <c r="BU300" s="169"/>
      <c r="BV300" s="169"/>
      <c r="BW300" s="169"/>
      <c r="BX300" s="169"/>
      <c r="BY300" s="169"/>
    </row>
    <row r="301" spans="1:77" s="322" customFormat="1" ht="36" customHeight="1" thickTop="1" thickBot="1" x14ac:dyDescent="0.25">
      <c r="B301" s="1363" t="str">
        <f>"présence de la motivation "&amp;A293&amp;" ("&amp;VLOOKUP(A293,LibProfils,4,FALSE)&amp;")"&amp;CHAR(10)&amp;"absence de la motivation "&amp;A299&amp;" ("&amp;VLOOKUP(A299,LibProfils,4,FALSE)&amp;")"</f>
        <v>présence de la motivation U (savoir)
absence de la motivation RW (s'engager)</v>
      </c>
      <c r="C301" s="1278" t="str">
        <f>A293&amp;"."&amp;LOWER(A300)</f>
        <v>U.bg</v>
      </c>
      <c r="D301" s="1400" t="str">
        <f t="shared" si="108"/>
        <v>Améliorer ses compétences sans fin, avoir du pouvoir sur les éléments
(= SE DÉVELOPPER SOI-MÊME, MAÎTRISER)</v>
      </c>
      <c r="E301" s="1280"/>
      <c r="F301" s="554"/>
      <c r="G301" s="1236" t="str">
        <f>$CB$12&amp;VLOOKUP(AU290,LibProfils,4,FALSE)&amp;$CC$12&amp;VLOOKUP(AV290,LibProfils,4,FALSE)</f>
        <v xml:space="preserve">  0% vibrer
  0% appartenir</v>
      </c>
      <c r="H301" s="1236"/>
      <c r="I301" s="1504" t="s">
        <v>445</v>
      </c>
      <c r="O301" s="1110"/>
      <c r="P301" s="554"/>
      <c r="Q301" s="550" t="str">
        <f>C301</f>
        <v>U.bg</v>
      </c>
      <c r="R301" s="550" t="str">
        <f>usrCode(A293&amp;A300)</f>
        <v>BGU</v>
      </c>
      <c r="S301" s="1236" t="str">
        <f>UPPER(VLOOKUP(Q301,LibProfils,4,FALSE))</f>
        <v>SE DÉVELOPPER SOI-MÊME</v>
      </c>
      <c r="T301" s="1236" t="str">
        <f t="shared" si="105"/>
        <v>MAÎTRISER</v>
      </c>
      <c r="U301" s="1236" t="str">
        <f t="shared" si="106"/>
        <v>Améliorer ses compétences sans fin</v>
      </c>
      <c r="V301" s="1236" t="str">
        <f t="shared" si="107"/>
        <v>avoir du pouvoir sur les éléments</v>
      </c>
      <c r="W301" s="554"/>
      <c r="X301" s="550"/>
      <c r="Y301" s="550"/>
      <c r="Z301" s="550"/>
      <c r="AA301" s="550"/>
      <c r="AB301" s="550"/>
      <c r="AC301" s="550"/>
      <c r="AD301" s="550"/>
      <c r="AE301" s="550"/>
      <c r="AF301" s="550"/>
      <c r="AG301" s="936"/>
      <c r="AH301" s="554"/>
      <c r="AI301" s="553"/>
      <c r="AJ301" s="555"/>
      <c r="AM301" s="552"/>
      <c r="AN301" s="552"/>
      <c r="AO301" s="552"/>
      <c r="AP301" s="552"/>
      <c r="AQ301" s="552"/>
      <c r="AR301" s="556"/>
      <c r="AS301" s="552"/>
      <c r="AT301" s="552"/>
      <c r="AU301" s="559"/>
      <c r="AV301" s="559"/>
      <c r="AW301" s="551"/>
      <c r="AX301" s="552"/>
      <c r="AY301" s="552"/>
      <c r="AZ301" s="552"/>
      <c r="BA301" s="81"/>
      <c r="BB301" s="81"/>
      <c r="BC301" s="81"/>
      <c r="BD301" s="543"/>
      <c r="BE301" s="81"/>
      <c r="BF301" s="544"/>
      <c r="BG301" s="169"/>
      <c r="BS301" s="81"/>
      <c r="BT301" s="169"/>
      <c r="BU301" s="169"/>
      <c r="BV301" s="169"/>
      <c r="BW301" s="169"/>
      <c r="BX301" s="169"/>
      <c r="BY301" s="169"/>
    </row>
    <row r="302" spans="1:77" s="322" customFormat="1" ht="36" customHeight="1" thickTop="1" thickBot="1" x14ac:dyDescent="0.25">
      <c r="B302" s="1128"/>
      <c r="C302" s="1125"/>
      <c r="D302" s="553"/>
      <c r="E302" s="554"/>
      <c r="F302" s="554"/>
      <c r="G302" s="554"/>
      <c r="H302" s="1110"/>
      <c r="I302" s="1110"/>
      <c r="J302" s="1489"/>
      <c r="K302" s="1489"/>
      <c r="L302" s="1110"/>
      <c r="M302" s="1110"/>
      <c r="N302" s="1110"/>
      <c r="O302" s="1110"/>
      <c r="P302" s="554"/>
      <c r="Q302" s="554"/>
      <c r="R302" s="554"/>
      <c r="S302" s="554"/>
      <c r="T302" s="554"/>
      <c r="U302" s="554"/>
      <c r="V302" s="554"/>
      <c r="W302" s="554"/>
      <c r="X302" s="550"/>
      <c r="Y302" s="550"/>
      <c r="Z302" s="550"/>
      <c r="AA302" s="550"/>
      <c r="AB302" s="550"/>
      <c r="AC302" s="550"/>
      <c r="AD302" s="550"/>
      <c r="AE302" s="550"/>
      <c r="AF302" s="550"/>
      <c r="AG302" s="936"/>
      <c r="AH302" s="554"/>
      <c r="AI302" s="553"/>
      <c r="AJ302" s="555"/>
      <c r="AM302" s="552"/>
      <c r="AN302" s="552"/>
      <c r="AO302" s="552"/>
      <c r="AP302" s="552"/>
      <c r="AQ302" s="552"/>
      <c r="AR302" s="556"/>
      <c r="AS302" s="552"/>
      <c r="AT302" s="552"/>
      <c r="AU302" s="559"/>
      <c r="AV302" s="559"/>
      <c r="AW302" s="551"/>
      <c r="AX302" s="552"/>
      <c r="AY302" s="552"/>
      <c r="AZ302" s="552"/>
      <c r="BA302" s="81"/>
      <c r="BB302" s="81"/>
      <c r="BC302" s="81"/>
      <c r="BD302" s="543"/>
      <c r="BE302" s="81"/>
      <c r="BF302" s="544"/>
      <c r="BG302" s="169"/>
      <c r="BS302" s="81"/>
      <c r="BT302" s="169"/>
      <c r="BU302" s="169"/>
      <c r="BV302" s="169"/>
      <c r="BW302" s="169"/>
      <c r="BX302" s="169"/>
      <c r="BY302" s="169"/>
    </row>
    <row r="303" spans="1:77" s="322" customFormat="1" ht="36" customHeight="1" thickTop="1" thickBot="1" x14ac:dyDescent="0.25">
      <c r="A303" s="1280" t="str">
        <f>usrCode(AS303&amp;AU303&amp;AV303)</f>
        <v>GWU</v>
      </c>
      <c r="B303" s="1362" t="str">
        <f>UPPER(VLOOKUP(A303,LibProfils,4,FALSE))&amp;CHAR(10)&amp;"("&amp;VLOOKUP(A303,LibProfils,5,FALSE)&amp;")"</f>
        <v>S'ACCORDER
(bien fonctionner avec la société)</v>
      </c>
      <c r="C303" s="1125"/>
      <c r="D303" s="553"/>
      <c r="E303" s="554"/>
      <c r="F303" s="554"/>
      <c r="G303" s="1364"/>
      <c r="H303" s="1110"/>
      <c r="I303" s="1504" t="s">
        <v>444</v>
      </c>
      <c r="J303" s="1489"/>
      <c r="K303" s="1489"/>
      <c r="L303" s="1110"/>
      <c r="M303" s="1110"/>
      <c r="N303" s="1110"/>
      <c r="O303" s="1110"/>
      <c r="P303" s="554"/>
      <c r="Q303" s="554" t="str">
        <f>A309</f>
        <v>G</v>
      </c>
      <c r="R303" s="554" t="str">
        <f>A310</f>
        <v>W</v>
      </c>
      <c r="S303" s="1236" t="str">
        <f>VLOOKUP(Q303,LibProfils,4,FALSE)</f>
        <v>apprécier</v>
      </c>
      <c r="T303" s="1236" t="str">
        <f>VLOOKUP(R303,LibProfils,4,FALSE)</f>
        <v>appartenir</v>
      </c>
      <c r="U303" s="554"/>
      <c r="V303" s="554"/>
      <c r="W303" s="554"/>
      <c r="X303" s="550"/>
      <c r="Y303" s="550"/>
      <c r="Z303" s="550"/>
      <c r="AA303" s="550"/>
      <c r="AB303" s="550"/>
      <c r="AC303" s="550"/>
      <c r="AD303" s="550"/>
      <c r="AE303" s="550"/>
      <c r="AF303" s="550"/>
      <c r="AG303" s="936"/>
      <c r="AH303" s="554"/>
      <c r="AI303" s="553"/>
      <c r="AJ303" s="555"/>
      <c r="AM303" s="552"/>
      <c r="AN303" s="552"/>
      <c r="AO303" s="552"/>
      <c r="AP303" s="552"/>
      <c r="AQ303" s="552"/>
      <c r="AR303" s="556"/>
      <c r="AS303" s="559" t="str">
        <f>AS583</f>
        <v>U</v>
      </c>
      <c r="AT303" s="552"/>
      <c r="AU303" s="559" t="str">
        <f>AU583</f>
        <v>G</v>
      </c>
      <c r="AV303" s="559" t="str">
        <f>AV583</f>
        <v>W</v>
      </c>
      <c r="AW303" s="551"/>
      <c r="AX303" s="552"/>
      <c r="AY303" s="552"/>
      <c r="AZ303" s="552"/>
      <c r="BA303" s="81"/>
      <c r="BB303" s="81"/>
      <c r="BC303" s="81"/>
      <c r="BD303" s="543"/>
      <c r="BE303" s="81"/>
      <c r="BF303" s="544"/>
      <c r="BG303" s="169"/>
      <c r="BS303" s="81"/>
      <c r="BT303" s="169"/>
      <c r="BU303" s="169"/>
      <c r="BV303" s="169"/>
      <c r="BW303" s="169"/>
      <c r="BX303" s="169"/>
      <c r="BY303" s="169"/>
    </row>
    <row r="304" spans="1:77" s="322" customFormat="1" ht="36" customHeight="1" thickTop="1" thickBot="1" x14ac:dyDescent="0.25">
      <c r="B304" s="1128"/>
      <c r="C304" s="1431" t="str">
        <f>usrCode(AS303&amp;AU303&amp;"/"&amp;AV303)</f>
        <v>GU/w</v>
      </c>
      <c r="D304" s="1394" t="str">
        <f>$U$3&amp;U304&amp;$U$4&amp;V304&amp;$U$5&amp;$U$6&amp;$U$7&amp;S304&amp;$U$8&amp;T304&amp;$U$9</f>
        <v>S'adapter avec créativité, inventer le futur
(= ÊTRE INGÉNIEUX, INVENTER)</v>
      </c>
      <c r="E304" s="1432" t="s">
        <v>29</v>
      </c>
      <c r="F304" s="554"/>
      <c r="G304" s="1236" t="str">
        <f>$CB$2&amp;S303&amp;$CC$2&amp;T303</f>
        <v>99% apprécier
  0% appartenir</v>
      </c>
      <c r="H304" s="1506" t="s">
        <v>6</v>
      </c>
      <c r="I304" s="1505"/>
      <c r="J304" s="1507" t="s">
        <v>439</v>
      </c>
      <c r="K304" s="1508" t="s">
        <v>439</v>
      </c>
      <c r="L304" s="1509"/>
      <c r="M304" s="1510" t="s">
        <v>439</v>
      </c>
      <c r="N304" s="1511"/>
      <c r="O304" s="1110"/>
      <c r="P304" s="554"/>
      <c r="Q304" s="550" t="str">
        <f>C304</f>
        <v>GU/w</v>
      </c>
      <c r="R304" s="550" t="str">
        <f>usrCode(A306&amp;"/"&amp;A310)</f>
        <v>U/w</v>
      </c>
      <c r="S304" s="1236" t="str">
        <f t="shared" ref="S304:S313" si="109">UPPER(VLOOKUP(Q304,LibProfils,4,FALSE))</f>
        <v>ÊTRE INGÉNIEUX</v>
      </c>
      <c r="T304" s="1236" t="str">
        <f t="shared" ref="T304:T314" si="110">UPPER(VLOOKUP(R304,LibProfils,4,FALSE))</f>
        <v>INVENTER</v>
      </c>
      <c r="U304" s="1236" t="str">
        <f t="shared" ref="U304:U314" si="111">UPPER(LEFT(VLOOKUP(Q304,LibProfils,5,FALSE)))&amp;MID(VLOOKUP(Q304,LibProfils,5,FALSE),2,99)</f>
        <v>S'adapter avec créativité</v>
      </c>
      <c r="V304" s="1236" t="str">
        <f t="shared" ref="V304:V314" si="112">VLOOKUP(R304,LibProfils,5,FALSE)</f>
        <v>inventer le futur</v>
      </c>
      <c r="W304" s="554"/>
      <c r="X304" s="550"/>
      <c r="Y304" s="550"/>
      <c r="Z304" s="550"/>
      <c r="AA304" s="550"/>
      <c r="AB304" s="550"/>
      <c r="AC304" s="550"/>
      <c r="AD304" s="550"/>
      <c r="AE304" s="550"/>
      <c r="AF304" s="550"/>
      <c r="AG304" s="936"/>
      <c r="AH304" s="554"/>
      <c r="AI304" s="553"/>
      <c r="AJ304" s="555"/>
      <c r="AM304" s="552"/>
      <c r="AN304" s="552"/>
      <c r="AO304" s="552"/>
      <c r="AP304" s="552"/>
      <c r="AQ304" s="552"/>
      <c r="AR304" s="556"/>
      <c r="AS304" s="552"/>
      <c r="AT304" s="552"/>
      <c r="AU304" s="559"/>
      <c r="AV304" s="559"/>
      <c r="AW304" s="551"/>
      <c r="AX304" s="552"/>
      <c r="AY304" s="552"/>
      <c r="AZ304" s="552"/>
      <c r="BA304" s="81"/>
      <c r="BB304" s="81"/>
      <c r="BC304" s="81"/>
      <c r="BD304" s="543"/>
      <c r="BE304" s="81"/>
      <c r="BF304" s="544"/>
      <c r="BG304" s="169"/>
      <c r="BS304" s="81"/>
      <c r="BT304" s="169"/>
      <c r="BU304" s="169"/>
      <c r="BV304" s="169"/>
      <c r="BW304" s="169"/>
      <c r="BX304" s="169"/>
      <c r="BY304" s="169"/>
    </row>
    <row r="305" spans="1:77" s="322" customFormat="1" ht="36" customHeight="1" thickTop="1" thickBot="1" x14ac:dyDescent="0.25">
      <c r="B305" s="1578" t="s">
        <v>385</v>
      </c>
      <c r="C305" s="1226"/>
      <c r="D305" s="1395" t="str">
        <f t="shared" ref="D305:D314" si="113">$U$3&amp;U305&amp;$U$4&amp;V305&amp;$U$5&amp;$U$6&amp;$U$7&amp;S305&amp;$U$8&amp;T305&amp;$U$9</f>
        <v>S'adapter avec créativité, savoir vivre en toute facilité
(= ÊTRE INGÉNIEUX, S'ADAPTER)</v>
      </c>
      <c r="E305" s="1350" t="s">
        <v>29</v>
      </c>
      <c r="F305" s="554"/>
      <c r="G305" s="1236" t="str">
        <f>$CB$3&amp;S303&amp;$CC$3&amp;T303</f>
        <v>88% apprécier
11% appartenir</v>
      </c>
      <c r="H305" s="1506" t="s">
        <v>11</v>
      </c>
      <c r="I305" s="1503"/>
      <c r="J305" s="1507" t="s">
        <v>16</v>
      </c>
      <c r="K305" s="1508" t="s">
        <v>16</v>
      </c>
      <c r="L305" s="1509" t="s">
        <v>16</v>
      </c>
      <c r="M305" s="1512"/>
      <c r="N305" s="1511"/>
      <c r="O305" s="1110"/>
      <c r="P305" s="554"/>
      <c r="Q305" s="550" t="str">
        <f>C304</f>
        <v>GU/w</v>
      </c>
      <c r="R305" s="550" t="str">
        <f>usrCode(A306&amp;A309)</f>
        <v>GU</v>
      </c>
      <c r="S305" s="1236" t="str">
        <f t="shared" si="109"/>
        <v>ÊTRE INGÉNIEUX</v>
      </c>
      <c r="T305" s="1236" t="str">
        <f t="shared" si="110"/>
        <v>S'ADAPTER</v>
      </c>
      <c r="U305" s="1236" t="str">
        <f t="shared" si="111"/>
        <v>S'adapter avec créativité</v>
      </c>
      <c r="V305" s="1236" t="str">
        <f t="shared" si="112"/>
        <v>savoir vivre en toute facilité</v>
      </c>
      <c r="W305" s="554"/>
      <c r="X305" s="550"/>
      <c r="Y305" s="550"/>
      <c r="Z305" s="550"/>
      <c r="AA305" s="550"/>
      <c r="AB305" s="550"/>
      <c r="AC305" s="550"/>
      <c r="AD305" s="550"/>
      <c r="AE305" s="550"/>
      <c r="AF305" s="550"/>
      <c r="AG305" s="936"/>
      <c r="AH305" s="554"/>
      <c r="AI305" s="553"/>
      <c r="AJ305" s="555"/>
      <c r="AM305" s="552"/>
      <c r="AN305" s="552"/>
      <c r="AO305" s="552"/>
      <c r="AP305" s="552"/>
      <c r="AQ305" s="552"/>
      <c r="AR305" s="556"/>
      <c r="AS305" s="552"/>
      <c r="AT305" s="552"/>
      <c r="AU305" s="559"/>
      <c r="AV305" s="559"/>
      <c r="AW305" s="551"/>
      <c r="AX305" s="552"/>
      <c r="AY305" s="552"/>
      <c r="AZ305" s="552"/>
      <c r="BA305" s="81"/>
      <c r="BB305" s="81"/>
      <c r="BC305" s="81"/>
      <c r="BD305" s="543"/>
      <c r="BE305" s="81"/>
      <c r="BF305" s="544"/>
      <c r="BG305" s="169"/>
      <c r="BS305" s="81"/>
      <c r="BT305" s="169"/>
      <c r="BU305" s="169"/>
      <c r="BV305" s="169"/>
      <c r="BW305" s="169"/>
      <c r="BX305" s="169"/>
      <c r="BY305" s="169"/>
    </row>
    <row r="306" spans="1:77" s="322" customFormat="1" ht="36" customHeight="1" thickTop="1" thickBot="1" x14ac:dyDescent="0.25">
      <c r="A306" s="31" t="str">
        <f>usrCode(AS303)</f>
        <v>U</v>
      </c>
      <c r="B306" s="553" t="str">
        <f>UPPER(VLOOKUP(A306,LibProfils,4,FALSE))&amp;CHAR(10)&amp;"("&amp;VLOOKUP(A306,LibProfils,5,FALSE)&amp;")"</f>
        <v>SAVOIR
(vivre dans un monde d'intelligence)</v>
      </c>
      <c r="C306" s="1227"/>
      <c r="D306" s="1398" t="str">
        <f t="shared" si="113"/>
        <v>Écarter facilement toute difficulté, savoir vivre en toute facilité
(= VIVRE AVEC INTELLIGENCE -GU-, S'ADAPTER)</v>
      </c>
      <c r="E306" s="1351"/>
      <c r="F306" s="554"/>
      <c r="G306" s="1236" t="str">
        <f>$CB$4&amp;S303&amp;$CC$4&amp;T303</f>
        <v>77% apprécier
22% appartenir</v>
      </c>
      <c r="H306" s="1506" t="s">
        <v>7</v>
      </c>
      <c r="I306" s="1503"/>
      <c r="J306" s="1513"/>
      <c r="K306" s="1508" t="s">
        <v>442</v>
      </c>
      <c r="L306" s="1509" t="s">
        <v>442</v>
      </c>
      <c r="M306" s="1512"/>
      <c r="N306" s="1514" t="s">
        <v>442</v>
      </c>
      <c r="O306" s="1110"/>
      <c r="P306" s="554"/>
      <c r="Q306" s="550" t="str">
        <f>C307</f>
        <v>GU.w</v>
      </c>
      <c r="R306" s="550" t="str">
        <f>usrCode(A306&amp;A309)</f>
        <v>GU</v>
      </c>
      <c r="S306" s="1236" t="str">
        <f t="shared" si="109"/>
        <v>VIVRE AVEC INTELLIGENCE -GU-</v>
      </c>
      <c r="T306" s="1236" t="str">
        <f t="shared" si="110"/>
        <v>S'ADAPTER</v>
      </c>
      <c r="U306" s="1236" t="str">
        <f t="shared" si="111"/>
        <v>Écarter facilement toute difficulté</v>
      </c>
      <c r="V306" s="1236" t="str">
        <f t="shared" si="112"/>
        <v>savoir vivre en toute facilité</v>
      </c>
      <c r="W306" s="554"/>
      <c r="X306" s="550"/>
      <c r="Y306" s="550"/>
      <c r="Z306" s="550"/>
      <c r="AA306" s="550"/>
      <c r="AB306" s="550"/>
      <c r="AC306" s="550"/>
      <c r="AD306" s="550"/>
      <c r="AE306" s="550"/>
      <c r="AF306" s="550"/>
      <c r="AG306" s="936"/>
      <c r="AH306" s="554"/>
      <c r="AI306" s="553"/>
      <c r="AJ306" s="555"/>
      <c r="AM306" s="552"/>
      <c r="AN306" s="552"/>
      <c r="AO306" s="552"/>
      <c r="AP306" s="552"/>
      <c r="AQ306" s="552"/>
      <c r="AR306" s="556"/>
      <c r="AS306" s="552"/>
      <c r="AT306" s="552"/>
      <c r="AU306" s="559"/>
      <c r="AV306" s="559"/>
      <c r="AW306" s="551"/>
      <c r="AX306" s="552"/>
      <c r="AY306" s="552"/>
      <c r="AZ306" s="552"/>
      <c r="BA306" s="81"/>
      <c r="BB306" s="81"/>
      <c r="BC306" s="81"/>
      <c r="BD306" s="543"/>
      <c r="BE306" s="81"/>
      <c r="BF306" s="544"/>
      <c r="BG306" s="169"/>
      <c r="BS306" s="81"/>
      <c r="BT306" s="169"/>
      <c r="BU306" s="169"/>
      <c r="BV306" s="169"/>
      <c r="BW306" s="169"/>
      <c r="BX306" s="169"/>
      <c r="BY306" s="169"/>
    </row>
    <row r="307" spans="1:77" s="322" customFormat="1" ht="36" customHeight="1" thickTop="1" thickBot="1" x14ac:dyDescent="0.25">
      <c r="C307" s="1433" t="str">
        <f>usrCode(AS303&amp;AU303)&amp;"."&amp;LOWER(AV303)</f>
        <v>GU.w</v>
      </c>
      <c r="D307" s="1399" t="str">
        <f t="shared" si="113"/>
        <v>Écarter facilement toute difficulté, appréhender la complexité du monde
(= VIVRE AVEC INTELLIGENCE -GU-, COMPRENDRE LE MONDE)</v>
      </c>
      <c r="E307" s="1434"/>
      <c r="F307" s="554"/>
      <c r="G307" s="1236" t="str">
        <f>$CB$5&amp;S303&amp;$CC$5&amp;T303</f>
        <v>66% apprécier
33% appartenir</v>
      </c>
      <c r="H307" s="1506" t="s">
        <v>12</v>
      </c>
      <c r="I307" s="1503"/>
      <c r="J307" s="1513"/>
      <c r="K307" s="1508" t="s">
        <v>17</v>
      </c>
      <c r="L307" s="1509" t="s">
        <v>17</v>
      </c>
      <c r="M307" s="1510" t="s">
        <v>17</v>
      </c>
      <c r="N307" s="1511"/>
      <c r="O307" s="1110"/>
      <c r="P307" s="554"/>
      <c r="Q307" s="550" t="str">
        <f>C307</f>
        <v>GU.w</v>
      </c>
      <c r="R307" s="550" t="str">
        <f>A306&amp;"."&amp;LOWER(A309)</f>
        <v>U.g</v>
      </c>
      <c r="S307" s="1236" t="str">
        <f t="shared" si="109"/>
        <v>VIVRE AVEC INTELLIGENCE -GU-</v>
      </c>
      <c r="T307" s="1236" t="str">
        <f t="shared" si="110"/>
        <v>COMPRENDRE LE MONDE</v>
      </c>
      <c r="U307" s="1236" t="str">
        <f t="shared" si="111"/>
        <v>Écarter facilement toute difficulté</v>
      </c>
      <c r="V307" s="1236" t="str">
        <f t="shared" si="112"/>
        <v>appréhender la complexité du monde</v>
      </c>
      <c r="W307" s="554"/>
      <c r="X307" s="550"/>
      <c r="Y307" s="550"/>
      <c r="Z307" s="550"/>
      <c r="AA307" s="550"/>
      <c r="AB307" s="550"/>
      <c r="AC307" s="550"/>
      <c r="AD307" s="550"/>
      <c r="AE307" s="550"/>
      <c r="AF307" s="550"/>
      <c r="AG307" s="936"/>
      <c r="AH307" s="554"/>
      <c r="AI307" s="553"/>
      <c r="AJ307" s="555"/>
      <c r="AM307" s="552"/>
      <c r="AN307" s="552"/>
      <c r="AO307" s="552"/>
      <c r="AP307" s="552"/>
      <c r="AQ307" s="552"/>
      <c r="AR307" s="556"/>
      <c r="AS307" s="552"/>
      <c r="AT307" s="552"/>
      <c r="AU307" s="559"/>
      <c r="AV307" s="559"/>
      <c r="AW307" s="551"/>
      <c r="AX307" s="552"/>
      <c r="AY307" s="552"/>
      <c r="AZ307" s="552"/>
      <c r="BA307" s="81"/>
      <c r="BB307" s="81"/>
      <c r="BC307" s="81"/>
      <c r="BD307" s="543"/>
      <c r="BE307" s="81"/>
      <c r="BF307" s="544"/>
      <c r="BG307" s="169"/>
      <c r="BS307" s="81"/>
      <c r="BT307" s="169"/>
      <c r="BU307" s="169"/>
      <c r="BV307" s="169"/>
      <c r="BW307" s="169"/>
      <c r="BX307" s="169"/>
      <c r="BY307" s="169"/>
    </row>
    <row r="308" spans="1:77" s="322" customFormat="1" ht="36" customHeight="1" thickTop="1" thickBot="1" x14ac:dyDescent="0.25">
      <c r="B308" s="1578" t="s">
        <v>384</v>
      </c>
      <c r="C308" s="1228"/>
      <c r="D308" s="1396" t="str">
        <f t="shared" si="113"/>
        <v>Bien fonctionner avec la société, appréhender la complexité du monde
(= S'ACCORDER, COMPRENDRE LE MONDE)</v>
      </c>
      <c r="E308" s="1352"/>
      <c r="F308" s="554"/>
      <c r="G308" s="1236" t="str">
        <f>$CB$6&amp;S303&amp;$CC$6&amp;T303</f>
        <v>55% apprécier
44% appartenir</v>
      </c>
      <c r="H308" s="1506" t="s">
        <v>8</v>
      </c>
      <c r="I308" s="1503"/>
      <c r="J308" s="1507" t="s">
        <v>441</v>
      </c>
      <c r="K308" s="1515"/>
      <c r="L308" s="1509" t="s">
        <v>441</v>
      </c>
      <c r="M308" s="1510" t="s">
        <v>441</v>
      </c>
      <c r="N308" s="1511"/>
      <c r="O308" s="1110"/>
      <c r="P308" s="554"/>
      <c r="Q308" s="550" t="str">
        <f>A303</f>
        <v>GWU</v>
      </c>
      <c r="R308" s="550" t="str">
        <f>A306&amp;"."&amp;LOWER(A309)</f>
        <v>U.g</v>
      </c>
      <c r="S308" s="1236" t="str">
        <f t="shared" si="109"/>
        <v>S'ACCORDER</v>
      </c>
      <c r="T308" s="1236" t="str">
        <f t="shared" si="110"/>
        <v>COMPRENDRE LE MONDE</v>
      </c>
      <c r="U308" s="1236" t="str">
        <f t="shared" si="111"/>
        <v>Bien fonctionner avec la société</v>
      </c>
      <c r="V308" s="1236" t="str">
        <f t="shared" si="112"/>
        <v>appréhender la complexité du monde</v>
      </c>
      <c r="W308" s="554"/>
      <c r="X308" s="550"/>
      <c r="Y308" s="550"/>
      <c r="Z308" s="550"/>
      <c r="AA308" s="550"/>
      <c r="AB308" s="550"/>
      <c r="AC308" s="550"/>
      <c r="AD308" s="550"/>
      <c r="AE308" s="550"/>
      <c r="AF308" s="550"/>
      <c r="AG308" s="936"/>
      <c r="AH308" s="554"/>
      <c r="AI308" s="553"/>
      <c r="AJ308" s="555"/>
      <c r="AM308" s="552"/>
      <c r="AN308" s="552"/>
      <c r="AO308" s="552"/>
      <c r="AP308" s="552"/>
      <c r="AQ308" s="552"/>
      <c r="AR308" s="556"/>
      <c r="AS308" s="552"/>
      <c r="AT308" s="552"/>
      <c r="AU308" s="559"/>
      <c r="AV308" s="559"/>
      <c r="AW308" s="551"/>
      <c r="AX308" s="552"/>
      <c r="AY308" s="552"/>
      <c r="AZ308" s="552"/>
      <c r="BA308" s="81"/>
      <c r="BB308" s="81"/>
      <c r="BC308" s="81"/>
      <c r="BD308" s="543"/>
      <c r="BE308" s="81"/>
      <c r="BF308" s="544"/>
      <c r="BG308" s="169"/>
      <c r="BS308" s="81"/>
      <c r="BT308" s="169"/>
      <c r="BU308" s="169"/>
      <c r="BV308" s="169"/>
      <c r="BW308" s="169"/>
      <c r="BX308" s="169"/>
      <c r="BY308" s="169"/>
    </row>
    <row r="309" spans="1:77" s="322" customFormat="1" ht="36" customHeight="1" thickTop="1" thickBot="1" x14ac:dyDescent="0.25">
      <c r="A309" s="31" t="str">
        <f>usrCode(AU303)</f>
        <v>G</v>
      </c>
      <c r="B309" s="553" t="str">
        <f>UPPER(VLOOKUP(A309,LibProfils,4,FALSE))&amp;CHAR(10)&amp;"("&amp;VLOOKUP(A309,LibProfils,5,FALSE)&amp;")"</f>
        <v>APPRÉCIER
(vivre dans un monde de bonheur)</v>
      </c>
      <c r="C309" s="1229"/>
      <c r="D309" s="1395" t="str">
        <f t="shared" si="113"/>
        <v>Bien fonctionner avec la société, concevoir les méthodes
(= S'ACCORDER, PRÉPARER LE FUTUR)</v>
      </c>
      <c r="E309" s="1353"/>
      <c r="F309" s="554"/>
      <c r="G309" s="1236" t="str">
        <f>$CB$7&amp;S303&amp;$CC$7&amp;T303</f>
        <v>44% apprécier
55% appartenir</v>
      </c>
      <c r="H309" s="1506" t="s">
        <v>13</v>
      </c>
      <c r="I309" s="1503"/>
      <c r="J309" s="1513"/>
      <c r="K309" s="1515"/>
      <c r="L309" s="1509" t="s">
        <v>18</v>
      </c>
      <c r="M309" s="1510" t="s">
        <v>18</v>
      </c>
      <c r="N309" s="1514" t="s">
        <v>18</v>
      </c>
      <c r="O309" s="1110"/>
      <c r="P309" s="554"/>
      <c r="Q309" s="550" t="str">
        <f>A303</f>
        <v>GWU</v>
      </c>
      <c r="R309" s="550" t="str">
        <f>A306&amp;"."&amp;LOWER(A310)</f>
        <v>U.w</v>
      </c>
      <c r="S309" s="1236" t="str">
        <f t="shared" si="109"/>
        <v>S'ACCORDER</v>
      </c>
      <c r="T309" s="1236" t="str">
        <f t="shared" si="110"/>
        <v>PRÉPARER LE FUTUR</v>
      </c>
      <c r="U309" s="1236" t="str">
        <f t="shared" si="111"/>
        <v>Bien fonctionner avec la société</v>
      </c>
      <c r="V309" s="1236" t="str">
        <f t="shared" si="112"/>
        <v>concevoir les méthodes</v>
      </c>
      <c r="W309" s="554"/>
      <c r="X309" s="550"/>
      <c r="Y309" s="550"/>
      <c r="Z309" s="550"/>
      <c r="AA309" s="550"/>
      <c r="AB309" s="550"/>
      <c r="AC309" s="550"/>
      <c r="AD309" s="550"/>
      <c r="AE309" s="550"/>
      <c r="AF309" s="550"/>
      <c r="AG309" s="936"/>
      <c r="AH309" s="554"/>
      <c r="AI309" s="553"/>
      <c r="AJ309" s="555"/>
      <c r="AM309" s="552"/>
      <c r="AN309" s="552"/>
      <c r="AO309" s="552"/>
      <c r="AP309" s="552"/>
      <c r="AQ309" s="552"/>
      <c r="AR309" s="556"/>
      <c r="AS309" s="552"/>
      <c r="AT309" s="552"/>
      <c r="AU309" s="559"/>
      <c r="AV309" s="559"/>
      <c r="AW309" s="551"/>
      <c r="AX309" s="552"/>
      <c r="AY309" s="552"/>
      <c r="AZ309" s="552"/>
      <c r="BA309" s="81"/>
      <c r="BB309" s="81"/>
      <c r="BC309" s="81"/>
      <c r="BD309" s="543"/>
      <c r="BE309" s="81"/>
      <c r="BF309" s="544"/>
      <c r="BG309" s="169"/>
      <c r="BS309" s="81"/>
      <c r="BT309" s="169"/>
      <c r="BU309" s="169"/>
      <c r="BV309" s="169"/>
      <c r="BW309" s="169"/>
      <c r="BX309" s="169"/>
      <c r="BY309" s="169"/>
    </row>
    <row r="310" spans="1:77" s="322" customFormat="1" ht="36" customHeight="1" thickTop="1" thickBot="1" x14ac:dyDescent="0.25">
      <c r="A310" s="31" t="str">
        <f>usrCode(AV303)</f>
        <v>W</v>
      </c>
      <c r="B310" s="553" t="str">
        <f>UPPER(VLOOKUP(A310,LibProfils,4,FALSE))&amp;CHAR(10)&amp;"("&amp;VLOOKUP(A310,LibProfils,5,FALSE)&amp;")"</f>
        <v>APPARTENIR
(vivre en société)</v>
      </c>
      <c r="C310" s="1435" t="str">
        <f>usrCode(AS303&amp;AV303)&amp;"."&amp;LOWER(AU303)</f>
        <v>WU.g</v>
      </c>
      <c r="D310" s="1396" t="str">
        <f t="shared" si="113"/>
        <v>Rendre le monde agréable aux yeux de tous, concevoir les méthodes
(= HARMONISER LE MONDE, PRÉPARER LE FUTUR)</v>
      </c>
      <c r="E310" s="1436"/>
      <c r="F310" s="554"/>
      <c r="G310" s="1236" t="str">
        <f>$CB$8&amp;S303&amp;$CC$8&amp;T303</f>
        <v>33% apprécier
66% appartenir</v>
      </c>
      <c r="H310" s="1506" t="s">
        <v>9</v>
      </c>
      <c r="I310" s="1503"/>
      <c r="J310" s="1513"/>
      <c r="K310" s="1508" t="s">
        <v>443</v>
      </c>
      <c r="L310" s="1516"/>
      <c r="M310" s="1510" t="s">
        <v>443</v>
      </c>
      <c r="N310" s="1514" t="s">
        <v>443</v>
      </c>
      <c r="O310" s="1110"/>
      <c r="P310" s="554"/>
      <c r="Q310" s="550" t="str">
        <f>C310</f>
        <v>WU.g</v>
      </c>
      <c r="R310" s="550" t="str">
        <f>A306&amp;"."&amp;LOWER(A310)</f>
        <v>U.w</v>
      </c>
      <c r="S310" s="1236" t="str">
        <f t="shared" si="109"/>
        <v>HARMONISER LE MONDE</v>
      </c>
      <c r="T310" s="1236" t="str">
        <f t="shared" si="110"/>
        <v>PRÉPARER LE FUTUR</v>
      </c>
      <c r="U310" s="1236" t="str">
        <f t="shared" si="111"/>
        <v>Rendre le monde agréable aux yeux de tous</v>
      </c>
      <c r="V310" s="1236" t="str">
        <f t="shared" si="112"/>
        <v>concevoir les méthodes</v>
      </c>
      <c r="W310" s="554"/>
      <c r="X310" s="550"/>
      <c r="Y310" s="550"/>
      <c r="Z310" s="550"/>
      <c r="AA310" s="550"/>
      <c r="AB310" s="550"/>
      <c r="AC310" s="550"/>
      <c r="AD310" s="550"/>
      <c r="AE310" s="550"/>
      <c r="AF310" s="550"/>
      <c r="AG310" s="936"/>
      <c r="AH310" s="554"/>
      <c r="AI310" s="553"/>
      <c r="AJ310" s="555"/>
      <c r="AM310" s="552"/>
      <c r="AN310" s="552"/>
      <c r="AO310" s="552"/>
      <c r="AP310" s="552"/>
      <c r="AQ310" s="552"/>
      <c r="AR310" s="556"/>
      <c r="AS310" s="552"/>
      <c r="AT310" s="552"/>
      <c r="AU310" s="559"/>
      <c r="AV310" s="559"/>
      <c r="AW310" s="551"/>
      <c r="AX310" s="552"/>
      <c r="AY310" s="552"/>
      <c r="AZ310" s="552"/>
      <c r="BA310" s="81"/>
      <c r="BB310" s="81"/>
      <c r="BC310" s="81"/>
      <c r="BD310" s="543"/>
      <c r="BE310" s="81"/>
      <c r="BF310" s="544"/>
      <c r="BG310" s="169"/>
      <c r="BS310" s="81"/>
      <c r="BT310" s="169"/>
      <c r="BU310" s="169"/>
      <c r="BV310" s="169"/>
      <c r="BW310" s="169"/>
      <c r="BX310" s="169"/>
      <c r="BY310" s="169"/>
    </row>
    <row r="311" spans="1:77" s="322" customFormat="1" ht="36" customHeight="1" thickTop="1" thickBot="1" x14ac:dyDescent="0.25">
      <c r="B311" s="1578" t="s">
        <v>589</v>
      </c>
      <c r="C311" s="1230"/>
      <c r="D311" s="1395" t="str">
        <f t="shared" si="113"/>
        <v>Rendre le monde agréable aux yeux de tous, s'assurer d'un monde fonctionnel
(= HARMONISER LE MONDE, STRUCTURER)</v>
      </c>
      <c r="E311" s="1354"/>
      <c r="F311" s="554"/>
      <c r="G311" s="1236" t="str">
        <f>$CB$9&amp;S303&amp;$CC$9&amp;T303</f>
        <v>22% apprécier
77% appartenir</v>
      </c>
      <c r="H311" s="1506" t="s">
        <v>14</v>
      </c>
      <c r="I311" s="1503"/>
      <c r="J311" s="1507" t="s">
        <v>19</v>
      </c>
      <c r="K311" s="1515"/>
      <c r="L311" s="1516"/>
      <c r="M311" s="1510" t="s">
        <v>19</v>
      </c>
      <c r="N311" s="1514" t="s">
        <v>19</v>
      </c>
      <c r="O311" s="1110"/>
      <c r="P311" s="554"/>
      <c r="Q311" s="550" t="str">
        <f>C310</f>
        <v>WU.g</v>
      </c>
      <c r="R311" s="550" t="str">
        <f>usrCode(A306&amp;A310)</f>
        <v>WU</v>
      </c>
      <c r="S311" s="1236" t="str">
        <f t="shared" si="109"/>
        <v>HARMONISER LE MONDE</v>
      </c>
      <c r="T311" s="1236" t="str">
        <f t="shared" si="110"/>
        <v>STRUCTURER</v>
      </c>
      <c r="U311" s="1236" t="str">
        <f t="shared" si="111"/>
        <v>Rendre le monde agréable aux yeux de tous</v>
      </c>
      <c r="V311" s="1236" t="str">
        <f t="shared" si="112"/>
        <v>s'assurer d'un monde fonctionnel</v>
      </c>
      <c r="W311" s="554"/>
      <c r="X311" s="550"/>
      <c r="Y311" s="550"/>
      <c r="Z311" s="550"/>
      <c r="AA311" s="550"/>
      <c r="AB311" s="550"/>
      <c r="AC311" s="550"/>
      <c r="AD311" s="550"/>
      <c r="AE311" s="550"/>
      <c r="AF311" s="550"/>
      <c r="AG311" s="936"/>
      <c r="AH311" s="554"/>
      <c r="AI311" s="553"/>
      <c r="AJ311" s="555"/>
      <c r="AM311" s="552"/>
      <c r="AN311" s="552"/>
      <c r="AO311" s="552"/>
      <c r="AP311" s="552"/>
      <c r="AQ311" s="552"/>
      <c r="AR311" s="556"/>
      <c r="AS311" s="552"/>
      <c r="AT311" s="552"/>
      <c r="AU311" s="559"/>
      <c r="AV311" s="559"/>
      <c r="AW311" s="551"/>
      <c r="AX311" s="552"/>
      <c r="AY311" s="552"/>
      <c r="AZ311" s="552"/>
      <c r="BA311" s="81"/>
      <c r="BB311" s="81"/>
      <c r="BC311" s="81"/>
      <c r="BD311" s="543"/>
      <c r="BE311" s="81"/>
      <c r="BF311" s="544"/>
      <c r="BG311" s="169"/>
      <c r="BS311" s="81"/>
      <c r="BT311" s="169"/>
      <c r="BU311" s="169"/>
      <c r="BV311" s="169"/>
      <c r="BW311" s="169"/>
      <c r="BX311" s="169"/>
      <c r="BY311" s="169"/>
    </row>
    <row r="312" spans="1:77" s="322" customFormat="1" ht="36" customHeight="1" thickTop="1" thickBot="1" x14ac:dyDescent="0.25">
      <c r="A312" s="31" t="str">
        <f>usrCode(AU303&amp;AV303)</f>
        <v>GW</v>
      </c>
      <c r="B312" s="553" t="str">
        <f>UPPER(VLOOKUP(A312,LibProfils,4,FALSE))&amp;CHAR(10)&amp;"("&amp;VLOOKUP(A312,LibProfils,5,FALSE)&amp;")"</f>
        <v>S'ENTENDRE
(cultiver ses relations)</v>
      </c>
      <c r="C312" s="1231"/>
      <c r="D312" s="1398" t="str">
        <f t="shared" si="113"/>
        <v>Rendre l'organisation efficace, s'assurer d'un monde fonctionnel
(= APPORTER DE L'ORDRE AU MONDE, STRUCTURER)</v>
      </c>
      <c r="E312" s="1355"/>
      <c r="F312" s="554"/>
      <c r="G312" s="1236" t="str">
        <f>$CB$10&amp;S303&amp;$CC$10&amp;T303</f>
        <v>11% apprécier
88% appartenir</v>
      </c>
      <c r="H312" s="1506" t="s">
        <v>10</v>
      </c>
      <c r="I312" s="1503"/>
      <c r="J312" s="1507" t="s">
        <v>440</v>
      </c>
      <c r="K312" s="1542"/>
      <c r="L312" s="1509" t="s">
        <v>440</v>
      </c>
      <c r="M312" s="1512"/>
      <c r="N312" s="1514" t="s">
        <v>440</v>
      </c>
      <c r="O312" s="1110"/>
      <c r="P312" s="554"/>
      <c r="Q312" s="550" t="str">
        <f>C313</f>
        <v>WU/g</v>
      </c>
      <c r="R312" s="550" t="str">
        <f>usrCode(A306&amp;A310)</f>
        <v>WU</v>
      </c>
      <c r="S312" s="1236" t="str">
        <f t="shared" si="109"/>
        <v>APPORTER DE L'ORDRE AU MONDE</v>
      </c>
      <c r="T312" s="1236" t="str">
        <f t="shared" si="110"/>
        <v>STRUCTURER</v>
      </c>
      <c r="U312" s="1236" t="str">
        <f t="shared" si="111"/>
        <v>Rendre l'organisation efficace</v>
      </c>
      <c r="V312" s="1236" t="str">
        <f t="shared" si="112"/>
        <v>s'assurer d'un monde fonctionnel</v>
      </c>
      <c r="W312" s="554"/>
      <c r="X312" s="550"/>
      <c r="Y312" s="550"/>
      <c r="Z312" s="550"/>
      <c r="AA312" s="550"/>
      <c r="AB312" s="550"/>
      <c r="AC312" s="550"/>
      <c r="AD312" s="550"/>
      <c r="AE312" s="550"/>
      <c r="AF312" s="550"/>
      <c r="AG312" s="936"/>
      <c r="AH312" s="554"/>
      <c r="AI312" s="553"/>
      <c r="AJ312" s="555"/>
      <c r="AM312" s="552"/>
      <c r="AN312" s="552"/>
      <c r="AO312" s="552"/>
      <c r="AP312" s="552"/>
      <c r="AQ312" s="552"/>
      <c r="AR312" s="556"/>
      <c r="AS312" s="552"/>
      <c r="AT312" s="552"/>
      <c r="AU312" s="559"/>
      <c r="AV312" s="559"/>
      <c r="AW312" s="551"/>
      <c r="AX312" s="552"/>
      <c r="AY312" s="552"/>
      <c r="AZ312" s="552"/>
      <c r="BA312" s="81"/>
      <c r="BB312" s="81"/>
      <c r="BC312" s="81"/>
      <c r="BD312" s="543"/>
      <c r="BE312" s="81"/>
      <c r="BF312" s="544"/>
      <c r="BG312" s="169"/>
      <c r="BS312" s="81"/>
      <c r="BT312" s="169"/>
      <c r="BU312" s="169"/>
      <c r="BV312" s="169"/>
      <c r="BW312" s="169"/>
      <c r="BX312" s="169"/>
      <c r="BY312" s="169"/>
    </row>
    <row r="313" spans="1:77" s="322" customFormat="1" ht="36" customHeight="1" thickTop="1" thickBot="1" x14ac:dyDescent="0.25">
      <c r="A313" s="31" t="s">
        <v>8</v>
      </c>
      <c r="B313" s="553" t="str">
        <f>UPPER(VLOOKUP(A313,LibProfils,4,FALSE))&amp;CHAR(10)&amp;"("&amp;VLOOKUP(A313,LibProfils,5,FALSE)&amp;")"</f>
        <v>OBTENIR
(exaucer ses souhaits)</v>
      </c>
      <c r="C313" s="1208" t="str">
        <f>usrCode(AS303&amp;AV303&amp;"/"&amp;AU303)</f>
        <v>WU/g</v>
      </c>
      <c r="D313" s="1399" t="str">
        <f t="shared" si="113"/>
        <v>Rendre l'organisation efficace, améliorer le monde
(= APPORTER DE L'ORDRE AU MONDE, AMÉLIORER)</v>
      </c>
      <c r="E313" s="1387"/>
      <c r="F313" s="554"/>
      <c r="G313" s="1236" t="str">
        <f>$CB$11&amp;S303&amp;$CC$11&amp;T303</f>
        <v xml:space="preserve">  0% apprécier
99% appartenir</v>
      </c>
      <c r="H313" s="1506" t="s">
        <v>15</v>
      </c>
      <c r="I313" s="1517"/>
      <c r="J313" s="1540" t="s">
        <v>20</v>
      </c>
      <c r="K313" s="1538" t="s">
        <v>20</v>
      </c>
      <c r="L313" s="1541"/>
      <c r="M313" s="1512"/>
      <c r="N313" s="1514" t="s">
        <v>20</v>
      </c>
      <c r="O313" s="1110"/>
      <c r="P313" s="554"/>
      <c r="Q313" s="550" t="str">
        <f>C313</f>
        <v>WU/g</v>
      </c>
      <c r="R313" s="550" t="str">
        <f>usrCode(A306&amp;"/"&amp;A309)</f>
        <v>U/g</v>
      </c>
      <c r="S313" s="1236" t="str">
        <f t="shared" si="109"/>
        <v>APPORTER DE L'ORDRE AU MONDE</v>
      </c>
      <c r="T313" s="1236" t="str">
        <f t="shared" si="110"/>
        <v>AMÉLIORER</v>
      </c>
      <c r="U313" s="1236" t="str">
        <f t="shared" si="111"/>
        <v>Rendre l'organisation efficace</v>
      </c>
      <c r="V313" s="1236" t="str">
        <f t="shared" si="112"/>
        <v>améliorer le monde</v>
      </c>
      <c r="W313" s="554"/>
      <c r="X313" s="550"/>
      <c r="Y313" s="550"/>
      <c r="Z313" s="550"/>
      <c r="AA313" s="550"/>
      <c r="AB313" s="550"/>
      <c r="AC313" s="550"/>
      <c r="AD313" s="550"/>
      <c r="AE313" s="550"/>
      <c r="AF313" s="550"/>
      <c r="AG313" s="936"/>
      <c r="AH313" s="554"/>
      <c r="AI313" s="553"/>
      <c r="AJ313" s="555"/>
      <c r="AM313" s="552"/>
      <c r="AN313" s="552"/>
      <c r="AO313" s="552"/>
      <c r="AP313" s="552"/>
      <c r="AQ313" s="552"/>
      <c r="AR313" s="556"/>
      <c r="AS313" s="552"/>
      <c r="AT313" s="552"/>
      <c r="AU313" s="559"/>
      <c r="AV313" s="559"/>
      <c r="AW313" s="551"/>
      <c r="AX313" s="552"/>
      <c r="AY313" s="552"/>
      <c r="AZ313" s="552"/>
      <c r="BA313" s="81"/>
      <c r="BB313" s="81"/>
      <c r="BC313" s="81"/>
      <c r="BD313" s="543"/>
      <c r="BE313" s="81"/>
      <c r="BF313" s="544"/>
      <c r="BG313" s="169"/>
      <c r="BS313" s="81"/>
      <c r="BT313" s="169"/>
      <c r="BU313" s="169"/>
      <c r="BV313" s="169"/>
      <c r="BW313" s="169"/>
      <c r="BX313" s="169"/>
      <c r="BY313" s="169"/>
    </row>
    <row r="314" spans="1:77" s="322" customFormat="1" ht="36" customHeight="1" thickTop="1" thickBot="1" x14ac:dyDescent="0.25">
      <c r="B314" s="1363" t="str">
        <f>"présence de la motivation "&amp;A306&amp;" ("&amp;VLOOKUP(A306,LibProfils,4,FALSE)&amp;")"&amp;CHAR(10)&amp;"absence de la motivation "&amp;A312&amp;" ("&amp;VLOOKUP(A312,LibProfils,4,FALSE)&amp;")"</f>
        <v>présence de la motivation U (savoir)
absence de la motivation GW (s'entendre)</v>
      </c>
      <c r="C314" s="1278" t="str">
        <f>A306&amp;"."&amp;LOWER(A313)</f>
        <v>U.br</v>
      </c>
      <c r="D314" s="1400" t="str">
        <f t="shared" si="113"/>
        <v>Savoir mener ses projets en toute circonstance, concrétiser ses idées
(= CONCEVOIR AVEC GÉNIE, ACCOMPLIR)</v>
      </c>
      <c r="E314" s="1280"/>
      <c r="F314" s="554"/>
      <c r="G314" s="1236" t="str">
        <f>$CB$12&amp;VLOOKUP(AU303,LibProfils,4,FALSE)&amp;$CC$12&amp;VLOOKUP(AV303,LibProfils,4,FALSE)</f>
        <v xml:space="preserve">  0% apprécier
  0% appartenir</v>
      </c>
      <c r="H314" s="1236"/>
      <c r="I314" s="1504" t="s">
        <v>445</v>
      </c>
      <c r="O314" s="1110"/>
      <c r="P314" s="554"/>
      <c r="Q314" s="550" t="str">
        <f>C314</f>
        <v>U.br</v>
      </c>
      <c r="R314" s="550" t="str">
        <f>usrCode(A306&amp;A313)</f>
        <v>UBR</v>
      </c>
      <c r="S314" s="1236" t="str">
        <f>UPPER(VLOOKUP(Q314,LibProfils,4,FALSE))</f>
        <v>CONCEVOIR AVEC GÉNIE</v>
      </c>
      <c r="T314" s="1236" t="str">
        <f t="shared" si="110"/>
        <v>ACCOMPLIR</v>
      </c>
      <c r="U314" s="1236" t="str">
        <f t="shared" si="111"/>
        <v>Savoir mener ses projets en toute circonstance</v>
      </c>
      <c r="V314" s="1236" t="str">
        <f t="shared" si="112"/>
        <v>concrétiser ses idées</v>
      </c>
      <c r="W314" s="554"/>
      <c r="X314" s="550"/>
      <c r="Y314" s="550"/>
      <c r="Z314" s="550"/>
      <c r="AA314" s="550"/>
      <c r="AB314" s="550"/>
      <c r="AC314" s="550"/>
      <c r="AD314" s="550"/>
      <c r="AE314" s="550"/>
      <c r="AF314" s="550"/>
      <c r="AG314" s="936"/>
      <c r="AH314" s="554"/>
      <c r="AI314" s="553"/>
      <c r="AJ314" s="555"/>
      <c r="AM314" s="552"/>
      <c r="AN314" s="552"/>
      <c r="AO314" s="552"/>
      <c r="AP314" s="552"/>
      <c r="AQ314" s="552"/>
      <c r="AR314" s="556"/>
      <c r="AS314" s="552"/>
      <c r="AT314" s="552"/>
      <c r="AU314" s="559"/>
      <c r="AV314" s="559"/>
      <c r="AW314" s="551"/>
      <c r="AX314" s="552"/>
      <c r="AY314" s="552"/>
      <c r="AZ314" s="552"/>
      <c r="BA314" s="81"/>
      <c r="BB314" s="81"/>
      <c r="BC314" s="81"/>
      <c r="BD314" s="543"/>
      <c r="BE314" s="81"/>
      <c r="BF314" s="544"/>
      <c r="BG314" s="169"/>
      <c r="BS314" s="81"/>
      <c r="BT314" s="169"/>
      <c r="BU314" s="169"/>
      <c r="BV314" s="169"/>
      <c r="BW314" s="169"/>
      <c r="BX314" s="169"/>
      <c r="BY314" s="169"/>
    </row>
    <row r="315" spans="1:77" s="322" customFormat="1" ht="36" customHeight="1" thickTop="1" x14ac:dyDescent="0.2">
      <c r="B315" s="1128"/>
      <c r="C315" s="1125"/>
      <c r="D315" s="553"/>
      <c r="E315" s="554"/>
      <c r="F315" s="554"/>
      <c r="G315" s="554"/>
      <c r="H315" s="1110"/>
      <c r="I315" s="1110"/>
      <c r="J315" s="1489"/>
      <c r="K315" s="1489"/>
      <c r="L315" s="1110"/>
      <c r="M315" s="1110"/>
      <c r="N315" s="1110"/>
      <c r="O315" s="1110"/>
      <c r="P315" s="554"/>
      <c r="Q315" s="554"/>
      <c r="R315" s="554"/>
      <c r="S315" s="554"/>
      <c r="T315" s="554"/>
      <c r="U315" s="554"/>
      <c r="V315" s="554"/>
      <c r="W315" s="554"/>
      <c r="X315" s="550"/>
      <c r="Y315" s="550"/>
      <c r="Z315" s="550"/>
      <c r="AA315" s="550"/>
      <c r="AB315" s="550"/>
      <c r="AC315" s="550"/>
      <c r="AD315" s="550"/>
      <c r="AE315" s="550"/>
      <c r="AF315" s="550"/>
      <c r="AG315" s="936"/>
      <c r="AH315" s="554"/>
      <c r="AI315" s="553"/>
      <c r="AJ315" s="555"/>
      <c r="AM315" s="552"/>
      <c r="AN315" s="552"/>
      <c r="AO315" s="552"/>
      <c r="AP315" s="552"/>
      <c r="AQ315" s="552"/>
      <c r="AR315" s="556"/>
      <c r="AS315" s="552"/>
      <c r="AT315" s="552"/>
      <c r="AU315" s="559"/>
      <c r="AV315" s="559"/>
      <c r="AW315" s="551"/>
      <c r="AX315" s="552"/>
      <c r="AY315" s="552"/>
      <c r="AZ315" s="552"/>
      <c r="BA315" s="81"/>
      <c r="BB315" s="81"/>
      <c r="BC315" s="81"/>
      <c r="BD315" s="543"/>
      <c r="BE315" s="81"/>
      <c r="BF315" s="544"/>
      <c r="BG315" s="169"/>
      <c r="BS315" s="81"/>
      <c r="BT315" s="169"/>
      <c r="BU315" s="169"/>
      <c r="BV315" s="169"/>
      <c r="BW315" s="169"/>
      <c r="BX315" s="169"/>
      <c r="BY315" s="169"/>
    </row>
    <row r="316" spans="1:77" s="1129" customFormat="1" ht="36" customHeight="1" x14ac:dyDescent="0.2">
      <c r="B316" s="1281" t="s">
        <v>367</v>
      </c>
      <c r="C316" s="1125"/>
      <c r="D316" s="1127"/>
      <c r="E316" s="1130"/>
      <c r="F316" s="1130"/>
      <c r="G316" s="1130"/>
      <c r="H316" s="1364"/>
      <c r="I316" s="1364"/>
      <c r="J316" s="1496"/>
      <c r="K316" s="1496"/>
      <c r="L316" s="1364"/>
      <c r="M316" s="1364"/>
      <c r="N316" s="1364"/>
      <c r="O316" s="1364"/>
      <c r="P316" s="1130"/>
      <c r="Q316" s="1130"/>
      <c r="R316" s="1130"/>
      <c r="S316" s="1130"/>
      <c r="T316" s="1130"/>
      <c r="U316" s="1130"/>
      <c r="V316" s="1130"/>
      <c r="W316" s="1130"/>
      <c r="X316" s="1126"/>
      <c r="Y316" s="1126"/>
      <c r="Z316" s="1126"/>
      <c r="AA316" s="1126"/>
      <c r="AB316" s="1126"/>
      <c r="AC316" s="1126"/>
      <c r="AD316" s="1126"/>
      <c r="AE316" s="1126"/>
      <c r="AF316" s="1126"/>
      <c r="AG316" s="1131"/>
      <c r="AH316" s="1130"/>
      <c r="AI316" s="1127"/>
      <c r="AJ316" s="1132"/>
      <c r="AM316" s="559"/>
      <c r="AN316" s="559"/>
      <c r="AO316" s="559"/>
      <c r="AP316" s="559"/>
      <c r="AQ316" s="559"/>
      <c r="AR316" s="1133"/>
      <c r="AS316" s="559"/>
      <c r="AT316" s="559"/>
      <c r="AU316" s="559"/>
      <c r="AV316" s="559"/>
      <c r="AW316" s="551"/>
      <c r="AX316" s="559"/>
      <c r="AY316" s="559"/>
      <c r="AZ316" s="559"/>
      <c r="BA316" s="570"/>
      <c r="BB316" s="570"/>
      <c r="BC316" s="570"/>
      <c r="BD316" s="1134"/>
      <c r="BE316" s="570"/>
      <c r="BF316" s="542"/>
      <c r="BG316" s="547"/>
      <c r="BS316" s="570"/>
      <c r="BT316" s="547"/>
      <c r="BU316" s="547"/>
      <c r="BV316" s="547"/>
      <c r="BW316" s="547"/>
      <c r="BX316" s="547"/>
      <c r="BY316" s="547"/>
    </row>
    <row r="317" spans="1:77" s="322" customFormat="1" ht="36" customHeight="1" thickBot="1" x14ac:dyDescent="0.25">
      <c r="B317" s="553"/>
      <c r="C317" s="1107"/>
      <c r="D317" s="553"/>
      <c r="E317" s="554"/>
      <c r="F317" s="554"/>
      <c r="G317" s="554"/>
      <c r="H317" s="1110"/>
      <c r="I317" s="1110"/>
      <c r="J317" s="1489"/>
      <c r="K317" s="1489"/>
      <c r="L317" s="1110"/>
      <c r="M317" s="1110"/>
      <c r="N317" s="1110"/>
      <c r="O317" s="1110"/>
      <c r="P317" s="554"/>
      <c r="Q317" s="554"/>
      <c r="R317" s="554"/>
      <c r="S317" s="554"/>
      <c r="T317" s="554"/>
      <c r="U317" s="554"/>
      <c r="V317" s="554"/>
      <c r="W317" s="554"/>
      <c r="X317" s="550"/>
      <c r="Y317" s="550"/>
      <c r="Z317" s="550"/>
      <c r="AA317" s="550"/>
      <c r="AB317" s="550"/>
      <c r="AC317" s="550"/>
      <c r="AD317" s="550"/>
      <c r="AE317" s="550"/>
      <c r="AF317" s="550"/>
      <c r="AG317" s="936"/>
      <c r="AH317" s="554"/>
      <c r="AI317" s="553"/>
      <c r="AJ317" s="555"/>
      <c r="AM317" s="552"/>
      <c r="AN317" s="552"/>
      <c r="AO317" s="552"/>
      <c r="AP317" s="552"/>
      <c r="AQ317" s="552"/>
      <c r="AR317" s="556"/>
      <c r="AS317" s="552"/>
      <c r="AT317" s="552"/>
      <c r="AU317" s="559"/>
      <c r="AV317" s="559"/>
      <c r="AW317" s="551"/>
      <c r="AX317" s="552"/>
      <c r="AY317" s="552"/>
      <c r="AZ317" s="552"/>
      <c r="BA317" s="81"/>
      <c r="BB317" s="81"/>
      <c r="BC317" s="81"/>
      <c r="BD317" s="543"/>
      <c r="BE317" s="81"/>
      <c r="BF317" s="544"/>
      <c r="BG317" s="169"/>
      <c r="BS317" s="81"/>
      <c r="BT317" s="169"/>
      <c r="BU317" s="169"/>
      <c r="BV317" s="169"/>
      <c r="BW317" s="169"/>
      <c r="BX317" s="169"/>
      <c r="BY317" s="169"/>
    </row>
    <row r="318" spans="1:77" s="322" customFormat="1" ht="36" customHeight="1" thickTop="1" thickBot="1" x14ac:dyDescent="0.25">
      <c r="A318" s="1281" t="str">
        <f>usrCode(AS318&amp;AU318&amp;AV318)</f>
        <v>BRG</v>
      </c>
      <c r="B318" s="1362" t="str">
        <f>UPPER(VLOOKUP(A318,LibProfils,4,FALSE))&amp;CHAR(10)&amp;"("&amp;VLOOKUP(A318,LibProfils,5,FALSE)&amp;")"</f>
        <v>CONQUÉRIR
(aller chercher satisfaction)</v>
      </c>
      <c r="C318" s="1125"/>
      <c r="D318" s="553"/>
      <c r="E318" s="554"/>
      <c r="F318" s="554"/>
      <c r="G318" s="1364"/>
      <c r="H318" s="1110"/>
      <c r="I318" s="1504" t="s">
        <v>444</v>
      </c>
      <c r="J318" s="1489"/>
      <c r="K318" s="1489"/>
      <c r="L318" s="1110"/>
      <c r="M318" s="1110"/>
      <c r="N318" s="1110"/>
      <c r="O318" s="1110"/>
      <c r="P318" s="554"/>
      <c r="Q318" s="554" t="str">
        <f>A324</f>
        <v>R</v>
      </c>
      <c r="R318" s="554" t="str">
        <f>A325</f>
        <v>G</v>
      </c>
      <c r="S318" s="1236" t="str">
        <f>VLOOKUP(Q318,LibProfils,4,FALSE)</f>
        <v>vibrer</v>
      </c>
      <c r="T318" s="1236" t="str">
        <f>VLOOKUP(R318,LibProfils,4,FALSE)</f>
        <v>apprécier</v>
      </c>
      <c r="U318" s="554"/>
      <c r="V318" s="554"/>
      <c r="W318" s="554"/>
      <c r="X318" s="550"/>
      <c r="Y318" s="550"/>
      <c r="Z318" s="550"/>
      <c r="AA318" s="550"/>
      <c r="AB318" s="550"/>
      <c r="AC318" s="550"/>
      <c r="AD318" s="550"/>
      <c r="AE318" s="550"/>
      <c r="AF318" s="550"/>
      <c r="AG318" s="936"/>
      <c r="AH318" s="554"/>
      <c r="AI318" s="553"/>
      <c r="AJ318" s="555"/>
      <c r="AM318" s="552"/>
      <c r="AN318" s="552"/>
      <c r="AO318" s="552"/>
      <c r="AP318" s="552"/>
      <c r="AQ318" s="552"/>
      <c r="AR318" s="556"/>
      <c r="AS318" s="559" t="str">
        <f>AS585</f>
        <v>B</v>
      </c>
      <c r="AT318" s="552"/>
      <c r="AU318" s="559" t="str">
        <f>AU585</f>
        <v>R</v>
      </c>
      <c r="AV318" s="559" t="str">
        <f>AV585</f>
        <v>G</v>
      </c>
      <c r="AW318" s="551"/>
      <c r="AX318" s="552"/>
      <c r="AY318" s="552"/>
      <c r="AZ318" s="552"/>
      <c r="BA318" s="81"/>
      <c r="BB318" s="81"/>
      <c r="BC318" s="81"/>
      <c r="BD318" s="543"/>
      <c r="BE318" s="81"/>
      <c r="BF318" s="544"/>
      <c r="BG318" s="169"/>
      <c r="BS318" s="81"/>
      <c r="BT318" s="169"/>
      <c r="BU318" s="169"/>
      <c r="BV318" s="169"/>
      <c r="BW318" s="169"/>
      <c r="BX318" s="169"/>
      <c r="BY318" s="169"/>
    </row>
    <row r="319" spans="1:77" s="322" customFormat="1" ht="36" customHeight="1" thickTop="1" thickBot="1" x14ac:dyDescent="0.25">
      <c r="B319" s="1128"/>
      <c r="C319" s="1189" t="str">
        <f>usrCode(AS318&amp;AU318&amp;"/"&amp;AV318)</f>
        <v>BR/g</v>
      </c>
      <c r="D319" s="1394" t="str">
        <f>$U$3&amp;U319&amp;$U$4&amp;V319&amp;$U$5&amp;$U$6&amp;$U$7&amp;S319&amp;$U$8&amp;T319&amp;$U$9</f>
        <v>Vivre en imposant ses décisions, être plus important que son prochain
(= INTERVENIR*, PRÉCÉDER)</v>
      </c>
      <c r="E319" s="1415"/>
      <c r="F319" s="554"/>
      <c r="G319" s="1236" t="str">
        <f>$CB$2&amp;S318&amp;$CC$2&amp;T318</f>
        <v>99% vibrer
  0% apprécier</v>
      </c>
      <c r="H319" s="1506" t="s">
        <v>6</v>
      </c>
      <c r="I319" s="1505"/>
      <c r="J319" s="1507" t="s">
        <v>439</v>
      </c>
      <c r="K319" s="1508" t="s">
        <v>439</v>
      </c>
      <c r="L319" s="1509"/>
      <c r="M319" s="1510" t="s">
        <v>439</v>
      </c>
      <c r="N319" s="1511"/>
      <c r="O319" s="1110"/>
      <c r="P319" s="554"/>
      <c r="Q319" s="550" t="str">
        <f>C319</f>
        <v>BR/g</v>
      </c>
      <c r="R319" s="550" t="str">
        <f>usrCode(A321&amp;"/"&amp;A325)</f>
        <v>B/g</v>
      </c>
      <c r="S319" s="1236" t="str">
        <f t="shared" ref="S319:S328" si="114">UPPER(VLOOKUP(Q319,LibProfils,4,FALSE))</f>
        <v>INTERVENIR*</v>
      </c>
      <c r="T319" s="1236" t="str">
        <f t="shared" ref="T319:T329" si="115">UPPER(VLOOKUP(R319,LibProfils,4,FALSE))</f>
        <v>PRÉCÉDER</v>
      </c>
      <c r="U319" s="1236" t="str">
        <f t="shared" ref="U319:U329" si="116">UPPER(LEFT(VLOOKUP(Q319,LibProfils,5,FALSE)))&amp;MID(VLOOKUP(Q319,LibProfils,5,FALSE),2,99)</f>
        <v>Vivre en imposant ses décisions</v>
      </c>
      <c r="V319" s="1236" t="str">
        <f t="shared" ref="V319:V329" si="117">VLOOKUP(R319,LibProfils,5,FALSE)</f>
        <v>être plus important que son prochain</v>
      </c>
      <c r="W319" s="554"/>
      <c r="X319" s="550"/>
      <c r="Y319" s="550"/>
      <c r="Z319" s="550"/>
      <c r="AA319" s="550"/>
      <c r="AB319" s="550"/>
      <c r="AC319" s="550"/>
      <c r="AD319" s="550"/>
      <c r="AE319" s="550"/>
      <c r="AF319" s="550"/>
      <c r="AG319" s="936"/>
      <c r="AH319" s="554"/>
      <c r="AI319" s="553"/>
      <c r="AJ319" s="555"/>
      <c r="AM319" s="552"/>
      <c r="AN319" s="552"/>
      <c r="AO319" s="552"/>
      <c r="AP319" s="552"/>
      <c r="AQ319" s="552"/>
      <c r="AR319" s="556"/>
      <c r="AS319" s="552"/>
      <c r="AT319" s="552"/>
      <c r="AU319" s="559"/>
      <c r="AV319" s="559"/>
      <c r="AW319" s="551"/>
      <c r="AX319" s="552"/>
      <c r="AY319" s="552"/>
      <c r="AZ319" s="552"/>
      <c r="BA319" s="81"/>
      <c r="BB319" s="81"/>
      <c r="BC319" s="81"/>
      <c r="BD319" s="543"/>
      <c r="BE319" s="81"/>
      <c r="BF319" s="544"/>
      <c r="BG319" s="169"/>
      <c r="BS319" s="81"/>
      <c r="BT319" s="169"/>
      <c r="BU319" s="169"/>
      <c r="BV319" s="169"/>
      <c r="BW319" s="169"/>
      <c r="BX319" s="169"/>
      <c r="BY319" s="169"/>
    </row>
    <row r="320" spans="1:77" s="322" customFormat="1" ht="36" customHeight="1" thickTop="1" thickBot="1" x14ac:dyDescent="0.25">
      <c r="B320" s="1578" t="s">
        <v>385</v>
      </c>
      <c r="C320" s="1190"/>
      <c r="D320" s="1395" t="str">
        <f t="shared" ref="D320:D329" si="118">$U$3&amp;U320&amp;$U$4&amp;V320&amp;$U$5&amp;$U$6&amp;$U$7&amp;S320&amp;$U$8&amp;T320&amp;$U$9</f>
        <v>Vivre en imposant ses décisions, exaucer ses souhaits
(= INTERVENIR*, OBTENIR)</v>
      </c>
      <c r="E320" s="1338"/>
      <c r="F320" s="554"/>
      <c r="G320" s="1236" t="str">
        <f>$CB$3&amp;S318&amp;$CC$3&amp;T318</f>
        <v>88% vibrer
11% apprécier</v>
      </c>
      <c r="H320" s="1506" t="s">
        <v>11</v>
      </c>
      <c r="I320" s="1503"/>
      <c r="J320" s="1507" t="s">
        <v>16</v>
      </c>
      <c r="K320" s="1508" t="s">
        <v>16</v>
      </c>
      <c r="L320" s="1509" t="s">
        <v>16</v>
      </c>
      <c r="M320" s="1512"/>
      <c r="N320" s="1511"/>
      <c r="O320" s="1110"/>
      <c r="P320" s="554"/>
      <c r="Q320" s="550" t="str">
        <f>C319</f>
        <v>BR/g</v>
      </c>
      <c r="R320" s="550" t="str">
        <f>usrCode(A321&amp;A324)</f>
        <v>BR</v>
      </c>
      <c r="S320" s="1236" t="str">
        <f t="shared" si="114"/>
        <v>INTERVENIR*</v>
      </c>
      <c r="T320" s="1236" t="str">
        <f t="shared" si="115"/>
        <v>OBTENIR</v>
      </c>
      <c r="U320" s="1236" t="str">
        <f t="shared" si="116"/>
        <v>Vivre en imposant ses décisions</v>
      </c>
      <c r="V320" s="1236" t="str">
        <f t="shared" si="117"/>
        <v>exaucer ses souhaits</v>
      </c>
      <c r="W320" s="554"/>
      <c r="X320" s="550"/>
      <c r="Y320" s="550"/>
      <c r="Z320" s="550"/>
      <c r="AA320" s="550"/>
      <c r="AB320" s="550"/>
      <c r="AC320" s="550"/>
      <c r="AD320" s="550"/>
      <c r="AE320" s="550"/>
      <c r="AF320" s="550"/>
      <c r="AG320" s="936"/>
      <c r="AH320" s="554"/>
      <c r="AI320" s="553"/>
      <c r="AJ320" s="555"/>
      <c r="AM320" s="552"/>
      <c r="AN320" s="552"/>
      <c r="AO320" s="552"/>
      <c r="AP320" s="552"/>
      <c r="AQ320" s="552"/>
      <c r="AR320" s="556"/>
      <c r="AS320" s="552"/>
      <c r="AT320" s="552"/>
      <c r="AU320" s="559"/>
      <c r="AV320" s="559"/>
      <c r="AW320" s="551"/>
      <c r="AX320" s="552"/>
      <c r="AY320" s="552"/>
      <c r="AZ320" s="552"/>
      <c r="BA320" s="81"/>
      <c r="BB320" s="81"/>
      <c r="BC320" s="81"/>
      <c r="BD320" s="543"/>
      <c r="BE320" s="81"/>
      <c r="BF320" s="544"/>
      <c r="BG320" s="169"/>
      <c r="BS320" s="81"/>
      <c r="BT320" s="169"/>
      <c r="BU320" s="169"/>
      <c r="BV320" s="169"/>
      <c r="BW320" s="169"/>
      <c r="BX320" s="169"/>
      <c r="BY320" s="169"/>
    </row>
    <row r="321" spans="1:77" s="322" customFormat="1" ht="36" customHeight="1" thickTop="1" thickBot="1" x14ac:dyDescent="0.25">
      <c r="A321" s="31" t="str">
        <f>usrCode(AS318)</f>
        <v>B</v>
      </c>
      <c r="B321" s="553" t="str">
        <f>UPPER(VLOOKUP(A321,LibProfils,4,FALSE))&amp;CHAR(10)&amp;"("&amp;VLOOKUP(A321,LibProfils,5,FALSE)&amp;")"</f>
        <v>POUVOIR
(vivre dans un monde de compétition)</v>
      </c>
      <c r="C321" s="1191"/>
      <c r="D321" s="1398" t="str">
        <f t="shared" si="118"/>
        <v>Propulser le monde dans son sens, exaucer ses souhaits
(= VIVRE EN CONQUÉRANT, OBTENIR)</v>
      </c>
      <c r="E321" s="1339"/>
      <c r="F321" s="554"/>
      <c r="G321" s="1236" t="str">
        <f>$CB$4&amp;S318&amp;$CC$4&amp;T318</f>
        <v>77% vibrer
22% apprécier</v>
      </c>
      <c r="H321" s="1506" t="s">
        <v>7</v>
      </c>
      <c r="I321" s="1503"/>
      <c r="J321" s="1513"/>
      <c r="K321" s="1508" t="s">
        <v>442</v>
      </c>
      <c r="L321" s="1509" t="s">
        <v>442</v>
      </c>
      <c r="M321" s="1512"/>
      <c r="N321" s="1514" t="s">
        <v>442</v>
      </c>
      <c r="O321" s="1110"/>
      <c r="P321" s="554"/>
      <c r="Q321" s="550" t="str">
        <f>C322</f>
        <v>BR.g</v>
      </c>
      <c r="R321" s="550" t="str">
        <f>usrCode(A321&amp;A324)</f>
        <v>BR</v>
      </c>
      <c r="S321" s="1236" t="str">
        <f t="shared" si="114"/>
        <v>VIVRE EN CONQUÉRANT</v>
      </c>
      <c r="T321" s="1236" t="str">
        <f t="shared" si="115"/>
        <v>OBTENIR</v>
      </c>
      <c r="U321" s="1236" t="str">
        <f t="shared" si="116"/>
        <v>Propulser le monde dans son sens</v>
      </c>
      <c r="V321" s="1236" t="str">
        <f t="shared" si="117"/>
        <v>exaucer ses souhaits</v>
      </c>
      <c r="W321" s="554"/>
      <c r="X321" s="550"/>
      <c r="Y321" s="550"/>
      <c r="Z321" s="550"/>
      <c r="AA321" s="550"/>
      <c r="AB321" s="550"/>
      <c r="AC321" s="550"/>
      <c r="AD321" s="550"/>
      <c r="AE321" s="550"/>
      <c r="AF321" s="550"/>
      <c r="AG321" s="936"/>
      <c r="AH321" s="554"/>
      <c r="AI321" s="553"/>
      <c r="AJ321" s="555"/>
      <c r="AM321" s="552"/>
      <c r="AN321" s="552"/>
      <c r="AO321" s="552"/>
      <c r="AP321" s="552"/>
      <c r="AQ321" s="552"/>
      <c r="AR321" s="556"/>
      <c r="AS321" s="552"/>
      <c r="AT321" s="552"/>
      <c r="AU321" s="559"/>
      <c r="AV321" s="559"/>
      <c r="AW321" s="551"/>
      <c r="AX321" s="552"/>
      <c r="AY321" s="552"/>
      <c r="AZ321" s="552"/>
      <c r="BA321" s="81"/>
      <c r="BB321" s="81"/>
      <c r="BC321" s="81"/>
      <c r="BD321" s="543"/>
      <c r="BE321" s="81"/>
      <c r="BF321" s="544"/>
      <c r="BG321" s="169"/>
      <c r="BS321" s="81"/>
      <c r="BT321" s="169"/>
      <c r="BU321" s="169"/>
      <c r="BV321" s="169"/>
      <c r="BW321" s="169"/>
      <c r="BX321" s="169"/>
      <c r="BY321" s="169"/>
    </row>
    <row r="322" spans="1:77" s="322" customFormat="1" ht="36" customHeight="1" thickTop="1" thickBot="1" x14ac:dyDescent="0.25">
      <c r="C322" s="1423" t="str">
        <f>usrCode(AS318&amp;AU318)&amp;"."&amp;LOWER(AV318)</f>
        <v>BR.g</v>
      </c>
      <c r="D322" s="1399" t="str">
        <f t="shared" si="118"/>
        <v>Propulser le monde dans son sens, pourvoir à sa satisfaction
(= VIVRE EN CONQUÉRANT, SATISFAIRE SES DÉSIRS)</v>
      </c>
      <c r="E322" s="1424"/>
      <c r="F322" s="554"/>
      <c r="G322" s="1236" t="str">
        <f>$CB$5&amp;S318&amp;$CC$5&amp;T318</f>
        <v>66% vibrer
33% apprécier</v>
      </c>
      <c r="H322" s="1506" t="s">
        <v>12</v>
      </c>
      <c r="I322" s="1503"/>
      <c r="J322" s="1513"/>
      <c r="K322" s="1508" t="s">
        <v>17</v>
      </c>
      <c r="L322" s="1509" t="s">
        <v>17</v>
      </c>
      <c r="M322" s="1510" t="s">
        <v>17</v>
      </c>
      <c r="N322" s="1511"/>
      <c r="O322" s="1110"/>
      <c r="P322" s="554"/>
      <c r="Q322" s="550" t="str">
        <f>C322</f>
        <v>BR.g</v>
      </c>
      <c r="R322" s="550" t="str">
        <f>A321&amp;"."&amp;LOWER(A324)</f>
        <v>B.r</v>
      </c>
      <c r="S322" s="1236" t="str">
        <f t="shared" si="114"/>
        <v>VIVRE EN CONQUÉRANT</v>
      </c>
      <c r="T322" s="1236" t="str">
        <f t="shared" si="115"/>
        <v>SATISFAIRE SES DÉSIRS</v>
      </c>
      <c r="U322" s="1236" t="str">
        <f t="shared" si="116"/>
        <v>Propulser le monde dans son sens</v>
      </c>
      <c r="V322" s="1236" t="str">
        <f t="shared" si="117"/>
        <v>pourvoir à sa satisfaction</v>
      </c>
      <c r="W322" s="554"/>
      <c r="X322" s="550"/>
      <c r="Y322" s="550"/>
      <c r="Z322" s="550"/>
      <c r="AA322" s="550"/>
      <c r="AB322" s="550"/>
      <c r="AC322" s="550"/>
      <c r="AD322" s="550"/>
      <c r="AE322" s="550"/>
      <c r="AF322" s="550"/>
      <c r="AG322" s="936"/>
      <c r="AH322" s="554"/>
      <c r="AI322" s="553"/>
      <c r="AJ322" s="555"/>
      <c r="AM322" s="552"/>
      <c r="AN322" s="552"/>
      <c r="AO322" s="552"/>
      <c r="AP322" s="552"/>
      <c r="AQ322" s="552"/>
      <c r="AR322" s="556"/>
      <c r="AS322" s="552"/>
      <c r="AT322" s="552"/>
      <c r="AU322" s="559"/>
      <c r="AV322" s="559"/>
      <c r="AW322" s="551"/>
      <c r="AX322" s="552"/>
      <c r="AY322" s="552"/>
      <c r="AZ322" s="552"/>
      <c r="BA322" s="81"/>
      <c r="BB322" s="81"/>
      <c r="BC322" s="81"/>
      <c r="BD322" s="543"/>
      <c r="BE322" s="81"/>
      <c r="BF322" s="544"/>
      <c r="BG322" s="169"/>
      <c r="BS322" s="81"/>
      <c r="BT322" s="169"/>
      <c r="BU322" s="169"/>
      <c r="BV322" s="169"/>
      <c r="BW322" s="169"/>
      <c r="BX322" s="169"/>
      <c r="BY322" s="169"/>
    </row>
    <row r="323" spans="1:77" s="322" customFormat="1" ht="36" customHeight="1" thickTop="1" thickBot="1" x14ac:dyDescent="0.25">
      <c r="B323" s="1578" t="s">
        <v>384</v>
      </c>
      <c r="C323" s="1192"/>
      <c r="D323" s="1396" t="str">
        <f t="shared" si="118"/>
        <v>Aller chercher satisfaction, pourvoir à sa satisfaction
(= CONQUÉRIR, SATISFAIRE SES DÉSIRS)</v>
      </c>
      <c r="E323" s="1340" t="s">
        <v>29</v>
      </c>
      <c r="F323" s="554"/>
      <c r="G323" s="1236" t="str">
        <f>$CB$6&amp;S318&amp;$CC$6&amp;T318</f>
        <v>55% vibrer
44% apprécier</v>
      </c>
      <c r="H323" s="1506" t="s">
        <v>8</v>
      </c>
      <c r="I323" s="1503"/>
      <c r="J323" s="1507" t="s">
        <v>441</v>
      </c>
      <c r="K323" s="1515"/>
      <c r="L323" s="1545" t="s">
        <v>441</v>
      </c>
      <c r="M323" s="1510" t="s">
        <v>441</v>
      </c>
      <c r="N323" s="1511"/>
      <c r="O323" s="1110"/>
      <c r="P323" s="554"/>
      <c r="Q323" s="550" t="str">
        <f>A318</f>
        <v>BRG</v>
      </c>
      <c r="R323" s="550" t="str">
        <f>A321&amp;"."&amp;LOWER(A324)</f>
        <v>B.r</v>
      </c>
      <c r="S323" s="1236" t="str">
        <f t="shared" si="114"/>
        <v>CONQUÉRIR</v>
      </c>
      <c r="T323" s="1236" t="str">
        <f t="shared" si="115"/>
        <v>SATISFAIRE SES DÉSIRS</v>
      </c>
      <c r="U323" s="1236" t="str">
        <f t="shared" si="116"/>
        <v>Aller chercher satisfaction</v>
      </c>
      <c r="V323" s="1236" t="str">
        <f t="shared" si="117"/>
        <v>pourvoir à sa satisfaction</v>
      </c>
      <c r="W323" s="554"/>
      <c r="X323" s="550"/>
      <c r="Y323" s="550"/>
      <c r="Z323" s="550"/>
      <c r="AA323" s="550"/>
      <c r="AB323" s="550"/>
      <c r="AC323" s="550"/>
      <c r="AD323" s="550"/>
      <c r="AE323" s="550"/>
      <c r="AF323" s="550"/>
      <c r="AG323" s="936"/>
      <c r="AH323" s="554"/>
      <c r="AI323" s="553"/>
      <c r="AJ323" s="555"/>
      <c r="AM323" s="552"/>
      <c r="AN323" s="552"/>
      <c r="AO323" s="552"/>
      <c r="AP323" s="552"/>
      <c r="AQ323" s="552"/>
      <c r="AR323" s="556"/>
      <c r="AS323" s="552"/>
      <c r="AT323" s="552"/>
      <c r="AU323" s="559"/>
      <c r="AV323" s="559"/>
      <c r="AW323" s="551"/>
      <c r="AX323" s="552"/>
      <c r="AY323" s="552"/>
      <c r="AZ323" s="552"/>
      <c r="BA323" s="81"/>
      <c r="BB323" s="81"/>
      <c r="BC323" s="81"/>
      <c r="BD323" s="543"/>
      <c r="BE323" s="81"/>
      <c r="BF323" s="544"/>
      <c r="BG323" s="169"/>
      <c r="BS323" s="81"/>
      <c r="BT323" s="169"/>
      <c r="BU323" s="169"/>
      <c r="BV323" s="169"/>
      <c r="BW323" s="169"/>
      <c r="BX323" s="169"/>
      <c r="BY323" s="169"/>
    </row>
    <row r="324" spans="1:77" s="322" customFormat="1" ht="36" customHeight="1" thickTop="1" thickBot="1" x14ac:dyDescent="0.25">
      <c r="A324" s="31" t="str">
        <f>usrCode(AU318)</f>
        <v>R</v>
      </c>
      <c r="B324" s="553" t="str">
        <f>UPPER(VLOOKUP(A324,LibProfils,4,FALSE))&amp;CHAR(10)&amp;"("&amp;VLOOKUP(A324,LibProfils,5,FALSE)&amp;")"</f>
        <v>VIBRER
(vivre dans un monde d'opportunités)</v>
      </c>
      <c r="C324" s="1193"/>
      <c r="D324" s="1395" t="str">
        <f t="shared" si="118"/>
        <v>Aller chercher satisfaction, vivre dans le luxe
(= CONQUÉRIR, ACCUMULER LES RICHESSES)</v>
      </c>
      <c r="E324" s="1341"/>
      <c r="F324" s="554"/>
      <c r="G324" s="1236" t="str">
        <f>$CB$7&amp;S318&amp;$CC$7&amp;T318</f>
        <v>44% vibrer
55% apprécier</v>
      </c>
      <c r="H324" s="1506" t="s">
        <v>13</v>
      </c>
      <c r="I324" s="1503"/>
      <c r="J324" s="1513"/>
      <c r="K324" s="1543"/>
      <c r="L324" s="1547" t="s">
        <v>18</v>
      </c>
      <c r="M324" s="1544" t="s">
        <v>18</v>
      </c>
      <c r="N324" s="1514" t="s">
        <v>18</v>
      </c>
      <c r="O324" s="1110"/>
      <c r="P324" s="554"/>
      <c r="Q324" s="550" t="str">
        <f>A318</f>
        <v>BRG</v>
      </c>
      <c r="R324" s="550" t="str">
        <f>A321&amp;"."&amp;LOWER(A325)</f>
        <v>B.g</v>
      </c>
      <c r="S324" s="1236" t="str">
        <f t="shared" si="114"/>
        <v>CONQUÉRIR</v>
      </c>
      <c r="T324" s="1236" t="str">
        <f t="shared" si="115"/>
        <v>ACCUMULER LES RICHESSES</v>
      </c>
      <c r="U324" s="1236" t="str">
        <f t="shared" si="116"/>
        <v>Aller chercher satisfaction</v>
      </c>
      <c r="V324" s="1236" t="str">
        <f t="shared" si="117"/>
        <v>vivre dans le luxe</v>
      </c>
      <c r="W324" s="554"/>
      <c r="X324" s="550"/>
      <c r="Y324" s="550"/>
      <c r="Z324" s="550"/>
      <c r="AA324" s="550"/>
      <c r="AB324" s="550"/>
      <c r="AC324" s="550"/>
      <c r="AD324" s="550"/>
      <c r="AE324" s="550"/>
      <c r="AF324" s="550"/>
      <c r="AG324" s="936"/>
      <c r="AH324" s="554"/>
      <c r="AI324" s="553"/>
      <c r="AJ324" s="555"/>
      <c r="AM324" s="552"/>
      <c r="AN324" s="552"/>
      <c r="AO324" s="552"/>
      <c r="AP324" s="552"/>
      <c r="AQ324" s="552"/>
      <c r="AR324" s="556"/>
      <c r="AS324" s="552"/>
      <c r="AT324" s="552"/>
      <c r="AU324" s="559"/>
      <c r="AV324" s="559"/>
      <c r="AW324" s="551"/>
      <c r="AX324" s="552"/>
      <c r="AY324" s="552"/>
      <c r="AZ324" s="552"/>
      <c r="BA324" s="81"/>
      <c r="BB324" s="81"/>
      <c r="BC324" s="81"/>
      <c r="BD324" s="543"/>
      <c r="BE324" s="81"/>
      <c r="BF324" s="544"/>
      <c r="BG324" s="169"/>
      <c r="BS324" s="81"/>
      <c r="BT324" s="169"/>
      <c r="BU324" s="169"/>
      <c r="BV324" s="169"/>
      <c r="BW324" s="169"/>
      <c r="BX324" s="169"/>
      <c r="BY324" s="169"/>
    </row>
    <row r="325" spans="1:77" s="322" customFormat="1" ht="36" customHeight="1" thickTop="1" thickBot="1" x14ac:dyDescent="0.25">
      <c r="A325" s="31" t="str">
        <f>usrCode(AV318)</f>
        <v>G</v>
      </c>
      <c r="B325" s="553" t="str">
        <f>UPPER(VLOOKUP(A325,LibProfils,4,FALSE))&amp;CHAR(10)&amp;"("&amp;VLOOKUP(A325,LibProfils,5,FALSE)&amp;")"</f>
        <v>APPRÉCIER
(vivre dans un monde de bonheur)</v>
      </c>
      <c r="C325" s="1425" t="str">
        <f>usrCode(AS318&amp;AV318)&amp;"."&amp;LOWER(AU318)</f>
        <v>BG.r</v>
      </c>
      <c r="D325" s="1396" t="str">
        <f t="shared" si="118"/>
        <v>Être satisfait de ses possessions, vivre dans le luxe
(= S'EXAUCER -BG-, ACCUMULER LES RICHESSES)</v>
      </c>
      <c r="E325" s="1426"/>
      <c r="F325" s="554"/>
      <c r="G325" s="1236" t="str">
        <f>$CB$8&amp;S318&amp;$CC$8&amp;T318</f>
        <v>33% vibrer
66% apprécier</v>
      </c>
      <c r="H325" s="1506" t="s">
        <v>9</v>
      </c>
      <c r="I325" s="1503"/>
      <c r="J325" s="1513"/>
      <c r="K325" s="1508" t="s">
        <v>443</v>
      </c>
      <c r="L325" s="1546"/>
      <c r="M325" s="1510" t="s">
        <v>443</v>
      </c>
      <c r="N325" s="1514" t="s">
        <v>443</v>
      </c>
      <c r="O325" s="1110"/>
      <c r="P325" s="554"/>
      <c r="Q325" s="550" t="str">
        <f>C325</f>
        <v>BG.r</v>
      </c>
      <c r="R325" s="550" t="str">
        <f>A321&amp;"."&amp;LOWER(A325)</f>
        <v>B.g</v>
      </c>
      <c r="S325" s="1236" t="str">
        <f t="shared" si="114"/>
        <v>S'EXAUCER -BG-</v>
      </c>
      <c r="T325" s="1236" t="str">
        <f t="shared" si="115"/>
        <v>ACCUMULER LES RICHESSES</v>
      </c>
      <c r="U325" s="1236" t="str">
        <f t="shared" si="116"/>
        <v>Être satisfait de ses possessions</v>
      </c>
      <c r="V325" s="1236" t="str">
        <f t="shared" si="117"/>
        <v>vivre dans le luxe</v>
      </c>
      <c r="W325" s="554"/>
      <c r="X325" s="550"/>
      <c r="Y325" s="550"/>
      <c r="Z325" s="550"/>
      <c r="AA325" s="550"/>
      <c r="AB325" s="550"/>
      <c r="AC325" s="550"/>
      <c r="AD325" s="550"/>
      <c r="AE325" s="550"/>
      <c r="AF325" s="550"/>
      <c r="AG325" s="936"/>
      <c r="AH325" s="554"/>
      <c r="AI325" s="553"/>
      <c r="AJ325" s="555"/>
      <c r="AM325" s="552"/>
      <c r="AN325" s="552"/>
      <c r="AO325" s="552"/>
      <c r="AP325" s="552"/>
      <c r="AQ325" s="552"/>
      <c r="AR325" s="556"/>
      <c r="AS325" s="552"/>
      <c r="AT325" s="552"/>
      <c r="AU325" s="559"/>
      <c r="AV325" s="559"/>
      <c r="AW325" s="551"/>
      <c r="AX325" s="552"/>
      <c r="AY325" s="552"/>
      <c r="AZ325" s="552"/>
      <c r="BA325" s="81"/>
      <c r="BB325" s="81"/>
      <c r="BC325" s="81"/>
      <c r="BD325" s="543"/>
      <c r="BE325" s="81"/>
      <c r="BF325" s="544"/>
      <c r="BG325" s="169"/>
      <c r="BS325" s="81"/>
      <c r="BT325" s="169"/>
      <c r="BU325" s="169"/>
      <c r="BV325" s="169"/>
      <c r="BW325" s="169"/>
      <c r="BX325" s="169"/>
      <c r="BY325" s="169"/>
    </row>
    <row r="326" spans="1:77" s="322" customFormat="1" ht="36" customHeight="1" thickTop="1" thickBot="1" x14ac:dyDescent="0.25">
      <c r="B326" s="1578" t="s">
        <v>589</v>
      </c>
      <c r="C326" s="1194"/>
      <c r="D326" s="1395" t="str">
        <f t="shared" si="118"/>
        <v>Être satisfait de ses possessions, se développer à sa guise
(= S'EXAUCER -BG-, PROSPÉRER)</v>
      </c>
      <c r="E326" s="1342"/>
      <c r="F326" s="554"/>
      <c r="G326" s="1236" t="str">
        <f>$CB$9&amp;S318&amp;$CC$9&amp;T318</f>
        <v>22% vibrer
77% apprécier</v>
      </c>
      <c r="H326" s="1506" t="s">
        <v>14</v>
      </c>
      <c r="I326" s="1503"/>
      <c r="J326" s="1507" t="s">
        <v>19</v>
      </c>
      <c r="K326" s="1515"/>
      <c r="L326" s="1516"/>
      <c r="M326" s="1510" t="s">
        <v>19</v>
      </c>
      <c r="N326" s="1514" t="s">
        <v>19</v>
      </c>
      <c r="O326" s="1110"/>
      <c r="P326" s="554"/>
      <c r="Q326" s="550" t="str">
        <f>C325</f>
        <v>BG.r</v>
      </c>
      <c r="R326" s="550" t="str">
        <f>usrCode(A321&amp;A325)</f>
        <v>BG</v>
      </c>
      <c r="S326" s="1236" t="str">
        <f t="shared" si="114"/>
        <v>S'EXAUCER -BG-</v>
      </c>
      <c r="T326" s="1236" t="str">
        <f t="shared" si="115"/>
        <v>PROSPÉRER</v>
      </c>
      <c r="U326" s="1236" t="str">
        <f t="shared" si="116"/>
        <v>Être satisfait de ses possessions</v>
      </c>
      <c r="V326" s="1236" t="str">
        <f t="shared" si="117"/>
        <v>se développer à sa guise</v>
      </c>
      <c r="W326" s="554"/>
      <c r="X326" s="550"/>
      <c r="Y326" s="550"/>
      <c r="Z326" s="550"/>
      <c r="AA326" s="550"/>
      <c r="AB326" s="550"/>
      <c r="AC326" s="550"/>
      <c r="AD326" s="550"/>
      <c r="AE326" s="550"/>
      <c r="AF326" s="550"/>
      <c r="AG326" s="936"/>
      <c r="AH326" s="554"/>
      <c r="AI326" s="553"/>
      <c r="AJ326" s="555"/>
      <c r="AM326" s="552"/>
      <c r="AN326" s="552"/>
      <c r="AO326" s="552"/>
      <c r="AP326" s="552"/>
      <c r="AQ326" s="552"/>
      <c r="AR326" s="556"/>
      <c r="AS326" s="552"/>
      <c r="AT326" s="552"/>
      <c r="AU326" s="559"/>
      <c r="AV326" s="559"/>
      <c r="AW326" s="551"/>
      <c r="AX326" s="552"/>
      <c r="AY326" s="552"/>
      <c r="AZ326" s="552"/>
      <c r="BA326" s="81"/>
      <c r="BB326" s="81"/>
      <c r="BC326" s="81"/>
      <c r="BD326" s="543"/>
      <c r="BE326" s="81"/>
      <c r="BF326" s="544"/>
      <c r="BG326" s="169"/>
      <c r="BS326" s="81"/>
      <c r="BT326" s="169"/>
      <c r="BU326" s="169"/>
      <c r="BV326" s="169"/>
      <c r="BW326" s="169"/>
      <c r="BX326" s="169"/>
      <c r="BY326" s="169"/>
    </row>
    <row r="327" spans="1:77" s="322" customFormat="1" ht="36" customHeight="1" thickTop="1" thickBot="1" x14ac:dyDescent="0.25">
      <c r="A327" s="31" t="str">
        <f>usrCode(AU318&amp;AV318)</f>
        <v>RG</v>
      </c>
      <c r="B327" s="553" t="str">
        <f>UPPER(VLOOKUP(A327,LibProfils,4,FALSE))&amp;CHAR(10)&amp;"("&amp;VLOOKUP(A327,LibProfils,5,FALSE)&amp;")"</f>
        <v>AGIR
(vivre en mouvement)</v>
      </c>
      <c r="C327" s="1195"/>
      <c r="D327" s="1398" t="str">
        <f t="shared" si="118"/>
        <v>Organiser une vie de satisfaction, se développer à sa guise
(= CONSTRUIRE UNE VIE PARFAITE, PROSPÉRER)</v>
      </c>
      <c r="E327" s="1343"/>
      <c r="F327" s="554"/>
      <c r="G327" s="1236" t="str">
        <f>$CB$10&amp;S318&amp;$CC$10&amp;T318</f>
        <v>11% vibrer
88% apprécier</v>
      </c>
      <c r="H327" s="1506" t="s">
        <v>10</v>
      </c>
      <c r="I327" s="1503"/>
      <c r="J327" s="1507" t="s">
        <v>440</v>
      </c>
      <c r="K327" s="1515"/>
      <c r="L327" s="1509" t="s">
        <v>440</v>
      </c>
      <c r="M327" s="1512"/>
      <c r="N327" s="1514" t="s">
        <v>440</v>
      </c>
      <c r="O327" s="1110"/>
      <c r="P327" s="554"/>
      <c r="Q327" s="550" t="str">
        <f>C328</f>
        <v>BG/r</v>
      </c>
      <c r="R327" s="550" t="str">
        <f>usrCode(A321&amp;A325)</f>
        <v>BG</v>
      </c>
      <c r="S327" s="1236" t="str">
        <f t="shared" si="114"/>
        <v>CONSTRUIRE UNE VIE PARFAITE</v>
      </c>
      <c r="T327" s="1236" t="str">
        <f t="shared" si="115"/>
        <v>PROSPÉRER</v>
      </c>
      <c r="U327" s="1236" t="str">
        <f t="shared" si="116"/>
        <v>Organiser une vie de satisfaction</v>
      </c>
      <c r="V327" s="1236" t="str">
        <f t="shared" si="117"/>
        <v>se développer à sa guise</v>
      </c>
      <c r="W327" s="554"/>
      <c r="X327" s="550"/>
      <c r="Y327" s="550"/>
      <c r="Z327" s="550"/>
      <c r="AA327" s="550"/>
      <c r="AB327" s="550"/>
      <c r="AC327" s="550"/>
      <c r="AD327" s="550"/>
      <c r="AE327" s="550"/>
      <c r="AF327" s="550"/>
      <c r="AG327" s="936"/>
      <c r="AH327" s="554"/>
      <c r="AI327" s="553"/>
      <c r="AJ327" s="555"/>
      <c r="AM327" s="552"/>
      <c r="AN327" s="552"/>
      <c r="AO327" s="552"/>
      <c r="AP327" s="552"/>
      <c r="AQ327" s="552"/>
      <c r="AR327" s="556"/>
      <c r="AS327" s="552"/>
      <c r="AT327" s="552"/>
      <c r="AU327" s="559"/>
      <c r="AV327" s="559"/>
      <c r="AW327" s="551"/>
      <c r="AX327" s="552"/>
      <c r="AY327" s="552"/>
      <c r="AZ327" s="552"/>
      <c r="BA327" s="81"/>
      <c r="BB327" s="81"/>
      <c r="BC327" s="81"/>
      <c r="BD327" s="543"/>
      <c r="BE327" s="81"/>
      <c r="BF327" s="544"/>
      <c r="BG327" s="169"/>
      <c r="BS327" s="81"/>
      <c r="BT327" s="169"/>
      <c r="BU327" s="169"/>
      <c r="BV327" s="169"/>
      <c r="BW327" s="169"/>
      <c r="BX327" s="169"/>
      <c r="BY327" s="169"/>
    </row>
    <row r="328" spans="1:77" s="322" customFormat="1" ht="36" customHeight="1" thickTop="1" thickBot="1" x14ac:dyDescent="0.25">
      <c r="A328" s="31" t="s">
        <v>6</v>
      </c>
      <c r="B328" s="553" t="str">
        <f>UPPER(VLOOKUP(A328,LibProfils,4,FALSE))&amp;CHAR(10)&amp;"("&amp;VLOOKUP(A328,LibProfils,5,FALSE)&amp;")"</f>
        <v>STRUCTURER
(s'assurer d'un monde fonctionnel)</v>
      </c>
      <c r="C328" s="1196" t="str">
        <f>usrCode(AS318&amp;AV318&amp;"/"&amp;AU318)</f>
        <v>BG/r</v>
      </c>
      <c r="D328" s="1399" t="str">
        <f t="shared" si="118"/>
        <v>Organiser une vie de satisfaction, régir sa vie
(= CONSTRUIRE UNE VIE PARFAITE, RÉGIR)</v>
      </c>
      <c r="E328" s="1422"/>
      <c r="F328" s="554"/>
      <c r="G328" s="1236" t="str">
        <f>$CB$11&amp;S318&amp;$CC$11&amp;T318</f>
        <v xml:space="preserve">  0% vibrer
99% apprécier</v>
      </c>
      <c r="H328" s="1506" t="s">
        <v>15</v>
      </c>
      <c r="I328" s="1517"/>
      <c r="J328" s="1507" t="s">
        <v>20</v>
      </c>
      <c r="K328" s="1508" t="s">
        <v>20</v>
      </c>
      <c r="L328" s="1516"/>
      <c r="M328" s="1512"/>
      <c r="N328" s="1514" t="s">
        <v>20</v>
      </c>
      <c r="O328" s="1110"/>
      <c r="P328" s="554"/>
      <c r="Q328" s="550" t="str">
        <f>C328</f>
        <v>BG/r</v>
      </c>
      <c r="R328" s="550" t="str">
        <f>usrCode(A321&amp;"/"&amp;A324)</f>
        <v>B/r</v>
      </c>
      <c r="S328" s="1236" t="str">
        <f t="shared" si="114"/>
        <v>CONSTRUIRE UNE VIE PARFAITE</v>
      </c>
      <c r="T328" s="1236" t="str">
        <f t="shared" si="115"/>
        <v>RÉGIR</v>
      </c>
      <c r="U328" s="1236" t="str">
        <f t="shared" si="116"/>
        <v>Organiser une vie de satisfaction</v>
      </c>
      <c r="V328" s="1236" t="str">
        <f t="shared" si="117"/>
        <v>régir sa vie</v>
      </c>
      <c r="W328" s="554"/>
      <c r="X328" s="550"/>
      <c r="Y328" s="550"/>
      <c r="Z328" s="550"/>
      <c r="AA328" s="550"/>
      <c r="AB328" s="550"/>
      <c r="AC328" s="550"/>
      <c r="AD328" s="550"/>
      <c r="AE328" s="550"/>
      <c r="AF328" s="550"/>
      <c r="AG328" s="936"/>
      <c r="AH328" s="554"/>
      <c r="AI328" s="553"/>
      <c r="AJ328" s="555"/>
      <c r="AM328" s="552"/>
      <c r="AN328" s="552"/>
      <c r="AO328" s="552"/>
      <c r="AP328" s="552"/>
      <c r="AQ328" s="552"/>
      <c r="AR328" s="556"/>
      <c r="AS328" s="552"/>
      <c r="AT328" s="552"/>
      <c r="AU328" s="559"/>
      <c r="AV328" s="559"/>
      <c r="AW328" s="551"/>
      <c r="AX328" s="552"/>
      <c r="AY328" s="552"/>
      <c r="AZ328" s="552"/>
      <c r="BA328" s="81"/>
      <c r="BB328" s="81"/>
      <c r="BC328" s="81"/>
      <c r="BD328" s="543"/>
      <c r="BE328" s="81"/>
      <c r="BF328" s="544"/>
      <c r="BG328" s="169"/>
      <c r="BS328" s="81"/>
      <c r="BT328" s="169"/>
      <c r="BU328" s="169"/>
      <c r="BV328" s="169"/>
      <c r="BW328" s="169"/>
      <c r="BX328" s="169"/>
      <c r="BY328" s="169"/>
    </row>
    <row r="329" spans="1:77" s="322" customFormat="1" ht="36" customHeight="1" thickTop="1" thickBot="1" x14ac:dyDescent="0.25">
      <c r="B329" s="1363" t="str">
        <f>"présence de la motivation "&amp;A321&amp;" ("&amp;VLOOKUP(A321,LibProfils,4,FALSE)&amp;")"&amp;CHAR(10)&amp;"absence de la motivation "&amp;A327&amp;" ("&amp;VLOOKUP(A327,LibProfils,4,FALSE)&amp;")"</f>
        <v>présence de la motivation B (pouvoir)
absence de la motivation RG (agir)</v>
      </c>
      <c r="C329" s="1108" t="str">
        <f>A321&amp;"."&amp;LOWER(A328)</f>
        <v>B.wu</v>
      </c>
      <c r="D329" s="1400" t="str">
        <f t="shared" si="118"/>
        <v>Être celui qui décide des règles, orchestrer l'efficacité
(= ÊTRE LA LOI, ADMINISTRER)</v>
      </c>
      <c r="E329" s="1281"/>
      <c r="F329" s="554"/>
      <c r="G329" s="1236" t="str">
        <f>$CB$12&amp;VLOOKUP(AU318,LibProfils,4,FALSE)&amp;$CC$12&amp;VLOOKUP(AV318,LibProfils,4,FALSE)</f>
        <v xml:space="preserve">  0% vibrer
  0% apprécier</v>
      </c>
      <c r="H329" s="1236"/>
      <c r="I329" s="1504" t="s">
        <v>445</v>
      </c>
      <c r="O329" s="1110"/>
      <c r="P329" s="554"/>
      <c r="Q329" s="550" t="str">
        <f>C329</f>
        <v>B.wu</v>
      </c>
      <c r="R329" s="550" t="str">
        <f>usrCode(A321&amp;A328)</f>
        <v>WUB</v>
      </c>
      <c r="S329" s="1236" t="str">
        <f>UPPER(VLOOKUP(Q329,LibProfils,4,FALSE))</f>
        <v>ÊTRE LA LOI</v>
      </c>
      <c r="T329" s="1236" t="str">
        <f t="shared" si="115"/>
        <v>ADMINISTRER</v>
      </c>
      <c r="U329" s="1236" t="str">
        <f t="shared" si="116"/>
        <v>Être celui qui décide des règles</v>
      </c>
      <c r="V329" s="1236" t="str">
        <f t="shared" si="117"/>
        <v>orchestrer l'efficacité</v>
      </c>
      <c r="W329" s="554"/>
      <c r="X329" s="550"/>
      <c r="Y329" s="550"/>
      <c r="Z329" s="550"/>
      <c r="AA329" s="550"/>
      <c r="AB329" s="550"/>
      <c r="AC329" s="550"/>
      <c r="AD329" s="550"/>
      <c r="AE329" s="550"/>
      <c r="AF329" s="550"/>
      <c r="AG329" s="936"/>
      <c r="AH329" s="554"/>
      <c r="AI329" s="553"/>
      <c r="AJ329" s="555"/>
      <c r="AM329" s="552"/>
      <c r="AN329" s="552"/>
      <c r="AO329" s="552"/>
      <c r="AP329" s="552"/>
      <c r="AQ329" s="552"/>
      <c r="AR329" s="556"/>
      <c r="AS329" s="552"/>
      <c r="AT329" s="552"/>
      <c r="AU329" s="559"/>
      <c r="AV329" s="559"/>
      <c r="AW329" s="551"/>
      <c r="AX329" s="552"/>
      <c r="AY329" s="552"/>
      <c r="AZ329" s="552"/>
      <c r="BA329" s="81"/>
      <c r="BB329" s="81"/>
      <c r="BC329" s="81"/>
      <c r="BD329" s="543"/>
      <c r="BE329" s="81"/>
      <c r="BF329" s="544"/>
      <c r="BG329" s="169"/>
      <c r="BS329" s="81"/>
      <c r="BT329" s="169"/>
      <c r="BU329" s="169"/>
      <c r="BV329" s="169"/>
      <c r="BW329" s="169"/>
      <c r="BX329" s="169"/>
      <c r="BY329" s="169"/>
    </row>
    <row r="330" spans="1:77" s="322" customFormat="1" ht="36" customHeight="1" thickTop="1" thickBot="1" x14ac:dyDescent="0.25">
      <c r="B330" s="1128"/>
      <c r="C330" s="1125"/>
      <c r="D330" s="553"/>
      <c r="E330" s="554"/>
      <c r="F330" s="554"/>
      <c r="G330" s="554"/>
      <c r="H330" s="1110"/>
      <c r="I330" s="1110"/>
      <c r="J330" s="1489"/>
      <c r="K330" s="1489"/>
      <c r="L330" s="1110"/>
      <c r="M330" s="1110"/>
      <c r="N330" s="1110"/>
      <c r="O330" s="1110"/>
      <c r="P330" s="554"/>
      <c r="Q330" s="554"/>
      <c r="R330" s="554"/>
      <c r="S330" s="554"/>
      <c r="T330" s="554"/>
      <c r="U330" s="554"/>
      <c r="V330" s="554"/>
      <c r="W330" s="554"/>
      <c r="X330" s="550"/>
      <c r="Y330" s="550"/>
      <c r="Z330" s="550"/>
      <c r="AA330" s="550"/>
      <c r="AB330" s="550"/>
      <c r="AC330" s="550"/>
      <c r="AD330" s="550"/>
      <c r="AE330" s="550"/>
      <c r="AF330" s="550"/>
      <c r="AG330" s="936"/>
      <c r="AH330" s="554"/>
      <c r="AI330" s="553"/>
      <c r="AJ330" s="555"/>
      <c r="AM330" s="552"/>
      <c r="AN330" s="552"/>
      <c r="AO330" s="552"/>
      <c r="AP330" s="552"/>
      <c r="AQ330" s="552"/>
      <c r="AR330" s="556"/>
      <c r="AS330" s="552"/>
      <c r="AT330" s="552"/>
      <c r="AU330" s="559"/>
      <c r="AV330" s="559"/>
      <c r="AW330" s="551"/>
      <c r="AX330" s="552"/>
      <c r="AY330" s="552"/>
      <c r="AZ330" s="552"/>
      <c r="BA330" s="81"/>
      <c r="BB330" s="81"/>
      <c r="BC330" s="81"/>
      <c r="BD330" s="543"/>
      <c r="BE330" s="81"/>
      <c r="BF330" s="544"/>
      <c r="BG330" s="169"/>
      <c r="BS330" s="81"/>
      <c r="BT330" s="169"/>
      <c r="BU330" s="169"/>
      <c r="BV330" s="169"/>
      <c r="BW330" s="169"/>
      <c r="BX330" s="169"/>
      <c r="BY330" s="169"/>
    </row>
    <row r="331" spans="1:77" s="322" customFormat="1" ht="36" customHeight="1" thickTop="1" thickBot="1" x14ac:dyDescent="0.25">
      <c r="A331" s="1281" t="str">
        <f>usrCode(AS331&amp;AU331&amp;AV331)</f>
        <v>RWB</v>
      </c>
      <c r="B331" s="1362" t="str">
        <f>UPPER(VLOOKUP(A331,LibProfils,4,FALSE))&amp;CHAR(10)&amp;"("&amp;VLOOKUP(A331,LibProfils,5,FALSE)&amp;")"</f>
        <v>DIRIGER
(garantir l'ordre du monde)</v>
      </c>
      <c r="C331" s="1125"/>
      <c r="D331" s="553"/>
      <c r="E331" s="554"/>
      <c r="F331" s="554"/>
      <c r="G331" s="1364"/>
      <c r="H331" s="1110"/>
      <c r="I331" s="1504" t="s">
        <v>444</v>
      </c>
      <c r="J331" s="1489"/>
      <c r="K331" s="1489"/>
      <c r="L331" s="1110"/>
      <c r="M331" s="1110"/>
      <c r="N331" s="1110"/>
      <c r="O331" s="1110"/>
      <c r="P331" s="554"/>
      <c r="Q331" s="554" t="str">
        <f>A337</f>
        <v>R</v>
      </c>
      <c r="R331" s="554" t="str">
        <f>A338</f>
        <v>W</v>
      </c>
      <c r="S331" s="1236" t="str">
        <f>VLOOKUP(Q331,LibProfils,4,FALSE)</f>
        <v>vibrer</v>
      </c>
      <c r="T331" s="1236" t="str">
        <f>VLOOKUP(R331,LibProfils,4,FALSE)</f>
        <v>appartenir</v>
      </c>
      <c r="U331" s="554"/>
      <c r="V331" s="554"/>
      <c r="W331" s="554"/>
      <c r="X331" s="550"/>
      <c r="Y331" s="550"/>
      <c r="Z331" s="550"/>
      <c r="AA331" s="550"/>
      <c r="AB331" s="550"/>
      <c r="AC331" s="550"/>
      <c r="AD331" s="550"/>
      <c r="AE331" s="550"/>
      <c r="AF331" s="550"/>
      <c r="AG331" s="936"/>
      <c r="AH331" s="554"/>
      <c r="AI331" s="553"/>
      <c r="AJ331" s="555"/>
      <c r="AM331" s="552"/>
      <c r="AN331" s="552"/>
      <c r="AO331" s="552"/>
      <c r="AP331" s="552"/>
      <c r="AQ331" s="552"/>
      <c r="AR331" s="556"/>
      <c r="AS331" s="559" t="str">
        <f>AS586</f>
        <v>B</v>
      </c>
      <c r="AT331" s="552"/>
      <c r="AU331" s="559" t="str">
        <f>AU586</f>
        <v>R</v>
      </c>
      <c r="AV331" s="559" t="str">
        <f>AV586</f>
        <v>W</v>
      </c>
      <c r="AW331" s="551"/>
      <c r="AX331" s="552"/>
      <c r="AY331" s="552"/>
      <c r="AZ331" s="552"/>
      <c r="BA331" s="81"/>
      <c r="BB331" s="81"/>
      <c r="BC331" s="81"/>
      <c r="BD331" s="543"/>
      <c r="BE331" s="81"/>
      <c r="BF331" s="544"/>
      <c r="BG331" s="169"/>
      <c r="BS331" s="81"/>
      <c r="BT331" s="169"/>
      <c r="BU331" s="169"/>
      <c r="BV331" s="169"/>
      <c r="BW331" s="169"/>
      <c r="BX331" s="169"/>
      <c r="BY331" s="169"/>
    </row>
    <row r="332" spans="1:77" s="322" customFormat="1" ht="36" customHeight="1" thickTop="1" thickBot="1" x14ac:dyDescent="0.25">
      <c r="B332" s="1128"/>
      <c r="C332" s="1189" t="str">
        <f>usrCode(AS331&amp;AU331&amp;"/"&amp;AV331)</f>
        <v>BR/w</v>
      </c>
      <c r="D332" s="1394" t="str">
        <f>$U$3&amp;U332&amp;$U$4&amp;V332&amp;$U$5&amp;$U$6&amp;$U$7&amp;S332&amp;$U$8&amp;T332&amp;$U$9</f>
        <v>Obtenir satisfaction sans limite, disposer de ressources à long terme
(= ÊTRE TOUT-PUISSANT -BR, POSSÉDER)</v>
      </c>
      <c r="E332" s="1415"/>
      <c r="F332" s="554"/>
      <c r="G332" s="1236" t="str">
        <f>$CB$2&amp;S331&amp;$CC$2&amp;T331</f>
        <v>99% vibrer
  0% appartenir</v>
      </c>
      <c r="H332" s="1506" t="s">
        <v>6</v>
      </c>
      <c r="I332" s="1505"/>
      <c r="J332" s="1507" t="s">
        <v>439</v>
      </c>
      <c r="K332" s="1508" t="s">
        <v>439</v>
      </c>
      <c r="L332" s="1509"/>
      <c r="M332" s="1510" t="s">
        <v>439</v>
      </c>
      <c r="N332" s="1511"/>
      <c r="O332" s="1110"/>
      <c r="P332" s="554"/>
      <c r="Q332" s="550" t="str">
        <f>C332</f>
        <v>BR/w</v>
      </c>
      <c r="R332" s="550" t="str">
        <f>usrCode(A334&amp;"/"&amp;A338)</f>
        <v>B/w</v>
      </c>
      <c r="S332" s="1236" t="str">
        <f t="shared" ref="S332:S341" si="119">UPPER(VLOOKUP(Q332,LibProfils,4,FALSE))</f>
        <v>ÊTRE TOUT-PUISSANT -BR</v>
      </c>
      <c r="T332" s="1236" t="str">
        <f t="shared" ref="T332:T342" si="120">UPPER(VLOOKUP(R332,LibProfils,4,FALSE))</f>
        <v>POSSÉDER</v>
      </c>
      <c r="U332" s="1236" t="str">
        <f t="shared" ref="U332:U342" si="121">UPPER(LEFT(VLOOKUP(Q332,LibProfils,5,FALSE)))&amp;MID(VLOOKUP(Q332,LibProfils,5,FALSE),2,99)</f>
        <v>Obtenir satisfaction sans limite</v>
      </c>
      <c r="V332" s="1236" t="str">
        <f t="shared" ref="V332:V342" si="122">VLOOKUP(R332,LibProfils,5,FALSE)</f>
        <v>disposer de ressources à long terme</v>
      </c>
      <c r="W332" s="554"/>
      <c r="X332" s="550"/>
      <c r="Y332" s="550"/>
      <c r="Z332" s="550"/>
      <c r="AA332" s="550"/>
      <c r="AB332" s="550"/>
      <c r="AC332" s="550"/>
      <c r="AD332" s="550"/>
      <c r="AE332" s="550"/>
      <c r="AF332" s="550"/>
      <c r="AG332" s="936"/>
      <c r="AH332" s="554"/>
      <c r="AI332" s="553"/>
      <c r="AJ332" s="555"/>
      <c r="AM332" s="552"/>
      <c r="AN332" s="552"/>
      <c r="AO332" s="552"/>
      <c r="AP332" s="552"/>
      <c r="AQ332" s="552"/>
      <c r="AR332" s="556"/>
      <c r="AS332" s="552"/>
      <c r="AT332" s="552"/>
      <c r="AU332" s="559"/>
      <c r="AV332" s="559"/>
      <c r="AW332" s="551"/>
      <c r="AX332" s="552"/>
      <c r="AY332" s="552"/>
      <c r="AZ332" s="552"/>
      <c r="BA332" s="81"/>
      <c r="BB332" s="81"/>
      <c r="BC332" s="81"/>
      <c r="BD332" s="543"/>
      <c r="BE332" s="81"/>
      <c r="BF332" s="544"/>
      <c r="BG332" s="169"/>
      <c r="BS332" s="81"/>
      <c r="BT332" s="169"/>
      <c r="BU332" s="169"/>
      <c r="BV332" s="169"/>
      <c r="BW332" s="169"/>
      <c r="BX332" s="169"/>
      <c r="BY332" s="169"/>
    </row>
    <row r="333" spans="1:77" s="322" customFormat="1" ht="36" customHeight="1" thickTop="1" thickBot="1" x14ac:dyDescent="0.25">
      <c r="B333" s="1578" t="s">
        <v>385</v>
      </c>
      <c r="C333" s="1202"/>
      <c r="D333" s="1395" t="str">
        <f t="shared" ref="D333:D342" si="123">$U$3&amp;U333&amp;$U$4&amp;V333&amp;$U$5&amp;$U$6&amp;$U$7&amp;S333&amp;$U$8&amp;T333&amp;$U$9</f>
        <v>Obtenir satisfaction sans limite, exaucer ses souhaits
(= ÊTRE TOUT-PUISSANT -BR, OBTENIR)</v>
      </c>
      <c r="E333" s="1344" t="s">
        <v>29</v>
      </c>
      <c r="F333" s="554"/>
      <c r="G333" s="1236" t="str">
        <f>$CB$3&amp;S331&amp;$CC$3&amp;T331</f>
        <v>88% vibrer
11% appartenir</v>
      </c>
      <c r="H333" s="1506" t="s">
        <v>11</v>
      </c>
      <c r="I333" s="1503"/>
      <c r="J333" s="1507" t="s">
        <v>16</v>
      </c>
      <c r="K333" s="1508" t="s">
        <v>16</v>
      </c>
      <c r="L333" s="1509" t="s">
        <v>16</v>
      </c>
      <c r="M333" s="1512"/>
      <c r="N333" s="1511"/>
      <c r="O333" s="1110"/>
      <c r="P333" s="554"/>
      <c r="Q333" s="550" t="str">
        <f>C332</f>
        <v>BR/w</v>
      </c>
      <c r="R333" s="550" t="str">
        <f>usrCode(A334&amp;A337)</f>
        <v>BR</v>
      </c>
      <c r="S333" s="1236" t="str">
        <f t="shared" si="119"/>
        <v>ÊTRE TOUT-PUISSANT -BR</v>
      </c>
      <c r="T333" s="1236" t="str">
        <f t="shared" si="120"/>
        <v>OBTENIR</v>
      </c>
      <c r="U333" s="1236" t="str">
        <f t="shared" si="121"/>
        <v>Obtenir satisfaction sans limite</v>
      </c>
      <c r="V333" s="1236" t="str">
        <f t="shared" si="122"/>
        <v>exaucer ses souhaits</v>
      </c>
      <c r="W333" s="554"/>
      <c r="X333" s="550"/>
      <c r="Y333" s="550"/>
      <c r="Z333" s="550"/>
      <c r="AA333" s="550"/>
      <c r="AB333" s="550"/>
      <c r="AC333" s="550"/>
      <c r="AD333" s="550"/>
      <c r="AE333" s="550"/>
      <c r="AF333" s="550"/>
      <c r="AG333" s="936"/>
      <c r="AH333" s="554"/>
      <c r="AI333" s="553"/>
      <c r="AJ333" s="555"/>
      <c r="AM333" s="552"/>
      <c r="AN333" s="552"/>
      <c r="AO333" s="552"/>
      <c r="AP333" s="552"/>
      <c r="AQ333" s="552"/>
      <c r="AR333" s="556"/>
      <c r="AS333" s="552"/>
      <c r="AT333" s="552"/>
      <c r="AU333" s="559"/>
      <c r="AV333" s="559"/>
      <c r="AW333" s="551"/>
      <c r="AX333" s="552"/>
      <c r="AY333" s="552"/>
      <c r="AZ333" s="552"/>
      <c r="BA333" s="81"/>
      <c r="BB333" s="81"/>
      <c r="BC333" s="81"/>
      <c r="BD333" s="543"/>
      <c r="BE333" s="81"/>
      <c r="BF333" s="544"/>
      <c r="BG333" s="169"/>
      <c r="BS333" s="81"/>
      <c r="BT333" s="169"/>
      <c r="BU333" s="169"/>
      <c r="BV333" s="169"/>
      <c r="BW333" s="169"/>
      <c r="BX333" s="169"/>
      <c r="BY333" s="169"/>
    </row>
    <row r="334" spans="1:77" s="322" customFormat="1" ht="36" customHeight="1" thickTop="1" thickBot="1" x14ac:dyDescent="0.25">
      <c r="A334" s="31" t="str">
        <f>usrCode(AS331)</f>
        <v>B</v>
      </c>
      <c r="B334" s="553" t="str">
        <f>UPPER(VLOOKUP(A334,LibProfils,4,FALSE))&amp;CHAR(10)&amp;"("&amp;VLOOKUP(A334,LibProfils,5,FALSE)&amp;")"</f>
        <v>POUVOIR
(vivre dans un monde de compétition)</v>
      </c>
      <c r="C334" s="1203"/>
      <c r="D334" s="1398" t="str">
        <f t="shared" si="123"/>
        <v>Imposer ses idées, exaucer ses souhaits
(= VIVRE EN DIRIGEANT, OBTENIR)</v>
      </c>
      <c r="E334" s="1345"/>
      <c r="F334" s="554"/>
      <c r="G334" s="1236" t="str">
        <f>$CB$4&amp;S331&amp;$CC$4&amp;T331</f>
        <v>77% vibrer
22% appartenir</v>
      </c>
      <c r="H334" s="1506" t="s">
        <v>7</v>
      </c>
      <c r="I334" s="1503"/>
      <c r="J334" s="1513"/>
      <c r="K334" s="1508" t="s">
        <v>442</v>
      </c>
      <c r="L334" s="1509" t="s">
        <v>442</v>
      </c>
      <c r="M334" s="1512"/>
      <c r="N334" s="1514" t="s">
        <v>442</v>
      </c>
      <c r="O334" s="1110"/>
      <c r="P334" s="554"/>
      <c r="Q334" s="550" t="str">
        <f>C335</f>
        <v>BR.w</v>
      </c>
      <c r="R334" s="550" t="str">
        <f>usrCode(A334&amp;A337)</f>
        <v>BR</v>
      </c>
      <c r="S334" s="1236" t="str">
        <f t="shared" si="119"/>
        <v>VIVRE EN DIRIGEANT</v>
      </c>
      <c r="T334" s="1236" t="str">
        <f t="shared" si="120"/>
        <v>OBTENIR</v>
      </c>
      <c r="U334" s="1236" t="str">
        <f t="shared" si="121"/>
        <v>Imposer ses idées</v>
      </c>
      <c r="V334" s="1236" t="str">
        <f t="shared" si="122"/>
        <v>exaucer ses souhaits</v>
      </c>
      <c r="W334" s="554"/>
      <c r="X334" s="550"/>
      <c r="Y334" s="550"/>
      <c r="Z334" s="550"/>
      <c r="AA334" s="550"/>
      <c r="AB334" s="550"/>
      <c r="AC334" s="550"/>
      <c r="AD334" s="550"/>
      <c r="AE334" s="550"/>
      <c r="AF334" s="550"/>
      <c r="AG334" s="936"/>
      <c r="AH334" s="554"/>
      <c r="AI334" s="553"/>
      <c r="AJ334" s="555"/>
      <c r="AM334" s="552"/>
      <c r="AN334" s="552"/>
      <c r="AO334" s="552"/>
      <c r="AP334" s="552"/>
      <c r="AQ334" s="552"/>
      <c r="AR334" s="556"/>
      <c r="AS334" s="552"/>
      <c r="AT334" s="552"/>
      <c r="AU334" s="559"/>
      <c r="AV334" s="559"/>
      <c r="AW334" s="551"/>
      <c r="AX334" s="552"/>
      <c r="AY334" s="552"/>
      <c r="AZ334" s="552"/>
      <c r="BA334" s="81"/>
      <c r="BB334" s="81"/>
      <c r="BC334" s="81"/>
      <c r="BD334" s="543"/>
      <c r="BE334" s="81"/>
      <c r="BF334" s="544"/>
      <c r="BG334" s="169"/>
      <c r="BS334" s="81"/>
      <c r="BT334" s="169"/>
      <c r="BU334" s="169"/>
      <c r="BV334" s="169"/>
      <c r="BW334" s="169"/>
      <c r="BX334" s="169"/>
      <c r="BY334" s="169"/>
    </row>
    <row r="335" spans="1:77" s="322" customFormat="1" ht="36" customHeight="1" thickTop="1" thickBot="1" x14ac:dyDescent="0.25">
      <c r="C335" s="1427" t="str">
        <f>usrCode(AS331&amp;AU331)&amp;"."&amp;LOWER(AV331)</f>
        <v>BR.w</v>
      </c>
      <c r="D335" s="1399" t="str">
        <f t="shared" si="123"/>
        <v>Imposer ses idées, pourvoir à sa satisfaction
(= VIVRE EN DIRIGEANT, SATISFAIRE SES DÉSIRS)</v>
      </c>
      <c r="E335" s="1428"/>
      <c r="F335" s="554"/>
      <c r="G335" s="1236" t="str">
        <f>$CB$5&amp;S331&amp;$CC$5&amp;T331</f>
        <v>66% vibrer
33% appartenir</v>
      </c>
      <c r="H335" s="1506" t="s">
        <v>12</v>
      </c>
      <c r="I335" s="1503"/>
      <c r="J335" s="1513"/>
      <c r="K335" s="1508" t="s">
        <v>17</v>
      </c>
      <c r="L335" s="1545" t="s">
        <v>17</v>
      </c>
      <c r="M335" s="1510" t="s">
        <v>17</v>
      </c>
      <c r="N335" s="1511"/>
      <c r="O335" s="1110"/>
      <c r="P335" s="554"/>
      <c r="Q335" s="550" t="str">
        <f>C335</f>
        <v>BR.w</v>
      </c>
      <c r="R335" s="550" t="str">
        <f>A334&amp;"."&amp;LOWER(A337)</f>
        <v>B.r</v>
      </c>
      <c r="S335" s="1236" t="str">
        <f t="shared" si="119"/>
        <v>VIVRE EN DIRIGEANT</v>
      </c>
      <c r="T335" s="1236" t="str">
        <f t="shared" si="120"/>
        <v>SATISFAIRE SES DÉSIRS</v>
      </c>
      <c r="U335" s="1236" t="str">
        <f t="shared" si="121"/>
        <v>Imposer ses idées</v>
      </c>
      <c r="V335" s="1236" t="str">
        <f t="shared" si="122"/>
        <v>pourvoir à sa satisfaction</v>
      </c>
      <c r="W335" s="554"/>
      <c r="X335" s="550"/>
      <c r="Y335" s="550"/>
      <c r="Z335" s="550"/>
      <c r="AA335" s="550"/>
      <c r="AB335" s="550"/>
      <c r="AC335" s="550"/>
      <c r="AD335" s="550"/>
      <c r="AE335" s="550"/>
      <c r="AF335" s="550"/>
      <c r="AG335" s="936"/>
      <c r="AH335" s="554"/>
      <c r="AI335" s="553"/>
      <c r="AJ335" s="555"/>
      <c r="AM335" s="552"/>
      <c r="AN335" s="552"/>
      <c r="AO335" s="552"/>
      <c r="AP335" s="552"/>
      <c r="AQ335" s="552"/>
      <c r="AR335" s="556"/>
      <c r="AS335" s="552"/>
      <c r="AT335" s="552"/>
      <c r="AU335" s="559"/>
      <c r="AV335" s="559"/>
      <c r="AW335" s="551"/>
      <c r="AX335" s="552"/>
      <c r="AY335" s="552"/>
      <c r="AZ335" s="552"/>
      <c r="BA335" s="81"/>
      <c r="BB335" s="81"/>
      <c r="BC335" s="81"/>
      <c r="BD335" s="543"/>
      <c r="BE335" s="81"/>
      <c r="BF335" s="544"/>
      <c r="BG335" s="169"/>
      <c r="BS335" s="81"/>
      <c r="BT335" s="169"/>
      <c r="BU335" s="169"/>
      <c r="BV335" s="169"/>
      <c r="BW335" s="169"/>
      <c r="BX335" s="169"/>
      <c r="BY335" s="169"/>
    </row>
    <row r="336" spans="1:77" s="322" customFormat="1" ht="36" customHeight="1" thickTop="1" thickBot="1" x14ac:dyDescent="0.25">
      <c r="B336" s="1578" t="s">
        <v>384</v>
      </c>
      <c r="C336" s="1204"/>
      <c r="D336" s="1396" t="str">
        <f t="shared" si="123"/>
        <v>Garantir l'ordre du monde, pourvoir à sa satisfaction
(= DIRIGER, SATISFAIRE SES DÉSIRS)</v>
      </c>
      <c r="E336" s="1346"/>
      <c r="F336" s="554"/>
      <c r="G336" s="1236" t="str">
        <f>$CB$6&amp;S331&amp;$CC$6&amp;T331</f>
        <v>55% vibrer
44% appartenir</v>
      </c>
      <c r="H336" s="1506" t="s">
        <v>8</v>
      </c>
      <c r="I336" s="1503"/>
      <c r="J336" s="1507" t="s">
        <v>441</v>
      </c>
      <c r="K336" s="1543"/>
      <c r="L336" s="1547" t="s">
        <v>441</v>
      </c>
      <c r="M336" s="1544" t="s">
        <v>441</v>
      </c>
      <c r="N336" s="1511"/>
      <c r="O336" s="1110"/>
      <c r="P336" s="554"/>
      <c r="Q336" s="550" t="str">
        <f>A331</f>
        <v>RWB</v>
      </c>
      <c r="R336" s="550" t="str">
        <f>A334&amp;"."&amp;LOWER(A337)</f>
        <v>B.r</v>
      </c>
      <c r="S336" s="1236" t="str">
        <f t="shared" si="119"/>
        <v>DIRIGER</v>
      </c>
      <c r="T336" s="1236" t="str">
        <f t="shared" si="120"/>
        <v>SATISFAIRE SES DÉSIRS</v>
      </c>
      <c r="U336" s="1236" t="str">
        <f t="shared" si="121"/>
        <v>Garantir l'ordre du monde</v>
      </c>
      <c r="V336" s="1236" t="str">
        <f t="shared" si="122"/>
        <v>pourvoir à sa satisfaction</v>
      </c>
      <c r="W336" s="554"/>
      <c r="X336" s="550"/>
      <c r="Y336" s="550"/>
      <c r="Z336" s="550"/>
      <c r="AA336" s="550"/>
      <c r="AB336" s="550"/>
      <c r="AC336" s="550"/>
      <c r="AD336" s="550"/>
      <c r="AE336" s="550"/>
      <c r="AF336" s="550"/>
      <c r="AG336" s="936"/>
      <c r="AH336" s="554"/>
      <c r="AI336" s="553"/>
      <c r="AJ336" s="555"/>
      <c r="AM336" s="552"/>
      <c r="AN336" s="552"/>
      <c r="AO336" s="552"/>
      <c r="AP336" s="552"/>
      <c r="AQ336" s="552"/>
      <c r="AR336" s="556"/>
      <c r="AS336" s="552"/>
      <c r="AT336" s="552"/>
      <c r="AU336" s="559"/>
      <c r="AV336" s="559"/>
      <c r="AW336" s="551"/>
      <c r="AX336" s="552"/>
      <c r="AY336" s="552"/>
      <c r="AZ336" s="552"/>
      <c r="BA336" s="81"/>
      <c r="BB336" s="81"/>
      <c r="BC336" s="81"/>
      <c r="BD336" s="543"/>
      <c r="BE336" s="81"/>
      <c r="BF336" s="544"/>
      <c r="BG336" s="169"/>
      <c r="BS336" s="81"/>
      <c r="BT336" s="169"/>
      <c r="BU336" s="169"/>
      <c r="BV336" s="169"/>
      <c r="BW336" s="169"/>
      <c r="BX336" s="169"/>
      <c r="BY336" s="169"/>
    </row>
    <row r="337" spans="1:77" s="322" customFormat="1" ht="36" customHeight="1" thickTop="1" thickBot="1" x14ac:dyDescent="0.25">
      <c r="A337" s="31" t="str">
        <f>usrCode(AU331)</f>
        <v>R</v>
      </c>
      <c r="B337" s="553" t="str">
        <f>UPPER(VLOOKUP(A337,LibProfils,4,FALSE))&amp;CHAR(10)&amp;"("&amp;VLOOKUP(A337,LibProfils,5,FALSE)&amp;")"</f>
        <v>VIBRER
(vivre dans un monde d'opportunités)</v>
      </c>
      <c r="C337" s="1205"/>
      <c r="D337" s="1395" t="str">
        <f t="shared" si="123"/>
        <v>Garantir l'ordre du monde, occuper un rôle de pouvoir
(= DIRIGER, AVOIR UN STATUT)</v>
      </c>
      <c r="E337" s="1347"/>
      <c r="F337" s="554"/>
      <c r="G337" s="1236" t="str">
        <f>$CB$7&amp;S331&amp;$CC$7&amp;T331</f>
        <v>44% vibrer
55% appartenir</v>
      </c>
      <c r="H337" s="1506" t="s">
        <v>13</v>
      </c>
      <c r="I337" s="1503"/>
      <c r="J337" s="1513"/>
      <c r="K337" s="1515"/>
      <c r="L337" s="1548" t="s">
        <v>18</v>
      </c>
      <c r="M337" s="1510" t="s">
        <v>18</v>
      </c>
      <c r="N337" s="1514" t="s">
        <v>18</v>
      </c>
      <c r="O337" s="1110"/>
      <c r="P337" s="554"/>
      <c r="Q337" s="550" t="str">
        <f>A331</f>
        <v>RWB</v>
      </c>
      <c r="R337" s="550" t="str">
        <f>A334&amp;"."&amp;LOWER(A338)</f>
        <v>B.w</v>
      </c>
      <c r="S337" s="1236" t="str">
        <f t="shared" si="119"/>
        <v>DIRIGER</v>
      </c>
      <c r="T337" s="1236" t="str">
        <f t="shared" si="120"/>
        <v>AVOIR UN STATUT</v>
      </c>
      <c r="U337" s="1236" t="str">
        <f t="shared" si="121"/>
        <v>Garantir l'ordre du monde</v>
      </c>
      <c r="V337" s="1236" t="str">
        <f t="shared" si="122"/>
        <v>occuper un rôle de pouvoir</v>
      </c>
      <c r="W337" s="554"/>
      <c r="X337" s="550"/>
      <c r="Y337" s="550"/>
      <c r="Z337" s="550"/>
      <c r="AA337" s="550"/>
      <c r="AB337" s="550"/>
      <c r="AC337" s="550"/>
      <c r="AD337" s="550"/>
      <c r="AE337" s="550"/>
      <c r="AF337" s="550"/>
      <c r="AG337" s="936"/>
      <c r="AH337" s="554"/>
      <c r="AI337" s="553"/>
      <c r="AJ337" s="555"/>
      <c r="AM337" s="552"/>
      <c r="AN337" s="552"/>
      <c r="AO337" s="552"/>
      <c r="AP337" s="552"/>
      <c r="AQ337" s="552"/>
      <c r="AR337" s="556"/>
      <c r="AS337" s="552"/>
      <c r="AT337" s="552"/>
      <c r="AU337" s="559"/>
      <c r="AV337" s="559"/>
      <c r="AW337" s="551"/>
      <c r="AX337" s="552"/>
      <c r="AY337" s="552"/>
      <c r="AZ337" s="552"/>
      <c r="BA337" s="81"/>
      <c r="BB337" s="81"/>
      <c r="BC337" s="81"/>
      <c r="BD337" s="543"/>
      <c r="BE337" s="81"/>
      <c r="BF337" s="544"/>
      <c r="BG337" s="169"/>
      <c r="BS337" s="81"/>
      <c r="BT337" s="169"/>
      <c r="BU337" s="169"/>
      <c r="BV337" s="169"/>
      <c r="BW337" s="169"/>
      <c r="BX337" s="169"/>
      <c r="BY337" s="169"/>
    </row>
    <row r="338" spans="1:77" s="322" customFormat="1" ht="36" customHeight="1" thickTop="1" thickBot="1" x14ac:dyDescent="0.25">
      <c r="A338" s="31" t="str">
        <f>usrCode(AV331)</f>
        <v>W</v>
      </c>
      <c r="B338" s="553" t="str">
        <f>UPPER(VLOOKUP(A338,LibProfils,4,FALSE))&amp;CHAR(10)&amp;"("&amp;VLOOKUP(A338,LibProfils,5,FALSE)&amp;")"</f>
        <v>APPARTENIR
(vivre en société)</v>
      </c>
      <c r="C338" s="1429" t="str">
        <f>usrCode(AS331&amp;AV331)&amp;"."&amp;LOWER(AU331)</f>
        <v>WB.r</v>
      </c>
      <c r="D338" s="1396" t="str">
        <f t="shared" si="123"/>
        <v>Occuper une place de réel pouvoir, occuper un rôle de pouvoir
(= AVOIR UNE POSITION DE FORCE, AVOIR UN STATUT)</v>
      </c>
      <c r="E338" s="1430"/>
      <c r="F338" s="554"/>
      <c r="G338" s="1236" t="str">
        <f>$CB$8&amp;S331&amp;$CC$8&amp;T331</f>
        <v>33% vibrer
66% appartenir</v>
      </c>
      <c r="H338" s="1506" t="s">
        <v>9</v>
      </c>
      <c r="I338" s="1503"/>
      <c r="J338" s="1513"/>
      <c r="K338" s="1508" t="s">
        <v>443</v>
      </c>
      <c r="L338" s="1516"/>
      <c r="M338" s="1510" t="s">
        <v>443</v>
      </c>
      <c r="N338" s="1514" t="s">
        <v>443</v>
      </c>
      <c r="O338" s="1110"/>
      <c r="P338" s="554"/>
      <c r="Q338" s="550" t="str">
        <f>C338</f>
        <v>WB.r</v>
      </c>
      <c r="R338" s="550" t="str">
        <f>A334&amp;"."&amp;LOWER(A338)</f>
        <v>B.w</v>
      </c>
      <c r="S338" s="1236" t="str">
        <f t="shared" si="119"/>
        <v>AVOIR UNE POSITION DE FORCE</v>
      </c>
      <c r="T338" s="1236" t="str">
        <f t="shared" si="120"/>
        <v>AVOIR UN STATUT</v>
      </c>
      <c r="U338" s="1236" t="str">
        <f t="shared" si="121"/>
        <v>Occuper une place de réel pouvoir</v>
      </c>
      <c r="V338" s="1236" t="str">
        <f t="shared" si="122"/>
        <v>occuper un rôle de pouvoir</v>
      </c>
      <c r="W338" s="554"/>
      <c r="X338" s="550"/>
      <c r="Y338" s="550"/>
      <c r="Z338" s="550"/>
      <c r="AA338" s="550"/>
      <c r="AB338" s="550"/>
      <c r="AC338" s="550"/>
      <c r="AD338" s="550"/>
      <c r="AE338" s="550"/>
      <c r="AF338" s="550"/>
      <c r="AG338" s="936"/>
      <c r="AH338" s="554"/>
      <c r="AI338" s="553"/>
      <c r="AJ338" s="555"/>
      <c r="AM338" s="552"/>
      <c r="AN338" s="552"/>
      <c r="AO338" s="552"/>
      <c r="AP338" s="552"/>
      <c r="AQ338" s="552"/>
      <c r="AR338" s="556"/>
      <c r="AS338" s="552"/>
      <c r="AT338" s="552"/>
      <c r="AU338" s="559"/>
      <c r="AV338" s="559"/>
      <c r="AW338" s="551"/>
      <c r="AX338" s="552"/>
      <c r="AY338" s="552"/>
      <c r="AZ338" s="552"/>
      <c r="BA338" s="81"/>
      <c r="BB338" s="81"/>
      <c r="BC338" s="81"/>
      <c r="BD338" s="543"/>
      <c r="BE338" s="81"/>
      <c r="BF338" s="544"/>
      <c r="BG338" s="169"/>
      <c r="BS338" s="81"/>
      <c r="BT338" s="169"/>
      <c r="BU338" s="169"/>
      <c r="BV338" s="169"/>
      <c r="BW338" s="169"/>
      <c r="BX338" s="169"/>
      <c r="BY338" s="169"/>
    </row>
    <row r="339" spans="1:77" s="322" customFormat="1" ht="36" customHeight="1" thickTop="1" thickBot="1" x14ac:dyDescent="0.25">
      <c r="B339" s="1578" t="s">
        <v>589</v>
      </c>
      <c r="C339" s="1206"/>
      <c r="D339" s="1395" t="str">
        <f t="shared" si="123"/>
        <v>Occuper une place de réel pouvoir, disposer d'une place dans le système
(= AVOIR UNE POSITION DE FORCE, INTÉGRER)</v>
      </c>
      <c r="E339" s="1348"/>
      <c r="F339" s="554"/>
      <c r="G339" s="1236" t="str">
        <f>$CB$9&amp;S331&amp;$CC$9&amp;T331</f>
        <v>22% vibrer
77% appartenir</v>
      </c>
      <c r="H339" s="1506" t="s">
        <v>14</v>
      </c>
      <c r="I339" s="1503"/>
      <c r="J339" s="1507" t="s">
        <v>19</v>
      </c>
      <c r="K339" s="1515"/>
      <c r="L339" s="1516"/>
      <c r="M339" s="1510" t="s">
        <v>19</v>
      </c>
      <c r="N339" s="1514" t="s">
        <v>19</v>
      </c>
      <c r="O339" s="1110"/>
      <c r="P339" s="554"/>
      <c r="Q339" s="550" t="str">
        <f>C338</f>
        <v>WB.r</v>
      </c>
      <c r="R339" s="550" t="str">
        <f>usrCode(A334&amp;A338)</f>
        <v>WB</v>
      </c>
      <c r="S339" s="1236" t="str">
        <f t="shared" si="119"/>
        <v>AVOIR UNE POSITION DE FORCE</v>
      </c>
      <c r="T339" s="1236" t="str">
        <f t="shared" si="120"/>
        <v>INTÉGRER</v>
      </c>
      <c r="U339" s="1236" t="str">
        <f t="shared" si="121"/>
        <v>Occuper une place de réel pouvoir</v>
      </c>
      <c r="V339" s="1236" t="str">
        <f t="shared" si="122"/>
        <v>disposer d'une place dans le système</v>
      </c>
      <c r="W339" s="554"/>
      <c r="X339" s="550"/>
      <c r="Y339" s="550"/>
      <c r="Z339" s="550"/>
      <c r="AA339" s="550"/>
      <c r="AB339" s="550"/>
      <c r="AC339" s="550"/>
      <c r="AD339" s="550"/>
      <c r="AE339" s="550"/>
      <c r="AF339" s="550"/>
      <c r="AG339" s="936"/>
      <c r="AH339" s="554"/>
      <c r="AI339" s="553"/>
      <c r="AJ339" s="555"/>
      <c r="AM339" s="552"/>
      <c r="AN339" s="552"/>
      <c r="AO339" s="552"/>
      <c r="AP339" s="552"/>
      <c r="AQ339" s="552"/>
      <c r="AR339" s="556"/>
      <c r="AS339" s="552"/>
      <c r="AT339" s="552"/>
      <c r="AU339" s="559"/>
      <c r="AV339" s="559"/>
      <c r="AW339" s="551"/>
      <c r="AX339" s="552"/>
      <c r="AY339" s="552"/>
      <c r="AZ339" s="552"/>
      <c r="BA339" s="81"/>
      <c r="BB339" s="81"/>
      <c r="BC339" s="81"/>
      <c r="BD339" s="543"/>
      <c r="BE339" s="81"/>
      <c r="BF339" s="544"/>
      <c r="BG339" s="169"/>
      <c r="BS339" s="81"/>
      <c r="BT339" s="169"/>
      <c r="BU339" s="169"/>
      <c r="BV339" s="169"/>
      <c r="BW339" s="169"/>
      <c r="BX339" s="169"/>
      <c r="BY339" s="169"/>
    </row>
    <row r="340" spans="1:77" s="322" customFormat="1" ht="36" customHeight="1" thickTop="1" thickBot="1" x14ac:dyDescent="0.25">
      <c r="A340" s="31" t="str">
        <f>usrCode(AU331&amp;AV331)</f>
        <v>RW</v>
      </c>
      <c r="B340" s="553" t="str">
        <f>UPPER(VLOOKUP(A340,LibProfils,4,FALSE))&amp;CHAR(10)&amp;"("&amp;VLOOKUP(A340,LibProfils,5,FALSE)&amp;")"</f>
        <v>S'ENGAGER
(agir au nom de ce qui est grand)</v>
      </c>
      <c r="C340" s="1207"/>
      <c r="D340" s="1398" t="str">
        <f t="shared" si="123"/>
        <v>Être parmi les rares qui prennent les décisions, disposer d'une place dans le système
(= GOUVERNER LE MONDE, INTÉGRER)</v>
      </c>
      <c r="E340" s="1349"/>
      <c r="F340" s="554"/>
      <c r="G340" s="1236" t="str">
        <f>$CB$10&amp;S331&amp;$CC$10&amp;T331</f>
        <v>11% vibrer
88% appartenir</v>
      </c>
      <c r="H340" s="1506" t="s">
        <v>10</v>
      </c>
      <c r="I340" s="1503"/>
      <c r="J340" s="1507" t="s">
        <v>440</v>
      </c>
      <c r="K340" s="1515"/>
      <c r="L340" s="1509" t="s">
        <v>440</v>
      </c>
      <c r="M340" s="1512"/>
      <c r="N340" s="1514" t="s">
        <v>440</v>
      </c>
      <c r="O340" s="1110"/>
      <c r="P340" s="554"/>
      <c r="Q340" s="550" t="str">
        <f>C341</f>
        <v>WB/r</v>
      </c>
      <c r="R340" s="550" t="str">
        <f>usrCode(A334&amp;A338)</f>
        <v>WB</v>
      </c>
      <c r="S340" s="1236" t="str">
        <f t="shared" si="119"/>
        <v>GOUVERNER LE MONDE</v>
      </c>
      <c r="T340" s="1236" t="str">
        <f t="shared" si="120"/>
        <v>INTÉGRER</v>
      </c>
      <c r="U340" s="1236" t="str">
        <f t="shared" si="121"/>
        <v>Être parmi les rares qui prennent les décisions</v>
      </c>
      <c r="V340" s="1236" t="str">
        <f t="shared" si="122"/>
        <v>disposer d'une place dans le système</v>
      </c>
      <c r="W340" s="554"/>
      <c r="X340" s="550"/>
      <c r="Y340" s="550"/>
      <c r="Z340" s="550"/>
      <c r="AA340" s="550"/>
      <c r="AB340" s="550"/>
      <c r="AC340" s="550"/>
      <c r="AD340" s="550"/>
      <c r="AE340" s="550"/>
      <c r="AF340" s="550"/>
      <c r="AG340" s="936"/>
      <c r="AH340" s="554"/>
      <c r="AI340" s="553"/>
      <c r="AJ340" s="555"/>
      <c r="AM340" s="552"/>
      <c r="AN340" s="552"/>
      <c r="AO340" s="552"/>
      <c r="AP340" s="552"/>
      <c r="AQ340" s="552"/>
      <c r="AR340" s="556"/>
      <c r="AS340" s="552"/>
      <c r="AT340" s="552"/>
      <c r="AU340" s="559"/>
      <c r="AV340" s="559"/>
      <c r="AW340" s="551"/>
      <c r="AX340" s="552"/>
      <c r="AY340" s="552"/>
      <c r="AZ340" s="552"/>
      <c r="BA340" s="81"/>
      <c r="BB340" s="81"/>
      <c r="BC340" s="81"/>
      <c r="BD340" s="543"/>
      <c r="BE340" s="81"/>
      <c r="BF340" s="544"/>
      <c r="BG340" s="169"/>
      <c r="BS340" s="81"/>
      <c r="BT340" s="169"/>
      <c r="BU340" s="169"/>
      <c r="BV340" s="169"/>
      <c r="BW340" s="169"/>
      <c r="BX340" s="169"/>
      <c r="BY340" s="169"/>
    </row>
    <row r="341" spans="1:77" s="322" customFormat="1" ht="36" customHeight="1" thickTop="1" thickBot="1" x14ac:dyDescent="0.25">
      <c r="A341" s="31" t="s">
        <v>15</v>
      </c>
      <c r="B341" s="553" t="str">
        <f>UPPER(VLOOKUP(A341,LibProfils,4,FALSE))&amp;CHAR(10)&amp;"("&amp;VLOOKUP(A341,LibProfils,5,FALSE)&amp;")"</f>
        <v>S'ADAPTER
(savoir vivre en toute facilité)</v>
      </c>
      <c r="C341" s="1208" t="str">
        <f>usrCode(AS331&amp;AV331&amp;"/"&amp;AU331)</f>
        <v>WB/r</v>
      </c>
      <c r="D341" s="1399" t="str">
        <f t="shared" si="123"/>
        <v>Être parmi les rares qui prennent les décisions, régir sa vie
(= GOUVERNER LE MONDE, RÉGIR)</v>
      </c>
      <c r="E341" s="1387"/>
      <c r="F341" s="554"/>
      <c r="G341" s="1236" t="str">
        <f>$CB$11&amp;S331&amp;$CC$11&amp;T331</f>
        <v xml:space="preserve">  0% vibrer
99% appartenir</v>
      </c>
      <c r="H341" s="1506" t="s">
        <v>15</v>
      </c>
      <c r="I341" s="1517"/>
      <c r="J341" s="1507" t="s">
        <v>20</v>
      </c>
      <c r="K341" s="1508" t="s">
        <v>20</v>
      </c>
      <c r="L341" s="1516"/>
      <c r="M341" s="1512"/>
      <c r="N341" s="1514" t="s">
        <v>20</v>
      </c>
      <c r="O341" s="1110"/>
      <c r="P341" s="554"/>
      <c r="Q341" s="550" t="str">
        <f>C341</f>
        <v>WB/r</v>
      </c>
      <c r="R341" s="550" t="str">
        <f>usrCode(A334&amp;"/"&amp;A337)</f>
        <v>B/r</v>
      </c>
      <c r="S341" s="1236" t="str">
        <f t="shared" si="119"/>
        <v>GOUVERNER LE MONDE</v>
      </c>
      <c r="T341" s="1236" t="str">
        <f t="shared" si="120"/>
        <v>RÉGIR</v>
      </c>
      <c r="U341" s="1236" t="str">
        <f t="shared" si="121"/>
        <v>Être parmi les rares qui prennent les décisions</v>
      </c>
      <c r="V341" s="1236" t="str">
        <f t="shared" si="122"/>
        <v>régir sa vie</v>
      </c>
      <c r="W341" s="554"/>
      <c r="X341" s="550"/>
      <c r="Y341" s="550"/>
      <c r="Z341" s="550"/>
      <c r="AA341" s="550"/>
      <c r="AB341" s="550"/>
      <c r="AC341" s="550"/>
      <c r="AD341" s="550"/>
      <c r="AE341" s="550"/>
      <c r="AF341" s="550"/>
      <c r="AG341" s="936"/>
      <c r="AH341" s="554"/>
      <c r="AI341" s="553"/>
      <c r="AJ341" s="555"/>
      <c r="AM341" s="552"/>
      <c r="AN341" s="552"/>
      <c r="AO341" s="552"/>
      <c r="AP341" s="552"/>
      <c r="AQ341" s="552"/>
      <c r="AR341" s="556"/>
      <c r="AS341" s="552"/>
      <c r="AT341" s="552"/>
      <c r="AU341" s="559"/>
      <c r="AV341" s="559"/>
      <c r="AW341" s="551"/>
      <c r="AX341" s="552"/>
      <c r="AY341" s="552"/>
      <c r="AZ341" s="552"/>
      <c r="BA341" s="81"/>
      <c r="BB341" s="81"/>
      <c r="BC341" s="81"/>
      <c r="BD341" s="543"/>
      <c r="BE341" s="81"/>
      <c r="BF341" s="544"/>
      <c r="BG341" s="169"/>
      <c r="BS341" s="81"/>
      <c r="BT341" s="169"/>
      <c r="BU341" s="169"/>
      <c r="BV341" s="169"/>
      <c r="BW341" s="169"/>
      <c r="BX341" s="169"/>
      <c r="BY341" s="169"/>
    </row>
    <row r="342" spans="1:77" s="322" customFormat="1" ht="36" customHeight="1" thickTop="1" thickBot="1" x14ac:dyDescent="0.25">
      <c r="B342" s="1363" t="str">
        <f>"présence de la motivation "&amp;A334&amp;" ("&amp;VLOOKUP(A334,LibProfils,4,FALSE)&amp;")"&amp;CHAR(10)&amp;"absence de la motivation "&amp;A340&amp;" ("&amp;VLOOKUP(A340,LibProfils,4,FALSE)&amp;")"</f>
        <v>présence de la motivation B (pouvoir)
absence de la motivation RW (s'engager)</v>
      </c>
      <c r="C342" s="1108" t="str">
        <f>A334&amp;"."&amp;LOWER(A341)</f>
        <v>B.gu</v>
      </c>
      <c r="D342" s="1400" t="str">
        <f t="shared" si="123"/>
        <v>Être celui qui domine par ses capacités, avoir du pouvoir sur les éléments
(= ÊTRE MEILLEUR, MAÎTRISER)</v>
      </c>
      <c r="E342" s="1281"/>
      <c r="F342" s="554"/>
      <c r="G342" s="1236" t="str">
        <f>$CB$12&amp;VLOOKUP(AU331,LibProfils,4,FALSE)&amp;$CC$12&amp;VLOOKUP(AV331,LibProfils,4,FALSE)</f>
        <v xml:space="preserve">  0% vibrer
  0% appartenir</v>
      </c>
      <c r="H342" s="1236"/>
      <c r="I342" s="1504" t="s">
        <v>445</v>
      </c>
      <c r="O342" s="1110"/>
      <c r="P342" s="554"/>
      <c r="Q342" s="550" t="str">
        <f>C342</f>
        <v>B.gu</v>
      </c>
      <c r="R342" s="550" t="str">
        <f>usrCode(A334&amp;A341)</f>
        <v>BGU</v>
      </c>
      <c r="S342" s="1236" t="str">
        <f>UPPER(VLOOKUP(Q342,LibProfils,4,FALSE))</f>
        <v>ÊTRE MEILLEUR</v>
      </c>
      <c r="T342" s="1236" t="str">
        <f t="shared" si="120"/>
        <v>MAÎTRISER</v>
      </c>
      <c r="U342" s="1236" t="str">
        <f t="shared" si="121"/>
        <v>Être celui qui domine par ses capacités</v>
      </c>
      <c r="V342" s="1236" t="str">
        <f t="shared" si="122"/>
        <v>avoir du pouvoir sur les éléments</v>
      </c>
      <c r="W342" s="554"/>
      <c r="X342" s="550"/>
      <c r="Y342" s="550"/>
      <c r="Z342" s="550"/>
      <c r="AA342" s="550"/>
      <c r="AB342" s="550"/>
      <c r="AC342" s="550"/>
      <c r="AD342" s="550"/>
      <c r="AE342" s="550"/>
      <c r="AF342" s="550"/>
      <c r="AG342" s="936"/>
      <c r="AH342" s="554"/>
      <c r="AI342" s="553"/>
      <c r="AJ342" s="555"/>
      <c r="AM342" s="552"/>
      <c r="AN342" s="552"/>
      <c r="AO342" s="552"/>
      <c r="AP342" s="552"/>
      <c r="AQ342" s="552"/>
      <c r="AR342" s="556"/>
      <c r="AS342" s="552"/>
      <c r="AT342" s="552"/>
      <c r="AU342" s="559"/>
      <c r="AV342" s="559"/>
      <c r="AW342" s="551"/>
      <c r="AX342" s="552"/>
      <c r="AY342" s="552"/>
      <c r="AZ342" s="552"/>
      <c r="BA342" s="81"/>
      <c r="BB342" s="81"/>
      <c r="BC342" s="81"/>
      <c r="BD342" s="543"/>
      <c r="BE342" s="81"/>
      <c r="BF342" s="544"/>
      <c r="BG342" s="169"/>
      <c r="BS342" s="81"/>
      <c r="BT342" s="169"/>
      <c r="BU342" s="169"/>
      <c r="BV342" s="169"/>
      <c r="BW342" s="169"/>
      <c r="BX342" s="169"/>
      <c r="BY342" s="169"/>
    </row>
    <row r="343" spans="1:77" s="322" customFormat="1" ht="36" customHeight="1" thickTop="1" thickBot="1" x14ac:dyDescent="0.25">
      <c r="B343" s="1128"/>
      <c r="C343" s="1125"/>
      <c r="D343" s="553"/>
      <c r="E343" s="554"/>
      <c r="F343" s="554"/>
      <c r="G343" s="554"/>
      <c r="H343" s="1110"/>
      <c r="I343" s="1110"/>
      <c r="J343" s="1489"/>
      <c r="K343" s="1489"/>
      <c r="L343" s="1110"/>
      <c r="M343" s="1110"/>
      <c r="N343" s="1110"/>
      <c r="O343" s="1110"/>
      <c r="P343" s="554"/>
      <c r="Q343" s="554"/>
      <c r="R343" s="554"/>
      <c r="S343" s="554"/>
      <c r="T343" s="554"/>
      <c r="U343" s="554"/>
      <c r="V343" s="554"/>
      <c r="W343" s="554"/>
      <c r="X343" s="550"/>
      <c r="Y343" s="550"/>
      <c r="Z343" s="550"/>
      <c r="AA343" s="550"/>
      <c r="AB343" s="550"/>
      <c r="AC343" s="550"/>
      <c r="AD343" s="550"/>
      <c r="AE343" s="550"/>
      <c r="AF343" s="550"/>
      <c r="AG343" s="936"/>
      <c r="AH343" s="554"/>
      <c r="AI343" s="553"/>
      <c r="AJ343" s="555"/>
      <c r="AM343" s="552"/>
      <c r="AN343" s="552"/>
      <c r="AO343" s="552"/>
      <c r="AP343" s="552"/>
      <c r="AQ343" s="552"/>
      <c r="AR343" s="556"/>
      <c r="AS343" s="552"/>
      <c r="AT343" s="552"/>
      <c r="AU343" s="559"/>
      <c r="AV343" s="559"/>
      <c r="AW343" s="551"/>
      <c r="AX343" s="552"/>
      <c r="AY343" s="552"/>
      <c r="AZ343" s="552"/>
      <c r="BA343" s="81"/>
      <c r="BB343" s="81"/>
      <c r="BC343" s="81"/>
      <c r="BD343" s="543"/>
      <c r="BE343" s="81"/>
      <c r="BF343" s="544"/>
      <c r="BG343" s="169"/>
      <c r="BS343" s="81"/>
      <c r="BT343" s="169"/>
      <c r="BU343" s="169"/>
      <c r="BV343" s="169"/>
      <c r="BW343" s="169"/>
      <c r="BX343" s="169"/>
      <c r="BY343" s="169"/>
    </row>
    <row r="344" spans="1:77" s="322" customFormat="1" ht="36" customHeight="1" thickTop="1" thickBot="1" x14ac:dyDescent="0.25">
      <c r="A344" s="1281" t="str">
        <f>usrCode(AS344&amp;AU344&amp;AV344)</f>
        <v>UBR</v>
      </c>
      <c r="B344" s="1362" t="str">
        <f>UPPER(VLOOKUP(A344,LibProfils,4,FALSE))&amp;CHAR(10)&amp;"("&amp;VLOOKUP(A344,LibProfils,5,FALSE)&amp;")"</f>
        <v>ACCOMPLIR
(concrétiser ses idées)</v>
      </c>
      <c r="C344" s="1125"/>
      <c r="D344" s="553"/>
      <c r="E344" s="554"/>
      <c r="F344" s="554"/>
      <c r="G344" s="1364"/>
      <c r="H344" s="1110"/>
      <c r="I344" s="1504" t="s">
        <v>444</v>
      </c>
      <c r="J344" s="1489"/>
      <c r="K344" s="1489"/>
      <c r="L344" s="1110"/>
      <c r="M344" s="1110"/>
      <c r="N344" s="1110"/>
      <c r="O344" s="1110"/>
      <c r="P344" s="554"/>
      <c r="Q344" s="554" t="str">
        <f>A350</f>
        <v>U</v>
      </c>
      <c r="R344" s="554" t="str">
        <f>A351</f>
        <v>R</v>
      </c>
      <c r="S344" s="1236" t="str">
        <f>VLOOKUP(Q344,LibProfils,4,FALSE)</f>
        <v>savoir</v>
      </c>
      <c r="T344" s="1236" t="str">
        <f>VLOOKUP(R344,LibProfils,4,FALSE)</f>
        <v>vibrer</v>
      </c>
      <c r="U344" s="554"/>
      <c r="V344" s="554"/>
      <c r="W344" s="554"/>
      <c r="X344" s="550"/>
      <c r="Y344" s="550"/>
      <c r="Z344" s="550"/>
      <c r="AA344" s="550"/>
      <c r="AB344" s="550"/>
      <c r="AC344" s="550"/>
      <c r="AD344" s="550"/>
      <c r="AE344" s="550"/>
      <c r="AF344" s="550"/>
      <c r="AG344" s="936"/>
      <c r="AH344" s="554"/>
      <c r="AI344" s="553"/>
      <c r="AJ344" s="555"/>
      <c r="AM344" s="552"/>
      <c r="AN344" s="552"/>
      <c r="AO344" s="552"/>
      <c r="AP344" s="552"/>
      <c r="AQ344" s="552"/>
      <c r="AR344" s="556"/>
      <c r="AS344" s="559" t="str">
        <f>AS587</f>
        <v>B</v>
      </c>
      <c r="AT344" s="552"/>
      <c r="AU344" s="559" t="str">
        <f>AV587</f>
        <v>U</v>
      </c>
      <c r="AV344" s="559" t="str">
        <f>AU587</f>
        <v>R</v>
      </c>
      <c r="AW344" s="551"/>
      <c r="AX344" s="552"/>
      <c r="AY344" s="552"/>
      <c r="AZ344" s="552"/>
      <c r="BA344" s="81"/>
      <c r="BB344" s="81"/>
      <c r="BC344" s="81"/>
      <c r="BD344" s="543"/>
      <c r="BE344" s="81"/>
      <c r="BF344" s="544"/>
      <c r="BG344" s="169"/>
      <c r="BS344" s="81"/>
      <c r="BT344" s="169"/>
      <c r="BU344" s="169"/>
      <c r="BV344" s="169"/>
      <c r="BW344" s="169"/>
      <c r="BX344" s="169"/>
      <c r="BY344" s="169"/>
    </row>
    <row r="345" spans="1:77" s="322" customFormat="1" ht="36" customHeight="1" thickTop="1" thickBot="1" x14ac:dyDescent="0.25">
      <c r="B345" s="1128"/>
      <c r="C345" s="1278" t="str">
        <f>usrCode(AS344&amp;AU344&amp;"/"&amp;AV344)</f>
        <v>UB/r</v>
      </c>
      <c r="D345" s="1394" t="str">
        <f>$U$3&amp;U345&amp;$U$4&amp;V345&amp;$U$5&amp;$U$6&amp;$U$7&amp;S345&amp;$U$8&amp;T345&amp;$U$9</f>
        <v>Atteindre ses objectifs avec discipline, régir sa vie
(= RÉALISER SES AMBITIONS, RÉGIR)</v>
      </c>
      <c r="E345" s="1393"/>
      <c r="F345" s="554"/>
      <c r="G345" s="1236" t="str">
        <f>$CB$2&amp;S344&amp;$CC$2&amp;T344</f>
        <v>99% savoir
  0% vibrer</v>
      </c>
      <c r="H345" s="1506" t="s">
        <v>6</v>
      </c>
      <c r="I345" s="1505"/>
      <c r="J345" s="1507" t="s">
        <v>439</v>
      </c>
      <c r="K345" s="1508" t="s">
        <v>439</v>
      </c>
      <c r="L345" s="1509"/>
      <c r="M345" s="1510" t="s">
        <v>439</v>
      </c>
      <c r="N345" s="1511"/>
      <c r="O345" s="1110"/>
      <c r="P345" s="554"/>
      <c r="Q345" s="550" t="str">
        <f>C345</f>
        <v>UB/r</v>
      </c>
      <c r="R345" s="550" t="str">
        <f>usrCode(A347&amp;"/"&amp;A351)</f>
        <v>B/r</v>
      </c>
      <c r="S345" s="1236" t="str">
        <f t="shared" ref="S345:S354" si="124">UPPER(VLOOKUP(Q345,LibProfils,4,FALSE))</f>
        <v>RÉALISER SES AMBITIONS</v>
      </c>
      <c r="T345" s="1236" t="str">
        <f t="shared" ref="T345:T355" si="125">UPPER(VLOOKUP(R345,LibProfils,4,FALSE))</f>
        <v>RÉGIR</v>
      </c>
      <c r="U345" s="1236" t="str">
        <f t="shared" ref="U345:U355" si="126">UPPER(LEFT(VLOOKUP(Q345,LibProfils,5,FALSE)))&amp;MID(VLOOKUP(Q345,LibProfils,5,FALSE),2,99)</f>
        <v>Atteindre ses objectifs avec discipline</v>
      </c>
      <c r="V345" s="1236" t="str">
        <f t="shared" ref="V345:V355" si="127">VLOOKUP(R345,LibProfils,5,FALSE)</f>
        <v>régir sa vie</v>
      </c>
      <c r="W345" s="554"/>
      <c r="X345" s="550"/>
      <c r="Y345" s="550"/>
      <c r="Z345" s="550"/>
      <c r="AA345" s="550"/>
      <c r="AB345" s="550"/>
      <c r="AC345" s="550"/>
      <c r="AD345" s="550"/>
      <c r="AE345" s="550"/>
      <c r="AF345" s="550"/>
      <c r="AG345" s="936"/>
      <c r="AH345" s="554"/>
      <c r="AI345" s="553"/>
      <c r="AJ345" s="555"/>
      <c r="AM345" s="552"/>
      <c r="AN345" s="552"/>
      <c r="AO345" s="552"/>
      <c r="AP345" s="552"/>
      <c r="AQ345" s="552"/>
      <c r="AR345" s="556"/>
      <c r="AS345" s="552"/>
      <c r="AT345" s="552"/>
      <c r="AU345" s="559"/>
      <c r="AV345" s="559"/>
      <c r="AW345" s="551"/>
      <c r="AX345" s="552"/>
      <c r="AY345" s="552"/>
      <c r="AZ345" s="552"/>
      <c r="BA345" s="81"/>
      <c r="BB345" s="81"/>
      <c r="BC345" s="81"/>
      <c r="BD345" s="543"/>
      <c r="BE345" s="81"/>
      <c r="BF345" s="544"/>
      <c r="BG345" s="169"/>
      <c r="BS345" s="81"/>
      <c r="BT345" s="169"/>
      <c r="BU345" s="169"/>
      <c r="BV345" s="169"/>
      <c r="BW345" s="169"/>
      <c r="BX345" s="169"/>
      <c r="BY345" s="169"/>
    </row>
    <row r="346" spans="1:77" s="322" customFormat="1" ht="36" customHeight="1" thickTop="1" thickBot="1" x14ac:dyDescent="0.25">
      <c r="B346" s="1578" t="s">
        <v>385</v>
      </c>
      <c r="C346" s="1154"/>
      <c r="D346" s="1395" t="str">
        <f t="shared" ref="D346:D355" si="128">$U$3&amp;U346&amp;$U$4&amp;V346&amp;$U$5&amp;$U$6&amp;$U$7&amp;S346&amp;$U$8&amp;T346&amp;$U$9</f>
        <v>Atteindre ses objectifs avec discipline, atteindre ses objectifs
(= RÉALISER SES AMBITIONS, RÉUSSIR)</v>
      </c>
      <c r="E346" s="1320"/>
      <c r="F346" s="554"/>
      <c r="G346" s="1236" t="str">
        <f>$CB$3&amp;S344&amp;$CC$3&amp;T344</f>
        <v>88% savoir
11% vibrer</v>
      </c>
      <c r="H346" s="1506" t="s">
        <v>11</v>
      </c>
      <c r="I346" s="1503"/>
      <c r="J346" s="1507" t="s">
        <v>16</v>
      </c>
      <c r="K346" s="1508" t="s">
        <v>16</v>
      </c>
      <c r="L346" s="1509" t="s">
        <v>16</v>
      </c>
      <c r="M346" s="1512"/>
      <c r="N346" s="1511"/>
      <c r="O346" s="1110"/>
      <c r="P346" s="554"/>
      <c r="Q346" s="550" t="str">
        <f>C345</f>
        <v>UB/r</v>
      </c>
      <c r="R346" s="550" t="str">
        <f>usrCode(A347&amp;A350)</f>
        <v>UB</v>
      </c>
      <c r="S346" s="1236" t="str">
        <f t="shared" si="124"/>
        <v>RÉALISER SES AMBITIONS</v>
      </c>
      <c r="T346" s="1236" t="str">
        <f t="shared" si="125"/>
        <v>RÉUSSIR</v>
      </c>
      <c r="U346" s="1236" t="str">
        <f t="shared" si="126"/>
        <v>Atteindre ses objectifs avec discipline</v>
      </c>
      <c r="V346" s="1236" t="str">
        <f t="shared" si="127"/>
        <v>atteindre ses objectifs</v>
      </c>
      <c r="W346" s="554"/>
      <c r="X346" s="550"/>
      <c r="Y346" s="550"/>
      <c r="Z346" s="550"/>
      <c r="AA346" s="550"/>
      <c r="AB346" s="550"/>
      <c r="AC346" s="550"/>
      <c r="AD346" s="550"/>
      <c r="AE346" s="550"/>
      <c r="AF346" s="550"/>
      <c r="AG346" s="936"/>
      <c r="AH346" s="554"/>
      <c r="AI346" s="553"/>
      <c r="AJ346" s="555"/>
      <c r="AM346" s="552"/>
      <c r="AN346" s="552"/>
      <c r="AO346" s="552"/>
      <c r="AP346" s="552"/>
      <c r="AQ346" s="552"/>
      <c r="AR346" s="556"/>
      <c r="AS346" s="552"/>
      <c r="AT346" s="552"/>
      <c r="AU346" s="559"/>
      <c r="AV346" s="559"/>
      <c r="AW346" s="551"/>
      <c r="AX346" s="552"/>
      <c r="AY346" s="552"/>
      <c r="AZ346" s="552"/>
      <c r="BA346" s="81"/>
      <c r="BB346" s="81"/>
      <c r="BC346" s="81"/>
      <c r="BD346" s="543"/>
      <c r="BE346" s="81"/>
      <c r="BF346" s="544"/>
      <c r="BG346" s="169"/>
      <c r="BS346" s="81"/>
      <c r="BT346" s="169"/>
      <c r="BU346" s="169"/>
      <c r="BV346" s="169"/>
      <c r="BW346" s="169"/>
      <c r="BX346" s="169"/>
      <c r="BY346" s="169"/>
    </row>
    <row r="347" spans="1:77" s="322" customFormat="1" ht="36" customHeight="1" thickTop="1" thickBot="1" x14ac:dyDescent="0.25">
      <c r="A347" s="31" t="str">
        <f>usrCode(AS344)</f>
        <v>B</v>
      </c>
      <c r="B347" s="553" t="str">
        <f>UPPER(VLOOKUP(A347,LibProfils,4,FALSE))&amp;CHAR(10)&amp;"("&amp;VLOOKUP(A347,LibProfils,5,FALSE)&amp;")"</f>
        <v>POUVOIR
(vivre dans un monde de compétition)</v>
      </c>
      <c r="C347" s="1155"/>
      <c r="D347" s="1398" t="str">
        <f t="shared" si="128"/>
        <v>Mener à bien ses plans, atteindre ses objectifs
(= ATTEINDRE SES BUTS, RÉUSSIR)</v>
      </c>
      <c r="E347" s="1321"/>
      <c r="F347" s="554"/>
      <c r="G347" s="1236" t="str">
        <f>$CB$4&amp;S344&amp;$CC$4&amp;T344</f>
        <v>77% savoir
22% vibrer</v>
      </c>
      <c r="H347" s="1506" t="s">
        <v>7</v>
      </c>
      <c r="I347" s="1503"/>
      <c r="J347" s="1513"/>
      <c r="K347" s="1508" t="s">
        <v>442</v>
      </c>
      <c r="L347" s="1545" t="s">
        <v>442</v>
      </c>
      <c r="M347" s="1512"/>
      <c r="N347" s="1514" t="s">
        <v>442</v>
      </c>
      <c r="O347" s="1110"/>
      <c r="P347" s="554"/>
      <c r="Q347" s="550" t="str">
        <f>C348</f>
        <v>UB.r</v>
      </c>
      <c r="R347" s="550" t="str">
        <f>usrCode(A347&amp;A350)</f>
        <v>UB</v>
      </c>
      <c r="S347" s="1236" t="str">
        <f t="shared" si="124"/>
        <v>ATTEINDRE SES BUTS</v>
      </c>
      <c r="T347" s="1236" t="str">
        <f t="shared" si="125"/>
        <v>RÉUSSIR</v>
      </c>
      <c r="U347" s="1236" t="str">
        <f t="shared" si="126"/>
        <v>Mener à bien ses plans</v>
      </c>
      <c r="V347" s="1236" t="str">
        <f t="shared" si="127"/>
        <v>atteindre ses objectifs</v>
      </c>
      <c r="W347" s="554"/>
      <c r="X347" s="550"/>
      <c r="Y347" s="550"/>
      <c r="Z347" s="550"/>
      <c r="AA347" s="550"/>
      <c r="AB347" s="550"/>
      <c r="AC347" s="550"/>
      <c r="AD347" s="550"/>
      <c r="AE347" s="550"/>
      <c r="AF347" s="550"/>
      <c r="AG347" s="936"/>
      <c r="AH347" s="554"/>
      <c r="AI347" s="553"/>
      <c r="AJ347" s="555"/>
      <c r="AM347" s="552"/>
      <c r="AN347" s="552"/>
      <c r="AO347" s="552"/>
      <c r="AP347" s="552"/>
      <c r="AQ347" s="552"/>
      <c r="AR347" s="556"/>
      <c r="AS347" s="552"/>
      <c r="AT347" s="552"/>
      <c r="AU347" s="559"/>
      <c r="AV347" s="559"/>
      <c r="AW347" s="551"/>
      <c r="AX347" s="552"/>
      <c r="AY347" s="552"/>
      <c r="AZ347" s="552"/>
      <c r="BA347" s="81"/>
      <c r="BB347" s="81"/>
      <c r="BC347" s="81"/>
      <c r="BD347" s="543"/>
      <c r="BE347" s="81"/>
      <c r="BF347" s="544"/>
      <c r="BG347" s="169"/>
      <c r="BS347" s="81"/>
      <c r="BT347" s="169"/>
      <c r="BU347" s="169"/>
      <c r="BV347" s="169"/>
      <c r="BW347" s="169"/>
      <c r="BX347" s="169"/>
      <c r="BY347" s="169"/>
    </row>
    <row r="348" spans="1:77" s="322" customFormat="1" ht="36" customHeight="1" thickTop="1" thickBot="1" x14ac:dyDescent="0.25">
      <c r="C348" s="1411" t="str">
        <f>usrCode(AS344&amp;AU344)&amp;"."&amp;LOWER(AV344)</f>
        <v>UB.r</v>
      </c>
      <c r="D348" s="1399" t="str">
        <f t="shared" si="128"/>
        <v>Mener à bien ses plans, obtenir les meilleurs résultats
(= ATTEINDRE SES BUTS, AVOIR DU SUCCÈS)</v>
      </c>
      <c r="E348" s="1412"/>
      <c r="F348" s="554"/>
      <c r="G348" s="1236" t="str">
        <f>$CB$5&amp;S344&amp;$CC$5&amp;T344</f>
        <v>66% savoir
33% vibrer</v>
      </c>
      <c r="H348" s="1506" t="s">
        <v>12</v>
      </c>
      <c r="I348" s="1503"/>
      <c r="J348" s="1513"/>
      <c r="K348" s="1549" t="s">
        <v>17</v>
      </c>
      <c r="L348" s="1547" t="s">
        <v>17</v>
      </c>
      <c r="M348" s="1544" t="s">
        <v>17</v>
      </c>
      <c r="N348" s="1511"/>
      <c r="O348" s="1110"/>
      <c r="P348" s="554"/>
      <c r="Q348" s="550" t="str">
        <f>C348</f>
        <v>UB.r</v>
      </c>
      <c r="R348" s="550" t="str">
        <f>A347&amp;"."&amp;LOWER(A350)</f>
        <v>B.u</v>
      </c>
      <c r="S348" s="1236" t="str">
        <f t="shared" si="124"/>
        <v>ATTEINDRE SES BUTS</v>
      </c>
      <c r="T348" s="1236" t="str">
        <f t="shared" si="125"/>
        <v>AVOIR DU SUCCÈS</v>
      </c>
      <c r="U348" s="1236" t="str">
        <f t="shared" si="126"/>
        <v>Mener à bien ses plans</v>
      </c>
      <c r="V348" s="1236" t="str">
        <f t="shared" si="127"/>
        <v>obtenir les meilleurs résultats</v>
      </c>
      <c r="W348" s="554"/>
      <c r="X348" s="550"/>
      <c r="Y348" s="550"/>
      <c r="Z348" s="550"/>
      <c r="AA348" s="550"/>
      <c r="AB348" s="550"/>
      <c r="AC348" s="550"/>
      <c r="AD348" s="550"/>
      <c r="AE348" s="550"/>
      <c r="AF348" s="550"/>
      <c r="AG348" s="936"/>
      <c r="AH348" s="554"/>
      <c r="AI348" s="553"/>
      <c r="AJ348" s="555"/>
      <c r="AM348" s="552"/>
      <c r="AN348" s="552"/>
      <c r="AO348" s="552"/>
      <c r="AP348" s="552"/>
      <c r="AQ348" s="552"/>
      <c r="AR348" s="556"/>
      <c r="AS348" s="552"/>
      <c r="AT348" s="552"/>
      <c r="AU348" s="559"/>
      <c r="AV348" s="559"/>
      <c r="AW348" s="551"/>
      <c r="AX348" s="552"/>
      <c r="AY348" s="552"/>
      <c r="AZ348" s="552"/>
      <c r="BA348" s="81"/>
      <c r="BB348" s="81"/>
      <c r="BC348" s="81"/>
      <c r="BD348" s="543"/>
      <c r="BE348" s="81"/>
      <c r="BF348" s="544"/>
      <c r="BG348" s="169"/>
      <c r="BS348" s="81"/>
      <c r="BT348" s="169"/>
      <c r="BU348" s="169"/>
      <c r="BV348" s="169"/>
      <c r="BW348" s="169"/>
      <c r="BX348" s="169"/>
      <c r="BY348" s="169"/>
    </row>
    <row r="349" spans="1:77" s="322" customFormat="1" ht="36" customHeight="1" thickTop="1" thickBot="1" x14ac:dyDescent="0.25">
      <c r="B349" s="1578" t="s">
        <v>384</v>
      </c>
      <c r="C349" s="1156"/>
      <c r="D349" s="1396" t="str">
        <f t="shared" si="128"/>
        <v>Concrétiser ses idées, obtenir les meilleurs résultats
(= ACCOMPLIR, AVOIR DU SUCCÈS)</v>
      </c>
      <c r="E349" s="1322"/>
      <c r="F349" s="554"/>
      <c r="G349" s="1236" t="str">
        <f>$CB$6&amp;S344&amp;$CC$6&amp;T344</f>
        <v>55% savoir
44% vibrer</v>
      </c>
      <c r="H349" s="1506" t="s">
        <v>8</v>
      </c>
      <c r="I349" s="1503"/>
      <c r="J349" s="1507" t="s">
        <v>441</v>
      </c>
      <c r="K349" s="1515"/>
      <c r="L349" s="1548" t="s">
        <v>441</v>
      </c>
      <c r="M349" s="1510" t="s">
        <v>441</v>
      </c>
      <c r="N349" s="1511"/>
      <c r="O349" s="1110"/>
      <c r="P349" s="554"/>
      <c r="Q349" s="550" t="str">
        <f>A344</f>
        <v>UBR</v>
      </c>
      <c r="R349" s="550" t="str">
        <f>A347&amp;"."&amp;LOWER(A350)</f>
        <v>B.u</v>
      </c>
      <c r="S349" s="1236" t="str">
        <f t="shared" si="124"/>
        <v>ACCOMPLIR</v>
      </c>
      <c r="T349" s="1236" t="str">
        <f t="shared" si="125"/>
        <v>AVOIR DU SUCCÈS</v>
      </c>
      <c r="U349" s="1236" t="str">
        <f t="shared" si="126"/>
        <v>Concrétiser ses idées</v>
      </c>
      <c r="V349" s="1236" t="str">
        <f t="shared" si="127"/>
        <v>obtenir les meilleurs résultats</v>
      </c>
      <c r="W349" s="554"/>
      <c r="X349" s="550"/>
      <c r="Y349" s="550"/>
      <c r="Z349" s="550"/>
      <c r="AA349" s="550"/>
      <c r="AB349" s="550"/>
      <c r="AC349" s="550"/>
      <c r="AD349" s="550"/>
      <c r="AE349" s="550"/>
      <c r="AF349" s="550"/>
      <c r="AG349" s="936"/>
      <c r="AH349" s="554"/>
      <c r="AI349" s="553"/>
      <c r="AJ349" s="555"/>
      <c r="AM349" s="552"/>
      <c r="AN349" s="552"/>
      <c r="AO349" s="552"/>
      <c r="AP349" s="552"/>
      <c r="AQ349" s="552"/>
      <c r="AR349" s="556"/>
      <c r="AS349" s="552"/>
      <c r="AT349" s="552"/>
      <c r="AU349" s="559"/>
      <c r="AV349" s="559"/>
      <c r="AW349" s="551"/>
      <c r="AX349" s="552"/>
      <c r="AY349" s="552"/>
      <c r="AZ349" s="552"/>
      <c r="BA349" s="81"/>
      <c r="BB349" s="81"/>
      <c r="BC349" s="81"/>
      <c r="BD349" s="543"/>
      <c r="BE349" s="81"/>
      <c r="BF349" s="544"/>
      <c r="BG349" s="169"/>
      <c r="BS349" s="81"/>
      <c r="BT349" s="169"/>
      <c r="BU349" s="169"/>
      <c r="BV349" s="169"/>
      <c r="BW349" s="169"/>
      <c r="BX349" s="169"/>
      <c r="BY349" s="169"/>
    </row>
    <row r="350" spans="1:77" s="322" customFormat="1" ht="36" customHeight="1" thickTop="1" thickBot="1" x14ac:dyDescent="0.25">
      <c r="A350" s="31" t="str">
        <f>usrCode(AU344)</f>
        <v>U</v>
      </c>
      <c r="B350" s="553" t="str">
        <f>UPPER(VLOOKUP(A350,LibProfils,4,FALSE))&amp;CHAR(10)&amp;"("&amp;VLOOKUP(A350,LibProfils,5,FALSE)&amp;")"</f>
        <v>SAVOIR
(vivre dans un monde d'intelligence)</v>
      </c>
      <c r="C350" s="1157"/>
      <c r="D350" s="1395" t="str">
        <f t="shared" si="128"/>
        <v>Concrétiser ses idées, pourvoir à sa satisfaction
(= ACCOMPLIR, SATISFAIRE SES DÉSIRS)</v>
      </c>
      <c r="E350" s="1323"/>
      <c r="F350" s="554"/>
      <c r="G350" s="1236" t="str">
        <f>$CB$7&amp;S344&amp;$CC$7&amp;T344</f>
        <v>44% savoir
55% vibrer</v>
      </c>
      <c r="H350" s="1506" t="s">
        <v>13</v>
      </c>
      <c r="I350" s="1503"/>
      <c r="J350" s="1513"/>
      <c r="K350" s="1515"/>
      <c r="L350" s="1509" t="s">
        <v>18</v>
      </c>
      <c r="M350" s="1510" t="s">
        <v>18</v>
      </c>
      <c r="N350" s="1514" t="s">
        <v>18</v>
      </c>
      <c r="O350" s="1110"/>
      <c r="P350" s="554"/>
      <c r="Q350" s="550" t="str">
        <f>A344</f>
        <v>UBR</v>
      </c>
      <c r="R350" s="550" t="str">
        <f>A347&amp;"."&amp;LOWER(A351)</f>
        <v>B.r</v>
      </c>
      <c r="S350" s="1236" t="str">
        <f t="shared" si="124"/>
        <v>ACCOMPLIR</v>
      </c>
      <c r="T350" s="1236" t="str">
        <f t="shared" si="125"/>
        <v>SATISFAIRE SES DÉSIRS</v>
      </c>
      <c r="U350" s="1236" t="str">
        <f t="shared" si="126"/>
        <v>Concrétiser ses idées</v>
      </c>
      <c r="V350" s="1236" t="str">
        <f t="shared" si="127"/>
        <v>pourvoir à sa satisfaction</v>
      </c>
      <c r="W350" s="554"/>
      <c r="X350" s="550"/>
      <c r="Y350" s="550"/>
      <c r="Z350" s="550"/>
      <c r="AA350" s="550"/>
      <c r="AB350" s="550"/>
      <c r="AC350" s="550"/>
      <c r="AD350" s="550"/>
      <c r="AE350" s="550"/>
      <c r="AF350" s="550"/>
      <c r="AG350" s="936"/>
      <c r="AH350" s="554"/>
      <c r="AI350" s="553"/>
      <c r="AJ350" s="555"/>
      <c r="AM350" s="552"/>
      <c r="AN350" s="552"/>
      <c r="AO350" s="552"/>
      <c r="AP350" s="552"/>
      <c r="AQ350" s="552"/>
      <c r="AR350" s="556"/>
      <c r="AS350" s="552"/>
      <c r="AT350" s="552"/>
      <c r="AU350" s="559"/>
      <c r="AV350" s="559"/>
      <c r="AW350" s="551"/>
      <c r="AX350" s="552"/>
      <c r="AY350" s="552"/>
      <c r="AZ350" s="552"/>
      <c r="BA350" s="81"/>
      <c r="BB350" s="81"/>
      <c r="BC350" s="81"/>
      <c r="BD350" s="543"/>
      <c r="BE350" s="81"/>
      <c r="BF350" s="544"/>
      <c r="BG350" s="169"/>
      <c r="BS350" s="81"/>
      <c r="BT350" s="169"/>
      <c r="BU350" s="169"/>
      <c r="BV350" s="169"/>
      <c r="BW350" s="169"/>
      <c r="BX350" s="169"/>
      <c r="BY350" s="169"/>
    </row>
    <row r="351" spans="1:77" s="322" customFormat="1" ht="36" customHeight="1" thickTop="1" thickBot="1" x14ac:dyDescent="0.25">
      <c r="A351" s="31" t="str">
        <f>usrCode(AV344)</f>
        <v>R</v>
      </c>
      <c r="B351" s="553" t="str">
        <f>UPPER(VLOOKUP(A351,LibProfils,4,FALSE))&amp;CHAR(10)&amp;"("&amp;VLOOKUP(A351,LibProfils,5,FALSE)&amp;")"</f>
        <v>VIBRER
(vivre dans un monde d'opportunités)</v>
      </c>
      <c r="C351" s="1413" t="str">
        <f>usrCode(AS344&amp;AV344)&amp;"."&amp;LOWER(AU344)</f>
        <v>BR.u</v>
      </c>
      <c r="D351" s="1396" t="str">
        <f t="shared" si="128"/>
        <v>Toucher à tout avec succès, pourvoir à sa satisfaction
(= RÉUSSIR TOUTE ENTREPRISE, SATISFAIRE SES DÉSIRS)</v>
      </c>
      <c r="E351" s="1414"/>
      <c r="F351" s="554"/>
      <c r="G351" s="1236" t="str">
        <f>$CB$8&amp;S344&amp;$CC$8&amp;T344</f>
        <v>33% savoir
66% vibrer</v>
      </c>
      <c r="H351" s="1506" t="s">
        <v>9</v>
      </c>
      <c r="I351" s="1503"/>
      <c r="J351" s="1513"/>
      <c r="K351" s="1508" t="s">
        <v>443</v>
      </c>
      <c r="L351" s="1516"/>
      <c r="M351" s="1510" t="s">
        <v>443</v>
      </c>
      <c r="N351" s="1514" t="s">
        <v>443</v>
      </c>
      <c r="O351" s="1110"/>
      <c r="P351" s="554"/>
      <c r="Q351" s="550" t="str">
        <f>C351</f>
        <v>BR.u</v>
      </c>
      <c r="R351" s="550" t="str">
        <f>A347&amp;"."&amp;LOWER(A351)</f>
        <v>B.r</v>
      </c>
      <c r="S351" s="1236" t="str">
        <f t="shared" si="124"/>
        <v>RÉUSSIR TOUTE ENTREPRISE</v>
      </c>
      <c r="T351" s="1236" t="str">
        <f t="shared" si="125"/>
        <v>SATISFAIRE SES DÉSIRS</v>
      </c>
      <c r="U351" s="1236" t="str">
        <f t="shared" si="126"/>
        <v>Toucher à tout avec succès</v>
      </c>
      <c r="V351" s="1236" t="str">
        <f t="shared" si="127"/>
        <v>pourvoir à sa satisfaction</v>
      </c>
      <c r="W351" s="554"/>
      <c r="X351" s="550"/>
      <c r="Y351" s="550"/>
      <c r="Z351" s="550"/>
      <c r="AA351" s="550"/>
      <c r="AB351" s="550"/>
      <c r="AC351" s="550"/>
      <c r="AD351" s="550"/>
      <c r="AE351" s="550"/>
      <c r="AF351" s="550"/>
      <c r="AG351" s="936"/>
      <c r="AH351" s="554"/>
      <c r="AI351" s="553"/>
      <c r="AJ351" s="555"/>
      <c r="AM351" s="552"/>
      <c r="AN351" s="552"/>
      <c r="AO351" s="552"/>
      <c r="AP351" s="552"/>
      <c r="AQ351" s="552"/>
      <c r="AR351" s="556"/>
      <c r="AS351" s="552"/>
      <c r="AT351" s="552"/>
      <c r="AU351" s="559"/>
      <c r="AV351" s="559"/>
      <c r="AW351" s="551"/>
      <c r="AX351" s="552"/>
      <c r="AY351" s="552"/>
      <c r="AZ351" s="552"/>
      <c r="BA351" s="81"/>
      <c r="BB351" s="81"/>
      <c r="BC351" s="81"/>
      <c r="BD351" s="543"/>
      <c r="BE351" s="81"/>
      <c r="BF351" s="544"/>
      <c r="BG351" s="169"/>
      <c r="BS351" s="81"/>
      <c r="BT351" s="169"/>
      <c r="BU351" s="169"/>
      <c r="BV351" s="169"/>
      <c r="BW351" s="169"/>
      <c r="BX351" s="169"/>
      <c r="BY351" s="169"/>
    </row>
    <row r="352" spans="1:77" s="322" customFormat="1" ht="36" customHeight="1" thickTop="1" thickBot="1" x14ac:dyDescent="0.25">
      <c r="B352" s="1578" t="s">
        <v>589</v>
      </c>
      <c r="C352" s="1158"/>
      <c r="D352" s="1395" t="str">
        <f t="shared" si="128"/>
        <v>Toucher à tout avec succès, exaucer ses souhaits
(= RÉUSSIR TOUTE ENTREPRISE, OBTENIR)</v>
      </c>
      <c r="E352" s="1324" t="s">
        <v>29</v>
      </c>
      <c r="F352" s="554"/>
      <c r="G352" s="1236" t="str">
        <f>$CB$9&amp;S344&amp;$CC$9&amp;T344</f>
        <v>22% savoir
77% vibrer</v>
      </c>
      <c r="H352" s="1506" t="s">
        <v>14</v>
      </c>
      <c r="I352" s="1503"/>
      <c r="J352" s="1507" t="s">
        <v>19</v>
      </c>
      <c r="K352" s="1515"/>
      <c r="L352" s="1516"/>
      <c r="M352" s="1510" t="s">
        <v>19</v>
      </c>
      <c r="N352" s="1514" t="s">
        <v>19</v>
      </c>
      <c r="O352" s="1110"/>
      <c r="P352" s="554"/>
      <c r="Q352" s="550" t="str">
        <f>C351</f>
        <v>BR.u</v>
      </c>
      <c r="R352" s="550" t="str">
        <f>usrCode(A347&amp;A351)</f>
        <v>BR</v>
      </c>
      <c r="S352" s="1236" t="str">
        <f t="shared" si="124"/>
        <v>RÉUSSIR TOUTE ENTREPRISE</v>
      </c>
      <c r="T352" s="1236" t="str">
        <f t="shared" si="125"/>
        <v>OBTENIR</v>
      </c>
      <c r="U352" s="1236" t="str">
        <f t="shared" si="126"/>
        <v>Toucher à tout avec succès</v>
      </c>
      <c r="V352" s="1236" t="str">
        <f t="shared" si="127"/>
        <v>exaucer ses souhaits</v>
      </c>
      <c r="W352" s="554"/>
      <c r="X352" s="550"/>
      <c r="Y352" s="550"/>
      <c r="Z352" s="550"/>
      <c r="AA352" s="550"/>
      <c r="AB352" s="550"/>
      <c r="AC352" s="550"/>
      <c r="AD352" s="550"/>
      <c r="AE352" s="550"/>
      <c r="AF352" s="550"/>
      <c r="AG352" s="936"/>
      <c r="AH352" s="554"/>
      <c r="AI352" s="553"/>
      <c r="AJ352" s="555"/>
      <c r="AM352" s="552"/>
      <c r="AN352" s="552"/>
      <c r="AO352" s="552"/>
      <c r="AP352" s="552"/>
      <c r="AQ352" s="552"/>
      <c r="AR352" s="556"/>
      <c r="AS352" s="552"/>
      <c r="AT352" s="552"/>
      <c r="AU352" s="559"/>
      <c r="AV352" s="559"/>
      <c r="AW352" s="551"/>
      <c r="AX352" s="552"/>
      <c r="AY352" s="552"/>
      <c r="AZ352" s="552"/>
      <c r="BA352" s="81"/>
      <c r="BB352" s="81"/>
      <c r="BC352" s="81"/>
      <c r="BD352" s="543"/>
      <c r="BE352" s="81"/>
      <c r="BF352" s="544"/>
      <c r="BG352" s="169"/>
      <c r="BS352" s="81"/>
      <c r="BT352" s="169"/>
      <c r="BU352" s="169"/>
      <c r="BV352" s="169"/>
      <c r="BW352" s="169"/>
      <c r="BX352" s="169"/>
      <c r="BY352" s="169"/>
    </row>
    <row r="353" spans="1:77" s="322" customFormat="1" ht="36" customHeight="1" thickTop="1" thickBot="1" x14ac:dyDescent="0.25">
      <c r="A353" s="31" t="str">
        <f>usrCode(AU344&amp;AV344)</f>
        <v>UR</v>
      </c>
      <c r="B353" s="553" t="str">
        <f>UPPER(VLOOKUP(A353,LibProfils,4,FALSE))&amp;CHAR(10)&amp;"("&amp;VLOOKUP(A353,LibProfils,5,FALSE)&amp;")"</f>
        <v>PENSER
(faire tournoyer les idées)</v>
      </c>
      <c r="C353" s="1159"/>
      <c r="D353" s="1398" t="str">
        <f t="shared" si="128"/>
        <v>Obtenir satisfaction -peu importe comment-, exaucer ses souhaits
(= AVOIR DE SUITE, OBTENIR)</v>
      </c>
      <c r="E353" s="1325"/>
      <c r="F353" s="554"/>
      <c r="G353" s="1236" t="str">
        <f>$CB$10&amp;S344&amp;$CC$10&amp;T344</f>
        <v>11% savoir
88% vibrer</v>
      </c>
      <c r="H353" s="1506" t="s">
        <v>10</v>
      </c>
      <c r="I353" s="1503"/>
      <c r="J353" s="1507" t="s">
        <v>440</v>
      </c>
      <c r="K353" s="1515"/>
      <c r="L353" s="1509" t="s">
        <v>440</v>
      </c>
      <c r="M353" s="1512"/>
      <c r="N353" s="1514" t="s">
        <v>440</v>
      </c>
      <c r="O353" s="1110"/>
      <c r="P353" s="554"/>
      <c r="Q353" s="550" t="str">
        <f>C354</f>
        <v>BR/u</v>
      </c>
      <c r="R353" s="550" t="str">
        <f>usrCode(A347&amp;A351)</f>
        <v>BR</v>
      </c>
      <c r="S353" s="1236" t="str">
        <f t="shared" si="124"/>
        <v>AVOIR DE SUITE</v>
      </c>
      <c r="T353" s="1236" t="str">
        <f t="shared" si="125"/>
        <v>OBTENIR</v>
      </c>
      <c r="U353" s="1236" t="str">
        <f t="shared" si="126"/>
        <v>Obtenir satisfaction -peu importe comment-</v>
      </c>
      <c r="V353" s="1236" t="str">
        <f t="shared" si="127"/>
        <v>exaucer ses souhaits</v>
      </c>
      <c r="W353" s="554"/>
      <c r="X353" s="550"/>
      <c r="Y353" s="550"/>
      <c r="Z353" s="550"/>
      <c r="AA353" s="550"/>
      <c r="AB353" s="550"/>
      <c r="AC353" s="550"/>
      <c r="AD353" s="550"/>
      <c r="AE353" s="550"/>
      <c r="AF353" s="550"/>
      <c r="AG353" s="936"/>
      <c r="AH353" s="554"/>
      <c r="AI353" s="553"/>
      <c r="AJ353" s="555"/>
      <c r="AM353" s="552"/>
      <c r="AN353" s="552"/>
      <c r="AO353" s="552"/>
      <c r="AP353" s="552"/>
      <c r="AQ353" s="552"/>
      <c r="AR353" s="556"/>
      <c r="AS353" s="552"/>
      <c r="AT353" s="552"/>
      <c r="AU353" s="559"/>
      <c r="AV353" s="559"/>
      <c r="AW353" s="551"/>
      <c r="AX353" s="552"/>
      <c r="AY353" s="552"/>
      <c r="AZ353" s="552"/>
      <c r="BA353" s="81"/>
      <c r="BB353" s="81"/>
      <c r="BC353" s="81"/>
      <c r="BD353" s="543"/>
      <c r="BE353" s="81"/>
      <c r="BF353" s="544"/>
      <c r="BG353" s="169"/>
      <c r="BS353" s="81"/>
      <c r="BT353" s="169"/>
      <c r="BU353" s="169"/>
      <c r="BV353" s="169"/>
      <c r="BW353" s="169"/>
      <c r="BX353" s="169"/>
      <c r="BY353" s="169"/>
    </row>
    <row r="354" spans="1:77" s="322" customFormat="1" ht="36" customHeight="1" thickTop="1" thickBot="1" x14ac:dyDescent="0.25">
      <c r="A354" s="31" t="s">
        <v>10</v>
      </c>
      <c r="B354" s="553" t="str">
        <f>UPPER(VLOOKUP(A354,LibProfils,4,FALSE))&amp;CHAR(10)&amp;"("&amp;VLOOKUP(A354,LibProfils,5,FALSE)&amp;")"</f>
        <v>S'ENTENDRE
(cultiver ses relations)</v>
      </c>
      <c r="C354" s="1189" t="str">
        <f>usrCode(AS344&amp;AV344&amp;"/"&amp;AU344)</f>
        <v>BR/u</v>
      </c>
      <c r="D354" s="1399" t="str">
        <f t="shared" si="128"/>
        <v>Obtenir satisfaction -peu importe comment-, disposer de ressources à court terme
(= AVOIR DE SUITE, CONSOMMER)</v>
      </c>
      <c r="E354" s="1415"/>
      <c r="F354" s="554"/>
      <c r="G354" s="1236" t="str">
        <f>$CB$11&amp;S344&amp;$CC$11&amp;T344</f>
        <v xml:space="preserve">  0% savoir
99% vibrer</v>
      </c>
      <c r="H354" s="1506" t="s">
        <v>15</v>
      </c>
      <c r="I354" s="1517"/>
      <c r="J354" s="1507" t="s">
        <v>20</v>
      </c>
      <c r="K354" s="1508" t="s">
        <v>20</v>
      </c>
      <c r="L354" s="1516"/>
      <c r="M354" s="1512"/>
      <c r="N354" s="1514" t="s">
        <v>20</v>
      </c>
      <c r="O354" s="1110"/>
      <c r="P354" s="554"/>
      <c r="Q354" s="550" t="str">
        <f>C354</f>
        <v>BR/u</v>
      </c>
      <c r="R354" s="550" t="str">
        <f>usrCode(A347&amp;"/"&amp;A350)</f>
        <v>B/u</v>
      </c>
      <c r="S354" s="1236" t="str">
        <f t="shared" si="124"/>
        <v>AVOIR DE SUITE</v>
      </c>
      <c r="T354" s="1236" t="str">
        <f t="shared" si="125"/>
        <v>CONSOMMER</v>
      </c>
      <c r="U354" s="1236" t="str">
        <f t="shared" si="126"/>
        <v>Obtenir satisfaction -peu importe comment-</v>
      </c>
      <c r="V354" s="1236" t="str">
        <f t="shared" si="127"/>
        <v>disposer de ressources à court terme</v>
      </c>
      <c r="W354" s="554"/>
      <c r="X354" s="550"/>
      <c r="Y354" s="550"/>
      <c r="Z354" s="550"/>
      <c r="AA354" s="550"/>
      <c r="AB354" s="550"/>
      <c r="AC354" s="550"/>
      <c r="AD354" s="550"/>
      <c r="AE354" s="550"/>
      <c r="AF354" s="550"/>
      <c r="AG354" s="936"/>
      <c r="AH354" s="554"/>
      <c r="AI354" s="553"/>
      <c r="AJ354" s="555"/>
      <c r="AM354" s="552"/>
      <c r="AN354" s="552"/>
      <c r="AO354" s="552"/>
      <c r="AP354" s="552"/>
      <c r="AQ354" s="552"/>
      <c r="AR354" s="556"/>
      <c r="AS354" s="552"/>
      <c r="AT354" s="552"/>
      <c r="AU354" s="559"/>
      <c r="AV354" s="559"/>
      <c r="AW354" s="551"/>
      <c r="AX354" s="552"/>
      <c r="AY354" s="552"/>
      <c r="AZ354" s="552"/>
      <c r="BA354" s="81"/>
      <c r="BB354" s="81"/>
      <c r="BC354" s="81"/>
      <c r="BD354" s="543"/>
      <c r="BE354" s="81"/>
      <c r="BF354" s="544"/>
      <c r="BG354" s="169"/>
      <c r="BS354" s="81"/>
      <c r="BT354" s="169"/>
      <c r="BU354" s="169"/>
      <c r="BV354" s="169"/>
      <c r="BW354" s="169"/>
      <c r="BX354" s="169"/>
      <c r="BY354" s="169"/>
    </row>
    <row r="355" spans="1:77" s="322" customFormat="1" ht="36" customHeight="1" thickTop="1" thickBot="1" x14ac:dyDescent="0.25">
      <c r="B355" s="1363" t="str">
        <f>"présence de la motivation "&amp;A347&amp;" ("&amp;VLOOKUP(A347,LibProfils,4,FALSE)&amp;")"&amp;CHAR(10)&amp;"absence de la motivation "&amp;A353&amp;" ("&amp;VLOOKUP(A353,LibProfils,4,FALSE)&amp;")"</f>
        <v>présence de la motivation B (pouvoir)
absence de la motivation UR (penser)</v>
      </c>
      <c r="C355" s="1108" t="str">
        <f>A347&amp;"."&amp;LOWER(A354)</f>
        <v>B.gw</v>
      </c>
      <c r="D355" s="1400" t="str">
        <f t="shared" si="128"/>
        <v>Être le dirigeant des autres, être important parmi les siens
(= ÊTRE LE PREMIER, S'INTÉGRER)</v>
      </c>
      <c r="E355" s="1281"/>
      <c r="F355" s="554"/>
      <c r="G355" s="1236" t="str">
        <f>$CB$12&amp;VLOOKUP(AU344,LibProfils,4,FALSE)&amp;$CC$12&amp;VLOOKUP(AV344,LibProfils,4,FALSE)</f>
        <v xml:space="preserve">  0% savoir
  0% vibrer</v>
      </c>
      <c r="H355" s="1236"/>
      <c r="I355" s="1504" t="s">
        <v>445</v>
      </c>
      <c r="O355" s="1110"/>
      <c r="P355" s="554"/>
      <c r="Q355" s="550" t="str">
        <f>C355</f>
        <v>B.gw</v>
      </c>
      <c r="R355" s="550" t="str">
        <f>usrCode(A347&amp;A354)</f>
        <v>WBG</v>
      </c>
      <c r="S355" s="1236" t="str">
        <f>UPPER(VLOOKUP(Q355,LibProfils,4,FALSE))</f>
        <v>ÊTRE LE PREMIER</v>
      </c>
      <c r="T355" s="1236" t="str">
        <f t="shared" si="125"/>
        <v>S'INTÉGRER</v>
      </c>
      <c r="U355" s="1236" t="str">
        <f t="shared" si="126"/>
        <v>Être le dirigeant des autres</v>
      </c>
      <c r="V355" s="1236" t="str">
        <f t="shared" si="127"/>
        <v>être important parmi les siens</v>
      </c>
      <c r="W355" s="554"/>
      <c r="X355" s="550"/>
      <c r="Y355" s="550"/>
      <c r="Z355" s="550"/>
      <c r="AA355" s="550"/>
      <c r="AB355" s="550"/>
      <c r="AC355" s="550"/>
      <c r="AD355" s="550"/>
      <c r="AE355" s="550"/>
      <c r="AF355" s="550"/>
      <c r="AG355" s="936"/>
      <c r="AH355" s="554"/>
      <c r="AI355" s="553"/>
      <c r="AJ355" s="555"/>
      <c r="AM355" s="552"/>
      <c r="AN355" s="552"/>
      <c r="AO355" s="552"/>
      <c r="AP355" s="552"/>
      <c r="AQ355" s="552"/>
      <c r="AR355" s="556"/>
      <c r="AS355" s="552"/>
      <c r="AT355" s="552"/>
      <c r="AU355" s="559"/>
      <c r="AV355" s="559"/>
      <c r="AW355" s="551"/>
      <c r="AX355" s="552"/>
      <c r="AY355" s="552"/>
      <c r="AZ355" s="552"/>
      <c r="BA355" s="81"/>
      <c r="BB355" s="81"/>
      <c r="BC355" s="81"/>
      <c r="BD355" s="543"/>
      <c r="BE355" s="81"/>
      <c r="BF355" s="544"/>
      <c r="BG355" s="169"/>
      <c r="BS355" s="81"/>
      <c r="BT355" s="169"/>
      <c r="BU355" s="169"/>
      <c r="BV355" s="169"/>
      <c r="BW355" s="169"/>
      <c r="BX355" s="169"/>
      <c r="BY355" s="169"/>
    </row>
    <row r="356" spans="1:77" s="322" customFormat="1" ht="36" customHeight="1" thickTop="1" thickBot="1" x14ac:dyDescent="0.25">
      <c r="B356" s="1128"/>
      <c r="C356" s="1125"/>
      <c r="D356" s="553"/>
      <c r="E356" s="554"/>
      <c r="F356" s="554"/>
      <c r="G356" s="554"/>
      <c r="H356" s="1110"/>
      <c r="I356" s="1110"/>
      <c r="J356" s="1489"/>
      <c r="K356" s="1489"/>
      <c r="L356" s="1110"/>
      <c r="M356" s="1110"/>
      <c r="N356" s="1110"/>
      <c r="O356" s="1110"/>
      <c r="P356" s="554"/>
      <c r="Q356" s="554"/>
      <c r="R356" s="554"/>
      <c r="S356" s="554"/>
      <c r="T356" s="554"/>
      <c r="U356" s="554"/>
      <c r="V356" s="554"/>
      <c r="W356" s="554"/>
      <c r="X356" s="550"/>
      <c r="Y356" s="550"/>
      <c r="Z356" s="550"/>
      <c r="AA356" s="550"/>
      <c r="AB356" s="550"/>
      <c r="AC356" s="550"/>
      <c r="AD356" s="550"/>
      <c r="AE356" s="550"/>
      <c r="AF356" s="550"/>
      <c r="AG356" s="936"/>
      <c r="AH356" s="554"/>
      <c r="AI356" s="553"/>
      <c r="AJ356" s="555"/>
      <c r="AM356" s="552"/>
      <c r="AN356" s="552"/>
      <c r="AO356" s="552"/>
      <c r="AP356" s="552"/>
      <c r="AQ356" s="552"/>
      <c r="AR356" s="556"/>
      <c r="AS356" s="552"/>
      <c r="AT356" s="552"/>
      <c r="AU356" s="559"/>
      <c r="AV356" s="559"/>
      <c r="AW356" s="551"/>
      <c r="AX356" s="552"/>
      <c r="AY356" s="552"/>
      <c r="AZ356" s="552"/>
      <c r="BA356" s="81"/>
      <c r="BB356" s="81"/>
      <c r="BC356" s="81"/>
      <c r="BD356" s="543"/>
      <c r="BE356" s="81"/>
      <c r="BF356" s="544"/>
      <c r="BG356" s="169"/>
      <c r="BS356" s="81"/>
      <c r="BT356" s="169"/>
      <c r="BU356" s="169"/>
      <c r="BV356" s="169"/>
      <c r="BW356" s="169"/>
      <c r="BX356" s="169"/>
      <c r="BY356" s="169"/>
    </row>
    <row r="357" spans="1:77" s="322" customFormat="1" ht="36" customHeight="1" thickTop="1" thickBot="1" x14ac:dyDescent="0.25">
      <c r="A357" s="1281" t="str">
        <f>usrCode(AS357&amp;AU357&amp;AV357)</f>
        <v>WBG</v>
      </c>
      <c r="B357" s="1362" t="str">
        <f>UPPER(VLOOKUP(A357,LibProfils,4,FALSE))&amp;CHAR(10)&amp;"("&amp;VLOOKUP(A357,LibProfils,5,FALSE)&amp;")"</f>
        <v>S'INTÉGRER
(être important parmi les siens)</v>
      </c>
      <c r="C357" s="1125"/>
      <c r="D357" s="553"/>
      <c r="E357" s="554"/>
      <c r="F357" s="554"/>
      <c r="G357" s="1364"/>
      <c r="H357" s="1110"/>
      <c r="I357" s="1504" t="s">
        <v>444</v>
      </c>
      <c r="J357" s="1489"/>
      <c r="K357" s="1489"/>
      <c r="L357" s="1110"/>
      <c r="M357" s="1110"/>
      <c r="N357" s="1110"/>
      <c r="O357" s="1110"/>
      <c r="P357" s="554"/>
      <c r="Q357" s="554" t="str">
        <f>A363</f>
        <v>G</v>
      </c>
      <c r="R357" s="554" t="str">
        <f>A364</f>
        <v>W</v>
      </c>
      <c r="S357" s="1236" t="str">
        <f>VLOOKUP(Q357,LibProfils,4,FALSE)</f>
        <v>apprécier</v>
      </c>
      <c r="T357" s="1236" t="str">
        <f>VLOOKUP(R357,LibProfils,4,FALSE)</f>
        <v>appartenir</v>
      </c>
      <c r="U357" s="554"/>
      <c r="V357" s="554"/>
      <c r="W357" s="554"/>
      <c r="X357" s="550"/>
      <c r="Y357" s="550"/>
      <c r="Z357" s="550"/>
      <c r="AA357" s="550"/>
      <c r="AB357" s="550"/>
      <c r="AC357" s="550"/>
      <c r="AD357" s="550"/>
      <c r="AE357" s="550"/>
      <c r="AF357" s="550"/>
      <c r="AG357" s="936"/>
      <c r="AH357" s="554"/>
      <c r="AI357" s="553"/>
      <c r="AJ357" s="555"/>
      <c r="AM357" s="552"/>
      <c r="AN357" s="552"/>
      <c r="AO357" s="552"/>
      <c r="AP357" s="552"/>
      <c r="AQ357" s="552"/>
      <c r="AR357" s="556"/>
      <c r="AS357" s="559" t="str">
        <f>AS588</f>
        <v>B</v>
      </c>
      <c r="AT357" s="552"/>
      <c r="AU357" s="559" t="str">
        <f>AU588</f>
        <v>G</v>
      </c>
      <c r="AV357" s="559" t="str">
        <f>AV588</f>
        <v>W</v>
      </c>
      <c r="AW357" s="551"/>
      <c r="AX357" s="552"/>
      <c r="AY357" s="552"/>
      <c r="AZ357" s="552"/>
      <c r="BA357" s="81"/>
      <c r="BB357" s="81"/>
      <c r="BC357" s="81"/>
      <c r="BD357" s="543"/>
      <c r="BE357" s="81"/>
      <c r="BF357" s="544"/>
      <c r="BG357" s="169"/>
      <c r="BS357" s="81"/>
      <c r="BT357" s="169"/>
      <c r="BU357" s="169"/>
      <c r="BV357" s="169"/>
      <c r="BW357" s="169"/>
      <c r="BX357" s="169"/>
      <c r="BY357" s="169"/>
    </row>
    <row r="358" spans="1:77" s="322" customFormat="1" ht="36" customHeight="1" thickTop="1" thickBot="1" x14ac:dyDescent="0.25">
      <c r="B358" s="1128"/>
      <c r="C358" s="1431" t="str">
        <f>usrCode(AS357&amp;AU357&amp;"/"&amp;AV357)</f>
        <v>BG/w</v>
      </c>
      <c r="D358" s="1394" t="str">
        <f>$U$3&amp;U358&amp;$U$4&amp;V358&amp;$U$5&amp;$U$6&amp;$U$7&amp;S358&amp;$U$8&amp;T358&amp;$U$9</f>
        <v>Être son unique priorité, disposer de ressources à long terme
(= SERVIR SES INTÉRÊTS, POSSÉDER)</v>
      </c>
      <c r="E358" s="1432"/>
      <c r="F358" s="554"/>
      <c r="G358" s="1236" t="str">
        <f>$CB$2&amp;S357&amp;$CC$2&amp;T357</f>
        <v>99% apprécier
  0% appartenir</v>
      </c>
      <c r="H358" s="1506" t="s">
        <v>6</v>
      </c>
      <c r="I358" s="1505"/>
      <c r="J358" s="1507" t="s">
        <v>439</v>
      </c>
      <c r="K358" s="1508" t="s">
        <v>439</v>
      </c>
      <c r="L358" s="1509"/>
      <c r="M358" s="1510" t="s">
        <v>439</v>
      </c>
      <c r="N358" s="1511"/>
      <c r="O358" s="1110"/>
      <c r="P358" s="554"/>
      <c r="Q358" s="550" t="str">
        <f>C358</f>
        <v>BG/w</v>
      </c>
      <c r="R358" s="550" t="str">
        <f>usrCode(A360&amp;"/"&amp;A364)</f>
        <v>B/w</v>
      </c>
      <c r="S358" s="1236" t="str">
        <f t="shared" ref="S358:S367" si="129">UPPER(VLOOKUP(Q358,LibProfils,4,FALSE))</f>
        <v>SERVIR SES INTÉRÊTS</v>
      </c>
      <c r="T358" s="1236" t="str">
        <f t="shared" ref="T358:T368" si="130">UPPER(VLOOKUP(R358,LibProfils,4,FALSE))</f>
        <v>POSSÉDER</v>
      </c>
      <c r="U358" s="1236" t="str">
        <f t="shared" ref="U358:U368" si="131">UPPER(LEFT(VLOOKUP(Q358,LibProfils,5,FALSE)))&amp;MID(VLOOKUP(Q358,LibProfils,5,FALSE),2,99)</f>
        <v>Être son unique priorité</v>
      </c>
      <c r="V358" s="1236" t="str">
        <f t="shared" ref="V358:V368" si="132">VLOOKUP(R358,LibProfils,5,FALSE)</f>
        <v>disposer de ressources à long terme</v>
      </c>
      <c r="W358" s="554"/>
      <c r="X358" s="550"/>
      <c r="Y358" s="550"/>
      <c r="Z358" s="550"/>
      <c r="AA358" s="550"/>
      <c r="AB358" s="550"/>
      <c r="AC358" s="550"/>
      <c r="AD358" s="550"/>
      <c r="AE358" s="550"/>
      <c r="AF358" s="550"/>
      <c r="AG358" s="936"/>
      <c r="AH358" s="554"/>
      <c r="AI358" s="553"/>
      <c r="AJ358" s="555"/>
      <c r="AM358" s="552"/>
      <c r="AN358" s="552"/>
      <c r="AO358" s="552"/>
      <c r="AP358" s="552"/>
      <c r="AQ358" s="552"/>
      <c r="AR358" s="556"/>
      <c r="AS358" s="552"/>
      <c r="AT358" s="552"/>
      <c r="AU358" s="559"/>
      <c r="AV358" s="559"/>
      <c r="AW358" s="551"/>
      <c r="AX358" s="552"/>
      <c r="AY358" s="552"/>
      <c r="AZ358" s="552"/>
      <c r="BA358" s="81"/>
      <c r="BB358" s="81"/>
      <c r="BC358" s="81"/>
      <c r="BD358" s="543"/>
      <c r="BE358" s="81"/>
      <c r="BF358" s="544"/>
      <c r="BG358" s="169"/>
      <c r="BS358" s="81"/>
      <c r="BT358" s="169"/>
      <c r="BU358" s="169"/>
      <c r="BV358" s="169"/>
      <c r="BW358" s="169"/>
      <c r="BX358" s="169"/>
      <c r="BY358" s="169"/>
    </row>
    <row r="359" spans="1:77" s="322" customFormat="1" ht="36" customHeight="1" thickTop="1" thickBot="1" x14ac:dyDescent="0.25">
      <c r="B359" s="1578" t="s">
        <v>385</v>
      </c>
      <c r="C359" s="1226"/>
      <c r="D359" s="1395" t="str">
        <f t="shared" ref="D359:D368" si="133">$U$3&amp;U359&amp;$U$4&amp;V359&amp;$U$5&amp;$U$6&amp;$U$7&amp;S359&amp;$U$8&amp;T359&amp;$U$9</f>
        <v>Être son unique priorité, se développer à sa guise
(= SERVIR SES INTÉRÊTS, PROSPÉRER)</v>
      </c>
      <c r="E359" s="1350"/>
      <c r="F359" s="554"/>
      <c r="G359" s="1236" t="str">
        <f>$CB$3&amp;S357&amp;$CC$3&amp;T357</f>
        <v>88% apprécier
11% appartenir</v>
      </c>
      <c r="H359" s="1506" t="s">
        <v>11</v>
      </c>
      <c r="I359" s="1503"/>
      <c r="J359" s="1507" t="s">
        <v>16</v>
      </c>
      <c r="K359" s="1508" t="s">
        <v>16</v>
      </c>
      <c r="L359" s="1509" t="s">
        <v>16</v>
      </c>
      <c r="M359" s="1512"/>
      <c r="N359" s="1511"/>
      <c r="O359" s="1110"/>
      <c r="P359" s="554"/>
      <c r="Q359" s="550" t="str">
        <f>C358</f>
        <v>BG/w</v>
      </c>
      <c r="R359" s="550" t="str">
        <f>usrCode(A360&amp;A363)</f>
        <v>BG</v>
      </c>
      <c r="S359" s="1236" t="str">
        <f t="shared" si="129"/>
        <v>SERVIR SES INTÉRÊTS</v>
      </c>
      <c r="T359" s="1236" t="str">
        <f t="shared" si="130"/>
        <v>PROSPÉRER</v>
      </c>
      <c r="U359" s="1236" t="str">
        <f t="shared" si="131"/>
        <v>Être son unique priorité</v>
      </c>
      <c r="V359" s="1236" t="str">
        <f t="shared" si="132"/>
        <v>se développer à sa guise</v>
      </c>
      <c r="W359" s="554"/>
      <c r="X359" s="550"/>
      <c r="Y359" s="550"/>
      <c r="Z359" s="550"/>
      <c r="AA359" s="550"/>
      <c r="AB359" s="550"/>
      <c r="AC359" s="550"/>
      <c r="AD359" s="550"/>
      <c r="AE359" s="550"/>
      <c r="AF359" s="550"/>
      <c r="AG359" s="936"/>
      <c r="AH359" s="554"/>
      <c r="AI359" s="553"/>
      <c r="AJ359" s="555"/>
      <c r="AM359" s="552"/>
      <c r="AN359" s="552"/>
      <c r="AO359" s="552"/>
      <c r="AP359" s="552"/>
      <c r="AQ359" s="552"/>
      <c r="AR359" s="556"/>
      <c r="AS359" s="552"/>
      <c r="AT359" s="552"/>
      <c r="AU359" s="559"/>
      <c r="AV359" s="559"/>
      <c r="AW359" s="551"/>
      <c r="AX359" s="552"/>
      <c r="AY359" s="552"/>
      <c r="AZ359" s="552"/>
      <c r="BA359" s="81"/>
      <c r="BB359" s="81"/>
      <c r="BC359" s="81"/>
      <c r="BD359" s="543"/>
      <c r="BE359" s="81"/>
      <c r="BF359" s="544"/>
      <c r="BG359" s="169"/>
      <c r="BS359" s="81"/>
      <c r="BT359" s="169"/>
      <c r="BU359" s="169"/>
      <c r="BV359" s="169"/>
      <c r="BW359" s="169"/>
      <c r="BX359" s="169"/>
      <c r="BY359" s="169"/>
    </row>
    <row r="360" spans="1:77" s="322" customFormat="1" ht="36" customHeight="1" thickTop="1" thickBot="1" x14ac:dyDescent="0.25">
      <c r="A360" s="31" t="str">
        <f>usrCode(AS357)</f>
        <v>B</v>
      </c>
      <c r="B360" s="553" t="str">
        <f>UPPER(VLOOKUP(A360,LibProfils,4,FALSE))&amp;CHAR(10)&amp;"("&amp;VLOOKUP(A360,LibProfils,5,FALSE)&amp;")"</f>
        <v>POUVOIR
(vivre dans un monde de compétition)</v>
      </c>
      <c r="C360" s="1227"/>
      <c r="D360" s="1398" t="str">
        <f t="shared" si="133"/>
        <v>Être au centre de son réseau, se développer à sa guise
(= ÊTRE CENTRAL, PROSPÉRER)</v>
      </c>
      <c r="E360" s="1351"/>
      <c r="F360" s="554"/>
      <c r="G360" s="1236" t="str">
        <f>$CB$4&amp;S357&amp;$CC$4&amp;T357</f>
        <v>77% apprécier
22% appartenir</v>
      </c>
      <c r="H360" s="1506" t="s">
        <v>7</v>
      </c>
      <c r="I360" s="1503"/>
      <c r="J360" s="1513"/>
      <c r="K360" s="1508" t="s">
        <v>442</v>
      </c>
      <c r="L360" s="1509" t="s">
        <v>442</v>
      </c>
      <c r="M360" s="1512"/>
      <c r="N360" s="1514" t="s">
        <v>442</v>
      </c>
      <c r="O360" s="1110"/>
      <c r="P360" s="554"/>
      <c r="Q360" s="550" t="str">
        <f>C361</f>
        <v>BG.w</v>
      </c>
      <c r="R360" s="550" t="str">
        <f>usrCode(A360&amp;A363)</f>
        <v>BG</v>
      </c>
      <c r="S360" s="1236" t="str">
        <f t="shared" si="129"/>
        <v>ÊTRE CENTRAL</v>
      </c>
      <c r="T360" s="1236" t="str">
        <f t="shared" si="130"/>
        <v>PROSPÉRER</v>
      </c>
      <c r="U360" s="1236" t="str">
        <f t="shared" si="131"/>
        <v>Être au centre de son réseau</v>
      </c>
      <c r="V360" s="1236" t="str">
        <f t="shared" si="132"/>
        <v>se développer à sa guise</v>
      </c>
      <c r="W360" s="554"/>
      <c r="X360" s="550"/>
      <c r="Y360" s="550"/>
      <c r="Z360" s="550"/>
      <c r="AA360" s="550"/>
      <c r="AB360" s="550"/>
      <c r="AC360" s="550"/>
      <c r="AD360" s="550"/>
      <c r="AE360" s="550"/>
      <c r="AF360" s="550"/>
      <c r="AG360" s="936"/>
      <c r="AH360" s="554"/>
      <c r="AI360" s="553"/>
      <c r="AJ360" s="555"/>
      <c r="AM360" s="552"/>
      <c r="AN360" s="552"/>
      <c r="AO360" s="552"/>
      <c r="AP360" s="552"/>
      <c r="AQ360" s="552"/>
      <c r="AR360" s="556"/>
      <c r="AS360" s="552"/>
      <c r="AT360" s="552"/>
      <c r="AU360" s="559"/>
      <c r="AV360" s="559"/>
      <c r="AW360" s="551"/>
      <c r="AX360" s="552"/>
      <c r="AY360" s="552"/>
      <c r="AZ360" s="552"/>
      <c r="BA360" s="81"/>
      <c r="BB360" s="81"/>
      <c r="BC360" s="81"/>
      <c r="BD360" s="543"/>
      <c r="BE360" s="81"/>
      <c r="BF360" s="544"/>
      <c r="BG360" s="169"/>
      <c r="BS360" s="81"/>
      <c r="BT360" s="169"/>
      <c r="BU360" s="169"/>
      <c r="BV360" s="169"/>
      <c r="BW360" s="169"/>
      <c r="BX360" s="169"/>
      <c r="BY360" s="169"/>
    </row>
    <row r="361" spans="1:77" s="322" customFormat="1" ht="36" customHeight="1" thickTop="1" thickBot="1" x14ac:dyDescent="0.25">
      <c r="C361" s="1433" t="str">
        <f>usrCode(AS357&amp;AU357)&amp;"."&amp;LOWER(AV357)</f>
        <v>BG.w</v>
      </c>
      <c r="D361" s="1399" t="str">
        <f t="shared" si="133"/>
        <v>Être au centre de son réseau, vivre dans le luxe
(= ÊTRE CENTRAL, ACCUMULER LES RICHESSES)</v>
      </c>
      <c r="E361" s="1434"/>
      <c r="F361" s="554"/>
      <c r="G361" s="1236" t="str">
        <f>$CB$5&amp;S357&amp;$CC$5&amp;T357</f>
        <v>66% apprécier
33% appartenir</v>
      </c>
      <c r="H361" s="1506" t="s">
        <v>12</v>
      </c>
      <c r="I361" s="1503"/>
      <c r="J361" s="1513"/>
      <c r="K361" s="1508" t="s">
        <v>17</v>
      </c>
      <c r="L361" s="1509" t="s">
        <v>17</v>
      </c>
      <c r="M361" s="1510" t="s">
        <v>17</v>
      </c>
      <c r="N361" s="1511"/>
      <c r="O361" s="1110"/>
      <c r="P361" s="554"/>
      <c r="Q361" s="550" t="str">
        <f>C361</f>
        <v>BG.w</v>
      </c>
      <c r="R361" s="550" t="str">
        <f>A360&amp;"."&amp;LOWER(A363)</f>
        <v>B.g</v>
      </c>
      <c r="S361" s="1236" t="str">
        <f t="shared" si="129"/>
        <v>ÊTRE CENTRAL</v>
      </c>
      <c r="T361" s="1236" t="str">
        <f t="shared" si="130"/>
        <v>ACCUMULER LES RICHESSES</v>
      </c>
      <c r="U361" s="1236" t="str">
        <f t="shared" si="131"/>
        <v>Être au centre de son réseau</v>
      </c>
      <c r="V361" s="1236" t="str">
        <f t="shared" si="132"/>
        <v>vivre dans le luxe</v>
      </c>
      <c r="W361" s="554"/>
      <c r="X361" s="550"/>
      <c r="Y361" s="550"/>
      <c r="Z361" s="550"/>
      <c r="AA361" s="550"/>
      <c r="AB361" s="550"/>
      <c r="AC361" s="550"/>
      <c r="AD361" s="550"/>
      <c r="AE361" s="550"/>
      <c r="AF361" s="550"/>
      <c r="AG361" s="936"/>
      <c r="AH361" s="554"/>
      <c r="AI361" s="553"/>
      <c r="AJ361" s="555"/>
      <c r="AM361" s="552"/>
      <c r="AN361" s="552"/>
      <c r="AO361" s="552"/>
      <c r="AP361" s="552"/>
      <c r="AQ361" s="552"/>
      <c r="AR361" s="556"/>
      <c r="AS361" s="552"/>
      <c r="AT361" s="552"/>
      <c r="AU361" s="559"/>
      <c r="AV361" s="559"/>
      <c r="AW361" s="551"/>
      <c r="AX361" s="552"/>
      <c r="AY361" s="552"/>
      <c r="AZ361" s="552"/>
      <c r="BA361" s="81"/>
      <c r="BB361" s="81"/>
      <c r="BC361" s="81"/>
      <c r="BD361" s="543"/>
      <c r="BE361" s="81"/>
      <c r="BF361" s="544"/>
      <c r="BG361" s="169"/>
      <c r="BS361" s="81"/>
      <c r="BT361" s="169"/>
      <c r="BU361" s="169"/>
      <c r="BV361" s="169"/>
      <c r="BW361" s="169"/>
      <c r="BX361" s="169"/>
      <c r="BY361" s="169"/>
    </row>
    <row r="362" spans="1:77" s="322" customFormat="1" ht="36" customHeight="1" thickTop="1" thickBot="1" x14ac:dyDescent="0.25">
      <c r="B362" s="1578" t="s">
        <v>384</v>
      </c>
      <c r="C362" s="1228"/>
      <c r="D362" s="1396" t="str">
        <f t="shared" si="133"/>
        <v>Être important parmi les siens, vivre dans le luxe
(= S'INTÉGRER, ACCUMULER LES RICHESSES)</v>
      </c>
      <c r="E362" s="1352" t="s">
        <v>29</v>
      </c>
      <c r="F362" s="554"/>
      <c r="G362" s="1236" t="str">
        <f>$CB$6&amp;S357&amp;$CC$6&amp;T357</f>
        <v>55% apprécier
44% appartenir</v>
      </c>
      <c r="H362" s="1506" t="s">
        <v>8</v>
      </c>
      <c r="I362" s="1503"/>
      <c r="J362" s="1507" t="s">
        <v>441</v>
      </c>
      <c r="K362" s="1515"/>
      <c r="L362" s="1509" t="s">
        <v>441</v>
      </c>
      <c r="M362" s="1510" t="s">
        <v>441</v>
      </c>
      <c r="N362" s="1511"/>
      <c r="O362" s="1110"/>
      <c r="P362" s="554"/>
      <c r="Q362" s="550" t="str">
        <f>A357</f>
        <v>WBG</v>
      </c>
      <c r="R362" s="550" t="str">
        <f>A360&amp;"."&amp;LOWER(A363)</f>
        <v>B.g</v>
      </c>
      <c r="S362" s="1236" t="str">
        <f t="shared" si="129"/>
        <v>S'INTÉGRER</v>
      </c>
      <c r="T362" s="1236" t="str">
        <f t="shared" si="130"/>
        <v>ACCUMULER LES RICHESSES</v>
      </c>
      <c r="U362" s="1236" t="str">
        <f t="shared" si="131"/>
        <v>Être important parmi les siens</v>
      </c>
      <c r="V362" s="1236" t="str">
        <f t="shared" si="132"/>
        <v>vivre dans le luxe</v>
      </c>
      <c r="W362" s="554"/>
      <c r="X362" s="550"/>
      <c r="Y362" s="550"/>
      <c r="Z362" s="550"/>
      <c r="AA362" s="550"/>
      <c r="AB362" s="550"/>
      <c r="AC362" s="550"/>
      <c r="AD362" s="550"/>
      <c r="AE362" s="550"/>
      <c r="AF362" s="550"/>
      <c r="AG362" s="936"/>
      <c r="AH362" s="554"/>
      <c r="AI362" s="553"/>
      <c r="AJ362" s="555"/>
      <c r="AM362" s="552"/>
      <c r="AN362" s="552"/>
      <c r="AO362" s="552"/>
      <c r="AP362" s="552"/>
      <c r="AQ362" s="552"/>
      <c r="AR362" s="556"/>
      <c r="AS362" s="552"/>
      <c r="AT362" s="552"/>
      <c r="AU362" s="559"/>
      <c r="AV362" s="559"/>
      <c r="AW362" s="551"/>
      <c r="AX362" s="552"/>
      <c r="AY362" s="552"/>
      <c r="AZ362" s="552"/>
      <c r="BA362" s="81"/>
      <c r="BB362" s="81"/>
      <c r="BC362" s="81"/>
      <c r="BD362" s="543"/>
      <c r="BE362" s="81"/>
      <c r="BF362" s="544"/>
      <c r="BG362" s="169"/>
      <c r="BS362" s="81"/>
      <c r="BT362" s="169"/>
      <c r="BU362" s="169"/>
      <c r="BV362" s="169"/>
      <c r="BW362" s="169"/>
      <c r="BX362" s="169"/>
      <c r="BY362" s="169"/>
    </row>
    <row r="363" spans="1:77" s="322" customFormat="1" ht="36" customHeight="1" thickTop="1" thickBot="1" x14ac:dyDescent="0.25">
      <c r="A363" s="31" t="str">
        <f>usrCode(AU357)</f>
        <v>G</v>
      </c>
      <c r="B363" s="553" t="str">
        <f>UPPER(VLOOKUP(A363,LibProfils,4,FALSE))&amp;CHAR(10)&amp;"("&amp;VLOOKUP(A363,LibProfils,5,FALSE)&amp;")"</f>
        <v>APPRÉCIER
(vivre dans un monde de bonheur)</v>
      </c>
      <c r="C363" s="1229"/>
      <c r="D363" s="1395" t="str">
        <f t="shared" si="133"/>
        <v>Être important parmi les siens, occuper un rôle de pouvoir
(= S'INTÉGRER, AVOIR UN STATUT)</v>
      </c>
      <c r="E363" s="1353"/>
      <c r="F363" s="554"/>
      <c r="G363" s="1236" t="str">
        <f>$CB$7&amp;S357&amp;$CC$7&amp;T357</f>
        <v>44% apprécier
55% appartenir</v>
      </c>
      <c r="H363" s="1506" t="s">
        <v>13</v>
      </c>
      <c r="I363" s="1503"/>
      <c r="J363" s="1513"/>
      <c r="K363" s="1515"/>
      <c r="L363" s="1509" t="s">
        <v>18</v>
      </c>
      <c r="M363" s="1510" t="s">
        <v>18</v>
      </c>
      <c r="N363" s="1514" t="s">
        <v>18</v>
      </c>
      <c r="O363" s="1110"/>
      <c r="P363" s="554"/>
      <c r="Q363" s="550" t="str">
        <f>A357</f>
        <v>WBG</v>
      </c>
      <c r="R363" s="550" t="str">
        <f>A360&amp;"."&amp;LOWER(A364)</f>
        <v>B.w</v>
      </c>
      <c r="S363" s="1236" t="str">
        <f t="shared" si="129"/>
        <v>S'INTÉGRER</v>
      </c>
      <c r="T363" s="1236" t="str">
        <f t="shared" si="130"/>
        <v>AVOIR UN STATUT</v>
      </c>
      <c r="U363" s="1236" t="str">
        <f t="shared" si="131"/>
        <v>Être important parmi les siens</v>
      </c>
      <c r="V363" s="1236" t="str">
        <f t="shared" si="132"/>
        <v>occuper un rôle de pouvoir</v>
      </c>
      <c r="W363" s="554"/>
      <c r="X363" s="550"/>
      <c r="Y363" s="550"/>
      <c r="Z363" s="550"/>
      <c r="AA363" s="550"/>
      <c r="AB363" s="550"/>
      <c r="AC363" s="550"/>
      <c r="AD363" s="550"/>
      <c r="AE363" s="550"/>
      <c r="AF363" s="550"/>
      <c r="AG363" s="936"/>
      <c r="AH363" s="554"/>
      <c r="AI363" s="553"/>
      <c r="AJ363" s="555"/>
      <c r="AM363" s="552"/>
      <c r="AN363" s="552"/>
      <c r="AO363" s="552"/>
      <c r="AP363" s="552"/>
      <c r="AQ363" s="552"/>
      <c r="AR363" s="556"/>
      <c r="AS363" s="552"/>
      <c r="AT363" s="552"/>
      <c r="AU363" s="559"/>
      <c r="AV363" s="559"/>
      <c r="AW363" s="551"/>
      <c r="AX363" s="552"/>
      <c r="AY363" s="552"/>
      <c r="AZ363" s="552"/>
      <c r="BA363" s="81"/>
      <c r="BB363" s="81"/>
      <c r="BC363" s="81"/>
      <c r="BD363" s="543"/>
      <c r="BE363" s="81"/>
      <c r="BF363" s="544"/>
      <c r="BG363" s="169"/>
      <c r="BS363" s="81"/>
      <c r="BT363" s="169"/>
      <c r="BU363" s="169"/>
      <c r="BV363" s="169"/>
      <c r="BW363" s="169"/>
      <c r="BX363" s="169"/>
      <c r="BY363" s="169"/>
    </row>
    <row r="364" spans="1:77" s="322" customFormat="1" ht="36" customHeight="1" thickTop="1" thickBot="1" x14ac:dyDescent="0.25">
      <c r="A364" s="31" t="str">
        <f>usrCode(AV357)</f>
        <v>W</v>
      </c>
      <c r="B364" s="553" t="str">
        <f>UPPER(VLOOKUP(A364,LibProfils,4,FALSE))&amp;CHAR(10)&amp;"("&amp;VLOOKUP(A364,LibProfils,5,FALSE)&amp;")"</f>
        <v>APPARTENIR
(vivre en société)</v>
      </c>
      <c r="C364" s="1435" t="str">
        <f>usrCode(AS357&amp;AV357)&amp;"."&amp;LOWER(AU357)</f>
        <v>WB.g</v>
      </c>
      <c r="D364" s="1396" t="str">
        <f t="shared" si="133"/>
        <v>Occuper une place d'exception, occuper un rôle de pouvoir
(= AVOIR UNE POSITION DE PRESTIGE, AVOIR UN STATUT)</v>
      </c>
      <c r="E364" s="1436"/>
      <c r="F364" s="554"/>
      <c r="G364" s="1236" t="str">
        <f>$CB$8&amp;S357&amp;$CC$8&amp;T357</f>
        <v>33% apprécier
66% appartenir</v>
      </c>
      <c r="H364" s="1506" t="s">
        <v>9</v>
      </c>
      <c r="I364" s="1503"/>
      <c r="J364" s="1513"/>
      <c r="K364" s="1508" t="s">
        <v>443</v>
      </c>
      <c r="L364" s="1516"/>
      <c r="M364" s="1510" t="s">
        <v>443</v>
      </c>
      <c r="N364" s="1514" t="s">
        <v>443</v>
      </c>
      <c r="O364" s="1110"/>
      <c r="P364" s="554"/>
      <c r="Q364" s="550" t="str">
        <f>C364</f>
        <v>WB.g</v>
      </c>
      <c r="R364" s="550" t="str">
        <f>A360&amp;"."&amp;LOWER(A364)</f>
        <v>B.w</v>
      </c>
      <c r="S364" s="1236" t="str">
        <f t="shared" si="129"/>
        <v>AVOIR UNE POSITION DE PRESTIGE</v>
      </c>
      <c r="T364" s="1236" t="str">
        <f t="shared" si="130"/>
        <v>AVOIR UN STATUT</v>
      </c>
      <c r="U364" s="1236" t="str">
        <f t="shared" si="131"/>
        <v>Occuper une place d'exception</v>
      </c>
      <c r="V364" s="1236" t="str">
        <f t="shared" si="132"/>
        <v>occuper un rôle de pouvoir</v>
      </c>
      <c r="W364" s="554"/>
      <c r="X364" s="550"/>
      <c r="Y364" s="550"/>
      <c r="Z364" s="550"/>
      <c r="AA364" s="550"/>
      <c r="AB364" s="550"/>
      <c r="AC364" s="550"/>
      <c r="AD364" s="550"/>
      <c r="AE364" s="550"/>
      <c r="AF364" s="550"/>
      <c r="AG364" s="936"/>
      <c r="AH364" s="554"/>
      <c r="AI364" s="553"/>
      <c r="AJ364" s="555"/>
      <c r="AM364" s="552"/>
      <c r="AN364" s="552"/>
      <c r="AO364" s="552"/>
      <c r="AP364" s="552"/>
      <c r="AQ364" s="552"/>
      <c r="AR364" s="556"/>
      <c r="AS364" s="552"/>
      <c r="AT364" s="552"/>
      <c r="AU364" s="559"/>
      <c r="AV364" s="559"/>
      <c r="AW364" s="551"/>
      <c r="AX364" s="552"/>
      <c r="AY364" s="552"/>
      <c r="AZ364" s="552"/>
      <c r="BA364" s="81"/>
      <c r="BB364" s="81"/>
      <c r="BC364" s="81"/>
      <c r="BD364" s="543"/>
      <c r="BE364" s="81"/>
      <c r="BF364" s="544"/>
      <c r="BG364" s="169"/>
      <c r="BS364" s="81"/>
      <c r="BT364" s="169"/>
      <c r="BU364" s="169"/>
      <c r="BV364" s="169"/>
      <c r="BW364" s="169"/>
      <c r="BX364" s="169"/>
      <c r="BY364" s="169"/>
    </row>
    <row r="365" spans="1:77" s="322" customFormat="1" ht="36" customHeight="1" thickTop="1" thickBot="1" x14ac:dyDescent="0.25">
      <c r="B365" s="1578" t="s">
        <v>589</v>
      </c>
      <c r="C365" s="1230"/>
      <c r="D365" s="1395" t="str">
        <f t="shared" si="133"/>
        <v>Occuper une place d'exception, disposer d'une place dans le système
(= AVOIR UNE POSITION DE PRESTIGE, INTÉGRER)</v>
      </c>
      <c r="E365" s="1354"/>
      <c r="F365" s="554"/>
      <c r="G365" s="1236" t="str">
        <f>$CB$9&amp;S357&amp;$CC$9&amp;T357</f>
        <v>22% apprécier
77% appartenir</v>
      </c>
      <c r="H365" s="1506" t="s">
        <v>14</v>
      </c>
      <c r="I365" s="1503"/>
      <c r="J365" s="1507" t="s">
        <v>19</v>
      </c>
      <c r="K365" s="1515"/>
      <c r="L365" s="1551"/>
      <c r="M365" s="1510" t="s">
        <v>19</v>
      </c>
      <c r="N365" s="1514" t="s">
        <v>19</v>
      </c>
      <c r="O365" s="1110"/>
      <c r="P365" s="554"/>
      <c r="Q365" s="550" t="str">
        <f>C364</f>
        <v>WB.g</v>
      </c>
      <c r="R365" s="550" t="str">
        <f>usrCode(A360&amp;A364)</f>
        <v>WB</v>
      </c>
      <c r="S365" s="1236" t="str">
        <f t="shared" si="129"/>
        <v>AVOIR UNE POSITION DE PRESTIGE</v>
      </c>
      <c r="T365" s="1236" t="str">
        <f t="shared" si="130"/>
        <v>INTÉGRER</v>
      </c>
      <c r="U365" s="1236" t="str">
        <f t="shared" si="131"/>
        <v>Occuper une place d'exception</v>
      </c>
      <c r="V365" s="1236" t="str">
        <f t="shared" si="132"/>
        <v>disposer d'une place dans le système</v>
      </c>
      <c r="W365" s="554"/>
      <c r="X365" s="550"/>
      <c r="Y365" s="550"/>
      <c r="Z365" s="550"/>
      <c r="AA365" s="550"/>
      <c r="AB365" s="550"/>
      <c r="AC365" s="550"/>
      <c r="AD365" s="550"/>
      <c r="AE365" s="550"/>
      <c r="AF365" s="550"/>
      <c r="AG365" s="936"/>
      <c r="AH365" s="554"/>
      <c r="AI365" s="553"/>
      <c r="AJ365" s="555"/>
      <c r="AM365" s="552"/>
      <c r="AN365" s="552"/>
      <c r="AO365" s="552"/>
      <c r="AP365" s="552"/>
      <c r="AQ365" s="552"/>
      <c r="AR365" s="556"/>
      <c r="AS365" s="552"/>
      <c r="AT365" s="552"/>
      <c r="AU365" s="559"/>
      <c r="AV365" s="559"/>
      <c r="AW365" s="551"/>
      <c r="AX365" s="552"/>
      <c r="AY365" s="552"/>
      <c r="AZ365" s="552"/>
      <c r="BA365" s="81"/>
      <c r="BB365" s="81"/>
      <c r="BC365" s="81"/>
      <c r="BD365" s="543"/>
      <c r="BE365" s="81"/>
      <c r="BF365" s="544"/>
      <c r="BG365" s="169"/>
      <c r="BS365" s="81"/>
      <c r="BT365" s="169"/>
      <c r="BU365" s="169"/>
      <c r="BV365" s="169"/>
      <c r="BW365" s="169"/>
      <c r="BX365" s="169"/>
      <c r="BY365" s="169"/>
    </row>
    <row r="366" spans="1:77" s="322" customFormat="1" ht="36" customHeight="1" thickTop="1" thickBot="1" x14ac:dyDescent="0.25">
      <c r="A366" s="31" t="str">
        <f>usrCode(AU357&amp;AV357)</f>
        <v>GW</v>
      </c>
      <c r="B366" s="553" t="str">
        <f>UPPER(VLOOKUP(A366,LibProfils,4,FALSE))&amp;CHAR(10)&amp;"("&amp;VLOOKUP(A366,LibProfils,5,FALSE)&amp;")"</f>
        <v>S'ENTENDRE
(cultiver ses relations)</v>
      </c>
      <c r="C366" s="1231"/>
      <c r="D366" s="1398" t="str">
        <f t="shared" si="133"/>
        <v>Être de ceux qui dictent l'ordre, disposer d'une place dans le système
(= S'IMPOSER AU MONDE, INTÉGRER)</v>
      </c>
      <c r="E366" s="1355"/>
      <c r="F366" s="554"/>
      <c r="G366" s="1236" t="str">
        <f>$CB$10&amp;S357&amp;$CC$10&amp;T357</f>
        <v>11% apprécier
88% appartenir</v>
      </c>
      <c r="H366" s="1506" t="s">
        <v>10</v>
      </c>
      <c r="I366" s="1503"/>
      <c r="J366" s="1507" t="s">
        <v>440</v>
      </c>
      <c r="K366" s="1543"/>
      <c r="L366" s="1547" t="s">
        <v>440</v>
      </c>
      <c r="M366" s="1550"/>
      <c r="N366" s="1514" t="s">
        <v>440</v>
      </c>
      <c r="O366" s="1110"/>
      <c r="P366" s="554"/>
      <c r="Q366" s="550" t="str">
        <f>C367</f>
        <v>WB/g</v>
      </c>
      <c r="R366" s="550" t="str">
        <f>usrCode(A360&amp;A364)</f>
        <v>WB</v>
      </c>
      <c r="S366" s="1236" t="str">
        <f t="shared" si="129"/>
        <v>S'IMPOSER AU MONDE</v>
      </c>
      <c r="T366" s="1236" t="str">
        <f t="shared" si="130"/>
        <v>INTÉGRER</v>
      </c>
      <c r="U366" s="1236" t="str">
        <f t="shared" si="131"/>
        <v>Être de ceux qui dictent l'ordre</v>
      </c>
      <c r="V366" s="1236" t="str">
        <f t="shared" si="132"/>
        <v>disposer d'une place dans le système</v>
      </c>
      <c r="W366" s="554"/>
      <c r="X366" s="550"/>
      <c r="Y366" s="550"/>
      <c r="Z366" s="550"/>
      <c r="AA366" s="550"/>
      <c r="AB366" s="550"/>
      <c r="AC366" s="550"/>
      <c r="AD366" s="550"/>
      <c r="AE366" s="550"/>
      <c r="AF366" s="550"/>
      <c r="AG366" s="936"/>
      <c r="AH366" s="554"/>
      <c r="AI366" s="553"/>
      <c r="AJ366" s="555"/>
      <c r="AM366" s="552"/>
      <c r="AN366" s="552"/>
      <c r="AO366" s="552"/>
      <c r="AP366" s="552"/>
      <c r="AQ366" s="552"/>
      <c r="AR366" s="556"/>
      <c r="AS366" s="552"/>
      <c r="AT366" s="552"/>
      <c r="AU366" s="559"/>
      <c r="AV366" s="559"/>
      <c r="AW366" s="551"/>
      <c r="AX366" s="552"/>
      <c r="AY366" s="552"/>
      <c r="AZ366" s="552"/>
      <c r="BA366" s="81"/>
      <c r="BB366" s="81"/>
      <c r="BC366" s="81"/>
      <c r="BD366" s="543"/>
      <c r="BE366" s="81"/>
      <c r="BF366" s="544"/>
      <c r="BG366" s="169"/>
      <c r="BS366" s="81"/>
      <c r="BT366" s="169"/>
      <c r="BU366" s="169"/>
      <c r="BV366" s="169"/>
      <c r="BW366" s="169"/>
      <c r="BX366" s="169"/>
      <c r="BY366" s="169"/>
    </row>
    <row r="367" spans="1:77" s="322" customFormat="1" ht="36" customHeight="1" thickTop="1" thickBot="1" x14ac:dyDescent="0.25">
      <c r="A367" s="31" t="s">
        <v>12</v>
      </c>
      <c r="B367" s="553" t="str">
        <f>UPPER(VLOOKUP(A367,LibProfils,4,FALSE))&amp;CHAR(10)&amp;"("&amp;VLOOKUP(A367,LibProfils,5,FALSE)&amp;")"</f>
        <v>PENSER
(faire tournoyer les idées)</v>
      </c>
      <c r="C367" s="1208" t="str">
        <f>usrCode(AS357&amp;AV357&amp;"/"&amp;AU357)</f>
        <v>WB/g</v>
      </c>
      <c r="D367" s="1399" t="str">
        <f t="shared" si="133"/>
        <v>Être de ceux qui dictent l'ordre, être plus important que son prochain
(= S'IMPOSER AU MONDE, PRÉCÉDER)</v>
      </c>
      <c r="E367" s="1387"/>
      <c r="F367" s="554"/>
      <c r="G367" s="1236" t="str">
        <f>$CB$11&amp;S357&amp;$CC$11&amp;T357</f>
        <v xml:space="preserve">  0% apprécier
99% appartenir</v>
      </c>
      <c r="H367" s="1506" t="s">
        <v>15</v>
      </c>
      <c r="I367" s="1517"/>
      <c r="J367" s="1507" t="s">
        <v>20</v>
      </c>
      <c r="K367" s="1508" t="s">
        <v>20</v>
      </c>
      <c r="L367" s="1546"/>
      <c r="M367" s="1512"/>
      <c r="N367" s="1514" t="s">
        <v>20</v>
      </c>
      <c r="O367" s="1110"/>
      <c r="P367" s="554"/>
      <c r="Q367" s="550" t="str">
        <f>C367</f>
        <v>WB/g</v>
      </c>
      <c r="R367" s="550" t="str">
        <f>usrCode(A360&amp;"/"&amp;A363)</f>
        <v>B/g</v>
      </c>
      <c r="S367" s="1236" t="str">
        <f t="shared" si="129"/>
        <v>S'IMPOSER AU MONDE</v>
      </c>
      <c r="T367" s="1236" t="str">
        <f t="shared" si="130"/>
        <v>PRÉCÉDER</v>
      </c>
      <c r="U367" s="1236" t="str">
        <f t="shared" si="131"/>
        <v>Être de ceux qui dictent l'ordre</v>
      </c>
      <c r="V367" s="1236" t="str">
        <f t="shared" si="132"/>
        <v>être plus important que son prochain</v>
      </c>
      <c r="W367" s="554"/>
      <c r="X367" s="550"/>
      <c r="Y367" s="550"/>
      <c r="Z367" s="550"/>
      <c r="AA367" s="550"/>
      <c r="AB367" s="550"/>
      <c r="AC367" s="550"/>
      <c r="AD367" s="550"/>
      <c r="AE367" s="550"/>
      <c r="AF367" s="550"/>
      <c r="AG367" s="936"/>
      <c r="AH367" s="554"/>
      <c r="AI367" s="553"/>
      <c r="AJ367" s="555"/>
      <c r="AM367" s="552"/>
      <c r="AN367" s="552"/>
      <c r="AO367" s="552"/>
      <c r="AP367" s="552"/>
      <c r="AQ367" s="552"/>
      <c r="AR367" s="556"/>
      <c r="AS367" s="552"/>
      <c r="AT367" s="552"/>
      <c r="AU367" s="559"/>
      <c r="AV367" s="559"/>
      <c r="AW367" s="551"/>
      <c r="AX367" s="552"/>
      <c r="AY367" s="552"/>
      <c r="AZ367" s="552"/>
      <c r="BA367" s="81"/>
      <c r="BB367" s="81"/>
      <c r="BC367" s="81"/>
      <c r="BD367" s="543"/>
      <c r="BE367" s="81"/>
      <c r="BF367" s="544"/>
      <c r="BG367" s="169"/>
      <c r="BS367" s="81"/>
      <c r="BT367" s="169"/>
      <c r="BU367" s="169"/>
      <c r="BV367" s="169"/>
      <c r="BW367" s="169"/>
      <c r="BX367" s="169"/>
      <c r="BY367" s="169"/>
    </row>
    <row r="368" spans="1:77" s="322" customFormat="1" ht="36" customHeight="1" thickTop="1" thickBot="1" x14ac:dyDescent="0.25">
      <c r="B368" s="1363" t="str">
        <f>"présence de la motivation "&amp;A360&amp;" ("&amp;VLOOKUP(A360,LibProfils,4,FALSE)&amp;")"&amp;CHAR(10)&amp;"absence de la motivation "&amp;A366&amp;" ("&amp;VLOOKUP(A366,LibProfils,4,FALSE)&amp;")"</f>
        <v>présence de la motivation B (pouvoir)
absence de la motivation GW (s'entendre)</v>
      </c>
      <c r="C368" s="1108" t="str">
        <f>A360&amp;"."&amp;LOWER(A367)</f>
        <v>B.ur</v>
      </c>
      <c r="D368" s="1400" t="str">
        <f t="shared" si="133"/>
        <v>Être celui qui domine par nature, concrétiser ses idées
(= ÊTRE OMNIPOTENT -B-, ACCOMPLIR)</v>
      </c>
      <c r="E368" s="1281"/>
      <c r="F368" s="554"/>
      <c r="G368" s="1236" t="str">
        <f>$CB$12&amp;VLOOKUP(AU357,LibProfils,4,FALSE)&amp;$CC$12&amp;VLOOKUP(AV357,LibProfils,4,FALSE)</f>
        <v xml:space="preserve">  0% apprécier
  0% appartenir</v>
      </c>
      <c r="H368" s="1236"/>
      <c r="I368" s="1504" t="s">
        <v>445</v>
      </c>
      <c r="O368" s="1110"/>
      <c r="P368" s="554"/>
      <c r="Q368" s="550" t="str">
        <f>C368</f>
        <v>B.ur</v>
      </c>
      <c r="R368" s="550" t="str">
        <f>usrCode(A360&amp;A367)</f>
        <v>UBR</v>
      </c>
      <c r="S368" s="1236" t="str">
        <f>UPPER(VLOOKUP(Q368,LibProfils,4,FALSE))</f>
        <v>ÊTRE OMNIPOTENT -B-</v>
      </c>
      <c r="T368" s="1236" t="str">
        <f t="shared" si="130"/>
        <v>ACCOMPLIR</v>
      </c>
      <c r="U368" s="1236" t="str">
        <f t="shared" si="131"/>
        <v>Être celui qui domine par nature</v>
      </c>
      <c r="V368" s="1236" t="str">
        <f t="shared" si="132"/>
        <v>concrétiser ses idées</v>
      </c>
      <c r="W368" s="554"/>
      <c r="X368" s="550"/>
      <c r="Y368" s="550"/>
      <c r="Z368" s="550"/>
      <c r="AA368" s="550"/>
      <c r="AB368" s="550"/>
      <c r="AC368" s="550"/>
      <c r="AD368" s="550"/>
      <c r="AE368" s="550"/>
      <c r="AF368" s="550"/>
      <c r="AG368" s="936"/>
      <c r="AH368" s="554"/>
      <c r="AI368" s="553"/>
      <c r="AJ368" s="555"/>
      <c r="AM368" s="552"/>
      <c r="AN368" s="552"/>
      <c r="AO368" s="552"/>
      <c r="AP368" s="552"/>
      <c r="AQ368" s="552"/>
      <c r="AR368" s="556"/>
      <c r="AS368" s="552"/>
      <c r="AT368" s="552"/>
      <c r="AU368" s="559"/>
      <c r="AV368" s="559"/>
      <c r="AW368" s="551"/>
      <c r="AX368" s="552"/>
      <c r="AY368" s="552"/>
      <c r="AZ368" s="552"/>
      <c r="BA368" s="81"/>
      <c r="BB368" s="81"/>
      <c r="BC368" s="81"/>
      <c r="BD368" s="543"/>
      <c r="BE368" s="81"/>
      <c r="BF368" s="544"/>
      <c r="BG368" s="169"/>
      <c r="BS368" s="81"/>
      <c r="BT368" s="169"/>
      <c r="BU368" s="169"/>
      <c r="BV368" s="169"/>
      <c r="BW368" s="169"/>
      <c r="BX368" s="169"/>
      <c r="BY368" s="169"/>
    </row>
    <row r="369" spans="1:77" s="322" customFormat="1" ht="36" customHeight="1" thickTop="1" thickBot="1" x14ac:dyDescent="0.25">
      <c r="B369" s="1128"/>
      <c r="C369" s="1125"/>
      <c r="D369" s="553"/>
      <c r="E369" s="554"/>
      <c r="F369" s="554"/>
      <c r="G369" s="554"/>
      <c r="H369" s="1110"/>
      <c r="I369" s="1110"/>
      <c r="J369" s="1489"/>
      <c r="K369" s="1489"/>
      <c r="L369" s="1110"/>
      <c r="M369" s="1110"/>
      <c r="N369" s="1110"/>
      <c r="O369" s="1110"/>
      <c r="P369" s="554"/>
      <c r="Q369" s="554"/>
      <c r="R369" s="554"/>
      <c r="S369" s="554"/>
      <c r="T369" s="554"/>
      <c r="U369" s="554"/>
      <c r="V369" s="554"/>
      <c r="W369" s="554"/>
      <c r="X369" s="550"/>
      <c r="Y369" s="550"/>
      <c r="Z369" s="550"/>
      <c r="AA369" s="550"/>
      <c r="AB369" s="550"/>
      <c r="AC369" s="550"/>
      <c r="AD369" s="550"/>
      <c r="AE369" s="550"/>
      <c r="AF369" s="550"/>
      <c r="AG369" s="936"/>
      <c r="AH369" s="554"/>
      <c r="AI369" s="553"/>
      <c r="AJ369" s="555"/>
      <c r="AM369" s="552"/>
      <c r="AN369" s="552"/>
      <c r="AO369" s="552"/>
      <c r="AP369" s="552"/>
      <c r="AQ369" s="552"/>
      <c r="AR369" s="556"/>
      <c r="AS369" s="552"/>
      <c r="AT369" s="552"/>
      <c r="AU369" s="559"/>
      <c r="AV369" s="559"/>
      <c r="AW369" s="551"/>
      <c r="AX369" s="552"/>
      <c r="AY369" s="552"/>
      <c r="AZ369" s="552"/>
      <c r="BA369" s="81"/>
      <c r="BB369" s="81"/>
      <c r="BC369" s="81"/>
      <c r="BD369" s="543"/>
      <c r="BE369" s="81"/>
      <c r="BF369" s="544"/>
      <c r="BG369" s="169"/>
      <c r="BS369" s="81"/>
      <c r="BT369" s="169"/>
      <c r="BU369" s="169"/>
      <c r="BV369" s="169"/>
      <c r="BW369" s="169"/>
      <c r="BX369" s="169"/>
      <c r="BY369" s="169"/>
    </row>
    <row r="370" spans="1:77" s="322" customFormat="1" ht="36" customHeight="1" thickTop="1" thickBot="1" x14ac:dyDescent="0.25">
      <c r="A370" s="1281" t="str">
        <f>usrCode(AS370&amp;AU370&amp;AV370)</f>
        <v>BGU</v>
      </c>
      <c r="B370" s="1362" t="str">
        <f>UPPER(VLOOKUP(A370,LibProfils,4,FALSE))&amp;CHAR(10)&amp;"("&amp;VLOOKUP(A370,LibProfils,5,FALSE)&amp;")"</f>
        <v>MAÎTRISER
(avoir du pouvoir sur les éléments)</v>
      </c>
      <c r="C370" s="1125"/>
      <c r="D370" s="553"/>
      <c r="E370" s="554"/>
      <c r="F370" s="554"/>
      <c r="G370" s="1364"/>
      <c r="H370" s="1110"/>
      <c r="I370" s="1504" t="s">
        <v>444</v>
      </c>
      <c r="J370" s="1489"/>
      <c r="K370" s="1489"/>
      <c r="L370" s="1110"/>
      <c r="M370" s="1110"/>
      <c r="N370" s="1110"/>
      <c r="O370" s="1110"/>
      <c r="P370" s="554"/>
      <c r="Q370" s="554" t="str">
        <f>A376</f>
        <v>G</v>
      </c>
      <c r="R370" s="554" t="str">
        <f>A377</f>
        <v>U</v>
      </c>
      <c r="S370" s="1236" t="str">
        <f>VLOOKUP(Q370,LibProfils,4,FALSE)</f>
        <v>apprécier</v>
      </c>
      <c r="T370" s="1236" t="str">
        <f>VLOOKUP(R370,LibProfils,4,FALSE)</f>
        <v>savoir</v>
      </c>
      <c r="U370" s="554"/>
      <c r="V370" s="554"/>
      <c r="W370" s="554"/>
      <c r="X370" s="550"/>
      <c r="Y370" s="550"/>
      <c r="Z370" s="550"/>
      <c r="AA370" s="550"/>
      <c r="AB370" s="550"/>
      <c r="AC370" s="550"/>
      <c r="AD370" s="550"/>
      <c r="AE370" s="550"/>
      <c r="AF370" s="550"/>
      <c r="AG370" s="936"/>
      <c r="AH370" s="554"/>
      <c r="AI370" s="553"/>
      <c r="AJ370" s="555"/>
      <c r="AM370" s="552"/>
      <c r="AN370" s="552"/>
      <c r="AO370" s="552"/>
      <c r="AP370" s="552"/>
      <c r="AQ370" s="552"/>
      <c r="AR370" s="556"/>
      <c r="AS370" s="559" t="str">
        <f>AS589</f>
        <v>B</v>
      </c>
      <c r="AT370" s="552"/>
      <c r="AU370" s="559" t="str">
        <f>AU589</f>
        <v>G</v>
      </c>
      <c r="AV370" s="559" t="str">
        <f>AV589</f>
        <v>U</v>
      </c>
      <c r="AW370" s="551"/>
      <c r="AX370" s="552"/>
      <c r="AY370" s="552"/>
      <c r="AZ370" s="552"/>
      <c r="BA370" s="81"/>
      <c r="BB370" s="81"/>
      <c r="BC370" s="81"/>
      <c r="BD370" s="543"/>
      <c r="BE370" s="81"/>
      <c r="BF370" s="544"/>
      <c r="BG370" s="169"/>
      <c r="BS370" s="81"/>
      <c r="BT370" s="169"/>
      <c r="BU370" s="169"/>
      <c r="BV370" s="169"/>
      <c r="BW370" s="169"/>
      <c r="BX370" s="169"/>
      <c r="BY370" s="169"/>
    </row>
    <row r="371" spans="1:77" s="322" customFormat="1" ht="36" customHeight="1" thickTop="1" thickBot="1" x14ac:dyDescent="0.25">
      <c r="B371" s="1128"/>
      <c r="C371" s="1196" t="str">
        <f>usrCode(AS370&amp;AU370&amp;"/"&amp;AV370)</f>
        <v>BG/u</v>
      </c>
      <c r="D371" s="1394" t="str">
        <f>$U$3&amp;U371&amp;$U$4&amp;V371&amp;$U$5&amp;$U$6&amp;$U$7&amp;S371&amp;$U$8&amp;T371&amp;$U$9</f>
        <v>S'entourer du plus de ressources possible, disposer de ressources à court terme
(= S'ENRICHIR, CONSOMMER)</v>
      </c>
      <c r="E371" s="1422"/>
      <c r="F371" s="554"/>
      <c r="G371" s="1236" t="str">
        <f>$CB$2&amp;S370&amp;$CC$2&amp;T370</f>
        <v>99% apprécier
  0% savoir</v>
      </c>
      <c r="H371" s="1506" t="s">
        <v>6</v>
      </c>
      <c r="I371" s="1505"/>
      <c r="J371" s="1507" t="s">
        <v>439</v>
      </c>
      <c r="K371" s="1508" t="s">
        <v>439</v>
      </c>
      <c r="L371" s="1509"/>
      <c r="M371" s="1510" t="s">
        <v>439</v>
      </c>
      <c r="N371" s="1511"/>
      <c r="O371" s="1110"/>
      <c r="P371" s="554"/>
      <c r="Q371" s="550" t="str">
        <f>C371</f>
        <v>BG/u</v>
      </c>
      <c r="R371" s="550" t="str">
        <f>usrCode(A373&amp;"/"&amp;A377)</f>
        <v>B/u</v>
      </c>
      <c r="S371" s="1236" t="str">
        <f t="shared" ref="S371:S380" si="134">UPPER(VLOOKUP(Q371,LibProfils,4,FALSE))</f>
        <v>S'ENRICHIR</v>
      </c>
      <c r="T371" s="1236" t="str">
        <f t="shared" ref="T371:T381" si="135">UPPER(VLOOKUP(R371,LibProfils,4,FALSE))</f>
        <v>CONSOMMER</v>
      </c>
      <c r="U371" s="1236" t="str">
        <f t="shared" ref="U371:U381" si="136">UPPER(LEFT(VLOOKUP(Q371,LibProfils,5,FALSE)))&amp;MID(VLOOKUP(Q371,LibProfils,5,FALSE),2,99)</f>
        <v>S'entourer du plus de ressources possible</v>
      </c>
      <c r="V371" s="1236" t="str">
        <f t="shared" ref="V371:V381" si="137">VLOOKUP(R371,LibProfils,5,FALSE)</f>
        <v>disposer de ressources à court terme</v>
      </c>
      <c r="W371" s="554"/>
      <c r="X371" s="550"/>
      <c r="Y371" s="550"/>
      <c r="Z371" s="550"/>
      <c r="AA371" s="550"/>
      <c r="AB371" s="550"/>
      <c r="AC371" s="550"/>
      <c r="AD371" s="550"/>
      <c r="AE371" s="550"/>
      <c r="AF371" s="550"/>
      <c r="AG371" s="936"/>
      <c r="AH371" s="554"/>
      <c r="AI371" s="553"/>
      <c r="AJ371" s="555"/>
      <c r="AM371" s="552"/>
      <c r="AN371" s="552"/>
      <c r="AO371" s="552"/>
      <c r="AP371" s="552"/>
      <c r="AQ371" s="552"/>
      <c r="AR371" s="556"/>
      <c r="AS371" s="552"/>
      <c r="AT371" s="552"/>
      <c r="AU371" s="559"/>
      <c r="AV371" s="559"/>
      <c r="AW371" s="551"/>
      <c r="AX371" s="552"/>
      <c r="AY371" s="552"/>
      <c r="AZ371" s="552"/>
      <c r="BA371" s="81"/>
      <c r="BB371" s="81"/>
      <c r="BC371" s="81"/>
      <c r="BD371" s="543"/>
      <c r="BE371" s="81"/>
      <c r="BF371" s="544"/>
      <c r="BG371" s="169"/>
      <c r="BS371" s="81"/>
      <c r="BT371" s="169"/>
      <c r="BU371" s="169"/>
      <c r="BV371" s="169"/>
      <c r="BW371" s="169"/>
      <c r="BX371" s="169"/>
      <c r="BY371" s="169"/>
    </row>
    <row r="372" spans="1:77" s="322" customFormat="1" ht="36" customHeight="1" thickTop="1" thickBot="1" x14ac:dyDescent="0.25">
      <c r="B372" s="1578" t="s">
        <v>385</v>
      </c>
      <c r="C372" s="1195"/>
      <c r="D372" s="1395" t="str">
        <f t="shared" ref="D372:D381" si="138">$U$3&amp;U372&amp;$U$4&amp;V372&amp;$U$5&amp;$U$6&amp;$U$7&amp;S372&amp;$U$8&amp;T372&amp;$U$9</f>
        <v>S'entourer du plus de ressources possible, se développer à sa guise
(= S'ENRICHIR, PROSPÉRER)</v>
      </c>
      <c r="E372" s="1343"/>
      <c r="F372" s="554"/>
      <c r="G372" s="1236" t="str">
        <f>$CB$3&amp;S370&amp;$CC$3&amp;T370</f>
        <v>88% apprécier
11% savoir</v>
      </c>
      <c r="H372" s="1506" t="s">
        <v>11</v>
      </c>
      <c r="I372" s="1503"/>
      <c r="J372" s="1507" t="s">
        <v>16</v>
      </c>
      <c r="K372" s="1508" t="s">
        <v>16</v>
      </c>
      <c r="L372" s="1545" t="s">
        <v>16</v>
      </c>
      <c r="M372" s="1512"/>
      <c r="N372" s="1511"/>
      <c r="O372" s="1110"/>
      <c r="P372" s="554"/>
      <c r="Q372" s="550" t="str">
        <f>C371</f>
        <v>BG/u</v>
      </c>
      <c r="R372" s="550" t="str">
        <f>usrCode(A373&amp;A376)</f>
        <v>BG</v>
      </c>
      <c r="S372" s="1236" t="str">
        <f t="shared" si="134"/>
        <v>S'ENRICHIR</v>
      </c>
      <c r="T372" s="1236" t="str">
        <f t="shared" si="135"/>
        <v>PROSPÉRER</v>
      </c>
      <c r="U372" s="1236" t="str">
        <f t="shared" si="136"/>
        <v>S'entourer du plus de ressources possible</v>
      </c>
      <c r="V372" s="1236" t="str">
        <f t="shared" si="137"/>
        <v>se développer à sa guise</v>
      </c>
      <c r="W372" s="554"/>
      <c r="X372" s="550"/>
      <c r="Y372" s="550"/>
      <c r="Z372" s="550"/>
      <c r="AA372" s="550"/>
      <c r="AB372" s="550"/>
      <c r="AC372" s="550"/>
      <c r="AD372" s="550"/>
      <c r="AE372" s="550"/>
      <c r="AF372" s="550"/>
      <c r="AG372" s="936"/>
      <c r="AH372" s="554"/>
      <c r="AI372" s="553"/>
      <c r="AJ372" s="555"/>
      <c r="AM372" s="552"/>
      <c r="AN372" s="552"/>
      <c r="AO372" s="552"/>
      <c r="AP372" s="552"/>
      <c r="AQ372" s="552"/>
      <c r="AR372" s="556"/>
      <c r="AS372" s="552"/>
      <c r="AT372" s="552"/>
      <c r="AU372" s="559"/>
      <c r="AV372" s="559"/>
      <c r="AW372" s="551"/>
      <c r="AX372" s="552"/>
      <c r="AY372" s="552"/>
      <c r="AZ372" s="552"/>
      <c r="BA372" s="81"/>
      <c r="BB372" s="81"/>
      <c r="BC372" s="81"/>
      <c r="BD372" s="543"/>
      <c r="BE372" s="81"/>
      <c r="BF372" s="544"/>
      <c r="BG372" s="169"/>
      <c r="BS372" s="81"/>
      <c r="BT372" s="169"/>
      <c r="BU372" s="169"/>
      <c r="BV372" s="169"/>
      <c r="BW372" s="169"/>
      <c r="BX372" s="169"/>
      <c r="BY372" s="169"/>
    </row>
    <row r="373" spans="1:77" s="322" customFormat="1" ht="36" customHeight="1" thickTop="1" thickBot="1" x14ac:dyDescent="0.25">
      <c r="A373" s="31" t="str">
        <f>usrCode(AS370)</f>
        <v>B</v>
      </c>
      <c r="B373" s="553" t="str">
        <f>UPPER(VLOOKUP(A373,LibProfils,4,FALSE))&amp;CHAR(10)&amp;"("&amp;VLOOKUP(A373,LibProfils,5,FALSE)&amp;")"</f>
        <v>POUVOIR
(vivre dans un monde de compétition)</v>
      </c>
      <c r="C373" s="1273"/>
      <c r="D373" s="1398" t="str">
        <f t="shared" si="138"/>
        <v>Être acteur de sa satisfaction , se développer à sa guise
(= ÊTRE PROSPÈRE, PROSPÉRER)</v>
      </c>
      <c r="E373" s="1356"/>
      <c r="F373" s="554"/>
      <c r="G373" s="1236" t="str">
        <f>$CB$4&amp;S370&amp;$CC$4&amp;T370</f>
        <v>77% apprécier
22% savoir</v>
      </c>
      <c r="H373" s="1506" t="s">
        <v>7</v>
      </c>
      <c r="I373" s="1503"/>
      <c r="J373" s="1513"/>
      <c r="K373" s="1549" t="s">
        <v>442</v>
      </c>
      <c r="L373" s="1547" t="s">
        <v>442</v>
      </c>
      <c r="M373" s="1550"/>
      <c r="N373" s="1514" t="s">
        <v>442</v>
      </c>
      <c r="O373" s="1110"/>
      <c r="P373" s="554"/>
      <c r="Q373" s="550" t="str">
        <f>C374</f>
        <v>BG.u</v>
      </c>
      <c r="R373" s="550" t="str">
        <f>usrCode(A373&amp;A376)</f>
        <v>BG</v>
      </c>
      <c r="S373" s="1236" t="str">
        <f t="shared" si="134"/>
        <v>ÊTRE PROSPÈRE</v>
      </c>
      <c r="T373" s="1236" t="str">
        <f t="shared" si="135"/>
        <v>PROSPÉRER</v>
      </c>
      <c r="U373" s="1236" t="str">
        <f t="shared" si="136"/>
        <v xml:space="preserve">Être acteur de sa satisfaction </v>
      </c>
      <c r="V373" s="1236" t="str">
        <f t="shared" si="137"/>
        <v>se développer à sa guise</v>
      </c>
      <c r="W373" s="554"/>
      <c r="X373" s="550"/>
      <c r="Y373" s="550"/>
      <c r="Z373" s="550"/>
      <c r="AA373" s="550"/>
      <c r="AB373" s="550"/>
      <c r="AC373" s="550"/>
      <c r="AD373" s="550"/>
      <c r="AE373" s="550"/>
      <c r="AF373" s="550"/>
      <c r="AG373" s="936"/>
      <c r="AH373" s="554"/>
      <c r="AI373" s="553"/>
      <c r="AJ373" s="555"/>
      <c r="AM373" s="552"/>
      <c r="AN373" s="552"/>
      <c r="AO373" s="552"/>
      <c r="AP373" s="552"/>
      <c r="AQ373" s="552"/>
      <c r="AR373" s="556"/>
      <c r="AS373" s="552"/>
      <c r="AT373" s="552"/>
      <c r="AU373" s="559"/>
      <c r="AV373" s="559"/>
      <c r="AW373" s="551"/>
      <c r="AX373" s="552"/>
      <c r="AY373" s="552"/>
      <c r="AZ373" s="552"/>
      <c r="BA373" s="81"/>
      <c r="BB373" s="81"/>
      <c r="BC373" s="81"/>
      <c r="BD373" s="543"/>
      <c r="BE373" s="81"/>
      <c r="BF373" s="544"/>
      <c r="BG373" s="169"/>
      <c r="BS373" s="81"/>
      <c r="BT373" s="169"/>
      <c r="BU373" s="169"/>
      <c r="BV373" s="169"/>
      <c r="BW373" s="169"/>
      <c r="BX373" s="169"/>
      <c r="BY373" s="169"/>
    </row>
    <row r="374" spans="1:77" s="322" customFormat="1" ht="36" customHeight="1" thickTop="1" thickBot="1" x14ac:dyDescent="0.25">
      <c r="C374" s="1437" t="str">
        <f>usrCode(AS370&amp;AU370)&amp;"."&amp;LOWER(AV370)</f>
        <v>BG.u</v>
      </c>
      <c r="D374" s="1399" t="str">
        <f t="shared" si="138"/>
        <v>Être acteur de sa satisfaction , vivre dans le luxe
(= ÊTRE PROSPÈRE, ACCUMULER LES RICHESSES)</v>
      </c>
      <c r="E374" s="1438"/>
      <c r="F374" s="554"/>
      <c r="G374" s="1236" t="str">
        <f>$CB$5&amp;S370&amp;$CC$5&amp;T370</f>
        <v>66% apprécier
33% savoir</v>
      </c>
      <c r="H374" s="1506" t="s">
        <v>12</v>
      </c>
      <c r="I374" s="1503"/>
      <c r="J374" s="1513"/>
      <c r="K374" s="1508" t="s">
        <v>17</v>
      </c>
      <c r="L374" s="1548" t="s">
        <v>17</v>
      </c>
      <c r="M374" s="1510" t="s">
        <v>17</v>
      </c>
      <c r="N374" s="1511"/>
      <c r="O374" s="1110"/>
      <c r="P374" s="554"/>
      <c r="Q374" s="550" t="str">
        <f>C374</f>
        <v>BG.u</v>
      </c>
      <c r="R374" s="550" t="str">
        <f>A373&amp;"."&amp;LOWER(A376)</f>
        <v>B.g</v>
      </c>
      <c r="S374" s="1236" t="str">
        <f t="shared" si="134"/>
        <v>ÊTRE PROSPÈRE</v>
      </c>
      <c r="T374" s="1236" t="str">
        <f t="shared" si="135"/>
        <v>ACCUMULER LES RICHESSES</v>
      </c>
      <c r="U374" s="1236" t="str">
        <f t="shared" si="136"/>
        <v xml:space="preserve">Être acteur de sa satisfaction </v>
      </c>
      <c r="V374" s="1236" t="str">
        <f t="shared" si="137"/>
        <v>vivre dans le luxe</v>
      </c>
      <c r="W374" s="554"/>
      <c r="X374" s="550"/>
      <c r="Y374" s="550"/>
      <c r="Z374" s="550"/>
      <c r="AA374" s="550"/>
      <c r="AB374" s="550"/>
      <c r="AC374" s="550"/>
      <c r="AD374" s="550"/>
      <c r="AE374" s="550"/>
      <c r="AF374" s="550"/>
      <c r="AG374" s="936"/>
      <c r="AH374" s="554"/>
      <c r="AI374" s="553"/>
      <c r="AJ374" s="555"/>
      <c r="AM374" s="552"/>
      <c r="AN374" s="552"/>
      <c r="AO374" s="552"/>
      <c r="AP374" s="552"/>
      <c r="AQ374" s="552"/>
      <c r="AR374" s="556"/>
      <c r="AS374" s="552"/>
      <c r="AT374" s="552"/>
      <c r="AU374" s="559"/>
      <c r="AV374" s="559"/>
      <c r="AW374" s="551"/>
      <c r="AX374" s="552"/>
      <c r="AY374" s="552"/>
      <c r="AZ374" s="552"/>
      <c r="BA374" s="81"/>
      <c r="BB374" s="81"/>
      <c r="BC374" s="81"/>
      <c r="BD374" s="543"/>
      <c r="BE374" s="81"/>
      <c r="BF374" s="544"/>
      <c r="BG374" s="169"/>
      <c r="BS374" s="81"/>
      <c r="BT374" s="169"/>
      <c r="BU374" s="169"/>
      <c r="BV374" s="169"/>
      <c r="BW374" s="169"/>
      <c r="BX374" s="169"/>
      <c r="BY374" s="169"/>
    </row>
    <row r="375" spans="1:77" s="322" customFormat="1" ht="36" customHeight="1" thickTop="1" thickBot="1" x14ac:dyDescent="0.25">
      <c r="B375" s="1578" t="s">
        <v>384</v>
      </c>
      <c r="C375" s="1274"/>
      <c r="D375" s="1396" t="str">
        <f t="shared" si="138"/>
        <v>Avoir du pouvoir sur les éléments, vivre dans le luxe
(= MAÎTRISER, ACCUMULER LES RICHESSES)</v>
      </c>
      <c r="E375" s="1357"/>
      <c r="F375" s="554"/>
      <c r="G375" s="1236" t="str">
        <f>$CB$6&amp;S370&amp;$CC$6&amp;T370</f>
        <v>55% apprécier
44% savoir</v>
      </c>
      <c r="H375" s="1506" t="s">
        <v>8</v>
      </c>
      <c r="I375" s="1503"/>
      <c r="J375" s="1507" t="s">
        <v>441</v>
      </c>
      <c r="K375" s="1515"/>
      <c r="L375" s="1509" t="s">
        <v>441</v>
      </c>
      <c r="M375" s="1510" t="s">
        <v>441</v>
      </c>
      <c r="N375" s="1511"/>
      <c r="O375" s="1110"/>
      <c r="P375" s="554"/>
      <c r="Q375" s="550" t="str">
        <f>A370</f>
        <v>BGU</v>
      </c>
      <c r="R375" s="550" t="str">
        <f>A373&amp;"."&amp;LOWER(A376)</f>
        <v>B.g</v>
      </c>
      <c r="S375" s="1236" t="str">
        <f t="shared" si="134"/>
        <v>MAÎTRISER</v>
      </c>
      <c r="T375" s="1236" t="str">
        <f t="shared" si="135"/>
        <v>ACCUMULER LES RICHESSES</v>
      </c>
      <c r="U375" s="1236" t="str">
        <f t="shared" si="136"/>
        <v>Avoir du pouvoir sur les éléments</v>
      </c>
      <c r="V375" s="1236" t="str">
        <f t="shared" si="137"/>
        <v>vivre dans le luxe</v>
      </c>
      <c r="W375" s="554"/>
      <c r="X375" s="550"/>
      <c r="Y375" s="550"/>
      <c r="Z375" s="550"/>
      <c r="AA375" s="550"/>
      <c r="AB375" s="550"/>
      <c r="AC375" s="550"/>
      <c r="AD375" s="550"/>
      <c r="AE375" s="550"/>
      <c r="AF375" s="550"/>
      <c r="AG375" s="936"/>
      <c r="AH375" s="554"/>
      <c r="AI375" s="553"/>
      <c r="AJ375" s="555"/>
      <c r="AM375" s="552"/>
      <c r="AN375" s="552"/>
      <c r="AO375" s="552"/>
      <c r="AP375" s="552"/>
      <c r="AQ375" s="552"/>
      <c r="AR375" s="556"/>
      <c r="AS375" s="552"/>
      <c r="AT375" s="552"/>
      <c r="AU375" s="559"/>
      <c r="AV375" s="559"/>
      <c r="AW375" s="551"/>
      <c r="AX375" s="552"/>
      <c r="AY375" s="552"/>
      <c r="AZ375" s="552"/>
      <c r="BA375" s="81"/>
      <c r="BB375" s="81"/>
      <c r="BC375" s="81"/>
      <c r="BD375" s="543"/>
      <c r="BE375" s="81"/>
      <c r="BF375" s="544"/>
      <c r="BG375" s="169"/>
      <c r="BS375" s="81"/>
      <c r="BT375" s="169"/>
      <c r="BU375" s="169"/>
      <c r="BV375" s="169"/>
      <c r="BW375" s="169"/>
      <c r="BX375" s="169"/>
      <c r="BY375" s="169"/>
    </row>
    <row r="376" spans="1:77" s="322" customFormat="1" ht="36" customHeight="1" thickTop="1" thickBot="1" x14ac:dyDescent="0.25">
      <c r="A376" s="31" t="str">
        <f>usrCode(AU370)</f>
        <v>G</v>
      </c>
      <c r="B376" s="553" t="str">
        <f>UPPER(VLOOKUP(A376,LibProfils,4,FALSE))&amp;CHAR(10)&amp;"("&amp;VLOOKUP(A376,LibProfils,5,FALSE)&amp;")"</f>
        <v>APPRÉCIER
(vivre dans un monde de bonheur)</v>
      </c>
      <c r="C376" s="1275"/>
      <c r="D376" s="1395" t="str">
        <f t="shared" si="138"/>
        <v>Avoir du pouvoir sur les éléments, obtenir les meilleurs résultats
(= MAÎTRISER, AVOIR DU SUCCÈS)</v>
      </c>
      <c r="E376" s="1358"/>
      <c r="F376" s="554"/>
      <c r="G376" s="1236" t="str">
        <f>$CB$7&amp;S370&amp;$CC$7&amp;T370</f>
        <v>44% apprécier
55% savoir</v>
      </c>
      <c r="H376" s="1506" t="s">
        <v>13</v>
      </c>
      <c r="I376" s="1503"/>
      <c r="J376" s="1513"/>
      <c r="K376" s="1515"/>
      <c r="L376" s="1509" t="s">
        <v>18</v>
      </c>
      <c r="M376" s="1510" t="s">
        <v>18</v>
      </c>
      <c r="N376" s="1514" t="s">
        <v>18</v>
      </c>
      <c r="O376" s="1110"/>
      <c r="P376" s="554"/>
      <c r="Q376" s="550" t="str">
        <f>A370</f>
        <v>BGU</v>
      </c>
      <c r="R376" s="550" t="str">
        <f>A373&amp;"."&amp;LOWER(A377)</f>
        <v>B.u</v>
      </c>
      <c r="S376" s="1236" t="str">
        <f t="shared" si="134"/>
        <v>MAÎTRISER</v>
      </c>
      <c r="T376" s="1236" t="str">
        <f t="shared" si="135"/>
        <v>AVOIR DU SUCCÈS</v>
      </c>
      <c r="U376" s="1236" t="str">
        <f t="shared" si="136"/>
        <v>Avoir du pouvoir sur les éléments</v>
      </c>
      <c r="V376" s="1236" t="str">
        <f t="shared" si="137"/>
        <v>obtenir les meilleurs résultats</v>
      </c>
      <c r="W376" s="554"/>
      <c r="X376" s="550"/>
      <c r="Y376" s="550"/>
      <c r="Z376" s="550"/>
      <c r="AA376" s="550"/>
      <c r="AB376" s="550"/>
      <c r="AC376" s="550"/>
      <c r="AD376" s="550"/>
      <c r="AE376" s="550"/>
      <c r="AF376" s="550"/>
      <c r="AG376" s="936"/>
      <c r="AH376" s="554"/>
      <c r="AI376" s="553"/>
      <c r="AJ376" s="555"/>
      <c r="AM376" s="552"/>
      <c r="AN376" s="552"/>
      <c r="AO376" s="552"/>
      <c r="AP376" s="552"/>
      <c r="AQ376" s="552"/>
      <c r="AR376" s="556"/>
      <c r="AS376" s="552"/>
      <c r="AT376" s="552"/>
      <c r="AU376" s="559"/>
      <c r="AV376" s="559"/>
      <c r="AW376" s="551"/>
      <c r="AX376" s="552"/>
      <c r="AY376" s="552"/>
      <c r="AZ376" s="552"/>
      <c r="BA376" s="81"/>
      <c r="BB376" s="81"/>
      <c r="BC376" s="81"/>
      <c r="BD376" s="543"/>
      <c r="BE376" s="81"/>
      <c r="BF376" s="544"/>
      <c r="BG376" s="169"/>
      <c r="BS376" s="81"/>
      <c r="BT376" s="169"/>
      <c r="BU376" s="169"/>
      <c r="BV376" s="169"/>
      <c r="BW376" s="169"/>
      <c r="BX376" s="169"/>
      <c r="BY376" s="169"/>
    </row>
    <row r="377" spans="1:77" s="322" customFormat="1" ht="36" customHeight="1" thickTop="1" thickBot="1" x14ac:dyDescent="0.25">
      <c r="A377" s="31" t="str">
        <f>usrCode(AV370)</f>
        <v>U</v>
      </c>
      <c r="B377" s="553" t="str">
        <f>UPPER(VLOOKUP(A377,LibProfils,4,FALSE))&amp;CHAR(10)&amp;"("&amp;VLOOKUP(A377,LibProfils,5,FALSE)&amp;")"</f>
        <v>SAVOIR
(vivre dans un monde d'intelligence)</v>
      </c>
      <c r="C377" s="1439" t="str">
        <f>usrCode(AS370&amp;AV370)&amp;"."&amp;LOWER(AU370)</f>
        <v>UB.g</v>
      </c>
      <c r="D377" s="1396" t="str">
        <f t="shared" si="138"/>
        <v>Parvenir à ses résultats en dominant son sujet, obtenir les meilleurs résultats
(= SERVIR SES DESSEINS, AVOIR DU SUCCÈS)</v>
      </c>
      <c r="E377" s="1440"/>
      <c r="F377" s="554"/>
      <c r="G377" s="1236" t="str">
        <f>$CB$8&amp;S370&amp;$CC$8&amp;T370</f>
        <v>33% apprécier
66% savoir</v>
      </c>
      <c r="H377" s="1506" t="s">
        <v>9</v>
      </c>
      <c r="I377" s="1503"/>
      <c r="J377" s="1513"/>
      <c r="K377" s="1508" t="s">
        <v>443</v>
      </c>
      <c r="L377" s="1516"/>
      <c r="M377" s="1510" t="s">
        <v>443</v>
      </c>
      <c r="N377" s="1514" t="s">
        <v>443</v>
      </c>
      <c r="O377" s="1110"/>
      <c r="P377" s="554"/>
      <c r="Q377" s="550" t="str">
        <f>C377</f>
        <v>UB.g</v>
      </c>
      <c r="R377" s="550" t="str">
        <f>A373&amp;"."&amp;LOWER(A377)</f>
        <v>B.u</v>
      </c>
      <c r="S377" s="1236" t="str">
        <f t="shared" si="134"/>
        <v>SERVIR SES DESSEINS</v>
      </c>
      <c r="T377" s="1236" t="str">
        <f t="shared" si="135"/>
        <v>AVOIR DU SUCCÈS</v>
      </c>
      <c r="U377" s="1236" t="str">
        <f t="shared" si="136"/>
        <v>Parvenir à ses résultats en dominant son sujet</v>
      </c>
      <c r="V377" s="1236" t="str">
        <f t="shared" si="137"/>
        <v>obtenir les meilleurs résultats</v>
      </c>
      <c r="W377" s="554"/>
      <c r="X377" s="550"/>
      <c r="Y377" s="550"/>
      <c r="Z377" s="550"/>
      <c r="AA377" s="550"/>
      <c r="AB377" s="550"/>
      <c r="AC377" s="550"/>
      <c r="AD377" s="550"/>
      <c r="AE377" s="550"/>
      <c r="AF377" s="550"/>
      <c r="AG377" s="936"/>
      <c r="AH377" s="554"/>
      <c r="AI377" s="553"/>
      <c r="AJ377" s="555"/>
      <c r="AM377" s="552"/>
      <c r="AN377" s="552"/>
      <c r="AO377" s="552"/>
      <c r="AP377" s="552"/>
      <c r="AQ377" s="552"/>
      <c r="AR377" s="556"/>
      <c r="AS377" s="552"/>
      <c r="AT377" s="552"/>
      <c r="AU377" s="559"/>
      <c r="AV377" s="559"/>
      <c r="AW377" s="551"/>
      <c r="AX377" s="552"/>
      <c r="AY377" s="552"/>
      <c r="AZ377" s="552"/>
      <c r="BA377" s="81"/>
      <c r="BB377" s="81"/>
      <c r="BC377" s="81"/>
      <c r="BD377" s="543"/>
      <c r="BE377" s="81"/>
      <c r="BF377" s="544"/>
      <c r="BG377" s="169"/>
      <c r="BS377" s="81"/>
      <c r="BT377" s="169"/>
      <c r="BU377" s="169"/>
      <c r="BV377" s="169"/>
      <c r="BW377" s="169"/>
      <c r="BX377" s="169"/>
      <c r="BY377" s="169"/>
    </row>
    <row r="378" spans="1:77" s="322" customFormat="1" ht="36" customHeight="1" thickTop="1" thickBot="1" x14ac:dyDescent="0.25">
      <c r="B378" s="1578" t="s">
        <v>589</v>
      </c>
      <c r="C378" s="1276"/>
      <c r="D378" s="1395" t="str">
        <f t="shared" si="138"/>
        <v>Parvenir à ses résultats en dominant son sujet, atteindre ses objectifs
(= SERVIR SES DESSEINS, RÉUSSIR)</v>
      </c>
      <c r="E378" s="1359" t="s">
        <v>29</v>
      </c>
      <c r="F378" s="554"/>
      <c r="G378" s="1236" t="str">
        <f>$CB$9&amp;S370&amp;$CC$9&amp;T370</f>
        <v>22% apprécier
77% savoir</v>
      </c>
      <c r="H378" s="1506" t="s">
        <v>14</v>
      </c>
      <c r="I378" s="1503"/>
      <c r="J378" s="1507" t="s">
        <v>19</v>
      </c>
      <c r="K378" s="1515"/>
      <c r="L378" s="1516"/>
      <c r="M378" s="1510" t="s">
        <v>19</v>
      </c>
      <c r="N378" s="1514" t="s">
        <v>19</v>
      </c>
      <c r="O378" s="1110"/>
      <c r="P378" s="554"/>
      <c r="Q378" s="550" t="str">
        <f>C377</f>
        <v>UB.g</v>
      </c>
      <c r="R378" s="550" t="str">
        <f>usrCode(A373&amp;A377)</f>
        <v>UB</v>
      </c>
      <c r="S378" s="1236" t="str">
        <f t="shared" si="134"/>
        <v>SERVIR SES DESSEINS</v>
      </c>
      <c r="T378" s="1236" t="str">
        <f t="shared" si="135"/>
        <v>RÉUSSIR</v>
      </c>
      <c r="U378" s="1236" t="str">
        <f t="shared" si="136"/>
        <v>Parvenir à ses résultats en dominant son sujet</v>
      </c>
      <c r="V378" s="1236" t="str">
        <f t="shared" si="137"/>
        <v>atteindre ses objectifs</v>
      </c>
      <c r="W378" s="554"/>
      <c r="X378" s="550"/>
      <c r="Y378" s="550"/>
      <c r="Z378" s="550"/>
      <c r="AA378" s="550"/>
      <c r="AB378" s="550"/>
      <c r="AC378" s="550"/>
      <c r="AD378" s="550"/>
      <c r="AE378" s="550"/>
      <c r="AF378" s="550"/>
      <c r="AG378" s="936"/>
      <c r="AH378" s="554"/>
      <c r="AI378" s="553"/>
      <c r="AJ378" s="555"/>
      <c r="AM378" s="552"/>
      <c r="AN378" s="552"/>
      <c r="AO378" s="552"/>
      <c r="AP378" s="552"/>
      <c r="AQ378" s="552"/>
      <c r="AR378" s="556"/>
      <c r="AS378" s="552"/>
      <c r="AT378" s="552"/>
      <c r="AU378" s="559"/>
      <c r="AV378" s="559"/>
      <c r="AW378" s="551"/>
      <c r="AX378" s="552"/>
      <c r="AY378" s="552"/>
      <c r="AZ378" s="552"/>
      <c r="BA378" s="81"/>
      <c r="BB378" s="81"/>
      <c r="BC378" s="81"/>
      <c r="BD378" s="543"/>
      <c r="BE378" s="81"/>
      <c r="BF378" s="544"/>
      <c r="BG378" s="169"/>
      <c r="BS378" s="81"/>
      <c r="BT378" s="169"/>
      <c r="BU378" s="169"/>
      <c r="BV378" s="169"/>
      <c r="BW378" s="169"/>
      <c r="BX378" s="169"/>
      <c r="BY378" s="169"/>
    </row>
    <row r="379" spans="1:77" s="322" customFormat="1" ht="36" customHeight="1" thickTop="1" thickBot="1" x14ac:dyDescent="0.25">
      <c r="A379" s="31" t="str">
        <f>usrCode(AU370&amp;AV370)</f>
        <v>GU</v>
      </c>
      <c r="B379" s="553" t="str">
        <f>UPPER(VLOOKUP(A379,LibProfils,4,FALSE))&amp;CHAR(10)&amp;"("&amp;VLOOKUP(A379,LibProfils,5,FALSE)&amp;")"</f>
        <v>S'ADAPTER
(savoir vivre en toute facilité)</v>
      </c>
      <c r="C379" s="1277"/>
      <c r="D379" s="1398" t="str">
        <f t="shared" si="138"/>
        <v>Atteindre ses objectifs avec fermeté, atteindre ses objectifs
(= RÉUSSIR COÛTE QUE COÛTE -UB-, RÉUSSIR)</v>
      </c>
      <c r="E379" s="1360"/>
      <c r="F379" s="554"/>
      <c r="G379" s="1236" t="str">
        <f>$CB$10&amp;S370&amp;$CC$10&amp;T370</f>
        <v>11% apprécier
88% savoir</v>
      </c>
      <c r="H379" s="1506" t="s">
        <v>10</v>
      </c>
      <c r="I379" s="1503"/>
      <c r="J379" s="1507" t="s">
        <v>440</v>
      </c>
      <c r="K379" s="1515"/>
      <c r="L379" s="1509" t="s">
        <v>440</v>
      </c>
      <c r="M379" s="1512"/>
      <c r="N379" s="1514" t="s">
        <v>440</v>
      </c>
      <c r="O379" s="1110"/>
      <c r="P379" s="554"/>
      <c r="Q379" s="550" t="str">
        <f>C380</f>
        <v>UB/g</v>
      </c>
      <c r="R379" s="550" t="str">
        <f>usrCode(A373&amp;A377)</f>
        <v>UB</v>
      </c>
      <c r="S379" s="1236" t="str">
        <f t="shared" si="134"/>
        <v>RÉUSSIR COÛTE QUE COÛTE -UB-</v>
      </c>
      <c r="T379" s="1236" t="str">
        <f t="shared" si="135"/>
        <v>RÉUSSIR</v>
      </c>
      <c r="U379" s="1236" t="str">
        <f t="shared" si="136"/>
        <v>Atteindre ses objectifs avec fermeté</v>
      </c>
      <c r="V379" s="1236" t="str">
        <f t="shared" si="137"/>
        <v>atteindre ses objectifs</v>
      </c>
      <c r="W379" s="554"/>
      <c r="X379" s="550"/>
      <c r="Y379" s="550"/>
      <c r="Z379" s="550"/>
      <c r="AA379" s="550"/>
      <c r="AB379" s="550"/>
      <c r="AC379" s="550"/>
      <c r="AD379" s="550"/>
      <c r="AE379" s="550"/>
      <c r="AF379" s="550"/>
      <c r="AG379" s="936"/>
      <c r="AH379" s="554"/>
      <c r="AI379" s="553"/>
      <c r="AJ379" s="555"/>
      <c r="AM379" s="552"/>
      <c r="AN379" s="552"/>
      <c r="AO379" s="552"/>
      <c r="AP379" s="552"/>
      <c r="AQ379" s="552"/>
      <c r="AR379" s="556"/>
      <c r="AS379" s="552"/>
      <c r="AT379" s="552"/>
      <c r="AU379" s="559"/>
      <c r="AV379" s="559"/>
      <c r="AW379" s="551"/>
      <c r="AX379" s="552"/>
      <c r="AY379" s="552"/>
      <c r="AZ379" s="552"/>
      <c r="BA379" s="81"/>
      <c r="BB379" s="81"/>
      <c r="BC379" s="81"/>
      <c r="BD379" s="543"/>
      <c r="BE379" s="81"/>
      <c r="BF379" s="544"/>
      <c r="BG379" s="169"/>
      <c r="BS379" s="81"/>
      <c r="BT379" s="169"/>
      <c r="BU379" s="169"/>
      <c r="BV379" s="169"/>
      <c r="BW379" s="169"/>
      <c r="BX379" s="169"/>
      <c r="BY379" s="169"/>
    </row>
    <row r="380" spans="1:77" s="322" customFormat="1" ht="36" customHeight="1" thickTop="1" thickBot="1" x14ac:dyDescent="0.25">
      <c r="A380" s="31" t="s">
        <v>14</v>
      </c>
      <c r="B380" s="553" t="str">
        <f>UPPER(VLOOKUP(A380,LibProfils,4,FALSE))&amp;CHAR(10)&amp;"("&amp;VLOOKUP(A380,LibProfils,5,FALSE)&amp;")"</f>
        <v>S'ENGAGER
(agir au nom de ce qui est grand)</v>
      </c>
      <c r="C380" s="1278" t="str">
        <f>usrCode(AS370&amp;AV370&amp;"/"&amp;AU370)</f>
        <v>UB/g</v>
      </c>
      <c r="D380" s="1399" t="str">
        <f t="shared" si="138"/>
        <v>Atteindre ses objectifs avec fermeté, être plus important que son prochain
(= RÉUSSIR COÛTE QUE COÛTE -UB-, PRÉCÉDER)</v>
      </c>
      <c r="E380" s="1393"/>
      <c r="F380" s="554"/>
      <c r="G380" s="1236" t="str">
        <f>$CB$11&amp;S370&amp;$CC$11&amp;T370</f>
        <v xml:space="preserve">  0% apprécier
99% savoir</v>
      </c>
      <c r="H380" s="1506" t="s">
        <v>15</v>
      </c>
      <c r="I380" s="1517"/>
      <c r="J380" s="1507" t="s">
        <v>20</v>
      </c>
      <c r="K380" s="1508" t="s">
        <v>20</v>
      </c>
      <c r="L380" s="1516"/>
      <c r="M380" s="1512"/>
      <c r="N380" s="1514" t="s">
        <v>20</v>
      </c>
      <c r="O380" s="1110"/>
      <c r="P380" s="554"/>
      <c r="Q380" s="550" t="str">
        <f>C380</f>
        <v>UB/g</v>
      </c>
      <c r="R380" s="550" t="str">
        <f>usrCode(A373&amp;"/"&amp;A376)</f>
        <v>B/g</v>
      </c>
      <c r="S380" s="1236" t="str">
        <f t="shared" si="134"/>
        <v>RÉUSSIR COÛTE QUE COÛTE -UB-</v>
      </c>
      <c r="T380" s="1236" t="str">
        <f t="shared" si="135"/>
        <v>PRÉCÉDER</v>
      </c>
      <c r="U380" s="1236" t="str">
        <f t="shared" si="136"/>
        <v>Atteindre ses objectifs avec fermeté</v>
      </c>
      <c r="V380" s="1236" t="str">
        <f t="shared" si="137"/>
        <v>être plus important que son prochain</v>
      </c>
      <c r="W380" s="554"/>
      <c r="X380" s="550"/>
      <c r="Y380" s="550"/>
      <c r="Z380" s="550"/>
      <c r="AA380" s="550"/>
      <c r="AB380" s="550"/>
      <c r="AC380" s="550"/>
      <c r="AD380" s="550"/>
      <c r="AE380" s="550"/>
      <c r="AF380" s="550"/>
      <c r="AG380" s="936"/>
      <c r="AH380" s="554"/>
      <c r="AI380" s="553"/>
      <c r="AJ380" s="555"/>
      <c r="AM380" s="552"/>
      <c r="AN380" s="552"/>
      <c r="AO380" s="552"/>
      <c r="AP380" s="552"/>
      <c r="AQ380" s="552"/>
      <c r="AR380" s="556"/>
      <c r="AS380" s="552"/>
      <c r="AT380" s="552"/>
      <c r="AU380" s="559"/>
      <c r="AV380" s="559"/>
      <c r="AW380" s="551"/>
      <c r="AX380" s="552"/>
      <c r="AY380" s="552"/>
      <c r="AZ380" s="552"/>
      <c r="BA380" s="81"/>
      <c r="BB380" s="81"/>
      <c r="BC380" s="81"/>
      <c r="BD380" s="543"/>
      <c r="BE380" s="81"/>
      <c r="BF380" s="544"/>
      <c r="BG380" s="169"/>
      <c r="BS380" s="81"/>
      <c r="BT380" s="169"/>
      <c r="BU380" s="169"/>
      <c r="BV380" s="169"/>
      <c r="BW380" s="169"/>
      <c r="BX380" s="169"/>
      <c r="BY380" s="169"/>
    </row>
    <row r="381" spans="1:77" s="322" customFormat="1" ht="36" customHeight="1" thickTop="1" thickBot="1" x14ac:dyDescent="0.25">
      <c r="B381" s="1363" t="str">
        <f>"présence de la motivation "&amp;A373&amp;" ("&amp;VLOOKUP(A373,LibProfils,4,FALSE)&amp;")"&amp;CHAR(10)&amp;"absence de la motivation "&amp;A379&amp;" ("&amp;VLOOKUP(A379,LibProfils,4,FALSE)&amp;")"</f>
        <v>présence de la motivation B (pouvoir)
absence de la motivation GU (s'adapter)</v>
      </c>
      <c r="C381" s="1108" t="str">
        <f>A373&amp;"."&amp;LOWER(A380)</f>
        <v>B.rw</v>
      </c>
      <c r="D381" s="1400" t="str">
        <f t="shared" si="138"/>
        <v>Avoir le pouvoir d'impacter, garantir l'ordre du monde
(= ÊTRE PUISSANT, DIRIGER)</v>
      </c>
      <c r="E381" s="1281"/>
      <c r="F381" s="554"/>
      <c r="G381" s="1236" t="str">
        <f>$CB$12&amp;VLOOKUP(AU370,LibProfils,4,FALSE)&amp;$CC$12&amp;VLOOKUP(AV370,LibProfils,4,FALSE)</f>
        <v xml:space="preserve">  0% apprécier
  0% savoir</v>
      </c>
      <c r="H381" s="1236"/>
      <c r="I381" s="1504" t="s">
        <v>445</v>
      </c>
      <c r="O381" s="1110"/>
      <c r="P381" s="554"/>
      <c r="Q381" s="550" t="str">
        <f>C381</f>
        <v>B.rw</v>
      </c>
      <c r="R381" s="550" t="str">
        <f>usrCode(A373&amp;A380)</f>
        <v>RWB</v>
      </c>
      <c r="S381" s="1236" t="str">
        <f>UPPER(VLOOKUP(Q381,LibProfils,4,FALSE))</f>
        <v>ÊTRE PUISSANT</v>
      </c>
      <c r="T381" s="1236" t="str">
        <f t="shared" si="135"/>
        <v>DIRIGER</v>
      </c>
      <c r="U381" s="1236" t="str">
        <f t="shared" si="136"/>
        <v>Avoir le pouvoir d'impacter</v>
      </c>
      <c r="V381" s="1236" t="str">
        <f t="shared" si="137"/>
        <v>garantir l'ordre du monde</v>
      </c>
      <c r="W381" s="554"/>
      <c r="X381" s="550"/>
      <c r="Y381" s="550"/>
      <c r="Z381" s="550"/>
      <c r="AA381" s="550"/>
      <c r="AB381" s="550"/>
      <c r="AC381" s="550"/>
      <c r="AD381" s="550"/>
      <c r="AE381" s="550"/>
      <c r="AF381" s="550"/>
      <c r="AG381" s="936"/>
      <c r="AH381" s="554"/>
      <c r="AI381" s="553"/>
      <c r="AJ381" s="555"/>
      <c r="AM381" s="552"/>
      <c r="AN381" s="552"/>
      <c r="AO381" s="552"/>
      <c r="AP381" s="552"/>
      <c r="AQ381" s="552"/>
      <c r="AR381" s="556"/>
      <c r="AS381" s="552"/>
      <c r="AT381" s="552"/>
      <c r="AU381" s="559"/>
      <c r="AV381" s="559"/>
      <c r="AW381" s="551"/>
      <c r="AX381" s="552"/>
      <c r="AY381" s="552"/>
      <c r="AZ381" s="552"/>
      <c r="BA381" s="81"/>
      <c r="BB381" s="81"/>
      <c r="BC381" s="81"/>
      <c r="BD381" s="543"/>
      <c r="BE381" s="81"/>
      <c r="BF381" s="544"/>
      <c r="BG381" s="169"/>
      <c r="BS381" s="81"/>
      <c r="BT381" s="169"/>
      <c r="BU381" s="169"/>
      <c r="BV381" s="169"/>
      <c r="BW381" s="169"/>
      <c r="BX381" s="169"/>
      <c r="BY381" s="169"/>
    </row>
    <row r="382" spans="1:77" s="322" customFormat="1" ht="36" customHeight="1" thickTop="1" thickBot="1" x14ac:dyDescent="0.25">
      <c r="B382" s="1128"/>
      <c r="C382" s="1125"/>
      <c r="D382" s="553"/>
      <c r="E382" s="554"/>
      <c r="F382" s="554"/>
      <c r="G382" s="554"/>
      <c r="H382" s="1110"/>
      <c r="I382" s="1110"/>
      <c r="J382" s="1489"/>
      <c r="K382" s="1489"/>
      <c r="L382" s="1110"/>
      <c r="M382" s="1110"/>
      <c r="N382" s="1110"/>
      <c r="O382" s="1110"/>
      <c r="P382" s="554"/>
      <c r="Q382" s="554"/>
      <c r="R382" s="554"/>
      <c r="S382" s="554"/>
      <c r="T382" s="554"/>
      <c r="U382" s="554"/>
      <c r="V382" s="554"/>
      <c r="W382" s="554"/>
      <c r="X382" s="550"/>
      <c r="Y382" s="550"/>
      <c r="Z382" s="550"/>
      <c r="AA382" s="550"/>
      <c r="AB382" s="550"/>
      <c r="AC382" s="550"/>
      <c r="AD382" s="550"/>
      <c r="AE382" s="550"/>
      <c r="AF382" s="550"/>
      <c r="AG382" s="936"/>
      <c r="AH382" s="554"/>
      <c r="AI382" s="553"/>
      <c r="AJ382" s="555"/>
      <c r="AM382" s="552"/>
      <c r="AN382" s="552"/>
      <c r="AO382" s="552"/>
      <c r="AP382" s="552"/>
      <c r="AQ382" s="552"/>
      <c r="AR382" s="556"/>
      <c r="AS382" s="552"/>
      <c r="AT382" s="552"/>
      <c r="AU382" s="559"/>
      <c r="AV382" s="559"/>
      <c r="AW382" s="551"/>
      <c r="AX382" s="552"/>
      <c r="AY382" s="552"/>
      <c r="AZ382" s="552"/>
      <c r="BA382" s="81"/>
      <c r="BB382" s="81"/>
      <c r="BC382" s="81"/>
      <c r="BD382" s="543"/>
      <c r="BE382" s="81"/>
      <c r="BF382" s="544"/>
      <c r="BG382" s="169"/>
      <c r="BS382" s="81"/>
      <c r="BT382" s="169"/>
      <c r="BU382" s="169"/>
      <c r="BV382" s="169"/>
      <c r="BW382" s="169"/>
      <c r="BX382" s="169"/>
      <c r="BY382" s="169"/>
    </row>
    <row r="383" spans="1:77" s="322" customFormat="1" ht="36" customHeight="1" thickTop="1" thickBot="1" x14ac:dyDescent="0.25">
      <c r="A383" s="1281" t="str">
        <f>usrCode(AS383&amp;AU383&amp;AV383)</f>
        <v>WUB</v>
      </c>
      <c r="B383" s="1136" t="str">
        <f>UPPER(VLOOKUP(A383,LibProfils,4,FALSE))&amp;CHAR(10)&amp;"("&amp;VLOOKUP(A383,LibProfils,5,FALSE)&amp;")"</f>
        <v>ADMINISTRER
(orchestrer l'efficacité)</v>
      </c>
      <c r="C383" s="1125"/>
      <c r="D383" s="553"/>
      <c r="E383" s="554"/>
      <c r="F383" s="554"/>
      <c r="G383" s="1364"/>
      <c r="H383" s="1110"/>
      <c r="I383" s="1504" t="s">
        <v>444</v>
      </c>
      <c r="J383" s="1489"/>
      <c r="K383" s="1489"/>
      <c r="L383" s="1110"/>
      <c r="M383" s="1110"/>
      <c r="N383" s="1110"/>
      <c r="O383" s="1110"/>
      <c r="P383" s="554"/>
      <c r="Q383" s="554" t="str">
        <f>A389</f>
        <v>W</v>
      </c>
      <c r="R383" s="554" t="str">
        <f>A390</f>
        <v>U</v>
      </c>
      <c r="S383" s="1236" t="str">
        <f>VLOOKUP(Q383,LibProfils,4,FALSE)</f>
        <v>appartenir</v>
      </c>
      <c r="T383" s="1236" t="str">
        <f>VLOOKUP(R383,LibProfils,4,FALSE)</f>
        <v>savoir</v>
      </c>
      <c r="U383" s="554"/>
      <c r="V383" s="554"/>
      <c r="W383" s="554"/>
      <c r="X383" s="550"/>
      <c r="Y383" s="550"/>
      <c r="Z383" s="550"/>
      <c r="AA383" s="550"/>
      <c r="AB383" s="550"/>
      <c r="AC383" s="550"/>
      <c r="AD383" s="550"/>
      <c r="AE383" s="550"/>
      <c r="AF383" s="550"/>
      <c r="AG383" s="936"/>
      <c r="AH383" s="554"/>
      <c r="AI383" s="553"/>
      <c r="AJ383" s="555"/>
      <c r="AM383" s="552"/>
      <c r="AN383" s="552"/>
      <c r="AO383" s="552"/>
      <c r="AP383" s="552"/>
      <c r="AQ383" s="552"/>
      <c r="AR383" s="556"/>
      <c r="AS383" s="559" t="str">
        <f>AS590</f>
        <v>B</v>
      </c>
      <c r="AT383" s="552"/>
      <c r="AU383" s="559" t="str">
        <f>AU590</f>
        <v>W</v>
      </c>
      <c r="AV383" s="559" t="str">
        <f>AV590</f>
        <v>U</v>
      </c>
      <c r="AW383" s="551"/>
      <c r="AX383" s="552"/>
      <c r="AY383" s="552"/>
      <c r="AZ383" s="552"/>
      <c r="BA383" s="81"/>
      <c r="BB383" s="81"/>
      <c r="BC383" s="81"/>
      <c r="BD383" s="543"/>
      <c r="BE383" s="81"/>
      <c r="BF383" s="544"/>
      <c r="BG383" s="169"/>
      <c r="BS383" s="81"/>
      <c r="BT383" s="169"/>
      <c r="BU383" s="169"/>
      <c r="BV383" s="169"/>
      <c r="BW383" s="169"/>
      <c r="BX383" s="169"/>
      <c r="BY383" s="169"/>
    </row>
    <row r="384" spans="1:77" s="322" customFormat="1" ht="36" customHeight="1" thickTop="1" thickBot="1" x14ac:dyDescent="0.25">
      <c r="B384" s="1128"/>
      <c r="C384" s="1208" t="str">
        <f>usrCode(AS383&amp;AU383&amp;"/"&amp;AV383)</f>
        <v>WB/u</v>
      </c>
      <c r="D384" s="1394" t="str">
        <f>$U$3&amp;U384&amp;$U$4&amp;V384&amp;$U$5&amp;$U$6&amp;$U$7&amp;S384&amp;$U$8&amp;T384&amp;$U$9</f>
        <v>Être de ceux qui ont le pouvoir, disposer de ressources à court terme
(= ÊTRE PARMI LES PUISSANTS, CONSOMMER)</v>
      </c>
      <c r="E384" s="1387"/>
      <c r="F384" s="554"/>
      <c r="G384" s="1236" t="str">
        <f>$CB$2&amp;S383&amp;$CC$2&amp;T383</f>
        <v>99% appartenir
  0% savoir</v>
      </c>
      <c r="H384" s="1506" t="s">
        <v>6</v>
      </c>
      <c r="I384" s="1505"/>
      <c r="J384" s="1507" t="s">
        <v>439</v>
      </c>
      <c r="K384" s="1508" t="s">
        <v>439</v>
      </c>
      <c r="L384" s="1545"/>
      <c r="M384" s="1510" t="s">
        <v>439</v>
      </c>
      <c r="N384" s="1511"/>
      <c r="O384" s="1110"/>
      <c r="P384" s="554"/>
      <c r="Q384" s="550" t="str">
        <f>C384</f>
        <v>WB/u</v>
      </c>
      <c r="R384" s="550" t="str">
        <f>usrCode(A386&amp;"/"&amp;A390)</f>
        <v>B/u</v>
      </c>
      <c r="S384" s="1236" t="str">
        <f t="shared" ref="S384:S393" si="139">UPPER(VLOOKUP(Q384,LibProfils,4,FALSE))</f>
        <v>ÊTRE PARMI LES PUISSANTS</v>
      </c>
      <c r="T384" s="1236" t="str">
        <f t="shared" ref="T384:T394" si="140">UPPER(VLOOKUP(R384,LibProfils,4,FALSE))</f>
        <v>CONSOMMER</v>
      </c>
      <c r="U384" s="1236" t="str">
        <f t="shared" ref="U384:U394" si="141">UPPER(LEFT(VLOOKUP(Q384,LibProfils,5,FALSE)))&amp;MID(VLOOKUP(Q384,LibProfils,5,FALSE),2,99)</f>
        <v>Être de ceux qui ont le pouvoir</v>
      </c>
      <c r="V384" s="1236" t="str">
        <f t="shared" ref="V384:V394" si="142">VLOOKUP(R384,LibProfils,5,FALSE)</f>
        <v>disposer de ressources à court terme</v>
      </c>
      <c r="W384" s="554"/>
      <c r="X384" s="550"/>
      <c r="Y384" s="550"/>
      <c r="Z384" s="550"/>
      <c r="AA384" s="550"/>
      <c r="AB384" s="550"/>
      <c r="AC384" s="550"/>
      <c r="AD384" s="550"/>
      <c r="AE384" s="550"/>
      <c r="AF384" s="550"/>
      <c r="AG384" s="936"/>
      <c r="AH384" s="554"/>
      <c r="AI384" s="553"/>
      <c r="AJ384" s="555"/>
      <c r="AM384" s="552"/>
      <c r="AN384" s="552"/>
      <c r="AO384" s="552"/>
      <c r="AP384" s="552"/>
      <c r="AQ384" s="552"/>
      <c r="AR384" s="556"/>
      <c r="AS384" s="552"/>
      <c r="AT384" s="552"/>
      <c r="AU384" s="559"/>
      <c r="AV384" s="559"/>
      <c r="AW384" s="551"/>
      <c r="AX384" s="552"/>
      <c r="AY384" s="552"/>
      <c r="AZ384" s="552"/>
      <c r="BA384" s="81"/>
      <c r="BB384" s="81"/>
      <c r="BC384" s="81"/>
      <c r="BD384" s="543"/>
      <c r="BE384" s="81"/>
      <c r="BF384" s="544"/>
      <c r="BG384" s="169"/>
      <c r="BS384" s="81"/>
      <c r="BT384" s="169"/>
      <c r="BU384" s="169"/>
      <c r="BV384" s="169"/>
      <c r="BW384" s="169"/>
      <c r="BX384" s="169"/>
      <c r="BY384" s="169"/>
    </row>
    <row r="385" spans="1:77" s="322" customFormat="1" ht="36" customHeight="1" thickTop="1" thickBot="1" x14ac:dyDescent="0.25">
      <c r="B385" s="1578" t="s">
        <v>385</v>
      </c>
      <c r="C385" s="1139"/>
      <c r="D385" s="1395" t="str">
        <f t="shared" ref="D385:D394" si="143">$U$3&amp;U385&amp;$U$4&amp;V385&amp;$U$5&amp;$U$6&amp;$U$7&amp;S385&amp;$U$8&amp;T385&amp;$U$9</f>
        <v>Être de ceux qui ont le pouvoir, disposer d'une place dans le système
(= ÊTRE PARMI LES PUISSANTS, INTÉGRER)</v>
      </c>
      <c r="E385" s="1303"/>
      <c r="F385" s="554"/>
      <c r="G385" s="1236" t="str">
        <f>$CB$3&amp;S383&amp;$CC$3&amp;T383</f>
        <v>88% appartenir
11% savoir</v>
      </c>
      <c r="H385" s="1506" t="s">
        <v>11</v>
      </c>
      <c r="I385" s="1503"/>
      <c r="J385" s="1507" t="s">
        <v>16</v>
      </c>
      <c r="K385" s="1549" t="s">
        <v>16</v>
      </c>
      <c r="L385" s="1547" t="s">
        <v>16</v>
      </c>
      <c r="M385" s="1550"/>
      <c r="N385" s="1511"/>
      <c r="O385" s="1110"/>
      <c r="P385" s="554"/>
      <c r="Q385" s="550" t="str">
        <f>C384</f>
        <v>WB/u</v>
      </c>
      <c r="R385" s="550" t="str">
        <f>usrCode(A386&amp;A389)</f>
        <v>WB</v>
      </c>
      <c r="S385" s="1236" t="str">
        <f t="shared" si="139"/>
        <v>ÊTRE PARMI LES PUISSANTS</v>
      </c>
      <c r="T385" s="1236" t="str">
        <f t="shared" si="140"/>
        <v>INTÉGRER</v>
      </c>
      <c r="U385" s="1236" t="str">
        <f t="shared" si="141"/>
        <v>Être de ceux qui ont le pouvoir</v>
      </c>
      <c r="V385" s="1236" t="str">
        <f t="shared" si="142"/>
        <v>disposer d'une place dans le système</v>
      </c>
      <c r="W385" s="554"/>
      <c r="X385" s="550"/>
      <c r="Y385" s="550"/>
      <c r="Z385" s="550"/>
      <c r="AA385" s="550"/>
      <c r="AB385" s="550"/>
      <c r="AC385" s="550"/>
      <c r="AD385" s="550"/>
      <c r="AE385" s="550"/>
      <c r="AF385" s="550"/>
      <c r="AG385" s="936"/>
      <c r="AH385" s="554"/>
      <c r="AI385" s="553"/>
      <c r="AJ385" s="555"/>
      <c r="AM385" s="552"/>
      <c r="AN385" s="552"/>
      <c r="AO385" s="552"/>
      <c r="AP385" s="552"/>
      <c r="AQ385" s="552"/>
      <c r="AR385" s="556"/>
      <c r="AS385" s="552"/>
      <c r="AT385" s="552"/>
      <c r="AU385" s="559"/>
      <c r="AV385" s="559"/>
      <c r="AW385" s="551"/>
      <c r="AX385" s="552"/>
      <c r="AY385" s="552"/>
      <c r="AZ385" s="552"/>
      <c r="BA385" s="81"/>
      <c r="BB385" s="81"/>
      <c r="BC385" s="81"/>
      <c r="BD385" s="543"/>
      <c r="BE385" s="81"/>
      <c r="BF385" s="544"/>
      <c r="BG385" s="169"/>
      <c r="BS385" s="81"/>
      <c r="BT385" s="169"/>
      <c r="BU385" s="169"/>
      <c r="BV385" s="169"/>
      <c r="BW385" s="169"/>
      <c r="BX385" s="169"/>
      <c r="BY385" s="169"/>
    </row>
    <row r="386" spans="1:77" s="322" customFormat="1" ht="36" customHeight="1" thickTop="1" thickBot="1" x14ac:dyDescent="0.25">
      <c r="A386" s="31" t="str">
        <f>usrCode(AS383)</f>
        <v>B</v>
      </c>
      <c r="B386" s="553" t="str">
        <f>UPPER(VLOOKUP(A386,LibProfils,4,FALSE))&amp;CHAR(10)&amp;"("&amp;VLOOKUP(A386,LibProfils,5,FALSE)&amp;")"</f>
        <v>POUVOIR
(vivre dans un monde de compétition)</v>
      </c>
      <c r="C386" s="1140"/>
      <c r="D386" s="1398" t="str">
        <f t="shared" si="143"/>
        <v>Exercer une place de pouvoir élevée, disposer d'une place dans le système
(= AVOIR UNE POSITION DE POUVOIR -WB-, INTÉGRER)</v>
      </c>
      <c r="E386" s="1304"/>
      <c r="F386" s="554"/>
      <c r="G386" s="1236" t="str">
        <f>$CB$4&amp;S383&amp;$CC$4&amp;T383</f>
        <v>77% appartenir
22% savoir</v>
      </c>
      <c r="H386" s="1506" t="s">
        <v>7</v>
      </c>
      <c r="I386" s="1503"/>
      <c r="J386" s="1513"/>
      <c r="K386" s="1508" t="s">
        <v>442</v>
      </c>
      <c r="L386" s="1548" t="s">
        <v>442</v>
      </c>
      <c r="M386" s="1512"/>
      <c r="N386" s="1514" t="s">
        <v>442</v>
      </c>
      <c r="O386" s="1110"/>
      <c r="P386" s="554"/>
      <c r="Q386" s="550" t="str">
        <f>C387</f>
        <v>WB.u</v>
      </c>
      <c r="R386" s="550" t="str">
        <f>usrCode(A386&amp;A389)</f>
        <v>WB</v>
      </c>
      <c r="S386" s="1236" t="str">
        <f t="shared" si="139"/>
        <v>AVOIR UNE POSITION DE POUVOIR -WB-</v>
      </c>
      <c r="T386" s="1236" t="str">
        <f t="shared" si="140"/>
        <v>INTÉGRER</v>
      </c>
      <c r="U386" s="1236" t="str">
        <f t="shared" si="141"/>
        <v>Exercer une place de pouvoir élevée</v>
      </c>
      <c r="V386" s="1236" t="str">
        <f t="shared" si="142"/>
        <v>disposer d'une place dans le système</v>
      </c>
      <c r="W386" s="554"/>
      <c r="X386" s="550"/>
      <c r="Y386" s="550"/>
      <c r="Z386" s="550"/>
      <c r="AA386" s="550"/>
      <c r="AB386" s="550"/>
      <c r="AC386" s="550"/>
      <c r="AD386" s="550"/>
      <c r="AE386" s="550"/>
      <c r="AF386" s="550"/>
      <c r="AG386" s="936"/>
      <c r="AH386" s="554"/>
      <c r="AI386" s="553"/>
      <c r="AJ386" s="555"/>
      <c r="AM386" s="552"/>
      <c r="AN386" s="552"/>
      <c r="AO386" s="552"/>
      <c r="AP386" s="552"/>
      <c r="AQ386" s="552"/>
      <c r="AR386" s="556"/>
      <c r="AS386" s="552"/>
      <c r="AT386" s="552"/>
      <c r="AU386" s="559"/>
      <c r="AV386" s="559"/>
      <c r="AW386" s="551"/>
      <c r="AX386" s="552"/>
      <c r="AY386" s="552"/>
      <c r="AZ386" s="552"/>
      <c r="BA386" s="81"/>
      <c r="BB386" s="81"/>
      <c r="BC386" s="81"/>
      <c r="BD386" s="543"/>
      <c r="BE386" s="81"/>
      <c r="BF386" s="544"/>
      <c r="BG386" s="169"/>
      <c r="BS386" s="81"/>
      <c r="BT386" s="169"/>
      <c r="BU386" s="169"/>
      <c r="BV386" s="169"/>
      <c r="BW386" s="169"/>
      <c r="BX386" s="169"/>
      <c r="BY386" s="169"/>
    </row>
    <row r="387" spans="1:77" s="322" customFormat="1" ht="36" customHeight="1" thickTop="1" thickBot="1" x14ac:dyDescent="0.25">
      <c r="C387" s="1388" t="str">
        <f>usrCode(AS383&amp;AU383)&amp;"."&amp;LOWER(AV383)</f>
        <v>WB.u</v>
      </c>
      <c r="D387" s="1399" t="str">
        <f t="shared" si="143"/>
        <v>Exercer une place de pouvoir élevée, occuper un rôle de pouvoir
(= AVOIR UNE POSITION DE POUVOIR -WB-, AVOIR UN STATUT)</v>
      </c>
      <c r="E387" s="1389"/>
      <c r="F387" s="554"/>
      <c r="G387" s="1236" t="str">
        <f>$CB$5&amp;S383&amp;$CC$5&amp;T383</f>
        <v>66% appartenir
33% savoir</v>
      </c>
      <c r="H387" s="1506" t="s">
        <v>12</v>
      </c>
      <c r="I387" s="1503"/>
      <c r="J387" s="1513"/>
      <c r="K387" s="1508" t="s">
        <v>17</v>
      </c>
      <c r="L387" s="1509" t="s">
        <v>17</v>
      </c>
      <c r="M387" s="1510" t="s">
        <v>17</v>
      </c>
      <c r="N387" s="1511"/>
      <c r="O387" s="1110"/>
      <c r="P387" s="554"/>
      <c r="Q387" s="550" t="str">
        <f>C387</f>
        <v>WB.u</v>
      </c>
      <c r="R387" s="550" t="str">
        <f>A386&amp;"."&amp;LOWER(A389)</f>
        <v>B.w</v>
      </c>
      <c r="S387" s="1236" t="str">
        <f t="shared" si="139"/>
        <v>AVOIR UNE POSITION DE POUVOIR -WB-</v>
      </c>
      <c r="T387" s="1236" t="str">
        <f t="shared" si="140"/>
        <v>AVOIR UN STATUT</v>
      </c>
      <c r="U387" s="1236" t="str">
        <f t="shared" si="141"/>
        <v>Exercer une place de pouvoir élevée</v>
      </c>
      <c r="V387" s="1236" t="str">
        <f t="shared" si="142"/>
        <v>occuper un rôle de pouvoir</v>
      </c>
      <c r="W387" s="554"/>
      <c r="X387" s="550"/>
      <c r="Y387" s="550"/>
      <c r="Z387" s="550"/>
      <c r="AA387" s="550"/>
      <c r="AB387" s="550"/>
      <c r="AC387" s="550"/>
      <c r="AD387" s="550"/>
      <c r="AE387" s="550"/>
      <c r="AF387" s="550"/>
      <c r="AG387" s="936"/>
      <c r="AH387" s="554"/>
      <c r="AI387" s="553"/>
      <c r="AJ387" s="555"/>
      <c r="AM387" s="552"/>
      <c r="AN387" s="552"/>
      <c r="AO387" s="552"/>
      <c r="AP387" s="552"/>
      <c r="AQ387" s="552"/>
      <c r="AR387" s="556"/>
      <c r="AS387" s="552"/>
      <c r="AT387" s="552"/>
      <c r="AU387" s="559"/>
      <c r="AV387" s="559"/>
      <c r="AW387" s="551"/>
      <c r="AX387" s="552"/>
      <c r="AY387" s="552"/>
      <c r="AZ387" s="552"/>
      <c r="BA387" s="81"/>
      <c r="BB387" s="81"/>
      <c r="BC387" s="81"/>
      <c r="BD387" s="543"/>
      <c r="BE387" s="81"/>
      <c r="BF387" s="544"/>
      <c r="BG387" s="169"/>
      <c r="BS387" s="81"/>
      <c r="BT387" s="169"/>
      <c r="BU387" s="169"/>
      <c r="BV387" s="169"/>
      <c r="BW387" s="169"/>
      <c r="BX387" s="169"/>
      <c r="BY387" s="169"/>
    </row>
    <row r="388" spans="1:77" s="322" customFormat="1" ht="36" customHeight="1" thickTop="1" thickBot="1" x14ac:dyDescent="0.25">
      <c r="B388" s="1578" t="s">
        <v>384</v>
      </c>
      <c r="C388" s="1141"/>
      <c r="D388" s="1396" t="str">
        <f t="shared" si="143"/>
        <v>Orchestrer l'efficacité, occuper un rôle de pouvoir
(= ADMINISTRER, AVOIR UN STATUT)</v>
      </c>
      <c r="E388" s="1305"/>
      <c r="F388" s="554"/>
      <c r="G388" s="1236" t="str">
        <f>$CB$6&amp;S383&amp;$CC$6&amp;T383</f>
        <v>55% appartenir
44% savoir</v>
      </c>
      <c r="H388" s="1506" t="s">
        <v>8</v>
      </c>
      <c r="I388" s="1503"/>
      <c r="J388" s="1507" t="s">
        <v>441</v>
      </c>
      <c r="K388" s="1515"/>
      <c r="L388" s="1509" t="s">
        <v>441</v>
      </c>
      <c r="M388" s="1510" t="s">
        <v>441</v>
      </c>
      <c r="N388" s="1511"/>
      <c r="O388" s="1110"/>
      <c r="P388" s="554"/>
      <c r="Q388" s="550" t="str">
        <f>A383</f>
        <v>WUB</v>
      </c>
      <c r="R388" s="550" t="str">
        <f>A386&amp;"."&amp;LOWER(A389)</f>
        <v>B.w</v>
      </c>
      <c r="S388" s="1236" t="str">
        <f t="shared" si="139"/>
        <v>ADMINISTRER</v>
      </c>
      <c r="T388" s="1236" t="str">
        <f t="shared" si="140"/>
        <v>AVOIR UN STATUT</v>
      </c>
      <c r="U388" s="1236" t="str">
        <f t="shared" si="141"/>
        <v>Orchestrer l'efficacité</v>
      </c>
      <c r="V388" s="1236" t="str">
        <f t="shared" si="142"/>
        <v>occuper un rôle de pouvoir</v>
      </c>
      <c r="W388" s="554"/>
      <c r="X388" s="550"/>
      <c r="Y388" s="550"/>
      <c r="Z388" s="550"/>
      <c r="AA388" s="550"/>
      <c r="AB388" s="550"/>
      <c r="AC388" s="550"/>
      <c r="AD388" s="550"/>
      <c r="AE388" s="550"/>
      <c r="AF388" s="550"/>
      <c r="AG388" s="936"/>
      <c r="AH388" s="554"/>
      <c r="AI388" s="553"/>
      <c r="AJ388" s="555"/>
      <c r="AM388" s="552"/>
      <c r="AN388" s="552"/>
      <c r="AO388" s="552"/>
      <c r="AP388" s="552"/>
      <c r="AQ388" s="552"/>
      <c r="AR388" s="556"/>
      <c r="AS388" s="552"/>
      <c r="AT388" s="552"/>
      <c r="AU388" s="559"/>
      <c r="AV388" s="559"/>
      <c r="AW388" s="551"/>
      <c r="AX388" s="552"/>
      <c r="AY388" s="552"/>
      <c r="AZ388" s="552"/>
      <c r="BA388" s="81"/>
      <c r="BB388" s="81"/>
      <c r="BC388" s="81"/>
      <c r="BD388" s="543"/>
      <c r="BE388" s="81"/>
      <c r="BF388" s="544"/>
      <c r="BG388" s="169"/>
      <c r="BS388" s="81"/>
      <c r="BT388" s="169"/>
      <c r="BU388" s="169"/>
      <c r="BV388" s="169"/>
      <c r="BW388" s="169"/>
      <c r="BX388" s="169"/>
      <c r="BY388" s="169"/>
    </row>
    <row r="389" spans="1:77" s="322" customFormat="1" ht="36" customHeight="1" thickTop="1" thickBot="1" x14ac:dyDescent="0.25">
      <c r="A389" s="31" t="str">
        <f>usrCode(AU383)</f>
        <v>W</v>
      </c>
      <c r="B389" s="553" t="str">
        <f>UPPER(VLOOKUP(A389,LibProfils,4,FALSE))&amp;CHAR(10)&amp;"("&amp;VLOOKUP(A389,LibProfils,5,FALSE)&amp;")"</f>
        <v>APPARTENIR
(vivre en société)</v>
      </c>
      <c r="C389" s="1137"/>
      <c r="D389" s="1395" t="str">
        <f t="shared" si="143"/>
        <v>Orchestrer l'efficacité, obtenir les meilleurs résultats
(= ADMINISTRER, AVOIR DU SUCCÈS)</v>
      </c>
      <c r="E389" s="1306"/>
      <c r="F389" s="554"/>
      <c r="G389" s="1236" t="str">
        <f>$CB$7&amp;S383&amp;$CC$7&amp;T383</f>
        <v>44% appartenir
55% savoir</v>
      </c>
      <c r="H389" s="1506" t="s">
        <v>13</v>
      </c>
      <c r="I389" s="1503"/>
      <c r="J389" s="1513"/>
      <c r="K389" s="1515"/>
      <c r="L389" s="1509" t="s">
        <v>18</v>
      </c>
      <c r="M389" s="1510" t="s">
        <v>18</v>
      </c>
      <c r="N389" s="1514" t="s">
        <v>18</v>
      </c>
      <c r="O389" s="1110"/>
      <c r="P389" s="554"/>
      <c r="Q389" s="550" t="str">
        <f>A383</f>
        <v>WUB</v>
      </c>
      <c r="R389" s="550" t="str">
        <f>A386&amp;"."&amp;LOWER(A390)</f>
        <v>B.u</v>
      </c>
      <c r="S389" s="1236" t="str">
        <f t="shared" si="139"/>
        <v>ADMINISTRER</v>
      </c>
      <c r="T389" s="1236" t="str">
        <f t="shared" si="140"/>
        <v>AVOIR DU SUCCÈS</v>
      </c>
      <c r="U389" s="1236" t="str">
        <f t="shared" si="141"/>
        <v>Orchestrer l'efficacité</v>
      </c>
      <c r="V389" s="1236" t="str">
        <f t="shared" si="142"/>
        <v>obtenir les meilleurs résultats</v>
      </c>
      <c r="W389" s="554"/>
      <c r="X389" s="550"/>
      <c r="Y389" s="550"/>
      <c r="Z389" s="550"/>
      <c r="AA389" s="550"/>
      <c r="AB389" s="550"/>
      <c r="AC389" s="550"/>
      <c r="AD389" s="550"/>
      <c r="AE389" s="550"/>
      <c r="AF389" s="550"/>
      <c r="AG389" s="936"/>
      <c r="AH389" s="554"/>
      <c r="AI389" s="553"/>
      <c r="AJ389" s="555"/>
      <c r="AM389" s="552"/>
      <c r="AN389" s="552"/>
      <c r="AO389" s="552"/>
      <c r="AP389" s="552"/>
      <c r="AQ389" s="552"/>
      <c r="AR389" s="556"/>
      <c r="AS389" s="552"/>
      <c r="AT389" s="552"/>
      <c r="AU389" s="559"/>
      <c r="AV389" s="559"/>
      <c r="AW389" s="551"/>
      <c r="AX389" s="552"/>
      <c r="AY389" s="552"/>
      <c r="AZ389" s="552"/>
      <c r="BA389" s="81"/>
      <c r="BB389" s="81"/>
      <c r="BC389" s="81"/>
      <c r="BD389" s="543"/>
      <c r="BE389" s="81"/>
      <c r="BF389" s="544"/>
      <c r="BG389" s="169"/>
      <c r="BS389" s="81"/>
      <c r="BT389" s="169"/>
      <c r="BU389" s="169"/>
      <c r="BV389" s="169"/>
      <c r="BW389" s="169"/>
      <c r="BX389" s="169"/>
      <c r="BY389" s="169"/>
    </row>
    <row r="390" spans="1:77" s="322" customFormat="1" ht="36" customHeight="1" thickTop="1" thickBot="1" x14ac:dyDescent="0.25">
      <c r="A390" s="31" t="str">
        <f>usrCode(AV383)</f>
        <v>U</v>
      </c>
      <c r="B390" s="553" t="str">
        <f>UPPER(VLOOKUP(A390,LibProfils,4,FALSE))&amp;CHAR(10)&amp;"("&amp;VLOOKUP(A390,LibProfils,5,FALSE)&amp;")"</f>
        <v>SAVOIR
(vivre dans un monde d'intelligence)</v>
      </c>
      <c r="C390" s="1390" t="str">
        <f>usrCode(AS383&amp;AV383)&amp;"."&amp;LOWER(AU383)</f>
        <v>UB.w</v>
      </c>
      <c r="D390" s="1396" t="str">
        <f t="shared" si="143"/>
        <v>Dompter les difficultés, obtenir les meilleurs résultats
(= PARFAIRE L'AGENCEMENT DU MONDE, AVOIR DU SUCCÈS)</v>
      </c>
      <c r="E390" s="1391"/>
      <c r="F390" s="554"/>
      <c r="G390" s="1236" t="str">
        <f>$CB$8&amp;S383&amp;$CC$8&amp;T383</f>
        <v>33% appartenir
66% savoir</v>
      </c>
      <c r="H390" s="1506" t="s">
        <v>9</v>
      </c>
      <c r="I390" s="1503"/>
      <c r="J390" s="1513"/>
      <c r="K390" s="1508" t="s">
        <v>443</v>
      </c>
      <c r="L390" s="1516"/>
      <c r="M390" s="1510" t="s">
        <v>443</v>
      </c>
      <c r="N390" s="1514" t="s">
        <v>443</v>
      </c>
      <c r="O390" s="1110"/>
      <c r="P390" s="554"/>
      <c r="Q390" s="550" t="str">
        <f>C390</f>
        <v>UB.w</v>
      </c>
      <c r="R390" s="550" t="str">
        <f>A386&amp;"."&amp;LOWER(A390)</f>
        <v>B.u</v>
      </c>
      <c r="S390" s="1236" t="str">
        <f t="shared" si="139"/>
        <v>PARFAIRE L'AGENCEMENT DU MONDE</v>
      </c>
      <c r="T390" s="1236" t="str">
        <f t="shared" si="140"/>
        <v>AVOIR DU SUCCÈS</v>
      </c>
      <c r="U390" s="1236" t="str">
        <f t="shared" si="141"/>
        <v>Dompter les difficultés</v>
      </c>
      <c r="V390" s="1236" t="str">
        <f t="shared" si="142"/>
        <v>obtenir les meilleurs résultats</v>
      </c>
      <c r="W390" s="554"/>
      <c r="X390" s="550"/>
      <c r="Y390" s="550"/>
      <c r="Z390" s="550"/>
      <c r="AA390" s="550"/>
      <c r="AB390" s="550"/>
      <c r="AC390" s="550"/>
      <c r="AD390" s="550"/>
      <c r="AE390" s="550"/>
      <c r="AF390" s="550"/>
      <c r="AG390" s="936"/>
      <c r="AH390" s="554"/>
      <c r="AI390" s="553"/>
      <c r="AJ390" s="555"/>
      <c r="AM390" s="552"/>
      <c r="AN390" s="552"/>
      <c r="AO390" s="552"/>
      <c r="AP390" s="552"/>
      <c r="AQ390" s="552"/>
      <c r="AR390" s="556"/>
      <c r="AS390" s="552"/>
      <c r="AT390" s="552"/>
      <c r="AU390" s="559"/>
      <c r="AV390" s="559"/>
      <c r="AW390" s="551"/>
      <c r="AX390" s="552"/>
      <c r="AY390" s="552"/>
      <c r="AZ390" s="552"/>
      <c r="BA390" s="81"/>
      <c r="BB390" s="81"/>
      <c r="BC390" s="81"/>
      <c r="BD390" s="543"/>
      <c r="BE390" s="81"/>
      <c r="BF390" s="544"/>
      <c r="BG390" s="169"/>
      <c r="BS390" s="81"/>
      <c r="BT390" s="169"/>
      <c r="BU390" s="169"/>
      <c r="BV390" s="169"/>
      <c r="BW390" s="169"/>
      <c r="BX390" s="169"/>
      <c r="BY390" s="169"/>
    </row>
    <row r="391" spans="1:77" s="322" customFormat="1" ht="36" customHeight="1" thickTop="1" thickBot="1" x14ac:dyDescent="0.25">
      <c r="B391" s="1578" t="s">
        <v>589</v>
      </c>
      <c r="C391" s="1138"/>
      <c r="D391" s="1395" t="str">
        <f t="shared" si="143"/>
        <v>Dompter les difficultés, atteindre ses objectifs
(= PARFAIRE L'AGENCEMENT DU MONDE, RÉUSSIR)</v>
      </c>
      <c r="E391" s="1392"/>
      <c r="F391" s="554"/>
      <c r="G391" s="1236" t="str">
        <f>$CB$9&amp;S383&amp;$CC$9&amp;T383</f>
        <v>22% appartenir
77% savoir</v>
      </c>
      <c r="H391" s="1506" t="s">
        <v>14</v>
      </c>
      <c r="I391" s="1503"/>
      <c r="J391" s="1507" t="s">
        <v>19</v>
      </c>
      <c r="K391" s="1515"/>
      <c r="L391" s="1516"/>
      <c r="M391" s="1510" t="s">
        <v>19</v>
      </c>
      <c r="N391" s="1514" t="s">
        <v>19</v>
      </c>
      <c r="O391" s="1110"/>
      <c r="P391" s="554"/>
      <c r="Q391" s="550" t="str">
        <f>C390</f>
        <v>UB.w</v>
      </c>
      <c r="R391" s="550" t="str">
        <f>usrCode(A386&amp;A390)</f>
        <v>UB</v>
      </c>
      <c r="S391" s="1236" t="str">
        <f t="shared" si="139"/>
        <v>PARFAIRE L'AGENCEMENT DU MONDE</v>
      </c>
      <c r="T391" s="1236" t="str">
        <f t="shared" si="140"/>
        <v>RÉUSSIR</v>
      </c>
      <c r="U391" s="1236" t="str">
        <f t="shared" si="141"/>
        <v>Dompter les difficultés</v>
      </c>
      <c r="V391" s="1236" t="str">
        <f t="shared" si="142"/>
        <v>atteindre ses objectifs</v>
      </c>
      <c r="W391" s="554"/>
      <c r="X391" s="550"/>
      <c r="Y391" s="550"/>
      <c r="Z391" s="550"/>
      <c r="AA391" s="550"/>
      <c r="AB391" s="550"/>
      <c r="AC391" s="550"/>
      <c r="AD391" s="550"/>
      <c r="AE391" s="550"/>
      <c r="AF391" s="550"/>
      <c r="AG391" s="936"/>
      <c r="AH391" s="554"/>
      <c r="AI391" s="553"/>
      <c r="AJ391" s="555"/>
      <c r="AM391" s="552"/>
      <c r="AN391" s="552"/>
      <c r="AO391" s="552"/>
      <c r="AP391" s="552"/>
      <c r="AQ391" s="552"/>
      <c r="AR391" s="556"/>
      <c r="AS391" s="552"/>
      <c r="AT391" s="552"/>
      <c r="AU391" s="559"/>
      <c r="AV391" s="559"/>
      <c r="AW391" s="551"/>
      <c r="AX391" s="552"/>
      <c r="AY391" s="552"/>
      <c r="AZ391" s="552"/>
      <c r="BA391" s="81"/>
      <c r="BB391" s="81"/>
      <c r="BC391" s="81"/>
      <c r="BD391" s="543"/>
      <c r="BE391" s="81"/>
      <c r="BF391" s="544"/>
      <c r="BG391" s="169"/>
      <c r="BS391" s="81"/>
      <c r="BT391" s="169"/>
      <c r="BU391" s="169"/>
      <c r="BV391" s="169"/>
      <c r="BW391" s="169"/>
      <c r="BX391" s="169"/>
      <c r="BY391" s="169"/>
    </row>
    <row r="392" spans="1:77" s="322" customFormat="1" ht="36" customHeight="1" thickTop="1" thickBot="1" x14ac:dyDescent="0.25">
      <c r="A392" s="31" t="str">
        <f>usrCode(AU383&amp;AV383)</f>
        <v>WU</v>
      </c>
      <c r="B392" s="553" t="str">
        <f>UPPER(VLOOKUP(A392,LibProfils,4,FALSE))&amp;CHAR(10)&amp;"("&amp;VLOOKUP(A392,LibProfils,5,FALSE)&amp;")"</f>
        <v>STRUCTURER
(s'assurer d'un monde fonctionnel)</v>
      </c>
      <c r="C392" s="1138"/>
      <c r="D392" s="1398" t="str">
        <f t="shared" si="143"/>
        <v>Atteindre ses objectifs selon ses propres règles, atteindre ses objectifs
(= SUIVRE SES PLANS, RÉUSSIR)</v>
      </c>
      <c r="E392" s="1307" t="s">
        <v>29</v>
      </c>
      <c r="F392" s="554"/>
      <c r="G392" s="1236" t="str">
        <f>$CB$10&amp;S383&amp;$CC$10&amp;T383</f>
        <v>11% appartenir
88% savoir</v>
      </c>
      <c r="H392" s="1506" t="s">
        <v>10</v>
      </c>
      <c r="I392" s="1503"/>
      <c r="J392" s="1507" t="s">
        <v>440</v>
      </c>
      <c r="K392" s="1515"/>
      <c r="L392" s="1509" t="s">
        <v>440</v>
      </c>
      <c r="M392" s="1512"/>
      <c r="N392" s="1514" t="s">
        <v>440</v>
      </c>
      <c r="O392" s="1110"/>
      <c r="P392" s="554"/>
      <c r="Q392" s="550" t="str">
        <f>C393</f>
        <v>UB/w</v>
      </c>
      <c r="R392" s="550" t="str">
        <f>usrCode(A386&amp;A390)</f>
        <v>UB</v>
      </c>
      <c r="S392" s="1236" t="str">
        <f t="shared" si="139"/>
        <v>SUIVRE SES PLANS</v>
      </c>
      <c r="T392" s="1236" t="str">
        <f t="shared" si="140"/>
        <v>RÉUSSIR</v>
      </c>
      <c r="U392" s="1236" t="str">
        <f t="shared" si="141"/>
        <v>Atteindre ses objectifs selon ses propres règles</v>
      </c>
      <c r="V392" s="1236" t="str">
        <f t="shared" si="142"/>
        <v>atteindre ses objectifs</v>
      </c>
      <c r="W392" s="554"/>
      <c r="X392" s="550"/>
      <c r="Y392" s="550"/>
      <c r="Z392" s="550"/>
      <c r="AA392" s="550"/>
      <c r="AB392" s="550"/>
      <c r="AC392" s="550"/>
      <c r="AD392" s="550"/>
      <c r="AE392" s="550"/>
      <c r="AF392" s="550"/>
      <c r="AG392" s="936"/>
      <c r="AH392" s="554"/>
      <c r="AI392" s="553"/>
      <c r="AJ392" s="555"/>
      <c r="AM392" s="552"/>
      <c r="AN392" s="552"/>
      <c r="AO392" s="552"/>
      <c r="AP392" s="552"/>
      <c r="AQ392" s="552"/>
      <c r="AR392" s="556"/>
      <c r="AS392" s="552"/>
      <c r="AT392" s="552"/>
      <c r="AU392" s="559"/>
      <c r="AV392" s="559"/>
      <c r="AW392" s="551"/>
      <c r="AX392" s="552"/>
      <c r="AY392" s="552"/>
      <c r="AZ392" s="552"/>
      <c r="BA392" s="81"/>
      <c r="BB392" s="81"/>
      <c r="BC392" s="81"/>
      <c r="BD392" s="543"/>
      <c r="BE392" s="81"/>
      <c r="BF392" s="544"/>
      <c r="BG392" s="169"/>
      <c r="BS392" s="81"/>
      <c r="BT392" s="169"/>
      <c r="BU392" s="169"/>
      <c r="BV392" s="169"/>
      <c r="BW392" s="169"/>
      <c r="BX392" s="169"/>
      <c r="BY392" s="169"/>
    </row>
    <row r="393" spans="1:77" s="322" customFormat="1" ht="36" customHeight="1" thickTop="1" thickBot="1" x14ac:dyDescent="0.25">
      <c r="A393" s="31" t="s">
        <v>9</v>
      </c>
      <c r="B393" s="553" t="str">
        <f>UPPER(VLOOKUP(A393,LibProfils,4,FALSE))&amp;CHAR(10)&amp;"("&amp;VLOOKUP(A393,LibProfils,5,FALSE)&amp;")"</f>
        <v>AGIR
(vivre en mouvement)</v>
      </c>
      <c r="C393" s="1278" t="str">
        <f>usrCode(AS383&amp;AV383&amp;"/"&amp;AU383)</f>
        <v>UB/w</v>
      </c>
      <c r="D393" s="1399" t="str">
        <f t="shared" si="143"/>
        <v>Atteindre ses objectifs selon ses propres règles, disposer de ressources à long terme
(= SUIVRE SES PLANS, POSSÉDER)</v>
      </c>
      <c r="E393" s="1393" t="s">
        <v>29</v>
      </c>
      <c r="F393" s="554"/>
      <c r="G393" s="1236" t="str">
        <f>$CB$11&amp;S383&amp;$CC$11&amp;T383</f>
        <v xml:space="preserve">  0% appartenir
99% savoir</v>
      </c>
      <c r="H393" s="1506" t="s">
        <v>15</v>
      </c>
      <c r="I393" s="1517"/>
      <c r="J393" s="1507" t="s">
        <v>20</v>
      </c>
      <c r="K393" s="1508" t="s">
        <v>20</v>
      </c>
      <c r="L393" s="1516"/>
      <c r="M393" s="1512"/>
      <c r="N393" s="1514" t="s">
        <v>20</v>
      </c>
      <c r="O393" s="1110"/>
      <c r="P393" s="554"/>
      <c r="Q393" s="550" t="str">
        <f>C393</f>
        <v>UB/w</v>
      </c>
      <c r="R393" s="550" t="str">
        <f>usrCode(A386&amp;"/"&amp;A389)</f>
        <v>B/w</v>
      </c>
      <c r="S393" s="1236" t="str">
        <f t="shared" si="139"/>
        <v>SUIVRE SES PLANS</v>
      </c>
      <c r="T393" s="1236" t="str">
        <f t="shared" si="140"/>
        <v>POSSÉDER</v>
      </c>
      <c r="U393" s="1236" t="str">
        <f t="shared" si="141"/>
        <v>Atteindre ses objectifs selon ses propres règles</v>
      </c>
      <c r="V393" s="1236" t="str">
        <f t="shared" si="142"/>
        <v>disposer de ressources à long terme</v>
      </c>
      <c r="W393" s="554"/>
      <c r="X393" s="550"/>
      <c r="Y393" s="550"/>
      <c r="Z393" s="550"/>
      <c r="AA393" s="550"/>
      <c r="AB393" s="550"/>
      <c r="AC393" s="550"/>
      <c r="AD393" s="550"/>
      <c r="AE393" s="550"/>
      <c r="AF393" s="550"/>
      <c r="AG393" s="936"/>
      <c r="AH393" s="554"/>
      <c r="AI393" s="553"/>
      <c r="AJ393" s="555"/>
      <c r="AM393" s="552"/>
      <c r="AN393" s="552"/>
      <c r="AO393" s="552"/>
      <c r="AP393" s="552"/>
      <c r="AQ393" s="552"/>
      <c r="AR393" s="556"/>
      <c r="AS393" s="552"/>
      <c r="AT393" s="552"/>
      <c r="AU393" s="559"/>
      <c r="AV393" s="559"/>
      <c r="AW393" s="551"/>
      <c r="AX393" s="552"/>
      <c r="AY393" s="552"/>
      <c r="AZ393" s="552"/>
      <c r="BA393" s="81"/>
      <c r="BB393" s="81"/>
      <c r="BC393" s="81"/>
      <c r="BD393" s="543"/>
      <c r="BE393" s="81"/>
      <c r="BF393" s="544"/>
      <c r="BG393" s="169"/>
      <c r="BS393" s="81"/>
      <c r="BT393" s="169"/>
      <c r="BU393" s="169"/>
      <c r="BV393" s="169"/>
      <c r="BW393" s="169"/>
      <c r="BX393" s="169"/>
      <c r="BY393" s="169"/>
    </row>
    <row r="394" spans="1:77" s="322" customFormat="1" ht="36" customHeight="1" thickTop="1" thickBot="1" x14ac:dyDescent="0.25">
      <c r="B394" s="1363" t="str">
        <f>"présence de la motivation "&amp;A386&amp;" ("&amp;VLOOKUP(A386,LibProfils,4,FALSE)&amp;")"&amp;CHAR(10)&amp;"absence de la motivation "&amp;A392&amp;" ("&amp;VLOOKUP(A392,LibProfils,4,FALSE)&amp;")"</f>
        <v>présence de la motivation B (pouvoir)
absence de la motivation WU (structurer)</v>
      </c>
      <c r="C394" s="1108" t="str">
        <f>A386&amp;"."&amp;LOWER(A393)</f>
        <v>B.rg</v>
      </c>
      <c r="D394" s="1400" t="str">
        <f t="shared" si="143"/>
        <v>Être celui qui domine par son énergie, aller chercher satisfaction
(= ÊTRE FORT, CONQUÉRIR)</v>
      </c>
      <c r="E394" s="1281"/>
      <c r="F394" s="554"/>
      <c r="G394" s="1236" t="str">
        <f>$CB$12&amp;VLOOKUP(AU383,LibProfils,4,FALSE)&amp;$CC$12&amp;VLOOKUP(AV383,LibProfils,4,FALSE)</f>
        <v xml:space="preserve">  0% appartenir
  0% savoir</v>
      </c>
      <c r="H394" s="1236"/>
      <c r="I394" s="1504" t="s">
        <v>445</v>
      </c>
      <c r="O394" s="1110"/>
      <c r="P394" s="554"/>
      <c r="Q394" s="550" t="str">
        <f>C394</f>
        <v>B.rg</v>
      </c>
      <c r="R394" s="550" t="str">
        <f>usrCode(A386&amp;A393)</f>
        <v>BRG</v>
      </c>
      <c r="S394" s="1236" t="str">
        <f>UPPER(VLOOKUP(Q394,LibProfils,4,FALSE))</f>
        <v>ÊTRE FORT</v>
      </c>
      <c r="T394" s="1236" t="str">
        <f t="shared" si="140"/>
        <v>CONQUÉRIR</v>
      </c>
      <c r="U394" s="1236" t="str">
        <f t="shared" si="141"/>
        <v>Être celui qui domine par son énergie</v>
      </c>
      <c r="V394" s="1236" t="str">
        <f t="shared" si="142"/>
        <v>aller chercher satisfaction</v>
      </c>
      <c r="W394" s="554"/>
      <c r="X394" s="550"/>
      <c r="Y394" s="550"/>
      <c r="Z394" s="550"/>
      <c r="AA394" s="550"/>
      <c r="AB394" s="550"/>
      <c r="AC394" s="550"/>
      <c r="AD394" s="550"/>
      <c r="AE394" s="550"/>
      <c r="AF394" s="550"/>
      <c r="AG394" s="936"/>
      <c r="AH394" s="554"/>
      <c r="AI394" s="553"/>
      <c r="AJ394" s="555"/>
      <c r="AM394" s="552"/>
      <c r="AN394" s="552"/>
      <c r="AO394" s="552"/>
      <c r="AP394" s="552"/>
      <c r="AQ394" s="552"/>
      <c r="AR394" s="556"/>
      <c r="AS394" s="552"/>
      <c r="AT394" s="552"/>
      <c r="AU394" s="559"/>
      <c r="AV394" s="559"/>
      <c r="AW394" s="551"/>
      <c r="AX394" s="552"/>
      <c r="AY394" s="552"/>
      <c r="AZ394" s="552"/>
      <c r="BA394" s="81"/>
      <c r="BB394" s="81"/>
      <c r="BC394" s="81"/>
      <c r="BD394" s="543"/>
      <c r="BE394" s="81"/>
      <c r="BF394" s="544"/>
      <c r="BG394" s="169"/>
      <c r="BS394" s="81"/>
      <c r="BT394" s="169"/>
      <c r="BU394" s="169"/>
      <c r="BV394" s="169"/>
      <c r="BW394" s="169"/>
      <c r="BX394" s="169"/>
      <c r="BY394" s="169"/>
    </row>
    <row r="395" spans="1:77" s="322" customFormat="1" ht="36" customHeight="1" thickTop="1" x14ac:dyDescent="0.2">
      <c r="B395" s="1128"/>
      <c r="C395" s="1125"/>
      <c r="D395" s="553"/>
      <c r="E395" s="554"/>
      <c r="F395" s="554"/>
      <c r="G395" s="554"/>
      <c r="H395" s="1110"/>
      <c r="I395" s="1110"/>
      <c r="J395" s="1489"/>
      <c r="K395" s="1489"/>
      <c r="L395" s="1110"/>
      <c r="M395" s="1110"/>
      <c r="N395" s="1110"/>
      <c r="O395" s="1110"/>
      <c r="P395" s="554"/>
      <c r="Q395" s="554"/>
      <c r="R395" s="554"/>
      <c r="S395" s="554"/>
      <c r="T395" s="554"/>
      <c r="U395" s="554"/>
      <c r="V395" s="554"/>
      <c r="W395" s="554"/>
      <c r="X395" s="550"/>
      <c r="Y395" s="550"/>
      <c r="Z395" s="550"/>
      <c r="AA395" s="550"/>
      <c r="AB395" s="550"/>
      <c r="AC395" s="550"/>
      <c r="AD395" s="550"/>
      <c r="AE395" s="550"/>
      <c r="AF395" s="550"/>
      <c r="AG395" s="936"/>
      <c r="AH395" s="554"/>
      <c r="AI395" s="553"/>
      <c r="AJ395" s="555"/>
      <c r="AM395" s="552"/>
      <c r="AN395" s="552"/>
      <c r="AO395" s="552"/>
      <c r="AP395" s="552"/>
      <c r="AQ395" s="552"/>
      <c r="AR395" s="556"/>
      <c r="AS395" s="552"/>
      <c r="AT395" s="552"/>
      <c r="AU395" s="559"/>
      <c r="AV395" s="559"/>
      <c r="AW395" s="551"/>
      <c r="AX395" s="552"/>
      <c r="AY395" s="552"/>
      <c r="AZ395" s="552"/>
      <c r="BA395" s="81"/>
      <c r="BB395" s="81"/>
      <c r="BC395" s="81"/>
      <c r="BD395" s="543"/>
      <c r="BE395" s="81"/>
      <c r="BF395" s="544"/>
      <c r="BG395" s="169"/>
      <c r="BS395" s="81"/>
      <c r="BT395" s="169"/>
      <c r="BU395" s="169"/>
      <c r="BV395" s="169"/>
      <c r="BW395" s="169"/>
      <c r="BX395" s="169"/>
      <c r="BY395" s="169"/>
    </row>
    <row r="396" spans="1:77" s="1129" customFormat="1" ht="36" customHeight="1" x14ac:dyDescent="0.2">
      <c r="B396" s="1283" t="s">
        <v>368</v>
      </c>
      <c r="C396" s="1125"/>
      <c r="D396" s="1127"/>
      <c r="E396" s="1130"/>
      <c r="F396" s="1130"/>
      <c r="G396" s="1130"/>
      <c r="H396" s="1364"/>
      <c r="I396" s="1364"/>
      <c r="J396" s="1496"/>
      <c r="K396" s="1496"/>
      <c r="L396" s="1364"/>
      <c r="M396" s="1364"/>
      <c r="N396" s="1364"/>
      <c r="O396" s="1364"/>
      <c r="P396" s="1130"/>
      <c r="Q396" s="1130"/>
      <c r="R396" s="1130"/>
      <c r="S396" s="1130"/>
      <c r="T396" s="1130"/>
      <c r="U396" s="1130"/>
      <c r="V396" s="1130"/>
      <c r="W396" s="1130"/>
      <c r="X396" s="1126"/>
      <c r="Y396" s="1126"/>
      <c r="Z396" s="1126"/>
      <c r="AA396" s="1126"/>
      <c r="AB396" s="1126"/>
      <c r="AC396" s="1126"/>
      <c r="AD396" s="1126"/>
      <c r="AE396" s="1126"/>
      <c r="AF396" s="1126"/>
      <c r="AG396" s="1131"/>
      <c r="AH396" s="1130"/>
      <c r="AI396" s="1127"/>
      <c r="AJ396" s="1132"/>
      <c r="AM396" s="559"/>
      <c r="AN396" s="559"/>
      <c r="AO396" s="559"/>
      <c r="AP396" s="559"/>
      <c r="AQ396" s="559"/>
      <c r="AR396" s="1133"/>
      <c r="AS396" s="559"/>
      <c r="AT396" s="559"/>
      <c r="AU396" s="559"/>
      <c r="AV396" s="559"/>
      <c r="AW396" s="551"/>
      <c r="AX396" s="559"/>
      <c r="AY396" s="559"/>
      <c r="AZ396" s="559"/>
      <c r="BA396" s="570"/>
      <c r="BB396" s="570"/>
      <c r="BC396" s="570"/>
      <c r="BD396" s="1134"/>
      <c r="BE396" s="570"/>
      <c r="BF396" s="542"/>
      <c r="BG396" s="547"/>
      <c r="BS396" s="570"/>
      <c r="BT396" s="547"/>
      <c r="BU396" s="547"/>
      <c r="BV396" s="547"/>
      <c r="BW396" s="547"/>
      <c r="BX396" s="547"/>
      <c r="BY396" s="547"/>
    </row>
    <row r="397" spans="1:77" s="322" customFormat="1" ht="36" customHeight="1" thickBot="1" x14ac:dyDescent="0.25">
      <c r="B397" s="553"/>
      <c r="C397" s="1107"/>
      <c r="D397" s="553"/>
      <c r="E397" s="554"/>
      <c r="F397" s="554"/>
      <c r="G397" s="554"/>
      <c r="H397" s="1110"/>
      <c r="I397" s="1110"/>
      <c r="J397" s="1489"/>
      <c r="K397" s="1489"/>
      <c r="L397" s="1110"/>
      <c r="M397" s="1110"/>
      <c r="N397" s="1110"/>
      <c r="O397" s="1110"/>
      <c r="P397" s="554"/>
      <c r="Q397" s="554"/>
      <c r="R397" s="554"/>
      <c r="S397" s="554"/>
      <c r="T397" s="554"/>
      <c r="U397" s="554"/>
      <c r="V397" s="554"/>
      <c r="W397" s="554"/>
      <c r="X397" s="550"/>
      <c r="Y397" s="550"/>
      <c r="Z397" s="550"/>
      <c r="AA397" s="550"/>
      <c r="AB397" s="550"/>
      <c r="AC397" s="550"/>
      <c r="AD397" s="550"/>
      <c r="AE397" s="550"/>
      <c r="AF397" s="550"/>
      <c r="AG397" s="936"/>
      <c r="AH397" s="554"/>
      <c r="AI397" s="553"/>
      <c r="AJ397" s="555"/>
      <c r="AM397" s="552"/>
      <c r="AN397" s="552"/>
      <c r="AO397" s="552"/>
      <c r="AP397" s="552"/>
      <c r="AQ397" s="552"/>
      <c r="AR397" s="556"/>
      <c r="AS397" s="552"/>
      <c r="AT397" s="552"/>
      <c r="AU397" s="559"/>
      <c r="AV397" s="559"/>
      <c r="AW397" s="551"/>
      <c r="AX397" s="552"/>
      <c r="AY397" s="552"/>
      <c r="AZ397" s="552"/>
      <c r="BA397" s="81"/>
      <c r="BB397" s="81"/>
      <c r="BC397" s="81"/>
      <c r="BD397" s="543"/>
      <c r="BE397" s="81"/>
      <c r="BF397" s="544"/>
      <c r="BG397" s="169"/>
      <c r="BS397" s="81"/>
      <c r="BT397" s="169"/>
      <c r="BU397" s="169"/>
      <c r="BV397" s="169"/>
      <c r="BW397" s="169"/>
      <c r="BX397" s="169"/>
      <c r="BY397" s="169"/>
    </row>
    <row r="398" spans="1:77" s="322" customFormat="1" ht="36" customHeight="1" thickTop="1" thickBot="1" x14ac:dyDescent="0.25">
      <c r="A398" s="1283" t="str">
        <f>usrCode(AS398&amp;AU398&amp;AV398)</f>
        <v>RGW</v>
      </c>
      <c r="B398" s="1362" t="str">
        <f>UPPER(VLOOKUP(A398,LibProfils,4,FALSE))&amp;CHAR(10)&amp;"("&amp;VLOOKUP(A398,LibProfils,5,FALSE)&amp;")"</f>
        <v>PARTICIPER
(se réaliser dans le collectif)</v>
      </c>
      <c r="C398" s="1125"/>
      <c r="D398" s="553"/>
      <c r="E398" s="554"/>
      <c r="F398" s="554"/>
      <c r="G398" s="1364"/>
      <c r="H398" s="1110"/>
      <c r="I398" s="1504" t="s">
        <v>444</v>
      </c>
      <c r="J398" s="1489"/>
      <c r="K398" s="1489"/>
      <c r="L398" s="1110"/>
      <c r="M398" s="1110"/>
      <c r="N398" s="1110"/>
      <c r="O398" s="1110"/>
      <c r="P398" s="554"/>
      <c r="Q398" s="554" t="str">
        <f>A404</f>
        <v>G</v>
      </c>
      <c r="R398" s="554" t="str">
        <f>A405</f>
        <v>W</v>
      </c>
      <c r="S398" s="1236" t="str">
        <f>VLOOKUP(Q398,LibProfils,4,FALSE)</f>
        <v>apprécier</v>
      </c>
      <c r="T398" s="1236" t="str">
        <f>VLOOKUP(R398,LibProfils,4,FALSE)</f>
        <v>appartenir</v>
      </c>
      <c r="U398" s="554"/>
      <c r="V398" s="554"/>
      <c r="W398" s="554"/>
      <c r="X398" s="550"/>
      <c r="Y398" s="550"/>
      <c r="Z398" s="550"/>
      <c r="AA398" s="550"/>
      <c r="AB398" s="550"/>
      <c r="AC398" s="550"/>
      <c r="AD398" s="550"/>
      <c r="AE398" s="550"/>
      <c r="AF398" s="550"/>
      <c r="AG398" s="936"/>
      <c r="AH398" s="554"/>
      <c r="AI398" s="553"/>
      <c r="AJ398" s="555"/>
      <c r="AM398" s="552"/>
      <c r="AN398" s="552"/>
      <c r="AO398" s="552"/>
      <c r="AP398" s="552"/>
      <c r="AQ398" s="552"/>
      <c r="AR398" s="556"/>
      <c r="AS398" s="559" t="str">
        <f>AS592</f>
        <v>R</v>
      </c>
      <c r="AT398" s="552"/>
      <c r="AU398" s="559" t="str">
        <f>AU592</f>
        <v>G</v>
      </c>
      <c r="AV398" s="559" t="str">
        <f>AV592</f>
        <v>W</v>
      </c>
      <c r="AW398" s="551"/>
      <c r="AX398" s="552"/>
      <c r="AY398" s="552"/>
      <c r="AZ398" s="552"/>
      <c r="BA398" s="81"/>
      <c r="BB398" s="81"/>
      <c r="BC398" s="81"/>
      <c r="BD398" s="543"/>
      <c r="BE398" s="81"/>
      <c r="BF398" s="544"/>
      <c r="BG398" s="169"/>
      <c r="BS398" s="81"/>
      <c r="BT398" s="169"/>
      <c r="BU398" s="169"/>
      <c r="BV398" s="169"/>
      <c r="BW398" s="169"/>
      <c r="BX398" s="169"/>
      <c r="BY398" s="169"/>
    </row>
    <row r="399" spans="1:77" s="322" customFormat="1" ht="36" customHeight="1" thickTop="1" thickBot="1" x14ac:dyDescent="0.25">
      <c r="B399" s="1128"/>
      <c r="C399" s="1431" t="str">
        <f>usrCode(AS398&amp;AU398&amp;"/"&amp;AV398)</f>
        <v>RG/w</v>
      </c>
      <c r="D399" s="1394" t="str">
        <f>$U$3&amp;U399&amp;$U$4&amp;V399&amp;$U$5&amp;$U$6&amp;$U$7&amp;S399&amp;$U$8&amp;T399&amp;$U$9</f>
        <v>Mettre sa joie au commandes, être seul maître de ses actes
(= VIVRE AVEC LÉGÈRETÉ, S'ÉMANCIPER)</v>
      </c>
      <c r="E399" s="1432" t="s">
        <v>29</v>
      </c>
      <c r="F399" s="554"/>
      <c r="G399" s="1236" t="str">
        <f>$CB$2&amp;S398&amp;$CC$2&amp;T398</f>
        <v>99% apprécier
  0% appartenir</v>
      </c>
      <c r="H399" s="1506" t="s">
        <v>6</v>
      </c>
      <c r="I399" s="1505"/>
      <c r="J399" s="1507" t="s">
        <v>439</v>
      </c>
      <c r="K399" s="1508" t="s">
        <v>439</v>
      </c>
      <c r="L399" s="1509"/>
      <c r="M399" s="1510" t="s">
        <v>439</v>
      </c>
      <c r="N399" s="1511"/>
      <c r="O399" s="1110"/>
      <c r="P399" s="554"/>
      <c r="Q399" s="550" t="str">
        <f>C399</f>
        <v>RG/w</v>
      </c>
      <c r="R399" s="550" t="str">
        <f>usrCode(A401&amp;"/"&amp;A405)</f>
        <v>R/w</v>
      </c>
      <c r="S399" s="1236" t="str">
        <f t="shared" ref="S399:S408" si="144">UPPER(VLOOKUP(Q399,LibProfils,4,FALSE))</f>
        <v>VIVRE AVEC LÉGÈRETÉ</v>
      </c>
      <c r="T399" s="1236" t="str">
        <f t="shared" ref="T399:T409" si="145">UPPER(VLOOKUP(R399,LibProfils,4,FALSE))</f>
        <v>S'ÉMANCIPER</v>
      </c>
      <c r="U399" s="1236" t="str">
        <f t="shared" ref="U399:U409" si="146">UPPER(LEFT(VLOOKUP(Q399,LibProfils,5,FALSE)))&amp;MID(VLOOKUP(Q399,LibProfils,5,FALSE),2,99)</f>
        <v>Mettre sa joie au commandes</v>
      </c>
      <c r="V399" s="1236" t="str">
        <f t="shared" ref="V399:V409" si="147">VLOOKUP(R399,LibProfils,5,FALSE)</f>
        <v>être seul maître de ses actes</v>
      </c>
      <c r="W399" s="554"/>
      <c r="X399" s="550"/>
      <c r="Y399" s="550"/>
      <c r="Z399" s="550"/>
      <c r="AA399" s="550"/>
      <c r="AB399" s="550"/>
      <c r="AC399" s="550"/>
      <c r="AD399" s="550"/>
      <c r="AE399" s="550"/>
      <c r="AF399" s="550"/>
      <c r="AG399" s="936"/>
      <c r="AH399" s="554"/>
      <c r="AI399" s="553"/>
      <c r="AJ399" s="555"/>
      <c r="AM399" s="552"/>
      <c r="AN399" s="552"/>
      <c r="AO399" s="552"/>
      <c r="AP399" s="552"/>
      <c r="AQ399" s="552"/>
      <c r="AR399" s="556"/>
      <c r="AS399" s="552"/>
      <c r="AT399" s="552"/>
      <c r="AU399" s="559"/>
      <c r="AV399" s="559"/>
      <c r="AW399" s="551"/>
      <c r="AX399" s="552"/>
      <c r="AY399" s="552"/>
      <c r="AZ399" s="552"/>
      <c r="BA399" s="81"/>
      <c r="BB399" s="81"/>
      <c r="BC399" s="81"/>
      <c r="BD399" s="543"/>
      <c r="BE399" s="81"/>
      <c r="BF399" s="544"/>
      <c r="BG399" s="169"/>
      <c r="BS399" s="81"/>
      <c r="BT399" s="169"/>
      <c r="BU399" s="169"/>
      <c r="BV399" s="169"/>
      <c r="BW399" s="169"/>
      <c r="BX399" s="169"/>
      <c r="BY399" s="169"/>
    </row>
    <row r="400" spans="1:77" s="322" customFormat="1" ht="36" customHeight="1" thickTop="1" thickBot="1" x14ac:dyDescent="0.25">
      <c r="B400" s="1578" t="s">
        <v>385</v>
      </c>
      <c r="C400" s="1226"/>
      <c r="D400" s="1395" t="str">
        <f t="shared" ref="D400:D409" si="148">$U$3&amp;U400&amp;$U$4&amp;V400&amp;$U$5&amp;$U$6&amp;$U$7&amp;S400&amp;$U$8&amp;T400&amp;$U$9</f>
        <v>Mettre sa joie au commandes, vivre en mouvement
(= VIVRE AVEC LÉGÈRETÉ, AGIR)</v>
      </c>
      <c r="E400" s="1350"/>
      <c r="F400" s="554"/>
      <c r="G400" s="1236" t="str">
        <f>$CB$3&amp;S398&amp;$CC$3&amp;T398</f>
        <v>88% apprécier
11% appartenir</v>
      </c>
      <c r="H400" s="1506" t="s">
        <v>11</v>
      </c>
      <c r="I400" s="1503"/>
      <c r="J400" s="1507" t="s">
        <v>16</v>
      </c>
      <c r="K400" s="1508" t="s">
        <v>16</v>
      </c>
      <c r="L400" s="1509" t="s">
        <v>16</v>
      </c>
      <c r="M400" s="1512"/>
      <c r="N400" s="1511"/>
      <c r="O400" s="1110"/>
      <c r="P400" s="554"/>
      <c r="Q400" s="550" t="str">
        <f>C399</f>
        <v>RG/w</v>
      </c>
      <c r="R400" s="550" t="str">
        <f>usrCode(A401&amp;A404)</f>
        <v>RG</v>
      </c>
      <c r="S400" s="1236" t="str">
        <f t="shared" si="144"/>
        <v>VIVRE AVEC LÉGÈRETÉ</v>
      </c>
      <c r="T400" s="1236" t="str">
        <f t="shared" si="145"/>
        <v>AGIR</v>
      </c>
      <c r="U400" s="1236" t="str">
        <f t="shared" si="146"/>
        <v>Mettre sa joie au commandes</v>
      </c>
      <c r="V400" s="1236" t="str">
        <f t="shared" si="147"/>
        <v>vivre en mouvement</v>
      </c>
      <c r="W400" s="554"/>
      <c r="X400" s="550"/>
      <c r="Y400" s="550"/>
      <c r="Z400" s="550"/>
      <c r="AA400" s="550"/>
      <c r="AB400" s="550"/>
      <c r="AC400" s="550"/>
      <c r="AD400" s="550"/>
      <c r="AE400" s="550"/>
      <c r="AF400" s="550"/>
      <c r="AG400" s="936"/>
      <c r="AH400" s="554"/>
      <c r="AI400" s="553"/>
      <c r="AJ400" s="555"/>
      <c r="AM400" s="552"/>
      <c r="AN400" s="552"/>
      <c r="AO400" s="552"/>
      <c r="AP400" s="552"/>
      <c r="AQ400" s="552"/>
      <c r="AR400" s="556"/>
      <c r="AS400" s="552"/>
      <c r="AT400" s="552"/>
      <c r="AU400" s="559"/>
      <c r="AV400" s="559"/>
      <c r="AW400" s="551"/>
      <c r="AX400" s="552"/>
      <c r="AY400" s="552"/>
      <c r="AZ400" s="552"/>
      <c r="BA400" s="81"/>
      <c r="BB400" s="81"/>
      <c r="BC400" s="81"/>
      <c r="BD400" s="543"/>
      <c r="BE400" s="81"/>
      <c r="BF400" s="544"/>
      <c r="BG400" s="169"/>
      <c r="BS400" s="81"/>
      <c r="BT400" s="169"/>
      <c r="BU400" s="169"/>
      <c r="BV400" s="169"/>
      <c r="BW400" s="169"/>
      <c r="BX400" s="169"/>
      <c r="BY400" s="169"/>
    </row>
    <row r="401" spans="1:77" s="322" customFormat="1" ht="36" customHeight="1" thickTop="1" thickBot="1" x14ac:dyDescent="0.25">
      <c r="A401" s="31" t="str">
        <f>usrCode(AS398)</f>
        <v>R</v>
      </c>
      <c r="B401" s="553" t="str">
        <f>UPPER(VLOOKUP(A401,LibProfils,4,FALSE))&amp;CHAR(10)&amp;"("&amp;VLOOKUP(A401,LibProfils,5,FALSE)&amp;")"</f>
        <v>VIBRER
(vivre dans un monde d'opportunités)</v>
      </c>
      <c r="C401" s="1227"/>
      <c r="D401" s="1398" t="str">
        <f t="shared" si="148"/>
        <v>Faire de sa vie une fête, vivre en mouvement
(= VIVRE AVEC FESTIVITÉ, AGIR)</v>
      </c>
      <c r="E401" s="1351"/>
      <c r="F401" s="554"/>
      <c r="G401" s="1236" t="str">
        <f>$CB$4&amp;S398&amp;$CC$4&amp;T398</f>
        <v>77% apprécier
22% appartenir</v>
      </c>
      <c r="H401" s="1506" t="s">
        <v>7</v>
      </c>
      <c r="I401" s="1503"/>
      <c r="J401" s="1513"/>
      <c r="K401" s="1508" t="s">
        <v>442</v>
      </c>
      <c r="L401" s="1509" t="s">
        <v>442</v>
      </c>
      <c r="M401" s="1512"/>
      <c r="N401" s="1514" t="s">
        <v>442</v>
      </c>
      <c r="O401" s="1110"/>
      <c r="P401" s="554"/>
      <c r="Q401" s="550" t="str">
        <f>C402</f>
        <v>RG.w</v>
      </c>
      <c r="R401" s="550" t="str">
        <f>usrCode(A401&amp;A404)</f>
        <v>RG</v>
      </c>
      <c r="S401" s="1236" t="str">
        <f t="shared" si="144"/>
        <v>VIVRE AVEC FESTIVITÉ</v>
      </c>
      <c r="T401" s="1236" t="str">
        <f t="shared" si="145"/>
        <v>AGIR</v>
      </c>
      <c r="U401" s="1236" t="str">
        <f t="shared" si="146"/>
        <v>Faire de sa vie une fête</v>
      </c>
      <c r="V401" s="1236" t="str">
        <f t="shared" si="147"/>
        <v>vivre en mouvement</v>
      </c>
      <c r="W401" s="554"/>
      <c r="X401" s="550"/>
      <c r="Y401" s="550"/>
      <c r="Z401" s="550"/>
      <c r="AA401" s="550"/>
      <c r="AB401" s="550"/>
      <c r="AC401" s="550"/>
      <c r="AD401" s="550"/>
      <c r="AE401" s="550"/>
      <c r="AF401" s="550"/>
      <c r="AG401" s="936"/>
      <c r="AH401" s="554"/>
      <c r="AI401" s="553"/>
      <c r="AJ401" s="555"/>
      <c r="AM401" s="552"/>
      <c r="AN401" s="552"/>
      <c r="AO401" s="552"/>
      <c r="AP401" s="552"/>
      <c r="AQ401" s="552"/>
      <c r="AR401" s="556"/>
      <c r="AS401" s="552"/>
      <c r="AT401" s="552"/>
      <c r="AU401" s="559"/>
      <c r="AV401" s="559"/>
      <c r="AW401" s="551"/>
      <c r="AX401" s="552"/>
      <c r="AY401" s="552"/>
      <c r="AZ401" s="552"/>
      <c r="BA401" s="81"/>
      <c r="BB401" s="81"/>
      <c r="BC401" s="81"/>
      <c r="BD401" s="543"/>
      <c r="BE401" s="81"/>
      <c r="BF401" s="544"/>
      <c r="BG401" s="169"/>
      <c r="BS401" s="81"/>
      <c r="BT401" s="169"/>
      <c r="BU401" s="169"/>
      <c r="BV401" s="169"/>
      <c r="BW401" s="169"/>
      <c r="BX401" s="169"/>
      <c r="BY401" s="169"/>
    </row>
    <row r="402" spans="1:77" s="322" customFormat="1" ht="36" customHeight="1" thickTop="1" thickBot="1" x14ac:dyDescent="0.25">
      <c r="C402" s="1433" t="str">
        <f>usrCode(AS398&amp;AU398)&amp;"."&amp;LOWER(AV398)</f>
        <v>RG.w</v>
      </c>
      <c r="D402" s="1399" t="str">
        <f t="shared" si="148"/>
        <v>Faire de sa vie une fête, multiplier les activités
(= VIVRE AVEC FESTIVITÉ, VIVRE VITE)</v>
      </c>
      <c r="E402" s="1434"/>
      <c r="F402" s="554"/>
      <c r="G402" s="1236" t="str">
        <f>$CB$5&amp;S398&amp;$CC$5&amp;T398</f>
        <v>66% apprécier
33% appartenir</v>
      </c>
      <c r="H402" s="1506" t="s">
        <v>12</v>
      </c>
      <c r="I402" s="1503"/>
      <c r="J402" s="1513"/>
      <c r="K402" s="1508" t="s">
        <v>17</v>
      </c>
      <c r="L402" s="1509" t="s">
        <v>17</v>
      </c>
      <c r="M402" s="1510" t="s">
        <v>17</v>
      </c>
      <c r="N402" s="1511"/>
      <c r="O402" s="1110"/>
      <c r="P402" s="554"/>
      <c r="Q402" s="550" t="str">
        <f>C402</f>
        <v>RG.w</v>
      </c>
      <c r="R402" s="550" t="str">
        <f>A401&amp;"."&amp;LOWER(A404)</f>
        <v>R.g</v>
      </c>
      <c r="S402" s="1236" t="str">
        <f t="shared" si="144"/>
        <v>VIVRE AVEC FESTIVITÉ</v>
      </c>
      <c r="T402" s="1236" t="str">
        <f t="shared" si="145"/>
        <v>VIVRE VITE</v>
      </c>
      <c r="U402" s="1236" t="str">
        <f t="shared" si="146"/>
        <v>Faire de sa vie une fête</v>
      </c>
      <c r="V402" s="1236" t="str">
        <f t="shared" si="147"/>
        <v>multiplier les activités</v>
      </c>
      <c r="W402" s="554"/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936"/>
      <c r="AH402" s="554"/>
      <c r="AI402" s="553"/>
      <c r="AJ402" s="555"/>
      <c r="AM402" s="552"/>
      <c r="AN402" s="552"/>
      <c r="AO402" s="552"/>
      <c r="AP402" s="552"/>
      <c r="AQ402" s="552"/>
      <c r="AR402" s="556"/>
      <c r="AS402" s="552"/>
      <c r="AT402" s="552"/>
      <c r="AU402" s="559"/>
      <c r="AV402" s="559"/>
      <c r="AW402" s="551"/>
      <c r="AX402" s="552"/>
      <c r="AY402" s="552"/>
      <c r="AZ402" s="552"/>
      <c r="BA402" s="81"/>
      <c r="BB402" s="81"/>
      <c r="BC402" s="81"/>
      <c r="BD402" s="543"/>
      <c r="BE402" s="81"/>
      <c r="BF402" s="544"/>
      <c r="BG402" s="169"/>
      <c r="BS402" s="81"/>
      <c r="BT402" s="169"/>
      <c r="BU402" s="169"/>
      <c r="BV402" s="169"/>
      <c r="BW402" s="169"/>
      <c r="BX402" s="169"/>
      <c r="BY402" s="169"/>
    </row>
    <row r="403" spans="1:77" s="322" customFormat="1" ht="36" customHeight="1" thickTop="1" thickBot="1" x14ac:dyDescent="0.25">
      <c r="B403" s="1578" t="s">
        <v>384</v>
      </c>
      <c r="C403" s="1228"/>
      <c r="D403" s="1396" t="str">
        <f t="shared" si="148"/>
        <v>Se réaliser dans le collectif, multiplier les activités
(= PARTICIPER, VIVRE VITE)</v>
      </c>
      <c r="E403" s="1352"/>
      <c r="F403" s="554"/>
      <c r="G403" s="1236" t="str">
        <f>$CB$6&amp;S398&amp;$CC$6&amp;T398</f>
        <v>55% apprécier
44% appartenir</v>
      </c>
      <c r="H403" s="1506" t="s">
        <v>8</v>
      </c>
      <c r="I403" s="1503"/>
      <c r="J403" s="1507" t="s">
        <v>441</v>
      </c>
      <c r="K403" s="1515"/>
      <c r="L403" s="1509" t="s">
        <v>441</v>
      </c>
      <c r="M403" s="1510" t="s">
        <v>441</v>
      </c>
      <c r="N403" s="1511"/>
      <c r="O403" s="1110"/>
      <c r="P403" s="554"/>
      <c r="Q403" s="550" t="str">
        <f>A398</f>
        <v>RGW</v>
      </c>
      <c r="R403" s="550" t="str">
        <f>A401&amp;"."&amp;LOWER(A404)</f>
        <v>R.g</v>
      </c>
      <c r="S403" s="1236" t="str">
        <f t="shared" si="144"/>
        <v>PARTICIPER</v>
      </c>
      <c r="T403" s="1236" t="str">
        <f t="shared" si="145"/>
        <v>VIVRE VITE</v>
      </c>
      <c r="U403" s="1236" t="str">
        <f t="shared" si="146"/>
        <v>Se réaliser dans le collectif</v>
      </c>
      <c r="V403" s="1236" t="str">
        <f t="shared" si="147"/>
        <v>multiplier les activités</v>
      </c>
      <c r="W403" s="554"/>
      <c r="X403" s="550"/>
      <c r="Y403" s="550"/>
      <c r="Z403" s="550"/>
      <c r="AA403" s="550"/>
      <c r="AB403" s="550"/>
      <c r="AC403" s="550"/>
      <c r="AD403" s="550"/>
      <c r="AE403" s="550"/>
      <c r="AF403" s="550"/>
      <c r="AG403" s="936"/>
      <c r="AH403" s="554"/>
      <c r="AI403" s="553"/>
      <c r="AJ403" s="555"/>
      <c r="AM403" s="552"/>
      <c r="AN403" s="552"/>
      <c r="AO403" s="552"/>
      <c r="AP403" s="552"/>
      <c r="AQ403" s="552"/>
      <c r="AR403" s="556"/>
      <c r="AS403" s="552"/>
      <c r="AT403" s="552"/>
      <c r="AU403" s="559"/>
      <c r="AV403" s="559"/>
      <c r="AW403" s="551"/>
      <c r="AX403" s="552"/>
      <c r="AY403" s="552"/>
      <c r="AZ403" s="552"/>
      <c r="BA403" s="81"/>
      <c r="BB403" s="81"/>
      <c r="BC403" s="81"/>
      <c r="BD403" s="543"/>
      <c r="BE403" s="81"/>
      <c r="BF403" s="544"/>
      <c r="BG403" s="169"/>
      <c r="BS403" s="81"/>
      <c r="BT403" s="169"/>
      <c r="BU403" s="169"/>
      <c r="BV403" s="169"/>
      <c r="BW403" s="169"/>
      <c r="BX403" s="169"/>
      <c r="BY403" s="169"/>
    </row>
    <row r="404" spans="1:77" s="322" customFormat="1" ht="36" customHeight="1" thickTop="1" thickBot="1" x14ac:dyDescent="0.25">
      <c r="A404" s="31" t="str">
        <f>usrCode(AU398)</f>
        <v>G</v>
      </c>
      <c r="B404" s="553" t="str">
        <f>UPPER(VLOOKUP(A404,LibProfils,4,FALSE))&amp;CHAR(10)&amp;"("&amp;VLOOKUP(A404,LibProfils,5,FALSE)&amp;")"</f>
        <v>APPRÉCIER
(vivre dans un monde de bonheur)</v>
      </c>
      <c r="C404" s="1229"/>
      <c r="D404" s="1395" t="str">
        <f t="shared" si="148"/>
        <v>Se réaliser dans le collectif, soutenir ce en quoi on croit
(= PARTICIPER, PROMOUVOIR SES VALEURS)</v>
      </c>
      <c r="E404" s="1353"/>
      <c r="F404" s="554"/>
      <c r="G404" s="1236" t="str">
        <f>$CB$7&amp;S398&amp;$CC$7&amp;T398</f>
        <v>44% apprécier
55% appartenir</v>
      </c>
      <c r="H404" s="1506" t="s">
        <v>13</v>
      </c>
      <c r="I404" s="1503"/>
      <c r="J404" s="1513"/>
      <c r="K404" s="1515"/>
      <c r="L404" s="1509" t="s">
        <v>18</v>
      </c>
      <c r="M404" s="1510" t="s">
        <v>18</v>
      </c>
      <c r="N404" s="1514" t="s">
        <v>18</v>
      </c>
      <c r="O404" s="1110"/>
      <c r="P404" s="554"/>
      <c r="Q404" s="550" t="str">
        <f>A398</f>
        <v>RGW</v>
      </c>
      <c r="R404" s="550" t="str">
        <f>A401&amp;"."&amp;LOWER(A405)</f>
        <v>R.w</v>
      </c>
      <c r="S404" s="1236" t="str">
        <f t="shared" si="144"/>
        <v>PARTICIPER</v>
      </c>
      <c r="T404" s="1236" t="str">
        <f t="shared" si="145"/>
        <v>PROMOUVOIR SES VALEURS</v>
      </c>
      <c r="U404" s="1236" t="str">
        <f t="shared" si="146"/>
        <v>Se réaliser dans le collectif</v>
      </c>
      <c r="V404" s="1236" t="str">
        <f t="shared" si="147"/>
        <v>soutenir ce en quoi on croit</v>
      </c>
      <c r="W404" s="554"/>
      <c r="X404" s="550"/>
      <c r="Y404" s="550"/>
      <c r="Z404" s="550"/>
      <c r="AA404" s="550"/>
      <c r="AB404" s="550"/>
      <c r="AC404" s="550"/>
      <c r="AD404" s="550"/>
      <c r="AE404" s="550"/>
      <c r="AF404" s="550"/>
      <c r="AG404" s="936"/>
      <c r="AH404" s="554"/>
      <c r="AI404" s="553"/>
      <c r="AJ404" s="555"/>
      <c r="AM404" s="552"/>
      <c r="AN404" s="552"/>
      <c r="AO404" s="552"/>
      <c r="AP404" s="552"/>
      <c r="AQ404" s="552"/>
      <c r="AR404" s="556"/>
      <c r="AS404" s="552"/>
      <c r="AT404" s="552"/>
      <c r="AU404" s="559"/>
      <c r="AV404" s="559"/>
      <c r="AW404" s="551"/>
      <c r="AX404" s="552"/>
      <c r="AY404" s="552"/>
      <c r="AZ404" s="552"/>
      <c r="BA404" s="81"/>
      <c r="BB404" s="81"/>
      <c r="BC404" s="81"/>
      <c r="BD404" s="543"/>
      <c r="BE404" s="81"/>
      <c r="BF404" s="544"/>
      <c r="BG404" s="169"/>
      <c r="BS404" s="81"/>
      <c r="BT404" s="169"/>
      <c r="BU404" s="169"/>
      <c r="BV404" s="169"/>
      <c r="BW404" s="169"/>
      <c r="BX404" s="169"/>
      <c r="BY404" s="169"/>
    </row>
    <row r="405" spans="1:77" s="322" customFormat="1" ht="36" customHeight="1" thickTop="1" thickBot="1" x14ac:dyDescent="0.25">
      <c r="A405" s="31" t="str">
        <f>usrCode(AV398)</f>
        <v>W</v>
      </c>
      <c r="B405" s="553" t="str">
        <f>UPPER(VLOOKUP(A405,LibProfils,4,FALSE))&amp;CHAR(10)&amp;"("&amp;VLOOKUP(A405,LibProfils,5,FALSE)&amp;")"</f>
        <v>APPARTENIR
(vivre en société)</v>
      </c>
      <c r="C405" s="1435" t="str">
        <f>usrCode(AS398&amp;AV398)&amp;"."&amp;LOWER(AU398)</f>
        <v>RW.g</v>
      </c>
      <c r="D405" s="1396" t="str">
        <f t="shared" si="148"/>
        <v>Agir pour le bien du monde, soutenir ce en quoi on croit
(= AIDER LE MONDE -RW-, PROMOUVOIR SES VALEURS)</v>
      </c>
      <c r="E405" s="1436"/>
      <c r="F405" s="554"/>
      <c r="G405" s="1236" t="str">
        <f>$CB$8&amp;S398&amp;$CC$8&amp;T398</f>
        <v>33% apprécier
66% appartenir</v>
      </c>
      <c r="H405" s="1506" t="s">
        <v>9</v>
      </c>
      <c r="I405" s="1503"/>
      <c r="J405" s="1513"/>
      <c r="K405" s="1508" t="s">
        <v>443</v>
      </c>
      <c r="L405" s="1516"/>
      <c r="M405" s="1554" t="s">
        <v>443</v>
      </c>
      <c r="N405" s="1514" t="s">
        <v>443</v>
      </c>
      <c r="O405" s="1110"/>
      <c r="P405" s="554"/>
      <c r="Q405" s="550" t="str">
        <f>C405</f>
        <v>RW.g</v>
      </c>
      <c r="R405" s="550" t="str">
        <f>A401&amp;"."&amp;LOWER(A405)</f>
        <v>R.w</v>
      </c>
      <c r="S405" s="1236" t="str">
        <f t="shared" si="144"/>
        <v>AIDER LE MONDE -RW-</v>
      </c>
      <c r="T405" s="1236" t="str">
        <f t="shared" si="145"/>
        <v>PROMOUVOIR SES VALEURS</v>
      </c>
      <c r="U405" s="1236" t="str">
        <f t="shared" si="146"/>
        <v>Agir pour le bien du monde</v>
      </c>
      <c r="V405" s="1236" t="str">
        <f t="shared" si="147"/>
        <v>soutenir ce en quoi on croit</v>
      </c>
      <c r="W405" s="554"/>
      <c r="X405" s="550"/>
      <c r="Y405" s="550"/>
      <c r="Z405" s="550"/>
      <c r="AA405" s="550"/>
      <c r="AB405" s="550"/>
      <c r="AC405" s="550"/>
      <c r="AD405" s="550"/>
      <c r="AE405" s="550"/>
      <c r="AF405" s="550"/>
      <c r="AG405" s="936"/>
      <c r="AH405" s="554"/>
      <c r="AI405" s="553"/>
      <c r="AJ405" s="555"/>
      <c r="AM405" s="552"/>
      <c r="AN405" s="552"/>
      <c r="AO405" s="552"/>
      <c r="AP405" s="552"/>
      <c r="AQ405" s="552"/>
      <c r="AR405" s="556"/>
      <c r="AS405" s="552"/>
      <c r="AT405" s="552"/>
      <c r="AU405" s="559"/>
      <c r="AV405" s="559"/>
      <c r="AW405" s="551"/>
      <c r="AX405" s="552"/>
      <c r="AY405" s="552"/>
      <c r="AZ405" s="552"/>
      <c r="BA405" s="81"/>
      <c r="BB405" s="81"/>
      <c r="BC405" s="81"/>
      <c r="BD405" s="543"/>
      <c r="BE405" s="81"/>
      <c r="BF405" s="544"/>
      <c r="BG405" s="169"/>
      <c r="BS405" s="81"/>
      <c r="BT405" s="169"/>
      <c r="BU405" s="169"/>
      <c r="BV405" s="169"/>
      <c r="BW405" s="169"/>
      <c r="BX405" s="169"/>
      <c r="BY405" s="169"/>
    </row>
    <row r="406" spans="1:77" s="322" customFormat="1" ht="36" customHeight="1" thickTop="1" thickBot="1" x14ac:dyDescent="0.25">
      <c r="B406" s="1578" t="s">
        <v>589</v>
      </c>
      <c r="C406" s="1230"/>
      <c r="D406" s="1395" t="str">
        <f t="shared" si="148"/>
        <v>Agir pour le bien du monde, agir au nom de ce qui est grand
(= AIDER LE MONDE -RW-, S'ENGAGER)</v>
      </c>
      <c r="E406" s="1354"/>
      <c r="F406" s="554"/>
      <c r="G406" s="1236" t="str">
        <f>$CB$9&amp;S398&amp;$CC$9&amp;T398</f>
        <v>22% apprécier
77% appartenir</v>
      </c>
      <c r="H406" s="1506" t="s">
        <v>14</v>
      </c>
      <c r="I406" s="1503"/>
      <c r="J406" s="1507" t="s">
        <v>19</v>
      </c>
      <c r="K406" s="1515"/>
      <c r="L406" s="1552"/>
      <c r="M406" s="1556" t="s">
        <v>19</v>
      </c>
      <c r="N406" s="1553" t="s">
        <v>19</v>
      </c>
      <c r="O406" s="1110"/>
      <c r="P406" s="554"/>
      <c r="Q406" s="550" t="str">
        <f>C405</f>
        <v>RW.g</v>
      </c>
      <c r="R406" s="550" t="str">
        <f>usrCode(A401&amp;A405)</f>
        <v>RW</v>
      </c>
      <c r="S406" s="1236" t="str">
        <f t="shared" si="144"/>
        <v>AIDER LE MONDE -RW-</v>
      </c>
      <c r="T406" s="1236" t="str">
        <f t="shared" si="145"/>
        <v>S'ENGAGER</v>
      </c>
      <c r="U406" s="1236" t="str">
        <f t="shared" si="146"/>
        <v>Agir pour le bien du monde</v>
      </c>
      <c r="V406" s="1236" t="str">
        <f t="shared" si="147"/>
        <v>agir au nom de ce qui est grand</v>
      </c>
      <c r="W406" s="554"/>
      <c r="X406" s="550"/>
      <c r="Y406" s="550"/>
      <c r="Z406" s="550"/>
      <c r="AA406" s="550"/>
      <c r="AB406" s="550"/>
      <c r="AC406" s="550"/>
      <c r="AD406" s="550"/>
      <c r="AE406" s="550"/>
      <c r="AF406" s="550"/>
      <c r="AG406" s="936"/>
      <c r="AH406" s="554"/>
      <c r="AI406" s="553"/>
      <c r="AJ406" s="555"/>
      <c r="AM406" s="552"/>
      <c r="AN406" s="552"/>
      <c r="AO406" s="552"/>
      <c r="AP406" s="552"/>
      <c r="AQ406" s="552"/>
      <c r="AR406" s="556"/>
      <c r="AS406" s="552"/>
      <c r="AT406" s="552"/>
      <c r="AU406" s="559"/>
      <c r="AV406" s="559"/>
      <c r="AW406" s="551"/>
      <c r="AX406" s="552"/>
      <c r="AY406" s="552"/>
      <c r="AZ406" s="552"/>
      <c r="BA406" s="81"/>
      <c r="BB406" s="81"/>
      <c r="BC406" s="81"/>
      <c r="BD406" s="543"/>
      <c r="BE406" s="81"/>
      <c r="BF406" s="544"/>
      <c r="BG406" s="169"/>
      <c r="BS406" s="81"/>
      <c r="BT406" s="169"/>
      <c r="BU406" s="169"/>
      <c r="BV406" s="169"/>
      <c r="BW406" s="169"/>
      <c r="BX406" s="169"/>
      <c r="BY406" s="169"/>
    </row>
    <row r="407" spans="1:77" s="322" customFormat="1" ht="36" customHeight="1" thickTop="1" thickBot="1" x14ac:dyDescent="0.25">
      <c r="A407" s="31" t="str">
        <f>usrCode(AU398&amp;AV398)</f>
        <v>GW</v>
      </c>
      <c r="B407" s="553" t="str">
        <f>UPPER(VLOOKUP(A407,LibProfils,4,FALSE))&amp;CHAR(10)&amp;"("&amp;VLOOKUP(A407,LibProfils,5,FALSE)&amp;")"</f>
        <v>S'ENTENDRE
(cultiver ses relations)</v>
      </c>
      <c r="C407" s="1231"/>
      <c r="D407" s="1398" t="str">
        <f t="shared" si="148"/>
        <v>Servir la société avec fermeté, agir au nom de ce qui est grand
(= FAIRE PROGRESSER LE MONDE, S'ENGAGER)</v>
      </c>
      <c r="E407" s="1355"/>
      <c r="F407" s="554"/>
      <c r="G407" s="1236" t="str">
        <f>$CB$10&amp;S398&amp;$CC$10&amp;T398</f>
        <v>11% apprécier
88% appartenir</v>
      </c>
      <c r="H407" s="1506" t="s">
        <v>10</v>
      </c>
      <c r="I407" s="1503"/>
      <c r="J407" s="1507" t="s">
        <v>440</v>
      </c>
      <c r="K407" s="1515"/>
      <c r="L407" s="1509" t="s">
        <v>440</v>
      </c>
      <c r="M407" s="1555"/>
      <c r="N407" s="1514" t="s">
        <v>440</v>
      </c>
      <c r="O407" s="1110"/>
      <c r="P407" s="554"/>
      <c r="Q407" s="550" t="str">
        <f>C408</f>
        <v>RW/g</v>
      </c>
      <c r="R407" s="550" t="str">
        <f>usrCode(A401&amp;A405)</f>
        <v>RW</v>
      </c>
      <c r="S407" s="1236" t="str">
        <f t="shared" si="144"/>
        <v>FAIRE PROGRESSER LE MONDE</v>
      </c>
      <c r="T407" s="1236" t="str">
        <f t="shared" si="145"/>
        <v>S'ENGAGER</v>
      </c>
      <c r="U407" s="1236" t="str">
        <f t="shared" si="146"/>
        <v>Servir la société avec fermeté</v>
      </c>
      <c r="V407" s="1236" t="str">
        <f t="shared" si="147"/>
        <v>agir au nom de ce qui est grand</v>
      </c>
      <c r="W407" s="554"/>
      <c r="X407" s="550"/>
      <c r="Y407" s="550"/>
      <c r="Z407" s="550"/>
      <c r="AA407" s="550"/>
      <c r="AB407" s="550"/>
      <c r="AC407" s="550"/>
      <c r="AD407" s="550"/>
      <c r="AE407" s="550"/>
      <c r="AF407" s="550"/>
      <c r="AG407" s="936"/>
      <c r="AH407" s="554"/>
      <c r="AI407" s="553"/>
      <c r="AJ407" s="555"/>
      <c r="AM407" s="552"/>
      <c r="AN407" s="552"/>
      <c r="AO407" s="552"/>
      <c r="AP407" s="552"/>
      <c r="AQ407" s="552"/>
      <c r="AR407" s="556"/>
      <c r="AS407" s="552"/>
      <c r="AT407" s="552"/>
      <c r="AU407" s="559"/>
      <c r="AV407" s="559"/>
      <c r="AW407" s="551"/>
      <c r="AX407" s="552"/>
      <c r="AY407" s="552"/>
      <c r="AZ407" s="552"/>
      <c r="BA407" s="81"/>
      <c r="BB407" s="81"/>
      <c r="BC407" s="81"/>
      <c r="BD407" s="543"/>
      <c r="BE407" s="81"/>
      <c r="BF407" s="544"/>
      <c r="BG407" s="169"/>
      <c r="BS407" s="81"/>
      <c r="BT407" s="169"/>
      <c r="BU407" s="169"/>
      <c r="BV407" s="169"/>
      <c r="BW407" s="169"/>
      <c r="BX407" s="169"/>
      <c r="BY407" s="169"/>
    </row>
    <row r="408" spans="1:77" s="322" customFormat="1" ht="36" customHeight="1" thickTop="1" thickBot="1" x14ac:dyDescent="0.25">
      <c r="A408" s="31" t="s">
        <v>7</v>
      </c>
      <c r="B408" s="553" t="str">
        <f>UPPER(VLOOKUP(A408,LibProfils,4,FALSE))&amp;CHAR(10)&amp;"("&amp;VLOOKUP(A408,LibProfils,5,FALSE)&amp;")"</f>
        <v>RÉUSSIR
(atteindre ses objectifs)</v>
      </c>
      <c r="C408" s="1208" t="str">
        <f>usrCode(AS398&amp;AV398&amp;"/"&amp;AU398)</f>
        <v>RW/g</v>
      </c>
      <c r="D408" s="1399" t="str">
        <f t="shared" si="148"/>
        <v>Servir la société avec fermeté, imposer sa cadence
(= FAIRE PROGRESSER LE MONDE, SE PROPULSER)</v>
      </c>
      <c r="E408" s="1387"/>
      <c r="F408" s="554"/>
      <c r="G408" s="1236" t="str">
        <f>$CB$11&amp;S398&amp;$CC$11&amp;T398</f>
        <v xml:space="preserve">  0% apprécier
99% appartenir</v>
      </c>
      <c r="H408" s="1506" t="s">
        <v>15</v>
      </c>
      <c r="I408" s="1517"/>
      <c r="J408" s="1507" t="s">
        <v>20</v>
      </c>
      <c r="K408" s="1508" t="s">
        <v>20</v>
      </c>
      <c r="L408" s="1516"/>
      <c r="M408" s="1512"/>
      <c r="N408" s="1514" t="s">
        <v>20</v>
      </c>
      <c r="O408" s="1110"/>
      <c r="P408" s="554"/>
      <c r="Q408" s="550" t="str">
        <f>C408</f>
        <v>RW/g</v>
      </c>
      <c r="R408" s="550" t="str">
        <f>usrCode(A401&amp;"/"&amp;A404)</f>
        <v>R/g</v>
      </c>
      <c r="S408" s="1236" t="str">
        <f t="shared" si="144"/>
        <v>FAIRE PROGRESSER LE MONDE</v>
      </c>
      <c r="T408" s="1236" t="str">
        <f t="shared" si="145"/>
        <v>SE PROPULSER</v>
      </c>
      <c r="U408" s="1236" t="str">
        <f t="shared" si="146"/>
        <v>Servir la société avec fermeté</v>
      </c>
      <c r="V408" s="1236" t="str">
        <f t="shared" si="147"/>
        <v>imposer sa cadence</v>
      </c>
      <c r="W408" s="554"/>
      <c r="X408" s="550"/>
      <c r="Y408" s="550"/>
      <c r="Z408" s="550"/>
      <c r="AA408" s="550"/>
      <c r="AB408" s="550"/>
      <c r="AC408" s="550"/>
      <c r="AD408" s="550"/>
      <c r="AE408" s="550"/>
      <c r="AF408" s="550"/>
      <c r="AG408" s="936"/>
      <c r="AH408" s="554"/>
      <c r="AI408" s="553"/>
      <c r="AJ408" s="555"/>
      <c r="AM408" s="552"/>
      <c r="AN408" s="552"/>
      <c r="AO408" s="552"/>
      <c r="AP408" s="552"/>
      <c r="AQ408" s="552"/>
      <c r="AR408" s="556"/>
      <c r="AS408" s="552"/>
      <c r="AT408" s="552"/>
      <c r="AU408" s="559"/>
      <c r="AV408" s="559"/>
      <c r="AW408" s="551"/>
      <c r="AX408" s="552"/>
      <c r="AY408" s="552"/>
      <c r="AZ408" s="552"/>
      <c r="BA408" s="81"/>
      <c r="BB408" s="81"/>
      <c r="BC408" s="81"/>
      <c r="BD408" s="543"/>
      <c r="BE408" s="81"/>
      <c r="BF408" s="544"/>
      <c r="BG408" s="169"/>
      <c r="BS408" s="81"/>
      <c r="BT408" s="169"/>
      <c r="BU408" s="169"/>
      <c r="BV408" s="169"/>
      <c r="BW408" s="169"/>
      <c r="BX408" s="169"/>
      <c r="BY408" s="169"/>
    </row>
    <row r="409" spans="1:77" s="322" customFormat="1" ht="36" customHeight="1" thickTop="1" thickBot="1" x14ac:dyDescent="0.25">
      <c r="B409" s="1363" t="str">
        <f>"présence de la motivation "&amp;A401&amp;" ("&amp;VLOOKUP(A401,LibProfils,4,FALSE)&amp;")"&amp;CHAR(10)&amp;"absence de la motivation "&amp;A407&amp;" ("&amp;VLOOKUP(A407,LibProfils,4,FALSE)&amp;")"</f>
        <v>présence de la motivation R (vibrer)
absence de la motivation GW (s'entendre)</v>
      </c>
      <c r="C409" s="1189" t="str">
        <f>A401&amp;"."&amp;LOWER(A408)</f>
        <v>R.ub</v>
      </c>
      <c r="D409" s="1400" t="str">
        <f t="shared" si="148"/>
        <v>Aller là où bon nous semble, concrétiser ses idées
(= SUIVRE SON  INSPIRATION, ACCOMPLIR)</v>
      </c>
      <c r="E409" s="1283"/>
      <c r="F409" s="554"/>
      <c r="G409" s="1236" t="str">
        <f>$CB$12&amp;VLOOKUP(AU398,LibProfils,4,FALSE)&amp;$CC$12&amp;VLOOKUP(AV398,LibProfils,4,FALSE)</f>
        <v xml:space="preserve">  0% apprécier
  0% appartenir</v>
      </c>
      <c r="H409" s="1236"/>
      <c r="I409" s="1504" t="s">
        <v>445</v>
      </c>
      <c r="O409" s="1110"/>
      <c r="P409" s="554"/>
      <c r="Q409" s="550" t="str">
        <f>C409</f>
        <v>R.ub</v>
      </c>
      <c r="R409" s="550" t="str">
        <f>usrCode(A401&amp;A408)</f>
        <v>UBR</v>
      </c>
      <c r="S409" s="1236" t="str">
        <f>UPPER(VLOOKUP(Q409,LibProfils,4,FALSE))</f>
        <v>SUIVRE SON  INSPIRATION</v>
      </c>
      <c r="T409" s="1236" t="str">
        <f t="shared" si="145"/>
        <v>ACCOMPLIR</v>
      </c>
      <c r="U409" s="1236" t="str">
        <f t="shared" si="146"/>
        <v>Aller là où bon nous semble</v>
      </c>
      <c r="V409" s="1236" t="str">
        <f t="shared" si="147"/>
        <v>concrétiser ses idées</v>
      </c>
      <c r="W409" s="554"/>
      <c r="X409" s="550"/>
      <c r="Y409" s="550"/>
      <c r="Z409" s="550"/>
      <c r="AA409" s="550"/>
      <c r="AB409" s="550"/>
      <c r="AC409" s="550"/>
      <c r="AD409" s="550"/>
      <c r="AE409" s="550"/>
      <c r="AF409" s="550"/>
      <c r="AG409" s="936"/>
      <c r="AH409" s="554"/>
      <c r="AI409" s="553"/>
      <c r="AJ409" s="555"/>
      <c r="AM409" s="552"/>
      <c r="AN409" s="552"/>
      <c r="AO409" s="552"/>
      <c r="AP409" s="552"/>
      <c r="AQ409" s="552"/>
      <c r="AR409" s="556"/>
      <c r="AS409" s="552"/>
      <c r="AT409" s="552"/>
      <c r="AU409" s="559"/>
      <c r="AV409" s="559"/>
      <c r="AW409" s="551"/>
      <c r="AX409" s="552"/>
      <c r="AY409" s="552"/>
      <c r="AZ409" s="552"/>
      <c r="BA409" s="81"/>
      <c r="BB409" s="81"/>
      <c r="BC409" s="81"/>
      <c r="BD409" s="543"/>
      <c r="BE409" s="81"/>
      <c r="BF409" s="544"/>
      <c r="BG409" s="169"/>
      <c r="BS409" s="81"/>
      <c r="BT409" s="169"/>
      <c r="BU409" s="169"/>
      <c r="BV409" s="169"/>
      <c r="BW409" s="169"/>
      <c r="BX409" s="169"/>
      <c r="BY409" s="169"/>
    </row>
    <row r="410" spans="1:77" s="322" customFormat="1" ht="36" customHeight="1" thickTop="1" thickBot="1" x14ac:dyDescent="0.25">
      <c r="B410" s="1128"/>
      <c r="C410" s="1125"/>
      <c r="D410" s="553"/>
      <c r="E410" s="554"/>
      <c r="F410" s="554"/>
      <c r="G410" s="554"/>
      <c r="H410" s="1110"/>
      <c r="I410" s="1110"/>
      <c r="J410" s="1489"/>
      <c r="K410" s="1489"/>
      <c r="L410" s="1110"/>
      <c r="M410" s="1110"/>
      <c r="N410" s="1110"/>
      <c r="O410" s="1110"/>
      <c r="P410" s="554"/>
      <c r="Q410" s="554"/>
      <c r="R410" s="554"/>
      <c r="S410" s="554"/>
      <c r="T410" s="554"/>
      <c r="U410" s="554"/>
      <c r="V410" s="554"/>
      <c r="W410" s="554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936"/>
      <c r="AH410" s="554"/>
      <c r="AI410" s="553"/>
      <c r="AJ410" s="555"/>
      <c r="AM410" s="552"/>
      <c r="AN410" s="552"/>
      <c r="AO410" s="552"/>
      <c r="AP410" s="552"/>
      <c r="AQ410" s="552"/>
      <c r="AR410" s="556"/>
      <c r="AS410" s="552"/>
      <c r="AT410" s="552"/>
      <c r="AU410" s="559"/>
      <c r="AV410" s="559"/>
      <c r="AW410" s="551"/>
      <c r="AX410" s="552"/>
      <c r="AY410" s="552"/>
      <c r="AZ410" s="552"/>
      <c r="BA410" s="81"/>
      <c r="BB410" s="81"/>
      <c r="BC410" s="81"/>
      <c r="BD410" s="543"/>
      <c r="BE410" s="81"/>
      <c r="BF410" s="544"/>
      <c r="BG410" s="169"/>
      <c r="BS410" s="81"/>
      <c r="BT410" s="169"/>
      <c r="BU410" s="169"/>
      <c r="BV410" s="169"/>
      <c r="BW410" s="169"/>
      <c r="BX410" s="169"/>
      <c r="BY410" s="169"/>
    </row>
    <row r="411" spans="1:77" s="322" customFormat="1" ht="36" customHeight="1" thickTop="1" thickBot="1" x14ac:dyDescent="0.25">
      <c r="A411" s="1283" t="str">
        <f>usrCode(AS411&amp;AU411&amp;AV411)</f>
        <v>GUR</v>
      </c>
      <c r="B411" s="1362" t="str">
        <f>UPPER(VLOOKUP(A411,LibProfils,4,FALSE))&amp;CHAR(10)&amp;"("&amp;VLOOKUP(A411,LibProfils,5,FALSE)&amp;")"</f>
        <v>S'AVENTURER
(rechercher la stimulation)</v>
      </c>
      <c r="C411" s="1125"/>
      <c r="D411" s="553"/>
      <c r="E411" s="554"/>
      <c r="F411" s="554"/>
      <c r="G411" s="1364"/>
      <c r="H411" s="1110"/>
      <c r="I411" s="1504" t="s">
        <v>444</v>
      </c>
      <c r="J411" s="1489"/>
      <c r="K411" s="1489"/>
      <c r="L411" s="1110"/>
      <c r="M411" s="1110"/>
      <c r="N411" s="1110"/>
      <c r="O411" s="1110"/>
      <c r="P411" s="554"/>
      <c r="Q411" s="554" t="str">
        <f>A417</f>
        <v>G</v>
      </c>
      <c r="R411" s="554" t="str">
        <f>A418</f>
        <v>U</v>
      </c>
      <c r="S411" s="1236" t="str">
        <f>VLOOKUP(Q411,LibProfils,4,FALSE)</f>
        <v>apprécier</v>
      </c>
      <c r="T411" s="1236" t="str">
        <f>VLOOKUP(R411,LibProfils,4,FALSE)</f>
        <v>savoir</v>
      </c>
      <c r="U411" s="554"/>
      <c r="V411" s="554"/>
      <c r="W411" s="554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936"/>
      <c r="AH411" s="554"/>
      <c r="AI411" s="553"/>
      <c r="AJ411" s="555"/>
      <c r="AM411" s="552"/>
      <c r="AN411" s="552"/>
      <c r="AO411" s="552"/>
      <c r="AP411" s="552"/>
      <c r="AQ411" s="552"/>
      <c r="AR411" s="556"/>
      <c r="AS411" s="559" t="str">
        <f>AS593</f>
        <v>R</v>
      </c>
      <c r="AT411" s="552"/>
      <c r="AU411" s="559" t="str">
        <f>AU593</f>
        <v>G</v>
      </c>
      <c r="AV411" s="559" t="str">
        <f>AV593</f>
        <v>U</v>
      </c>
      <c r="AW411" s="551"/>
      <c r="AX411" s="552"/>
      <c r="AY411" s="552"/>
      <c r="AZ411" s="552"/>
      <c r="BA411" s="81"/>
      <c r="BB411" s="81"/>
      <c r="BC411" s="81"/>
      <c r="BD411" s="543"/>
      <c r="BE411" s="81"/>
      <c r="BF411" s="544"/>
      <c r="BG411" s="169"/>
      <c r="BS411" s="81"/>
      <c r="BT411" s="169"/>
      <c r="BU411" s="169"/>
      <c r="BV411" s="169"/>
      <c r="BW411" s="169"/>
      <c r="BX411" s="169"/>
      <c r="BY411" s="169"/>
    </row>
    <row r="412" spans="1:77" s="322" customFormat="1" ht="36" customHeight="1" thickTop="1" thickBot="1" x14ac:dyDescent="0.25">
      <c r="B412" s="1128"/>
      <c r="C412" s="1196" t="str">
        <f>usrCode(AS411&amp;AU411&amp;"/"&amp;AV411)</f>
        <v>RG/u</v>
      </c>
      <c r="D412" s="1394" t="str">
        <f>$U$3&amp;U412&amp;$U$4&amp;V412&amp;$U$5&amp;$U$6&amp;$U$7&amp;S412&amp;$U$8&amp;T412&amp;$U$9</f>
        <v>Agir en toute impulsivité, diriger toute son énergie
(= VIVRE SPONTANÉ -RG-, S'ENGAGER)</v>
      </c>
      <c r="E412" s="1422"/>
      <c r="F412" s="554"/>
      <c r="G412" s="1236" t="str">
        <f>$CB$2&amp;S411&amp;$CC$2&amp;T411</f>
        <v>99% apprécier
  0% savoir</v>
      </c>
      <c r="H412" s="1506" t="s">
        <v>6</v>
      </c>
      <c r="I412" s="1505"/>
      <c r="J412" s="1507" t="s">
        <v>439</v>
      </c>
      <c r="K412" s="1508" t="s">
        <v>439</v>
      </c>
      <c r="L412" s="1509"/>
      <c r="M412" s="1510" t="s">
        <v>439</v>
      </c>
      <c r="N412" s="1511"/>
      <c r="O412" s="1110"/>
      <c r="P412" s="554"/>
      <c r="Q412" s="550" t="str">
        <f>C412</f>
        <v>RG/u</v>
      </c>
      <c r="R412" s="550" t="str">
        <f>usrCode(A414&amp;"/"&amp;A418)</f>
        <v>R/u</v>
      </c>
      <c r="S412" s="1236" t="str">
        <f t="shared" ref="S412:S421" si="149">UPPER(VLOOKUP(Q412,LibProfils,4,FALSE))</f>
        <v>VIVRE SPONTANÉ -RG-</v>
      </c>
      <c r="T412" s="1236" t="str">
        <f t="shared" ref="T412:T422" si="150">UPPER(VLOOKUP(R412,LibProfils,4,FALSE))</f>
        <v>S'ENGAGER</v>
      </c>
      <c r="U412" s="1236" t="str">
        <f t="shared" ref="U412:U422" si="151">UPPER(LEFT(VLOOKUP(Q412,LibProfils,5,FALSE)))&amp;MID(VLOOKUP(Q412,LibProfils,5,FALSE),2,99)</f>
        <v>Agir en toute impulsivité</v>
      </c>
      <c r="V412" s="1236" t="str">
        <f t="shared" ref="V412:V422" si="152">VLOOKUP(R412,LibProfils,5,FALSE)</f>
        <v>diriger toute son énergie</v>
      </c>
      <c r="W412" s="554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936"/>
      <c r="AH412" s="554"/>
      <c r="AI412" s="553"/>
      <c r="AJ412" s="555"/>
      <c r="AM412" s="552"/>
      <c r="AN412" s="552"/>
      <c r="AO412" s="552"/>
      <c r="AP412" s="552"/>
      <c r="AQ412" s="552"/>
      <c r="AR412" s="556"/>
      <c r="AS412" s="552"/>
      <c r="AT412" s="552"/>
      <c r="AU412" s="559"/>
      <c r="AV412" s="559"/>
      <c r="AW412" s="551"/>
      <c r="AX412" s="552"/>
      <c r="AY412" s="552"/>
      <c r="AZ412" s="552"/>
      <c r="BA412" s="81"/>
      <c r="BB412" s="81"/>
      <c r="BC412" s="81"/>
      <c r="BD412" s="543"/>
      <c r="BE412" s="81"/>
      <c r="BF412" s="544"/>
      <c r="BG412" s="169"/>
      <c r="BS412" s="81"/>
      <c r="BT412" s="169"/>
      <c r="BU412" s="169"/>
      <c r="BV412" s="169"/>
      <c r="BW412" s="169"/>
      <c r="BX412" s="169"/>
      <c r="BY412" s="169"/>
    </row>
    <row r="413" spans="1:77" s="322" customFormat="1" ht="36" customHeight="1" thickTop="1" thickBot="1" x14ac:dyDescent="0.25">
      <c r="B413" s="1578" t="s">
        <v>385</v>
      </c>
      <c r="C413" s="1195"/>
      <c r="D413" s="1395" t="str">
        <f t="shared" ref="D413:D422" si="153">$U$3&amp;U413&amp;$U$4&amp;V413&amp;$U$5&amp;$U$6&amp;$U$7&amp;S413&amp;$U$8&amp;T413&amp;$U$9</f>
        <v>Agir en toute impulsivité, vivre en mouvement
(= VIVRE SPONTANÉ -RG-, AGIR)</v>
      </c>
      <c r="E413" s="1343"/>
      <c r="F413" s="554"/>
      <c r="G413" s="1236" t="str">
        <f>$CB$3&amp;S411&amp;$CC$3&amp;T411</f>
        <v>88% apprécier
11% savoir</v>
      </c>
      <c r="H413" s="1506" t="s">
        <v>11</v>
      </c>
      <c r="I413" s="1503"/>
      <c r="J413" s="1507" t="s">
        <v>16</v>
      </c>
      <c r="K413" s="1508" t="s">
        <v>16</v>
      </c>
      <c r="L413" s="1509" t="s">
        <v>16</v>
      </c>
      <c r="M413" s="1512"/>
      <c r="N413" s="1511"/>
      <c r="O413" s="1110"/>
      <c r="P413" s="554"/>
      <c r="Q413" s="550" t="str">
        <f>C412</f>
        <v>RG/u</v>
      </c>
      <c r="R413" s="550" t="str">
        <f>usrCode(A414&amp;A417)</f>
        <v>RG</v>
      </c>
      <c r="S413" s="1236" t="str">
        <f t="shared" si="149"/>
        <v>VIVRE SPONTANÉ -RG-</v>
      </c>
      <c r="T413" s="1236" t="str">
        <f t="shared" si="150"/>
        <v>AGIR</v>
      </c>
      <c r="U413" s="1236" t="str">
        <f t="shared" si="151"/>
        <v>Agir en toute impulsivité</v>
      </c>
      <c r="V413" s="1236" t="str">
        <f t="shared" si="152"/>
        <v>vivre en mouvement</v>
      </c>
      <c r="W413" s="554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936"/>
      <c r="AH413" s="554"/>
      <c r="AI413" s="553"/>
      <c r="AJ413" s="555"/>
      <c r="AM413" s="552"/>
      <c r="AN413" s="552"/>
      <c r="AO413" s="552"/>
      <c r="AP413" s="552"/>
      <c r="AQ413" s="552"/>
      <c r="AR413" s="556"/>
      <c r="AS413" s="552"/>
      <c r="AT413" s="552"/>
      <c r="AU413" s="559"/>
      <c r="AV413" s="559"/>
      <c r="AW413" s="551"/>
      <c r="AX413" s="552"/>
      <c r="AY413" s="552"/>
      <c r="AZ413" s="552"/>
      <c r="BA413" s="81"/>
      <c r="BB413" s="81"/>
      <c r="BC413" s="81"/>
      <c r="BD413" s="543"/>
      <c r="BE413" s="81"/>
      <c r="BF413" s="544"/>
      <c r="BG413" s="169"/>
      <c r="BS413" s="81"/>
      <c r="BT413" s="169"/>
      <c r="BU413" s="169"/>
      <c r="BV413" s="169"/>
      <c r="BW413" s="169"/>
      <c r="BX413" s="169"/>
      <c r="BY413" s="169"/>
    </row>
    <row r="414" spans="1:77" s="322" customFormat="1" ht="36" customHeight="1" thickTop="1" thickBot="1" x14ac:dyDescent="0.25">
      <c r="A414" s="31" t="str">
        <f>usrCode(AS411)</f>
        <v>R</v>
      </c>
      <c r="B414" s="553" t="str">
        <f>UPPER(VLOOKUP(A414,LibProfils,4,FALSE))&amp;CHAR(10)&amp;"("&amp;VLOOKUP(A414,LibProfils,5,FALSE)&amp;")"</f>
        <v>VIBRER
(vivre dans un monde d'opportunités)</v>
      </c>
      <c r="C414" s="1273"/>
      <c r="D414" s="1398" t="str">
        <f t="shared" si="153"/>
        <v>Agir sans contrainte, vivre en mouvement
(= VIVRE EN LIBERTÉ, AGIR)</v>
      </c>
      <c r="E414" s="1356"/>
      <c r="F414" s="554"/>
      <c r="G414" s="1236" t="str">
        <f>$CB$4&amp;S411&amp;$CC$4&amp;T411</f>
        <v>77% apprécier
22% savoir</v>
      </c>
      <c r="H414" s="1506" t="s">
        <v>7</v>
      </c>
      <c r="I414" s="1503"/>
      <c r="J414" s="1513"/>
      <c r="K414" s="1508" t="s">
        <v>442</v>
      </c>
      <c r="L414" s="1509" t="s">
        <v>442</v>
      </c>
      <c r="M414" s="1512"/>
      <c r="N414" s="1514" t="s">
        <v>442</v>
      </c>
      <c r="O414" s="1110"/>
      <c r="P414" s="554"/>
      <c r="Q414" s="550" t="str">
        <f>C415</f>
        <v>RG.u</v>
      </c>
      <c r="R414" s="550" t="str">
        <f>usrCode(A414&amp;A417)</f>
        <v>RG</v>
      </c>
      <c r="S414" s="1236" t="str">
        <f t="shared" si="149"/>
        <v>VIVRE EN LIBERTÉ</v>
      </c>
      <c r="T414" s="1236" t="str">
        <f t="shared" si="150"/>
        <v>AGIR</v>
      </c>
      <c r="U414" s="1236" t="str">
        <f t="shared" si="151"/>
        <v>Agir sans contrainte</v>
      </c>
      <c r="V414" s="1236" t="str">
        <f t="shared" si="152"/>
        <v>vivre en mouvement</v>
      </c>
      <c r="W414" s="554"/>
      <c r="X414" s="550"/>
      <c r="Y414" s="550"/>
      <c r="Z414" s="550"/>
      <c r="AA414" s="550"/>
      <c r="AB414" s="550"/>
      <c r="AC414" s="550"/>
      <c r="AD414" s="550"/>
      <c r="AE414" s="550"/>
      <c r="AF414" s="550"/>
      <c r="AG414" s="936"/>
      <c r="AH414" s="554"/>
      <c r="AI414" s="553"/>
      <c r="AJ414" s="555"/>
      <c r="AM414" s="552"/>
      <c r="AN414" s="552"/>
      <c r="AO414" s="552"/>
      <c r="AP414" s="552"/>
      <c r="AQ414" s="552"/>
      <c r="AR414" s="556"/>
      <c r="AS414" s="552"/>
      <c r="AT414" s="552"/>
      <c r="AU414" s="559"/>
      <c r="AV414" s="559"/>
      <c r="AW414" s="551"/>
      <c r="AX414" s="552"/>
      <c r="AY414" s="552"/>
      <c r="AZ414" s="552"/>
      <c r="BA414" s="81"/>
      <c r="BB414" s="81"/>
      <c r="BC414" s="81"/>
      <c r="BD414" s="543"/>
      <c r="BE414" s="81"/>
      <c r="BF414" s="544"/>
      <c r="BG414" s="169"/>
      <c r="BS414" s="81"/>
      <c r="BT414" s="169"/>
      <c r="BU414" s="169"/>
      <c r="BV414" s="169"/>
      <c r="BW414" s="169"/>
      <c r="BX414" s="169"/>
      <c r="BY414" s="169"/>
    </row>
    <row r="415" spans="1:77" s="322" customFormat="1" ht="36" customHeight="1" thickTop="1" thickBot="1" x14ac:dyDescent="0.25">
      <c r="C415" s="1437" t="str">
        <f>usrCode(AS411&amp;AU411)&amp;"."&amp;LOWER(AV411)</f>
        <v>RG.u</v>
      </c>
      <c r="D415" s="1399" t="str">
        <f t="shared" si="153"/>
        <v>Agir sans contrainte, multiplier les activités
(= VIVRE EN LIBERTÉ, VIVRE VITE)</v>
      </c>
      <c r="E415" s="1438"/>
      <c r="F415" s="554"/>
      <c r="G415" s="1236" t="str">
        <f>$CB$5&amp;S411&amp;$CC$5&amp;T411</f>
        <v>66% apprécier
33% savoir</v>
      </c>
      <c r="H415" s="1506" t="s">
        <v>12</v>
      </c>
      <c r="I415" s="1503"/>
      <c r="J415" s="1513"/>
      <c r="K415" s="1508" t="s">
        <v>17</v>
      </c>
      <c r="L415" s="1509" t="s">
        <v>17</v>
      </c>
      <c r="M415" s="1510" t="s">
        <v>17</v>
      </c>
      <c r="N415" s="1511"/>
      <c r="O415" s="1110"/>
      <c r="P415" s="554"/>
      <c r="Q415" s="550" t="str">
        <f>C415</f>
        <v>RG.u</v>
      </c>
      <c r="R415" s="550" t="str">
        <f>A414&amp;"."&amp;LOWER(A417)</f>
        <v>R.g</v>
      </c>
      <c r="S415" s="1236" t="str">
        <f t="shared" si="149"/>
        <v>VIVRE EN LIBERTÉ</v>
      </c>
      <c r="T415" s="1236" t="str">
        <f t="shared" si="150"/>
        <v>VIVRE VITE</v>
      </c>
      <c r="U415" s="1236" t="str">
        <f t="shared" si="151"/>
        <v>Agir sans contrainte</v>
      </c>
      <c r="V415" s="1236" t="str">
        <f t="shared" si="152"/>
        <v>multiplier les activités</v>
      </c>
      <c r="W415" s="554"/>
      <c r="X415" s="550"/>
      <c r="Y415" s="550"/>
      <c r="Z415" s="550"/>
      <c r="AA415" s="550"/>
      <c r="AB415" s="550"/>
      <c r="AC415" s="550"/>
      <c r="AD415" s="550"/>
      <c r="AE415" s="550"/>
      <c r="AF415" s="550"/>
      <c r="AG415" s="936"/>
      <c r="AH415" s="554"/>
      <c r="AI415" s="553"/>
      <c r="AJ415" s="555"/>
      <c r="AM415" s="552"/>
      <c r="AN415" s="552"/>
      <c r="AO415" s="552"/>
      <c r="AP415" s="552"/>
      <c r="AQ415" s="552"/>
      <c r="AR415" s="556"/>
      <c r="AS415" s="552"/>
      <c r="AT415" s="552"/>
      <c r="AU415" s="559"/>
      <c r="AV415" s="559"/>
      <c r="AW415" s="551"/>
      <c r="AX415" s="552"/>
      <c r="AY415" s="552"/>
      <c r="AZ415" s="552"/>
      <c r="BA415" s="81"/>
      <c r="BB415" s="81"/>
      <c r="BC415" s="81"/>
      <c r="BD415" s="543"/>
      <c r="BE415" s="81"/>
      <c r="BF415" s="544"/>
      <c r="BG415" s="169"/>
      <c r="BS415" s="81"/>
      <c r="BT415" s="169"/>
      <c r="BU415" s="169"/>
      <c r="BV415" s="169"/>
      <c r="BW415" s="169"/>
      <c r="BX415" s="169"/>
      <c r="BY415" s="169"/>
    </row>
    <row r="416" spans="1:77" s="322" customFormat="1" ht="36" customHeight="1" thickTop="1" thickBot="1" x14ac:dyDescent="0.25">
      <c r="B416" s="1578" t="s">
        <v>384</v>
      </c>
      <c r="C416" s="1274"/>
      <c r="D416" s="1396" t="str">
        <f t="shared" si="153"/>
        <v>Rechercher la stimulation, multiplier les activités
(= S'AVENTURER, VIVRE VITE)</v>
      </c>
      <c r="E416" s="1357"/>
      <c r="F416" s="554"/>
      <c r="G416" s="1236" t="str">
        <f>$CB$6&amp;S411&amp;$CC$6&amp;T411</f>
        <v>55% apprécier
44% savoir</v>
      </c>
      <c r="H416" s="1506" t="s">
        <v>8</v>
      </c>
      <c r="I416" s="1503"/>
      <c r="J416" s="1507" t="s">
        <v>441</v>
      </c>
      <c r="K416" s="1515"/>
      <c r="L416" s="1509" t="s">
        <v>441</v>
      </c>
      <c r="M416" s="1510" t="s">
        <v>441</v>
      </c>
      <c r="N416" s="1511"/>
      <c r="O416" s="1110"/>
      <c r="P416" s="554"/>
      <c r="Q416" s="550" t="str">
        <f>A411</f>
        <v>GUR</v>
      </c>
      <c r="R416" s="550" t="str">
        <f>A414&amp;"."&amp;LOWER(A417)</f>
        <v>R.g</v>
      </c>
      <c r="S416" s="1236" t="str">
        <f t="shared" si="149"/>
        <v>S'AVENTURER</v>
      </c>
      <c r="T416" s="1236" t="str">
        <f t="shared" si="150"/>
        <v>VIVRE VITE</v>
      </c>
      <c r="U416" s="1236" t="str">
        <f t="shared" si="151"/>
        <v>Rechercher la stimulation</v>
      </c>
      <c r="V416" s="1236" t="str">
        <f t="shared" si="152"/>
        <v>multiplier les activités</v>
      </c>
      <c r="W416" s="554"/>
      <c r="X416" s="550"/>
      <c r="Y416" s="550"/>
      <c r="Z416" s="550"/>
      <c r="AA416" s="550"/>
      <c r="AB416" s="550"/>
      <c r="AC416" s="550"/>
      <c r="AD416" s="550"/>
      <c r="AE416" s="550"/>
      <c r="AF416" s="550"/>
      <c r="AG416" s="936"/>
      <c r="AH416" s="554"/>
      <c r="AI416" s="553"/>
      <c r="AJ416" s="555"/>
      <c r="AM416" s="552"/>
      <c r="AN416" s="552"/>
      <c r="AO416" s="552"/>
      <c r="AP416" s="552"/>
      <c r="AQ416" s="552"/>
      <c r="AR416" s="556"/>
      <c r="AS416" s="552"/>
      <c r="AT416" s="552"/>
      <c r="AU416" s="559"/>
      <c r="AV416" s="559"/>
      <c r="AW416" s="551"/>
      <c r="AX416" s="552"/>
      <c r="AY416" s="552"/>
      <c r="AZ416" s="552"/>
      <c r="BA416" s="81"/>
      <c r="BB416" s="81"/>
      <c r="BC416" s="81"/>
      <c r="BD416" s="543"/>
      <c r="BE416" s="81"/>
      <c r="BF416" s="544"/>
      <c r="BG416" s="169"/>
      <c r="BS416" s="81"/>
      <c r="BT416" s="169"/>
      <c r="BU416" s="169"/>
      <c r="BV416" s="169"/>
      <c r="BW416" s="169"/>
      <c r="BX416" s="169"/>
      <c r="BY416" s="169"/>
    </row>
    <row r="417" spans="1:77" s="322" customFormat="1" ht="36" customHeight="1" thickTop="1" thickBot="1" x14ac:dyDescent="0.25">
      <c r="A417" s="31" t="str">
        <f>usrCode(AU411)</f>
        <v>G</v>
      </c>
      <c r="B417" s="553" t="str">
        <f>UPPER(VLOOKUP(A417,LibProfils,4,FALSE))&amp;CHAR(10)&amp;"("&amp;VLOOKUP(A417,LibProfils,5,FALSE)&amp;")"</f>
        <v>APPRÉCIER
(vivre dans un monde de bonheur)</v>
      </c>
      <c r="C417" s="1275"/>
      <c r="D417" s="1395" t="str">
        <f t="shared" si="153"/>
        <v>Rechercher la stimulation, découvrir l'inconnu
(= S'AVENTURER, EXPLORER)</v>
      </c>
      <c r="E417" s="1358"/>
      <c r="F417" s="554"/>
      <c r="G417" s="1236" t="str">
        <f>$CB$7&amp;S411&amp;$CC$7&amp;T411</f>
        <v>44% apprécier
55% savoir</v>
      </c>
      <c r="H417" s="1506" t="s">
        <v>13</v>
      </c>
      <c r="I417" s="1503"/>
      <c r="J417" s="1513"/>
      <c r="K417" s="1515"/>
      <c r="L417" s="1509" t="s">
        <v>18</v>
      </c>
      <c r="M417" s="1554" t="s">
        <v>18</v>
      </c>
      <c r="N417" s="1514" t="s">
        <v>18</v>
      </c>
      <c r="O417" s="1110"/>
      <c r="P417" s="554"/>
      <c r="Q417" s="550" t="str">
        <f>A411</f>
        <v>GUR</v>
      </c>
      <c r="R417" s="550" t="str">
        <f>A414&amp;"."&amp;LOWER(A418)</f>
        <v>R.u</v>
      </c>
      <c r="S417" s="1236" t="str">
        <f t="shared" si="149"/>
        <v>S'AVENTURER</v>
      </c>
      <c r="T417" s="1236" t="str">
        <f t="shared" si="150"/>
        <v>EXPLORER</v>
      </c>
      <c r="U417" s="1236" t="str">
        <f t="shared" si="151"/>
        <v>Rechercher la stimulation</v>
      </c>
      <c r="V417" s="1236" t="str">
        <f t="shared" si="152"/>
        <v>découvrir l'inconnu</v>
      </c>
      <c r="W417" s="554"/>
      <c r="X417" s="550"/>
      <c r="Y417" s="550"/>
      <c r="Z417" s="550"/>
      <c r="AA417" s="550"/>
      <c r="AB417" s="550"/>
      <c r="AC417" s="550"/>
      <c r="AD417" s="550"/>
      <c r="AE417" s="550"/>
      <c r="AF417" s="550"/>
      <c r="AG417" s="936"/>
      <c r="AH417" s="554"/>
      <c r="AI417" s="553"/>
      <c r="AJ417" s="555"/>
      <c r="AM417" s="552"/>
      <c r="AN417" s="552"/>
      <c r="AO417" s="552"/>
      <c r="AP417" s="552"/>
      <c r="AQ417" s="552"/>
      <c r="AR417" s="556"/>
      <c r="AS417" s="552"/>
      <c r="AT417" s="552"/>
      <c r="AU417" s="559"/>
      <c r="AV417" s="559"/>
      <c r="AW417" s="551"/>
      <c r="AX417" s="552"/>
      <c r="AY417" s="552"/>
      <c r="AZ417" s="552"/>
      <c r="BA417" s="81"/>
      <c r="BB417" s="81"/>
      <c r="BC417" s="81"/>
      <c r="BD417" s="543"/>
      <c r="BE417" s="81"/>
      <c r="BF417" s="544"/>
      <c r="BG417" s="169"/>
      <c r="BS417" s="81"/>
      <c r="BT417" s="169"/>
      <c r="BU417" s="169"/>
      <c r="BV417" s="169"/>
      <c r="BW417" s="169"/>
      <c r="BX417" s="169"/>
      <c r="BY417" s="169"/>
    </row>
    <row r="418" spans="1:77" s="322" customFormat="1" ht="36" customHeight="1" thickTop="1" thickBot="1" x14ac:dyDescent="0.25">
      <c r="A418" s="31" t="str">
        <f>usrCode(AV411)</f>
        <v>U</v>
      </c>
      <c r="B418" s="553" t="str">
        <f>UPPER(VLOOKUP(A418,LibProfils,4,FALSE))&amp;CHAR(10)&amp;"("&amp;VLOOKUP(A418,LibProfils,5,FALSE)&amp;")"</f>
        <v>SAVOIR
(vivre dans un monde d'intelligence)</v>
      </c>
      <c r="C418" s="1439" t="str">
        <f>usrCode(AS411&amp;AV411)&amp;"."&amp;LOWER(AU411)</f>
        <v>UR.g</v>
      </c>
      <c r="D418" s="1396" t="str">
        <f t="shared" si="153"/>
        <v>Laisser libre cours à son imagination, découvrir l'inconnu
(= VIVRE SES RÊVES, EXPLORER)</v>
      </c>
      <c r="E418" s="1440" t="s">
        <v>29</v>
      </c>
      <c r="F418" s="554"/>
      <c r="G418" s="1236" t="str">
        <f>$CB$8&amp;S411&amp;$CC$8&amp;T411</f>
        <v>33% apprécier
66% savoir</v>
      </c>
      <c r="H418" s="1506" t="s">
        <v>9</v>
      </c>
      <c r="I418" s="1503"/>
      <c r="J418" s="1513"/>
      <c r="K418" s="1508" t="s">
        <v>443</v>
      </c>
      <c r="L418" s="1552"/>
      <c r="M418" s="1556" t="s">
        <v>443</v>
      </c>
      <c r="N418" s="1553" t="s">
        <v>443</v>
      </c>
      <c r="O418" s="1110"/>
      <c r="P418" s="554"/>
      <c r="Q418" s="550" t="str">
        <f>C418</f>
        <v>UR.g</v>
      </c>
      <c r="R418" s="550" t="str">
        <f>A414&amp;"."&amp;LOWER(A418)</f>
        <v>R.u</v>
      </c>
      <c r="S418" s="1236" t="str">
        <f t="shared" si="149"/>
        <v>VIVRE SES RÊVES</v>
      </c>
      <c r="T418" s="1236" t="str">
        <f t="shared" si="150"/>
        <v>EXPLORER</v>
      </c>
      <c r="U418" s="1236" t="str">
        <f t="shared" si="151"/>
        <v>Laisser libre cours à son imagination</v>
      </c>
      <c r="V418" s="1236" t="str">
        <f t="shared" si="152"/>
        <v>découvrir l'inconnu</v>
      </c>
      <c r="W418" s="554"/>
      <c r="X418" s="550"/>
      <c r="Y418" s="550"/>
      <c r="Z418" s="550"/>
      <c r="AA418" s="550"/>
      <c r="AB418" s="550"/>
      <c r="AC418" s="550"/>
      <c r="AD418" s="550"/>
      <c r="AE418" s="550"/>
      <c r="AF418" s="550"/>
      <c r="AG418" s="936"/>
      <c r="AH418" s="554"/>
      <c r="AI418" s="553"/>
      <c r="AJ418" s="555"/>
      <c r="AM418" s="552"/>
      <c r="AN418" s="552"/>
      <c r="AO418" s="552"/>
      <c r="AP418" s="552"/>
      <c r="AQ418" s="552"/>
      <c r="AR418" s="556"/>
      <c r="AS418" s="552"/>
      <c r="AT418" s="552"/>
      <c r="AU418" s="559"/>
      <c r="AV418" s="559"/>
      <c r="AW418" s="551"/>
      <c r="AX418" s="552"/>
      <c r="AY418" s="552"/>
      <c r="AZ418" s="552"/>
      <c r="BA418" s="81"/>
      <c r="BB418" s="81"/>
      <c r="BC418" s="81"/>
      <c r="BD418" s="543"/>
      <c r="BE418" s="81"/>
      <c r="BF418" s="544"/>
      <c r="BG418" s="169"/>
      <c r="BS418" s="81"/>
      <c r="BT418" s="169"/>
      <c r="BU418" s="169"/>
      <c r="BV418" s="169"/>
      <c r="BW418" s="169"/>
      <c r="BX418" s="169"/>
      <c r="BY418" s="169"/>
    </row>
    <row r="419" spans="1:77" s="322" customFormat="1" ht="36" customHeight="1" thickTop="1" thickBot="1" x14ac:dyDescent="0.25">
      <c r="B419" s="1578" t="s">
        <v>589</v>
      </c>
      <c r="C419" s="1276"/>
      <c r="D419" s="1395" t="str">
        <f t="shared" si="153"/>
        <v>Laisser libre cours à son imagination, faire tournoyer les idées
(= VIVRE SES RÊVES, PENSER)</v>
      </c>
      <c r="E419" s="1359" t="s">
        <v>29</v>
      </c>
      <c r="F419" s="554"/>
      <c r="G419" s="1236" t="str">
        <f>$CB$9&amp;S411&amp;$CC$9&amp;T411</f>
        <v>22% apprécier
77% savoir</v>
      </c>
      <c r="H419" s="1506" t="s">
        <v>14</v>
      </c>
      <c r="I419" s="1503"/>
      <c r="J419" s="1507" t="s">
        <v>19</v>
      </c>
      <c r="K419" s="1515"/>
      <c r="L419" s="1516"/>
      <c r="M419" s="1557" t="s">
        <v>19</v>
      </c>
      <c r="N419" s="1514" t="s">
        <v>19</v>
      </c>
      <c r="O419" s="1110"/>
      <c r="P419" s="554"/>
      <c r="Q419" s="550" t="str">
        <f>C418</f>
        <v>UR.g</v>
      </c>
      <c r="R419" s="550" t="str">
        <f>usrCode(A414&amp;A418)</f>
        <v>UR</v>
      </c>
      <c r="S419" s="1236" t="str">
        <f t="shared" si="149"/>
        <v>VIVRE SES RÊVES</v>
      </c>
      <c r="T419" s="1236" t="str">
        <f t="shared" si="150"/>
        <v>PENSER</v>
      </c>
      <c r="U419" s="1236" t="str">
        <f t="shared" si="151"/>
        <v>Laisser libre cours à son imagination</v>
      </c>
      <c r="V419" s="1236" t="str">
        <f t="shared" si="152"/>
        <v>faire tournoyer les idées</v>
      </c>
      <c r="W419" s="554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936"/>
      <c r="AH419" s="554"/>
      <c r="AI419" s="553"/>
      <c r="AJ419" s="555"/>
      <c r="AM419" s="552"/>
      <c r="AN419" s="552"/>
      <c r="AO419" s="552"/>
      <c r="AP419" s="552"/>
      <c r="AQ419" s="552"/>
      <c r="AR419" s="556"/>
      <c r="AS419" s="552"/>
      <c r="AT419" s="552"/>
      <c r="AU419" s="559"/>
      <c r="AV419" s="559"/>
      <c r="AW419" s="551"/>
      <c r="AX419" s="552"/>
      <c r="AY419" s="552"/>
      <c r="AZ419" s="552"/>
      <c r="BA419" s="81"/>
      <c r="BB419" s="81"/>
      <c r="BC419" s="81"/>
      <c r="BD419" s="543"/>
      <c r="BE419" s="81"/>
      <c r="BF419" s="544"/>
      <c r="BG419" s="169"/>
      <c r="BS419" s="81"/>
      <c r="BT419" s="169"/>
      <c r="BU419" s="169"/>
      <c r="BV419" s="169"/>
      <c r="BW419" s="169"/>
      <c r="BX419" s="169"/>
      <c r="BY419" s="169"/>
    </row>
    <row r="420" spans="1:77" s="322" customFormat="1" ht="36" customHeight="1" thickTop="1" thickBot="1" x14ac:dyDescent="0.25">
      <c r="A420" s="31" t="str">
        <f>usrCode(AU411&amp;AV411)</f>
        <v>GU</v>
      </c>
      <c r="B420" s="553" t="str">
        <f>UPPER(VLOOKUP(A420,LibProfils,4,FALSE))&amp;CHAR(10)&amp;"("&amp;VLOOKUP(A420,LibProfils,5,FALSE)&amp;")"</f>
        <v>S'ADAPTER
(savoir vivre en toute facilité)</v>
      </c>
      <c r="C420" s="1277"/>
      <c r="D420" s="1398" t="str">
        <f t="shared" si="153"/>
        <v>Innover avec efficacité, faire tournoyer les idées
(= ŒUVRER POUR LE PROGRÈS, PENSER)</v>
      </c>
      <c r="E420" s="1360"/>
      <c r="F420" s="554"/>
      <c r="G420" s="1236" t="str">
        <f>$CB$10&amp;S411&amp;$CC$10&amp;T411</f>
        <v>11% apprécier
88% savoir</v>
      </c>
      <c r="H420" s="1506" t="s">
        <v>10</v>
      </c>
      <c r="I420" s="1503"/>
      <c r="J420" s="1507" t="s">
        <v>440</v>
      </c>
      <c r="K420" s="1515"/>
      <c r="L420" s="1509" t="s">
        <v>440</v>
      </c>
      <c r="M420" s="1512"/>
      <c r="N420" s="1514" t="s">
        <v>440</v>
      </c>
      <c r="O420" s="1110"/>
      <c r="P420" s="554"/>
      <c r="Q420" s="550" t="str">
        <f>C421</f>
        <v>UR/g</v>
      </c>
      <c r="R420" s="550" t="str">
        <f>usrCode(A414&amp;A418)</f>
        <v>UR</v>
      </c>
      <c r="S420" s="1236" t="str">
        <f t="shared" si="149"/>
        <v>ŒUVRER POUR LE PROGRÈS</v>
      </c>
      <c r="T420" s="1236" t="str">
        <f t="shared" si="150"/>
        <v>PENSER</v>
      </c>
      <c r="U420" s="1236" t="str">
        <f t="shared" si="151"/>
        <v>Innover avec efficacité</v>
      </c>
      <c r="V420" s="1236" t="str">
        <f t="shared" si="152"/>
        <v>faire tournoyer les idées</v>
      </c>
      <c r="W420" s="554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936"/>
      <c r="AH420" s="554"/>
      <c r="AI420" s="553"/>
      <c r="AJ420" s="555"/>
      <c r="AM420" s="552"/>
      <c r="AN420" s="552"/>
      <c r="AO420" s="552"/>
      <c r="AP420" s="552"/>
      <c r="AQ420" s="552"/>
      <c r="AR420" s="556"/>
      <c r="AS420" s="552"/>
      <c r="AT420" s="552"/>
      <c r="AU420" s="559"/>
      <c r="AV420" s="559"/>
      <c r="AW420" s="551"/>
      <c r="AX420" s="552"/>
      <c r="AY420" s="552"/>
      <c r="AZ420" s="552"/>
      <c r="BA420" s="81"/>
      <c r="BB420" s="81"/>
      <c r="BC420" s="81"/>
      <c r="BD420" s="543"/>
      <c r="BE420" s="81"/>
      <c r="BF420" s="544"/>
      <c r="BG420" s="169"/>
      <c r="BS420" s="81"/>
      <c r="BT420" s="169"/>
      <c r="BU420" s="169"/>
      <c r="BV420" s="169"/>
      <c r="BW420" s="169"/>
      <c r="BX420" s="169"/>
      <c r="BY420" s="169"/>
    </row>
    <row r="421" spans="1:77" s="322" customFormat="1" ht="36" customHeight="1" thickTop="1" thickBot="1" x14ac:dyDescent="0.25">
      <c r="A421" s="31" t="s">
        <v>11</v>
      </c>
      <c r="B421" s="553" t="str">
        <f>UPPER(VLOOKUP(A421,LibProfils,4,FALSE))&amp;CHAR(10)&amp;"("&amp;VLOOKUP(A421,LibProfils,5,FALSE)&amp;")"</f>
        <v>INTÉGRER
(disposer d'une place dans le système)</v>
      </c>
      <c r="C421" s="1278" t="str">
        <f>usrCode(AS411&amp;AV411&amp;"/"&amp;AU411)</f>
        <v>UR/g</v>
      </c>
      <c r="D421" s="1399" t="str">
        <f t="shared" si="153"/>
        <v>Innover avec efficacité, imposer sa cadence
(= ŒUVRER POUR LE PROGRÈS, SE PROPULSER)</v>
      </c>
      <c r="E421" s="1393"/>
      <c r="F421" s="554"/>
      <c r="G421" s="1236" t="str">
        <f>$CB$11&amp;S411&amp;$CC$11&amp;T411</f>
        <v xml:space="preserve">  0% apprécier
99% savoir</v>
      </c>
      <c r="H421" s="1506" t="s">
        <v>15</v>
      </c>
      <c r="I421" s="1517"/>
      <c r="J421" s="1507" t="s">
        <v>20</v>
      </c>
      <c r="K421" s="1508" t="s">
        <v>20</v>
      </c>
      <c r="L421" s="1516"/>
      <c r="M421" s="1512"/>
      <c r="N421" s="1514" t="s">
        <v>20</v>
      </c>
      <c r="O421" s="1110"/>
      <c r="P421" s="554"/>
      <c r="Q421" s="550" t="str">
        <f>C421</f>
        <v>UR/g</v>
      </c>
      <c r="R421" s="550" t="str">
        <f>usrCode(A414&amp;"/"&amp;A417)</f>
        <v>R/g</v>
      </c>
      <c r="S421" s="1236" t="str">
        <f t="shared" si="149"/>
        <v>ŒUVRER POUR LE PROGRÈS</v>
      </c>
      <c r="T421" s="1236" t="str">
        <f t="shared" si="150"/>
        <v>SE PROPULSER</v>
      </c>
      <c r="U421" s="1236" t="str">
        <f t="shared" si="151"/>
        <v>Innover avec efficacité</v>
      </c>
      <c r="V421" s="1236" t="str">
        <f t="shared" si="152"/>
        <v>imposer sa cadence</v>
      </c>
      <c r="W421" s="554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936"/>
      <c r="AH421" s="554"/>
      <c r="AI421" s="553"/>
      <c r="AJ421" s="555"/>
      <c r="AM421" s="552"/>
      <c r="AN421" s="552"/>
      <c r="AO421" s="552"/>
      <c r="AP421" s="552"/>
      <c r="AQ421" s="552"/>
      <c r="AR421" s="556"/>
      <c r="AS421" s="552"/>
      <c r="AT421" s="552"/>
      <c r="AU421" s="559"/>
      <c r="AV421" s="559"/>
      <c r="AW421" s="551"/>
      <c r="AX421" s="552"/>
      <c r="AY421" s="552"/>
      <c r="AZ421" s="552"/>
      <c r="BA421" s="81"/>
      <c r="BB421" s="81"/>
      <c r="BC421" s="81"/>
      <c r="BD421" s="543"/>
      <c r="BE421" s="81"/>
      <c r="BF421" s="544"/>
      <c r="BG421" s="169"/>
      <c r="BS421" s="81"/>
      <c r="BT421" s="169"/>
      <c r="BU421" s="169"/>
      <c r="BV421" s="169"/>
      <c r="BW421" s="169"/>
      <c r="BX421" s="169"/>
      <c r="BY421" s="169"/>
    </row>
    <row r="422" spans="1:77" s="322" customFormat="1" ht="36" customHeight="1" thickTop="1" thickBot="1" x14ac:dyDescent="0.25">
      <c r="B422" s="1363" t="str">
        <f>"présence de la motivation "&amp;A414&amp;" ("&amp;VLOOKUP(A414,LibProfils,4,FALSE)&amp;")"&amp;CHAR(10)&amp;"absence de la motivation "&amp;A420&amp;" ("&amp;VLOOKUP(A420,LibProfils,4,FALSE)&amp;")"</f>
        <v>présence de la motivation R (vibrer)
absence de la motivation GU (s'adapter)</v>
      </c>
      <c r="C422" s="1189" t="str">
        <f>A414&amp;"."&amp;LOWER(A421)</f>
        <v>R.wb</v>
      </c>
      <c r="D422" s="1400" t="str">
        <f t="shared" si="153"/>
        <v>Imposer ses schémas au monde, garantir l'ordre du monde
(= DICTER SA LOI, DIRIGER)</v>
      </c>
      <c r="E422" s="1283"/>
      <c r="F422" s="554"/>
      <c r="G422" s="1236" t="str">
        <f>$CB$12&amp;VLOOKUP(AU411,LibProfils,4,FALSE)&amp;$CC$12&amp;VLOOKUP(AV411,LibProfils,4,FALSE)</f>
        <v xml:space="preserve">  0% apprécier
  0% savoir</v>
      </c>
      <c r="H422" s="1236"/>
      <c r="I422" s="1504" t="s">
        <v>445</v>
      </c>
      <c r="O422" s="1110"/>
      <c r="P422" s="554"/>
      <c r="Q422" s="550" t="str">
        <f>C422</f>
        <v>R.wb</v>
      </c>
      <c r="R422" s="550" t="str">
        <f>usrCode(A414&amp;A421)</f>
        <v>RWB</v>
      </c>
      <c r="S422" s="1236" t="str">
        <f>UPPER(VLOOKUP(Q422,LibProfils,4,FALSE))</f>
        <v>DICTER SA LOI</v>
      </c>
      <c r="T422" s="1236" t="str">
        <f t="shared" si="150"/>
        <v>DIRIGER</v>
      </c>
      <c r="U422" s="1236" t="str">
        <f t="shared" si="151"/>
        <v>Imposer ses schémas au monde</v>
      </c>
      <c r="V422" s="1236" t="str">
        <f t="shared" si="152"/>
        <v>garantir l'ordre du monde</v>
      </c>
      <c r="W422" s="554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936"/>
      <c r="AH422" s="554"/>
      <c r="AI422" s="553"/>
      <c r="AJ422" s="555"/>
      <c r="AM422" s="552"/>
      <c r="AN422" s="552"/>
      <c r="AO422" s="552"/>
      <c r="AP422" s="552"/>
      <c r="AQ422" s="552"/>
      <c r="AR422" s="556"/>
      <c r="AS422" s="552"/>
      <c r="AT422" s="552"/>
      <c r="AU422" s="559"/>
      <c r="AV422" s="559"/>
      <c r="AW422" s="551"/>
      <c r="AX422" s="552"/>
      <c r="AY422" s="552"/>
      <c r="AZ422" s="552"/>
      <c r="BA422" s="81"/>
      <c r="BB422" s="81"/>
      <c r="BC422" s="81"/>
      <c r="BD422" s="543"/>
      <c r="BE422" s="81"/>
      <c r="BF422" s="544"/>
      <c r="BG422" s="169"/>
      <c r="BS422" s="81"/>
      <c r="BT422" s="169"/>
      <c r="BU422" s="169"/>
      <c r="BV422" s="169"/>
      <c r="BW422" s="169"/>
      <c r="BX422" s="169"/>
      <c r="BY422" s="169"/>
    </row>
    <row r="423" spans="1:77" s="322" customFormat="1" ht="36" customHeight="1" thickTop="1" thickBot="1" x14ac:dyDescent="0.25">
      <c r="B423" s="1128"/>
      <c r="C423" s="1125"/>
      <c r="D423" s="553"/>
      <c r="E423" s="554"/>
      <c r="F423" s="554"/>
      <c r="G423" s="554"/>
      <c r="H423" s="1110"/>
      <c r="I423" s="1110"/>
      <c r="J423" s="1489"/>
      <c r="K423" s="1489"/>
      <c r="L423" s="1110"/>
      <c r="M423" s="1110"/>
      <c r="N423" s="1110"/>
      <c r="O423" s="1110"/>
      <c r="P423" s="554"/>
      <c r="Q423" s="554"/>
      <c r="R423" s="554"/>
      <c r="S423" s="554"/>
      <c r="T423" s="554"/>
      <c r="U423" s="554"/>
      <c r="V423" s="554"/>
      <c r="W423" s="554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936"/>
      <c r="AH423" s="554"/>
      <c r="AI423" s="553"/>
      <c r="AJ423" s="555"/>
      <c r="AM423" s="552"/>
      <c r="AN423" s="552"/>
      <c r="AO423" s="552"/>
      <c r="AP423" s="552"/>
      <c r="AQ423" s="552"/>
      <c r="AR423" s="556"/>
      <c r="AS423" s="552"/>
      <c r="AT423" s="552"/>
      <c r="AU423" s="559"/>
      <c r="AV423" s="559"/>
      <c r="AW423" s="551"/>
      <c r="AX423" s="552"/>
      <c r="AY423" s="552"/>
      <c r="AZ423" s="552"/>
      <c r="BA423" s="81"/>
      <c r="BB423" s="81"/>
      <c r="BC423" s="81"/>
      <c r="BD423" s="543"/>
      <c r="BE423" s="81"/>
      <c r="BF423" s="544"/>
      <c r="BG423" s="169"/>
      <c r="BS423" s="81"/>
      <c r="BT423" s="169"/>
      <c r="BU423" s="169"/>
      <c r="BV423" s="169"/>
      <c r="BW423" s="169"/>
      <c r="BX423" s="169"/>
      <c r="BY423" s="169"/>
    </row>
    <row r="424" spans="1:77" s="322" customFormat="1" ht="36" customHeight="1" thickTop="1" thickBot="1" x14ac:dyDescent="0.25">
      <c r="A424" s="1283" t="str">
        <f>usrCode(AS424&amp;AU424&amp;AV424)</f>
        <v>BRG</v>
      </c>
      <c r="B424" s="1362" t="str">
        <f>UPPER(VLOOKUP(A424,LibProfils,4,FALSE))&amp;CHAR(10)&amp;"("&amp;VLOOKUP(A424,LibProfils,5,FALSE)&amp;")"</f>
        <v>CONQUÉRIR
(aller chercher satisfaction)</v>
      </c>
      <c r="C424" s="1125"/>
      <c r="D424" s="553"/>
      <c r="E424" s="554"/>
      <c r="F424" s="554"/>
      <c r="G424" s="1364"/>
      <c r="H424" s="1110"/>
      <c r="I424" s="1504" t="s">
        <v>444</v>
      </c>
      <c r="J424" s="1489"/>
      <c r="K424" s="1489"/>
      <c r="L424" s="1110"/>
      <c r="M424" s="1110"/>
      <c r="N424" s="1110"/>
      <c r="O424" s="1110"/>
      <c r="P424" s="554"/>
      <c r="Q424" s="554" t="str">
        <f>A430</f>
        <v>B</v>
      </c>
      <c r="R424" s="554" t="str">
        <f>A431</f>
        <v>G</v>
      </c>
      <c r="S424" s="1236" t="str">
        <f>VLOOKUP(Q424,LibProfils,4,FALSE)</f>
        <v>pouvoir</v>
      </c>
      <c r="T424" s="1236" t="str">
        <f>VLOOKUP(R424,LibProfils,4,FALSE)</f>
        <v>apprécier</v>
      </c>
      <c r="U424" s="554"/>
      <c r="V424" s="554"/>
      <c r="W424" s="554"/>
      <c r="X424" s="550"/>
      <c r="Y424" s="550"/>
      <c r="Z424" s="550"/>
      <c r="AA424" s="550"/>
      <c r="AB424" s="550"/>
      <c r="AC424" s="550"/>
      <c r="AD424" s="550"/>
      <c r="AE424" s="550"/>
      <c r="AF424" s="550"/>
      <c r="AG424" s="936"/>
      <c r="AH424" s="554"/>
      <c r="AI424" s="553"/>
      <c r="AJ424" s="555"/>
      <c r="AM424" s="552"/>
      <c r="AN424" s="552"/>
      <c r="AO424" s="552"/>
      <c r="AP424" s="552"/>
      <c r="AQ424" s="552"/>
      <c r="AR424" s="556"/>
      <c r="AS424" s="559" t="str">
        <f>AS594</f>
        <v>R</v>
      </c>
      <c r="AT424" s="552"/>
      <c r="AU424" s="559" t="str">
        <f>AV594</f>
        <v>B</v>
      </c>
      <c r="AV424" s="559" t="str">
        <f>AU594</f>
        <v>G</v>
      </c>
      <c r="AW424" s="551"/>
      <c r="AX424" s="552"/>
      <c r="AY424" s="552"/>
      <c r="AZ424" s="552"/>
      <c r="BA424" s="81"/>
      <c r="BB424" s="81"/>
      <c r="BC424" s="81"/>
      <c r="BD424" s="543"/>
      <c r="BE424" s="81"/>
      <c r="BF424" s="544"/>
      <c r="BG424" s="169"/>
      <c r="BS424" s="81"/>
      <c r="BT424" s="169"/>
      <c r="BU424" s="169"/>
      <c r="BV424" s="169"/>
      <c r="BW424" s="169"/>
      <c r="BX424" s="169"/>
      <c r="BY424" s="169"/>
    </row>
    <row r="425" spans="1:77" s="322" customFormat="1" ht="36" customHeight="1" thickTop="1" thickBot="1" x14ac:dyDescent="0.25">
      <c r="B425" s="1128"/>
      <c r="C425" s="1405" t="str">
        <f>usrCode(AS424&amp;AU424&amp;"/"&amp;AV424)</f>
        <v>BR/g</v>
      </c>
      <c r="D425" s="1394" t="str">
        <f>$U$3&amp;U425&amp;$U$4&amp;V425&amp;$U$5&amp;$U$6&amp;$U$7&amp;S425&amp;$U$8&amp;T425&amp;$U$9</f>
        <v>Vivre en imposant ses décisions, imposer sa cadence
(= INTERVENIR*, SE PROPULSER)</v>
      </c>
      <c r="E425" s="1406"/>
      <c r="F425" s="554"/>
      <c r="G425" s="1236" t="str">
        <f>$CB$2&amp;S424&amp;$CC$2&amp;T424</f>
        <v>99% pouvoir
  0% apprécier</v>
      </c>
      <c r="H425" s="1506" t="s">
        <v>6</v>
      </c>
      <c r="I425" s="1505"/>
      <c r="J425" s="1507" t="s">
        <v>439</v>
      </c>
      <c r="K425" s="1508" t="s">
        <v>439</v>
      </c>
      <c r="L425" s="1509"/>
      <c r="M425" s="1510" t="s">
        <v>439</v>
      </c>
      <c r="N425" s="1511"/>
      <c r="O425" s="1110"/>
      <c r="P425" s="554"/>
      <c r="Q425" s="550" t="str">
        <f>C425</f>
        <v>BR/g</v>
      </c>
      <c r="R425" s="550" t="str">
        <f>usrCode(A427&amp;"/"&amp;A431)</f>
        <v>R/g</v>
      </c>
      <c r="S425" s="1236" t="str">
        <f t="shared" ref="S425:S434" si="154">UPPER(VLOOKUP(Q425,LibProfils,4,FALSE))</f>
        <v>INTERVENIR*</v>
      </c>
      <c r="T425" s="1236" t="str">
        <f t="shared" ref="T425:T435" si="155">UPPER(VLOOKUP(R425,LibProfils,4,FALSE))</f>
        <v>SE PROPULSER</v>
      </c>
      <c r="U425" s="1236" t="str">
        <f t="shared" ref="U425:U435" si="156">UPPER(LEFT(VLOOKUP(Q425,LibProfils,5,FALSE)))&amp;MID(VLOOKUP(Q425,LibProfils,5,FALSE),2,99)</f>
        <v>Vivre en imposant ses décisions</v>
      </c>
      <c r="V425" s="1236" t="str">
        <f t="shared" ref="V425:V435" si="157">VLOOKUP(R425,LibProfils,5,FALSE)</f>
        <v>imposer sa cadence</v>
      </c>
      <c r="W425" s="554"/>
      <c r="X425" s="550"/>
      <c r="Y425" s="550"/>
      <c r="Z425" s="550"/>
      <c r="AA425" s="550"/>
      <c r="AB425" s="550"/>
      <c r="AC425" s="550"/>
      <c r="AD425" s="550"/>
      <c r="AE425" s="550"/>
      <c r="AF425" s="550"/>
      <c r="AG425" s="936"/>
      <c r="AH425" s="554"/>
      <c r="AI425" s="553"/>
      <c r="AJ425" s="555"/>
      <c r="AM425" s="552"/>
      <c r="AN425" s="552"/>
      <c r="AO425" s="552"/>
      <c r="AP425" s="552"/>
      <c r="AQ425" s="552"/>
      <c r="AR425" s="556"/>
      <c r="AS425" s="552"/>
      <c r="AT425" s="552"/>
      <c r="AU425" s="559"/>
      <c r="AV425" s="559"/>
      <c r="AW425" s="551"/>
      <c r="AX425" s="552"/>
      <c r="AY425" s="552"/>
      <c r="AZ425" s="552"/>
      <c r="BA425" s="81"/>
      <c r="BB425" s="81"/>
      <c r="BC425" s="81"/>
      <c r="BD425" s="543"/>
      <c r="BE425" s="81"/>
      <c r="BF425" s="544"/>
      <c r="BG425" s="169"/>
      <c r="BS425" s="81"/>
      <c r="BT425" s="169"/>
      <c r="BU425" s="169"/>
      <c r="BV425" s="169"/>
      <c r="BW425" s="169"/>
      <c r="BX425" s="169"/>
      <c r="BY425" s="169"/>
    </row>
    <row r="426" spans="1:77" s="322" customFormat="1" ht="36" customHeight="1" thickTop="1" thickBot="1" x14ac:dyDescent="0.25">
      <c r="B426" s="1578" t="s">
        <v>385</v>
      </c>
      <c r="C426" s="1166"/>
      <c r="D426" s="1395" t="str">
        <f t="shared" ref="D426:D435" si="158">$U$3&amp;U426&amp;$U$4&amp;V426&amp;$U$5&amp;$U$6&amp;$U$7&amp;S426&amp;$U$8&amp;T426&amp;$U$9</f>
        <v>Vivre en imposant ses décisions, exaucer ses souhaits
(= INTERVENIR*, OBTENIR)</v>
      </c>
      <c r="E426" s="1332"/>
      <c r="F426" s="554"/>
      <c r="G426" s="1236" t="str">
        <f>$CB$3&amp;S424&amp;$CC$3&amp;T424</f>
        <v>88% pouvoir
11% apprécier</v>
      </c>
      <c r="H426" s="1506" t="s">
        <v>11</v>
      </c>
      <c r="I426" s="1503"/>
      <c r="J426" s="1507" t="s">
        <v>16</v>
      </c>
      <c r="K426" s="1508" t="s">
        <v>16</v>
      </c>
      <c r="L426" s="1509" t="s">
        <v>16</v>
      </c>
      <c r="M426" s="1512"/>
      <c r="N426" s="1511"/>
      <c r="O426" s="1110"/>
      <c r="P426" s="554"/>
      <c r="Q426" s="550" t="str">
        <f>C425</f>
        <v>BR/g</v>
      </c>
      <c r="R426" s="550" t="str">
        <f>usrCode(A427&amp;A430)</f>
        <v>BR</v>
      </c>
      <c r="S426" s="1236" t="str">
        <f t="shared" si="154"/>
        <v>INTERVENIR*</v>
      </c>
      <c r="T426" s="1236" t="str">
        <f t="shared" si="155"/>
        <v>OBTENIR</v>
      </c>
      <c r="U426" s="1236" t="str">
        <f t="shared" si="156"/>
        <v>Vivre en imposant ses décisions</v>
      </c>
      <c r="V426" s="1236" t="str">
        <f t="shared" si="157"/>
        <v>exaucer ses souhaits</v>
      </c>
      <c r="W426" s="554"/>
      <c r="X426" s="550"/>
      <c r="Y426" s="550"/>
      <c r="Z426" s="550"/>
      <c r="AA426" s="550"/>
      <c r="AB426" s="550"/>
      <c r="AC426" s="550"/>
      <c r="AD426" s="550"/>
      <c r="AE426" s="550"/>
      <c r="AF426" s="550"/>
      <c r="AG426" s="936"/>
      <c r="AH426" s="554"/>
      <c r="AI426" s="553"/>
      <c r="AJ426" s="555"/>
      <c r="AM426" s="552"/>
      <c r="AN426" s="552"/>
      <c r="AO426" s="552"/>
      <c r="AP426" s="552"/>
      <c r="AQ426" s="552"/>
      <c r="AR426" s="556"/>
      <c r="AS426" s="552"/>
      <c r="AT426" s="552"/>
      <c r="AU426" s="559"/>
      <c r="AV426" s="559"/>
      <c r="AW426" s="551"/>
      <c r="AX426" s="552"/>
      <c r="AY426" s="552"/>
      <c r="AZ426" s="552"/>
      <c r="BA426" s="81"/>
      <c r="BB426" s="81"/>
      <c r="BC426" s="81"/>
      <c r="BD426" s="543"/>
      <c r="BE426" s="81"/>
      <c r="BF426" s="544"/>
      <c r="BG426" s="169"/>
      <c r="BS426" s="81"/>
      <c r="BT426" s="169"/>
      <c r="BU426" s="169"/>
      <c r="BV426" s="169"/>
      <c r="BW426" s="169"/>
      <c r="BX426" s="169"/>
      <c r="BY426" s="169"/>
    </row>
    <row r="427" spans="1:77" s="322" customFormat="1" ht="36" customHeight="1" thickTop="1" thickBot="1" x14ac:dyDescent="0.25">
      <c r="A427" s="31" t="str">
        <f>usrCode(AS424)</f>
        <v>R</v>
      </c>
      <c r="B427" s="553" t="str">
        <f>UPPER(VLOOKUP(A427,LibProfils,4,FALSE))&amp;CHAR(10)&amp;"("&amp;VLOOKUP(A427,LibProfils,5,FALSE)&amp;")"</f>
        <v>VIBRER
(vivre dans un monde d'opportunités)</v>
      </c>
      <c r="C427" s="1167"/>
      <c r="D427" s="1398" t="str">
        <f t="shared" si="158"/>
        <v>Propulser le monde dans son sens, exaucer ses souhaits
(= VIVRE EN CONQUÉRANT, OBTENIR)</v>
      </c>
      <c r="E427" s="1333"/>
      <c r="F427" s="554"/>
      <c r="G427" s="1236" t="str">
        <f>$CB$4&amp;S424&amp;$CC$4&amp;T424</f>
        <v>77% pouvoir
22% apprécier</v>
      </c>
      <c r="H427" s="1506" t="s">
        <v>7</v>
      </c>
      <c r="I427" s="1503"/>
      <c r="J427" s="1513"/>
      <c r="K427" s="1508" t="s">
        <v>442</v>
      </c>
      <c r="L427" s="1509" t="s">
        <v>442</v>
      </c>
      <c r="M427" s="1512"/>
      <c r="N427" s="1514" t="s">
        <v>442</v>
      </c>
      <c r="O427" s="1110"/>
      <c r="P427" s="554"/>
      <c r="Q427" s="550" t="str">
        <f>C428</f>
        <v>BR.g</v>
      </c>
      <c r="R427" s="550" t="str">
        <f>usrCode(A427&amp;A430)</f>
        <v>BR</v>
      </c>
      <c r="S427" s="1236" t="str">
        <f t="shared" si="154"/>
        <v>VIVRE EN CONQUÉRANT</v>
      </c>
      <c r="T427" s="1236" t="str">
        <f t="shared" si="155"/>
        <v>OBTENIR</v>
      </c>
      <c r="U427" s="1236" t="str">
        <f t="shared" si="156"/>
        <v>Propulser le monde dans son sens</v>
      </c>
      <c r="V427" s="1236" t="str">
        <f t="shared" si="157"/>
        <v>exaucer ses souhaits</v>
      </c>
      <c r="W427" s="554"/>
      <c r="X427" s="550"/>
      <c r="Y427" s="550"/>
      <c r="Z427" s="550"/>
      <c r="AA427" s="550"/>
      <c r="AB427" s="550"/>
      <c r="AC427" s="550"/>
      <c r="AD427" s="550"/>
      <c r="AE427" s="550"/>
      <c r="AF427" s="550"/>
      <c r="AG427" s="936"/>
      <c r="AH427" s="554"/>
      <c r="AI427" s="553"/>
      <c r="AJ427" s="555"/>
      <c r="AM427" s="552"/>
      <c r="AN427" s="552"/>
      <c r="AO427" s="552"/>
      <c r="AP427" s="552"/>
      <c r="AQ427" s="552"/>
      <c r="AR427" s="556"/>
      <c r="AS427" s="552"/>
      <c r="AT427" s="552"/>
      <c r="AU427" s="559"/>
      <c r="AV427" s="559"/>
      <c r="AW427" s="551"/>
      <c r="AX427" s="552"/>
      <c r="AY427" s="552"/>
      <c r="AZ427" s="552"/>
      <c r="BA427" s="81"/>
      <c r="BB427" s="81"/>
      <c r="BC427" s="81"/>
      <c r="BD427" s="543"/>
      <c r="BE427" s="81"/>
      <c r="BF427" s="544"/>
      <c r="BG427" s="169"/>
      <c r="BS427" s="81"/>
      <c r="BT427" s="169"/>
      <c r="BU427" s="169"/>
      <c r="BV427" s="169"/>
      <c r="BW427" s="169"/>
      <c r="BX427" s="169"/>
      <c r="BY427" s="169"/>
    </row>
    <row r="428" spans="1:77" s="322" customFormat="1" ht="36" customHeight="1" thickTop="1" thickBot="1" x14ac:dyDescent="0.25">
      <c r="C428" s="1418" t="str">
        <f>usrCode(AS424&amp;AU424)&amp;"."&amp;LOWER(AV424)</f>
        <v>BR.g</v>
      </c>
      <c r="D428" s="1399" t="str">
        <f t="shared" si="158"/>
        <v>Propulser le monde dans son sens, accepter ses impulsions
(= VIVRE EN CONQUÉRANT, ÉCOUTER SES ENVIES)</v>
      </c>
      <c r="E428" s="1419"/>
      <c r="F428" s="554"/>
      <c r="G428" s="1236" t="str">
        <f>$CB$5&amp;S424&amp;$CC$5&amp;T424</f>
        <v>66% pouvoir
33% apprécier</v>
      </c>
      <c r="H428" s="1506" t="s">
        <v>12</v>
      </c>
      <c r="I428" s="1503"/>
      <c r="J428" s="1513"/>
      <c r="K428" s="1508" t="s">
        <v>17</v>
      </c>
      <c r="L428" s="1509" t="s">
        <v>17</v>
      </c>
      <c r="M428" s="1510" t="s">
        <v>17</v>
      </c>
      <c r="N428" s="1511"/>
      <c r="O428" s="1110"/>
      <c r="P428" s="554"/>
      <c r="Q428" s="550" t="str">
        <f>C428</f>
        <v>BR.g</v>
      </c>
      <c r="R428" s="550" t="str">
        <f>A427&amp;"."&amp;LOWER(A430)</f>
        <v>R.b</v>
      </c>
      <c r="S428" s="1236" t="str">
        <f t="shared" si="154"/>
        <v>VIVRE EN CONQUÉRANT</v>
      </c>
      <c r="T428" s="1236" t="str">
        <f t="shared" si="155"/>
        <v>ÉCOUTER SES ENVIES</v>
      </c>
      <c r="U428" s="1236" t="str">
        <f t="shared" si="156"/>
        <v>Propulser le monde dans son sens</v>
      </c>
      <c r="V428" s="1236" t="str">
        <f t="shared" si="157"/>
        <v>accepter ses impulsions</v>
      </c>
      <c r="W428" s="554"/>
      <c r="X428" s="550"/>
      <c r="Y428" s="550"/>
      <c r="Z428" s="550"/>
      <c r="AA428" s="550"/>
      <c r="AB428" s="550"/>
      <c r="AC428" s="550"/>
      <c r="AD428" s="550"/>
      <c r="AE428" s="550"/>
      <c r="AF428" s="550"/>
      <c r="AG428" s="936"/>
      <c r="AH428" s="554"/>
      <c r="AI428" s="553"/>
      <c r="AJ428" s="555"/>
      <c r="AM428" s="552"/>
      <c r="AN428" s="552"/>
      <c r="AO428" s="552"/>
      <c r="AP428" s="552"/>
      <c r="AQ428" s="552"/>
      <c r="AR428" s="556"/>
      <c r="AS428" s="552"/>
      <c r="AT428" s="552"/>
      <c r="AU428" s="559"/>
      <c r="AV428" s="559"/>
      <c r="AW428" s="551"/>
      <c r="AX428" s="552"/>
      <c r="AY428" s="552"/>
      <c r="AZ428" s="552"/>
      <c r="BA428" s="81"/>
      <c r="BB428" s="81"/>
      <c r="BC428" s="81"/>
      <c r="BD428" s="543"/>
      <c r="BE428" s="81"/>
      <c r="BF428" s="544"/>
      <c r="BG428" s="169"/>
      <c r="BS428" s="81"/>
      <c r="BT428" s="169"/>
      <c r="BU428" s="169"/>
      <c r="BV428" s="169"/>
      <c r="BW428" s="169"/>
      <c r="BX428" s="169"/>
      <c r="BY428" s="169"/>
    </row>
    <row r="429" spans="1:77" s="322" customFormat="1" ht="36" customHeight="1" thickTop="1" thickBot="1" x14ac:dyDescent="0.25">
      <c r="B429" s="1578" t="s">
        <v>384</v>
      </c>
      <c r="C429" s="1168"/>
      <c r="D429" s="1396" t="str">
        <f t="shared" si="158"/>
        <v>Aller chercher satisfaction, accepter ses impulsions
(= CONQUÉRIR, ÉCOUTER SES ENVIES)</v>
      </c>
      <c r="E429" s="1334"/>
      <c r="F429" s="554"/>
      <c r="G429" s="1236" t="str">
        <f>$CB$6&amp;S424&amp;$CC$6&amp;T424</f>
        <v>55% pouvoir
44% apprécier</v>
      </c>
      <c r="H429" s="1506" t="s">
        <v>8</v>
      </c>
      <c r="I429" s="1503"/>
      <c r="J429" s="1507" t="s">
        <v>441</v>
      </c>
      <c r="K429" s="1515"/>
      <c r="L429" s="1509" t="s">
        <v>441</v>
      </c>
      <c r="M429" s="1554" t="s">
        <v>441</v>
      </c>
      <c r="N429" s="1511"/>
      <c r="O429" s="1110"/>
      <c r="P429" s="554"/>
      <c r="Q429" s="550" t="str">
        <f>A424</f>
        <v>BRG</v>
      </c>
      <c r="R429" s="550" t="str">
        <f>A427&amp;"."&amp;LOWER(A430)</f>
        <v>R.b</v>
      </c>
      <c r="S429" s="1236" t="str">
        <f t="shared" si="154"/>
        <v>CONQUÉRIR</v>
      </c>
      <c r="T429" s="1236" t="str">
        <f t="shared" si="155"/>
        <v>ÉCOUTER SES ENVIES</v>
      </c>
      <c r="U429" s="1236" t="str">
        <f t="shared" si="156"/>
        <v>Aller chercher satisfaction</v>
      </c>
      <c r="V429" s="1236" t="str">
        <f t="shared" si="157"/>
        <v>accepter ses impulsions</v>
      </c>
      <c r="W429" s="554"/>
      <c r="X429" s="550"/>
      <c r="Y429" s="550"/>
      <c r="Z429" s="550"/>
      <c r="AA429" s="550"/>
      <c r="AB429" s="550"/>
      <c r="AC429" s="550"/>
      <c r="AD429" s="550"/>
      <c r="AE429" s="550"/>
      <c r="AF429" s="550"/>
      <c r="AG429" s="936"/>
      <c r="AH429" s="554"/>
      <c r="AI429" s="553"/>
      <c r="AJ429" s="555"/>
      <c r="AM429" s="552"/>
      <c r="AN429" s="552"/>
      <c r="AO429" s="552"/>
      <c r="AP429" s="552"/>
      <c r="AQ429" s="552"/>
      <c r="AR429" s="556"/>
      <c r="AS429" s="552"/>
      <c r="AT429" s="552"/>
      <c r="AU429" s="559"/>
      <c r="AV429" s="559"/>
      <c r="AW429" s="551"/>
      <c r="AX429" s="552"/>
      <c r="AY429" s="552"/>
      <c r="AZ429" s="552"/>
      <c r="BA429" s="81"/>
      <c r="BB429" s="81"/>
      <c r="BC429" s="81"/>
      <c r="BD429" s="543"/>
      <c r="BE429" s="81"/>
      <c r="BF429" s="544"/>
      <c r="BG429" s="169"/>
      <c r="BS429" s="81"/>
      <c r="BT429" s="169"/>
      <c r="BU429" s="169"/>
      <c r="BV429" s="169"/>
      <c r="BW429" s="169"/>
      <c r="BX429" s="169"/>
      <c r="BY429" s="169"/>
    </row>
    <row r="430" spans="1:77" s="322" customFormat="1" ht="36" customHeight="1" thickTop="1" thickBot="1" x14ac:dyDescent="0.25">
      <c r="A430" s="31" t="str">
        <f>usrCode(AU424)</f>
        <v>B</v>
      </c>
      <c r="B430" s="553" t="str">
        <f>UPPER(VLOOKUP(A430,LibProfils,4,FALSE))&amp;CHAR(10)&amp;"("&amp;VLOOKUP(A430,LibProfils,5,FALSE)&amp;")"</f>
        <v>POUVOIR
(vivre dans un monde de compétition)</v>
      </c>
      <c r="C430" s="1169"/>
      <c r="D430" s="1395" t="str">
        <f t="shared" si="158"/>
        <v>Aller chercher satisfaction, multiplier les activités
(= CONQUÉRIR, VIVRE VITE)</v>
      </c>
      <c r="E430" s="1335"/>
      <c r="F430" s="554"/>
      <c r="G430" s="1236" t="str">
        <f>$CB$7&amp;S424&amp;$CC$7&amp;T424</f>
        <v>44% pouvoir
55% apprécier</v>
      </c>
      <c r="H430" s="1506" t="s">
        <v>13</v>
      </c>
      <c r="I430" s="1503"/>
      <c r="J430" s="1513"/>
      <c r="K430" s="1515"/>
      <c r="L430" s="1558" t="s">
        <v>18</v>
      </c>
      <c r="M430" s="1556" t="s">
        <v>18</v>
      </c>
      <c r="N430" s="1553" t="s">
        <v>18</v>
      </c>
      <c r="O430" s="1110"/>
      <c r="P430" s="554"/>
      <c r="Q430" s="550" t="str">
        <f>A424</f>
        <v>BRG</v>
      </c>
      <c r="R430" s="550" t="str">
        <f>A427&amp;"."&amp;LOWER(A431)</f>
        <v>R.g</v>
      </c>
      <c r="S430" s="1236" t="str">
        <f t="shared" si="154"/>
        <v>CONQUÉRIR</v>
      </c>
      <c r="T430" s="1236" t="str">
        <f t="shared" si="155"/>
        <v>VIVRE VITE</v>
      </c>
      <c r="U430" s="1236" t="str">
        <f t="shared" si="156"/>
        <v>Aller chercher satisfaction</v>
      </c>
      <c r="V430" s="1236" t="str">
        <f t="shared" si="157"/>
        <v>multiplier les activités</v>
      </c>
      <c r="W430" s="554"/>
      <c r="X430" s="550"/>
      <c r="Y430" s="550"/>
      <c r="Z430" s="550"/>
      <c r="AA430" s="550"/>
      <c r="AB430" s="550"/>
      <c r="AC430" s="550"/>
      <c r="AD430" s="550"/>
      <c r="AE430" s="550"/>
      <c r="AF430" s="550"/>
      <c r="AG430" s="936"/>
      <c r="AH430" s="554"/>
      <c r="AI430" s="553"/>
      <c r="AJ430" s="555"/>
      <c r="AM430" s="552"/>
      <c r="AN430" s="552"/>
      <c r="AO430" s="552"/>
      <c r="AP430" s="552"/>
      <c r="AQ430" s="552"/>
      <c r="AR430" s="556"/>
      <c r="AS430" s="552"/>
      <c r="AT430" s="552"/>
      <c r="AU430" s="559"/>
      <c r="AV430" s="559"/>
      <c r="AW430" s="551"/>
      <c r="AX430" s="552"/>
      <c r="AY430" s="552"/>
      <c r="AZ430" s="552"/>
      <c r="BA430" s="81"/>
      <c r="BB430" s="81"/>
      <c r="BC430" s="81"/>
      <c r="BD430" s="543"/>
      <c r="BE430" s="81"/>
      <c r="BF430" s="544"/>
      <c r="BG430" s="169"/>
      <c r="BS430" s="81"/>
      <c r="BT430" s="169"/>
      <c r="BU430" s="169"/>
      <c r="BV430" s="169"/>
      <c r="BW430" s="169"/>
      <c r="BX430" s="169"/>
      <c r="BY430" s="169"/>
    </row>
    <row r="431" spans="1:77" s="322" customFormat="1" ht="36" customHeight="1" thickTop="1" thickBot="1" x14ac:dyDescent="0.25">
      <c r="A431" s="31" t="str">
        <f>usrCode(AV424)</f>
        <v>G</v>
      </c>
      <c r="B431" s="553" t="str">
        <f>UPPER(VLOOKUP(A431,LibProfils,4,FALSE))&amp;CHAR(10)&amp;"("&amp;VLOOKUP(A431,LibProfils,5,FALSE)&amp;")"</f>
        <v>APPRÉCIER
(vivre dans un monde de bonheur)</v>
      </c>
      <c r="C431" s="1420" t="str">
        <f>usrCode(AS424&amp;AV424)&amp;"."&amp;LOWER(AU424)</f>
        <v>RG.b</v>
      </c>
      <c r="D431" s="1396" t="str">
        <f t="shared" si="158"/>
        <v>Vivre ses envies, multiplier les activités
(= ADORER SA VIE, VIVRE VITE)</v>
      </c>
      <c r="E431" s="1421"/>
      <c r="F431" s="554"/>
      <c r="G431" s="1236" t="str">
        <f>$CB$8&amp;S424&amp;$CC$8&amp;T424</f>
        <v>33% pouvoir
66% apprécier</v>
      </c>
      <c r="H431" s="1506" t="s">
        <v>9</v>
      </c>
      <c r="I431" s="1503"/>
      <c r="J431" s="1513"/>
      <c r="K431" s="1508" t="s">
        <v>443</v>
      </c>
      <c r="L431" s="1516"/>
      <c r="M431" s="1557" t="s">
        <v>443</v>
      </c>
      <c r="N431" s="1514" t="s">
        <v>443</v>
      </c>
      <c r="O431" s="1110"/>
      <c r="P431" s="554"/>
      <c r="Q431" s="550" t="str">
        <f>C431</f>
        <v>RG.b</v>
      </c>
      <c r="R431" s="550" t="str">
        <f>A427&amp;"."&amp;LOWER(A431)</f>
        <v>R.g</v>
      </c>
      <c r="S431" s="1236" t="str">
        <f t="shared" si="154"/>
        <v>ADORER SA VIE</v>
      </c>
      <c r="T431" s="1236" t="str">
        <f t="shared" si="155"/>
        <v>VIVRE VITE</v>
      </c>
      <c r="U431" s="1236" t="str">
        <f t="shared" si="156"/>
        <v>Vivre ses envies</v>
      </c>
      <c r="V431" s="1236" t="str">
        <f t="shared" si="157"/>
        <v>multiplier les activités</v>
      </c>
      <c r="W431" s="554"/>
      <c r="X431" s="550"/>
      <c r="Y431" s="550"/>
      <c r="Z431" s="550"/>
      <c r="AA431" s="550"/>
      <c r="AB431" s="550"/>
      <c r="AC431" s="550"/>
      <c r="AD431" s="550"/>
      <c r="AE431" s="550"/>
      <c r="AF431" s="550"/>
      <c r="AG431" s="936"/>
      <c r="AH431" s="554"/>
      <c r="AI431" s="553"/>
      <c r="AJ431" s="555"/>
      <c r="AM431" s="552"/>
      <c r="AN431" s="552"/>
      <c r="AO431" s="552"/>
      <c r="AP431" s="552"/>
      <c r="AQ431" s="552"/>
      <c r="AR431" s="556"/>
      <c r="AS431" s="552"/>
      <c r="AT431" s="552"/>
      <c r="AU431" s="559"/>
      <c r="AV431" s="559"/>
      <c r="AW431" s="551"/>
      <c r="AX431" s="552"/>
      <c r="AY431" s="552"/>
      <c r="AZ431" s="552"/>
      <c r="BA431" s="81"/>
      <c r="BB431" s="81"/>
      <c r="BC431" s="81"/>
      <c r="BD431" s="543"/>
      <c r="BE431" s="81"/>
      <c r="BF431" s="544"/>
      <c r="BG431" s="169"/>
      <c r="BS431" s="81"/>
      <c r="BT431" s="169"/>
      <c r="BU431" s="169"/>
      <c r="BV431" s="169"/>
      <c r="BW431" s="169"/>
      <c r="BX431" s="169"/>
      <c r="BY431" s="169"/>
    </row>
    <row r="432" spans="1:77" s="322" customFormat="1" ht="36" customHeight="1" thickTop="1" thickBot="1" x14ac:dyDescent="0.25">
      <c r="B432" s="1578" t="s">
        <v>589</v>
      </c>
      <c r="C432" s="1170"/>
      <c r="D432" s="1395" t="str">
        <f t="shared" si="158"/>
        <v>Vivre ses envies, vivre en mouvement
(= ADORER SA VIE, AGIR)</v>
      </c>
      <c r="E432" s="1336" t="s">
        <v>29</v>
      </c>
      <c r="F432" s="554"/>
      <c r="G432" s="1236" t="str">
        <f>$CB$9&amp;S424&amp;$CC$9&amp;T424</f>
        <v>22% pouvoir
77% apprécier</v>
      </c>
      <c r="H432" s="1506" t="s">
        <v>14</v>
      </c>
      <c r="I432" s="1503"/>
      <c r="J432" s="1507" t="s">
        <v>19</v>
      </c>
      <c r="K432" s="1515"/>
      <c r="L432" s="1516"/>
      <c r="M432" s="1510" t="s">
        <v>19</v>
      </c>
      <c r="N432" s="1514" t="s">
        <v>19</v>
      </c>
      <c r="O432" s="1110"/>
      <c r="P432" s="554"/>
      <c r="Q432" s="550" t="str">
        <f>C431</f>
        <v>RG.b</v>
      </c>
      <c r="R432" s="550" t="str">
        <f>usrCode(A427&amp;A431)</f>
        <v>RG</v>
      </c>
      <c r="S432" s="1236" t="str">
        <f t="shared" si="154"/>
        <v>ADORER SA VIE</v>
      </c>
      <c r="T432" s="1236" t="str">
        <f t="shared" si="155"/>
        <v>AGIR</v>
      </c>
      <c r="U432" s="1236" t="str">
        <f t="shared" si="156"/>
        <v>Vivre ses envies</v>
      </c>
      <c r="V432" s="1236" t="str">
        <f t="shared" si="157"/>
        <v>vivre en mouvement</v>
      </c>
      <c r="W432" s="554"/>
      <c r="X432" s="550"/>
      <c r="Y432" s="550"/>
      <c r="Z432" s="550"/>
      <c r="AA432" s="550"/>
      <c r="AB432" s="550"/>
      <c r="AC432" s="550"/>
      <c r="AD432" s="550"/>
      <c r="AE432" s="550"/>
      <c r="AF432" s="550"/>
      <c r="AG432" s="936"/>
      <c r="AH432" s="554"/>
      <c r="AI432" s="553"/>
      <c r="AJ432" s="555"/>
      <c r="AM432" s="552"/>
      <c r="AN432" s="552"/>
      <c r="AO432" s="552"/>
      <c r="AP432" s="552"/>
      <c r="AQ432" s="552"/>
      <c r="AR432" s="556"/>
      <c r="AS432" s="552"/>
      <c r="AT432" s="552"/>
      <c r="AU432" s="559"/>
      <c r="AV432" s="559"/>
      <c r="AW432" s="551"/>
      <c r="AX432" s="552"/>
      <c r="AY432" s="552"/>
      <c r="AZ432" s="552"/>
      <c r="BA432" s="81"/>
      <c r="BB432" s="81"/>
      <c r="BC432" s="81"/>
      <c r="BD432" s="543"/>
      <c r="BE432" s="81"/>
      <c r="BF432" s="544"/>
      <c r="BG432" s="169"/>
      <c r="BS432" s="81"/>
      <c r="BT432" s="169"/>
      <c r="BU432" s="169"/>
      <c r="BV432" s="169"/>
      <c r="BW432" s="169"/>
      <c r="BX432" s="169"/>
      <c r="BY432" s="169"/>
    </row>
    <row r="433" spans="1:77" s="322" customFormat="1" ht="36" customHeight="1" thickTop="1" thickBot="1" x14ac:dyDescent="0.25">
      <c r="A433" s="31" t="str">
        <f>usrCode(AU424&amp;AV424)</f>
        <v>BG</v>
      </c>
      <c r="B433" s="553" t="str">
        <f>UPPER(VLOOKUP(A433,LibProfils,4,FALSE))&amp;CHAR(10)&amp;"("&amp;VLOOKUP(A433,LibProfils,5,FALSE)&amp;")"</f>
        <v>PROSPÉRER
(se développer à sa guise)</v>
      </c>
      <c r="C433" s="1171"/>
      <c r="D433" s="1398" t="str">
        <f t="shared" si="158"/>
        <v>Vivre pleinement dans le respect du monde, vivre en mouvement
(= VIVRE DANS LA JOIE COLLECTIVE, AGIR)</v>
      </c>
      <c r="E433" s="1337" t="s">
        <v>29</v>
      </c>
      <c r="F433" s="554"/>
      <c r="G433" s="1236" t="str">
        <f>$CB$10&amp;S424&amp;$CC$10&amp;T424</f>
        <v>11% pouvoir
88% apprécier</v>
      </c>
      <c r="H433" s="1506" t="s">
        <v>10</v>
      </c>
      <c r="I433" s="1503"/>
      <c r="J433" s="1507" t="s">
        <v>440</v>
      </c>
      <c r="K433" s="1515"/>
      <c r="L433" s="1509" t="s">
        <v>440</v>
      </c>
      <c r="M433" s="1512"/>
      <c r="N433" s="1514" t="s">
        <v>440</v>
      </c>
      <c r="O433" s="1110"/>
      <c r="P433" s="554"/>
      <c r="Q433" s="550" t="str">
        <f>C434</f>
        <v>RG/b</v>
      </c>
      <c r="R433" s="550" t="str">
        <f>usrCode(A427&amp;A431)</f>
        <v>RG</v>
      </c>
      <c r="S433" s="1236" t="str">
        <f t="shared" si="154"/>
        <v>VIVRE DANS LA JOIE COLLECTIVE</v>
      </c>
      <c r="T433" s="1236" t="str">
        <f t="shared" si="155"/>
        <v>AGIR</v>
      </c>
      <c r="U433" s="1236" t="str">
        <f t="shared" si="156"/>
        <v>Vivre pleinement dans le respect du monde</v>
      </c>
      <c r="V433" s="1236" t="str">
        <f t="shared" si="157"/>
        <v>vivre en mouvement</v>
      </c>
      <c r="W433" s="554"/>
      <c r="X433" s="550"/>
      <c r="Y433" s="550"/>
      <c r="Z433" s="550"/>
      <c r="AA433" s="550"/>
      <c r="AB433" s="550"/>
      <c r="AC433" s="550"/>
      <c r="AD433" s="550"/>
      <c r="AE433" s="550"/>
      <c r="AF433" s="550"/>
      <c r="AG433" s="936"/>
      <c r="AH433" s="554"/>
      <c r="AI433" s="553"/>
      <c r="AJ433" s="555"/>
      <c r="AM433" s="552"/>
      <c r="AN433" s="552"/>
      <c r="AO433" s="552"/>
      <c r="AP433" s="552"/>
      <c r="AQ433" s="552"/>
      <c r="AR433" s="556"/>
      <c r="AS433" s="552"/>
      <c r="AT433" s="552"/>
      <c r="AU433" s="559"/>
      <c r="AV433" s="559"/>
      <c r="AW433" s="551"/>
      <c r="AX433" s="552"/>
      <c r="AY433" s="552"/>
      <c r="AZ433" s="552"/>
      <c r="BA433" s="81"/>
      <c r="BB433" s="81"/>
      <c r="BC433" s="81"/>
      <c r="BD433" s="543"/>
      <c r="BE433" s="81"/>
      <c r="BF433" s="544"/>
      <c r="BG433" s="169"/>
      <c r="BS433" s="81"/>
      <c r="BT433" s="169"/>
      <c r="BU433" s="169"/>
      <c r="BV433" s="169"/>
      <c r="BW433" s="169"/>
      <c r="BX433" s="169"/>
      <c r="BY433" s="169"/>
    </row>
    <row r="434" spans="1:77" s="322" customFormat="1" ht="36" customHeight="1" thickTop="1" thickBot="1" x14ac:dyDescent="0.25">
      <c r="A434" s="31" t="s">
        <v>6</v>
      </c>
      <c r="B434" s="553" t="str">
        <f>UPPER(VLOOKUP(A434,LibProfils,4,FALSE))&amp;CHAR(10)&amp;"("&amp;VLOOKUP(A434,LibProfils,5,FALSE)&amp;")"</f>
        <v>STRUCTURER
(s'assurer d'un monde fonctionnel)</v>
      </c>
      <c r="C434" s="1196" t="str">
        <f>usrCode(AS424&amp;AV424&amp;"/"&amp;AU424)</f>
        <v>RG/b</v>
      </c>
      <c r="D434" s="1399" t="str">
        <f t="shared" si="158"/>
        <v>Vivre pleinement dans le respect du monde, ressentir les signaux du monde
(= VIVRE DANS LA JOIE COLLECTIVE, SE CONNECTER)</v>
      </c>
      <c r="E434" s="1422" t="s">
        <v>29</v>
      </c>
      <c r="F434" s="554"/>
      <c r="G434" s="1236" t="str">
        <f>$CB$11&amp;S424&amp;$CC$11&amp;T424</f>
        <v xml:space="preserve">  0% pouvoir
99% apprécier</v>
      </c>
      <c r="H434" s="1506" t="s">
        <v>15</v>
      </c>
      <c r="I434" s="1517"/>
      <c r="J434" s="1507" t="s">
        <v>20</v>
      </c>
      <c r="K434" s="1508" t="s">
        <v>20</v>
      </c>
      <c r="L434" s="1516"/>
      <c r="M434" s="1512"/>
      <c r="N434" s="1514" t="s">
        <v>20</v>
      </c>
      <c r="O434" s="1110"/>
      <c r="P434" s="554"/>
      <c r="Q434" s="550" t="str">
        <f>C434</f>
        <v>RG/b</v>
      </c>
      <c r="R434" s="550" t="str">
        <f>usrCode(A427&amp;"/"&amp;A430)</f>
        <v>R/b</v>
      </c>
      <c r="S434" s="1236" t="str">
        <f t="shared" si="154"/>
        <v>VIVRE DANS LA JOIE COLLECTIVE</v>
      </c>
      <c r="T434" s="1236" t="str">
        <f t="shared" si="155"/>
        <v>SE CONNECTER</v>
      </c>
      <c r="U434" s="1236" t="str">
        <f t="shared" si="156"/>
        <v>Vivre pleinement dans le respect du monde</v>
      </c>
      <c r="V434" s="1236" t="str">
        <f t="shared" si="157"/>
        <v>ressentir les signaux du monde</v>
      </c>
      <c r="W434" s="554"/>
      <c r="X434" s="550"/>
      <c r="Y434" s="550"/>
      <c r="Z434" s="550"/>
      <c r="AA434" s="550"/>
      <c r="AB434" s="550"/>
      <c r="AC434" s="550"/>
      <c r="AD434" s="550"/>
      <c r="AE434" s="550"/>
      <c r="AF434" s="550"/>
      <c r="AG434" s="936"/>
      <c r="AH434" s="554"/>
      <c r="AI434" s="553"/>
      <c r="AJ434" s="555"/>
      <c r="AM434" s="552"/>
      <c r="AN434" s="552"/>
      <c r="AO434" s="552"/>
      <c r="AP434" s="552"/>
      <c r="AQ434" s="552"/>
      <c r="AR434" s="556"/>
      <c r="AS434" s="552"/>
      <c r="AT434" s="552"/>
      <c r="AU434" s="559"/>
      <c r="AV434" s="559"/>
      <c r="AW434" s="551"/>
      <c r="AX434" s="552"/>
      <c r="AY434" s="552"/>
      <c r="AZ434" s="552"/>
      <c r="BA434" s="81"/>
      <c r="BB434" s="81"/>
      <c r="BC434" s="81"/>
      <c r="BD434" s="543"/>
      <c r="BE434" s="81"/>
      <c r="BF434" s="544"/>
      <c r="BG434" s="169"/>
      <c r="BS434" s="81"/>
      <c r="BT434" s="169"/>
      <c r="BU434" s="169"/>
      <c r="BV434" s="169"/>
      <c r="BW434" s="169"/>
      <c r="BX434" s="169"/>
      <c r="BY434" s="169"/>
    </row>
    <row r="435" spans="1:77" s="322" customFormat="1" ht="36" customHeight="1" thickTop="1" thickBot="1" x14ac:dyDescent="0.25">
      <c r="B435" s="1363" t="str">
        <f>"présence de la motivation "&amp;A427&amp;" ("&amp;VLOOKUP(A427,LibProfils,4,FALSE)&amp;")"&amp;CHAR(10)&amp;"absence de la motivation "&amp;A433&amp;" ("&amp;VLOOKUP(A433,LibProfils,4,FALSE)&amp;")"</f>
        <v>présence de la motivation R (vibrer)
absence de la motivation BG (prospérer)</v>
      </c>
      <c r="C435" s="1189" t="str">
        <f>A427&amp;"."&amp;LOWER(A434)</f>
        <v>R.wu</v>
      </c>
      <c r="D435" s="1400" t="str">
        <f t="shared" si="158"/>
        <v>Être à l'origine des changements bénéfiques, rendre le monde meilleur
(= IMPULSER LE PROGRÈS, AMÉLIORER)</v>
      </c>
      <c r="E435" s="1283"/>
      <c r="F435" s="554"/>
      <c r="G435" s="1236" t="str">
        <f>$CB$12&amp;VLOOKUP(AU424,LibProfils,4,FALSE)&amp;$CC$12&amp;VLOOKUP(AV424,LibProfils,4,FALSE)</f>
        <v xml:space="preserve">  0% pouvoir
  0% apprécier</v>
      </c>
      <c r="H435" s="1236"/>
      <c r="I435" s="1504" t="s">
        <v>445</v>
      </c>
      <c r="O435" s="1110"/>
      <c r="P435" s="554"/>
      <c r="Q435" s="550" t="str">
        <f>C435</f>
        <v>R.wu</v>
      </c>
      <c r="R435" s="550" t="str">
        <f>usrCode(A427&amp;A434)</f>
        <v>URW</v>
      </c>
      <c r="S435" s="1236" t="str">
        <f>UPPER(VLOOKUP(Q435,LibProfils,4,FALSE))</f>
        <v>IMPULSER LE PROGRÈS</v>
      </c>
      <c r="T435" s="1236" t="str">
        <f t="shared" si="155"/>
        <v>AMÉLIORER</v>
      </c>
      <c r="U435" s="1236" t="str">
        <f t="shared" si="156"/>
        <v>Être à l'origine des changements bénéfiques</v>
      </c>
      <c r="V435" s="1236" t="str">
        <f t="shared" si="157"/>
        <v>rendre le monde meilleur</v>
      </c>
      <c r="W435" s="554"/>
      <c r="X435" s="550"/>
      <c r="Y435" s="550"/>
      <c r="Z435" s="550"/>
      <c r="AA435" s="550"/>
      <c r="AB435" s="550"/>
      <c r="AC435" s="550"/>
      <c r="AD435" s="550"/>
      <c r="AE435" s="550"/>
      <c r="AF435" s="550"/>
      <c r="AG435" s="936"/>
      <c r="AH435" s="554"/>
      <c r="AI435" s="553"/>
      <c r="AJ435" s="555"/>
      <c r="AM435" s="552"/>
      <c r="AN435" s="552"/>
      <c r="AO435" s="552"/>
      <c r="AP435" s="552"/>
      <c r="AQ435" s="552"/>
      <c r="AR435" s="556"/>
      <c r="AS435" s="552"/>
      <c r="AT435" s="552"/>
      <c r="AU435" s="559"/>
      <c r="AV435" s="559"/>
      <c r="AW435" s="551"/>
      <c r="AX435" s="552"/>
      <c r="AY435" s="552"/>
      <c r="AZ435" s="552"/>
      <c r="BA435" s="81"/>
      <c r="BB435" s="81"/>
      <c r="BC435" s="81"/>
      <c r="BD435" s="543"/>
      <c r="BE435" s="81"/>
      <c r="BF435" s="544"/>
      <c r="BG435" s="169"/>
      <c r="BS435" s="81"/>
      <c r="BT435" s="169"/>
      <c r="BU435" s="169"/>
      <c r="BV435" s="169"/>
      <c r="BW435" s="169"/>
      <c r="BX435" s="169"/>
      <c r="BY435" s="169"/>
    </row>
    <row r="436" spans="1:77" s="322" customFormat="1" ht="36" customHeight="1" thickTop="1" thickBot="1" x14ac:dyDescent="0.25">
      <c r="B436" s="1128"/>
      <c r="C436" s="1125"/>
      <c r="D436" s="553"/>
      <c r="E436" s="554"/>
      <c r="F436" s="554"/>
      <c r="G436" s="554"/>
      <c r="H436" s="1110"/>
      <c r="I436" s="1110"/>
      <c r="J436" s="1489"/>
      <c r="K436" s="1489"/>
      <c r="L436" s="1110"/>
      <c r="M436" s="1110"/>
      <c r="N436" s="1110"/>
      <c r="O436" s="1110"/>
      <c r="P436" s="554"/>
      <c r="Q436" s="554"/>
      <c r="R436" s="554"/>
      <c r="S436" s="554"/>
      <c r="T436" s="554"/>
      <c r="U436" s="554"/>
      <c r="V436" s="554"/>
      <c r="W436" s="554"/>
      <c r="X436" s="550"/>
      <c r="Y436" s="550"/>
      <c r="Z436" s="550"/>
      <c r="AA436" s="550"/>
      <c r="AB436" s="550"/>
      <c r="AC436" s="550"/>
      <c r="AD436" s="550"/>
      <c r="AE436" s="550"/>
      <c r="AF436" s="550"/>
      <c r="AG436" s="936"/>
      <c r="AH436" s="554"/>
      <c r="AI436" s="553"/>
      <c r="AJ436" s="555"/>
      <c r="AM436" s="552"/>
      <c r="AN436" s="552"/>
      <c r="AO436" s="552"/>
      <c r="AP436" s="552"/>
      <c r="AQ436" s="552"/>
      <c r="AR436" s="556"/>
      <c r="AS436" s="552"/>
      <c r="AT436" s="552"/>
      <c r="AU436" s="559"/>
      <c r="AV436" s="559"/>
      <c r="AW436" s="551"/>
      <c r="AX436" s="552"/>
      <c r="AY436" s="552"/>
      <c r="AZ436" s="552"/>
      <c r="BA436" s="81"/>
      <c r="BB436" s="81"/>
      <c r="BC436" s="81"/>
      <c r="BD436" s="543"/>
      <c r="BE436" s="81"/>
      <c r="BF436" s="544"/>
      <c r="BG436" s="169"/>
      <c r="BS436" s="81"/>
      <c r="BT436" s="169"/>
      <c r="BU436" s="169"/>
      <c r="BV436" s="169"/>
      <c r="BW436" s="169"/>
      <c r="BX436" s="169"/>
      <c r="BY436" s="169"/>
    </row>
    <row r="437" spans="1:77" s="322" customFormat="1" ht="36" customHeight="1" thickTop="1" thickBot="1" x14ac:dyDescent="0.25">
      <c r="A437" s="1283" t="str">
        <f>usrCode(AS437&amp;AU437&amp;AV437)</f>
        <v>URW</v>
      </c>
      <c r="B437" s="1362" t="str">
        <f>UPPER(VLOOKUP(A437,LibProfils,4,FALSE))&amp;CHAR(10)&amp;"("&amp;VLOOKUP(A437,LibProfils,5,FALSE)&amp;")"</f>
        <v>AMÉLIORER
(rendre le monde meilleur)</v>
      </c>
      <c r="C437" s="1125"/>
      <c r="D437" s="553"/>
      <c r="E437" s="554"/>
      <c r="F437" s="554"/>
      <c r="G437" s="1364"/>
      <c r="H437" s="1110"/>
      <c r="I437" s="1504" t="s">
        <v>444</v>
      </c>
      <c r="J437" s="1489"/>
      <c r="K437" s="1489"/>
      <c r="L437" s="1110"/>
      <c r="M437" s="1110"/>
      <c r="N437" s="1110"/>
      <c r="O437" s="1110"/>
      <c r="P437" s="554"/>
      <c r="Q437" s="554" t="str">
        <f>A443</f>
        <v>W</v>
      </c>
      <c r="R437" s="554" t="str">
        <f>A444</f>
        <v>U</v>
      </c>
      <c r="S437" s="1236" t="str">
        <f>VLOOKUP(Q437,LibProfils,4,FALSE)</f>
        <v>appartenir</v>
      </c>
      <c r="T437" s="1236" t="str">
        <f>VLOOKUP(R437,LibProfils,4,FALSE)</f>
        <v>savoir</v>
      </c>
      <c r="U437" s="554"/>
      <c r="V437" s="554"/>
      <c r="W437" s="554"/>
      <c r="X437" s="550"/>
      <c r="Y437" s="550"/>
      <c r="Z437" s="550"/>
      <c r="AA437" s="550"/>
      <c r="AB437" s="550"/>
      <c r="AC437" s="550"/>
      <c r="AD437" s="550"/>
      <c r="AE437" s="550"/>
      <c r="AF437" s="550"/>
      <c r="AG437" s="936"/>
      <c r="AH437" s="554"/>
      <c r="AI437" s="553"/>
      <c r="AJ437" s="555"/>
      <c r="AM437" s="552"/>
      <c r="AN437" s="552"/>
      <c r="AO437" s="552"/>
      <c r="AP437" s="552"/>
      <c r="AQ437" s="552"/>
      <c r="AR437" s="556"/>
      <c r="AS437" s="559" t="str">
        <f>AS595</f>
        <v>R</v>
      </c>
      <c r="AT437" s="552"/>
      <c r="AU437" s="559" t="str">
        <f>AU595</f>
        <v>W</v>
      </c>
      <c r="AV437" s="559" t="str">
        <f>AV595</f>
        <v>U</v>
      </c>
      <c r="AW437" s="551"/>
      <c r="AX437" s="552"/>
      <c r="AY437" s="552"/>
      <c r="AZ437" s="552"/>
      <c r="BA437" s="81"/>
      <c r="BB437" s="81"/>
      <c r="BC437" s="81"/>
      <c r="BD437" s="543"/>
      <c r="BE437" s="81"/>
      <c r="BF437" s="544"/>
      <c r="BG437" s="169"/>
      <c r="BS437" s="81"/>
      <c r="BT437" s="169"/>
      <c r="BU437" s="169"/>
      <c r="BV437" s="169"/>
      <c r="BW437" s="169"/>
      <c r="BX437" s="169"/>
      <c r="BY437" s="169"/>
    </row>
    <row r="438" spans="1:77" s="322" customFormat="1" ht="36" customHeight="1" thickTop="1" thickBot="1" x14ac:dyDescent="0.25">
      <c r="B438" s="1128"/>
      <c r="C438" s="1208" t="str">
        <f>usrCode(AS437&amp;AU437&amp;"/"&amp;AV437)</f>
        <v>RW/u</v>
      </c>
      <c r="D438" s="1394" t="str">
        <f>$U$3&amp;U438&amp;$U$4&amp;V438&amp;$U$5&amp;$U$6&amp;$U$7&amp;S438&amp;$U$8&amp;T438&amp;$U$9</f>
        <v>Prémunir la société de toute menace, diriger toute son énergie
(= PROTÉGER LE MONDE, S'ENGAGER)</v>
      </c>
      <c r="E438" s="1387"/>
      <c r="F438" s="554"/>
      <c r="G438" s="1236" t="str">
        <f>$CB$2&amp;S437&amp;$CC$2&amp;T437</f>
        <v>99% appartenir
  0% savoir</v>
      </c>
      <c r="H438" s="1506" t="s">
        <v>6</v>
      </c>
      <c r="I438" s="1505"/>
      <c r="J438" s="1507" t="s">
        <v>439</v>
      </c>
      <c r="K438" s="1508" t="s">
        <v>439</v>
      </c>
      <c r="L438" s="1558"/>
      <c r="M438" s="1556" t="s">
        <v>439</v>
      </c>
      <c r="N438" s="1559"/>
      <c r="O438" s="1110"/>
      <c r="P438" s="554"/>
      <c r="Q438" s="550" t="str">
        <f>C438</f>
        <v>RW/u</v>
      </c>
      <c r="R438" s="550" t="str">
        <f>usrCode(A440&amp;"/"&amp;A444)</f>
        <v>R/u</v>
      </c>
      <c r="S438" s="1236" t="str">
        <f t="shared" ref="S438:S447" si="159">UPPER(VLOOKUP(Q438,LibProfils,4,FALSE))</f>
        <v>PROTÉGER LE MONDE</v>
      </c>
      <c r="T438" s="1236" t="str">
        <f t="shared" ref="T438:T448" si="160">UPPER(VLOOKUP(R438,LibProfils,4,FALSE))</f>
        <v>S'ENGAGER</v>
      </c>
      <c r="U438" s="1236" t="str">
        <f t="shared" ref="U438:U448" si="161">UPPER(LEFT(VLOOKUP(Q438,LibProfils,5,FALSE)))&amp;MID(VLOOKUP(Q438,LibProfils,5,FALSE),2,99)</f>
        <v>Prémunir la société de toute menace</v>
      </c>
      <c r="V438" s="1236" t="str">
        <f t="shared" ref="V438:V448" si="162">VLOOKUP(R438,LibProfils,5,FALSE)</f>
        <v>diriger toute son énergie</v>
      </c>
      <c r="W438" s="554"/>
      <c r="X438" s="550"/>
      <c r="Y438" s="550"/>
      <c r="Z438" s="550"/>
      <c r="AA438" s="550"/>
      <c r="AB438" s="550"/>
      <c r="AC438" s="550"/>
      <c r="AD438" s="550"/>
      <c r="AE438" s="550"/>
      <c r="AF438" s="550"/>
      <c r="AG438" s="936"/>
      <c r="AH438" s="554"/>
      <c r="AI438" s="553"/>
      <c r="AJ438" s="555"/>
      <c r="AM438" s="552"/>
      <c r="AN438" s="552"/>
      <c r="AO438" s="552"/>
      <c r="AP438" s="552"/>
      <c r="AQ438" s="552"/>
      <c r="AR438" s="556"/>
      <c r="AS438" s="552"/>
      <c r="AT438" s="552"/>
      <c r="AU438" s="559"/>
      <c r="AV438" s="559"/>
      <c r="AW438" s="551"/>
      <c r="AX438" s="552"/>
      <c r="AY438" s="552"/>
      <c r="AZ438" s="552"/>
      <c r="BA438" s="81"/>
      <c r="BB438" s="81"/>
      <c r="BC438" s="81"/>
      <c r="BD438" s="543"/>
      <c r="BE438" s="81"/>
      <c r="BF438" s="544"/>
      <c r="BG438" s="169"/>
      <c r="BS438" s="81"/>
      <c r="BT438" s="169"/>
      <c r="BU438" s="169"/>
      <c r="BV438" s="169"/>
      <c r="BW438" s="169"/>
      <c r="BX438" s="169"/>
      <c r="BY438" s="169"/>
    </row>
    <row r="439" spans="1:77" s="322" customFormat="1" ht="36" customHeight="1" thickTop="1" thickBot="1" x14ac:dyDescent="0.25">
      <c r="B439" s="1578" t="s">
        <v>385</v>
      </c>
      <c r="C439" s="1139"/>
      <c r="D439" s="1395" t="str">
        <f t="shared" ref="D439:D448" si="163">$U$3&amp;U439&amp;$U$4&amp;V439&amp;$U$5&amp;$U$6&amp;$U$7&amp;S439&amp;$U$8&amp;T439&amp;$U$9</f>
        <v>Prémunir la société de toute menace, agir au nom de ce qui est grand
(= PROTÉGER LE MONDE, S'ENGAGER)</v>
      </c>
      <c r="E439" s="1303"/>
      <c r="F439" s="554"/>
      <c r="G439" s="1236" t="str">
        <f>$CB$3&amp;S437&amp;$CC$3&amp;T437</f>
        <v>88% appartenir
11% savoir</v>
      </c>
      <c r="H439" s="1506" t="s">
        <v>11</v>
      </c>
      <c r="I439" s="1503"/>
      <c r="J439" s="1507" t="s">
        <v>16</v>
      </c>
      <c r="K439" s="1508" t="s">
        <v>16</v>
      </c>
      <c r="L439" s="1509" t="s">
        <v>16</v>
      </c>
      <c r="M439" s="1555"/>
      <c r="N439" s="1511"/>
      <c r="O439" s="1110"/>
      <c r="P439" s="554"/>
      <c r="Q439" s="550" t="str">
        <f>C438</f>
        <v>RW/u</v>
      </c>
      <c r="R439" s="550" t="str">
        <f>usrCode(A440&amp;A443)</f>
        <v>RW</v>
      </c>
      <c r="S439" s="1236" t="str">
        <f t="shared" si="159"/>
        <v>PROTÉGER LE MONDE</v>
      </c>
      <c r="T439" s="1236" t="str">
        <f t="shared" si="160"/>
        <v>S'ENGAGER</v>
      </c>
      <c r="U439" s="1236" t="str">
        <f t="shared" si="161"/>
        <v>Prémunir la société de toute menace</v>
      </c>
      <c r="V439" s="1236" t="str">
        <f t="shared" si="162"/>
        <v>agir au nom de ce qui est grand</v>
      </c>
      <c r="W439" s="554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936"/>
      <c r="AH439" s="554"/>
      <c r="AI439" s="553"/>
      <c r="AJ439" s="555"/>
      <c r="AM439" s="552"/>
      <c r="AN439" s="552"/>
      <c r="AO439" s="552"/>
      <c r="AP439" s="552"/>
      <c r="AQ439" s="552"/>
      <c r="AR439" s="556"/>
      <c r="AS439" s="552"/>
      <c r="AT439" s="552"/>
      <c r="AU439" s="559"/>
      <c r="AV439" s="559"/>
      <c r="AW439" s="551"/>
      <c r="AX439" s="552"/>
      <c r="AY439" s="552"/>
      <c r="AZ439" s="552"/>
      <c r="BA439" s="81"/>
      <c r="BB439" s="81"/>
      <c r="BC439" s="81"/>
      <c r="BD439" s="543"/>
      <c r="BE439" s="81"/>
      <c r="BF439" s="544"/>
      <c r="BG439" s="169"/>
      <c r="BS439" s="81"/>
      <c r="BT439" s="169"/>
      <c r="BU439" s="169"/>
      <c r="BV439" s="169"/>
      <c r="BW439" s="169"/>
      <c r="BX439" s="169"/>
      <c r="BY439" s="169"/>
    </row>
    <row r="440" spans="1:77" s="322" customFormat="1" ht="36" customHeight="1" thickTop="1" thickBot="1" x14ac:dyDescent="0.25">
      <c r="A440" s="31" t="str">
        <f>usrCode(AS437)</f>
        <v>R</v>
      </c>
      <c r="B440" s="553" t="str">
        <f>UPPER(VLOOKUP(A440,LibProfils,4,FALSE))&amp;CHAR(10)&amp;"("&amp;VLOOKUP(A440,LibProfils,5,FALSE)&amp;")"</f>
        <v>VIBRER
(vivre dans un monde d'opportunités)</v>
      </c>
      <c r="C440" s="1140"/>
      <c r="D440" s="1398" t="str">
        <f t="shared" si="163"/>
        <v>Aider la société à cheminer, agir au nom de ce qui est grand
(= GUIDER LE MONDE, S'ENGAGER)</v>
      </c>
      <c r="E440" s="1304"/>
      <c r="F440" s="554"/>
      <c r="G440" s="1236" t="str">
        <f>$CB$4&amp;S437&amp;$CC$4&amp;T437</f>
        <v>77% appartenir
22% savoir</v>
      </c>
      <c r="H440" s="1506" t="s">
        <v>7</v>
      </c>
      <c r="I440" s="1503"/>
      <c r="J440" s="1513"/>
      <c r="K440" s="1508" t="s">
        <v>442</v>
      </c>
      <c r="L440" s="1509" t="s">
        <v>442</v>
      </c>
      <c r="M440" s="1512"/>
      <c r="N440" s="1514" t="s">
        <v>442</v>
      </c>
      <c r="O440" s="1110"/>
      <c r="P440" s="554"/>
      <c r="Q440" s="550" t="str">
        <f>C441</f>
        <v>RW.u</v>
      </c>
      <c r="R440" s="550" t="str">
        <f>usrCode(A440&amp;A443)</f>
        <v>RW</v>
      </c>
      <c r="S440" s="1236" t="str">
        <f t="shared" si="159"/>
        <v>GUIDER LE MONDE</v>
      </c>
      <c r="T440" s="1236" t="str">
        <f t="shared" si="160"/>
        <v>S'ENGAGER</v>
      </c>
      <c r="U440" s="1236" t="str">
        <f t="shared" si="161"/>
        <v>Aider la société à cheminer</v>
      </c>
      <c r="V440" s="1236" t="str">
        <f t="shared" si="162"/>
        <v>agir au nom de ce qui est grand</v>
      </c>
      <c r="W440" s="554"/>
      <c r="X440" s="550"/>
      <c r="Y440" s="550"/>
      <c r="Z440" s="550"/>
      <c r="AA440" s="550"/>
      <c r="AB440" s="550"/>
      <c r="AC440" s="550"/>
      <c r="AD440" s="550"/>
      <c r="AE440" s="550"/>
      <c r="AF440" s="550"/>
      <c r="AG440" s="936"/>
      <c r="AH440" s="554"/>
      <c r="AI440" s="553"/>
      <c r="AJ440" s="555"/>
      <c r="AM440" s="552"/>
      <c r="AN440" s="552"/>
      <c r="AO440" s="552"/>
      <c r="AP440" s="552"/>
      <c r="AQ440" s="552"/>
      <c r="AR440" s="556"/>
      <c r="AS440" s="552"/>
      <c r="AT440" s="552"/>
      <c r="AU440" s="559"/>
      <c r="AV440" s="559"/>
      <c r="AW440" s="551"/>
      <c r="AX440" s="552"/>
      <c r="AY440" s="552"/>
      <c r="AZ440" s="552"/>
      <c r="BA440" s="81"/>
      <c r="BB440" s="81"/>
      <c r="BC440" s="81"/>
      <c r="BD440" s="543"/>
      <c r="BE440" s="81"/>
      <c r="BF440" s="544"/>
      <c r="BG440" s="169"/>
      <c r="BS440" s="81"/>
      <c r="BT440" s="169"/>
      <c r="BU440" s="169"/>
      <c r="BV440" s="169"/>
      <c r="BW440" s="169"/>
      <c r="BX440" s="169"/>
      <c r="BY440" s="169"/>
    </row>
    <row r="441" spans="1:77" s="322" customFormat="1" ht="36" customHeight="1" thickTop="1" thickBot="1" x14ac:dyDescent="0.25">
      <c r="C441" s="1388" t="str">
        <f>usrCode(AS437&amp;AU437)&amp;"."&amp;LOWER(AV437)</f>
        <v>RW.u</v>
      </c>
      <c r="D441" s="1399" t="str">
        <f t="shared" si="163"/>
        <v>Aider la société à cheminer, soutenir ce en quoi on croit
(= GUIDER LE MONDE, PROMOUVOIR SES VALEURS)</v>
      </c>
      <c r="E441" s="1389"/>
      <c r="F441" s="554"/>
      <c r="G441" s="1236" t="str">
        <f>$CB$5&amp;S437&amp;$CC$5&amp;T437</f>
        <v>66% appartenir
33% savoir</v>
      </c>
      <c r="H441" s="1506" t="s">
        <v>12</v>
      </c>
      <c r="I441" s="1503"/>
      <c r="J441" s="1513"/>
      <c r="K441" s="1508" t="s">
        <v>17</v>
      </c>
      <c r="L441" s="1509" t="s">
        <v>17</v>
      </c>
      <c r="M441" s="1510" t="s">
        <v>17</v>
      </c>
      <c r="N441" s="1511"/>
      <c r="O441" s="1110"/>
      <c r="P441" s="554"/>
      <c r="Q441" s="550" t="str">
        <f>C441</f>
        <v>RW.u</v>
      </c>
      <c r="R441" s="550" t="str">
        <f>A440&amp;"."&amp;LOWER(A443)</f>
        <v>R.w</v>
      </c>
      <c r="S441" s="1236" t="str">
        <f t="shared" si="159"/>
        <v>GUIDER LE MONDE</v>
      </c>
      <c r="T441" s="1236" t="str">
        <f t="shared" si="160"/>
        <v>PROMOUVOIR SES VALEURS</v>
      </c>
      <c r="U441" s="1236" t="str">
        <f t="shared" si="161"/>
        <v>Aider la société à cheminer</v>
      </c>
      <c r="V441" s="1236" t="str">
        <f t="shared" si="162"/>
        <v>soutenir ce en quoi on croit</v>
      </c>
      <c r="W441" s="554"/>
      <c r="X441" s="550"/>
      <c r="Y441" s="550"/>
      <c r="Z441" s="550"/>
      <c r="AA441" s="550"/>
      <c r="AB441" s="550"/>
      <c r="AC441" s="550"/>
      <c r="AD441" s="550"/>
      <c r="AE441" s="550"/>
      <c r="AF441" s="550"/>
      <c r="AG441" s="936"/>
      <c r="AH441" s="554"/>
      <c r="AI441" s="553"/>
      <c r="AJ441" s="555"/>
      <c r="AM441" s="552"/>
      <c r="AN441" s="552"/>
      <c r="AO441" s="552"/>
      <c r="AP441" s="552"/>
      <c r="AQ441" s="552"/>
      <c r="AR441" s="556"/>
      <c r="AS441" s="552"/>
      <c r="AT441" s="552"/>
      <c r="AU441" s="559"/>
      <c r="AV441" s="559"/>
      <c r="AW441" s="551"/>
      <c r="AX441" s="552"/>
      <c r="AY441" s="552"/>
      <c r="AZ441" s="552"/>
      <c r="BA441" s="81"/>
      <c r="BB441" s="81"/>
      <c r="BC441" s="81"/>
      <c r="BD441" s="543"/>
      <c r="BE441" s="81"/>
      <c r="BF441" s="544"/>
      <c r="BG441" s="169"/>
      <c r="BS441" s="81"/>
      <c r="BT441" s="169"/>
      <c r="BU441" s="169"/>
      <c r="BV441" s="169"/>
      <c r="BW441" s="169"/>
      <c r="BX441" s="169"/>
      <c r="BY441" s="169"/>
    </row>
    <row r="442" spans="1:77" s="322" customFormat="1" ht="36" customHeight="1" thickTop="1" thickBot="1" x14ac:dyDescent="0.25">
      <c r="B442" s="1578" t="s">
        <v>384</v>
      </c>
      <c r="C442" s="1141"/>
      <c r="D442" s="1396" t="str">
        <f t="shared" si="163"/>
        <v>Rendre le monde meilleur, soutenir ce en quoi on croit
(= AMÉLIORER, PROMOUVOIR SES VALEURS)</v>
      </c>
      <c r="E442" s="1305"/>
      <c r="F442" s="554"/>
      <c r="G442" s="1236" t="str">
        <f>$CB$6&amp;S437&amp;$CC$6&amp;T437</f>
        <v>55% appartenir
44% savoir</v>
      </c>
      <c r="H442" s="1506" t="s">
        <v>8</v>
      </c>
      <c r="I442" s="1503"/>
      <c r="J442" s="1507" t="s">
        <v>441</v>
      </c>
      <c r="K442" s="1515"/>
      <c r="L442" s="1509" t="s">
        <v>441</v>
      </c>
      <c r="M442" s="1510" t="s">
        <v>441</v>
      </c>
      <c r="N442" s="1511"/>
      <c r="O442" s="1110"/>
      <c r="P442" s="554"/>
      <c r="Q442" s="550" t="str">
        <f>A437</f>
        <v>URW</v>
      </c>
      <c r="R442" s="550" t="str">
        <f>A440&amp;"."&amp;LOWER(A443)</f>
        <v>R.w</v>
      </c>
      <c r="S442" s="1236" t="str">
        <f t="shared" si="159"/>
        <v>AMÉLIORER</v>
      </c>
      <c r="T442" s="1236" t="str">
        <f t="shared" si="160"/>
        <v>PROMOUVOIR SES VALEURS</v>
      </c>
      <c r="U442" s="1236" t="str">
        <f t="shared" si="161"/>
        <v>Rendre le monde meilleur</v>
      </c>
      <c r="V442" s="1236" t="str">
        <f t="shared" si="162"/>
        <v>soutenir ce en quoi on croit</v>
      </c>
      <c r="W442" s="554"/>
      <c r="X442" s="550"/>
      <c r="Y442" s="550"/>
      <c r="Z442" s="550"/>
      <c r="AA442" s="550"/>
      <c r="AB442" s="550"/>
      <c r="AC442" s="550"/>
      <c r="AD442" s="550"/>
      <c r="AE442" s="550"/>
      <c r="AF442" s="550"/>
      <c r="AG442" s="936"/>
      <c r="AH442" s="554"/>
      <c r="AI442" s="553"/>
      <c r="AJ442" s="555"/>
      <c r="AM442" s="552"/>
      <c r="AN442" s="552"/>
      <c r="AO442" s="552"/>
      <c r="AP442" s="552"/>
      <c r="AQ442" s="552"/>
      <c r="AR442" s="556"/>
      <c r="AS442" s="552"/>
      <c r="AT442" s="552"/>
      <c r="AU442" s="559"/>
      <c r="AV442" s="559"/>
      <c r="AW442" s="551"/>
      <c r="AX442" s="552"/>
      <c r="AY442" s="552"/>
      <c r="AZ442" s="552"/>
      <c r="BA442" s="81"/>
      <c r="BB442" s="81"/>
      <c r="BC442" s="81"/>
      <c r="BD442" s="543"/>
      <c r="BE442" s="81"/>
      <c r="BF442" s="544"/>
      <c r="BG442" s="169"/>
      <c r="BS442" s="81"/>
      <c r="BT442" s="169"/>
      <c r="BU442" s="169"/>
      <c r="BV442" s="169"/>
      <c r="BW442" s="169"/>
      <c r="BX442" s="169"/>
      <c r="BY442" s="169"/>
    </row>
    <row r="443" spans="1:77" s="322" customFormat="1" ht="36" customHeight="1" thickTop="1" thickBot="1" x14ac:dyDescent="0.25">
      <c r="A443" s="31" t="str">
        <f>usrCode(AU437)</f>
        <v>W</v>
      </c>
      <c r="B443" s="553" t="str">
        <f>UPPER(VLOOKUP(A443,LibProfils,4,FALSE))&amp;CHAR(10)&amp;"("&amp;VLOOKUP(A443,LibProfils,5,FALSE)&amp;")"</f>
        <v>APPARTENIR
(vivre en société)</v>
      </c>
      <c r="C443" s="1137"/>
      <c r="D443" s="1395" t="str">
        <f t="shared" si="163"/>
        <v>Rendre le monde meilleur, découvrir l'inconnu
(= AMÉLIORER, EXPLORER)</v>
      </c>
      <c r="E443" s="1306"/>
      <c r="F443" s="554"/>
      <c r="G443" s="1236" t="str">
        <f>$CB$7&amp;S437&amp;$CC$7&amp;T437</f>
        <v>44% appartenir
55% savoir</v>
      </c>
      <c r="H443" s="1506" t="s">
        <v>13</v>
      </c>
      <c r="I443" s="1503"/>
      <c r="J443" s="1513"/>
      <c r="K443" s="1515"/>
      <c r="L443" s="1509" t="s">
        <v>18</v>
      </c>
      <c r="M443" s="1510" t="s">
        <v>18</v>
      </c>
      <c r="N443" s="1514" t="s">
        <v>18</v>
      </c>
      <c r="O443" s="1110"/>
      <c r="P443" s="554"/>
      <c r="Q443" s="550" t="str">
        <f>A437</f>
        <v>URW</v>
      </c>
      <c r="R443" s="550" t="str">
        <f>A440&amp;"."&amp;LOWER(A444)</f>
        <v>R.u</v>
      </c>
      <c r="S443" s="1236" t="str">
        <f t="shared" si="159"/>
        <v>AMÉLIORER</v>
      </c>
      <c r="T443" s="1236" t="str">
        <f t="shared" si="160"/>
        <v>EXPLORER</v>
      </c>
      <c r="U443" s="1236" t="str">
        <f t="shared" si="161"/>
        <v>Rendre le monde meilleur</v>
      </c>
      <c r="V443" s="1236" t="str">
        <f t="shared" si="162"/>
        <v>découvrir l'inconnu</v>
      </c>
      <c r="W443" s="554"/>
      <c r="X443" s="550"/>
      <c r="Y443" s="550"/>
      <c r="Z443" s="550"/>
      <c r="AA443" s="550"/>
      <c r="AB443" s="550"/>
      <c r="AC443" s="550"/>
      <c r="AD443" s="550"/>
      <c r="AE443" s="550"/>
      <c r="AF443" s="550"/>
      <c r="AG443" s="936"/>
      <c r="AH443" s="554"/>
      <c r="AI443" s="553"/>
      <c r="AJ443" s="555"/>
      <c r="AM443" s="552"/>
      <c r="AN443" s="552"/>
      <c r="AO443" s="552"/>
      <c r="AP443" s="552"/>
      <c r="AQ443" s="552"/>
      <c r="AR443" s="556"/>
      <c r="AS443" s="552"/>
      <c r="AT443" s="552"/>
      <c r="AU443" s="559"/>
      <c r="AV443" s="559"/>
      <c r="AW443" s="551"/>
      <c r="AX443" s="552"/>
      <c r="AY443" s="552"/>
      <c r="AZ443" s="552"/>
      <c r="BA443" s="81"/>
      <c r="BB443" s="81"/>
      <c r="BC443" s="81"/>
      <c r="BD443" s="543"/>
      <c r="BE443" s="81"/>
      <c r="BF443" s="544"/>
      <c r="BG443" s="169"/>
      <c r="BS443" s="81"/>
      <c r="BT443" s="169"/>
      <c r="BU443" s="169"/>
      <c r="BV443" s="169"/>
      <c r="BW443" s="169"/>
      <c r="BX443" s="169"/>
      <c r="BY443" s="169"/>
    </row>
    <row r="444" spans="1:77" s="322" customFormat="1" ht="36" customHeight="1" thickTop="1" thickBot="1" x14ac:dyDescent="0.25">
      <c r="A444" s="31" t="str">
        <f>usrCode(AV437)</f>
        <v>U</v>
      </c>
      <c r="B444" s="553" t="str">
        <f>UPPER(VLOOKUP(A444,LibProfils,4,FALSE))&amp;CHAR(10)&amp;"("&amp;VLOOKUP(A444,LibProfils,5,FALSE)&amp;")"</f>
        <v>SAVOIR
(vivre dans un monde d'intelligence)</v>
      </c>
      <c r="C444" s="1390" t="str">
        <f>usrCode(AS437&amp;AV437)&amp;"."&amp;LOWER(AU437)</f>
        <v>UR.w</v>
      </c>
      <c r="D444" s="1396" t="str">
        <f t="shared" si="163"/>
        <v>Inventer des concepts utiles, découvrir l'inconnu
(= IMAGINER LE PROGRÈS, EXPLORER)</v>
      </c>
      <c r="E444" s="1391"/>
      <c r="F444" s="554"/>
      <c r="G444" s="1236" t="str">
        <f>$CB$8&amp;S437&amp;$CC$8&amp;T437</f>
        <v>33% appartenir
66% savoir</v>
      </c>
      <c r="H444" s="1506" t="s">
        <v>9</v>
      </c>
      <c r="I444" s="1503"/>
      <c r="J444" s="1513"/>
      <c r="K444" s="1508" t="s">
        <v>443</v>
      </c>
      <c r="L444" s="1516"/>
      <c r="M444" s="1510" t="s">
        <v>443</v>
      </c>
      <c r="N444" s="1514" t="s">
        <v>443</v>
      </c>
      <c r="O444" s="1110"/>
      <c r="P444" s="554"/>
      <c r="Q444" s="550" t="str">
        <f>C444</f>
        <v>UR.w</v>
      </c>
      <c r="R444" s="550" t="str">
        <f>A440&amp;"."&amp;LOWER(A444)</f>
        <v>R.u</v>
      </c>
      <c r="S444" s="1236" t="str">
        <f t="shared" si="159"/>
        <v>IMAGINER LE PROGRÈS</v>
      </c>
      <c r="T444" s="1236" t="str">
        <f t="shared" si="160"/>
        <v>EXPLORER</v>
      </c>
      <c r="U444" s="1236" t="str">
        <f t="shared" si="161"/>
        <v>Inventer des concepts utiles</v>
      </c>
      <c r="V444" s="1236" t="str">
        <f t="shared" si="162"/>
        <v>découvrir l'inconnu</v>
      </c>
      <c r="W444" s="554"/>
      <c r="X444" s="550"/>
      <c r="Y444" s="550"/>
      <c r="Z444" s="550"/>
      <c r="AA444" s="550"/>
      <c r="AB444" s="550"/>
      <c r="AC444" s="550"/>
      <c r="AD444" s="550"/>
      <c r="AE444" s="550"/>
      <c r="AF444" s="550"/>
      <c r="AG444" s="936"/>
      <c r="AH444" s="554"/>
      <c r="AI444" s="553"/>
      <c r="AJ444" s="555"/>
      <c r="AM444" s="552"/>
      <c r="AN444" s="552"/>
      <c r="AO444" s="552"/>
      <c r="AP444" s="552"/>
      <c r="AQ444" s="552"/>
      <c r="AR444" s="556"/>
      <c r="AS444" s="552"/>
      <c r="AT444" s="552"/>
      <c r="AU444" s="559"/>
      <c r="AV444" s="559"/>
      <c r="AW444" s="551"/>
      <c r="AX444" s="552"/>
      <c r="AY444" s="552"/>
      <c r="AZ444" s="552"/>
      <c r="BA444" s="81"/>
      <c r="BB444" s="81"/>
      <c r="BC444" s="81"/>
      <c r="BD444" s="543"/>
      <c r="BE444" s="81"/>
      <c r="BF444" s="544"/>
      <c r="BG444" s="169"/>
      <c r="BS444" s="81"/>
      <c r="BT444" s="169"/>
      <c r="BU444" s="169"/>
      <c r="BV444" s="169"/>
      <c r="BW444" s="169"/>
      <c r="BX444" s="169"/>
      <c r="BY444" s="169"/>
    </row>
    <row r="445" spans="1:77" s="322" customFormat="1" ht="36" customHeight="1" thickTop="1" thickBot="1" x14ac:dyDescent="0.25">
      <c r="B445" s="1578" t="s">
        <v>589</v>
      </c>
      <c r="C445" s="1138"/>
      <c r="D445" s="1395" t="str">
        <f t="shared" si="163"/>
        <v>Inventer des concepts utiles, faire tournoyer les idées
(= IMAGINER LE PROGRÈS, PENSER)</v>
      </c>
      <c r="E445" s="1392"/>
      <c r="F445" s="554"/>
      <c r="G445" s="1236" t="str">
        <f>$CB$9&amp;S437&amp;$CC$9&amp;T437</f>
        <v>22% appartenir
77% savoir</v>
      </c>
      <c r="H445" s="1506" t="s">
        <v>14</v>
      </c>
      <c r="I445" s="1503"/>
      <c r="J445" s="1507" t="s">
        <v>19</v>
      </c>
      <c r="K445" s="1515"/>
      <c r="L445" s="1516"/>
      <c r="M445" s="1510" t="s">
        <v>19</v>
      </c>
      <c r="N445" s="1514" t="s">
        <v>19</v>
      </c>
      <c r="O445" s="1110"/>
      <c r="P445" s="554"/>
      <c r="Q445" s="550" t="str">
        <f>C444</f>
        <v>UR.w</v>
      </c>
      <c r="R445" s="550" t="str">
        <f>usrCode(A440&amp;A444)</f>
        <v>UR</v>
      </c>
      <c r="S445" s="1236" t="str">
        <f t="shared" si="159"/>
        <v>IMAGINER LE PROGRÈS</v>
      </c>
      <c r="T445" s="1236" t="str">
        <f t="shared" si="160"/>
        <v>PENSER</v>
      </c>
      <c r="U445" s="1236" t="str">
        <f t="shared" si="161"/>
        <v>Inventer des concepts utiles</v>
      </c>
      <c r="V445" s="1236" t="str">
        <f t="shared" si="162"/>
        <v>faire tournoyer les idées</v>
      </c>
      <c r="W445" s="554"/>
      <c r="X445" s="550"/>
      <c r="Y445" s="550"/>
      <c r="Z445" s="550"/>
      <c r="AA445" s="550"/>
      <c r="AB445" s="550"/>
      <c r="AC445" s="550"/>
      <c r="AD445" s="550"/>
      <c r="AE445" s="550"/>
      <c r="AF445" s="550"/>
      <c r="AG445" s="936"/>
      <c r="AH445" s="554"/>
      <c r="AI445" s="553"/>
      <c r="AJ445" s="555"/>
      <c r="AM445" s="552"/>
      <c r="AN445" s="552"/>
      <c r="AO445" s="552"/>
      <c r="AP445" s="552"/>
      <c r="AQ445" s="552"/>
      <c r="AR445" s="556"/>
      <c r="AS445" s="552"/>
      <c r="AT445" s="552"/>
      <c r="AU445" s="559"/>
      <c r="AV445" s="559"/>
      <c r="AW445" s="551"/>
      <c r="AX445" s="552"/>
      <c r="AY445" s="552"/>
      <c r="AZ445" s="552"/>
      <c r="BA445" s="81"/>
      <c r="BB445" s="81"/>
      <c r="BC445" s="81"/>
      <c r="BD445" s="543"/>
      <c r="BE445" s="81"/>
      <c r="BF445" s="544"/>
      <c r="BG445" s="169"/>
      <c r="BS445" s="81"/>
      <c r="BT445" s="169"/>
      <c r="BU445" s="169"/>
      <c r="BV445" s="169"/>
      <c r="BW445" s="169"/>
      <c r="BX445" s="169"/>
      <c r="BY445" s="169"/>
    </row>
    <row r="446" spans="1:77" s="322" customFormat="1" ht="36" customHeight="1" thickTop="1" thickBot="1" x14ac:dyDescent="0.25">
      <c r="A446" s="31" t="str">
        <f>usrCode(AU437&amp;AV437)</f>
        <v>WU</v>
      </c>
      <c r="B446" s="553" t="str">
        <f>UPPER(VLOOKUP(A446,LibProfils,4,FALSE))&amp;CHAR(10)&amp;"("&amp;VLOOKUP(A446,LibProfils,5,FALSE)&amp;")"</f>
        <v>STRUCTURER
(s'assurer d'un monde fonctionnel)</v>
      </c>
      <c r="C446" s="1138"/>
      <c r="D446" s="1398" t="str">
        <f t="shared" si="163"/>
        <v>Explorer sans contrainte, faire tournoyer les idées
(= SUIVRE SES IDÉES, PENSER)</v>
      </c>
      <c r="E446" s="1307" t="s">
        <v>29</v>
      </c>
      <c r="F446" s="554"/>
      <c r="G446" s="1236" t="str">
        <f>$CB$10&amp;S437&amp;$CC$10&amp;T437</f>
        <v>11% appartenir
88% savoir</v>
      </c>
      <c r="H446" s="1506" t="s">
        <v>10</v>
      </c>
      <c r="I446" s="1503"/>
      <c r="J446" s="1507" t="s">
        <v>440</v>
      </c>
      <c r="K446" s="1515"/>
      <c r="L446" s="1509" t="s">
        <v>440</v>
      </c>
      <c r="M446" s="1512"/>
      <c r="N446" s="1514" t="s">
        <v>440</v>
      </c>
      <c r="O446" s="1110"/>
      <c r="P446" s="554"/>
      <c r="Q446" s="550" t="str">
        <f>C447</f>
        <v>UR/w</v>
      </c>
      <c r="R446" s="550" t="str">
        <f>usrCode(A440&amp;A444)</f>
        <v>UR</v>
      </c>
      <c r="S446" s="1236" t="str">
        <f t="shared" si="159"/>
        <v>SUIVRE SES IDÉES</v>
      </c>
      <c r="T446" s="1236" t="str">
        <f t="shared" si="160"/>
        <v>PENSER</v>
      </c>
      <c r="U446" s="1236" t="str">
        <f t="shared" si="161"/>
        <v>Explorer sans contrainte</v>
      </c>
      <c r="V446" s="1236" t="str">
        <f t="shared" si="162"/>
        <v>faire tournoyer les idées</v>
      </c>
      <c r="W446" s="554"/>
      <c r="X446" s="550"/>
      <c r="Y446" s="550"/>
      <c r="Z446" s="550"/>
      <c r="AA446" s="550"/>
      <c r="AB446" s="550"/>
      <c r="AC446" s="550"/>
      <c r="AD446" s="550"/>
      <c r="AE446" s="550"/>
      <c r="AF446" s="550"/>
      <c r="AG446" s="936"/>
      <c r="AH446" s="554"/>
      <c r="AI446" s="553"/>
      <c r="AJ446" s="555"/>
      <c r="AM446" s="552"/>
      <c r="AN446" s="552"/>
      <c r="AO446" s="552"/>
      <c r="AP446" s="552"/>
      <c r="AQ446" s="552"/>
      <c r="AR446" s="556"/>
      <c r="AS446" s="552"/>
      <c r="AT446" s="552"/>
      <c r="AU446" s="559"/>
      <c r="AV446" s="559"/>
      <c r="AW446" s="551"/>
      <c r="AX446" s="552"/>
      <c r="AY446" s="552"/>
      <c r="AZ446" s="552"/>
      <c r="BA446" s="81"/>
      <c r="BB446" s="81"/>
      <c r="BC446" s="81"/>
      <c r="BD446" s="543"/>
      <c r="BE446" s="81"/>
      <c r="BF446" s="544"/>
      <c r="BG446" s="169"/>
      <c r="BS446" s="81"/>
      <c r="BT446" s="169"/>
      <c r="BU446" s="169"/>
      <c r="BV446" s="169"/>
      <c r="BW446" s="169"/>
      <c r="BX446" s="169"/>
      <c r="BY446" s="169"/>
    </row>
    <row r="447" spans="1:77" s="322" customFormat="1" ht="36" customHeight="1" thickTop="1" thickBot="1" x14ac:dyDescent="0.25">
      <c r="A447" s="31" t="s">
        <v>13</v>
      </c>
      <c r="B447" s="553" t="str">
        <f>UPPER(VLOOKUP(A447,LibProfils,4,FALSE))&amp;CHAR(10)&amp;"("&amp;VLOOKUP(A447,LibProfils,5,FALSE)&amp;")"</f>
        <v>PROSPÉRER
(se développer à sa guise)</v>
      </c>
      <c r="C447" s="1278" t="str">
        <f>usrCode(AS437&amp;AV437&amp;"/"&amp;AU437)</f>
        <v>UR/w</v>
      </c>
      <c r="D447" s="1399" t="str">
        <f t="shared" si="163"/>
        <v>Explorer sans contrainte, être seul maître de ses actes
(= SUIVRE SES IDÉES, S'ÉMANCIPER)</v>
      </c>
      <c r="E447" s="1393" t="s">
        <v>29</v>
      </c>
      <c r="F447" s="554"/>
      <c r="G447" s="1236" t="str">
        <f>$CB$11&amp;S437&amp;$CC$11&amp;T437</f>
        <v xml:space="preserve">  0% appartenir
99% savoir</v>
      </c>
      <c r="H447" s="1506" t="s">
        <v>15</v>
      </c>
      <c r="I447" s="1517"/>
      <c r="J447" s="1507" t="s">
        <v>20</v>
      </c>
      <c r="K447" s="1508" t="s">
        <v>20</v>
      </c>
      <c r="L447" s="1516"/>
      <c r="M447" s="1512"/>
      <c r="N447" s="1514" t="s">
        <v>20</v>
      </c>
      <c r="O447" s="1110"/>
      <c r="P447" s="554"/>
      <c r="Q447" s="550" t="str">
        <f>C447</f>
        <v>UR/w</v>
      </c>
      <c r="R447" s="550" t="str">
        <f>usrCode(A440&amp;"/"&amp;A443)</f>
        <v>R/w</v>
      </c>
      <c r="S447" s="1236" t="str">
        <f t="shared" si="159"/>
        <v>SUIVRE SES IDÉES</v>
      </c>
      <c r="T447" s="1236" t="str">
        <f t="shared" si="160"/>
        <v>S'ÉMANCIPER</v>
      </c>
      <c r="U447" s="1236" t="str">
        <f t="shared" si="161"/>
        <v>Explorer sans contrainte</v>
      </c>
      <c r="V447" s="1236" t="str">
        <f t="shared" si="162"/>
        <v>être seul maître de ses actes</v>
      </c>
      <c r="W447" s="554"/>
      <c r="X447" s="550"/>
      <c r="Y447" s="550"/>
      <c r="Z447" s="550"/>
      <c r="AA447" s="550"/>
      <c r="AB447" s="550"/>
      <c r="AC447" s="550"/>
      <c r="AD447" s="550"/>
      <c r="AE447" s="550"/>
      <c r="AF447" s="550"/>
      <c r="AG447" s="936"/>
      <c r="AH447" s="554"/>
      <c r="AI447" s="553"/>
      <c r="AJ447" s="555"/>
      <c r="AM447" s="552"/>
      <c r="AN447" s="552"/>
      <c r="AO447" s="552"/>
      <c r="AP447" s="552"/>
      <c r="AQ447" s="552"/>
      <c r="AR447" s="556"/>
      <c r="AS447" s="552"/>
      <c r="AT447" s="552"/>
      <c r="AU447" s="559"/>
      <c r="AV447" s="559"/>
      <c r="AW447" s="551"/>
      <c r="AX447" s="552"/>
      <c r="AY447" s="552"/>
      <c r="AZ447" s="552"/>
      <c r="BA447" s="81"/>
      <c r="BB447" s="81"/>
      <c r="BC447" s="81"/>
      <c r="BD447" s="543"/>
      <c r="BE447" s="81"/>
      <c r="BF447" s="544"/>
      <c r="BG447" s="169"/>
      <c r="BS447" s="81"/>
      <c r="BT447" s="169"/>
      <c r="BU447" s="169"/>
      <c r="BV447" s="169"/>
      <c r="BW447" s="169"/>
      <c r="BX447" s="169"/>
      <c r="BY447" s="169"/>
    </row>
    <row r="448" spans="1:77" s="322" customFormat="1" ht="36" customHeight="1" thickTop="1" thickBot="1" x14ac:dyDescent="0.25">
      <c r="B448" s="1363" t="str">
        <f>"présence de la motivation "&amp;A440&amp;" ("&amp;VLOOKUP(A440,LibProfils,4,FALSE)&amp;")"&amp;CHAR(10)&amp;"absence de la motivation "&amp;A446&amp;" ("&amp;VLOOKUP(A446,LibProfils,4,FALSE)&amp;")"</f>
        <v>présence de la motivation R (vibrer)
absence de la motivation WU (structurer)</v>
      </c>
      <c r="C448" s="1189" t="str">
        <f>A440&amp;"."&amp;LOWER(A447)</f>
        <v>R.bg</v>
      </c>
      <c r="D448" s="1400" t="str">
        <f t="shared" si="163"/>
        <v>Vivre à son seul rythme, aller chercher satisfaction
(= AGIR À SA GUISE -R-, CONQUÉRIR)</v>
      </c>
      <c r="E448" s="1283"/>
      <c r="F448" s="554"/>
      <c r="G448" s="1236" t="str">
        <f>$CB$12&amp;VLOOKUP(AU437,LibProfils,4,FALSE)&amp;$CC$12&amp;VLOOKUP(AV437,LibProfils,4,FALSE)</f>
        <v xml:space="preserve">  0% appartenir
  0% savoir</v>
      </c>
      <c r="H448" s="1236"/>
      <c r="I448" s="1504" t="s">
        <v>445</v>
      </c>
      <c r="O448" s="1110"/>
      <c r="P448" s="554"/>
      <c r="Q448" s="550" t="str">
        <f>C448</f>
        <v>R.bg</v>
      </c>
      <c r="R448" s="550" t="str">
        <f>usrCode(A440&amp;A447)</f>
        <v>BRG</v>
      </c>
      <c r="S448" s="1236" t="str">
        <f>UPPER(VLOOKUP(Q448,LibProfils,4,FALSE))</f>
        <v>AGIR À SA GUISE -R-</v>
      </c>
      <c r="T448" s="1236" t="str">
        <f t="shared" si="160"/>
        <v>CONQUÉRIR</v>
      </c>
      <c r="U448" s="1236" t="str">
        <f t="shared" si="161"/>
        <v>Vivre à son seul rythme</v>
      </c>
      <c r="V448" s="1236" t="str">
        <f t="shared" si="162"/>
        <v>aller chercher satisfaction</v>
      </c>
      <c r="W448" s="554"/>
      <c r="X448" s="550"/>
      <c r="Y448" s="550"/>
      <c r="Z448" s="550"/>
      <c r="AA448" s="550"/>
      <c r="AB448" s="550"/>
      <c r="AC448" s="550"/>
      <c r="AD448" s="550"/>
      <c r="AE448" s="550"/>
      <c r="AF448" s="550"/>
      <c r="AG448" s="936"/>
      <c r="AH448" s="554"/>
      <c r="AI448" s="553"/>
      <c r="AJ448" s="555"/>
      <c r="AM448" s="552"/>
      <c r="AN448" s="552"/>
      <c r="AO448" s="552"/>
      <c r="AP448" s="552"/>
      <c r="AQ448" s="552"/>
      <c r="AR448" s="556"/>
      <c r="AS448" s="552"/>
      <c r="AT448" s="552"/>
      <c r="AU448" s="559"/>
      <c r="AV448" s="559"/>
      <c r="AW448" s="551"/>
      <c r="AX448" s="552"/>
      <c r="AY448" s="552"/>
      <c r="AZ448" s="552"/>
      <c r="BA448" s="81"/>
      <c r="BB448" s="81"/>
      <c r="BC448" s="81"/>
      <c r="BD448" s="543"/>
      <c r="BE448" s="81"/>
      <c r="BF448" s="544"/>
      <c r="BG448" s="169"/>
      <c r="BS448" s="81"/>
      <c r="BT448" s="169"/>
      <c r="BU448" s="169"/>
      <c r="BV448" s="169"/>
      <c r="BW448" s="169"/>
      <c r="BX448" s="169"/>
      <c r="BY448" s="169"/>
    </row>
    <row r="449" spans="1:77" s="322" customFormat="1" ht="36" customHeight="1" thickTop="1" thickBot="1" x14ac:dyDescent="0.25">
      <c r="B449" s="1128"/>
      <c r="C449" s="1125"/>
      <c r="D449" s="553"/>
      <c r="E449" s="554"/>
      <c r="F449" s="554"/>
      <c r="G449" s="554"/>
      <c r="H449" s="1110"/>
      <c r="I449" s="1110"/>
      <c r="J449" s="1489"/>
      <c r="K449" s="1489"/>
      <c r="L449" s="1110"/>
      <c r="M449" s="1110"/>
      <c r="N449" s="1110"/>
      <c r="O449" s="1110"/>
      <c r="P449" s="554"/>
      <c r="Q449" s="554"/>
      <c r="R449" s="554"/>
      <c r="S449" s="554"/>
      <c r="T449" s="554"/>
      <c r="U449" s="554"/>
      <c r="V449" s="554"/>
      <c r="W449" s="554"/>
      <c r="X449" s="550"/>
      <c r="Y449" s="550"/>
      <c r="Z449" s="550"/>
      <c r="AA449" s="550"/>
      <c r="AB449" s="550"/>
      <c r="AC449" s="550"/>
      <c r="AD449" s="550"/>
      <c r="AE449" s="550"/>
      <c r="AF449" s="550"/>
      <c r="AG449" s="936"/>
      <c r="AH449" s="554"/>
      <c r="AI449" s="553"/>
      <c r="AJ449" s="555"/>
      <c r="AM449" s="552"/>
      <c r="AN449" s="552"/>
      <c r="AO449" s="552"/>
      <c r="AP449" s="552"/>
      <c r="AQ449" s="552"/>
      <c r="AR449" s="556"/>
      <c r="AS449" s="552"/>
      <c r="AT449" s="552"/>
      <c r="AU449" s="559"/>
      <c r="AV449" s="559"/>
      <c r="AW449" s="551"/>
      <c r="AX449" s="552"/>
      <c r="AY449" s="552"/>
      <c r="AZ449" s="552"/>
      <c r="BA449" s="81"/>
      <c r="BB449" s="81"/>
      <c r="BC449" s="81"/>
      <c r="BD449" s="543"/>
      <c r="BE449" s="81"/>
      <c r="BF449" s="544"/>
      <c r="BG449" s="169"/>
      <c r="BS449" s="81"/>
      <c r="BT449" s="169"/>
      <c r="BU449" s="169"/>
      <c r="BV449" s="169"/>
      <c r="BW449" s="169"/>
      <c r="BX449" s="169"/>
      <c r="BY449" s="169"/>
    </row>
    <row r="450" spans="1:77" s="322" customFormat="1" ht="36" customHeight="1" thickTop="1" thickBot="1" x14ac:dyDescent="0.25">
      <c r="A450" s="1283" t="str">
        <f>usrCode(AS450&amp;AU450&amp;AV450)</f>
        <v>RWB</v>
      </c>
      <c r="B450" s="1362" t="str">
        <f>UPPER(VLOOKUP(A450,LibProfils,4,FALSE))&amp;CHAR(10)&amp;"("&amp;VLOOKUP(A450,LibProfils,5,FALSE)&amp;")"</f>
        <v>DIRIGER
(garantir l'ordre du monde)</v>
      </c>
      <c r="C450" s="1125"/>
      <c r="D450" s="553"/>
      <c r="E450" s="554"/>
      <c r="F450" s="554"/>
      <c r="G450" s="1364"/>
      <c r="H450" s="1110"/>
      <c r="I450" s="1504" t="s">
        <v>444</v>
      </c>
      <c r="J450" s="1489"/>
      <c r="K450" s="1489"/>
      <c r="L450" s="1110"/>
      <c r="M450" s="1110"/>
      <c r="N450" s="1110"/>
      <c r="O450" s="1110"/>
      <c r="P450" s="554"/>
      <c r="Q450" s="554" t="str">
        <f>A456</f>
        <v>W</v>
      </c>
      <c r="R450" s="554" t="str">
        <f>A457</f>
        <v>B</v>
      </c>
      <c r="S450" s="1236" t="str">
        <f>VLOOKUP(Q450,LibProfils,4,FALSE)</f>
        <v>appartenir</v>
      </c>
      <c r="T450" s="1236" t="str">
        <f>VLOOKUP(R450,LibProfils,4,FALSE)</f>
        <v>pouvoir</v>
      </c>
      <c r="U450" s="554"/>
      <c r="V450" s="554"/>
      <c r="W450" s="554"/>
      <c r="X450" s="550"/>
      <c r="Y450" s="550"/>
      <c r="Z450" s="550"/>
      <c r="AA450" s="550"/>
      <c r="AB450" s="550"/>
      <c r="AC450" s="550"/>
      <c r="AD450" s="550"/>
      <c r="AE450" s="550"/>
      <c r="AF450" s="550"/>
      <c r="AG450" s="936"/>
      <c r="AH450" s="554"/>
      <c r="AI450" s="553"/>
      <c r="AJ450" s="555"/>
      <c r="AM450" s="552"/>
      <c r="AN450" s="552"/>
      <c r="AO450" s="552"/>
      <c r="AP450" s="552"/>
      <c r="AQ450" s="552"/>
      <c r="AR450" s="556"/>
      <c r="AS450" s="559" t="str">
        <f>AS596</f>
        <v>R</v>
      </c>
      <c r="AT450" s="552"/>
      <c r="AU450" s="559" t="str">
        <f>AU596</f>
        <v>W</v>
      </c>
      <c r="AV450" s="559" t="str">
        <f>AV596</f>
        <v>B</v>
      </c>
      <c r="AW450" s="551"/>
      <c r="AX450" s="552"/>
      <c r="AY450" s="552"/>
      <c r="AZ450" s="552"/>
      <c r="BA450" s="81"/>
      <c r="BB450" s="81"/>
      <c r="BC450" s="81"/>
      <c r="BD450" s="543"/>
      <c r="BE450" s="81"/>
      <c r="BF450" s="544"/>
      <c r="BG450" s="169"/>
      <c r="BS450" s="81"/>
      <c r="BT450" s="169"/>
      <c r="BU450" s="169"/>
      <c r="BV450" s="169"/>
      <c r="BW450" s="169"/>
      <c r="BX450" s="169"/>
      <c r="BY450" s="169"/>
    </row>
    <row r="451" spans="1:77" s="322" customFormat="1" ht="36" customHeight="1" thickTop="1" thickBot="1" x14ac:dyDescent="0.25">
      <c r="B451" s="1128"/>
      <c r="C451" s="1208" t="str">
        <f>usrCode(AS450&amp;AU450&amp;"/"&amp;AV450)</f>
        <v>RW/b</v>
      </c>
      <c r="D451" s="1394" t="str">
        <f>$U$3&amp;U451&amp;$U$4&amp;V451&amp;$U$5&amp;$U$6&amp;$U$7&amp;S451&amp;$U$8&amp;T451&amp;$U$9</f>
        <v>Servir la société sans enjeu de pouvoir, ressentir les signaux du monde
(= ASSISTER LE MONDE, SE CONNECTER)</v>
      </c>
      <c r="E451" s="1387"/>
      <c r="F451" s="554"/>
      <c r="G451" s="1236" t="str">
        <f>$CB$2&amp;S450&amp;$CC$2&amp;T450</f>
        <v>99% appartenir
  0% pouvoir</v>
      </c>
      <c r="H451" s="1506" t="s">
        <v>6</v>
      </c>
      <c r="I451" s="1505"/>
      <c r="J451" s="1507" t="s">
        <v>439</v>
      </c>
      <c r="K451" s="1508" t="s">
        <v>439</v>
      </c>
      <c r="L451" s="1509"/>
      <c r="M451" s="1510" t="s">
        <v>439</v>
      </c>
      <c r="N451" s="1511"/>
      <c r="O451" s="1110"/>
      <c r="P451" s="554"/>
      <c r="Q451" s="550" t="str">
        <f>C451</f>
        <v>RW/b</v>
      </c>
      <c r="R451" s="550" t="str">
        <f>usrCode(A453&amp;"/"&amp;A457)</f>
        <v>R/b</v>
      </c>
      <c r="S451" s="1236" t="str">
        <f t="shared" ref="S451:S460" si="164">UPPER(VLOOKUP(Q451,LibProfils,4,FALSE))</f>
        <v>ASSISTER LE MONDE</v>
      </c>
      <c r="T451" s="1236" t="str">
        <f t="shared" ref="T451:T461" si="165">UPPER(VLOOKUP(R451,LibProfils,4,FALSE))</f>
        <v>SE CONNECTER</v>
      </c>
      <c r="U451" s="1236" t="str">
        <f t="shared" ref="U451:U461" si="166">UPPER(LEFT(VLOOKUP(Q451,LibProfils,5,FALSE)))&amp;MID(VLOOKUP(Q451,LibProfils,5,FALSE),2,99)</f>
        <v>Servir la société sans enjeu de pouvoir</v>
      </c>
      <c r="V451" s="1236" t="str">
        <f t="shared" ref="V451:V461" si="167">VLOOKUP(R451,LibProfils,5,FALSE)</f>
        <v>ressentir les signaux du monde</v>
      </c>
      <c r="W451" s="554"/>
      <c r="X451" s="550"/>
      <c r="Y451" s="550"/>
      <c r="Z451" s="550"/>
      <c r="AA451" s="550"/>
      <c r="AB451" s="550"/>
      <c r="AC451" s="550"/>
      <c r="AD451" s="550"/>
      <c r="AE451" s="550"/>
      <c r="AF451" s="550"/>
      <c r="AG451" s="936"/>
      <c r="AH451" s="554"/>
      <c r="AI451" s="553"/>
      <c r="AJ451" s="555"/>
      <c r="AM451" s="552"/>
      <c r="AN451" s="552"/>
      <c r="AO451" s="552"/>
      <c r="AP451" s="552"/>
      <c r="AQ451" s="552"/>
      <c r="AR451" s="556"/>
      <c r="AS451" s="552"/>
      <c r="AT451" s="552"/>
      <c r="AU451" s="559"/>
      <c r="AV451" s="559"/>
      <c r="AW451" s="551"/>
      <c r="AX451" s="552"/>
      <c r="AY451" s="552"/>
      <c r="AZ451" s="552"/>
      <c r="BA451" s="81"/>
      <c r="BB451" s="81"/>
      <c r="BC451" s="81"/>
      <c r="BD451" s="543"/>
      <c r="BE451" s="81"/>
      <c r="BF451" s="544"/>
      <c r="BG451" s="169"/>
      <c r="BS451" s="81"/>
      <c r="BT451" s="169"/>
      <c r="BU451" s="169"/>
      <c r="BV451" s="169"/>
      <c r="BW451" s="169"/>
      <c r="BX451" s="169"/>
      <c r="BY451" s="169"/>
    </row>
    <row r="452" spans="1:77" s="322" customFormat="1" ht="36" customHeight="1" thickTop="1" thickBot="1" x14ac:dyDescent="0.25">
      <c r="B452" s="1578" t="s">
        <v>385</v>
      </c>
      <c r="C452" s="1142"/>
      <c r="D452" s="1395" t="str">
        <f t="shared" ref="D452:D461" si="168">$U$3&amp;U452&amp;$U$4&amp;V452&amp;$U$5&amp;$U$6&amp;$U$7&amp;S452&amp;$U$8&amp;T452&amp;$U$9</f>
        <v>Servir la société sans enjeu de pouvoir, agir au nom de ce qui est grand
(= ASSISTER LE MONDE, S'ENGAGER)</v>
      </c>
      <c r="E452" s="1308"/>
      <c r="F452" s="554"/>
      <c r="G452" s="1236" t="str">
        <f>$CB$3&amp;S450&amp;$CC$3&amp;T450</f>
        <v>88% appartenir
11% pouvoir</v>
      </c>
      <c r="H452" s="1506" t="s">
        <v>11</v>
      </c>
      <c r="I452" s="1503"/>
      <c r="J452" s="1507" t="s">
        <v>16</v>
      </c>
      <c r="K452" s="1508" t="s">
        <v>16</v>
      </c>
      <c r="L452" s="1509" t="s">
        <v>16</v>
      </c>
      <c r="M452" s="1512"/>
      <c r="N452" s="1511"/>
      <c r="O452" s="1110"/>
      <c r="P452" s="554"/>
      <c r="Q452" s="550" t="str">
        <f>C451</f>
        <v>RW/b</v>
      </c>
      <c r="R452" s="550" t="str">
        <f>usrCode(A453&amp;A456)</f>
        <v>RW</v>
      </c>
      <c r="S452" s="1236" t="str">
        <f t="shared" si="164"/>
        <v>ASSISTER LE MONDE</v>
      </c>
      <c r="T452" s="1236" t="str">
        <f t="shared" si="165"/>
        <v>S'ENGAGER</v>
      </c>
      <c r="U452" s="1236" t="str">
        <f t="shared" si="166"/>
        <v>Servir la société sans enjeu de pouvoir</v>
      </c>
      <c r="V452" s="1236" t="str">
        <f t="shared" si="167"/>
        <v>agir au nom de ce qui est grand</v>
      </c>
      <c r="W452" s="554"/>
      <c r="X452" s="550"/>
      <c r="Y452" s="550"/>
      <c r="Z452" s="550"/>
      <c r="AA452" s="550"/>
      <c r="AB452" s="550"/>
      <c r="AC452" s="550"/>
      <c r="AD452" s="550"/>
      <c r="AE452" s="550"/>
      <c r="AF452" s="550"/>
      <c r="AG452" s="936"/>
      <c r="AH452" s="554"/>
      <c r="AI452" s="553"/>
      <c r="AJ452" s="555"/>
      <c r="AM452" s="552"/>
      <c r="AN452" s="552"/>
      <c r="AO452" s="552"/>
      <c r="AP452" s="552"/>
      <c r="AQ452" s="552"/>
      <c r="AR452" s="556"/>
      <c r="AS452" s="552"/>
      <c r="AT452" s="552"/>
      <c r="AU452" s="559"/>
      <c r="AV452" s="559"/>
      <c r="AW452" s="551"/>
      <c r="AX452" s="552"/>
      <c r="AY452" s="552"/>
      <c r="AZ452" s="552"/>
      <c r="BA452" s="81"/>
      <c r="BB452" s="81"/>
      <c r="BC452" s="81"/>
      <c r="BD452" s="543"/>
      <c r="BE452" s="81"/>
      <c r="BF452" s="544"/>
      <c r="BG452" s="169"/>
      <c r="BS452" s="81"/>
      <c r="BT452" s="169"/>
      <c r="BU452" s="169"/>
      <c r="BV452" s="169"/>
      <c r="BW452" s="169"/>
      <c r="BX452" s="169"/>
      <c r="BY452" s="169"/>
    </row>
    <row r="453" spans="1:77" s="322" customFormat="1" ht="36" customHeight="1" thickTop="1" thickBot="1" x14ac:dyDescent="0.25">
      <c r="A453" s="31" t="str">
        <f>usrCode(AS450)</f>
        <v>R</v>
      </c>
      <c r="B453" s="553" t="str">
        <f>UPPER(VLOOKUP(A453,LibProfils,4,FALSE))&amp;CHAR(10)&amp;"("&amp;VLOOKUP(A453,LibProfils,5,FALSE)&amp;")"</f>
        <v>VIBRER
(vivre dans un monde d'opportunités)</v>
      </c>
      <c r="C453" s="1143"/>
      <c r="D453" s="1398" t="str">
        <f t="shared" si="168"/>
        <v>Aider la société -même à son insu-, agir au nom de ce qui est grand
(= SAUVER LE MONDE, S'ENGAGER)</v>
      </c>
      <c r="E453" s="1309"/>
      <c r="F453" s="554"/>
      <c r="G453" s="1236" t="str">
        <f>$CB$4&amp;S450&amp;$CC$4&amp;T450</f>
        <v>77% appartenir
22% pouvoir</v>
      </c>
      <c r="H453" s="1506" t="s">
        <v>7</v>
      </c>
      <c r="I453" s="1503"/>
      <c r="J453" s="1513"/>
      <c r="K453" s="1508" t="s">
        <v>442</v>
      </c>
      <c r="L453" s="1509" t="s">
        <v>442</v>
      </c>
      <c r="M453" s="1512"/>
      <c r="N453" s="1514" t="s">
        <v>442</v>
      </c>
      <c r="O453" s="1110"/>
      <c r="P453" s="554"/>
      <c r="Q453" s="550" t="str">
        <f>C454</f>
        <v>RW.b</v>
      </c>
      <c r="R453" s="550" t="str">
        <f>usrCode(A453&amp;A456)</f>
        <v>RW</v>
      </c>
      <c r="S453" s="1236" t="str">
        <f t="shared" si="164"/>
        <v>SAUVER LE MONDE</v>
      </c>
      <c r="T453" s="1236" t="str">
        <f t="shared" si="165"/>
        <v>S'ENGAGER</v>
      </c>
      <c r="U453" s="1236" t="str">
        <f t="shared" si="166"/>
        <v>Aider la société -même à son insu-</v>
      </c>
      <c r="V453" s="1236" t="str">
        <f t="shared" si="167"/>
        <v>agir au nom de ce qui est grand</v>
      </c>
      <c r="W453" s="554"/>
      <c r="X453" s="550"/>
      <c r="Y453" s="550"/>
      <c r="Z453" s="550"/>
      <c r="AA453" s="550"/>
      <c r="AB453" s="550"/>
      <c r="AC453" s="550"/>
      <c r="AD453" s="550"/>
      <c r="AE453" s="550"/>
      <c r="AF453" s="550"/>
      <c r="AG453" s="936"/>
      <c r="AH453" s="554"/>
      <c r="AI453" s="553"/>
      <c r="AJ453" s="555"/>
      <c r="AM453" s="552"/>
      <c r="AN453" s="552"/>
      <c r="AO453" s="552"/>
      <c r="AP453" s="552"/>
      <c r="AQ453" s="552"/>
      <c r="AR453" s="556"/>
      <c r="AS453" s="552"/>
      <c r="AT453" s="552"/>
      <c r="AU453" s="559"/>
      <c r="AV453" s="559"/>
      <c r="AW453" s="551"/>
      <c r="AX453" s="552"/>
      <c r="AY453" s="552"/>
      <c r="AZ453" s="552"/>
      <c r="BA453" s="81"/>
      <c r="BB453" s="81"/>
      <c r="BC453" s="81"/>
      <c r="BD453" s="543"/>
      <c r="BE453" s="81"/>
      <c r="BF453" s="544"/>
      <c r="BG453" s="169"/>
      <c r="BS453" s="81"/>
      <c r="BT453" s="169"/>
      <c r="BU453" s="169"/>
      <c r="BV453" s="169"/>
      <c r="BW453" s="169"/>
      <c r="BX453" s="169"/>
      <c r="BY453" s="169"/>
    </row>
    <row r="454" spans="1:77" s="322" customFormat="1" ht="36" customHeight="1" thickTop="1" thickBot="1" x14ac:dyDescent="0.25">
      <c r="C454" s="1401" t="str">
        <f>usrCode(AS450&amp;AU450)&amp;"."&amp;LOWER(AV450)</f>
        <v>RW.b</v>
      </c>
      <c r="D454" s="1399" t="str">
        <f t="shared" si="168"/>
        <v>Aider la société -même à son insu-, soutenir ce en quoi on croit
(= SAUVER LE MONDE, PROMOUVOIR SES VALEURS)</v>
      </c>
      <c r="E454" s="1402" t="s">
        <v>29</v>
      </c>
      <c r="F454" s="554"/>
      <c r="G454" s="1236" t="str">
        <f>$CB$5&amp;S450&amp;$CC$5&amp;T450</f>
        <v>66% appartenir
33% pouvoir</v>
      </c>
      <c r="H454" s="1506" t="s">
        <v>12</v>
      </c>
      <c r="I454" s="1503"/>
      <c r="J454" s="1513"/>
      <c r="K454" s="1508" t="s">
        <v>17</v>
      </c>
      <c r="L454" s="1509" t="s">
        <v>17</v>
      </c>
      <c r="M454" s="1554" t="s">
        <v>17</v>
      </c>
      <c r="N454" s="1511"/>
      <c r="O454" s="1110"/>
      <c r="P454" s="554"/>
      <c r="Q454" s="550" t="str">
        <f>C454</f>
        <v>RW.b</v>
      </c>
      <c r="R454" s="550" t="str">
        <f>A453&amp;"."&amp;LOWER(A456)</f>
        <v>R.w</v>
      </c>
      <c r="S454" s="1236" t="str">
        <f t="shared" si="164"/>
        <v>SAUVER LE MONDE</v>
      </c>
      <c r="T454" s="1236" t="str">
        <f t="shared" si="165"/>
        <v>PROMOUVOIR SES VALEURS</v>
      </c>
      <c r="U454" s="1236" t="str">
        <f t="shared" si="166"/>
        <v>Aider la société -même à son insu-</v>
      </c>
      <c r="V454" s="1236" t="str">
        <f t="shared" si="167"/>
        <v>soutenir ce en quoi on croit</v>
      </c>
      <c r="W454" s="554"/>
      <c r="X454" s="550"/>
      <c r="Y454" s="550"/>
      <c r="Z454" s="550"/>
      <c r="AA454" s="550"/>
      <c r="AB454" s="550"/>
      <c r="AC454" s="550"/>
      <c r="AD454" s="550"/>
      <c r="AE454" s="550"/>
      <c r="AF454" s="550"/>
      <c r="AG454" s="936"/>
      <c r="AH454" s="554"/>
      <c r="AI454" s="553"/>
      <c r="AJ454" s="555"/>
      <c r="AM454" s="552"/>
      <c r="AN454" s="552"/>
      <c r="AO454" s="552"/>
      <c r="AP454" s="552"/>
      <c r="AQ454" s="552"/>
      <c r="AR454" s="556"/>
      <c r="AS454" s="552"/>
      <c r="AT454" s="552"/>
      <c r="AU454" s="559"/>
      <c r="AV454" s="559"/>
      <c r="AW454" s="551"/>
      <c r="AX454" s="552"/>
      <c r="AY454" s="552"/>
      <c r="AZ454" s="552"/>
      <c r="BA454" s="81"/>
      <c r="BB454" s="81"/>
      <c r="BC454" s="81"/>
      <c r="BD454" s="543"/>
      <c r="BE454" s="81"/>
      <c r="BF454" s="544"/>
      <c r="BG454" s="169"/>
      <c r="BS454" s="81"/>
      <c r="BT454" s="169"/>
      <c r="BU454" s="169"/>
      <c r="BV454" s="169"/>
      <c r="BW454" s="169"/>
      <c r="BX454" s="169"/>
      <c r="BY454" s="169"/>
    </row>
    <row r="455" spans="1:77" s="322" customFormat="1" ht="36" customHeight="1" thickTop="1" thickBot="1" x14ac:dyDescent="0.25">
      <c r="B455" s="1578" t="s">
        <v>384</v>
      </c>
      <c r="C455" s="1144"/>
      <c r="D455" s="1396" t="str">
        <f t="shared" si="168"/>
        <v>Garantir l'ordre du monde, soutenir ce en quoi on croit
(= DIRIGER, PROMOUVOIR SES VALEURS)</v>
      </c>
      <c r="E455" s="1310"/>
      <c r="F455" s="554"/>
      <c r="G455" s="1236" t="str">
        <f>$CB$6&amp;S450&amp;$CC$6&amp;T450</f>
        <v>55% appartenir
44% pouvoir</v>
      </c>
      <c r="H455" s="1506" t="s">
        <v>8</v>
      </c>
      <c r="I455" s="1503"/>
      <c r="J455" s="1507" t="s">
        <v>441</v>
      </c>
      <c r="K455" s="1515"/>
      <c r="L455" s="1558" t="s">
        <v>441</v>
      </c>
      <c r="M455" s="1556" t="s">
        <v>441</v>
      </c>
      <c r="N455" s="1559"/>
      <c r="O455" s="1110"/>
      <c r="P455" s="554"/>
      <c r="Q455" s="550" t="str">
        <f>A450</f>
        <v>RWB</v>
      </c>
      <c r="R455" s="550" t="str">
        <f>A453&amp;"."&amp;LOWER(A456)</f>
        <v>R.w</v>
      </c>
      <c r="S455" s="1236" t="str">
        <f t="shared" si="164"/>
        <v>DIRIGER</v>
      </c>
      <c r="T455" s="1236" t="str">
        <f t="shared" si="165"/>
        <v>PROMOUVOIR SES VALEURS</v>
      </c>
      <c r="U455" s="1236" t="str">
        <f t="shared" si="166"/>
        <v>Garantir l'ordre du monde</v>
      </c>
      <c r="V455" s="1236" t="str">
        <f t="shared" si="167"/>
        <v>soutenir ce en quoi on croit</v>
      </c>
      <c r="W455" s="554"/>
      <c r="X455" s="550"/>
      <c r="Y455" s="550"/>
      <c r="Z455" s="550"/>
      <c r="AA455" s="550"/>
      <c r="AB455" s="550"/>
      <c r="AC455" s="550"/>
      <c r="AD455" s="550"/>
      <c r="AE455" s="550"/>
      <c r="AF455" s="550"/>
      <c r="AG455" s="936"/>
      <c r="AH455" s="554"/>
      <c r="AI455" s="553"/>
      <c r="AJ455" s="555"/>
      <c r="AM455" s="552"/>
      <c r="AN455" s="552"/>
      <c r="AO455" s="552"/>
      <c r="AP455" s="552"/>
      <c r="AQ455" s="552"/>
      <c r="AR455" s="556"/>
      <c r="AS455" s="552"/>
      <c r="AT455" s="552"/>
      <c r="AU455" s="559"/>
      <c r="AV455" s="559"/>
      <c r="AW455" s="551"/>
      <c r="AX455" s="552"/>
      <c r="AY455" s="552"/>
      <c r="AZ455" s="552"/>
      <c r="BA455" s="81"/>
      <c r="BB455" s="81"/>
      <c r="BC455" s="81"/>
      <c r="BD455" s="543"/>
      <c r="BE455" s="81"/>
      <c r="BF455" s="544"/>
      <c r="BG455" s="169"/>
      <c r="BS455" s="81"/>
      <c r="BT455" s="169"/>
      <c r="BU455" s="169"/>
      <c r="BV455" s="169"/>
      <c r="BW455" s="169"/>
      <c r="BX455" s="169"/>
      <c r="BY455" s="169"/>
    </row>
    <row r="456" spans="1:77" s="322" customFormat="1" ht="36" customHeight="1" thickTop="1" thickBot="1" x14ac:dyDescent="0.25">
      <c r="A456" s="31" t="str">
        <f>usrCode(AU450)</f>
        <v>W</v>
      </c>
      <c r="B456" s="553" t="str">
        <f>UPPER(VLOOKUP(A456,LibProfils,4,FALSE))&amp;CHAR(10)&amp;"("&amp;VLOOKUP(A456,LibProfils,5,FALSE)&amp;")"</f>
        <v>APPARTENIR
(vivre en société)</v>
      </c>
      <c r="C456" s="1145"/>
      <c r="D456" s="1395" t="str">
        <f t="shared" si="168"/>
        <v>Garantir l'ordre du monde, accepter ses impulsions
(= DIRIGER, ÉCOUTER SES ENVIES)</v>
      </c>
      <c r="E456" s="1311"/>
      <c r="F456" s="554"/>
      <c r="G456" s="1236" t="str">
        <f>$CB$7&amp;S450&amp;$CC$7&amp;T450</f>
        <v>44% appartenir
55% pouvoir</v>
      </c>
      <c r="H456" s="1506" t="s">
        <v>13</v>
      </c>
      <c r="I456" s="1503"/>
      <c r="J456" s="1513"/>
      <c r="K456" s="1515"/>
      <c r="L456" s="1509" t="s">
        <v>18</v>
      </c>
      <c r="M456" s="1557" t="s">
        <v>18</v>
      </c>
      <c r="N456" s="1514" t="s">
        <v>18</v>
      </c>
      <c r="O456" s="1110"/>
      <c r="P456" s="554"/>
      <c r="Q456" s="550" t="str">
        <f>A450</f>
        <v>RWB</v>
      </c>
      <c r="R456" s="550" t="str">
        <f>A453&amp;"."&amp;LOWER(A457)</f>
        <v>R.b</v>
      </c>
      <c r="S456" s="1236" t="str">
        <f t="shared" si="164"/>
        <v>DIRIGER</v>
      </c>
      <c r="T456" s="1236" t="str">
        <f t="shared" si="165"/>
        <v>ÉCOUTER SES ENVIES</v>
      </c>
      <c r="U456" s="1236" t="str">
        <f t="shared" si="166"/>
        <v>Garantir l'ordre du monde</v>
      </c>
      <c r="V456" s="1236" t="str">
        <f t="shared" si="167"/>
        <v>accepter ses impulsions</v>
      </c>
      <c r="W456" s="554"/>
      <c r="X456" s="550"/>
      <c r="Y456" s="550"/>
      <c r="Z456" s="550"/>
      <c r="AA456" s="550"/>
      <c r="AB456" s="550"/>
      <c r="AC456" s="550"/>
      <c r="AD456" s="550"/>
      <c r="AE456" s="550"/>
      <c r="AF456" s="550"/>
      <c r="AG456" s="936"/>
      <c r="AH456" s="554"/>
      <c r="AI456" s="553"/>
      <c r="AJ456" s="555"/>
      <c r="AM456" s="552"/>
      <c r="AN456" s="552"/>
      <c r="AO456" s="552"/>
      <c r="AP456" s="552"/>
      <c r="AQ456" s="552"/>
      <c r="AR456" s="556"/>
      <c r="AS456" s="552"/>
      <c r="AT456" s="552"/>
      <c r="AU456" s="559"/>
      <c r="AV456" s="559"/>
      <c r="AW456" s="551"/>
      <c r="AX456" s="552"/>
      <c r="AY456" s="552"/>
      <c r="AZ456" s="552"/>
      <c r="BA456" s="81"/>
      <c r="BB456" s="81"/>
      <c r="BC456" s="81"/>
      <c r="BD456" s="543"/>
      <c r="BE456" s="81"/>
      <c r="BF456" s="544"/>
      <c r="BG456" s="169"/>
      <c r="BS456" s="81"/>
      <c r="BT456" s="169"/>
      <c r="BU456" s="169"/>
      <c r="BV456" s="169"/>
      <c r="BW456" s="169"/>
      <c r="BX456" s="169"/>
      <c r="BY456" s="169"/>
    </row>
    <row r="457" spans="1:77" s="322" customFormat="1" ht="36" customHeight="1" thickTop="1" thickBot="1" x14ac:dyDescent="0.25">
      <c r="A457" s="31" t="str">
        <f>usrCode(AV450)</f>
        <v>B</v>
      </c>
      <c r="B457" s="553" t="str">
        <f>UPPER(VLOOKUP(A457,LibProfils,4,FALSE))&amp;CHAR(10)&amp;"("&amp;VLOOKUP(A457,LibProfils,5,FALSE)&amp;")"</f>
        <v>POUVOIR
(vivre dans un monde de compétition)</v>
      </c>
      <c r="C457" s="1403" t="str">
        <f>usrCode(AS450&amp;AV450)&amp;"."&amp;LOWER(AU450)</f>
        <v>BR.w</v>
      </c>
      <c r="D457" s="1396" t="str">
        <f t="shared" si="168"/>
        <v>Imposer ses idées, accepter ses impulsions
(= VIVRE EN DIRIGEANT, ÉCOUTER SES ENVIES)</v>
      </c>
      <c r="E457" s="1404"/>
      <c r="F457" s="554"/>
      <c r="G457" s="1236" t="str">
        <f>$CB$8&amp;S450&amp;$CC$8&amp;T450</f>
        <v>33% appartenir
66% pouvoir</v>
      </c>
      <c r="H457" s="1506" t="s">
        <v>9</v>
      </c>
      <c r="I457" s="1503"/>
      <c r="J457" s="1513"/>
      <c r="K457" s="1508" t="s">
        <v>443</v>
      </c>
      <c r="L457" s="1516"/>
      <c r="M457" s="1510" t="s">
        <v>443</v>
      </c>
      <c r="N457" s="1514" t="s">
        <v>443</v>
      </c>
      <c r="O457" s="1110"/>
      <c r="P457" s="554"/>
      <c r="Q457" s="550" t="str">
        <f>C457</f>
        <v>BR.w</v>
      </c>
      <c r="R457" s="550" t="str">
        <f>A453&amp;"."&amp;LOWER(A457)</f>
        <v>R.b</v>
      </c>
      <c r="S457" s="1236" t="str">
        <f t="shared" si="164"/>
        <v>VIVRE EN DIRIGEANT</v>
      </c>
      <c r="T457" s="1236" t="str">
        <f t="shared" si="165"/>
        <v>ÉCOUTER SES ENVIES</v>
      </c>
      <c r="U457" s="1236" t="str">
        <f t="shared" si="166"/>
        <v>Imposer ses idées</v>
      </c>
      <c r="V457" s="1236" t="str">
        <f t="shared" si="167"/>
        <v>accepter ses impulsions</v>
      </c>
      <c r="W457" s="554"/>
      <c r="X457" s="550"/>
      <c r="Y457" s="550"/>
      <c r="Z457" s="550"/>
      <c r="AA457" s="550"/>
      <c r="AB457" s="550"/>
      <c r="AC457" s="550"/>
      <c r="AD457" s="550"/>
      <c r="AE457" s="550"/>
      <c r="AF457" s="550"/>
      <c r="AG457" s="936"/>
      <c r="AH457" s="554"/>
      <c r="AI457" s="553"/>
      <c r="AJ457" s="555"/>
      <c r="AM457" s="552"/>
      <c r="AN457" s="552"/>
      <c r="AO457" s="552"/>
      <c r="AP457" s="552"/>
      <c r="AQ457" s="552"/>
      <c r="AR457" s="556"/>
      <c r="AS457" s="552"/>
      <c r="AT457" s="552"/>
      <c r="AU457" s="559"/>
      <c r="AV457" s="559"/>
      <c r="AW457" s="551"/>
      <c r="AX457" s="552"/>
      <c r="AY457" s="552"/>
      <c r="AZ457" s="552"/>
      <c r="BA457" s="81"/>
      <c r="BB457" s="81"/>
      <c r="BC457" s="81"/>
      <c r="BD457" s="543"/>
      <c r="BE457" s="81"/>
      <c r="BF457" s="544"/>
      <c r="BG457" s="169"/>
      <c r="BS457" s="81"/>
      <c r="BT457" s="169"/>
      <c r="BU457" s="169"/>
      <c r="BV457" s="169"/>
      <c r="BW457" s="169"/>
      <c r="BX457" s="169"/>
      <c r="BY457" s="169"/>
    </row>
    <row r="458" spans="1:77" s="322" customFormat="1" ht="36" customHeight="1" thickTop="1" thickBot="1" x14ac:dyDescent="0.25">
      <c r="B458" s="1578" t="s">
        <v>589</v>
      </c>
      <c r="C458" s="1146"/>
      <c r="D458" s="1395" t="str">
        <f t="shared" si="168"/>
        <v>Imposer ses idées, exaucer ses souhaits
(= VIVRE EN DIRIGEANT, OBTENIR)</v>
      </c>
      <c r="E458" s="1312"/>
      <c r="F458" s="554"/>
      <c r="G458" s="1236" t="str">
        <f>$CB$9&amp;S450&amp;$CC$9&amp;T450</f>
        <v>22% appartenir
77% pouvoir</v>
      </c>
      <c r="H458" s="1506" t="s">
        <v>14</v>
      </c>
      <c r="I458" s="1503"/>
      <c r="J458" s="1507" t="s">
        <v>19</v>
      </c>
      <c r="K458" s="1515"/>
      <c r="L458" s="1516"/>
      <c r="M458" s="1510" t="s">
        <v>19</v>
      </c>
      <c r="N458" s="1514" t="s">
        <v>19</v>
      </c>
      <c r="O458" s="1110"/>
      <c r="P458" s="554"/>
      <c r="Q458" s="550" t="str">
        <f>C457</f>
        <v>BR.w</v>
      </c>
      <c r="R458" s="550" t="str">
        <f>usrCode(A453&amp;A457)</f>
        <v>BR</v>
      </c>
      <c r="S458" s="1236" t="str">
        <f t="shared" si="164"/>
        <v>VIVRE EN DIRIGEANT</v>
      </c>
      <c r="T458" s="1236" t="str">
        <f t="shared" si="165"/>
        <v>OBTENIR</v>
      </c>
      <c r="U458" s="1236" t="str">
        <f t="shared" si="166"/>
        <v>Imposer ses idées</v>
      </c>
      <c r="V458" s="1236" t="str">
        <f t="shared" si="167"/>
        <v>exaucer ses souhaits</v>
      </c>
      <c r="W458" s="554"/>
      <c r="X458" s="550"/>
      <c r="Y458" s="550"/>
      <c r="Z458" s="550"/>
      <c r="AA458" s="550"/>
      <c r="AB458" s="550"/>
      <c r="AC458" s="550"/>
      <c r="AD458" s="550"/>
      <c r="AE458" s="550"/>
      <c r="AF458" s="550"/>
      <c r="AG458" s="936"/>
      <c r="AH458" s="554"/>
      <c r="AI458" s="553"/>
      <c r="AJ458" s="555"/>
      <c r="AM458" s="552"/>
      <c r="AN458" s="552"/>
      <c r="AO458" s="552"/>
      <c r="AP458" s="552"/>
      <c r="AQ458" s="552"/>
      <c r="AR458" s="556"/>
      <c r="AS458" s="552"/>
      <c r="AT458" s="552"/>
      <c r="AU458" s="559"/>
      <c r="AV458" s="559"/>
      <c r="AW458" s="551"/>
      <c r="AX458" s="552"/>
      <c r="AY458" s="552"/>
      <c r="AZ458" s="552"/>
      <c r="BA458" s="81"/>
      <c r="BB458" s="81"/>
      <c r="BC458" s="81"/>
      <c r="BD458" s="543"/>
      <c r="BE458" s="81"/>
      <c r="BF458" s="544"/>
      <c r="BG458" s="169"/>
      <c r="BS458" s="81"/>
      <c r="BT458" s="169"/>
      <c r="BU458" s="169"/>
      <c r="BV458" s="169"/>
      <c r="BW458" s="169"/>
      <c r="BX458" s="169"/>
      <c r="BY458" s="169"/>
    </row>
    <row r="459" spans="1:77" s="322" customFormat="1" ht="36" customHeight="1" thickTop="1" thickBot="1" x14ac:dyDescent="0.25">
      <c r="A459" s="31" t="str">
        <f>usrCode(AU450&amp;AV450)</f>
        <v>WB</v>
      </c>
      <c r="B459" s="553" t="str">
        <f>UPPER(VLOOKUP(A459,LibProfils,4,FALSE))&amp;CHAR(10)&amp;"("&amp;VLOOKUP(A459,LibProfils,5,FALSE)&amp;")"</f>
        <v>INTÉGRER
(disposer d'une place dans le système)</v>
      </c>
      <c r="C459" s="1147"/>
      <c r="D459" s="1398" t="str">
        <f t="shared" si="168"/>
        <v>Obtenir satisfaction sans limite, exaucer ses souhaits
(= ÊTRE TOUT-PUISSANT -BR, OBTENIR)</v>
      </c>
      <c r="E459" s="1313"/>
      <c r="F459" s="554"/>
      <c r="G459" s="1236" t="str">
        <f>$CB$10&amp;S450&amp;$CC$10&amp;T450</f>
        <v>11% appartenir
88% pouvoir</v>
      </c>
      <c r="H459" s="1506" t="s">
        <v>10</v>
      </c>
      <c r="I459" s="1503"/>
      <c r="J459" s="1507" t="s">
        <v>440</v>
      </c>
      <c r="K459" s="1515"/>
      <c r="L459" s="1509" t="s">
        <v>440</v>
      </c>
      <c r="M459" s="1512"/>
      <c r="N459" s="1514" t="s">
        <v>440</v>
      </c>
      <c r="O459" s="1110"/>
      <c r="P459" s="554"/>
      <c r="Q459" s="550" t="str">
        <f>C460</f>
        <v>BR/w</v>
      </c>
      <c r="R459" s="550" t="str">
        <f>usrCode(A453&amp;A457)</f>
        <v>BR</v>
      </c>
      <c r="S459" s="1236" t="str">
        <f t="shared" si="164"/>
        <v>ÊTRE TOUT-PUISSANT -BR</v>
      </c>
      <c r="T459" s="1236" t="str">
        <f t="shared" si="165"/>
        <v>OBTENIR</v>
      </c>
      <c r="U459" s="1236" t="str">
        <f t="shared" si="166"/>
        <v>Obtenir satisfaction sans limite</v>
      </c>
      <c r="V459" s="1236" t="str">
        <f t="shared" si="167"/>
        <v>exaucer ses souhaits</v>
      </c>
      <c r="W459" s="554"/>
      <c r="X459" s="550"/>
      <c r="Y459" s="550"/>
      <c r="Z459" s="550"/>
      <c r="AA459" s="550"/>
      <c r="AB459" s="550"/>
      <c r="AC459" s="550"/>
      <c r="AD459" s="550"/>
      <c r="AE459" s="550"/>
      <c r="AF459" s="550"/>
      <c r="AG459" s="936"/>
      <c r="AH459" s="554"/>
      <c r="AI459" s="553"/>
      <c r="AJ459" s="555"/>
      <c r="AM459" s="552"/>
      <c r="AN459" s="552"/>
      <c r="AO459" s="552"/>
      <c r="AP459" s="552"/>
      <c r="AQ459" s="552"/>
      <c r="AR459" s="556"/>
      <c r="AS459" s="552"/>
      <c r="AT459" s="552"/>
      <c r="AU459" s="559"/>
      <c r="AV459" s="559"/>
      <c r="AW459" s="551"/>
      <c r="AX459" s="552"/>
      <c r="AY459" s="552"/>
      <c r="AZ459" s="552"/>
      <c r="BA459" s="81"/>
      <c r="BB459" s="81"/>
      <c r="BC459" s="81"/>
      <c r="BD459" s="543"/>
      <c r="BE459" s="81"/>
      <c r="BF459" s="544"/>
      <c r="BG459" s="169"/>
      <c r="BS459" s="81"/>
      <c r="BT459" s="169"/>
      <c r="BU459" s="169"/>
      <c r="BV459" s="169"/>
      <c r="BW459" s="169"/>
      <c r="BX459" s="169"/>
      <c r="BY459" s="169"/>
    </row>
    <row r="460" spans="1:77" s="322" customFormat="1" ht="36" customHeight="1" thickTop="1" thickBot="1" x14ac:dyDescent="0.25">
      <c r="A460" s="31" t="s">
        <v>15</v>
      </c>
      <c r="B460" s="553" t="str">
        <f>UPPER(VLOOKUP(A460,LibProfils,4,FALSE))&amp;CHAR(10)&amp;"("&amp;VLOOKUP(A460,LibProfils,5,FALSE)&amp;")"</f>
        <v>S'ADAPTER
(savoir vivre en toute facilité)</v>
      </c>
      <c r="C460" s="1405" t="str">
        <f>usrCode(AS450&amp;AV450&amp;"/"&amp;AU450)</f>
        <v>BR/w</v>
      </c>
      <c r="D460" s="1399" t="str">
        <f t="shared" si="168"/>
        <v>Obtenir satisfaction sans limite, être seul maître de ses actes
(= ÊTRE TOUT-PUISSANT -BR, S'ÉMANCIPER)</v>
      </c>
      <c r="E460" s="1406"/>
      <c r="F460" s="554"/>
      <c r="G460" s="1236" t="str">
        <f>$CB$11&amp;S450&amp;$CC$11&amp;T450</f>
        <v xml:space="preserve">  0% appartenir
99% pouvoir</v>
      </c>
      <c r="H460" s="1506" t="s">
        <v>15</v>
      </c>
      <c r="I460" s="1517"/>
      <c r="J460" s="1507" t="s">
        <v>20</v>
      </c>
      <c r="K460" s="1508" t="s">
        <v>20</v>
      </c>
      <c r="L460" s="1516"/>
      <c r="M460" s="1512"/>
      <c r="N460" s="1514" t="s">
        <v>20</v>
      </c>
      <c r="O460" s="1110"/>
      <c r="P460" s="554"/>
      <c r="Q460" s="550" t="str">
        <f>C460</f>
        <v>BR/w</v>
      </c>
      <c r="R460" s="550" t="str">
        <f>usrCode(A453&amp;"/"&amp;A456)</f>
        <v>R/w</v>
      </c>
      <c r="S460" s="1236" t="str">
        <f t="shared" si="164"/>
        <v>ÊTRE TOUT-PUISSANT -BR</v>
      </c>
      <c r="T460" s="1236" t="str">
        <f t="shared" si="165"/>
        <v>S'ÉMANCIPER</v>
      </c>
      <c r="U460" s="1236" t="str">
        <f t="shared" si="166"/>
        <v>Obtenir satisfaction sans limite</v>
      </c>
      <c r="V460" s="1236" t="str">
        <f t="shared" si="167"/>
        <v>être seul maître de ses actes</v>
      </c>
      <c r="W460" s="554"/>
      <c r="X460" s="550"/>
      <c r="Y460" s="550"/>
      <c r="Z460" s="550"/>
      <c r="AA460" s="550"/>
      <c r="AB460" s="550"/>
      <c r="AC460" s="550"/>
      <c r="AD460" s="550"/>
      <c r="AE460" s="550"/>
      <c r="AF460" s="550"/>
      <c r="AG460" s="936"/>
      <c r="AH460" s="554"/>
      <c r="AI460" s="553"/>
      <c r="AJ460" s="555"/>
      <c r="AM460" s="552"/>
      <c r="AN460" s="552"/>
      <c r="AO460" s="552"/>
      <c r="AP460" s="552"/>
      <c r="AQ460" s="552"/>
      <c r="AR460" s="556"/>
      <c r="AS460" s="552"/>
      <c r="AT460" s="552"/>
      <c r="AU460" s="559"/>
      <c r="AV460" s="559"/>
      <c r="AW460" s="551"/>
      <c r="AX460" s="552"/>
      <c r="AY460" s="552"/>
      <c r="AZ460" s="552"/>
      <c r="BA460" s="81"/>
      <c r="BB460" s="81"/>
      <c r="BC460" s="81"/>
      <c r="BD460" s="543"/>
      <c r="BE460" s="81"/>
      <c r="BF460" s="544"/>
      <c r="BG460" s="169"/>
      <c r="BS460" s="81"/>
      <c r="BT460" s="169"/>
      <c r="BU460" s="169"/>
      <c r="BV460" s="169"/>
      <c r="BW460" s="169"/>
      <c r="BX460" s="169"/>
      <c r="BY460" s="169"/>
    </row>
    <row r="461" spans="1:77" s="322" customFormat="1" ht="36" customHeight="1" thickTop="1" thickBot="1" x14ac:dyDescent="0.25">
      <c r="B461" s="1363" t="str">
        <f>"présence de la motivation "&amp;A453&amp;" ("&amp;VLOOKUP(A453,LibProfils,4,FALSE)&amp;")"&amp;CHAR(10)&amp;"absence de la motivation "&amp;A459&amp;" ("&amp;VLOOKUP(A459,LibProfils,4,FALSE)&amp;")"</f>
        <v>présence de la motivation R (vibrer)
absence de la motivation WB (intégrer)</v>
      </c>
      <c r="C461" s="1189" t="str">
        <f>A453&amp;"."&amp;LOWER(A460)</f>
        <v>R.gu</v>
      </c>
      <c r="D461" s="1400" t="str">
        <f t="shared" si="168"/>
        <v>Explorer l'inconnu sans souci des risques, rechercher la stimulation
(= VIVRE L'AVENTURE, S'AVENTURER)</v>
      </c>
      <c r="E461" s="1283"/>
      <c r="F461" s="554"/>
      <c r="G461" s="1236" t="str">
        <f>$CB$12&amp;VLOOKUP(AU450,LibProfils,4,FALSE)&amp;$CC$12&amp;VLOOKUP(AV450,LibProfils,4,FALSE)</f>
        <v xml:space="preserve">  0% appartenir
  0% pouvoir</v>
      </c>
      <c r="H461" s="1236"/>
      <c r="I461" s="1504" t="s">
        <v>445</v>
      </c>
      <c r="O461" s="1110"/>
      <c r="P461" s="554"/>
      <c r="Q461" s="550" t="str">
        <f>C461</f>
        <v>R.gu</v>
      </c>
      <c r="R461" s="550" t="str">
        <f>usrCode(A453&amp;A460)</f>
        <v>GUR</v>
      </c>
      <c r="S461" s="1236" t="str">
        <f>UPPER(VLOOKUP(Q461,LibProfils,4,FALSE))</f>
        <v>VIVRE L'AVENTURE</v>
      </c>
      <c r="T461" s="1236" t="str">
        <f t="shared" si="165"/>
        <v>S'AVENTURER</v>
      </c>
      <c r="U461" s="1236" t="str">
        <f t="shared" si="166"/>
        <v>Explorer l'inconnu sans souci des risques</v>
      </c>
      <c r="V461" s="1236" t="str">
        <f t="shared" si="167"/>
        <v>rechercher la stimulation</v>
      </c>
      <c r="W461" s="554"/>
      <c r="X461" s="550"/>
      <c r="Y461" s="550"/>
      <c r="Z461" s="550"/>
      <c r="AA461" s="550"/>
      <c r="AB461" s="550"/>
      <c r="AC461" s="550"/>
      <c r="AD461" s="550"/>
      <c r="AE461" s="550"/>
      <c r="AF461" s="550"/>
      <c r="AG461" s="936"/>
      <c r="AH461" s="554"/>
      <c r="AI461" s="553"/>
      <c r="AJ461" s="555"/>
      <c r="AM461" s="552"/>
      <c r="AN461" s="552"/>
      <c r="AO461" s="552"/>
      <c r="AP461" s="552"/>
      <c r="AQ461" s="552"/>
      <c r="AR461" s="556"/>
      <c r="AS461" s="552"/>
      <c r="AT461" s="552"/>
      <c r="AU461" s="559"/>
      <c r="AV461" s="559"/>
      <c r="AW461" s="551"/>
      <c r="AX461" s="552"/>
      <c r="AY461" s="552"/>
      <c r="AZ461" s="552"/>
      <c r="BA461" s="81"/>
      <c r="BB461" s="81"/>
      <c r="BC461" s="81"/>
      <c r="BD461" s="543"/>
      <c r="BE461" s="81"/>
      <c r="BF461" s="544"/>
      <c r="BG461" s="169"/>
      <c r="BS461" s="81"/>
      <c r="BT461" s="169"/>
      <c r="BU461" s="169"/>
      <c r="BV461" s="169"/>
      <c r="BW461" s="169"/>
      <c r="BX461" s="169"/>
      <c r="BY461" s="169"/>
    </row>
    <row r="462" spans="1:77" s="322" customFormat="1" ht="36" customHeight="1" thickTop="1" thickBot="1" x14ac:dyDescent="0.25">
      <c r="B462" s="1128"/>
      <c r="C462" s="1125"/>
      <c r="D462" s="553"/>
      <c r="E462" s="554"/>
      <c r="F462" s="554"/>
      <c r="G462" s="554"/>
      <c r="H462" s="1110"/>
      <c r="I462" s="1110"/>
      <c r="J462" s="1489"/>
      <c r="K462" s="1489"/>
      <c r="L462" s="1110"/>
      <c r="M462" s="1110"/>
      <c r="N462" s="1110"/>
      <c r="O462" s="1110"/>
      <c r="P462" s="554"/>
      <c r="Q462" s="554"/>
      <c r="R462" s="554"/>
      <c r="S462" s="554"/>
      <c r="T462" s="554"/>
      <c r="U462" s="554"/>
      <c r="V462" s="554"/>
      <c r="W462" s="554"/>
      <c r="X462" s="550"/>
      <c r="Y462" s="550"/>
      <c r="Z462" s="550"/>
      <c r="AA462" s="550"/>
      <c r="AB462" s="550"/>
      <c r="AC462" s="550"/>
      <c r="AD462" s="550"/>
      <c r="AE462" s="550"/>
      <c r="AF462" s="550"/>
      <c r="AG462" s="936"/>
      <c r="AH462" s="554"/>
      <c r="AI462" s="553"/>
      <c r="AJ462" s="555"/>
      <c r="AM462" s="552"/>
      <c r="AN462" s="552"/>
      <c r="AO462" s="552"/>
      <c r="AP462" s="552"/>
      <c r="AQ462" s="552"/>
      <c r="AR462" s="556"/>
      <c r="AS462" s="552"/>
      <c r="AT462" s="552"/>
      <c r="AU462" s="559"/>
      <c r="AV462" s="559"/>
      <c r="AW462" s="551"/>
      <c r="AX462" s="552"/>
      <c r="AY462" s="552"/>
      <c r="AZ462" s="552"/>
      <c r="BA462" s="81"/>
      <c r="BB462" s="81"/>
      <c r="BC462" s="81"/>
      <c r="BD462" s="543"/>
      <c r="BE462" s="81"/>
      <c r="BF462" s="544"/>
      <c r="BG462" s="169"/>
      <c r="BS462" s="81"/>
      <c r="BT462" s="169"/>
      <c r="BU462" s="169"/>
      <c r="BV462" s="169"/>
      <c r="BW462" s="169"/>
      <c r="BX462" s="169"/>
      <c r="BY462" s="169"/>
    </row>
    <row r="463" spans="1:77" s="322" customFormat="1" ht="36" customHeight="1" thickTop="1" thickBot="1" x14ac:dyDescent="0.25">
      <c r="A463" s="1283" t="str">
        <f>usrCode(AS463&amp;AU463&amp;AV463)</f>
        <v>UBR</v>
      </c>
      <c r="B463" s="1362" t="str">
        <f>UPPER(VLOOKUP(A463,LibProfils,4,FALSE))&amp;CHAR(10)&amp;"("&amp;VLOOKUP(A463,LibProfils,5,FALSE)&amp;")"</f>
        <v>ACCOMPLIR
(concrétiser ses idées)</v>
      </c>
      <c r="C463" s="1125"/>
      <c r="D463" s="553"/>
      <c r="E463" s="554"/>
      <c r="F463" s="554"/>
      <c r="G463" s="1364"/>
      <c r="H463" s="1110"/>
      <c r="I463" s="1504" t="s">
        <v>444</v>
      </c>
      <c r="J463" s="1489"/>
      <c r="K463" s="1489"/>
      <c r="L463" s="1110"/>
      <c r="M463" s="1110"/>
      <c r="N463" s="1110"/>
      <c r="O463" s="1110"/>
      <c r="P463" s="554"/>
      <c r="Q463" s="554" t="str">
        <f>A469</f>
        <v>U</v>
      </c>
      <c r="R463" s="554" t="str">
        <f>A470</f>
        <v>B</v>
      </c>
      <c r="S463" s="1236" t="str">
        <f>VLOOKUP(Q463,LibProfils,4,FALSE)</f>
        <v>savoir</v>
      </c>
      <c r="T463" s="1236" t="str">
        <f>VLOOKUP(R463,LibProfils,4,FALSE)</f>
        <v>pouvoir</v>
      </c>
      <c r="U463" s="554"/>
      <c r="V463" s="554"/>
      <c r="W463" s="554"/>
      <c r="X463" s="550"/>
      <c r="Y463" s="550"/>
      <c r="Z463" s="550"/>
      <c r="AA463" s="550"/>
      <c r="AB463" s="550"/>
      <c r="AC463" s="550"/>
      <c r="AD463" s="550"/>
      <c r="AE463" s="550"/>
      <c r="AF463" s="550"/>
      <c r="AG463" s="936"/>
      <c r="AH463" s="554"/>
      <c r="AI463" s="553"/>
      <c r="AJ463" s="555"/>
      <c r="AM463" s="552"/>
      <c r="AN463" s="552"/>
      <c r="AO463" s="552"/>
      <c r="AP463" s="552"/>
      <c r="AQ463" s="552"/>
      <c r="AR463" s="556"/>
      <c r="AS463" s="559" t="str">
        <f>AS597</f>
        <v>R</v>
      </c>
      <c r="AT463" s="552"/>
      <c r="AU463" s="559" t="str">
        <f>AU597</f>
        <v>U</v>
      </c>
      <c r="AV463" s="559" t="str">
        <f>AV597</f>
        <v>B</v>
      </c>
      <c r="AW463" s="551"/>
      <c r="AX463" s="552"/>
      <c r="AY463" s="552"/>
      <c r="AZ463" s="552"/>
      <c r="BA463" s="81"/>
      <c r="BB463" s="81"/>
      <c r="BC463" s="81"/>
      <c r="BD463" s="543"/>
      <c r="BE463" s="81"/>
      <c r="BF463" s="544"/>
      <c r="BG463" s="169"/>
      <c r="BS463" s="81"/>
      <c r="BT463" s="169"/>
      <c r="BU463" s="169"/>
      <c r="BV463" s="169"/>
      <c r="BW463" s="169"/>
      <c r="BX463" s="169"/>
      <c r="BY463" s="169"/>
    </row>
    <row r="464" spans="1:77" s="322" customFormat="1" ht="36" customHeight="1" thickTop="1" thickBot="1" x14ac:dyDescent="0.25">
      <c r="B464" s="1128"/>
      <c r="C464" s="1278" t="str">
        <f>usrCode(AS463&amp;AU463&amp;"/"&amp;AV463)</f>
        <v>UR/b</v>
      </c>
      <c r="D464" s="1394" t="str">
        <f>$U$3&amp;U464&amp;$U$4&amp;V464&amp;$U$5&amp;$U$6&amp;$U$7&amp;S464&amp;$U$8&amp;T464&amp;$U$9</f>
        <v>Communiquer des idées nouvelles, ressentir les signaux du monde
(= PARTAGER SES IDÉES, SE CONNECTER)</v>
      </c>
      <c r="E464" s="1393" t="s">
        <v>29</v>
      </c>
      <c r="F464" s="554"/>
      <c r="G464" s="1236" t="str">
        <f>$CB$2&amp;S463&amp;$CC$2&amp;T463</f>
        <v>99% savoir
  0% pouvoir</v>
      </c>
      <c r="H464" s="1506" t="s">
        <v>6</v>
      </c>
      <c r="I464" s="1505"/>
      <c r="J464" s="1507" t="s">
        <v>439</v>
      </c>
      <c r="K464" s="1508" t="s">
        <v>439</v>
      </c>
      <c r="L464" s="1509"/>
      <c r="M464" s="1510" t="s">
        <v>439</v>
      </c>
      <c r="N464" s="1511"/>
      <c r="O464" s="1110"/>
      <c r="P464" s="554"/>
      <c r="Q464" s="550" t="str">
        <f>C464</f>
        <v>UR/b</v>
      </c>
      <c r="R464" s="550" t="str">
        <f>usrCode(A466&amp;"/"&amp;A470)</f>
        <v>R/b</v>
      </c>
      <c r="S464" s="1236" t="str">
        <f t="shared" ref="S464:S473" si="169">UPPER(VLOOKUP(Q464,LibProfils,4,FALSE))</f>
        <v>PARTAGER SES IDÉES</v>
      </c>
      <c r="T464" s="1236" t="str">
        <f t="shared" ref="T464:T474" si="170">UPPER(VLOOKUP(R464,LibProfils,4,FALSE))</f>
        <v>SE CONNECTER</v>
      </c>
      <c r="U464" s="1236" t="str">
        <f t="shared" ref="U464:U474" si="171">UPPER(LEFT(VLOOKUP(Q464,LibProfils,5,FALSE)))&amp;MID(VLOOKUP(Q464,LibProfils,5,FALSE),2,99)</f>
        <v>Communiquer des idées nouvelles</v>
      </c>
      <c r="V464" s="1236" t="str">
        <f t="shared" ref="V464:V474" si="172">VLOOKUP(R464,LibProfils,5,FALSE)</f>
        <v>ressentir les signaux du monde</v>
      </c>
      <c r="W464" s="554"/>
      <c r="X464" s="550"/>
      <c r="Y464" s="550"/>
      <c r="Z464" s="550"/>
      <c r="AA464" s="550"/>
      <c r="AB464" s="550"/>
      <c r="AC464" s="550"/>
      <c r="AD464" s="550"/>
      <c r="AE464" s="550"/>
      <c r="AF464" s="550"/>
      <c r="AG464" s="936"/>
      <c r="AH464" s="554"/>
      <c r="AI464" s="553"/>
      <c r="AJ464" s="555"/>
      <c r="AM464" s="552"/>
      <c r="AN464" s="552"/>
      <c r="AO464" s="552"/>
      <c r="AP464" s="552"/>
      <c r="AQ464" s="552"/>
      <c r="AR464" s="556"/>
      <c r="AS464" s="552"/>
      <c r="AT464" s="552"/>
      <c r="AU464" s="559"/>
      <c r="AV464" s="559"/>
      <c r="AW464" s="551"/>
      <c r="AX464" s="552"/>
      <c r="AY464" s="552"/>
      <c r="AZ464" s="552"/>
      <c r="BA464" s="81"/>
      <c r="BB464" s="81"/>
      <c r="BC464" s="81"/>
      <c r="BD464" s="543"/>
      <c r="BE464" s="81"/>
      <c r="BF464" s="544"/>
      <c r="BG464" s="169"/>
      <c r="BS464" s="81"/>
      <c r="BT464" s="169"/>
      <c r="BU464" s="169"/>
      <c r="BV464" s="169"/>
      <c r="BW464" s="169"/>
      <c r="BX464" s="169"/>
      <c r="BY464" s="169"/>
    </row>
    <row r="465" spans="1:77" s="322" customFormat="1" ht="36" customHeight="1" thickTop="1" thickBot="1" x14ac:dyDescent="0.25">
      <c r="B465" s="1578" t="s">
        <v>385</v>
      </c>
      <c r="C465" s="1148"/>
      <c r="D465" s="1395" t="str">
        <f t="shared" ref="D465:D474" si="173">$U$3&amp;U465&amp;$U$4&amp;V465&amp;$U$5&amp;$U$6&amp;$U$7&amp;S465&amp;$U$8&amp;T465&amp;$U$9</f>
        <v>Communiquer des idées nouvelles, faire tournoyer les idées
(= PARTAGER SES IDÉES, PENSER)</v>
      </c>
      <c r="E465" s="1314"/>
      <c r="F465" s="554"/>
      <c r="G465" s="1236" t="str">
        <f>$CB$3&amp;S463&amp;$CC$3&amp;T463</f>
        <v>88% savoir
11% pouvoir</v>
      </c>
      <c r="H465" s="1506" t="s">
        <v>11</v>
      </c>
      <c r="I465" s="1503"/>
      <c r="J465" s="1507" t="s">
        <v>16</v>
      </c>
      <c r="K465" s="1508" t="s">
        <v>16</v>
      </c>
      <c r="L465" s="1509" t="s">
        <v>16</v>
      </c>
      <c r="M465" s="1512"/>
      <c r="N465" s="1511"/>
      <c r="O465" s="1110"/>
      <c r="P465" s="554"/>
      <c r="Q465" s="550" t="str">
        <f>C464</f>
        <v>UR/b</v>
      </c>
      <c r="R465" s="550" t="str">
        <f>usrCode(A466&amp;A469)</f>
        <v>UR</v>
      </c>
      <c r="S465" s="1236" t="str">
        <f t="shared" si="169"/>
        <v>PARTAGER SES IDÉES</v>
      </c>
      <c r="T465" s="1236" t="str">
        <f t="shared" si="170"/>
        <v>PENSER</v>
      </c>
      <c r="U465" s="1236" t="str">
        <f t="shared" si="171"/>
        <v>Communiquer des idées nouvelles</v>
      </c>
      <c r="V465" s="1236" t="str">
        <f t="shared" si="172"/>
        <v>faire tournoyer les idées</v>
      </c>
      <c r="W465" s="554"/>
      <c r="X465" s="550"/>
      <c r="Y465" s="550"/>
      <c r="Z465" s="550"/>
      <c r="AA465" s="550"/>
      <c r="AB465" s="550"/>
      <c r="AC465" s="550"/>
      <c r="AD465" s="550"/>
      <c r="AE465" s="550"/>
      <c r="AF465" s="550"/>
      <c r="AG465" s="936"/>
      <c r="AH465" s="554"/>
      <c r="AI465" s="553"/>
      <c r="AJ465" s="555"/>
      <c r="AM465" s="552"/>
      <c r="AN465" s="552"/>
      <c r="AO465" s="552"/>
      <c r="AP465" s="552"/>
      <c r="AQ465" s="552"/>
      <c r="AR465" s="556"/>
      <c r="AS465" s="552"/>
      <c r="AT465" s="552"/>
      <c r="AU465" s="559"/>
      <c r="AV465" s="559"/>
      <c r="AW465" s="551"/>
      <c r="AX465" s="552"/>
      <c r="AY465" s="552"/>
      <c r="AZ465" s="552"/>
      <c r="BA465" s="81"/>
      <c r="BB465" s="81"/>
      <c r="BC465" s="81"/>
      <c r="BD465" s="543"/>
      <c r="BE465" s="81"/>
      <c r="BF465" s="544"/>
      <c r="BG465" s="169"/>
      <c r="BS465" s="81"/>
      <c r="BT465" s="169"/>
      <c r="BU465" s="169"/>
      <c r="BV465" s="169"/>
      <c r="BW465" s="169"/>
      <c r="BX465" s="169"/>
      <c r="BY465" s="169"/>
    </row>
    <row r="466" spans="1:77" s="322" customFormat="1" ht="36" customHeight="1" thickTop="1" thickBot="1" x14ac:dyDescent="0.25">
      <c r="A466" s="31" t="str">
        <f>usrCode(AS463)</f>
        <v>R</v>
      </c>
      <c r="B466" s="553" t="str">
        <f>UPPER(VLOOKUP(A466,LibProfils,4,FALSE))&amp;CHAR(10)&amp;"("&amp;VLOOKUP(A466,LibProfils,5,FALSE)&amp;")"</f>
        <v>VIBRER
(vivre dans un monde d'opportunités)</v>
      </c>
      <c r="C466" s="1149"/>
      <c r="D466" s="1398" t="str">
        <f t="shared" si="173"/>
        <v>Matérialiser ses théorie, faire tournoyer les idées
(= RÉALISER SES IDÉES -UR-, PENSER)</v>
      </c>
      <c r="E466" s="1315"/>
      <c r="F466" s="554"/>
      <c r="G466" s="1236" t="str">
        <f>$CB$4&amp;S463&amp;$CC$4&amp;T463</f>
        <v>77% savoir
22% pouvoir</v>
      </c>
      <c r="H466" s="1506" t="s">
        <v>7</v>
      </c>
      <c r="I466" s="1503"/>
      <c r="J466" s="1513"/>
      <c r="K466" s="1508" t="s">
        <v>442</v>
      </c>
      <c r="L466" s="1509" t="s">
        <v>442</v>
      </c>
      <c r="M466" s="1560"/>
      <c r="N466" s="1514" t="s">
        <v>442</v>
      </c>
      <c r="O466" s="1110"/>
      <c r="P466" s="554"/>
      <c r="Q466" s="550" t="str">
        <f>C467</f>
        <v>UR.b</v>
      </c>
      <c r="R466" s="550" t="str">
        <f>usrCode(A466&amp;A469)</f>
        <v>UR</v>
      </c>
      <c r="S466" s="1236" t="str">
        <f t="shared" si="169"/>
        <v>RÉALISER SES IDÉES -UR-</v>
      </c>
      <c r="T466" s="1236" t="str">
        <f t="shared" si="170"/>
        <v>PENSER</v>
      </c>
      <c r="U466" s="1236" t="str">
        <f t="shared" si="171"/>
        <v>Matérialiser ses théorie</v>
      </c>
      <c r="V466" s="1236" t="str">
        <f t="shared" si="172"/>
        <v>faire tournoyer les idées</v>
      </c>
      <c r="W466" s="554"/>
      <c r="X466" s="550"/>
      <c r="Y466" s="550"/>
      <c r="Z466" s="550"/>
      <c r="AA466" s="550"/>
      <c r="AB466" s="550"/>
      <c r="AC466" s="550"/>
      <c r="AD466" s="550"/>
      <c r="AE466" s="550"/>
      <c r="AF466" s="550"/>
      <c r="AG466" s="936"/>
      <c r="AH466" s="554"/>
      <c r="AI466" s="553"/>
      <c r="AJ466" s="555"/>
      <c r="AM466" s="552"/>
      <c r="AN466" s="552"/>
      <c r="AO466" s="552"/>
      <c r="AP466" s="552"/>
      <c r="AQ466" s="552"/>
      <c r="AR466" s="556"/>
      <c r="AS466" s="552"/>
      <c r="AT466" s="552"/>
      <c r="AU466" s="559"/>
      <c r="AV466" s="559"/>
      <c r="AW466" s="551"/>
      <c r="AX466" s="552"/>
      <c r="AY466" s="552"/>
      <c r="AZ466" s="552"/>
      <c r="BA466" s="81"/>
      <c r="BB466" s="81"/>
      <c r="BC466" s="81"/>
      <c r="BD466" s="543"/>
      <c r="BE466" s="81"/>
      <c r="BF466" s="544"/>
      <c r="BG466" s="169"/>
      <c r="BS466" s="81"/>
      <c r="BT466" s="169"/>
      <c r="BU466" s="169"/>
      <c r="BV466" s="169"/>
      <c r="BW466" s="169"/>
      <c r="BX466" s="169"/>
      <c r="BY466" s="169"/>
    </row>
    <row r="467" spans="1:77" s="322" customFormat="1" ht="36" customHeight="1" thickTop="1" thickBot="1" x14ac:dyDescent="0.25">
      <c r="C467" s="1407" t="str">
        <f>usrCode(AS463&amp;AU463)&amp;"."&amp;LOWER(AV463)</f>
        <v>UR.b</v>
      </c>
      <c r="D467" s="1399" t="str">
        <f t="shared" si="173"/>
        <v>Matérialiser ses théorie, découvrir l'inconnu
(= RÉALISER SES IDÉES -UR-, EXPLORER)</v>
      </c>
      <c r="E467" s="1408"/>
      <c r="F467" s="554"/>
      <c r="G467" s="1236" t="str">
        <f>$CB$5&amp;S463&amp;$CC$5&amp;T463</f>
        <v>66% savoir
33% pouvoir</v>
      </c>
      <c r="H467" s="1506" t="s">
        <v>12</v>
      </c>
      <c r="I467" s="1503"/>
      <c r="J467" s="1513"/>
      <c r="K467" s="1508" t="s">
        <v>17</v>
      </c>
      <c r="L467" s="1558" t="s">
        <v>17</v>
      </c>
      <c r="M467" s="1556" t="s">
        <v>17</v>
      </c>
      <c r="N467" s="1559"/>
      <c r="O467" s="1110"/>
      <c r="P467" s="554"/>
      <c r="Q467" s="550" t="str">
        <f>C467</f>
        <v>UR.b</v>
      </c>
      <c r="R467" s="550" t="str">
        <f>A466&amp;"."&amp;LOWER(A469)</f>
        <v>R.u</v>
      </c>
      <c r="S467" s="1236" t="str">
        <f t="shared" si="169"/>
        <v>RÉALISER SES IDÉES -UR-</v>
      </c>
      <c r="T467" s="1236" t="str">
        <f t="shared" si="170"/>
        <v>EXPLORER</v>
      </c>
      <c r="U467" s="1236" t="str">
        <f t="shared" si="171"/>
        <v>Matérialiser ses théorie</v>
      </c>
      <c r="V467" s="1236" t="str">
        <f t="shared" si="172"/>
        <v>découvrir l'inconnu</v>
      </c>
      <c r="W467" s="554"/>
      <c r="X467" s="550"/>
      <c r="Y467" s="550"/>
      <c r="Z467" s="550"/>
      <c r="AA467" s="550"/>
      <c r="AB467" s="550"/>
      <c r="AC467" s="550"/>
      <c r="AD467" s="550"/>
      <c r="AE467" s="550"/>
      <c r="AF467" s="550"/>
      <c r="AG467" s="936"/>
      <c r="AH467" s="554"/>
      <c r="AI467" s="553"/>
      <c r="AJ467" s="555"/>
      <c r="AM467" s="552"/>
      <c r="AN467" s="552"/>
      <c r="AO467" s="552"/>
      <c r="AP467" s="552"/>
      <c r="AQ467" s="552"/>
      <c r="AR467" s="556"/>
      <c r="AS467" s="552"/>
      <c r="AT467" s="552"/>
      <c r="AU467" s="559"/>
      <c r="AV467" s="559"/>
      <c r="AW467" s="551"/>
      <c r="AX467" s="552"/>
      <c r="AY467" s="552"/>
      <c r="AZ467" s="552"/>
      <c r="BA467" s="81"/>
      <c r="BB467" s="81"/>
      <c r="BC467" s="81"/>
      <c r="BD467" s="543"/>
      <c r="BE467" s="81"/>
      <c r="BF467" s="544"/>
      <c r="BG467" s="169"/>
      <c r="BS467" s="81"/>
      <c r="BT467" s="169"/>
      <c r="BU467" s="169"/>
      <c r="BV467" s="169"/>
      <c r="BW467" s="169"/>
      <c r="BX467" s="169"/>
      <c r="BY467" s="169"/>
    </row>
    <row r="468" spans="1:77" s="322" customFormat="1" ht="36" customHeight="1" thickTop="1" thickBot="1" x14ac:dyDescent="0.25">
      <c r="B468" s="1578" t="s">
        <v>384</v>
      </c>
      <c r="C468" s="1150"/>
      <c r="D468" s="1396" t="str">
        <f t="shared" si="173"/>
        <v>Concrétiser ses idées, découvrir l'inconnu
(= ACCOMPLIR, EXPLORER)</v>
      </c>
      <c r="E468" s="1316"/>
      <c r="F468" s="554"/>
      <c r="G468" s="1236" t="str">
        <f>$CB$6&amp;S463&amp;$CC$6&amp;T463</f>
        <v>55% savoir
44% pouvoir</v>
      </c>
      <c r="H468" s="1506" t="s">
        <v>8</v>
      </c>
      <c r="I468" s="1503"/>
      <c r="J468" s="1507" t="s">
        <v>441</v>
      </c>
      <c r="K468" s="1515"/>
      <c r="L468" s="1509" t="s">
        <v>441</v>
      </c>
      <c r="M468" s="1557" t="s">
        <v>441</v>
      </c>
      <c r="N468" s="1511"/>
      <c r="O468" s="1110"/>
      <c r="P468" s="554"/>
      <c r="Q468" s="550" t="str">
        <f>A463</f>
        <v>UBR</v>
      </c>
      <c r="R468" s="550" t="str">
        <f>A466&amp;"."&amp;LOWER(A469)</f>
        <v>R.u</v>
      </c>
      <c r="S468" s="1236" t="str">
        <f t="shared" si="169"/>
        <v>ACCOMPLIR</v>
      </c>
      <c r="T468" s="1236" t="str">
        <f t="shared" si="170"/>
        <v>EXPLORER</v>
      </c>
      <c r="U468" s="1236" t="str">
        <f t="shared" si="171"/>
        <v>Concrétiser ses idées</v>
      </c>
      <c r="V468" s="1236" t="str">
        <f t="shared" si="172"/>
        <v>découvrir l'inconnu</v>
      </c>
      <c r="W468" s="554"/>
      <c r="X468" s="550"/>
      <c r="Y468" s="550"/>
      <c r="Z468" s="550"/>
      <c r="AA468" s="550"/>
      <c r="AB468" s="550"/>
      <c r="AC468" s="550"/>
      <c r="AD468" s="550"/>
      <c r="AE468" s="550"/>
      <c r="AF468" s="550"/>
      <c r="AG468" s="936"/>
      <c r="AH468" s="554"/>
      <c r="AI468" s="553"/>
      <c r="AJ468" s="555"/>
      <c r="AM468" s="552"/>
      <c r="AN468" s="552"/>
      <c r="AO468" s="552"/>
      <c r="AP468" s="552"/>
      <c r="AQ468" s="552"/>
      <c r="AR468" s="556"/>
      <c r="AS468" s="552"/>
      <c r="AT468" s="552"/>
      <c r="AU468" s="559"/>
      <c r="AV468" s="559"/>
      <c r="AW468" s="551"/>
      <c r="AX468" s="552"/>
      <c r="AY468" s="552"/>
      <c r="AZ468" s="552"/>
      <c r="BA468" s="81"/>
      <c r="BB468" s="81"/>
      <c r="BC468" s="81"/>
      <c r="BD468" s="543"/>
      <c r="BE468" s="81"/>
      <c r="BF468" s="544"/>
      <c r="BG468" s="169"/>
      <c r="BS468" s="81"/>
      <c r="BT468" s="169"/>
      <c r="BU468" s="169"/>
      <c r="BV468" s="169"/>
      <c r="BW468" s="169"/>
      <c r="BX468" s="169"/>
      <c r="BY468" s="169"/>
    </row>
    <row r="469" spans="1:77" s="322" customFormat="1" ht="36" customHeight="1" thickTop="1" thickBot="1" x14ac:dyDescent="0.25">
      <c r="A469" s="31" t="str">
        <f>usrCode(AU463)</f>
        <v>U</v>
      </c>
      <c r="B469" s="553" t="str">
        <f>UPPER(VLOOKUP(A469,LibProfils,4,FALSE))&amp;CHAR(10)&amp;"("&amp;VLOOKUP(A469,LibProfils,5,FALSE)&amp;")"</f>
        <v>SAVOIR
(vivre dans un monde d'intelligence)</v>
      </c>
      <c r="C469" s="1151"/>
      <c r="D469" s="1395" t="str">
        <f t="shared" si="173"/>
        <v>Concrétiser ses idées, accepter ses impulsions
(= ACCOMPLIR, ÉCOUTER SES ENVIES)</v>
      </c>
      <c r="E469" s="1317"/>
      <c r="F469" s="554"/>
      <c r="G469" s="1236" t="str">
        <f>$CB$7&amp;S463&amp;$CC$7&amp;T463</f>
        <v>44% savoir
55% pouvoir</v>
      </c>
      <c r="H469" s="1506" t="s">
        <v>13</v>
      </c>
      <c r="I469" s="1503"/>
      <c r="J469" s="1513"/>
      <c r="K469" s="1515"/>
      <c r="L469" s="1509" t="s">
        <v>18</v>
      </c>
      <c r="M469" s="1510" t="s">
        <v>18</v>
      </c>
      <c r="N469" s="1514" t="s">
        <v>18</v>
      </c>
      <c r="O469" s="1110"/>
      <c r="P469" s="554"/>
      <c r="Q469" s="550" t="str">
        <f>A463</f>
        <v>UBR</v>
      </c>
      <c r="R469" s="550" t="str">
        <f>A466&amp;"."&amp;LOWER(A470)</f>
        <v>R.b</v>
      </c>
      <c r="S469" s="1236" t="str">
        <f t="shared" si="169"/>
        <v>ACCOMPLIR</v>
      </c>
      <c r="T469" s="1236" t="str">
        <f t="shared" si="170"/>
        <v>ÉCOUTER SES ENVIES</v>
      </c>
      <c r="U469" s="1236" t="str">
        <f t="shared" si="171"/>
        <v>Concrétiser ses idées</v>
      </c>
      <c r="V469" s="1236" t="str">
        <f t="shared" si="172"/>
        <v>accepter ses impulsions</v>
      </c>
      <c r="W469" s="554"/>
      <c r="X469" s="550"/>
      <c r="Y469" s="550"/>
      <c r="Z469" s="550"/>
      <c r="AA469" s="550"/>
      <c r="AB469" s="550"/>
      <c r="AC469" s="550"/>
      <c r="AD469" s="550"/>
      <c r="AE469" s="550"/>
      <c r="AF469" s="550"/>
      <c r="AG469" s="936"/>
      <c r="AH469" s="554"/>
      <c r="AI469" s="553"/>
      <c r="AJ469" s="555"/>
      <c r="AM469" s="552"/>
      <c r="AN469" s="552"/>
      <c r="AO469" s="552"/>
      <c r="AP469" s="552"/>
      <c r="AQ469" s="552"/>
      <c r="AR469" s="556"/>
      <c r="AS469" s="552"/>
      <c r="AT469" s="552"/>
      <c r="AU469" s="559"/>
      <c r="AV469" s="559"/>
      <c r="AW469" s="551"/>
      <c r="AX469" s="552"/>
      <c r="AY469" s="552"/>
      <c r="AZ469" s="552"/>
      <c r="BA469" s="81"/>
      <c r="BB469" s="81"/>
      <c r="BC469" s="81"/>
      <c r="BD469" s="543"/>
      <c r="BE469" s="81"/>
      <c r="BF469" s="544"/>
      <c r="BG469" s="169"/>
      <c r="BS469" s="81"/>
      <c r="BT469" s="169"/>
      <c r="BU469" s="169"/>
      <c r="BV469" s="169"/>
      <c r="BW469" s="169"/>
      <c r="BX469" s="169"/>
      <c r="BY469" s="169"/>
    </row>
    <row r="470" spans="1:77" s="322" customFormat="1" ht="36" customHeight="1" thickTop="1" thickBot="1" x14ac:dyDescent="0.25">
      <c r="A470" s="31" t="str">
        <f>usrCode(AV463)</f>
        <v>B</v>
      </c>
      <c r="B470" s="553" t="str">
        <f>UPPER(VLOOKUP(A470,LibProfils,4,FALSE))&amp;CHAR(10)&amp;"("&amp;VLOOKUP(A470,LibProfils,5,FALSE)&amp;")"</f>
        <v>POUVOIR
(vivre dans un monde de compétition)</v>
      </c>
      <c r="C470" s="1409" t="str">
        <f>usrCode(AS463&amp;AV463)&amp;"."&amp;LOWER(AU463)</f>
        <v>BR.u</v>
      </c>
      <c r="D470" s="1396" t="str">
        <f t="shared" si="173"/>
        <v>Toucher à tout avec succès, accepter ses impulsions
(= RÉUSSIR TOUTE ENTREPRISE, ÉCOUTER SES ENVIES)</v>
      </c>
      <c r="E470" s="1410"/>
      <c r="F470" s="554"/>
      <c r="G470" s="1236" t="str">
        <f>$CB$8&amp;S463&amp;$CC$8&amp;T463</f>
        <v>33% savoir
66% pouvoir</v>
      </c>
      <c r="H470" s="1506" t="s">
        <v>9</v>
      </c>
      <c r="I470" s="1503"/>
      <c r="J470" s="1513"/>
      <c r="K470" s="1508" t="s">
        <v>443</v>
      </c>
      <c r="L470" s="1516"/>
      <c r="M470" s="1510" t="s">
        <v>443</v>
      </c>
      <c r="N470" s="1514" t="s">
        <v>443</v>
      </c>
      <c r="O470" s="1110"/>
      <c r="P470" s="554"/>
      <c r="Q470" s="550" t="str">
        <f>C470</f>
        <v>BR.u</v>
      </c>
      <c r="R470" s="550" t="str">
        <f>A466&amp;"."&amp;LOWER(A470)</f>
        <v>R.b</v>
      </c>
      <c r="S470" s="1236" t="str">
        <f t="shared" si="169"/>
        <v>RÉUSSIR TOUTE ENTREPRISE</v>
      </c>
      <c r="T470" s="1236" t="str">
        <f t="shared" si="170"/>
        <v>ÉCOUTER SES ENVIES</v>
      </c>
      <c r="U470" s="1236" t="str">
        <f t="shared" si="171"/>
        <v>Toucher à tout avec succès</v>
      </c>
      <c r="V470" s="1236" t="str">
        <f t="shared" si="172"/>
        <v>accepter ses impulsions</v>
      </c>
      <c r="W470" s="554"/>
      <c r="X470" s="550"/>
      <c r="Y470" s="550"/>
      <c r="Z470" s="550"/>
      <c r="AA470" s="550"/>
      <c r="AB470" s="550"/>
      <c r="AC470" s="550"/>
      <c r="AD470" s="550"/>
      <c r="AE470" s="550"/>
      <c r="AF470" s="550"/>
      <c r="AG470" s="936"/>
      <c r="AH470" s="554"/>
      <c r="AI470" s="553"/>
      <c r="AJ470" s="555"/>
      <c r="AM470" s="552"/>
      <c r="AN470" s="552"/>
      <c r="AO470" s="552"/>
      <c r="AP470" s="552"/>
      <c r="AQ470" s="552"/>
      <c r="AR470" s="556"/>
      <c r="AS470" s="552"/>
      <c r="AT470" s="552"/>
      <c r="AU470" s="559"/>
      <c r="AV470" s="559"/>
      <c r="AW470" s="551"/>
      <c r="AX470" s="552"/>
      <c r="AY470" s="552"/>
      <c r="AZ470" s="552"/>
      <c r="BA470" s="81"/>
      <c r="BB470" s="81"/>
      <c r="BC470" s="81"/>
      <c r="BD470" s="543"/>
      <c r="BE470" s="81"/>
      <c r="BF470" s="544"/>
      <c r="BG470" s="169"/>
      <c r="BS470" s="81"/>
      <c r="BT470" s="169"/>
      <c r="BU470" s="169"/>
      <c r="BV470" s="169"/>
      <c r="BW470" s="169"/>
      <c r="BX470" s="169"/>
      <c r="BY470" s="169"/>
    </row>
    <row r="471" spans="1:77" s="322" customFormat="1" ht="36" customHeight="1" thickTop="1" thickBot="1" x14ac:dyDescent="0.25">
      <c r="B471" s="1578" t="s">
        <v>589</v>
      </c>
      <c r="C471" s="1152"/>
      <c r="D471" s="1395" t="str">
        <f t="shared" si="173"/>
        <v>Toucher à tout avec succès, exaucer ses souhaits
(= RÉUSSIR TOUTE ENTREPRISE, OBTENIR)</v>
      </c>
      <c r="E471" s="1318"/>
      <c r="F471" s="554"/>
      <c r="G471" s="1236" t="str">
        <f>$CB$9&amp;S463&amp;$CC$9&amp;T463</f>
        <v>22% savoir
77% pouvoir</v>
      </c>
      <c r="H471" s="1506" t="s">
        <v>14</v>
      </c>
      <c r="I471" s="1503"/>
      <c r="J471" s="1507" t="s">
        <v>19</v>
      </c>
      <c r="K471" s="1515"/>
      <c r="L471" s="1516"/>
      <c r="M471" s="1510" t="s">
        <v>19</v>
      </c>
      <c r="N471" s="1514" t="s">
        <v>19</v>
      </c>
      <c r="O471" s="1110"/>
      <c r="P471" s="554"/>
      <c r="Q471" s="550" t="str">
        <f>C470</f>
        <v>BR.u</v>
      </c>
      <c r="R471" s="550" t="str">
        <f>usrCode(A466&amp;A470)</f>
        <v>BR</v>
      </c>
      <c r="S471" s="1236" t="str">
        <f t="shared" si="169"/>
        <v>RÉUSSIR TOUTE ENTREPRISE</v>
      </c>
      <c r="T471" s="1236" t="str">
        <f t="shared" si="170"/>
        <v>OBTENIR</v>
      </c>
      <c r="U471" s="1236" t="str">
        <f t="shared" si="171"/>
        <v>Toucher à tout avec succès</v>
      </c>
      <c r="V471" s="1236" t="str">
        <f t="shared" si="172"/>
        <v>exaucer ses souhaits</v>
      </c>
      <c r="W471" s="554"/>
      <c r="X471" s="550"/>
      <c r="Y471" s="550"/>
      <c r="Z471" s="550"/>
      <c r="AA471" s="550"/>
      <c r="AB471" s="550"/>
      <c r="AC471" s="550"/>
      <c r="AD471" s="550"/>
      <c r="AE471" s="550"/>
      <c r="AF471" s="550"/>
      <c r="AG471" s="936"/>
      <c r="AH471" s="554"/>
      <c r="AI471" s="553"/>
      <c r="AJ471" s="555"/>
      <c r="AM471" s="552"/>
      <c r="AN471" s="552"/>
      <c r="AO471" s="552"/>
      <c r="AP471" s="552"/>
      <c r="AQ471" s="552"/>
      <c r="AR471" s="556"/>
      <c r="AS471" s="552"/>
      <c r="AT471" s="552"/>
      <c r="AU471" s="559"/>
      <c r="AV471" s="559"/>
      <c r="AW471" s="551"/>
      <c r="AX471" s="552"/>
      <c r="AY471" s="552"/>
      <c r="AZ471" s="552"/>
      <c r="BA471" s="81"/>
      <c r="BB471" s="81"/>
      <c r="BC471" s="81"/>
      <c r="BD471" s="543"/>
      <c r="BE471" s="81"/>
      <c r="BF471" s="544"/>
      <c r="BG471" s="169"/>
      <c r="BS471" s="81"/>
      <c r="BT471" s="169"/>
      <c r="BU471" s="169"/>
      <c r="BV471" s="169"/>
      <c r="BW471" s="169"/>
      <c r="BX471" s="169"/>
      <c r="BY471" s="169"/>
    </row>
    <row r="472" spans="1:77" s="322" customFormat="1" ht="36" customHeight="1" thickTop="1" thickBot="1" x14ac:dyDescent="0.25">
      <c r="A472" s="31" t="str">
        <f>usrCode(AU463&amp;AV463)</f>
        <v>UB</v>
      </c>
      <c r="B472" s="553" t="str">
        <f>UPPER(VLOOKUP(A472,LibProfils,4,FALSE))&amp;CHAR(10)&amp;"("&amp;VLOOKUP(A472,LibProfils,5,FALSE)&amp;")"</f>
        <v>RÉUSSIR
(atteindre ses objectifs)</v>
      </c>
      <c r="C472" s="1153"/>
      <c r="D472" s="1398" t="str">
        <f t="shared" si="173"/>
        <v>Obtenir satisfaction -peu importe comment-, exaucer ses souhaits
(= AVOIR DE SUITE, OBTENIR)</v>
      </c>
      <c r="E472" s="1319"/>
      <c r="F472" s="554"/>
      <c r="G472" s="1236" t="str">
        <f>$CB$10&amp;S463&amp;$CC$10&amp;T463</f>
        <v>11% savoir
88% pouvoir</v>
      </c>
      <c r="H472" s="1506" t="s">
        <v>10</v>
      </c>
      <c r="I472" s="1503"/>
      <c r="J472" s="1507" t="s">
        <v>440</v>
      </c>
      <c r="K472" s="1515"/>
      <c r="L472" s="1509" t="s">
        <v>440</v>
      </c>
      <c r="M472" s="1512"/>
      <c r="N472" s="1514" t="s">
        <v>440</v>
      </c>
      <c r="O472" s="1110"/>
      <c r="P472" s="554"/>
      <c r="Q472" s="550" t="str">
        <f>C473</f>
        <v>BR/u</v>
      </c>
      <c r="R472" s="550" t="str">
        <f>usrCode(A466&amp;A470)</f>
        <v>BR</v>
      </c>
      <c r="S472" s="1236" t="str">
        <f t="shared" si="169"/>
        <v>AVOIR DE SUITE</v>
      </c>
      <c r="T472" s="1236" t="str">
        <f t="shared" si="170"/>
        <v>OBTENIR</v>
      </c>
      <c r="U472" s="1236" t="str">
        <f t="shared" si="171"/>
        <v>Obtenir satisfaction -peu importe comment-</v>
      </c>
      <c r="V472" s="1236" t="str">
        <f t="shared" si="172"/>
        <v>exaucer ses souhaits</v>
      </c>
      <c r="W472" s="554"/>
      <c r="X472" s="550"/>
      <c r="Y472" s="550"/>
      <c r="Z472" s="550"/>
      <c r="AA472" s="550"/>
      <c r="AB472" s="550"/>
      <c r="AC472" s="550"/>
      <c r="AD472" s="550"/>
      <c r="AE472" s="550"/>
      <c r="AF472" s="550"/>
      <c r="AG472" s="936"/>
      <c r="AH472" s="554"/>
      <c r="AI472" s="553"/>
      <c r="AJ472" s="555"/>
      <c r="AM472" s="552"/>
      <c r="AN472" s="552"/>
      <c r="AO472" s="552"/>
      <c r="AP472" s="552"/>
      <c r="AQ472" s="552"/>
      <c r="AR472" s="556"/>
      <c r="AS472" s="552"/>
      <c r="AT472" s="552"/>
      <c r="AU472" s="559"/>
      <c r="AV472" s="559"/>
      <c r="AW472" s="551"/>
      <c r="AX472" s="552"/>
      <c r="AY472" s="552"/>
      <c r="AZ472" s="552"/>
      <c r="BA472" s="81"/>
      <c r="BB472" s="81"/>
      <c r="BC472" s="81"/>
      <c r="BD472" s="543"/>
      <c r="BE472" s="81"/>
      <c r="BF472" s="544"/>
      <c r="BG472" s="169"/>
      <c r="BS472" s="81"/>
      <c r="BT472" s="169"/>
      <c r="BU472" s="169"/>
      <c r="BV472" s="169"/>
      <c r="BW472" s="169"/>
      <c r="BX472" s="169"/>
      <c r="BY472" s="169"/>
    </row>
    <row r="473" spans="1:77" s="322" customFormat="1" ht="36" customHeight="1" thickTop="1" thickBot="1" x14ac:dyDescent="0.25">
      <c r="A473" s="31" t="s">
        <v>10</v>
      </c>
      <c r="B473" s="553" t="str">
        <f>UPPER(VLOOKUP(A473,LibProfils,4,FALSE))&amp;CHAR(10)&amp;"("&amp;VLOOKUP(A473,LibProfils,5,FALSE)&amp;")"</f>
        <v>S'ENTENDRE
(cultiver ses relations)</v>
      </c>
      <c r="C473" s="1405" t="str">
        <f>usrCode(AS463&amp;AV463&amp;"/"&amp;AU463)</f>
        <v>BR/u</v>
      </c>
      <c r="D473" s="1399" t="str">
        <f t="shared" si="173"/>
        <v>Obtenir satisfaction -peu importe comment-, diriger toute son énergie
(= AVOIR DE SUITE, S'ENGAGER)</v>
      </c>
      <c r="E473" s="1406"/>
      <c r="F473" s="554"/>
      <c r="G473" s="1236" t="str">
        <f>$CB$11&amp;S463&amp;$CC$11&amp;T463</f>
        <v xml:space="preserve">  0% savoir
99% pouvoir</v>
      </c>
      <c r="H473" s="1506" t="s">
        <v>15</v>
      </c>
      <c r="I473" s="1517"/>
      <c r="J473" s="1507" t="s">
        <v>20</v>
      </c>
      <c r="K473" s="1508" t="s">
        <v>20</v>
      </c>
      <c r="L473" s="1516"/>
      <c r="M473" s="1512"/>
      <c r="N473" s="1514" t="s">
        <v>20</v>
      </c>
      <c r="O473" s="1110"/>
      <c r="P473" s="554"/>
      <c r="Q473" s="550" t="str">
        <f>C473</f>
        <v>BR/u</v>
      </c>
      <c r="R473" s="550" t="str">
        <f>usrCode(A466&amp;"/"&amp;A469)</f>
        <v>R/u</v>
      </c>
      <c r="S473" s="1236" t="str">
        <f t="shared" si="169"/>
        <v>AVOIR DE SUITE</v>
      </c>
      <c r="T473" s="1236" t="str">
        <f t="shared" si="170"/>
        <v>S'ENGAGER</v>
      </c>
      <c r="U473" s="1236" t="str">
        <f t="shared" si="171"/>
        <v>Obtenir satisfaction -peu importe comment-</v>
      </c>
      <c r="V473" s="1236" t="str">
        <f t="shared" si="172"/>
        <v>diriger toute son énergie</v>
      </c>
      <c r="W473" s="554"/>
      <c r="X473" s="550"/>
      <c r="Y473" s="550"/>
      <c r="Z473" s="550"/>
      <c r="AA473" s="550"/>
      <c r="AB473" s="550"/>
      <c r="AC473" s="550"/>
      <c r="AD473" s="550"/>
      <c r="AE473" s="550"/>
      <c r="AF473" s="550"/>
      <c r="AG473" s="936"/>
      <c r="AH473" s="554"/>
      <c r="AI473" s="553"/>
      <c r="AJ473" s="555"/>
      <c r="AM473" s="552"/>
      <c r="AN473" s="552"/>
      <c r="AO473" s="552"/>
      <c r="AP473" s="552"/>
      <c r="AQ473" s="552"/>
      <c r="AR473" s="556"/>
      <c r="AS473" s="552"/>
      <c r="AT473" s="552"/>
      <c r="AU473" s="559"/>
      <c r="AV473" s="559"/>
      <c r="AW473" s="551"/>
      <c r="AX473" s="552"/>
      <c r="AY473" s="552"/>
      <c r="AZ473" s="552"/>
      <c r="BA473" s="81"/>
      <c r="BB473" s="81"/>
      <c r="BC473" s="81"/>
      <c r="BD473" s="543"/>
      <c r="BE473" s="81"/>
      <c r="BF473" s="544"/>
      <c r="BG473" s="169"/>
      <c r="BS473" s="81"/>
      <c r="BT473" s="169"/>
      <c r="BU473" s="169"/>
      <c r="BV473" s="169"/>
      <c r="BW473" s="169"/>
      <c r="BX473" s="169"/>
      <c r="BY473" s="169"/>
    </row>
    <row r="474" spans="1:77" s="322" customFormat="1" ht="36" customHeight="1" thickTop="1" thickBot="1" x14ac:dyDescent="0.25">
      <c r="B474" s="1363" t="str">
        <f>"présence de la motivation "&amp;A466&amp;" ("&amp;VLOOKUP(A466,LibProfils,4,FALSE)&amp;")"&amp;CHAR(10)&amp;"absence de la motivation "&amp;A472&amp;" ("&amp;VLOOKUP(A472,LibProfils,4,FALSE)&amp;")"</f>
        <v>présence de la motivation R (vibrer)
absence de la motivation UB (réussir)</v>
      </c>
      <c r="C474" s="1189" t="str">
        <f>A466&amp;"."&amp;LOWER(A473)</f>
        <v>R.gw</v>
      </c>
      <c r="D474" s="1400" t="str">
        <f t="shared" si="173"/>
        <v>Être celui dont on suit les idées, se réaliser dans le collectif
(= INSPIRER LE MONDE, PARTICIPER)</v>
      </c>
      <c r="E474" s="1283"/>
      <c r="F474" s="554"/>
      <c r="G474" s="1236" t="str">
        <f>$CB$12&amp;VLOOKUP(AU463,LibProfils,4,FALSE)&amp;$CC$12&amp;VLOOKUP(AV463,LibProfils,4,FALSE)</f>
        <v xml:space="preserve">  0% savoir
  0% pouvoir</v>
      </c>
      <c r="H474" s="1236"/>
      <c r="I474" s="1504" t="s">
        <v>445</v>
      </c>
      <c r="O474" s="1110"/>
      <c r="P474" s="554"/>
      <c r="Q474" s="550" t="str">
        <f>C474</f>
        <v>R.gw</v>
      </c>
      <c r="R474" s="550" t="str">
        <f>usrCode(A466&amp;A473)</f>
        <v>RGW</v>
      </c>
      <c r="S474" s="1236" t="str">
        <f>UPPER(VLOOKUP(Q474,LibProfils,4,FALSE))</f>
        <v>INSPIRER LE MONDE</v>
      </c>
      <c r="T474" s="1236" t="str">
        <f t="shared" si="170"/>
        <v>PARTICIPER</v>
      </c>
      <c r="U474" s="1236" t="str">
        <f t="shared" si="171"/>
        <v>Être celui dont on suit les idées</v>
      </c>
      <c r="V474" s="1236" t="str">
        <f t="shared" si="172"/>
        <v>se réaliser dans le collectif</v>
      </c>
      <c r="W474" s="554"/>
      <c r="X474" s="550"/>
      <c r="Y474" s="550"/>
      <c r="Z474" s="550"/>
      <c r="AA474" s="550"/>
      <c r="AB474" s="550"/>
      <c r="AC474" s="550"/>
      <c r="AD474" s="550"/>
      <c r="AE474" s="550"/>
      <c r="AF474" s="550"/>
      <c r="AG474" s="936"/>
      <c r="AH474" s="554"/>
      <c r="AI474" s="553"/>
      <c r="AJ474" s="555"/>
      <c r="AM474" s="552"/>
      <c r="AN474" s="552"/>
      <c r="AO474" s="552"/>
      <c r="AP474" s="552"/>
      <c r="AQ474" s="552"/>
      <c r="AR474" s="556"/>
      <c r="AS474" s="552"/>
      <c r="AT474" s="552"/>
      <c r="AU474" s="559"/>
      <c r="AV474" s="559"/>
      <c r="AW474" s="551"/>
      <c r="AX474" s="552"/>
      <c r="AY474" s="552"/>
      <c r="AZ474" s="552"/>
      <c r="BA474" s="81"/>
      <c r="BB474" s="81"/>
      <c r="BC474" s="81"/>
      <c r="BD474" s="543"/>
      <c r="BE474" s="81"/>
      <c r="BF474" s="544"/>
      <c r="BG474" s="169"/>
      <c r="BS474" s="81"/>
      <c r="BT474" s="169"/>
      <c r="BU474" s="169"/>
      <c r="BV474" s="169"/>
      <c r="BW474" s="169"/>
      <c r="BX474" s="169"/>
      <c r="BY474" s="169"/>
    </row>
    <row r="475" spans="1:77" s="322" customFormat="1" ht="36" customHeight="1" thickTop="1" x14ac:dyDescent="0.2">
      <c r="B475" s="1128"/>
      <c r="C475" s="1125"/>
      <c r="D475" s="553"/>
      <c r="E475" s="554"/>
      <c r="F475" s="554"/>
      <c r="G475" s="554"/>
      <c r="H475" s="1110"/>
      <c r="I475" s="1110"/>
      <c r="J475" s="1489"/>
      <c r="K475" s="1489"/>
      <c r="L475" s="1110"/>
      <c r="M475" s="1110"/>
      <c r="N475" s="1110"/>
      <c r="O475" s="1110"/>
      <c r="P475" s="554"/>
      <c r="Q475" s="554"/>
      <c r="R475" s="554"/>
      <c r="S475" s="554"/>
      <c r="T475" s="554"/>
      <c r="U475" s="554"/>
      <c r="V475" s="554"/>
      <c r="W475" s="554"/>
      <c r="X475" s="550"/>
      <c r="Y475" s="550"/>
      <c r="Z475" s="550"/>
      <c r="AA475" s="550"/>
      <c r="AB475" s="550"/>
      <c r="AC475" s="550"/>
      <c r="AD475" s="550"/>
      <c r="AE475" s="550"/>
      <c r="AF475" s="550"/>
      <c r="AG475" s="936"/>
      <c r="AH475" s="554"/>
      <c r="AI475" s="553"/>
      <c r="AJ475" s="555"/>
      <c r="AM475" s="552"/>
      <c r="AN475" s="552"/>
      <c r="AO475" s="552"/>
      <c r="AP475" s="552"/>
      <c r="AQ475" s="552"/>
      <c r="AR475" s="556"/>
      <c r="AS475" s="552"/>
      <c r="AT475" s="552"/>
      <c r="AU475" s="559"/>
      <c r="AV475" s="559"/>
      <c r="AW475" s="551"/>
      <c r="AX475" s="552"/>
      <c r="AY475" s="552"/>
      <c r="AZ475" s="552"/>
      <c r="BA475" s="81"/>
      <c r="BB475" s="81"/>
      <c r="BC475" s="81"/>
      <c r="BD475" s="543"/>
      <c r="BE475" s="81"/>
      <c r="BF475" s="544"/>
      <c r="BG475" s="169"/>
      <c r="BS475" s="81"/>
      <c r="BT475" s="169"/>
      <c r="BU475" s="169"/>
      <c r="BV475" s="169"/>
      <c r="BW475" s="169"/>
      <c r="BX475" s="169"/>
      <c r="BY475" s="169"/>
    </row>
    <row r="476" spans="1:77" s="1129" customFormat="1" ht="36" customHeight="1" x14ac:dyDescent="0.2">
      <c r="B476" s="1282" t="s">
        <v>369</v>
      </c>
      <c r="C476" s="1125"/>
      <c r="D476" s="1127"/>
      <c r="E476" s="1130"/>
      <c r="F476" s="1130"/>
      <c r="G476" s="1130"/>
      <c r="H476" s="1364"/>
      <c r="I476" s="1364"/>
      <c r="J476" s="1496"/>
      <c r="K476" s="1496"/>
      <c r="L476" s="1364"/>
      <c r="M476" s="1364"/>
      <c r="N476" s="1364"/>
      <c r="O476" s="1364"/>
      <c r="P476" s="1130"/>
      <c r="Q476" s="1130"/>
      <c r="R476" s="1130"/>
      <c r="S476" s="1130"/>
      <c r="T476" s="1130"/>
      <c r="U476" s="1130"/>
      <c r="V476" s="1130"/>
      <c r="W476" s="1130"/>
      <c r="X476" s="1126"/>
      <c r="Y476" s="1126"/>
      <c r="Z476" s="1126"/>
      <c r="AA476" s="1126"/>
      <c r="AB476" s="1126"/>
      <c r="AC476" s="1126"/>
      <c r="AD476" s="1126"/>
      <c r="AE476" s="1126"/>
      <c r="AF476" s="1126"/>
      <c r="AG476" s="1131"/>
      <c r="AH476" s="1130"/>
      <c r="AI476" s="1127"/>
      <c r="AJ476" s="1132"/>
      <c r="AM476" s="559"/>
      <c r="AN476" s="559"/>
      <c r="AO476" s="559"/>
      <c r="AP476" s="559"/>
      <c r="AQ476" s="559"/>
      <c r="AR476" s="1133"/>
      <c r="AS476" s="559"/>
      <c r="AT476" s="559"/>
      <c r="AU476" s="559"/>
      <c r="AV476" s="559"/>
      <c r="AW476" s="551"/>
      <c r="AX476" s="559"/>
      <c r="AY476" s="559"/>
      <c r="AZ476" s="559"/>
      <c r="BA476" s="570"/>
      <c r="BB476" s="570"/>
      <c r="BC476" s="570"/>
      <c r="BD476" s="1134"/>
      <c r="BE476" s="570"/>
      <c r="BF476" s="542"/>
      <c r="BG476" s="547"/>
      <c r="BS476" s="570"/>
      <c r="BT476" s="547"/>
      <c r="BU476" s="547"/>
      <c r="BV476" s="547"/>
      <c r="BW476" s="547"/>
      <c r="BX476" s="547"/>
      <c r="BY476" s="547"/>
    </row>
    <row r="477" spans="1:77" s="322" customFormat="1" ht="36" customHeight="1" thickBot="1" x14ac:dyDescent="0.25">
      <c r="B477" s="553"/>
      <c r="C477" s="1107"/>
      <c r="D477" s="553"/>
      <c r="E477" s="554"/>
      <c r="F477" s="554"/>
      <c r="G477" s="554"/>
      <c r="H477" s="1110"/>
      <c r="I477" s="1110"/>
      <c r="J477" s="1489"/>
      <c r="K477" s="1489"/>
      <c r="L477" s="1110"/>
      <c r="M477" s="1110"/>
      <c r="N477" s="1110"/>
      <c r="O477" s="1110"/>
      <c r="P477" s="554"/>
      <c r="Q477" s="554"/>
      <c r="R477" s="554"/>
      <c r="S477" s="554"/>
      <c r="T477" s="554"/>
      <c r="U477" s="554"/>
      <c r="V477" s="554"/>
      <c r="W477" s="554"/>
      <c r="X477" s="550"/>
      <c r="Y477" s="550"/>
      <c r="Z477" s="550"/>
      <c r="AA477" s="550"/>
      <c r="AB477" s="550"/>
      <c r="AC477" s="550"/>
      <c r="AD477" s="550"/>
      <c r="AE477" s="550"/>
      <c r="AF477" s="550"/>
      <c r="AG477" s="936"/>
      <c r="AH477" s="554"/>
      <c r="AI477" s="553"/>
      <c r="AJ477" s="555"/>
      <c r="AM477" s="552"/>
      <c r="AN477" s="552"/>
      <c r="AO477" s="552"/>
      <c r="AP477" s="552"/>
      <c r="AQ477" s="552"/>
      <c r="AR477" s="556"/>
      <c r="AS477" s="552"/>
      <c r="AT477" s="552"/>
      <c r="AU477" s="559"/>
      <c r="AV477" s="559"/>
      <c r="AW477" s="551"/>
      <c r="AX477" s="552"/>
      <c r="AY477" s="552"/>
      <c r="AZ477" s="552"/>
      <c r="BA477" s="81"/>
      <c r="BB477" s="81"/>
      <c r="BC477" s="81"/>
      <c r="BD477" s="543"/>
      <c r="BE477" s="81"/>
      <c r="BF477" s="544"/>
      <c r="BG477" s="169"/>
      <c r="BS477" s="81"/>
      <c r="BT477" s="169"/>
      <c r="BU477" s="169"/>
      <c r="BV477" s="169"/>
      <c r="BW477" s="169"/>
      <c r="BX477" s="169"/>
      <c r="BY477" s="169"/>
    </row>
    <row r="478" spans="1:77" s="322" customFormat="1" ht="36" customHeight="1" thickTop="1" thickBot="1" x14ac:dyDescent="0.25">
      <c r="A478" s="1282" t="str">
        <f>usrCode(AS478&amp;AU478&amp;AV478)</f>
        <v>GWU</v>
      </c>
      <c r="B478" s="1362" t="str">
        <f>UPPER(VLOOKUP(A478,LibProfils,4,FALSE))&amp;CHAR(10)&amp;"("&amp;VLOOKUP(A478,LibProfils,5,FALSE)&amp;")"</f>
        <v>S'ACCORDER
(bien fonctionner avec la société)</v>
      </c>
      <c r="C478" s="1125"/>
      <c r="D478" s="553"/>
      <c r="E478" s="554"/>
      <c r="F478" s="554"/>
      <c r="G478" s="1364"/>
      <c r="H478" s="1110"/>
      <c r="I478" s="1504" t="s">
        <v>444</v>
      </c>
      <c r="J478" s="1489"/>
      <c r="K478" s="1489"/>
      <c r="L478" s="1110"/>
      <c r="M478" s="1110"/>
      <c r="N478" s="1110"/>
      <c r="O478" s="1110"/>
      <c r="P478" s="554"/>
      <c r="Q478" s="554" t="str">
        <f>A484</f>
        <v>W</v>
      </c>
      <c r="R478" s="554" t="str">
        <f>A485</f>
        <v>U</v>
      </c>
      <c r="S478" s="1236" t="str">
        <f>VLOOKUP(Q478,LibProfils,4,FALSE)</f>
        <v>appartenir</v>
      </c>
      <c r="T478" s="1236" t="str">
        <f>VLOOKUP(R478,LibProfils,4,FALSE)</f>
        <v>savoir</v>
      </c>
      <c r="U478" s="554"/>
      <c r="V478" s="554"/>
      <c r="W478" s="554"/>
      <c r="X478" s="550"/>
      <c r="Y478" s="550"/>
      <c r="Z478" s="550"/>
      <c r="AA478" s="550"/>
      <c r="AB478" s="550"/>
      <c r="AC478" s="550"/>
      <c r="AD478" s="550"/>
      <c r="AE478" s="550"/>
      <c r="AF478" s="550"/>
      <c r="AG478" s="936"/>
      <c r="AH478" s="554"/>
      <c r="AI478" s="553"/>
      <c r="AJ478" s="555"/>
      <c r="AM478" s="552"/>
      <c r="AN478" s="552"/>
      <c r="AO478" s="552"/>
      <c r="AP478" s="552"/>
      <c r="AQ478" s="552"/>
      <c r="AR478" s="556"/>
      <c r="AS478" s="559" t="str">
        <f>AS599</f>
        <v>G</v>
      </c>
      <c r="AT478" s="552"/>
      <c r="AU478" s="559" t="str">
        <f>AU599</f>
        <v>W</v>
      </c>
      <c r="AV478" s="559" t="str">
        <f>AV599</f>
        <v>U</v>
      </c>
      <c r="AW478" s="551"/>
      <c r="AX478" s="552"/>
      <c r="AY478" s="552"/>
      <c r="AZ478" s="552"/>
      <c r="BA478" s="81"/>
      <c r="BB478" s="81"/>
      <c r="BC478" s="81"/>
      <c r="BD478" s="543"/>
      <c r="BE478" s="81"/>
      <c r="BF478" s="544"/>
      <c r="BG478" s="169"/>
      <c r="BS478" s="81"/>
      <c r="BT478" s="169"/>
      <c r="BU478" s="169"/>
      <c r="BV478" s="169"/>
      <c r="BW478" s="169"/>
      <c r="BX478" s="169"/>
      <c r="BY478" s="169"/>
    </row>
    <row r="479" spans="1:77" s="322" customFormat="1" ht="36" customHeight="1" thickTop="1" thickBot="1" x14ac:dyDescent="0.25">
      <c r="B479" s="1128"/>
      <c r="C479" s="1208" t="str">
        <f>usrCode(AS478&amp;AU478&amp;"/"&amp;AV478)</f>
        <v>GW/u</v>
      </c>
      <c r="D479" s="1394" t="str">
        <f>$U$3&amp;U479&amp;$U$4&amp;V479&amp;$U$5&amp;$U$6&amp;$U$7&amp;S479&amp;$U$8&amp;T479&amp;$U$9</f>
        <v>S'identifier à son groupe, appartenir au vivant
(= SE FONDRE DANS SA TRIBU, EXISTER)</v>
      </c>
      <c r="E479" s="1387"/>
      <c r="F479" s="554"/>
      <c r="G479" s="1236" t="str">
        <f>$CB$2&amp;S478&amp;$CC$2&amp;T478</f>
        <v>99% appartenir
  0% savoir</v>
      </c>
      <c r="H479" s="1506" t="s">
        <v>6</v>
      </c>
      <c r="I479" s="1505"/>
      <c r="J479" s="1507" t="s">
        <v>439</v>
      </c>
      <c r="K479" s="1508" t="s">
        <v>439</v>
      </c>
      <c r="L479" s="1509"/>
      <c r="M479" s="1510" t="s">
        <v>439</v>
      </c>
      <c r="N479" s="1511"/>
      <c r="O479" s="1110"/>
      <c r="P479" s="554"/>
      <c r="Q479" s="550" t="str">
        <f>C479</f>
        <v>GW/u</v>
      </c>
      <c r="R479" s="550" t="str">
        <f>usrCode(A481&amp;"/"&amp;A485)</f>
        <v>G/u</v>
      </c>
      <c r="S479" s="1236" t="str">
        <f t="shared" ref="S479:S488" si="174">UPPER(VLOOKUP(Q479,LibProfils,4,FALSE))</f>
        <v>SE FONDRE DANS SA TRIBU</v>
      </c>
      <c r="T479" s="1236" t="str">
        <f t="shared" ref="T479:T489" si="175">UPPER(VLOOKUP(R479,LibProfils,4,FALSE))</f>
        <v>EXISTER</v>
      </c>
      <c r="U479" s="1236" t="str">
        <f t="shared" ref="U479:U489" si="176">UPPER(LEFT(VLOOKUP(Q479,LibProfils,5,FALSE)))&amp;MID(VLOOKUP(Q479,LibProfils,5,FALSE),2,99)</f>
        <v>S'identifier à son groupe</v>
      </c>
      <c r="V479" s="1236" t="str">
        <f t="shared" ref="V479:V489" si="177">VLOOKUP(R479,LibProfils,5,FALSE)</f>
        <v>appartenir au vivant</v>
      </c>
      <c r="W479" s="554"/>
      <c r="X479" s="550"/>
      <c r="Y479" s="550"/>
      <c r="Z479" s="550"/>
      <c r="AA479" s="550"/>
      <c r="AB479" s="550"/>
      <c r="AC479" s="550"/>
      <c r="AD479" s="550"/>
      <c r="AE479" s="550"/>
      <c r="AF479" s="550"/>
      <c r="AG479" s="936"/>
      <c r="AH479" s="554"/>
      <c r="AI479" s="553"/>
      <c r="AJ479" s="555"/>
      <c r="AM479" s="552"/>
      <c r="AN479" s="552"/>
      <c r="AO479" s="552"/>
      <c r="AP479" s="552"/>
      <c r="AQ479" s="552"/>
      <c r="AR479" s="556"/>
      <c r="AS479" s="552"/>
      <c r="AT479" s="552"/>
      <c r="AU479" s="559"/>
      <c r="AV479" s="559"/>
      <c r="AW479" s="551"/>
      <c r="AX479" s="552"/>
      <c r="AY479" s="552"/>
      <c r="AZ479" s="552"/>
      <c r="BA479" s="81"/>
      <c r="BB479" s="81"/>
      <c r="BC479" s="81"/>
      <c r="BD479" s="543"/>
      <c r="BE479" s="81"/>
      <c r="BF479" s="544"/>
      <c r="BG479" s="169"/>
      <c r="BS479" s="81"/>
      <c r="BT479" s="169"/>
      <c r="BU479" s="169"/>
      <c r="BV479" s="169"/>
      <c r="BW479" s="169"/>
      <c r="BX479" s="169"/>
      <c r="BY479" s="169"/>
    </row>
    <row r="480" spans="1:77" s="322" customFormat="1" ht="36" customHeight="1" thickTop="1" thickBot="1" x14ac:dyDescent="0.25">
      <c r="B480" s="1578" t="s">
        <v>385</v>
      </c>
      <c r="C480" s="1139"/>
      <c r="D480" s="1395" t="str">
        <f t="shared" ref="D480:D489" si="178">$U$3&amp;U480&amp;$U$4&amp;V480&amp;$U$5&amp;$U$6&amp;$U$7&amp;S480&amp;$U$8&amp;T480&amp;$U$9</f>
        <v>S'identifier à son groupe, cultiver ses relations
(= SE FONDRE DANS SA TRIBU, S'ENTENDRE)</v>
      </c>
      <c r="E480" s="1303"/>
      <c r="F480" s="554"/>
      <c r="G480" s="1236" t="str">
        <f>$CB$3&amp;S478&amp;$CC$3&amp;T478</f>
        <v>88% appartenir
11% savoir</v>
      </c>
      <c r="H480" s="1506" t="s">
        <v>11</v>
      </c>
      <c r="I480" s="1503"/>
      <c r="J480" s="1507" t="s">
        <v>16</v>
      </c>
      <c r="K480" s="1508" t="s">
        <v>16</v>
      </c>
      <c r="L480" s="1509" t="s">
        <v>16</v>
      </c>
      <c r="M480" s="1512"/>
      <c r="N480" s="1511"/>
      <c r="O480" s="1110"/>
      <c r="P480" s="554"/>
      <c r="Q480" s="550" t="str">
        <f>C479</f>
        <v>GW/u</v>
      </c>
      <c r="R480" s="550" t="str">
        <f>usrCode(A481&amp;A484)</f>
        <v>GW</v>
      </c>
      <c r="S480" s="1236" t="str">
        <f t="shared" si="174"/>
        <v>SE FONDRE DANS SA TRIBU</v>
      </c>
      <c r="T480" s="1236" t="str">
        <f t="shared" si="175"/>
        <v>S'ENTENDRE</v>
      </c>
      <c r="U480" s="1236" t="str">
        <f t="shared" si="176"/>
        <v>S'identifier à son groupe</v>
      </c>
      <c r="V480" s="1236" t="str">
        <f t="shared" si="177"/>
        <v>cultiver ses relations</v>
      </c>
      <c r="W480" s="554"/>
      <c r="X480" s="550"/>
      <c r="Y480" s="550"/>
      <c r="Z480" s="550"/>
      <c r="AA480" s="550"/>
      <c r="AB480" s="550"/>
      <c r="AC480" s="550"/>
      <c r="AD480" s="550"/>
      <c r="AE480" s="550"/>
      <c r="AF480" s="550"/>
      <c r="AG480" s="936"/>
      <c r="AH480" s="554"/>
      <c r="AI480" s="553"/>
      <c r="AJ480" s="555"/>
      <c r="AM480" s="552"/>
      <c r="AN480" s="552"/>
      <c r="AO480" s="552"/>
      <c r="AP480" s="552"/>
      <c r="AQ480" s="552"/>
      <c r="AR480" s="556"/>
      <c r="AS480" s="552"/>
      <c r="AT480" s="552"/>
      <c r="AU480" s="559"/>
      <c r="AV480" s="559"/>
      <c r="AW480" s="551"/>
      <c r="AX480" s="552"/>
      <c r="AY480" s="552"/>
      <c r="AZ480" s="552"/>
      <c r="BA480" s="81"/>
      <c r="BB480" s="81"/>
      <c r="BC480" s="81"/>
      <c r="BD480" s="543"/>
      <c r="BE480" s="81"/>
      <c r="BF480" s="544"/>
      <c r="BG480" s="169"/>
      <c r="BS480" s="81"/>
      <c r="BT480" s="169"/>
      <c r="BU480" s="169"/>
      <c r="BV480" s="169"/>
      <c r="BW480" s="169"/>
      <c r="BX480" s="169"/>
      <c r="BY480" s="169"/>
    </row>
    <row r="481" spans="1:77" s="322" customFormat="1" ht="36" customHeight="1" thickTop="1" thickBot="1" x14ac:dyDescent="0.25">
      <c r="A481" s="31" t="str">
        <f>usrCode(AS478)</f>
        <v>G</v>
      </c>
      <c r="B481" s="553" t="str">
        <f>UPPER(VLOOKUP(A481,LibProfils,4,FALSE))&amp;CHAR(10)&amp;"("&amp;VLOOKUP(A481,LibProfils,5,FALSE)&amp;")"</f>
        <v>APPRÉCIER
(vivre dans un monde de bonheur)</v>
      </c>
      <c r="C481" s="1140"/>
      <c r="D481" s="1398" t="str">
        <f t="shared" si="178"/>
        <v>Parfaire l'harmonie, cultiver ses relations
(= VIVRE DANS LA DOUCEUR, S'ENTENDRE)</v>
      </c>
      <c r="E481" s="1304"/>
      <c r="F481" s="554"/>
      <c r="G481" s="1236" t="str">
        <f>$CB$4&amp;S478&amp;$CC$4&amp;T478</f>
        <v>77% appartenir
22% savoir</v>
      </c>
      <c r="H481" s="1506" t="s">
        <v>7</v>
      </c>
      <c r="I481" s="1503"/>
      <c r="J481" s="1513"/>
      <c r="K481" s="1508" t="s">
        <v>442</v>
      </c>
      <c r="L481" s="1509" t="s">
        <v>442</v>
      </c>
      <c r="M481" s="1512"/>
      <c r="N481" s="1514" t="s">
        <v>442</v>
      </c>
      <c r="O481" s="1110"/>
      <c r="P481" s="554"/>
      <c r="Q481" s="550" t="str">
        <f>C482</f>
        <v>GW.u</v>
      </c>
      <c r="R481" s="550" t="str">
        <f>usrCode(A481&amp;A484)</f>
        <v>GW</v>
      </c>
      <c r="S481" s="1236" t="str">
        <f t="shared" si="174"/>
        <v>VIVRE DANS LA DOUCEUR</v>
      </c>
      <c r="T481" s="1236" t="str">
        <f t="shared" si="175"/>
        <v>S'ENTENDRE</v>
      </c>
      <c r="U481" s="1236" t="str">
        <f t="shared" si="176"/>
        <v>Parfaire l'harmonie</v>
      </c>
      <c r="V481" s="1236" t="str">
        <f t="shared" si="177"/>
        <v>cultiver ses relations</v>
      </c>
      <c r="W481" s="554"/>
      <c r="X481" s="550"/>
      <c r="Y481" s="550"/>
      <c r="Z481" s="550"/>
      <c r="AA481" s="550"/>
      <c r="AB481" s="550"/>
      <c r="AC481" s="550"/>
      <c r="AD481" s="550"/>
      <c r="AE481" s="550"/>
      <c r="AF481" s="550"/>
      <c r="AG481" s="936"/>
      <c r="AH481" s="554"/>
      <c r="AI481" s="553"/>
      <c r="AJ481" s="555"/>
      <c r="AM481" s="552"/>
      <c r="AN481" s="552"/>
      <c r="AO481" s="552"/>
      <c r="AP481" s="552"/>
      <c r="AQ481" s="552"/>
      <c r="AR481" s="556"/>
      <c r="AS481" s="552"/>
      <c r="AT481" s="552"/>
      <c r="AU481" s="559"/>
      <c r="AV481" s="559"/>
      <c r="AW481" s="551"/>
      <c r="AX481" s="552"/>
      <c r="AY481" s="552"/>
      <c r="AZ481" s="552"/>
      <c r="BA481" s="81"/>
      <c r="BB481" s="81"/>
      <c r="BC481" s="81"/>
      <c r="BD481" s="543"/>
      <c r="BE481" s="81"/>
      <c r="BF481" s="544"/>
      <c r="BG481" s="169"/>
      <c r="BS481" s="81"/>
      <c r="BT481" s="169"/>
      <c r="BU481" s="169"/>
      <c r="BV481" s="169"/>
      <c r="BW481" s="169"/>
      <c r="BX481" s="169"/>
      <c r="BY481" s="169"/>
    </row>
    <row r="482" spans="1:77" s="322" customFormat="1" ht="36" customHeight="1" thickTop="1" thickBot="1" x14ac:dyDescent="0.25">
      <c r="C482" s="1388" t="str">
        <f>usrCode(AS478&amp;AU478)&amp;"."&amp;LOWER(AV478)</f>
        <v>GW.u</v>
      </c>
      <c r="D482" s="1399" t="str">
        <f t="shared" si="178"/>
        <v>Parfaire l'harmonie, être accueilli tel qu'on est
(= VIVRE DANS LA DOUCEUR, VIVRE DANS LA PAIX)</v>
      </c>
      <c r="E482" s="1389"/>
      <c r="F482" s="554"/>
      <c r="G482" s="1236" t="str">
        <f>$CB$5&amp;S478&amp;$CC$5&amp;T478</f>
        <v>66% appartenir
33% savoir</v>
      </c>
      <c r="H482" s="1506" t="s">
        <v>12</v>
      </c>
      <c r="I482" s="1503"/>
      <c r="J482" s="1513"/>
      <c r="K482" s="1508" t="s">
        <v>17</v>
      </c>
      <c r="L482" s="1509" t="s">
        <v>17</v>
      </c>
      <c r="M482" s="1510" t="s">
        <v>17</v>
      </c>
      <c r="N482" s="1511"/>
      <c r="O482" s="1110"/>
      <c r="P482" s="554"/>
      <c r="Q482" s="550" t="str">
        <f>C482</f>
        <v>GW.u</v>
      </c>
      <c r="R482" s="550" t="str">
        <f>A481&amp;"."&amp;LOWER(A484)</f>
        <v>G.w</v>
      </c>
      <c r="S482" s="1236" t="str">
        <f t="shared" si="174"/>
        <v>VIVRE DANS LA DOUCEUR</v>
      </c>
      <c r="T482" s="1236" t="str">
        <f t="shared" si="175"/>
        <v>VIVRE DANS LA PAIX</v>
      </c>
      <c r="U482" s="1236" t="str">
        <f t="shared" si="176"/>
        <v>Parfaire l'harmonie</v>
      </c>
      <c r="V482" s="1236" t="str">
        <f t="shared" si="177"/>
        <v>être accueilli tel qu'on est</v>
      </c>
      <c r="W482" s="554"/>
      <c r="X482" s="550"/>
      <c r="Y482" s="550"/>
      <c r="Z482" s="550"/>
      <c r="AA482" s="550"/>
      <c r="AB482" s="550"/>
      <c r="AC482" s="550"/>
      <c r="AD482" s="550"/>
      <c r="AE482" s="550"/>
      <c r="AF482" s="550"/>
      <c r="AG482" s="936"/>
      <c r="AH482" s="554"/>
      <c r="AI482" s="553"/>
      <c r="AJ482" s="555"/>
      <c r="AM482" s="552"/>
      <c r="AN482" s="552"/>
      <c r="AO482" s="552"/>
      <c r="AP482" s="552"/>
      <c r="AQ482" s="552"/>
      <c r="AR482" s="556"/>
      <c r="AS482" s="552"/>
      <c r="AT482" s="552"/>
      <c r="AU482" s="559"/>
      <c r="AV482" s="559"/>
      <c r="AW482" s="551"/>
      <c r="AX482" s="552"/>
      <c r="AY482" s="552"/>
      <c r="AZ482" s="552"/>
      <c r="BA482" s="81"/>
      <c r="BB482" s="81"/>
      <c r="BC482" s="81"/>
      <c r="BD482" s="543"/>
      <c r="BE482" s="81"/>
      <c r="BF482" s="544"/>
      <c r="BG482" s="169"/>
      <c r="BS482" s="81"/>
      <c r="BT482" s="169"/>
      <c r="BU482" s="169"/>
      <c r="BV482" s="169"/>
      <c r="BW482" s="169"/>
      <c r="BX482" s="169"/>
      <c r="BY482" s="169"/>
    </row>
    <row r="483" spans="1:77" s="322" customFormat="1" ht="36" customHeight="1" thickTop="1" thickBot="1" x14ac:dyDescent="0.25">
      <c r="B483" s="1578" t="s">
        <v>384</v>
      </c>
      <c r="C483" s="1141"/>
      <c r="D483" s="1396" t="str">
        <f t="shared" si="178"/>
        <v>Bien fonctionner avec la société, être accueilli tel qu'on est
(= S'ACCORDER, VIVRE DANS LA PAIX)</v>
      </c>
      <c r="E483" s="1305"/>
      <c r="F483" s="554"/>
      <c r="G483" s="1236" t="str">
        <f>$CB$6&amp;S478&amp;$CC$6&amp;T478</f>
        <v>55% appartenir
44% savoir</v>
      </c>
      <c r="H483" s="1506" t="s">
        <v>8</v>
      </c>
      <c r="I483" s="1503"/>
      <c r="J483" s="1507" t="s">
        <v>441</v>
      </c>
      <c r="K483" s="1515"/>
      <c r="L483" s="1509" t="s">
        <v>441</v>
      </c>
      <c r="M483" s="1510" t="s">
        <v>441</v>
      </c>
      <c r="N483" s="1511"/>
      <c r="O483" s="1110"/>
      <c r="P483" s="554"/>
      <c r="Q483" s="550" t="str">
        <f>A478</f>
        <v>GWU</v>
      </c>
      <c r="R483" s="550" t="str">
        <f>A481&amp;"."&amp;LOWER(A484)</f>
        <v>G.w</v>
      </c>
      <c r="S483" s="1236" t="str">
        <f t="shared" si="174"/>
        <v>S'ACCORDER</v>
      </c>
      <c r="T483" s="1236" t="str">
        <f t="shared" si="175"/>
        <v>VIVRE DANS LA PAIX</v>
      </c>
      <c r="U483" s="1236" t="str">
        <f t="shared" si="176"/>
        <v>Bien fonctionner avec la société</v>
      </c>
      <c r="V483" s="1236" t="str">
        <f t="shared" si="177"/>
        <v>être accueilli tel qu'on est</v>
      </c>
      <c r="W483" s="554"/>
      <c r="X483" s="550"/>
      <c r="Y483" s="550"/>
      <c r="Z483" s="550"/>
      <c r="AA483" s="550"/>
      <c r="AB483" s="550"/>
      <c r="AC483" s="550"/>
      <c r="AD483" s="550"/>
      <c r="AE483" s="550"/>
      <c r="AF483" s="550"/>
      <c r="AG483" s="936"/>
      <c r="AH483" s="554"/>
      <c r="AI483" s="553"/>
      <c r="AJ483" s="555"/>
      <c r="AM483" s="552"/>
      <c r="AN483" s="552"/>
      <c r="AO483" s="552"/>
      <c r="AP483" s="552"/>
      <c r="AQ483" s="552"/>
      <c r="AR483" s="556"/>
      <c r="AS483" s="552"/>
      <c r="AT483" s="552"/>
      <c r="AU483" s="559"/>
      <c r="AV483" s="559"/>
      <c r="AW483" s="551"/>
      <c r="AX483" s="552"/>
      <c r="AY483" s="552"/>
      <c r="AZ483" s="552"/>
      <c r="BA483" s="81"/>
      <c r="BB483" s="81"/>
      <c r="BC483" s="81"/>
      <c r="BD483" s="543"/>
      <c r="BE483" s="81"/>
      <c r="BF483" s="544"/>
      <c r="BG483" s="169"/>
      <c r="BS483" s="81"/>
      <c r="BT483" s="169"/>
      <c r="BU483" s="169"/>
      <c r="BV483" s="169"/>
      <c r="BW483" s="169"/>
      <c r="BX483" s="169"/>
      <c r="BY483" s="169"/>
    </row>
    <row r="484" spans="1:77" s="322" customFormat="1" ht="36" customHeight="1" thickTop="1" thickBot="1" x14ac:dyDescent="0.25">
      <c r="A484" s="31" t="str">
        <f>usrCode(AU478)</f>
        <v>W</v>
      </c>
      <c r="B484" s="553" t="str">
        <f>UPPER(VLOOKUP(A484,LibProfils,4,FALSE))&amp;CHAR(10)&amp;"("&amp;VLOOKUP(A484,LibProfils,5,FALSE)&amp;")"</f>
        <v>APPARTENIR
(vivre en société)</v>
      </c>
      <c r="C484" s="1137"/>
      <c r="D484" s="1395" t="str">
        <f t="shared" si="178"/>
        <v>Bien fonctionner avec la société, s'émerveiller du monde
(= S'ACCORDER, ACCUEILLIR LA RÉALITÉ)</v>
      </c>
      <c r="E484" s="1306"/>
      <c r="F484" s="554"/>
      <c r="G484" s="1236" t="str">
        <f>$CB$7&amp;S478&amp;$CC$7&amp;T478</f>
        <v>44% appartenir
55% savoir</v>
      </c>
      <c r="H484" s="1506" t="s">
        <v>13</v>
      </c>
      <c r="I484" s="1503"/>
      <c r="J484" s="1513"/>
      <c r="K484" s="1515"/>
      <c r="L484" s="1509" t="s">
        <v>18</v>
      </c>
      <c r="M484" s="1510" t="s">
        <v>18</v>
      </c>
      <c r="N484" s="1514" t="s">
        <v>18</v>
      </c>
      <c r="O484" s="1110"/>
      <c r="P484" s="554"/>
      <c r="Q484" s="550" t="str">
        <f>A478</f>
        <v>GWU</v>
      </c>
      <c r="R484" s="550" t="str">
        <f>A481&amp;"."&amp;LOWER(A485)</f>
        <v>G.u</v>
      </c>
      <c r="S484" s="1236" t="str">
        <f t="shared" si="174"/>
        <v>S'ACCORDER</v>
      </c>
      <c r="T484" s="1236" t="str">
        <f t="shared" si="175"/>
        <v>ACCUEILLIR LA RÉALITÉ</v>
      </c>
      <c r="U484" s="1236" t="str">
        <f t="shared" si="176"/>
        <v>Bien fonctionner avec la société</v>
      </c>
      <c r="V484" s="1236" t="str">
        <f t="shared" si="177"/>
        <v>s'émerveiller du monde</v>
      </c>
      <c r="W484" s="554"/>
      <c r="X484" s="550"/>
      <c r="Y484" s="550"/>
      <c r="Z484" s="550"/>
      <c r="AA484" s="550"/>
      <c r="AB484" s="550"/>
      <c r="AC484" s="550"/>
      <c r="AD484" s="550"/>
      <c r="AE484" s="550"/>
      <c r="AF484" s="550"/>
      <c r="AG484" s="936"/>
      <c r="AH484" s="554"/>
      <c r="AI484" s="553"/>
      <c r="AJ484" s="555"/>
      <c r="AM484" s="552"/>
      <c r="AN484" s="552"/>
      <c r="AO484" s="552"/>
      <c r="AP484" s="552"/>
      <c r="AQ484" s="552"/>
      <c r="AR484" s="556"/>
      <c r="AS484" s="552"/>
      <c r="AT484" s="552"/>
      <c r="AU484" s="559"/>
      <c r="AV484" s="559"/>
      <c r="AW484" s="551"/>
      <c r="AX484" s="552"/>
      <c r="AY484" s="552"/>
      <c r="AZ484" s="552"/>
      <c r="BA484" s="81"/>
      <c r="BB484" s="81"/>
      <c r="BC484" s="81"/>
      <c r="BD484" s="543"/>
      <c r="BE484" s="81"/>
      <c r="BF484" s="544"/>
      <c r="BG484" s="169"/>
      <c r="BS484" s="81"/>
      <c r="BT484" s="169"/>
      <c r="BU484" s="169"/>
      <c r="BV484" s="169"/>
      <c r="BW484" s="169"/>
      <c r="BX484" s="169"/>
      <c r="BY484" s="169"/>
    </row>
    <row r="485" spans="1:77" s="322" customFormat="1" ht="36" customHeight="1" thickTop="1" thickBot="1" x14ac:dyDescent="0.25">
      <c r="A485" s="31" t="str">
        <f>usrCode(AV478)</f>
        <v>U</v>
      </c>
      <c r="B485" s="553" t="str">
        <f>UPPER(VLOOKUP(A485,LibProfils,4,FALSE))&amp;CHAR(10)&amp;"("&amp;VLOOKUP(A485,LibProfils,5,FALSE)&amp;")"</f>
        <v>SAVOIR
(vivre dans un monde d'intelligence)</v>
      </c>
      <c r="C485" s="1390" t="str">
        <f>usrCode(AS478&amp;AV478)&amp;"."&amp;LOWER(AU478)</f>
        <v>GU.w</v>
      </c>
      <c r="D485" s="1396" t="str">
        <f t="shared" si="178"/>
        <v>Écarter facilement toute difficulté, s'émerveiller du monde
(= VIVRE AVEC INTELLIGENCE -GU-, ACCUEILLIR LA RÉALITÉ)</v>
      </c>
      <c r="E485" s="1391"/>
      <c r="F485" s="554"/>
      <c r="G485" s="1236" t="str">
        <f>$CB$8&amp;S478&amp;$CC$8&amp;T478</f>
        <v>33% appartenir
66% savoir</v>
      </c>
      <c r="H485" s="1506" t="s">
        <v>9</v>
      </c>
      <c r="I485" s="1503"/>
      <c r="J485" s="1513"/>
      <c r="K485" s="1508" t="s">
        <v>443</v>
      </c>
      <c r="L485" s="1516"/>
      <c r="M485" s="1510" t="s">
        <v>443</v>
      </c>
      <c r="N485" s="1514" t="s">
        <v>443</v>
      </c>
      <c r="O485" s="1110"/>
      <c r="P485" s="554"/>
      <c r="Q485" s="550" t="str">
        <f>C485</f>
        <v>GU.w</v>
      </c>
      <c r="R485" s="550" t="str">
        <f>A481&amp;"."&amp;LOWER(A485)</f>
        <v>G.u</v>
      </c>
      <c r="S485" s="1236" t="str">
        <f t="shared" si="174"/>
        <v>VIVRE AVEC INTELLIGENCE -GU-</v>
      </c>
      <c r="T485" s="1236" t="str">
        <f t="shared" si="175"/>
        <v>ACCUEILLIR LA RÉALITÉ</v>
      </c>
      <c r="U485" s="1236" t="str">
        <f t="shared" si="176"/>
        <v>Écarter facilement toute difficulté</v>
      </c>
      <c r="V485" s="1236" t="str">
        <f t="shared" si="177"/>
        <v>s'émerveiller du monde</v>
      </c>
      <c r="W485" s="554"/>
      <c r="X485" s="550"/>
      <c r="Y485" s="550"/>
      <c r="Z485" s="550"/>
      <c r="AA485" s="550"/>
      <c r="AB485" s="550"/>
      <c r="AC485" s="550"/>
      <c r="AD485" s="550"/>
      <c r="AE485" s="550"/>
      <c r="AF485" s="550"/>
      <c r="AG485" s="936"/>
      <c r="AH485" s="554"/>
      <c r="AI485" s="553"/>
      <c r="AJ485" s="555"/>
      <c r="AM485" s="552"/>
      <c r="AN485" s="552"/>
      <c r="AO485" s="552"/>
      <c r="AP485" s="552"/>
      <c r="AQ485" s="552"/>
      <c r="AR485" s="556"/>
      <c r="AS485" s="552"/>
      <c r="AT485" s="552"/>
      <c r="AU485" s="559"/>
      <c r="AV485" s="559"/>
      <c r="AW485" s="551"/>
      <c r="AX485" s="552"/>
      <c r="AY485" s="552"/>
      <c r="AZ485" s="552"/>
      <c r="BA485" s="81"/>
      <c r="BB485" s="81"/>
      <c r="BC485" s="81"/>
      <c r="BD485" s="543"/>
      <c r="BE485" s="81"/>
      <c r="BF485" s="544"/>
      <c r="BG485" s="169"/>
      <c r="BS485" s="81"/>
      <c r="BT485" s="169"/>
      <c r="BU485" s="169"/>
      <c r="BV485" s="169"/>
      <c r="BW485" s="169"/>
      <c r="BX485" s="169"/>
      <c r="BY485" s="169"/>
    </row>
    <row r="486" spans="1:77" s="322" customFormat="1" ht="36" customHeight="1" thickTop="1" thickBot="1" x14ac:dyDescent="0.25">
      <c r="B486" s="1578" t="s">
        <v>589</v>
      </c>
      <c r="C486" s="1138"/>
      <c r="D486" s="1395" t="str">
        <f t="shared" si="178"/>
        <v>Écarter facilement toute difficulté, savoir vivre en toute facilité
(= VIVRE AVEC INTELLIGENCE -GU-, S'ADAPTER)</v>
      </c>
      <c r="E486" s="1392"/>
      <c r="F486" s="554"/>
      <c r="G486" s="1236" t="str">
        <f>$CB$9&amp;S478&amp;$CC$9&amp;T478</f>
        <v>22% appartenir
77% savoir</v>
      </c>
      <c r="H486" s="1506" t="s">
        <v>14</v>
      </c>
      <c r="I486" s="1503"/>
      <c r="J486" s="1507" t="s">
        <v>19</v>
      </c>
      <c r="K486" s="1515"/>
      <c r="L486" s="1516"/>
      <c r="M486" s="1510" t="s">
        <v>19</v>
      </c>
      <c r="N486" s="1514" t="s">
        <v>19</v>
      </c>
      <c r="O486" s="1110"/>
      <c r="P486" s="554"/>
      <c r="Q486" s="550" t="str">
        <f>C485</f>
        <v>GU.w</v>
      </c>
      <c r="R486" s="550" t="str">
        <f>usrCode(A481&amp;A485)</f>
        <v>GU</v>
      </c>
      <c r="S486" s="1236" t="str">
        <f t="shared" si="174"/>
        <v>VIVRE AVEC INTELLIGENCE -GU-</v>
      </c>
      <c r="T486" s="1236" t="str">
        <f t="shared" si="175"/>
        <v>S'ADAPTER</v>
      </c>
      <c r="U486" s="1236" t="str">
        <f t="shared" si="176"/>
        <v>Écarter facilement toute difficulté</v>
      </c>
      <c r="V486" s="1236" t="str">
        <f t="shared" si="177"/>
        <v>savoir vivre en toute facilité</v>
      </c>
      <c r="W486" s="554"/>
      <c r="X486" s="550"/>
      <c r="Y486" s="550"/>
      <c r="Z486" s="550"/>
      <c r="AA486" s="550"/>
      <c r="AB486" s="550"/>
      <c r="AC486" s="550"/>
      <c r="AD486" s="550"/>
      <c r="AE486" s="550"/>
      <c r="AF486" s="550"/>
      <c r="AG486" s="936"/>
      <c r="AH486" s="554"/>
      <c r="AI486" s="553"/>
      <c r="AJ486" s="555"/>
      <c r="AM486" s="552"/>
      <c r="AN486" s="552"/>
      <c r="AO486" s="552"/>
      <c r="AP486" s="552"/>
      <c r="AQ486" s="552"/>
      <c r="AR486" s="556"/>
      <c r="AS486" s="552"/>
      <c r="AT486" s="552"/>
      <c r="AU486" s="559"/>
      <c r="AV486" s="559"/>
      <c r="AW486" s="551"/>
      <c r="AX486" s="552"/>
      <c r="AY486" s="552"/>
      <c r="AZ486" s="552"/>
      <c r="BA486" s="81"/>
      <c r="BB486" s="81"/>
      <c r="BC486" s="81"/>
      <c r="BD486" s="543"/>
      <c r="BE486" s="81"/>
      <c r="BF486" s="544"/>
      <c r="BG486" s="169"/>
      <c r="BS486" s="81"/>
      <c r="BT486" s="169"/>
      <c r="BU486" s="169"/>
      <c r="BV486" s="169"/>
      <c r="BW486" s="169"/>
      <c r="BX486" s="169"/>
      <c r="BY486" s="169"/>
    </row>
    <row r="487" spans="1:77" s="322" customFormat="1" ht="36" customHeight="1" thickTop="1" thickBot="1" x14ac:dyDescent="0.25">
      <c r="A487" s="31" t="str">
        <f>usrCode(AU478&amp;AV478)</f>
        <v>WU</v>
      </c>
      <c r="B487" s="553" t="str">
        <f>UPPER(VLOOKUP(A487,LibProfils,4,FALSE))&amp;CHAR(10)&amp;"("&amp;VLOOKUP(A487,LibProfils,5,FALSE)&amp;")"</f>
        <v>STRUCTURER
(s'assurer d'un monde fonctionnel)</v>
      </c>
      <c r="C487" s="1138"/>
      <c r="D487" s="1398" t="str">
        <f t="shared" si="178"/>
        <v>S'adapter avec créativité, savoir vivre en toute facilité
(= ÊTRE INGÉNIEUX, S'ADAPTER)</v>
      </c>
      <c r="E487" s="1307"/>
      <c r="F487" s="554"/>
      <c r="G487" s="1236" t="str">
        <f>$CB$10&amp;S478&amp;$CC$10&amp;T478</f>
        <v>11% appartenir
88% savoir</v>
      </c>
      <c r="H487" s="1506" t="s">
        <v>10</v>
      </c>
      <c r="I487" s="1503"/>
      <c r="J487" s="1507" t="s">
        <v>440</v>
      </c>
      <c r="K487" s="1515"/>
      <c r="L487" s="1509" t="s">
        <v>440</v>
      </c>
      <c r="M487" s="1512"/>
      <c r="N487" s="1562" t="s">
        <v>440</v>
      </c>
      <c r="O487" s="1110"/>
      <c r="P487" s="554"/>
      <c r="Q487" s="550" t="str">
        <f>C488</f>
        <v>GU/w</v>
      </c>
      <c r="R487" s="550" t="str">
        <f>usrCode(A481&amp;A485)</f>
        <v>GU</v>
      </c>
      <c r="S487" s="1236" t="str">
        <f t="shared" si="174"/>
        <v>ÊTRE INGÉNIEUX</v>
      </c>
      <c r="T487" s="1236" t="str">
        <f t="shared" si="175"/>
        <v>S'ADAPTER</v>
      </c>
      <c r="U487" s="1236" t="str">
        <f t="shared" si="176"/>
        <v>S'adapter avec créativité</v>
      </c>
      <c r="V487" s="1236" t="str">
        <f t="shared" si="177"/>
        <v>savoir vivre en toute facilité</v>
      </c>
      <c r="W487" s="554"/>
      <c r="X487" s="550"/>
      <c r="Y487" s="550"/>
      <c r="Z487" s="550"/>
      <c r="AA487" s="550"/>
      <c r="AB487" s="550"/>
      <c r="AC487" s="550"/>
      <c r="AD487" s="550"/>
      <c r="AE487" s="550"/>
      <c r="AF487" s="550"/>
      <c r="AG487" s="936"/>
      <c r="AH487" s="554"/>
      <c r="AI487" s="553"/>
      <c r="AJ487" s="555"/>
      <c r="AM487" s="552"/>
      <c r="AN487" s="552"/>
      <c r="AO487" s="552"/>
      <c r="AP487" s="552"/>
      <c r="AQ487" s="552"/>
      <c r="AR487" s="556"/>
      <c r="AS487" s="552"/>
      <c r="AT487" s="552"/>
      <c r="AU487" s="559"/>
      <c r="AV487" s="559"/>
      <c r="AW487" s="551"/>
      <c r="AX487" s="552"/>
      <c r="AY487" s="552"/>
      <c r="AZ487" s="552"/>
      <c r="BA487" s="81"/>
      <c r="BB487" s="81"/>
      <c r="BC487" s="81"/>
      <c r="BD487" s="543"/>
      <c r="BE487" s="81"/>
      <c r="BF487" s="544"/>
      <c r="BG487" s="169"/>
      <c r="BS487" s="81"/>
      <c r="BT487" s="169"/>
      <c r="BU487" s="169"/>
      <c r="BV487" s="169"/>
      <c r="BW487" s="169"/>
      <c r="BX487" s="169"/>
      <c r="BY487" s="169"/>
    </row>
    <row r="488" spans="1:77" s="322" customFormat="1" ht="36" customHeight="1" thickTop="1" thickBot="1" x14ac:dyDescent="0.25">
      <c r="A488" s="31" t="s">
        <v>8</v>
      </c>
      <c r="B488" s="553" t="str">
        <f>UPPER(VLOOKUP(A488,LibProfils,4,FALSE))&amp;CHAR(10)&amp;"("&amp;VLOOKUP(A488,LibProfils,5,FALSE)&amp;")"</f>
        <v>OBTENIR
(exaucer ses souhaits)</v>
      </c>
      <c r="C488" s="1278" t="str">
        <f>usrCode(AS478&amp;AV478&amp;"/"&amp;AU478)</f>
        <v>GU/w</v>
      </c>
      <c r="D488" s="1399" t="str">
        <f t="shared" si="178"/>
        <v>S'adapter avec créativité, vivre sans rendre de comptes
(= ÊTRE INGÉNIEUX, S'ÉBATTRE)</v>
      </c>
      <c r="E488" s="1393" t="s">
        <v>29</v>
      </c>
      <c r="F488" s="554"/>
      <c r="G488" s="1236" t="str">
        <f>$CB$11&amp;S478&amp;$CC$11&amp;T478</f>
        <v xml:space="preserve">  0% appartenir
99% savoir</v>
      </c>
      <c r="H488" s="1506" t="s">
        <v>15</v>
      </c>
      <c r="I488" s="1517"/>
      <c r="J488" s="1507" t="s">
        <v>20</v>
      </c>
      <c r="K488" s="1508" t="s">
        <v>20</v>
      </c>
      <c r="L488" s="1516"/>
      <c r="M488" s="1561"/>
      <c r="N488" s="1563" t="s">
        <v>20</v>
      </c>
      <c r="O488" s="1110"/>
      <c r="P488" s="554"/>
      <c r="Q488" s="550" t="str">
        <f>C488</f>
        <v>GU/w</v>
      </c>
      <c r="R488" s="550" t="str">
        <f>usrCode(A481&amp;"/"&amp;A484)</f>
        <v>G/w</v>
      </c>
      <c r="S488" s="1236" t="str">
        <f t="shared" si="174"/>
        <v>ÊTRE INGÉNIEUX</v>
      </c>
      <c r="T488" s="1236" t="str">
        <f t="shared" si="175"/>
        <v>S'ÉBATTRE</v>
      </c>
      <c r="U488" s="1236" t="str">
        <f t="shared" si="176"/>
        <v>S'adapter avec créativité</v>
      </c>
      <c r="V488" s="1236" t="str">
        <f t="shared" si="177"/>
        <v>vivre sans rendre de comptes</v>
      </c>
      <c r="W488" s="554"/>
      <c r="X488" s="550"/>
      <c r="Y488" s="550"/>
      <c r="Z488" s="550"/>
      <c r="AA488" s="550"/>
      <c r="AB488" s="550"/>
      <c r="AC488" s="550"/>
      <c r="AD488" s="550"/>
      <c r="AE488" s="550"/>
      <c r="AF488" s="550"/>
      <c r="AG488" s="936"/>
      <c r="AH488" s="554"/>
      <c r="AI488" s="553"/>
      <c r="AJ488" s="555"/>
      <c r="AM488" s="552"/>
      <c r="AN488" s="552"/>
      <c r="AO488" s="552"/>
      <c r="AP488" s="552"/>
      <c r="AQ488" s="552"/>
      <c r="AR488" s="556"/>
      <c r="AS488" s="552"/>
      <c r="AT488" s="552"/>
      <c r="AU488" s="559"/>
      <c r="AV488" s="559"/>
      <c r="AW488" s="551"/>
      <c r="AX488" s="552"/>
      <c r="AY488" s="552"/>
      <c r="AZ488" s="552"/>
      <c r="BA488" s="81"/>
      <c r="BB488" s="81"/>
      <c r="BC488" s="81"/>
      <c r="BD488" s="543"/>
      <c r="BE488" s="81"/>
      <c r="BF488" s="544"/>
      <c r="BG488" s="169"/>
      <c r="BS488" s="81"/>
      <c r="BT488" s="169"/>
      <c r="BU488" s="169"/>
      <c r="BV488" s="169"/>
      <c r="BW488" s="169"/>
      <c r="BX488" s="169"/>
      <c r="BY488" s="169"/>
    </row>
    <row r="489" spans="1:77" s="322" customFormat="1" ht="36" customHeight="1" thickTop="1" thickBot="1" x14ac:dyDescent="0.25">
      <c r="B489" s="1363" t="str">
        <f>"présence de la motivation "&amp;A481&amp;" ("&amp;VLOOKUP(A481,LibProfils,4,FALSE)&amp;")"&amp;CHAR(10)&amp;"absence de la motivation "&amp;A487&amp;" ("&amp;VLOOKUP(A487,LibProfils,4,FALSE)&amp;")"</f>
        <v>présence de la motivation G (apprécier)
absence de la motivation WU (structurer)</v>
      </c>
      <c r="C489" s="1196" t="str">
        <f>A481&amp;"."&amp;LOWER(A488)</f>
        <v>G.br</v>
      </c>
      <c r="D489" s="1400" t="str">
        <f t="shared" si="178"/>
        <v>Vivre une vie merveilleuse, aller chercher satisfaction
(= PROFITER DE LA VIE, CONQUÉRIR)</v>
      </c>
      <c r="E489" s="1282"/>
      <c r="F489" s="554"/>
      <c r="G489" s="1236" t="str">
        <f>$CB$12&amp;VLOOKUP(AU478,LibProfils,4,FALSE)&amp;$CC$12&amp;VLOOKUP(AV478,LibProfils,4,FALSE)</f>
        <v xml:space="preserve">  0% appartenir
  0% savoir</v>
      </c>
      <c r="H489" s="1236"/>
      <c r="I489" s="1504" t="s">
        <v>445</v>
      </c>
      <c r="O489" s="1110"/>
      <c r="P489" s="554"/>
      <c r="Q489" s="550" t="str">
        <f>C489</f>
        <v>G.br</v>
      </c>
      <c r="R489" s="550" t="str">
        <f>usrCode(A481&amp;A488)</f>
        <v>BRG</v>
      </c>
      <c r="S489" s="1236" t="str">
        <f>UPPER(VLOOKUP(Q489,LibProfils,4,FALSE))</f>
        <v>PROFITER DE LA VIE</v>
      </c>
      <c r="T489" s="1236" t="str">
        <f t="shared" si="175"/>
        <v>CONQUÉRIR</v>
      </c>
      <c r="U489" s="1236" t="str">
        <f t="shared" si="176"/>
        <v>Vivre une vie merveilleuse</v>
      </c>
      <c r="V489" s="1236" t="str">
        <f t="shared" si="177"/>
        <v>aller chercher satisfaction</v>
      </c>
      <c r="W489" s="554"/>
      <c r="X489" s="550"/>
      <c r="Y489" s="550"/>
      <c r="Z489" s="550"/>
      <c r="AA489" s="550"/>
      <c r="AB489" s="550"/>
      <c r="AC489" s="550"/>
      <c r="AD489" s="550"/>
      <c r="AE489" s="550"/>
      <c r="AF489" s="550"/>
      <c r="AG489" s="936"/>
      <c r="AH489" s="554"/>
      <c r="AI489" s="553"/>
      <c r="AJ489" s="555"/>
      <c r="AM489" s="552"/>
      <c r="AN489" s="552"/>
      <c r="AO489" s="552"/>
      <c r="AP489" s="552"/>
      <c r="AQ489" s="552"/>
      <c r="AR489" s="556"/>
      <c r="AS489" s="552"/>
      <c r="AT489" s="552"/>
      <c r="AU489" s="559"/>
      <c r="AV489" s="559"/>
      <c r="AW489" s="551"/>
      <c r="AX489" s="552"/>
      <c r="AY489" s="552"/>
      <c r="AZ489" s="552"/>
      <c r="BA489" s="81"/>
      <c r="BB489" s="81"/>
      <c r="BC489" s="81"/>
      <c r="BD489" s="543"/>
      <c r="BE489" s="81"/>
      <c r="BF489" s="544"/>
      <c r="BG489" s="169"/>
      <c r="BS489" s="81"/>
      <c r="BT489" s="169"/>
      <c r="BU489" s="169"/>
      <c r="BV489" s="169"/>
      <c r="BW489" s="169"/>
      <c r="BX489" s="169"/>
      <c r="BY489" s="169"/>
    </row>
    <row r="490" spans="1:77" s="322" customFormat="1" ht="36" customHeight="1" thickTop="1" thickBot="1" x14ac:dyDescent="0.25">
      <c r="B490" s="1128"/>
      <c r="C490" s="1125"/>
      <c r="D490" s="553"/>
      <c r="E490" s="554"/>
      <c r="F490" s="554"/>
      <c r="G490" s="554"/>
      <c r="H490" s="1110"/>
      <c r="I490" s="1110"/>
      <c r="J490" s="1489"/>
      <c r="K490" s="1489"/>
      <c r="L490" s="1110"/>
      <c r="M490" s="1110"/>
      <c r="N490" s="1110"/>
      <c r="O490" s="1110"/>
      <c r="P490" s="554"/>
      <c r="Q490" s="554"/>
      <c r="R490" s="554"/>
      <c r="S490" s="554"/>
      <c r="T490" s="554"/>
      <c r="U490" s="554"/>
      <c r="V490" s="554"/>
      <c r="W490" s="554"/>
      <c r="X490" s="550"/>
      <c r="Y490" s="550"/>
      <c r="Z490" s="550"/>
      <c r="AA490" s="550"/>
      <c r="AB490" s="550"/>
      <c r="AC490" s="550"/>
      <c r="AD490" s="550"/>
      <c r="AE490" s="550"/>
      <c r="AF490" s="550"/>
      <c r="AG490" s="936"/>
      <c r="AH490" s="554"/>
      <c r="AI490" s="553"/>
      <c r="AJ490" s="555"/>
      <c r="AM490" s="552"/>
      <c r="AN490" s="552"/>
      <c r="AO490" s="552"/>
      <c r="AP490" s="552"/>
      <c r="AQ490" s="552"/>
      <c r="AR490" s="556"/>
      <c r="AS490" s="552"/>
      <c r="AT490" s="552"/>
      <c r="AU490" s="559"/>
      <c r="AV490" s="559"/>
      <c r="AW490" s="551"/>
      <c r="AX490" s="552"/>
      <c r="AY490" s="552"/>
      <c r="AZ490" s="552"/>
      <c r="BA490" s="81"/>
      <c r="BB490" s="81"/>
      <c r="BC490" s="81"/>
      <c r="BD490" s="543"/>
      <c r="BE490" s="81"/>
      <c r="BF490" s="544"/>
      <c r="BG490" s="169"/>
      <c r="BS490" s="81"/>
      <c r="BT490" s="169"/>
      <c r="BU490" s="169"/>
      <c r="BV490" s="169"/>
      <c r="BW490" s="169"/>
      <c r="BX490" s="169"/>
      <c r="BY490" s="169"/>
    </row>
    <row r="491" spans="1:77" s="322" customFormat="1" ht="36" customHeight="1" thickTop="1" thickBot="1" x14ac:dyDescent="0.25">
      <c r="A491" s="1282" t="str">
        <f>usrCode(AS491&amp;AU491&amp;AV491)</f>
        <v>WBG</v>
      </c>
      <c r="B491" s="1362" t="str">
        <f>UPPER(VLOOKUP(A491,LibProfils,4,FALSE))&amp;CHAR(10)&amp;"("&amp;VLOOKUP(A491,LibProfils,5,FALSE)&amp;")"</f>
        <v>S'INTÉGRER
(être important parmi les siens)</v>
      </c>
      <c r="C491" s="1125"/>
      <c r="D491" s="553"/>
      <c r="E491" s="554"/>
      <c r="F491" s="554"/>
      <c r="G491" s="1364"/>
      <c r="H491" s="1110"/>
      <c r="I491" s="1504" t="s">
        <v>444</v>
      </c>
      <c r="J491" s="1489"/>
      <c r="K491" s="1489"/>
      <c r="L491" s="1110"/>
      <c r="M491" s="1110"/>
      <c r="N491" s="1110"/>
      <c r="O491" s="1110"/>
      <c r="P491" s="554"/>
      <c r="Q491" s="554" t="str">
        <f>A497</f>
        <v>W</v>
      </c>
      <c r="R491" s="554" t="str">
        <f>A498</f>
        <v>B</v>
      </c>
      <c r="S491" s="1236" t="str">
        <f>VLOOKUP(Q491,LibProfils,4,FALSE)</f>
        <v>appartenir</v>
      </c>
      <c r="T491" s="1236" t="str">
        <f>VLOOKUP(R491,LibProfils,4,FALSE)</f>
        <v>pouvoir</v>
      </c>
      <c r="U491" s="554"/>
      <c r="V491" s="554"/>
      <c r="W491" s="554"/>
      <c r="X491" s="550"/>
      <c r="Y491" s="550"/>
      <c r="Z491" s="550"/>
      <c r="AA491" s="550"/>
      <c r="AB491" s="550"/>
      <c r="AC491" s="550"/>
      <c r="AD491" s="550"/>
      <c r="AE491" s="550"/>
      <c r="AF491" s="550"/>
      <c r="AG491" s="936"/>
      <c r="AH491" s="554"/>
      <c r="AI491" s="553"/>
      <c r="AJ491" s="555"/>
      <c r="AM491" s="552"/>
      <c r="AN491" s="552"/>
      <c r="AO491" s="552"/>
      <c r="AP491" s="552"/>
      <c r="AQ491" s="552"/>
      <c r="AR491" s="556"/>
      <c r="AS491" s="559" t="str">
        <f>AS600</f>
        <v>G</v>
      </c>
      <c r="AT491" s="552"/>
      <c r="AU491" s="559" t="str">
        <f>AU600</f>
        <v>W</v>
      </c>
      <c r="AV491" s="559" t="str">
        <f>AV600</f>
        <v>B</v>
      </c>
      <c r="AW491" s="551"/>
      <c r="AX491" s="552"/>
      <c r="AY491" s="552"/>
      <c r="AZ491" s="552"/>
      <c r="BA491" s="81"/>
      <c r="BB491" s="81"/>
      <c r="BC491" s="81"/>
      <c r="BD491" s="543"/>
      <c r="BE491" s="81"/>
      <c r="BF491" s="544"/>
      <c r="BG491" s="169"/>
      <c r="BS491" s="81"/>
      <c r="BT491" s="169"/>
      <c r="BU491" s="169"/>
      <c r="BV491" s="169"/>
      <c r="BW491" s="169"/>
      <c r="BX491" s="169"/>
      <c r="BY491" s="169"/>
    </row>
    <row r="492" spans="1:77" s="322" customFormat="1" ht="36" customHeight="1" thickTop="1" thickBot="1" x14ac:dyDescent="0.25">
      <c r="B492" s="1128"/>
      <c r="C492" s="1208" t="str">
        <f>usrCode(AS491&amp;AU491&amp;"/"&amp;AV491)</f>
        <v>GW/b</v>
      </c>
      <c r="D492" s="1394" t="str">
        <f>$U$3&amp;U492&amp;$U$4&amp;V492&amp;$U$5&amp;$U$6&amp;$U$7&amp;S492&amp;$U$8&amp;T492&amp;$U$9</f>
        <v>Vivre dans la coopération et le partage, prendre soin des besoins de tous
(= VIVRE EN HARMONIE -GW-, COOPÉRER)</v>
      </c>
      <c r="E492" s="1387"/>
      <c r="F492" s="554"/>
      <c r="G492" s="1236" t="str">
        <f>$CB$2&amp;S491&amp;$CC$2&amp;T491</f>
        <v>99% appartenir
  0% pouvoir</v>
      </c>
      <c r="H492" s="1506" t="s">
        <v>6</v>
      </c>
      <c r="I492" s="1505"/>
      <c r="J492" s="1507" t="s">
        <v>439</v>
      </c>
      <c r="K492" s="1508" t="s">
        <v>439</v>
      </c>
      <c r="L492" s="1509"/>
      <c r="M492" s="1510" t="s">
        <v>439</v>
      </c>
      <c r="N492" s="1511"/>
      <c r="O492" s="1110"/>
      <c r="P492" s="554"/>
      <c r="Q492" s="550" t="str">
        <f>C492</f>
        <v>GW/b</v>
      </c>
      <c r="R492" s="550" t="str">
        <f>usrCode(A494&amp;"/"&amp;A498)</f>
        <v>G/b</v>
      </c>
      <c r="S492" s="1236" t="str">
        <f t="shared" ref="S492:S501" si="179">UPPER(VLOOKUP(Q492,LibProfils,4,FALSE))</f>
        <v>VIVRE EN HARMONIE -GW-</v>
      </c>
      <c r="T492" s="1236" t="str">
        <f t="shared" ref="T492:T502" si="180">UPPER(VLOOKUP(R492,LibProfils,4,FALSE))</f>
        <v>COOPÉRER</v>
      </c>
      <c r="U492" s="1236" t="str">
        <f t="shared" ref="U492:U502" si="181">UPPER(LEFT(VLOOKUP(Q492,LibProfils,5,FALSE)))&amp;MID(VLOOKUP(Q492,LibProfils,5,FALSE),2,99)</f>
        <v>Vivre dans la coopération et le partage</v>
      </c>
      <c r="V492" s="1236" t="str">
        <f t="shared" ref="V492:V502" si="182">VLOOKUP(R492,LibProfils,5,FALSE)</f>
        <v>prendre soin des besoins de tous</v>
      </c>
      <c r="W492" s="554"/>
      <c r="X492" s="550"/>
      <c r="Y492" s="550"/>
      <c r="Z492" s="550"/>
      <c r="AA492" s="550"/>
      <c r="AB492" s="550"/>
      <c r="AC492" s="550"/>
      <c r="AD492" s="550"/>
      <c r="AE492" s="550"/>
      <c r="AF492" s="550"/>
      <c r="AG492" s="936"/>
      <c r="AH492" s="554"/>
      <c r="AI492" s="553"/>
      <c r="AJ492" s="555"/>
      <c r="AM492" s="552"/>
      <c r="AN492" s="552"/>
      <c r="AO492" s="552"/>
      <c r="AP492" s="552"/>
      <c r="AQ492" s="552"/>
      <c r="AR492" s="556"/>
      <c r="AS492" s="552"/>
      <c r="AT492" s="552"/>
      <c r="AU492" s="559"/>
      <c r="AV492" s="559"/>
      <c r="AW492" s="551"/>
      <c r="AX492" s="552"/>
      <c r="AY492" s="552"/>
      <c r="AZ492" s="552"/>
      <c r="BA492" s="81"/>
      <c r="BB492" s="81"/>
      <c r="BC492" s="81"/>
      <c r="BD492" s="543"/>
      <c r="BE492" s="81"/>
      <c r="BF492" s="544"/>
      <c r="BG492" s="169"/>
      <c r="BS492" s="81"/>
      <c r="BT492" s="169"/>
      <c r="BU492" s="169"/>
      <c r="BV492" s="169"/>
      <c r="BW492" s="169"/>
      <c r="BX492" s="169"/>
      <c r="BY492" s="169"/>
    </row>
    <row r="493" spans="1:77" s="322" customFormat="1" ht="36" customHeight="1" thickTop="1" thickBot="1" x14ac:dyDescent="0.25">
      <c r="B493" s="1578" t="s">
        <v>385</v>
      </c>
      <c r="C493" s="1142"/>
      <c r="D493" s="1395" t="str">
        <f t="shared" ref="D493:D502" si="183">$U$3&amp;U493&amp;$U$4&amp;V493&amp;$U$5&amp;$U$6&amp;$U$7&amp;S493&amp;$U$8&amp;T493&amp;$U$9</f>
        <v>Vivre dans la coopération et le partage, cultiver ses relations
(= VIVRE EN HARMONIE -GW-, S'ENTENDRE)</v>
      </c>
      <c r="E493" s="1308"/>
      <c r="F493" s="554"/>
      <c r="G493" s="1236" t="str">
        <f>$CB$3&amp;S491&amp;$CC$3&amp;T491</f>
        <v>88% appartenir
11% pouvoir</v>
      </c>
      <c r="H493" s="1506" t="s">
        <v>11</v>
      </c>
      <c r="I493" s="1503"/>
      <c r="J493" s="1507" t="s">
        <v>16</v>
      </c>
      <c r="K493" s="1508" t="s">
        <v>16</v>
      </c>
      <c r="L493" s="1509" t="s">
        <v>16</v>
      </c>
      <c r="M493" s="1512"/>
      <c r="N493" s="1511"/>
      <c r="O493" s="1110"/>
      <c r="P493" s="554"/>
      <c r="Q493" s="550" t="str">
        <f>C492</f>
        <v>GW/b</v>
      </c>
      <c r="R493" s="550" t="str">
        <f>usrCode(A494&amp;A497)</f>
        <v>GW</v>
      </c>
      <c r="S493" s="1236" t="str">
        <f t="shared" si="179"/>
        <v>VIVRE EN HARMONIE -GW-</v>
      </c>
      <c r="T493" s="1236" t="str">
        <f t="shared" si="180"/>
        <v>S'ENTENDRE</v>
      </c>
      <c r="U493" s="1236" t="str">
        <f t="shared" si="181"/>
        <v>Vivre dans la coopération et le partage</v>
      </c>
      <c r="V493" s="1236" t="str">
        <f t="shared" si="182"/>
        <v>cultiver ses relations</v>
      </c>
      <c r="W493" s="554"/>
      <c r="X493" s="550"/>
      <c r="Y493" s="550"/>
      <c r="Z493" s="550"/>
      <c r="AA493" s="550"/>
      <c r="AB493" s="550"/>
      <c r="AC493" s="550"/>
      <c r="AD493" s="550"/>
      <c r="AE493" s="550"/>
      <c r="AF493" s="550"/>
      <c r="AG493" s="936"/>
      <c r="AH493" s="554"/>
      <c r="AI493" s="553"/>
      <c r="AJ493" s="555"/>
      <c r="AM493" s="552"/>
      <c r="AN493" s="552"/>
      <c r="AO493" s="552"/>
      <c r="AP493" s="552"/>
      <c r="AQ493" s="552"/>
      <c r="AR493" s="556"/>
      <c r="AS493" s="552"/>
      <c r="AT493" s="552"/>
      <c r="AU493" s="559"/>
      <c r="AV493" s="559"/>
      <c r="AW493" s="551"/>
      <c r="AX493" s="552"/>
      <c r="AY493" s="552"/>
      <c r="AZ493" s="552"/>
      <c r="BA493" s="81"/>
      <c r="BB493" s="81"/>
      <c r="BC493" s="81"/>
      <c r="BD493" s="543"/>
      <c r="BE493" s="81"/>
      <c r="BF493" s="544"/>
      <c r="BG493" s="169"/>
      <c r="BS493" s="81"/>
      <c r="BT493" s="169"/>
      <c r="BU493" s="169"/>
      <c r="BV493" s="169"/>
      <c r="BW493" s="169"/>
      <c r="BX493" s="169"/>
      <c r="BY493" s="169"/>
    </row>
    <row r="494" spans="1:77" s="322" customFormat="1" ht="36" customHeight="1" thickTop="1" thickBot="1" x14ac:dyDescent="0.25">
      <c r="A494" s="31" t="str">
        <f>usrCode(AS491)</f>
        <v>G</v>
      </c>
      <c r="B494" s="553" t="str">
        <f>UPPER(VLOOKUP(A494,LibProfils,4,FALSE))&amp;CHAR(10)&amp;"("&amp;VLOOKUP(A494,LibProfils,5,FALSE)&amp;")"</f>
        <v>APPRÉCIER
(vivre dans un monde de bonheur)</v>
      </c>
      <c r="C494" s="1143"/>
      <c r="D494" s="1398" t="str">
        <f t="shared" si="183"/>
        <v>Être accueilli, cultiver ses relations
(= S'INSÉRER DANS LA SOCIÉTÉ, S'ENTENDRE)</v>
      </c>
      <c r="E494" s="1309"/>
      <c r="F494" s="554"/>
      <c r="G494" s="1236" t="str">
        <f>$CB$4&amp;S491&amp;$CC$4&amp;T491</f>
        <v>77% appartenir
22% pouvoir</v>
      </c>
      <c r="H494" s="1506" t="s">
        <v>7</v>
      </c>
      <c r="I494" s="1503"/>
      <c r="J494" s="1513"/>
      <c r="K494" s="1508" t="s">
        <v>442</v>
      </c>
      <c r="L494" s="1509" t="s">
        <v>442</v>
      </c>
      <c r="M494" s="1512"/>
      <c r="N494" s="1514" t="s">
        <v>442</v>
      </c>
      <c r="O494" s="1110"/>
      <c r="P494" s="554"/>
      <c r="Q494" s="550" t="str">
        <f>C495</f>
        <v>GW.b</v>
      </c>
      <c r="R494" s="550" t="str">
        <f>usrCode(A494&amp;A497)</f>
        <v>GW</v>
      </c>
      <c r="S494" s="1236" t="str">
        <f t="shared" si="179"/>
        <v>S'INSÉRER DANS LA SOCIÉTÉ</v>
      </c>
      <c r="T494" s="1236" t="str">
        <f t="shared" si="180"/>
        <v>S'ENTENDRE</v>
      </c>
      <c r="U494" s="1236" t="str">
        <f t="shared" si="181"/>
        <v>Être accueilli</v>
      </c>
      <c r="V494" s="1236" t="str">
        <f t="shared" si="182"/>
        <v>cultiver ses relations</v>
      </c>
      <c r="W494" s="554"/>
      <c r="X494" s="550"/>
      <c r="Y494" s="550"/>
      <c r="Z494" s="550"/>
      <c r="AA494" s="550"/>
      <c r="AB494" s="550"/>
      <c r="AC494" s="550"/>
      <c r="AD494" s="550"/>
      <c r="AE494" s="550"/>
      <c r="AF494" s="550"/>
      <c r="AG494" s="936"/>
      <c r="AH494" s="554"/>
      <c r="AI494" s="553"/>
      <c r="AJ494" s="555"/>
      <c r="AM494" s="552"/>
      <c r="AN494" s="552"/>
      <c r="AO494" s="552"/>
      <c r="AP494" s="552"/>
      <c r="AQ494" s="552"/>
      <c r="AR494" s="556"/>
      <c r="AS494" s="552"/>
      <c r="AT494" s="552"/>
      <c r="AU494" s="559"/>
      <c r="AV494" s="559"/>
      <c r="AW494" s="551"/>
      <c r="AX494" s="552"/>
      <c r="AY494" s="552"/>
      <c r="AZ494" s="552"/>
      <c r="BA494" s="81"/>
      <c r="BB494" s="81"/>
      <c r="BC494" s="81"/>
      <c r="BD494" s="543"/>
      <c r="BE494" s="81"/>
      <c r="BF494" s="544"/>
      <c r="BG494" s="169"/>
      <c r="BS494" s="81"/>
      <c r="BT494" s="169"/>
      <c r="BU494" s="169"/>
      <c r="BV494" s="169"/>
      <c r="BW494" s="169"/>
      <c r="BX494" s="169"/>
      <c r="BY494" s="169"/>
    </row>
    <row r="495" spans="1:77" s="322" customFormat="1" ht="36" customHeight="1" thickTop="1" thickBot="1" x14ac:dyDescent="0.25">
      <c r="C495" s="1401" t="str">
        <f>usrCode(AS491&amp;AU491)&amp;"."&amp;LOWER(AV491)</f>
        <v>GW.b</v>
      </c>
      <c r="D495" s="1399" t="str">
        <f t="shared" si="183"/>
        <v>Être accueilli, être accueilli tel qu'on est
(= S'INSÉRER DANS LA SOCIÉTÉ, VIVRE DANS LA PAIX)</v>
      </c>
      <c r="E495" s="1402"/>
      <c r="F495" s="554"/>
      <c r="G495" s="1236" t="str">
        <f>$CB$5&amp;S491&amp;$CC$5&amp;T491</f>
        <v>66% appartenir
33% pouvoir</v>
      </c>
      <c r="H495" s="1506" t="s">
        <v>12</v>
      </c>
      <c r="I495" s="1503"/>
      <c r="J495" s="1513"/>
      <c r="K495" s="1508" t="s">
        <v>17</v>
      </c>
      <c r="L495" s="1509" t="s">
        <v>17</v>
      </c>
      <c r="M495" s="1510" t="s">
        <v>17</v>
      </c>
      <c r="N495" s="1511"/>
      <c r="O495" s="1110"/>
      <c r="P495" s="554"/>
      <c r="Q495" s="550" t="str">
        <f>C495</f>
        <v>GW.b</v>
      </c>
      <c r="R495" s="550" t="str">
        <f>A494&amp;"."&amp;LOWER(A497)</f>
        <v>G.w</v>
      </c>
      <c r="S495" s="1236" t="str">
        <f t="shared" si="179"/>
        <v>S'INSÉRER DANS LA SOCIÉTÉ</v>
      </c>
      <c r="T495" s="1236" t="str">
        <f t="shared" si="180"/>
        <v>VIVRE DANS LA PAIX</v>
      </c>
      <c r="U495" s="1236" t="str">
        <f t="shared" si="181"/>
        <v>Être accueilli</v>
      </c>
      <c r="V495" s="1236" t="str">
        <f t="shared" si="182"/>
        <v>être accueilli tel qu'on est</v>
      </c>
      <c r="W495" s="554"/>
      <c r="X495" s="550"/>
      <c r="Y495" s="550"/>
      <c r="Z495" s="550"/>
      <c r="AA495" s="550"/>
      <c r="AB495" s="550"/>
      <c r="AC495" s="550"/>
      <c r="AD495" s="550"/>
      <c r="AE495" s="550"/>
      <c r="AF495" s="550"/>
      <c r="AG495" s="936"/>
      <c r="AH495" s="554"/>
      <c r="AI495" s="553"/>
      <c r="AJ495" s="555"/>
      <c r="AM495" s="552"/>
      <c r="AN495" s="552"/>
      <c r="AO495" s="552"/>
      <c r="AP495" s="552"/>
      <c r="AQ495" s="552"/>
      <c r="AR495" s="556"/>
      <c r="AS495" s="552"/>
      <c r="AT495" s="552"/>
      <c r="AU495" s="559"/>
      <c r="AV495" s="559"/>
      <c r="AW495" s="551"/>
      <c r="AX495" s="552"/>
      <c r="AY495" s="552"/>
      <c r="AZ495" s="552"/>
      <c r="BA495" s="81"/>
      <c r="BB495" s="81"/>
      <c r="BC495" s="81"/>
      <c r="BD495" s="543"/>
      <c r="BE495" s="81"/>
      <c r="BF495" s="544"/>
      <c r="BG495" s="169"/>
      <c r="BS495" s="81"/>
      <c r="BT495" s="169"/>
      <c r="BU495" s="169"/>
      <c r="BV495" s="169"/>
      <c r="BW495" s="169"/>
      <c r="BX495" s="169"/>
      <c r="BY495" s="169"/>
    </row>
    <row r="496" spans="1:77" s="322" customFormat="1" ht="36" customHeight="1" thickTop="1" thickBot="1" x14ac:dyDescent="0.25">
      <c r="B496" s="1578" t="s">
        <v>384</v>
      </c>
      <c r="C496" s="1144"/>
      <c r="D496" s="1396" t="str">
        <f t="shared" si="183"/>
        <v>Être important parmi les siens, être accueilli tel qu'on est
(= S'INTÉGRER, VIVRE DANS LA PAIX)</v>
      </c>
      <c r="E496" s="1310" t="s">
        <v>29</v>
      </c>
      <c r="F496" s="554"/>
      <c r="G496" s="1236" t="str">
        <f>$CB$6&amp;S491&amp;$CC$6&amp;T491</f>
        <v>55% appartenir
44% pouvoir</v>
      </c>
      <c r="H496" s="1506" t="s">
        <v>8</v>
      </c>
      <c r="I496" s="1503"/>
      <c r="J496" s="1507" t="s">
        <v>441</v>
      </c>
      <c r="K496" s="1515"/>
      <c r="L496" s="1509" t="s">
        <v>441</v>
      </c>
      <c r="M496" s="1510" t="s">
        <v>441</v>
      </c>
      <c r="N496" s="1511"/>
      <c r="O496" s="1110"/>
      <c r="P496" s="554"/>
      <c r="Q496" s="550" t="str">
        <f>A491</f>
        <v>WBG</v>
      </c>
      <c r="R496" s="550" t="str">
        <f>A494&amp;"."&amp;LOWER(A497)</f>
        <v>G.w</v>
      </c>
      <c r="S496" s="1236" t="str">
        <f t="shared" si="179"/>
        <v>S'INTÉGRER</v>
      </c>
      <c r="T496" s="1236" t="str">
        <f t="shared" si="180"/>
        <v>VIVRE DANS LA PAIX</v>
      </c>
      <c r="U496" s="1236" t="str">
        <f t="shared" si="181"/>
        <v>Être important parmi les siens</v>
      </c>
      <c r="V496" s="1236" t="str">
        <f t="shared" si="182"/>
        <v>être accueilli tel qu'on est</v>
      </c>
      <c r="W496" s="554"/>
      <c r="X496" s="550"/>
      <c r="Y496" s="550"/>
      <c r="Z496" s="550"/>
      <c r="AA496" s="550"/>
      <c r="AB496" s="550"/>
      <c r="AC496" s="550"/>
      <c r="AD496" s="550"/>
      <c r="AE496" s="550"/>
      <c r="AF496" s="550"/>
      <c r="AG496" s="936"/>
      <c r="AH496" s="554"/>
      <c r="AI496" s="553"/>
      <c r="AJ496" s="555"/>
      <c r="AM496" s="552"/>
      <c r="AN496" s="552"/>
      <c r="AO496" s="552"/>
      <c r="AP496" s="552"/>
      <c r="AQ496" s="552"/>
      <c r="AR496" s="556"/>
      <c r="AS496" s="552"/>
      <c r="AT496" s="552"/>
      <c r="AU496" s="559"/>
      <c r="AV496" s="559"/>
      <c r="AW496" s="551"/>
      <c r="AX496" s="552"/>
      <c r="AY496" s="552"/>
      <c r="AZ496" s="552"/>
      <c r="BA496" s="81"/>
      <c r="BB496" s="81"/>
      <c r="BC496" s="81"/>
      <c r="BD496" s="543"/>
      <c r="BE496" s="81"/>
      <c r="BF496" s="544"/>
      <c r="BG496" s="169"/>
      <c r="BS496" s="81"/>
      <c r="BT496" s="169"/>
      <c r="BU496" s="169"/>
      <c r="BV496" s="169"/>
      <c r="BW496" s="169"/>
      <c r="BX496" s="169"/>
      <c r="BY496" s="169"/>
    </row>
    <row r="497" spans="1:77" s="322" customFormat="1" ht="36" customHeight="1" thickTop="1" thickBot="1" x14ac:dyDescent="0.25">
      <c r="A497" s="31" t="str">
        <f>usrCode(AU491)</f>
        <v>W</v>
      </c>
      <c r="B497" s="553" t="str">
        <f>UPPER(VLOOKUP(A497,LibProfils,4,FALSE))&amp;CHAR(10)&amp;"("&amp;VLOOKUP(A497,LibProfils,5,FALSE)&amp;")"</f>
        <v>APPARTENIR
(vivre en société)</v>
      </c>
      <c r="C497" s="1145"/>
      <c r="D497" s="1395" t="str">
        <f t="shared" si="183"/>
        <v>Être important parmi les siens, croître sans frontières
(= S'INTÉGRER, AGRANDIR SON TERRITOIRE)</v>
      </c>
      <c r="E497" s="1311"/>
      <c r="F497" s="554"/>
      <c r="G497" s="1236" t="str">
        <f>$CB$7&amp;S491&amp;$CC$7&amp;T491</f>
        <v>44% appartenir
55% pouvoir</v>
      </c>
      <c r="H497" s="1506" t="s">
        <v>13</v>
      </c>
      <c r="I497" s="1503"/>
      <c r="J497" s="1513"/>
      <c r="K497" s="1515"/>
      <c r="L497" s="1509" t="s">
        <v>18</v>
      </c>
      <c r="M497" s="1510" t="s">
        <v>18</v>
      </c>
      <c r="N497" s="1514" t="s">
        <v>18</v>
      </c>
      <c r="O497" s="1110"/>
      <c r="P497" s="554"/>
      <c r="Q497" s="550" t="str">
        <f>A491</f>
        <v>WBG</v>
      </c>
      <c r="R497" s="550" t="str">
        <f>A494&amp;"."&amp;LOWER(A498)</f>
        <v>G.b</v>
      </c>
      <c r="S497" s="1236" t="str">
        <f t="shared" si="179"/>
        <v>S'INTÉGRER</v>
      </c>
      <c r="T497" s="1236" t="str">
        <f t="shared" si="180"/>
        <v>AGRANDIR SON TERRITOIRE</v>
      </c>
      <c r="U497" s="1236" t="str">
        <f t="shared" si="181"/>
        <v>Être important parmi les siens</v>
      </c>
      <c r="V497" s="1236" t="str">
        <f t="shared" si="182"/>
        <v>croître sans frontières</v>
      </c>
      <c r="W497" s="554"/>
      <c r="X497" s="550"/>
      <c r="Y497" s="550"/>
      <c r="Z497" s="550"/>
      <c r="AA497" s="550"/>
      <c r="AB497" s="550"/>
      <c r="AC497" s="550"/>
      <c r="AD497" s="550"/>
      <c r="AE497" s="550"/>
      <c r="AF497" s="550"/>
      <c r="AG497" s="936"/>
      <c r="AH497" s="554"/>
      <c r="AI497" s="553"/>
      <c r="AJ497" s="555"/>
      <c r="AM497" s="552"/>
      <c r="AN497" s="552"/>
      <c r="AO497" s="552"/>
      <c r="AP497" s="552"/>
      <c r="AQ497" s="552"/>
      <c r="AR497" s="556"/>
      <c r="AS497" s="552"/>
      <c r="AT497" s="552"/>
      <c r="AU497" s="559"/>
      <c r="AV497" s="559"/>
      <c r="AW497" s="551"/>
      <c r="AX497" s="552"/>
      <c r="AY497" s="552"/>
      <c r="AZ497" s="552"/>
      <c r="BA497" s="81"/>
      <c r="BB497" s="81"/>
      <c r="BC497" s="81"/>
      <c r="BD497" s="543"/>
      <c r="BE497" s="81"/>
      <c r="BF497" s="544"/>
      <c r="BG497" s="169"/>
      <c r="BS497" s="81"/>
      <c r="BT497" s="169"/>
      <c r="BU497" s="169"/>
      <c r="BV497" s="169"/>
      <c r="BW497" s="169"/>
      <c r="BX497" s="169"/>
      <c r="BY497" s="169"/>
    </row>
    <row r="498" spans="1:77" s="322" customFormat="1" ht="36" customHeight="1" thickTop="1" thickBot="1" x14ac:dyDescent="0.25">
      <c r="A498" s="31" t="str">
        <f>usrCode(AV491)</f>
        <v>B</v>
      </c>
      <c r="B498" s="553" t="str">
        <f>UPPER(VLOOKUP(A498,LibProfils,4,FALSE))&amp;CHAR(10)&amp;"("&amp;VLOOKUP(A498,LibProfils,5,FALSE)&amp;")"</f>
        <v>POUVOIR
(vivre dans un monde de compétition)</v>
      </c>
      <c r="C498" s="1403" t="str">
        <f>usrCode(AS491&amp;AV491)&amp;"."&amp;LOWER(AU491)</f>
        <v>BG.w</v>
      </c>
      <c r="D498" s="1396" t="str">
        <f t="shared" si="183"/>
        <v>Être au centre de son réseau, croître sans frontières
(= ÊTRE CENTRAL, AGRANDIR SON TERRITOIRE)</v>
      </c>
      <c r="E498" s="1404"/>
      <c r="F498" s="554"/>
      <c r="G498" s="1236" t="str">
        <f>$CB$8&amp;S491&amp;$CC$8&amp;T491</f>
        <v>33% appartenir
66% pouvoir</v>
      </c>
      <c r="H498" s="1506" t="s">
        <v>9</v>
      </c>
      <c r="I498" s="1503"/>
      <c r="J498" s="1513"/>
      <c r="K498" s="1508" t="s">
        <v>443</v>
      </c>
      <c r="L498" s="1516"/>
      <c r="M498" s="1510" t="s">
        <v>443</v>
      </c>
      <c r="N498" s="1514" t="s">
        <v>443</v>
      </c>
      <c r="O498" s="1110"/>
      <c r="P498" s="554"/>
      <c r="Q498" s="550" t="str">
        <f>C498</f>
        <v>BG.w</v>
      </c>
      <c r="R498" s="550" t="str">
        <f>A494&amp;"."&amp;LOWER(A498)</f>
        <v>G.b</v>
      </c>
      <c r="S498" s="1236" t="str">
        <f t="shared" si="179"/>
        <v>ÊTRE CENTRAL</v>
      </c>
      <c r="T498" s="1236" t="str">
        <f t="shared" si="180"/>
        <v>AGRANDIR SON TERRITOIRE</v>
      </c>
      <c r="U498" s="1236" t="str">
        <f t="shared" si="181"/>
        <v>Être au centre de son réseau</v>
      </c>
      <c r="V498" s="1236" t="str">
        <f t="shared" si="182"/>
        <v>croître sans frontières</v>
      </c>
      <c r="W498" s="554"/>
      <c r="X498" s="550"/>
      <c r="Y498" s="550"/>
      <c r="Z498" s="550"/>
      <c r="AA498" s="550"/>
      <c r="AB498" s="550"/>
      <c r="AC498" s="550"/>
      <c r="AD498" s="550"/>
      <c r="AE498" s="550"/>
      <c r="AF498" s="550"/>
      <c r="AG498" s="936"/>
      <c r="AH498" s="554"/>
      <c r="AI498" s="553"/>
      <c r="AJ498" s="555"/>
      <c r="AM498" s="552"/>
      <c r="AN498" s="552"/>
      <c r="AO498" s="552"/>
      <c r="AP498" s="552"/>
      <c r="AQ498" s="552"/>
      <c r="AR498" s="556"/>
      <c r="AS498" s="552"/>
      <c r="AT498" s="552"/>
      <c r="AU498" s="559"/>
      <c r="AV498" s="559"/>
      <c r="AW498" s="551"/>
      <c r="AX498" s="552"/>
      <c r="AY498" s="552"/>
      <c r="AZ498" s="552"/>
      <c r="BA498" s="81"/>
      <c r="BB498" s="81"/>
      <c r="BC498" s="81"/>
      <c r="BD498" s="543"/>
      <c r="BE498" s="81"/>
      <c r="BF498" s="544"/>
      <c r="BG498" s="169"/>
      <c r="BS498" s="81"/>
      <c r="BT498" s="169"/>
      <c r="BU498" s="169"/>
      <c r="BV498" s="169"/>
      <c r="BW498" s="169"/>
      <c r="BX498" s="169"/>
      <c r="BY498" s="169"/>
    </row>
    <row r="499" spans="1:77" s="322" customFormat="1" ht="36" customHeight="1" thickTop="1" thickBot="1" x14ac:dyDescent="0.25">
      <c r="B499" s="1578" t="s">
        <v>589</v>
      </c>
      <c r="C499" s="1146"/>
      <c r="D499" s="1395" t="str">
        <f t="shared" si="183"/>
        <v>Être au centre de son réseau, se développer à sa guise
(= ÊTRE CENTRAL, PROSPÉRER)</v>
      </c>
      <c r="E499" s="1312"/>
      <c r="F499" s="554"/>
      <c r="G499" s="1236" t="str">
        <f>$CB$9&amp;S491&amp;$CC$9&amp;T491</f>
        <v>22% appartenir
77% pouvoir</v>
      </c>
      <c r="H499" s="1506" t="s">
        <v>14</v>
      </c>
      <c r="I499" s="1503"/>
      <c r="J499" s="1507" t="s">
        <v>19</v>
      </c>
      <c r="K499" s="1515"/>
      <c r="L499" s="1516"/>
      <c r="M499" s="1510" t="s">
        <v>19</v>
      </c>
      <c r="N499" s="1562" t="s">
        <v>19</v>
      </c>
      <c r="O499" s="1110"/>
      <c r="P499" s="554"/>
      <c r="Q499" s="550" t="str">
        <f>C498</f>
        <v>BG.w</v>
      </c>
      <c r="R499" s="550" t="str">
        <f>usrCode(A494&amp;A498)</f>
        <v>BG</v>
      </c>
      <c r="S499" s="1236" t="str">
        <f t="shared" si="179"/>
        <v>ÊTRE CENTRAL</v>
      </c>
      <c r="T499" s="1236" t="str">
        <f t="shared" si="180"/>
        <v>PROSPÉRER</v>
      </c>
      <c r="U499" s="1236" t="str">
        <f t="shared" si="181"/>
        <v>Être au centre de son réseau</v>
      </c>
      <c r="V499" s="1236" t="str">
        <f t="shared" si="182"/>
        <v>se développer à sa guise</v>
      </c>
      <c r="W499" s="554"/>
      <c r="X499" s="550"/>
      <c r="Y499" s="550"/>
      <c r="Z499" s="550"/>
      <c r="AA499" s="550"/>
      <c r="AB499" s="550"/>
      <c r="AC499" s="550"/>
      <c r="AD499" s="550"/>
      <c r="AE499" s="550"/>
      <c r="AF499" s="550"/>
      <c r="AG499" s="936"/>
      <c r="AH499" s="554"/>
      <c r="AI499" s="553"/>
      <c r="AJ499" s="555"/>
      <c r="AM499" s="552"/>
      <c r="AN499" s="552"/>
      <c r="AO499" s="552"/>
      <c r="AP499" s="552"/>
      <c r="AQ499" s="552"/>
      <c r="AR499" s="556"/>
      <c r="AS499" s="552"/>
      <c r="AT499" s="552"/>
      <c r="AU499" s="559"/>
      <c r="AV499" s="559"/>
      <c r="AW499" s="551"/>
      <c r="AX499" s="552"/>
      <c r="AY499" s="552"/>
      <c r="AZ499" s="552"/>
      <c r="BA499" s="81"/>
      <c r="BB499" s="81"/>
      <c r="BC499" s="81"/>
      <c r="BD499" s="543"/>
      <c r="BE499" s="81"/>
      <c r="BF499" s="544"/>
      <c r="BG499" s="169"/>
      <c r="BS499" s="81"/>
      <c r="BT499" s="169"/>
      <c r="BU499" s="169"/>
      <c r="BV499" s="169"/>
      <c r="BW499" s="169"/>
      <c r="BX499" s="169"/>
      <c r="BY499" s="169"/>
    </row>
    <row r="500" spans="1:77" s="322" customFormat="1" ht="36" customHeight="1" thickTop="1" thickBot="1" x14ac:dyDescent="0.25">
      <c r="A500" s="31" t="str">
        <f>usrCode(AU491&amp;AV491)</f>
        <v>WB</v>
      </c>
      <c r="B500" s="553" t="str">
        <f>UPPER(VLOOKUP(A500,LibProfils,4,FALSE))&amp;CHAR(10)&amp;"("&amp;VLOOKUP(A500,LibProfils,5,FALSE)&amp;")"</f>
        <v>INTÉGRER
(disposer d'une place dans le système)</v>
      </c>
      <c r="C500" s="1147"/>
      <c r="D500" s="1398" t="str">
        <f t="shared" si="183"/>
        <v>Être son unique priorité, se développer à sa guise
(= SERVIR SES INTÉRÊTS, PROSPÉRER)</v>
      </c>
      <c r="E500" s="1313"/>
      <c r="F500" s="554"/>
      <c r="G500" s="1236" t="str">
        <f>$CB$10&amp;S491&amp;$CC$10&amp;T491</f>
        <v>11% appartenir
88% pouvoir</v>
      </c>
      <c r="H500" s="1506" t="s">
        <v>10</v>
      </c>
      <c r="I500" s="1503"/>
      <c r="J500" s="1507" t="s">
        <v>440</v>
      </c>
      <c r="K500" s="1515"/>
      <c r="L500" s="1509" t="s">
        <v>440</v>
      </c>
      <c r="M500" s="1561"/>
      <c r="N500" s="1563" t="s">
        <v>440</v>
      </c>
      <c r="O500" s="1110"/>
      <c r="P500" s="554"/>
      <c r="Q500" s="550" t="str">
        <f>C501</f>
        <v>BG/w</v>
      </c>
      <c r="R500" s="550" t="str">
        <f>usrCode(A494&amp;A498)</f>
        <v>BG</v>
      </c>
      <c r="S500" s="1236" t="str">
        <f t="shared" si="179"/>
        <v>SERVIR SES INTÉRÊTS</v>
      </c>
      <c r="T500" s="1236" t="str">
        <f t="shared" si="180"/>
        <v>PROSPÉRER</v>
      </c>
      <c r="U500" s="1236" t="str">
        <f t="shared" si="181"/>
        <v>Être son unique priorité</v>
      </c>
      <c r="V500" s="1236" t="str">
        <f t="shared" si="182"/>
        <v>se développer à sa guise</v>
      </c>
      <c r="W500" s="554"/>
      <c r="X500" s="550"/>
      <c r="Y500" s="550"/>
      <c r="Z500" s="550"/>
      <c r="AA500" s="550"/>
      <c r="AB500" s="550"/>
      <c r="AC500" s="550"/>
      <c r="AD500" s="550"/>
      <c r="AE500" s="550"/>
      <c r="AF500" s="550"/>
      <c r="AG500" s="936"/>
      <c r="AH500" s="554"/>
      <c r="AI500" s="553"/>
      <c r="AJ500" s="555"/>
      <c r="AM500" s="552"/>
      <c r="AN500" s="552"/>
      <c r="AO500" s="552"/>
      <c r="AP500" s="552"/>
      <c r="AQ500" s="552"/>
      <c r="AR500" s="556"/>
      <c r="AS500" s="552"/>
      <c r="AT500" s="552"/>
      <c r="AU500" s="559"/>
      <c r="AV500" s="559"/>
      <c r="AW500" s="551"/>
      <c r="AX500" s="552"/>
      <c r="AY500" s="552"/>
      <c r="AZ500" s="552"/>
      <c r="BA500" s="81"/>
      <c r="BB500" s="81"/>
      <c r="BC500" s="81"/>
      <c r="BD500" s="543"/>
      <c r="BE500" s="81"/>
      <c r="BF500" s="544"/>
      <c r="BG500" s="169"/>
      <c r="BS500" s="81"/>
      <c r="BT500" s="169"/>
      <c r="BU500" s="169"/>
      <c r="BV500" s="169"/>
      <c r="BW500" s="169"/>
      <c r="BX500" s="169"/>
      <c r="BY500" s="169"/>
    </row>
    <row r="501" spans="1:77" s="322" customFormat="1" ht="36" customHeight="1" thickTop="1" thickBot="1" x14ac:dyDescent="0.25">
      <c r="A501" s="31" t="s">
        <v>12</v>
      </c>
      <c r="B501" s="553" t="str">
        <f>UPPER(VLOOKUP(A501,LibProfils,4,FALSE))&amp;CHAR(10)&amp;"("&amp;VLOOKUP(A501,LibProfils,5,FALSE)&amp;")"</f>
        <v>PENSER
(faire tournoyer les idées)</v>
      </c>
      <c r="C501" s="1405" t="str">
        <f>usrCode(AS491&amp;AV491&amp;"/"&amp;AU491)</f>
        <v>BG/w</v>
      </c>
      <c r="D501" s="1399" t="str">
        <f t="shared" si="183"/>
        <v>Être son unique priorité, vivre sans rendre de comptes
(= SERVIR SES INTÉRÊTS, S'ÉBATTRE)</v>
      </c>
      <c r="E501" s="1406"/>
      <c r="F501" s="554"/>
      <c r="G501" s="1236" t="str">
        <f>$CB$11&amp;S491&amp;$CC$11&amp;T491</f>
        <v xml:space="preserve">  0% appartenir
99% pouvoir</v>
      </c>
      <c r="H501" s="1506" t="s">
        <v>15</v>
      </c>
      <c r="I501" s="1517"/>
      <c r="J501" s="1507" t="s">
        <v>20</v>
      </c>
      <c r="K501" s="1508" t="s">
        <v>20</v>
      </c>
      <c r="L501" s="1516"/>
      <c r="M501" s="1512"/>
      <c r="N501" s="1564" t="s">
        <v>20</v>
      </c>
      <c r="O501" s="1110"/>
      <c r="P501" s="554"/>
      <c r="Q501" s="550" t="str">
        <f>C501</f>
        <v>BG/w</v>
      </c>
      <c r="R501" s="550" t="str">
        <f>usrCode(A494&amp;"/"&amp;A497)</f>
        <v>G/w</v>
      </c>
      <c r="S501" s="1236" t="str">
        <f t="shared" si="179"/>
        <v>SERVIR SES INTÉRÊTS</v>
      </c>
      <c r="T501" s="1236" t="str">
        <f t="shared" si="180"/>
        <v>S'ÉBATTRE</v>
      </c>
      <c r="U501" s="1236" t="str">
        <f t="shared" si="181"/>
        <v>Être son unique priorité</v>
      </c>
      <c r="V501" s="1236" t="str">
        <f t="shared" si="182"/>
        <v>vivre sans rendre de comptes</v>
      </c>
      <c r="W501" s="554"/>
      <c r="X501" s="550"/>
      <c r="Y501" s="550"/>
      <c r="Z501" s="550"/>
      <c r="AA501" s="550"/>
      <c r="AB501" s="550"/>
      <c r="AC501" s="550"/>
      <c r="AD501" s="550"/>
      <c r="AE501" s="550"/>
      <c r="AF501" s="550"/>
      <c r="AG501" s="936"/>
      <c r="AH501" s="554"/>
      <c r="AI501" s="553"/>
      <c r="AJ501" s="555"/>
      <c r="AM501" s="552"/>
      <c r="AN501" s="552"/>
      <c r="AO501" s="552"/>
      <c r="AP501" s="552"/>
      <c r="AQ501" s="552"/>
      <c r="AR501" s="556"/>
      <c r="AS501" s="552"/>
      <c r="AT501" s="552"/>
      <c r="AU501" s="559"/>
      <c r="AV501" s="559"/>
      <c r="AW501" s="551"/>
      <c r="AX501" s="552"/>
      <c r="AY501" s="552"/>
      <c r="AZ501" s="552"/>
      <c r="BA501" s="81"/>
      <c r="BB501" s="81"/>
      <c r="BC501" s="81"/>
      <c r="BD501" s="543"/>
      <c r="BE501" s="81"/>
      <c r="BF501" s="544"/>
      <c r="BG501" s="169"/>
      <c r="BS501" s="81"/>
      <c r="BT501" s="169"/>
      <c r="BU501" s="169"/>
      <c r="BV501" s="169"/>
      <c r="BW501" s="169"/>
      <c r="BX501" s="169"/>
      <c r="BY501" s="169"/>
    </row>
    <row r="502" spans="1:77" s="322" customFormat="1" ht="36" customHeight="1" thickTop="1" thickBot="1" x14ac:dyDescent="0.25">
      <c r="B502" s="1363" t="str">
        <f>"présence de la motivation "&amp;A494&amp;" ("&amp;VLOOKUP(A494,LibProfils,4,FALSE)&amp;")"&amp;CHAR(10)&amp;"absence de la motivation "&amp;A500&amp;" ("&amp;VLOOKUP(A500,LibProfils,4,FALSE)&amp;")"</f>
        <v>présence de la motivation G (apprécier)
absence de la motivation WB (intégrer)</v>
      </c>
      <c r="C502" s="1196" t="str">
        <f>A494&amp;"."&amp;LOWER(A501)</f>
        <v>G.ur</v>
      </c>
      <c r="D502" s="1400" t="str">
        <f t="shared" si="183"/>
        <v>Profiter de la beauté du monde, rechercher la stimulation
(= S'ÉMERVEILLER, S'AVENTURER)</v>
      </c>
      <c r="E502" s="1282"/>
      <c r="F502" s="554"/>
      <c r="G502" s="1236" t="str">
        <f>$CB$12&amp;VLOOKUP(AU491,LibProfils,4,FALSE)&amp;$CC$12&amp;VLOOKUP(AV491,LibProfils,4,FALSE)</f>
        <v xml:space="preserve">  0% appartenir
  0% pouvoir</v>
      </c>
      <c r="H502" s="1236"/>
      <c r="I502" s="1504" t="s">
        <v>445</v>
      </c>
      <c r="O502" s="1110"/>
      <c r="P502" s="554"/>
      <c r="Q502" s="550" t="str">
        <f>C502</f>
        <v>G.ur</v>
      </c>
      <c r="R502" s="550" t="str">
        <f>usrCode(A494&amp;A501)</f>
        <v>GUR</v>
      </c>
      <c r="S502" s="1236" t="str">
        <f>UPPER(VLOOKUP(Q502,LibProfils,4,FALSE))</f>
        <v>S'ÉMERVEILLER</v>
      </c>
      <c r="T502" s="1236" t="str">
        <f t="shared" si="180"/>
        <v>S'AVENTURER</v>
      </c>
      <c r="U502" s="1236" t="str">
        <f t="shared" si="181"/>
        <v>Profiter de la beauté du monde</v>
      </c>
      <c r="V502" s="1236" t="str">
        <f t="shared" si="182"/>
        <v>rechercher la stimulation</v>
      </c>
      <c r="W502" s="554"/>
      <c r="X502" s="550"/>
      <c r="Y502" s="550"/>
      <c r="Z502" s="550"/>
      <c r="AA502" s="550"/>
      <c r="AB502" s="550"/>
      <c r="AC502" s="550"/>
      <c r="AD502" s="550"/>
      <c r="AE502" s="550"/>
      <c r="AF502" s="550"/>
      <c r="AG502" s="936"/>
      <c r="AH502" s="554"/>
      <c r="AI502" s="553"/>
      <c r="AJ502" s="555"/>
      <c r="AM502" s="552"/>
      <c r="AN502" s="552"/>
      <c r="AO502" s="552"/>
      <c r="AP502" s="552"/>
      <c r="AQ502" s="552"/>
      <c r="AR502" s="556"/>
      <c r="AS502" s="552"/>
      <c r="AT502" s="552"/>
      <c r="AU502" s="559"/>
      <c r="AV502" s="559"/>
      <c r="AW502" s="551"/>
      <c r="AX502" s="552"/>
      <c r="AY502" s="552"/>
      <c r="AZ502" s="552"/>
      <c r="BA502" s="81"/>
      <c r="BB502" s="81"/>
      <c r="BC502" s="81"/>
      <c r="BD502" s="543"/>
      <c r="BE502" s="81"/>
      <c r="BF502" s="544"/>
      <c r="BG502" s="169"/>
      <c r="BS502" s="81"/>
      <c r="BT502" s="169"/>
      <c r="BU502" s="169"/>
      <c r="BV502" s="169"/>
      <c r="BW502" s="169"/>
      <c r="BX502" s="169"/>
      <c r="BY502" s="169"/>
    </row>
    <row r="503" spans="1:77" s="322" customFormat="1" ht="36" customHeight="1" thickTop="1" thickBot="1" x14ac:dyDescent="0.25">
      <c r="B503" s="1128"/>
      <c r="C503" s="1125"/>
      <c r="D503" s="553"/>
      <c r="E503" s="554"/>
      <c r="F503" s="554"/>
      <c r="G503" s="554"/>
      <c r="H503" s="1110"/>
      <c r="I503" s="1110"/>
      <c r="J503" s="1489"/>
      <c r="K503" s="1489"/>
      <c r="L503" s="1110"/>
      <c r="M503" s="1110"/>
      <c r="N503" s="1110"/>
      <c r="O503" s="1110"/>
      <c r="P503" s="554"/>
      <c r="Q503" s="554"/>
      <c r="R503" s="554"/>
      <c r="S503" s="554"/>
      <c r="T503" s="554"/>
      <c r="U503" s="554"/>
      <c r="V503" s="554"/>
      <c r="W503" s="554"/>
      <c r="X503" s="550"/>
      <c r="Y503" s="550"/>
      <c r="Z503" s="550"/>
      <c r="AA503" s="550"/>
      <c r="AB503" s="550"/>
      <c r="AC503" s="550"/>
      <c r="AD503" s="550"/>
      <c r="AE503" s="550"/>
      <c r="AF503" s="550"/>
      <c r="AG503" s="936"/>
      <c r="AH503" s="554"/>
      <c r="AI503" s="553"/>
      <c r="AJ503" s="555"/>
      <c r="AM503" s="552"/>
      <c r="AN503" s="552"/>
      <c r="AO503" s="552"/>
      <c r="AP503" s="552"/>
      <c r="AQ503" s="552"/>
      <c r="AR503" s="556"/>
      <c r="AS503" s="552"/>
      <c r="AT503" s="552"/>
      <c r="AU503" s="559"/>
      <c r="AV503" s="559"/>
      <c r="AW503" s="551"/>
      <c r="AX503" s="552"/>
      <c r="AY503" s="552"/>
      <c r="AZ503" s="552"/>
      <c r="BA503" s="81"/>
      <c r="BB503" s="81"/>
      <c r="BC503" s="81"/>
      <c r="BD503" s="543"/>
      <c r="BE503" s="81"/>
      <c r="BF503" s="544"/>
      <c r="BG503" s="169"/>
      <c r="BS503" s="81"/>
      <c r="BT503" s="169"/>
      <c r="BU503" s="169"/>
      <c r="BV503" s="169"/>
      <c r="BW503" s="169"/>
      <c r="BX503" s="169"/>
      <c r="BY503" s="169"/>
    </row>
    <row r="504" spans="1:77" s="322" customFormat="1" ht="36" customHeight="1" thickTop="1" thickBot="1" x14ac:dyDescent="0.25">
      <c r="A504" s="1282" t="str">
        <f>usrCode(AS504&amp;AU504&amp;AV504)</f>
        <v>RGW</v>
      </c>
      <c r="B504" s="1362" t="str">
        <f>UPPER(VLOOKUP(A504,LibProfils,4,FALSE))&amp;CHAR(10)&amp;"("&amp;VLOOKUP(A504,LibProfils,5,FALSE)&amp;")"</f>
        <v>PARTICIPER
(se réaliser dans le collectif)</v>
      </c>
      <c r="C504" s="1125"/>
      <c r="D504" s="553"/>
      <c r="E504" s="554"/>
      <c r="F504" s="554"/>
      <c r="G504" s="1364"/>
      <c r="H504" s="1110"/>
      <c r="I504" s="1504" t="s">
        <v>444</v>
      </c>
      <c r="J504" s="1489"/>
      <c r="K504" s="1489"/>
      <c r="L504" s="1110"/>
      <c r="M504" s="1110"/>
      <c r="N504" s="1110"/>
      <c r="O504" s="1110"/>
      <c r="P504" s="554"/>
      <c r="Q504" s="554" t="str">
        <f>A510</f>
        <v>R</v>
      </c>
      <c r="R504" s="554" t="str">
        <f>A511</f>
        <v>W</v>
      </c>
      <c r="S504" s="1236" t="str">
        <f>VLOOKUP(Q504,LibProfils,4,FALSE)</f>
        <v>vibrer</v>
      </c>
      <c r="T504" s="1236" t="str">
        <f>VLOOKUP(R504,LibProfils,4,FALSE)</f>
        <v>appartenir</v>
      </c>
      <c r="U504" s="554"/>
      <c r="V504" s="554"/>
      <c r="W504" s="554"/>
      <c r="X504" s="550"/>
      <c r="Y504" s="550"/>
      <c r="Z504" s="550"/>
      <c r="AA504" s="550"/>
      <c r="AB504" s="550"/>
      <c r="AC504" s="550"/>
      <c r="AD504" s="550"/>
      <c r="AE504" s="550"/>
      <c r="AF504" s="550"/>
      <c r="AG504" s="936"/>
      <c r="AH504" s="554"/>
      <c r="AI504" s="553"/>
      <c r="AJ504" s="555"/>
      <c r="AM504" s="552"/>
      <c r="AN504" s="552"/>
      <c r="AO504" s="552"/>
      <c r="AP504" s="552"/>
      <c r="AQ504" s="552"/>
      <c r="AR504" s="556"/>
      <c r="AS504" s="559" t="str">
        <f>AS601</f>
        <v>G</v>
      </c>
      <c r="AT504" s="552"/>
      <c r="AU504" s="559" t="str">
        <f>AV601</f>
        <v>R</v>
      </c>
      <c r="AV504" s="559" t="str">
        <f>AU601</f>
        <v>W</v>
      </c>
      <c r="AW504" s="551"/>
      <c r="AX504" s="552"/>
      <c r="AY504" s="552"/>
      <c r="AZ504" s="552"/>
      <c r="BA504" s="81"/>
      <c r="BB504" s="81"/>
      <c r="BC504" s="81"/>
      <c r="BD504" s="543"/>
      <c r="BE504" s="81"/>
      <c r="BF504" s="544"/>
      <c r="BG504" s="169"/>
      <c r="BS504" s="81"/>
      <c r="BT504" s="169"/>
      <c r="BU504" s="169"/>
      <c r="BV504" s="169"/>
      <c r="BW504" s="169"/>
      <c r="BX504" s="169"/>
      <c r="BY504" s="169"/>
    </row>
    <row r="505" spans="1:77" s="322" customFormat="1" ht="36" customHeight="1" thickTop="1" thickBot="1" x14ac:dyDescent="0.25">
      <c r="B505" s="1128"/>
      <c r="C505" s="1189" t="str">
        <f>usrCode(AS504&amp;AU504&amp;"/"&amp;AV504)</f>
        <v>RG/w</v>
      </c>
      <c r="D505" s="1394" t="str">
        <f>$U$3&amp;U505&amp;$U$4&amp;V505&amp;$U$5&amp;$U$6&amp;$U$7&amp;S505&amp;$U$8&amp;T505&amp;$U$9</f>
        <v>Mettre sa joie au commandes, vivre sans rendre de comptes
(= VIVRE AVEC LÉGÈRETÉ, S'ÉBATTRE)</v>
      </c>
      <c r="E505" s="1415" t="s">
        <v>29</v>
      </c>
      <c r="F505" s="554"/>
      <c r="G505" s="1236" t="str">
        <f>$CB$2&amp;S504&amp;$CC$2&amp;T504</f>
        <v>99% vibrer
  0% appartenir</v>
      </c>
      <c r="H505" s="1506" t="s">
        <v>6</v>
      </c>
      <c r="I505" s="1505"/>
      <c r="J505" s="1507" t="s">
        <v>439</v>
      </c>
      <c r="K505" s="1508" t="s">
        <v>439</v>
      </c>
      <c r="L505" s="1509"/>
      <c r="M505" s="1510" t="s">
        <v>439</v>
      </c>
      <c r="N505" s="1511"/>
      <c r="O505" s="1110"/>
      <c r="P505" s="554"/>
      <c r="Q505" s="550" t="str">
        <f>C505</f>
        <v>RG/w</v>
      </c>
      <c r="R505" s="550" t="str">
        <f>usrCode(A507&amp;"/"&amp;A511)</f>
        <v>G/w</v>
      </c>
      <c r="S505" s="1236" t="str">
        <f t="shared" ref="S505:S514" si="184">UPPER(VLOOKUP(Q505,LibProfils,4,FALSE))</f>
        <v>VIVRE AVEC LÉGÈRETÉ</v>
      </c>
      <c r="T505" s="1236" t="str">
        <f t="shared" ref="T505:T515" si="185">UPPER(VLOOKUP(R505,LibProfils,4,FALSE))</f>
        <v>S'ÉBATTRE</v>
      </c>
      <c r="U505" s="1236" t="str">
        <f t="shared" ref="U505:U515" si="186">UPPER(LEFT(VLOOKUP(Q505,LibProfils,5,FALSE)))&amp;MID(VLOOKUP(Q505,LibProfils,5,FALSE),2,99)</f>
        <v>Mettre sa joie au commandes</v>
      </c>
      <c r="V505" s="1236" t="str">
        <f t="shared" ref="V505:V515" si="187">VLOOKUP(R505,LibProfils,5,FALSE)</f>
        <v>vivre sans rendre de comptes</v>
      </c>
      <c r="W505" s="554"/>
      <c r="X505" s="550"/>
      <c r="Y505" s="550"/>
      <c r="Z505" s="550"/>
      <c r="AA505" s="550"/>
      <c r="AB505" s="550"/>
      <c r="AC505" s="550"/>
      <c r="AD505" s="550"/>
      <c r="AE505" s="550"/>
      <c r="AF505" s="550"/>
      <c r="AG505" s="936"/>
      <c r="AH505" s="554"/>
      <c r="AI505" s="553"/>
      <c r="AJ505" s="555"/>
      <c r="AM505" s="552"/>
      <c r="AN505" s="552"/>
      <c r="AO505" s="552"/>
      <c r="AP505" s="552"/>
      <c r="AQ505" s="552"/>
      <c r="AR505" s="556"/>
      <c r="AS505" s="552"/>
      <c r="AT505" s="552"/>
      <c r="AU505" s="559"/>
      <c r="AV505" s="559"/>
      <c r="AW505" s="551"/>
      <c r="AX505" s="552"/>
      <c r="AY505" s="552"/>
      <c r="AZ505" s="552"/>
      <c r="BA505" s="81"/>
      <c r="BB505" s="81"/>
      <c r="BC505" s="81"/>
      <c r="BD505" s="543"/>
      <c r="BE505" s="81"/>
      <c r="BF505" s="544"/>
      <c r="BG505" s="169"/>
      <c r="BS505" s="81"/>
      <c r="BT505" s="169"/>
      <c r="BU505" s="169"/>
      <c r="BV505" s="169"/>
      <c r="BW505" s="169"/>
      <c r="BX505" s="169"/>
      <c r="BY505" s="169"/>
    </row>
    <row r="506" spans="1:77" s="322" customFormat="1" ht="36" customHeight="1" thickTop="1" thickBot="1" x14ac:dyDescent="0.25">
      <c r="B506" s="1578" t="s">
        <v>385</v>
      </c>
      <c r="C506" s="1202"/>
      <c r="D506" s="1395" t="str">
        <f t="shared" ref="D506:D515" si="188">$U$3&amp;U506&amp;$U$4&amp;V506&amp;$U$5&amp;$U$6&amp;$U$7&amp;S506&amp;$U$8&amp;T506&amp;$U$9</f>
        <v>Mettre sa joie au commandes, vivre en mouvement
(= VIVRE AVEC LÉGÈRETÉ, AGIR)</v>
      </c>
      <c r="E506" s="1344" t="s">
        <v>29</v>
      </c>
      <c r="F506" s="554"/>
      <c r="G506" s="1236" t="str">
        <f>$CB$3&amp;S504&amp;$CC$3&amp;T504</f>
        <v>88% vibrer
11% appartenir</v>
      </c>
      <c r="H506" s="1506" t="s">
        <v>11</v>
      </c>
      <c r="I506" s="1503"/>
      <c r="J506" s="1507" t="s">
        <v>16</v>
      </c>
      <c r="K506" s="1508" t="s">
        <v>16</v>
      </c>
      <c r="L506" s="1509" t="s">
        <v>16</v>
      </c>
      <c r="M506" s="1512"/>
      <c r="N506" s="1511"/>
      <c r="O506" s="1110"/>
      <c r="P506" s="554"/>
      <c r="Q506" s="550" t="str">
        <f>C505</f>
        <v>RG/w</v>
      </c>
      <c r="R506" s="550" t="str">
        <f>usrCode(A507&amp;A510)</f>
        <v>RG</v>
      </c>
      <c r="S506" s="1236" t="str">
        <f t="shared" si="184"/>
        <v>VIVRE AVEC LÉGÈRETÉ</v>
      </c>
      <c r="T506" s="1236" t="str">
        <f t="shared" si="185"/>
        <v>AGIR</v>
      </c>
      <c r="U506" s="1236" t="str">
        <f t="shared" si="186"/>
        <v>Mettre sa joie au commandes</v>
      </c>
      <c r="V506" s="1236" t="str">
        <f t="shared" si="187"/>
        <v>vivre en mouvement</v>
      </c>
      <c r="W506" s="554"/>
      <c r="X506" s="550"/>
      <c r="Y506" s="550"/>
      <c r="Z506" s="550"/>
      <c r="AA506" s="550"/>
      <c r="AB506" s="550"/>
      <c r="AC506" s="550"/>
      <c r="AD506" s="550"/>
      <c r="AE506" s="550"/>
      <c r="AF506" s="550"/>
      <c r="AG506" s="936"/>
      <c r="AH506" s="554"/>
      <c r="AI506" s="553"/>
      <c r="AJ506" s="555"/>
      <c r="AM506" s="552"/>
      <c r="AN506" s="552"/>
      <c r="AO506" s="552"/>
      <c r="AP506" s="552"/>
      <c r="AQ506" s="552"/>
      <c r="AR506" s="556"/>
      <c r="AS506" s="552"/>
      <c r="AT506" s="552"/>
      <c r="AU506" s="559"/>
      <c r="AV506" s="559"/>
      <c r="AW506" s="551"/>
      <c r="AX506" s="552"/>
      <c r="AY506" s="552"/>
      <c r="AZ506" s="552"/>
      <c r="BA506" s="81"/>
      <c r="BB506" s="81"/>
      <c r="BC506" s="81"/>
      <c r="BD506" s="543"/>
      <c r="BE506" s="81"/>
      <c r="BF506" s="544"/>
      <c r="BG506" s="169"/>
      <c r="BS506" s="81"/>
      <c r="BT506" s="169"/>
      <c r="BU506" s="169"/>
      <c r="BV506" s="169"/>
      <c r="BW506" s="169"/>
      <c r="BX506" s="169"/>
      <c r="BY506" s="169"/>
    </row>
    <row r="507" spans="1:77" s="322" customFormat="1" ht="36" customHeight="1" thickTop="1" thickBot="1" x14ac:dyDescent="0.25">
      <c r="A507" s="31" t="str">
        <f>usrCode(AS504)</f>
        <v>G</v>
      </c>
      <c r="B507" s="553" t="str">
        <f>UPPER(VLOOKUP(A507,LibProfils,4,FALSE))&amp;CHAR(10)&amp;"("&amp;VLOOKUP(A507,LibProfils,5,FALSE)&amp;")"</f>
        <v>APPRÉCIER
(vivre dans un monde de bonheur)</v>
      </c>
      <c r="C507" s="1203"/>
      <c r="D507" s="1398" t="str">
        <f t="shared" si="188"/>
        <v>Faire de sa vie une fête, vivre en mouvement
(= VIVRE AVEC FESTIVITÉ, AGIR)</v>
      </c>
      <c r="E507" s="1345"/>
      <c r="F507" s="554"/>
      <c r="G507" s="1236" t="str">
        <f>$CB$4&amp;S504&amp;$CC$4&amp;T504</f>
        <v>77% vibrer
22% appartenir</v>
      </c>
      <c r="H507" s="1506" t="s">
        <v>7</v>
      </c>
      <c r="I507" s="1503"/>
      <c r="J507" s="1513"/>
      <c r="K507" s="1508" t="s">
        <v>442</v>
      </c>
      <c r="L507" s="1509" t="s">
        <v>442</v>
      </c>
      <c r="M507" s="1512"/>
      <c r="N507" s="1514" t="s">
        <v>442</v>
      </c>
      <c r="O507" s="1110"/>
      <c r="P507" s="554"/>
      <c r="Q507" s="550" t="str">
        <f>C508</f>
        <v>RG.w</v>
      </c>
      <c r="R507" s="550" t="str">
        <f>usrCode(A507&amp;A510)</f>
        <v>RG</v>
      </c>
      <c r="S507" s="1236" t="str">
        <f t="shared" si="184"/>
        <v>VIVRE AVEC FESTIVITÉ</v>
      </c>
      <c r="T507" s="1236" t="str">
        <f t="shared" si="185"/>
        <v>AGIR</v>
      </c>
      <c r="U507" s="1236" t="str">
        <f t="shared" si="186"/>
        <v>Faire de sa vie une fête</v>
      </c>
      <c r="V507" s="1236" t="str">
        <f t="shared" si="187"/>
        <v>vivre en mouvement</v>
      </c>
      <c r="W507" s="554"/>
      <c r="X507" s="550"/>
      <c r="Y507" s="550"/>
      <c r="Z507" s="550"/>
      <c r="AA507" s="550"/>
      <c r="AB507" s="550"/>
      <c r="AC507" s="550"/>
      <c r="AD507" s="550"/>
      <c r="AE507" s="550"/>
      <c r="AF507" s="550"/>
      <c r="AG507" s="936"/>
      <c r="AH507" s="554"/>
      <c r="AI507" s="553"/>
      <c r="AJ507" s="555"/>
      <c r="AM507" s="552"/>
      <c r="AN507" s="552"/>
      <c r="AO507" s="552"/>
      <c r="AP507" s="552"/>
      <c r="AQ507" s="552"/>
      <c r="AR507" s="556"/>
      <c r="AS507" s="552"/>
      <c r="AT507" s="552"/>
      <c r="AU507" s="559"/>
      <c r="AV507" s="559"/>
      <c r="AW507" s="551"/>
      <c r="AX507" s="552"/>
      <c r="AY507" s="552"/>
      <c r="AZ507" s="552"/>
      <c r="BA507" s="81"/>
      <c r="BB507" s="81"/>
      <c r="BC507" s="81"/>
      <c r="BD507" s="543"/>
      <c r="BE507" s="81"/>
      <c r="BF507" s="544"/>
      <c r="BG507" s="169"/>
      <c r="BS507" s="81"/>
      <c r="BT507" s="169"/>
      <c r="BU507" s="169"/>
      <c r="BV507" s="169"/>
      <c r="BW507" s="169"/>
      <c r="BX507" s="169"/>
      <c r="BY507" s="169"/>
    </row>
    <row r="508" spans="1:77" s="322" customFormat="1" ht="36" customHeight="1" thickTop="1" thickBot="1" x14ac:dyDescent="0.25">
      <c r="C508" s="1427" t="str">
        <f>usrCode(AS504&amp;AU504)&amp;"."&amp;LOWER(AV504)</f>
        <v>RG.w</v>
      </c>
      <c r="D508" s="1399" t="str">
        <f t="shared" si="188"/>
        <v>Faire de sa vie une fête, fêter la vie
(= VIVRE AVEC FESTIVITÉ, VIVRE JOYEUX)</v>
      </c>
      <c r="E508" s="1428"/>
      <c r="F508" s="554"/>
      <c r="G508" s="1236" t="str">
        <f>$CB$5&amp;S504&amp;$CC$5&amp;T504</f>
        <v>66% vibrer
33% appartenir</v>
      </c>
      <c r="H508" s="1506" t="s">
        <v>12</v>
      </c>
      <c r="I508" s="1503"/>
      <c r="J508" s="1513"/>
      <c r="K508" s="1508" t="s">
        <v>17</v>
      </c>
      <c r="L508" s="1509" t="s">
        <v>17</v>
      </c>
      <c r="M508" s="1510" t="s">
        <v>17</v>
      </c>
      <c r="N508" s="1511"/>
      <c r="O508" s="1110"/>
      <c r="P508" s="554"/>
      <c r="Q508" s="550" t="str">
        <f>C508</f>
        <v>RG.w</v>
      </c>
      <c r="R508" s="550" t="str">
        <f>A507&amp;"."&amp;LOWER(A510)</f>
        <v>G.r</v>
      </c>
      <c r="S508" s="1236" t="str">
        <f t="shared" si="184"/>
        <v>VIVRE AVEC FESTIVITÉ</v>
      </c>
      <c r="T508" s="1236" t="str">
        <f t="shared" si="185"/>
        <v>VIVRE JOYEUX</v>
      </c>
      <c r="U508" s="1236" t="str">
        <f t="shared" si="186"/>
        <v>Faire de sa vie une fête</v>
      </c>
      <c r="V508" s="1236" t="str">
        <f t="shared" si="187"/>
        <v>fêter la vie</v>
      </c>
      <c r="W508" s="554"/>
      <c r="X508" s="550"/>
      <c r="Y508" s="550"/>
      <c r="Z508" s="550"/>
      <c r="AA508" s="550"/>
      <c r="AB508" s="550"/>
      <c r="AC508" s="550"/>
      <c r="AD508" s="550"/>
      <c r="AE508" s="550"/>
      <c r="AF508" s="550"/>
      <c r="AG508" s="936"/>
      <c r="AH508" s="554"/>
      <c r="AI508" s="553"/>
      <c r="AJ508" s="555"/>
      <c r="AM508" s="552"/>
      <c r="AN508" s="552"/>
      <c r="AO508" s="552"/>
      <c r="AP508" s="552"/>
      <c r="AQ508" s="552"/>
      <c r="AR508" s="556"/>
      <c r="AS508" s="552"/>
      <c r="AT508" s="552"/>
      <c r="AU508" s="559"/>
      <c r="AV508" s="559"/>
      <c r="AW508" s="551"/>
      <c r="AX508" s="552"/>
      <c r="AY508" s="552"/>
      <c r="AZ508" s="552"/>
      <c r="BA508" s="81"/>
      <c r="BB508" s="81"/>
      <c r="BC508" s="81"/>
      <c r="BD508" s="543"/>
      <c r="BE508" s="81"/>
      <c r="BF508" s="544"/>
      <c r="BG508" s="169"/>
      <c r="BS508" s="81"/>
      <c r="BT508" s="169"/>
      <c r="BU508" s="169"/>
      <c r="BV508" s="169"/>
      <c r="BW508" s="169"/>
      <c r="BX508" s="169"/>
      <c r="BY508" s="169"/>
    </row>
    <row r="509" spans="1:77" s="322" customFormat="1" ht="36" customHeight="1" thickTop="1" thickBot="1" x14ac:dyDescent="0.25">
      <c r="B509" s="1578" t="s">
        <v>384</v>
      </c>
      <c r="C509" s="1204"/>
      <c r="D509" s="1396" t="str">
        <f t="shared" si="188"/>
        <v>Se réaliser dans le collectif, fêter la vie
(= PARTICIPER, VIVRE JOYEUX)</v>
      </c>
      <c r="E509" s="1346"/>
      <c r="F509" s="554"/>
      <c r="G509" s="1236" t="str">
        <f>$CB$6&amp;S504&amp;$CC$6&amp;T504</f>
        <v>55% vibrer
44% appartenir</v>
      </c>
      <c r="H509" s="1506" t="s">
        <v>8</v>
      </c>
      <c r="I509" s="1503"/>
      <c r="J509" s="1507" t="s">
        <v>441</v>
      </c>
      <c r="K509" s="1515"/>
      <c r="L509" s="1509" t="s">
        <v>441</v>
      </c>
      <c r="M509" s="1510" t="s">
        <v>441</v>
      </c>
      <c r="N509" s="1511"/>
      <c r="O509" s="1110"/>
      <c r="P509" s="554"/>
      <c r="Q509" s="550" t="str">
        <f>A504</f>
        <v>RGW</v>
      </c>
      <c r="R509" s="550" t="str">
        <f>A507&amp;"."&amp;LOWER(A510)</f>
        <v>G.r</v>
      </c>
      <c r="S509" s="1236" t="str">
        <f t="shared" si="184"/>
        <v>PARTICIPER</v>
      </c>
      <c r="T509" s="1236" t="str">
        <f t="shared" si="185"/>
        <v>VIVRE JOYEUX</v>
      </c>
      <c r="U509" s="1236" t="str">
        <f t="shared" si="186"/>
        <v>Se réaliser dans le collectif</v>
      </c>
      <c r="V509" s="1236" t="str">
        <f t="shared" si="187"/>
        <v>fêter la vie</v>
      </c>
      <c r="W509" s="554"/>
      <c r="X509" s="550"/>
      <c r="Y509" s="550"/>
      <c r="Z509" s="550"/>
      <c r="AA509" s="550"/>
      <c r="AB509" s="550"/>
      <c r="AC509" s="550"/>
      <c r="AD509" s="550"/>
      <c r="AE509" s="550"/>
      <c r="AF509" s="550"/>
      <c r="AG509" s="936"/>
      <c r="AH509" s="554"/>
      <c r="AI509" s="553"/>
      <c r="AJ509" s="555"/>
      <c r="AM509" s="552"/>
      <c r="AN509" s="552"/>
      <c r="AO509" s="552"/>
      <c r="AP509" s="552"/>
      <c r="AQ509" s="552"/>
      <c r="AR509" s="556"/>
      <c r="AS509" s="552"/>
      <c r="AT509" s="552"/>
      <c r="AU509" s="559"/>
      <c r="AV509" s="559"/>
      <c r="AW509" s="551"/>
      <c r="AX509" s="552"/>
      <c r="AY509" s="552"/>
      <c r="AZ509" s="552"/>
      <c r="BA509" s="81"/>
      <c r="BB509" s="81"/>
      <c r="BC509" s="81"/>
      <c r="BD509" s="543"/>
      <c r="BE509" s="81"/>
      <c r="BF509" s="544"/>
      <c r="BG509" s="169"/>
      <c r="BS509" s="81"/>
      <c r="BT509" s="169"/>
      <c r="BU509" s="169"/>
      <c r="BV509" s="169"/>
      <c r="BW509" s="169"/>
      <c r="BX509" s="169"/>
      <c r="BY509" s="169"/>
    </row>
    <row r="510" spans="1:77" s="322" customFormat="1" ht="36" customHeight="1" thickTop="1" thickBot="1" x14ac:dyDescent="0.25">
      <c r="A510" s="31" t="str">
        <f>usrCode(AU504)</f>
        <v>R</v>
      </c>
      <c r="B510" s="553" t="str">
        <f>UPPER(VLOOKUP(A510,LibProfils,4,FALSE))&amp;CHAR(10)&amp;"("&amp;VLOOKUP(A510,LibProfils,5,FALSE)&amp;")"</f>
        <v>VIBRER
(vivre dans un monde d'opportunités)</v>
      </c>
      <c r="C510" s="1205"/>
      <c r="D510" s="1395" t="str">
        <f t="shared" si="188"/>
        <v>Se réaliser dans le collectif, être accueilli tel qu'on est
(= PARTICIPER, VIVRE DANS LA PAIX)</v>
      </c>
      <c r="E510" s="1347"/>
      <c r="F510" s="554"/>
      <c r="G510" s="1236" t="str">
        <f>$CB$7&amp;S504&amp;$CC$7&amp;T504</f>
        <v>44% vibrer
55% appartenir</v>
      </c>
      <c r="H510" s="1506" t="s">
        <v>13</v>
      </c>
      <c r="I510" s="1503"/>
      <c r="J510" s="1513"/>
      <c r="K510" s="1515"/>
      <c r="L510" s="1509" t="s">
        <v>18</v>
      </c>
      <c r="M510" s="1510" t="s">
        <v>18</v>
      </c>
      <c r="N510" s="1514" t="s">
        <v>18</v>
      </c>
      <c r="O510" s="1110"/>
      <c r="P510" s="554"/>
      <c r="Q510" s="550" t="str">
        <f>A504</f>
        <v>RGW</v>
      </c>
      <c r="R510" s="550" t="str">
        <f>A507&amp;"."&amp;LOWER(A511)</f>
        <v>G.w</v>
      </c>
      <c r="S510" s="1236" t="str">
        <f t="shared" si="184"/>
        <v>PARTICIPER</v>
      </c>
      <c r="T510" s="1236" t="str">
        <f t="shared" si="185"/>
        <v>VIVRE DANS LA PAIX</v>
      </c>
      <c r="U510" s="1236" t="str">
        <f t="shared" si="186"/>
        <v>Se réaliser dans le collectif</v>
      </c>
      <c r="V510" s="1236" t="str">
        <f t="shared" si="187"/>
        <v>être accueilli tel qu'on est</v>
      </c>
      <c r="W510" s="554"/>
      <c r="X510" s="550"/>
      <c r="Y510" s="550"/>
      <c r="Z510" s="550"/>
      <c r="AA510" s="550"/>
      <c r="AB510" s="550"/>
      <c r="AC510" s="550"/>
      <c r="AD510" s="550"/>
      <c r="AE510" s="550"/>
      <c r="AF510" s="550"/>
      <c r="AG510" s="936"/>
      <c r="AH510" s="554"/>
      <c r="AI510" s="553"/>
      <c r="AJ510" s="555"/>
      <c r="AM510" s="552"/>
      <c r="AN510" s="552"/>
      <c r="AO510" s="552"/>
      <c r="AP510" s="552"/>
      <c r="AQ510" s="552"/>
      <c r="AR510" s="556"/>
      <c r="AS510" s="552"/>
      <c r="AT510" s="552"/>
      <c r="AU510" s="559"/>
      <c r="AV510" s="559"/>
      <c r="AW510" s="551"/>
      <c r="AX510" s="552"/>
      <c r="AY510" s="552"/>
      <c r="AZ510" s="552"/>
      <c r="BA510" s="81"/>
      <c r="BB510" s="81"/>
      <c r="BC510" s="81"/>
      <c r="BD510" s="543"/>
      <c r="BE510" s="81"/>
      <c r="BF510" s="544"/>
      <c r="BG510" s="169"/>
      <c r="BS510" s="81"/>
      <c r="BT510" s="169"/>
      <c r="BU510" s="169"/>
      <c r="BV510" s="169"/>
      <c r="BW510" s="169"/>
      <c r="BX510" s="169"/>
      <c r="BY510" s="169"/>
    </row>
    <row r="511" spans="1:77" s="322" customFormat="1" ht="36" customHeight="1" thickTop="1" thickBot="1" x14ac:dyDescent="0.25">
      <c r="A511" s="31" t="str">
        <f>usrCode(AV504)</f>
        <v>W</v>
      </c>
      <c r="B511" s="553" t="str">
        <f>UPPER(VLOOKUP(A511,LibProfils,4,FALSE))&amp;CHAR(10)&amp;"("&amp;VLOOKUP(A511,LibProfils,5,FALSE)&amp;")"</f>
        <v>APPARTENIR
(vivre en société)</v>
      </c>
      <c r="C511" s="1429" t="str">
        <f>usrCode(AS504&amp;AV504)&amp;"."&amp;LOWER(AU504)</f>
        <v>GW.r</v>
      </c>
      <c r="D511" s="1396" t="str">
        <f t="shared" si="188"/>
        <v>Adopter les comportements prescrits, être accueilli tel qu'on est
(= COOPÉRER DANS L'HARMONIE, VIVRE DANS LA PAIX)</v>
      </c>
      <c r="E511" s="1430"/>
      <c r="F511" s="554"/>
      <c r="G511" s="1236" t="str">
        <f>$CB$8&amp;S504&amp;$CC$8&amp;T504</f>
        <v>33% vibrer
66% appartenir</v>
      </c>
      <c r="H511" s="1506" t="s">
        <v>9</v>
      </c>
      <c r="I511" s="1503"/>
      <c r="J511" s="1513"/>
      <c r="K511" s="1508" t="s">
        <v>443</v>
      </c>
      <c r="L511" s="1516"/>
      <c r="M511" s="1510" t="s">
        <v>443</v>
      </c>
      <c r="N511" s="1562" t="s">
        <v>443</v>
      </c>
      <c r="O511" s="1110"/>
      <c r="P511" s="554"/>
      <c r="Q511" s="550" t="str">
        <f>C511</f>
        <v>GW.r</v>
      </c>
      <c r="R511" s="550" t="str">
        <f>A507&amp;"."&amp;LOWER(A511)</f>
        <v>G.w</v>
      </c>
      <c r="S511" s="1236" t="str">
        <f t="shared" si="184"/>
        <v>COOPÉRER DANS L'HARMONIE</v>
      </c>
      <c r="T511" s="1236" t="str">
        <f t="shared" si="185"/>
        <v>VIVRE DANS LA PAIX</v>
      </c>
      <c r="U511" s="1236" t="str">
        <f t="shared" si="186"/>
        <v>Adopter les comportements prescrits</v>
      </c>
      <c r="V511" s="1236" t="str">
        <f t="shared" si="187"/>
        <v>être accueilli tel qu'on est</v>
      </c>
      <c r="W511" s="554"/>
      <c r="X511" s="550"/>
      <c r="Y511" s="550"/>
      <c r="Z511" s="550"/>
      <c r="AA511" s="550"/>
      <c r="AB511" s="550"/>
      <c r="AC511" s="550"/>
      <c r="AD511" s="550"/>
      <c r="AE511" s="550"/>
      <c r="AF511" s="550"/>
      <c r="AG511" s="936"/>
      <c r="AH511" s="554"/>
      <c r="AI511" s="553"/>
      <c r="AJ511" s="555"/>
      <c r="AM511" s="552"/>
      <c r="AN511" s="552"/>
      <c r="AO511" s="552"/>
      <c r="AP511" s="552"/>
      <c r="AQ511" s="552"/>
      <c r="AR511" s="556"/>
      <c r="AS511" s="552"/>
      <c r="AT511" s="552"/>
      <c r="AU511" s="559"/>
      <c r="AV511" s="559"/>
      <c r="AW511" s="551"/>
      <c r="AX511" s="552"/>
      <c r="AY511" s="552"/>
      <c r="AZ511" s="552"/>
      <c r="BA511" s="81"/>
      <c r="BB511" s="81"/>
      <c r="BC511" s="81"/>
      <c r="BD511" s="543"/>
      <c r="BE511" s="81"/>
      <c r="BF511" s="544"/>
      <c r="BG511" s="169"/>
      <c r="BS511" s="81"/>
      <c r="BT511" s="169"/>
      <c r="BU511" s="169"/>
      <c r="BV511" s="169"/>
      <c r="BW511" s="169"/>
      <c r="BX511" s="169"/>
      <c r="BY511" s="169"/>
    </row>
    <row r="512" spans="1:77" s="322" customFormat="1" ht="36" customHeight="1" thickTop="1" thickBot="1" x14ac:dyDescent="0.25">
      <c r="B512" s="1578" t="s">
        <v>589</v>
      </c>
      <c r="C512" s="1206"/>
      <c r="D512" s="1395" t="str">
        <f t="shared" si="188"/>
        <v>Adopter les comportements prescrits, cultiver ses relations
(= COOPÉRER DANS L'HARMONIE, S'ENTENDRE)</v>
      </c>
      <c r="E512" s="1348"/>
      <c r="F512" s="554"/>
      <c r="G512" s="1236" t="str">
        <f>$CB$9&amp;S504&amp;$CC$9&amp;T504</f>
        <v>22% vibrer
77% appartenir</v>
      </c>
      <c r="H512" s="1506" t="s">
        <v>14</v>
      </c>
      <c r="I512" s="1503"/>
      <c r="J512" s="1507" t="s">
        <v>19</v>
      </c>
      <c r="K512" s="1515"/>
      <c r="L512" s="1516"/>
      <c r="M512" s="1565" t="s">
        <v>19</v>
      </c>
      <c r="N512" s="1563" t="s">
        <v>19</v>
      </c>
      <c r="O512" s="1110"/>
      <c r="P512" s="554"/>
      <c r="Q512" s="550" t="str">
        <f>C511</f>
        <v>GW.r</v>
      </c>
      <c r="R512" s="550" t="str">
        <f>usrCode(A507&amp;A511)</f>
        <v>GW</v>
      </c>
      <c r="S512" s="1236" t="str">
        <f t="shared" si="184"/>
        <v>COOPÉRER DANS L'HARMONIE</v>
      </c>
      <c r="T512" s="1236" t="str">
        <f t="shared" si="185"/>
        <v>S'ENTENDRE</v>
      </c>
      <c r="U512" s="1236" t="str">
        <f t="shared" si="186"/>
        <v>Adopter les comportements prescrits</v>
      </c>
      <c r="V512" s="1236" t="str">
        <f t="shared" si="187"/>
        <v>cultiver ses relations</v>
      </c>
      <c r="W512" s="554"/>
      <c r="X512" s="550"/>
      <c r="Y512" s="550"/>
      <c r="Z512" s="550"/>
      <c r="AA512" s="550"/>
      <c r="AB512" s="550"/>
      <c r="AC512" s="550"/>
      <c r="AD512" s="550"/>
      <c r="AE512" s="550"/>
      <c r="AF512" s="550"/>
      <c r="AG512" s="936"/>
      <c r="AH512" s="554"/>
      <c r="AI512" s="553"/>
      <c r="AJ512" s="555"/>
      <c r="AM512" s="552"/>
      <c r="AN512" s="552"/>
      <c r="AO512" s="552"/>
      <c r="AP512" s="552"/>
      <c r="AQ512" s="552"/>
      <c r="AR512" s="556"/>
      <c r="AS512" s="552"/>
      <c r="AT512" s="552"/>
      <c r="AU512" s="559"/>
      <c r="AV512" s="559"/>
      <c r="AW512" s="551"/>
      <c r="AX512" s="552"/>
      <c r="AY512" s="552"/>
      <c r="AZ512" s="552"/>
      <c r="BA512" s="81"/>
      <c r="BB512" s="81"/>
      <c r="BC512" s="81"/>
      <c r="BD512" s="543"/>
      <c r="BE512" s="81"/>
      <c r="BF512" s="544"/>
      <c r="BG512" s="169"/>
      <c r="BS512" s="81"/>
      <c r="BT512" s="169"/>
      <c r="BU512" s="169"/>
      <c r="BV512" s="169"/>
      <c r="BW512" s="169"/>
      <c r="BX512" s="169"/>
      <c r="BY512" s="169"/>
    </row>
    <row r="513" spans="1:77" s="322" customFormat="1" ht="36" customHeight="1" thickTop="1" thickBot="1" x14ac:dyDescent="0.25">
      <c r="A513" s="31" t="str">
        <f>usrCode(AU504&amp;AV504)</f>
        <v>RW</v>
      </c>
      <c r="B513" s="553" t="str">
        <f>UPPER(VLOOKUP(A513,LibProfils,4,FALSE))&amp;CHAR(10)&amp;"("&amp;VLOOKUP(A513,LibProfils,5,FALSE)&amp;")"</f>
        <v>S'ENGAGER
(agir au nom de ce qui est grand)</v>
      </c>
      <c r="C513" s="1207"/>
      <c r="D513" s="1398" t="str">
        <f t="shared" si="188"/>
        <v>Être sain et probe, cultiver ses relations
(= VIVRE EN ACCORD, S'ENTENDRE)</v>
      </c>
      <c r="E513" s="1349"/>
      <c r="F513" s="554"/>
      <c r="G513" s="1236" t="str">
        <f>$CB$10&amp;S504&amp;$CC$10&amp;T504</f>
        <v>11% vibrer
88% appartenir</v>
      </c>
      <c r="H513" s="1506" t="s">
        <v>10</v>
      </c>
      <c r="I513" s="1503"/>
      <c r="J513" s="1507" t="s">
        <v>440</v>
      </c>
      <c r="K513" s="1515"/>
      <c r="L513" s="1509" t="s">
        <v>440</v>
      </c>
      <c r="M513" s="1512"/>
      <c r="N513" s="1564" t="s">
        <v>440</v>
      </c>
      <c r="O513" s="1110"/>
      <c r="P513" s="554"/>
      <c r="Q513" s="550" t="str">
        <f>C514</f>
        <v>GW/r</v>
      </c>
      <c r="R513" s="550" t="str">
        <f>usrCode(A507&amp;A511)</f>
        <v>GW</v>
      </c>
      <c r="S513" s="1236" t="str">
        <f t="shared" si="184"/>
        <v>VIVRE EN ACCORD</v>
      </c>
      <c r="T513" s="1236" t="str">
        <f t="shared" si="185"/>
        <v>S'ENTENDRE</v>
      </c>
      <c r="U513" s="1236" t="str">
        <f t="shared" si="186"/>
        <v>Être sain et probe</v>
      </c>
      <c r="V513" s="1236" t="str">
        <f t="shared" si="187"/>
        <v>cultiver ses relations</v>
      </c>
      <c r="W513" s="554"/>
      <c r="X513" s="550"/>
      <c r="Y513" s="550"/>
      <c r="Z513" s="550"/>
      <c r="AA513" s="550"/>
      <c r="AB513" s="550"/>
      <c r="AC513" s="550"/>
      <c r="AD513" s="550"/>
      <c r="AE513" s="550"/>
      <c r="AF513" s="550"/>
      <c r="AG513" s="936"/>
      <c r="AH513" s="554"/>
      <c r="AI513" s="553"/>
      <c r="AJ513" s="555"/>
      <c r="AM513" s="552"/>
      <c r="AN513" s="552"/>
      <c r="AO513" s="552"/>
      <c r="AP513" s="552"/>
      <c r="AQ513" s="552"/>
      <c r="AR513" s="556"/>
      <c r="AS513" s="552"/>
      <c r="AT513" s="552"/>
      <c r="AU513" s="559"/>
      <c r="AV513" s="559"/>
      <c r="AW513" s="551"/>
      <c r="AX513" s="552"/>
      <c r="AY513" s="552"/>
      <c r="AZ513" s="552"/>
      <c r="BA513" s="81"/>
      <c r="BB513" s="81"/>
      <c r="BC513" s="81"/>
      <c r="BD513" s="543"/>
      <c r="BE513" s="81"/>
      <c r="BF513" s="544"/>
      <c r="BG513" s="169"/>
      <c r="BS513" s="81"/>
      <c r="BT513" s="169"/>
      <c r="BU513" s="169"/>
      <c r="BV513" s="169"/>
      <c r="BW513" s="169"/>
      <c r="BX513" s="169"/>
      <c r="BY513" s="169"/>
    </row>
    <row r="514" spans="1:77" s="322" customFormat="1" ht="36" customHeight="1" thickTop="1" thickBot="1" x14ac:dyDescent="0.25">
      <c r="A514" s="31" t="s">
        <v>7</v>
      </c>
      <c r="B514" s="553" t="str">
        <f>UPPER(VLOOKUP(A514,LibProfils,4,FALSE))&amp;CHAR(10)&amp;"("&amp;VLOOKUP(A514,LibProfils,5,FALSE)&amp;")"</f>
        <v>RÉUSSIR
(atteindre ses objectifs)</v>
      </c>
      <c r="C514" s="1208" t="str">
        <f>usrCode(AS504&amp;AV504&amp;"/"&amp;AU504)</f>
        <v>GW/r</v>
      </c>
      <c r="D514" s="1399" t="str">
        <f t="shared" si="188"/>
        <v>Être sain et probe, prendre soin du monde
(= VIVRE EN ACCORD, SOIGNER)</v>
      </c>
      <c r="E514" s="1387"/>
      <c r="F514" s="554"/>
      <c r="G514" s="1236" t="str">
        <f>$CB$11&amp;S504&amp;$CC$11&amp;T504</f>
        <v xml:space="preserve">  0% vibrer
99% appartenir</v>
      </c>
      <c r="H514" s="1506" t="s">
        <v>15</v>
      </c>
      <c r="I514" s="1517"/>
      <c r="J514" s="1507" t="s">
        <v>20</v>
      </c>
      <c r="K514" s="1508" t="s">
        <v>20</v>
      </c>
      <c r="L514" s="1516"/>
      <c r="M514" s="1512"/>
      <c r="N514" s="1514" t="s">
        <v>20</v>
      </c>
      <c r="O514" s="1110"/>
      <c r="P514" s="554"/>
      <c r="Q514" s="550" t="str">
        <f>C514</f>
        <v>GW/r</v>
      </c>
      <c r="R514" s="550" t="str">
        <f>usrCode(A507&amp;"/"&amp;A510)</f>
        <v>G/r</v>
      </c>
      <c r="S514" s="1236" t="str">
        <f t="shared" si="184"/>
        <v>VIVRE EN ACCORD</v>
      </c>
      <c r="T514" s="1236" t="str">
        <f t="shared" si="185"/>
        <v>SOIGNER</v>
      </c>
      <c r="U514" s="1236" t="str">
        <f t="shared" si="186"/>
        <v>Être sain et probe</v>
      </c>
      <c r="V514" s="1236" t="str">
        <f t="shared" si="187"/>
        <v>prendre soin du monde</v>
      </c>
      <c r="W514" s="554"/>
      <c r="X514" s="550"/>
      <c r="Y514" s="550"/>
      <c r="Z514" s="550"/>
      <c r="AA514" s="550"/>
      <c r="AB514" s="550"/>
      <c r="AC514" s="550"/>
      <c r="AD514" s="550"/>
      <c r="AE514" s="550"/>
      <c r="AF514" s="550"/>
      <c r="AG514" s="936"/>
      <c r="AH514" s="554"/>
      <c r="AI514" s="553"/>
      <c r="AJ514" s="555"/>
      <c r="AM514" s="552"/>
      <c r="AN514" s="552"/>
      <c r="AO514" s="552"/>
      <c r="AP514" s="552"/>
      <c r="AQ514" s="552"/>
      <c r="AR514" s="556"/>
      <c r="AS514" s="552"/>
      <c r="AT514" s="552"/>
      <c r="AU514" s="559"/>
      <c r="AV514" s="559"/>
      <c r="AW514" s="551"/>
      <c r="AX514" s="552"/>
      <c r="AY514" s="552"/>
      <c r="AZ514" s="552"/>
      <c r="BA514" s="81"/>
      <c r="BB514" s="81"/>
      <c r="BC514" s="81"/>
      <c r="BD514" s="543"/>
      <c r="BE514" s="81"/>
      <c r="BF514" s="544"/>
      <c r="BG514" s="169"/>
      <c r="BS514" s="81"/>
      <c r="BT514" s="169"/>
      <c r="BU514" s="169"/>
      <c r="BV514" s="169"/>
      <c r="BW514" s="169"/>
      <c r="BX514" s="169"/>
      <c r="BY514" s="169"/>
    </row>
    <row r="515" spans="1:77" s="322" customFormat="1" ht="36" customHeight="1" thickTop="1" thickBot="1" x14ac:dyDescent="0.25">
      <c r="B515" s="1363" t="str">
        <f>"présence de la motivation "&amp;A507&amp;" ("&amp;VLOOKUP(A507,LibProfils,4,FALSE)&amp;")"&amp;CHAR(10)&amp;"absence de la motivation "&amp;A513&amp;" ("&amp;VLOOKUP(A513,LibProfils,4,FALSE)&amp;")"</f>
        <v>présence de la motivation G (apprécier)
absence de la motivation RW (s'engager)</v>
      </c>
      <c r="C515" s="1196" t="str">
        <f>A507&amp;"."&amp;LOWER(A514)</f>
        <v>G.ub</v>
      </c>
      <c r="D515" s="1400" t="str">
        <f t="shared" si="188"/>
        <v>Peaufiner ses conditions de vie, avoir du pouvoir sur les éléments
(= SOIGNER SON BIEN-ÊTRE, MAÎTRISER)</v>
      </c>
      <c r="E515" s="1282"/>
      <c r="F515" s="554"/>
      <c r="G515" s="1236" t="str">
        <f>$CB$12&amp;VLOOKUP(AU504,LibProfils,4,FALSE)&amp;$CC$12&amp;VLOOKUP(AV504,LibProfils,4,FALSE)</f>
        <v xml:space="preserve">  0% vibrer
  0% appartenir</v>
      </c>
      <c r="H515" s="1236"/>
      <c r="I515" s="1504" t="s">
        <v>445</v>
      </c>
      <c r="O515" s="1110"/>
      <c r="P515" s="554"/>
      <c r="Q515" s="550" t="str">
        <f>C515</f>
        <v>G.ub</v>
      </c>
      <c r="R515" s="550" t="str">
        <f>usrCode(A507&amp;A514)</f>
        <v>BGU</v>
      </c>
      <c r="S515" s="1236" t="str">
        <f>UPPER(VLOOKUP(Q515,LibProfils,4,FALSE))</f>
        <v>SOIGNER SON BIEN-ÊTRE</v>
      </c>
      <c r="T515" s="1236" t="str">
        <f t="shared" si="185"/>
        <v>MAÎTRISER</v>
      </c>
      <c r="U515" s="1236" t="str">
        <f t="shared" si="186"/>
        <v>Peaufiner ses conditions de vie</v>
      </c>
      <c r="V515" s="1236" t="str">
        <f t="shared" si="187"/>
        <v>avoir du pouvoir sur les éléments</v>
      </c>
      <c r="W515" s="554"/>
      <c r="X515" s="550"/>
      <c r="Y515" s="550"/>
      <c r="Z515" s="550"/>
      <c r="AA515" s="550"/>
      <c r="AB515" s="550"/>
      <c r="AC515" s="550"/>
      <c r="AD515" s="550"/>
      <c r="AE515" s="550"/>
      <c r="AF515" s="550"/>
      <c r="AG515" s="936"/>
      <c r="AH515" s="554"/>
      <c r="AI515" s="553"/>
      <c r="AJ515" s="555"/>
      <c r="AM515" s="552"/>
      <c r="AN515" s="552"/>
      <c r="AO515" s="552"/>
      <c r="AP515" s="552"/>
      <c r="AQ515" s="552"/>
      <c r="AR515" s="556"/>
      <c r="AS515" s="552"/>
      <c r="AT515" s="552"/>
      <c r="AU515" s="559"/>
      <c r="AV515" s="559"/>
      <c r="AW515" s="551"/>
      <c r="AX515" s="552"/>
      <c r="AY515" s="552"/>
      <c r="AZ515" s="552"/>
      <c r="BA515" s="81"/>
      <c r="BB515" s="81"/>
      <c r="BC515" s="81"/>
      <c r="BD515" s="543"/>
      <c r="BE515" s="81"/>
      <c r="BF515" s="544"/>
      <c r="BG515" s="169"/>
      <c r="BS515" s="81"/>
      <c r="BT515" s="169"/>
      <c r="BU515" s="169"/>
      <c r="BV515" s="169"/>
      <c r="BW515" s="169"/>
      <c r="BX515" s="169"/>
      <c r="BY515" s="169"/>
    </row>
    <row r="516" spans="1:77" s="322" customFormat="1" ht="36" customHeight="1" thickTop="1" thickBot="1" x14ac:dyDescent="0.25">
      <c r="B516" s="1128"/>
      <c r="C516" s="1125"/>
      <c r="D516" s="553"/>
      <c r="E516" s="554"/>
      <c r="F516" s="554"/>
      <c r="G516" s="554"/>
      <c r="H516" s="1110"/>
      <c r="I516" s="1110"/>
      <c r="J516" s="1489"/>
      <c r="K516" s="1489"/>
      <c r="L516" s="1110"/>
      <c r="M516" s="1110"/>
      <c r="N516" s="1110"/>
      <c r="O516" s="1110"/>
      <c r="P516" s="554"/>
      <c r="Q516" s="554"/>
      <c r="R516" s="554"/>
      <c r="S516" s="554"/>
      <c r="T516" s="554"/>
      <c r="U516" s="554"/>
      <c r="V516" s="554"/>
      <c r="W516" s="554"/>
      <c r="X516" s="550"/>
      <c r="Y516" s="550"/>
      <c r="Z516" s="550"/>
      <c r="AA516" s="550"/>
      <c r="AB516" s="550"/>
      <c r="AC516" s="550"/>
      <c r="AD516" s="550"/>
      <c r="AE516" s="550"/>
      <c r="AF516" s="550"/>
      <c r="AG516" s="936"/>
      <c r="AH516" s="554"/>
      <c r="AI516" s="553"/>
      <c r="AJ516" s="555"/>
      <c r="AM516" s="552"/>
      <c r="AN516" s="552"/>
      <c r="AO516" s="552"/>
      <c r="AP516" s="552"/>
      <c r="AQ516" s="552"/>
      <c r="AR516" s="556"/>
      <c r="AS516" s="552"/>
      <c r="AT516" s="552"/>
      <c r="AU516" s="559"/>
      <c r="AV516" s="559"/>
      <c r="AW516" s="551"/>
      <c r="AX516" s="552"/>
      <c r="AY516" s="552"/>
      <c r="AZ516" s="552"/>
      <c r="BA516" s="81"/>
      <c r="BB516" s="81"/>
      <c r="BC516" s="81"/>
      <c r="BD516" s="543"/>
      <c r="BE516" s="81"/>
      <c r="BF516" s="544"/>
      <c r="BG516" s="169"/>
      <c r="BS516" s="81"/>
      <c r="BT516" s="169"/>
      <c r="BU516" s="169"/>
      <c r="BV516" s="169"/>
      <c r="BW516" s="169"/>
      <c r="BX516" s="169"/>
      <c r="BY516" s="169"/>
    </row>
    <row r="517" spans="1:77" s="322" customFormat="1" ht="36" customHeight="1" thickTop="1" thickBot="1" x14ac:dyDescent="0.25">
      <c r="A517" s="1282" t="str">
        <f>usrCode(AS517&amp;AU517&amp;AV517)</f>
        <v>BGU</v>
      </c>
      <c r="B517" s="1362" t="str">
        <f>UPPER(VLOOKUP(A517,LibProfils,4,FALSE))&amp;CHAR(10)&amp;"("&amp;VLOOKUP(A517,LibProfils,5,FALSE)&amp;")"</f>
        <v>MAÎTRISER
(avoir du pouvoir sur les éléments)</v>
      </c>
      <c r="C517" s="1125"/>
      <c r="D517" s="553"/>
      <c r="E517" s="554"/>
      <c r="F517" s="554"/>
      <c r="G517" s="1364"/>
      <c r="H517" s="1110"/>
      <c r="I517" s="1504" t="s">
        <v>444</v>
      </c>
      <c r="J517" s="1489"/>
      <c r="K517" s="1489"/>
      <c r="L517" s="1110"/>
      <c r="M517" s="1110"/>
      <c r="N517" s="1110"/>
      <c r="O517" s="1110"/>
      <c r="P517" s="554"/>
      <c r="Q517" s="554" t="str">
        <f>A523</f>
        <v>U</v>
      </c>
      <c r="R517" s="554" t="str">
        <f>A524</f>
        <v>B</v>
      </c>
      <c r="S517" s="1236" t="str">
        <f>VLOOKUP(Q517,LibProfils,4,FALSE)</f>
        <v>savoir</v>
      </c>
      <c r="T517" s="1236" t="str">
        <f>VLOOKUP(R517,LibProfils,4,FALSE)</f>
        <v>pouvoir</v>
      </c>
      <c r="U517" s="554"/>
      <c r="V517" s="554"/>
      <c r="W517" s="554"/>
      <c r="X517" s="550"/>
      <c r="Y517" s="550"/>
      <c r="Z517" s="550"/>
      <c r="AA517" s="550"/>
      <c r="AB517" s="550"/>
      <c r="AC517" s="550"/>
      <c r="AD517" s="550"/>
      <c r="AE517" s="550"/>
      <c r="AF517" s="550"/>
      <c r="AG517" s="936"/>
      <c r="AH517" s="554"/>
      <c r="AI517" s="553"/>
      <c r="AJ517" s="555"/>
      <c r="AM517" s="552"/>
      <c r="AN517" s="552"/>
      <c r="AO517" s="552"/>
      <c r="AP517" s="552"/>
      <c r="AQ517" s="552"/>
      <c r="AR517" s="556"/>
      <c r="AS517" s="559" t="str">
        <f>AS602</f>
        <v>G</v>
      </c>
      <c r="AT517" s="552"/>
      <c r="AU517" s="559" t="str">
        <f>AU602</f>
        <v>U</v>
      </c>
      <c r="AV517" s="559" t="str">
        <f>AV602</f>
        <v>B</v>
      </c>
      <c r="AW517" s="551"/>
      <c r="AX517" s="552"/>
      <c r="AY517" s="552"/>
      <c r="AZ517" s="552"/>
      <c r="BA517" s="81"/>
      <c r="BB517" s="81"/>
      <c r="BC517" s="81"/>
      <c r="BD517" s="543"/>
      <c r="BE517" s="81"/>
      <c r="BF517" s="544"/>
      <c r="BG517" s="169"/>
      <c r="BS517" s="81"/>
      <c r="BT517" s="169"/>
      <c r="BU517" s="169"/>
      <c r="BV517" s="169"/>
      <c r="BW517" s="169"/>
      <c r="BX517" s="169"/>
      <c r="BY517" s="169"/>
    </row>
    <row r="518" spans="1:77" s="322" customFormat="1" ht="36" customHeight="1" thickTop="1" thickBot="1" x14ac:dyDescent="0.25">
      <c r="B518" s="1128"/>
      <c r="C518" s="1278" t="str">
        <f>usrCode(AS517&amp;AU517&amp;"/"&amp;AV517)</f>
        <v>GU/b</v>
      </c>
      <c r="D518" s="1394" t="str">
        <f>$U$3&amp;U518&amp;$U$4&amp;V518&amp;$U$5&amp;$U$6&amp;$U$7&amp;S518&amp;$U$8&amp;T518&amp;$U$9</f>
        <v>S'adapter spontanément, prendre soin des besoins de tous
(= VIVRE EN SOUPLESSE, COOPÉRER)</v>
      </c>
      <c r="E518" s="1393" t="s">
        <v>29</v>
      </c>
      <c r="F518" s="554"/>
      <c r="G518" s="1236" t="str">
        <f>$CB$2&amp;S517&amp;$CC$2&amp;T517</f>
        <v>99% savoir
  0% pouvoir</v>
      </c>
      <c r="H518" s="1506" t="s">
        <v>6</v>
      </c>
      <c r="I518" s="1505"/>
      <c r="J518" s="1507" t="s">
        <v>439</v>
      </c>
      <c r="K518" s="1508" t="s">
        <v>439</v>
      </c>
      <c r="L518" s="1509"/>
      <c r="M518" s="1510" t="s">
        <v>439</v>
      </c>
      <c r="N518" s="1511"/>
      <c r="O518" s="1110"/>
      <c r="P518" s="554"/>
      <c r="Q518" s="550" t="str">
        <f>C518</f>
        <v>GU/b</v>
      </c>
      <c r="R518" s="550" t="str">
        <f>usrCode(A520&amp;"/"&amp;A524)</f>
        <v>G/b</v>
      </c>
      <c r="S518" s="1236" t="str">
        <f t="shared" ref="S518:S527" si="189">UPPER(VLOOKUP(Q518,LibProfils,4,FALSE))</f>
        <v>VIVRE EN SOUPLESSE</v>
      </c>
      <c r="T518" s="1236" t="str">
        <f t="shared" ref="T518:T528" si="190">UPPER(VLOOKUP(R518,LibProfils,4,FALSE))</f>
        <v>COOPÉRER</v>
      </c>
      <c r="U518" s="1236" t="str">
        <f t="shared" ref="U518:U528" si="191">UPPER(LEFT(VLOOKUP(Q518,LibProfils,5,FALSE)))&amp;MID(VLOOKUP(Q518,LibProfils,5,FALSE),2,99)</f>
        <v>S'adapter spontanément</v>
      </c>
      <c r="V518" s="1236" t="str">
        <f t="shared" ref="V518:V528" si="192">VLOOKUP(R518,LibProfils,5,FALSE)</f>
        <v>prendre soin des besoins de tous</v>
      </c>
      <c r="W518" s="554"/>
      <c r="X518" s="550"/>
      <c r="Y518" s="550"/>
      <c r="Z518" s="550"/>
      <c r="AA518" s="550"/>
      <c r="AB518" s="550"/>
      <c r="AC518" s="550"/>
      <c r="AD518" s="550"/>
      <c r="AE518" s="550"/>
      <c r="AF518" s="550"/>
      <c r="AG518" s="936"/>
      <c r="AH518" s="554"/>
      <c r="AI518" s="553"/>
      <c r="AJ518" s="555"/>
      <c r="AM518" s="552"/>
      <c r="AN518" s="552"/>
      <c r="AO518" s="552"/>
      <c r="AP518" s="552"/>
      <c r="AQ518" s="552"/>
      <c r="AR518" s="556"/>
      <c r="AS518" s="552"/>
      <c r="AT518" s="552"/>
      <c r="AU518" s="559"/>
      <c r="AV518" s="559"/>
      <c r="AW518" s="551"/>
      <c r="AX518" s="552"/>
      <c r="AY518" s="552"/>
      <c r="AZ518" s="552"/>
      <c r="BA518" s="81"/>
      <c r="BB518" s="81"/>
      <c r="BC518" s="81"/>
      <c r="BD518" s="543"/>
      <c r="BE518" s="81"/>
      <c r="BF518" s="544"/>
      <c r="BG518" s="169"/>
      <c r="BS518" s="81"/>
      <c r="BT518" s="169"/>
      <c r="BU518" s="169"/>
      <c r="BV518" s="169"/>
      <c r="BW518" s="169"/>
      <c r="BX518" s="169"/>
      <c r="BY518" s="169"/>
    </row>
    <row r="519" spans="1:77" s="322" customFormat="1" ht="36" customHeight="1" thickTop="1" thickBot="1" x14ac:dyDescent="0.25">
      <c r="B519" s="1578" t="s">
        <v>385</v>
      </c>
      <c r="C519" s="1148"/>
      <c r="D519" s="1395" t="str">
        <f t="shared" ref="D519:D528" si="193">$U$3&amp;U519&amp;$U$4&amp;V519&amp;$U$5&amp;$U$6&amp;$U$7&amp;S519&amp;$U$8&amp;T519&amp;$U$9</f>
        <v>S'adapter spontanément, savoir vivre en toute facilité
(= VIVRE EN SOUPLESSE, S'ADAPTER)</v>
      </c>
      <c r="E519" s="1314" t="s">
        <v>29</v>
      </c>
      <c r="F519" s="554"/>
      <c r="G519" s="1236" t="str">
        <f>$CB$3&amp;S517&amp;$CC$3&amp;T517</f>
        <v>88% savoir
11% pouvoir</v>
      </c>
      <c r="H519" s="1506" t="s">
        <v>11</v>
      </c>
      <c r="I519" s="1503"/>
      <c r="J519" s="1507" t="s">
        <v>16</v>
      </c>
      <c r="K519" s="1508" t="s">
        <v>16</v>
      </c>
      <c r="L519" s="1509" t="s">
        <v>16</v>
      </c>
      <c r="M519" s="1512"/>
      <c r="N519" s="1566"/>
      <c r="O519" s="1110"/>
      <c r="P519" s="554"/>
      <c r="Q519" s="550" t="str">
        <f>C518</f>
        <v>GU/b</v>
      </c>
      <c r="R519" s="550" t="str">
        <f>usrCode(A520&amp;A523)</f>
        <v>GU</v>
      </c>
      <c r="S519" s="1236" t="str">
        <f t="shared" si="189"/>
        <v>VIVRE EN SOUPLESSE</v>
      </c>
      <c r="T519" s="1236" t="str">
        <f t="shared" si="190"/>
        <v>S'ADAPTER</v>
      </c>
      <c r="U519" s="1236" t="str">
        <f t="shared" si="191"/>
        <v>S'adapter spontanément</v>
      </c>
      <c r="V519" s="1236" t="str">
        <f t="shared" si="192"/>
        <v>savoir vivre en toute facilité</v>
      </c>
      <c r="W519" s="554"/>
      <c r="X519" s="550"/>
      <c r="Y519" s="550"/>
      <c r="Z519" s="550"/>
      <c r="AA519" s="550"/>
      <c r="AB519" s="550"/>
      <c r="AC519" s="550"/>
      <c r="AD519" s="550"/>
      <c r="AE519" s="550"/>
      <c r="AF519" s="550"/>
      <c r="AG519" s="936"/>
      <c r="AH519" s="554"/>
      <c r="AI519" s="553"/>
      <c r="AJ519" s="555"/>
      <c r="AM519" s="552"/>
      <c r="AN519" s="552"/>
      <c r="AO519" s="552"/>
      <c r="AP519" s="552"/>
      <c r="AQ519" s="552"/>
      <c r="AR519" s="556"/>
      <c r="AS519" s="552"/>
      <c r="AT519" s="552"/>
      <c r="AU519" s="559"/>
      <c r="AV519" s="559"/>
      <c r="AW519" s="551"/>
      <c r="AX519" s="552"/>
      <c r="AY519" s="552"/>
      <c r="AZ519" s="552"/>
      <c r="BA519" s="81"/>
      <c r="BB519" s="81"/>
      <c r="BC519" s="81"/>
      <c r="BD519" s="543"/>
      <c r="BE519" s="81"/>
      <c r="BF519" s="544"/>
      <c r="BG519" s="169"/>
      <c r="BS519" s="81"/>
      <c r="BT519" s="169"/>
      <c r="BU519" s="169"/>
      <c r="BV519" s="169"/>
      <c r="BW519" s="169"/>
      <c r="BX519" s="169"/>
      <c r="BY519" s="169"/>
    </row>
    <row r="520" spans="1:77" s="322" customFormat="1" ht="36" customHeight="1" thickTop="1" thickBot="1" x14ac:dyDescent="0.25">
      <c r="A520" s="31" t="str">
        <f>usrCode(AS517)</f>
        <v>G</v>
      </c>
      <c r="B520" s="553" t="str">
        <f>UPPER(VLOOKUP(A520,LibProfils,4,FALSE))&amp;CHAR(10)&amp;"("&amp;VLOOKUP(A520,LibProfils,5,FALSE)&amp;")"</f>
        <v>APPRÉCIER
(vivre dans un monde de bonheur)</v>
      </c>
      <c r="C520" s="1149"/>
      <c r="D520" s="1398" t="str">
        <f t="shared" si="193"/>
        <v>Être le roi de l'adaptation, savoir vivre en toute facilité
(= VIVRE AVEC DEXTÉRITÉ, S'ADAPTER)</v>
      </c>
      <c r="E520" s="1315"/>
      <c r="F520" s="554"/>
      <c r="G520" s="1236" t="str">
        <f>$CB$4&amp;S517&amp;$CC$4&amp;T517</f>
        <v>77% savoir
22% pouvoir</v>
      </c>
      <c r="H520" s="1506" t="s">
        <v>7</v>
      </c>
      <c r="I520" s="1503"/>
      <c r="J520" s="1513"/>
      <c r="K520" s="1508" t="s">
        <v>442</v>
      </c>
      <c r="L520" s="1509" t="s">
        <v>442</v>
      </c>
      <c r="M520" s="1561"/>
      <c r="N520" s="1563" t="s">
        <v>442</v>
      </c>
      <c r="O520" s="1110"/>
      <c r="P520" s="554"/>
      <c r="Q520" s="550" t="str">
        <f>C521</f>
        <v>GU.b</v>
      </c>
      <c r="R520" s="550" t="str">
        <f>usrCode(A520&amp;A523)</f>
        <v>GU</v>
      </c>
      <c r="S520" s="1236" t="str">
        <f t="shared" si="189"/>
        <v>VIVRE AVEC DEXTÉRITÉ</v>
      </c>
      <c r="T520" s="1236" t="str">
        <f t="shared" si="190"/>
        <v>S'ADAPTER</v>
      </c>
      <c r="U520" s="1236" t="str">
        <f t="shared" si="191"/>
        <v>Être le roi de l'adaptation</v>
      </c>
      <c r="V520" s="1236" t="str">
        <f t="shared" si="192"/>
        <v>savoir vivre en toute facilité</v>
      </c>
      <c r="W520" s="554"/>
      <c r="X520" s="550"/>
      <c r="Y520" s="550"/>
      <c r="Z520" s="550"/>
      <c r="AA520" s="550"/>
      <c r="AB520" s="550"/>
      <c r="AC520" s="550"/>
      <c r="AD520" s="550"/>
      <c r="AE520" s="550"/>
      <c r="AF520" s="550"/>
      <c r="AG520" s="936"/>
      <c r="AH520" s="554"/>
      <c r="AI520" s="553"/>
      <c r="AJ520" s="555"/>
      <c r="AM520" s="552"/>
      <c r="AN520" s="552"/>
      <c r="AO520" s="552"/>
      <c r="AP520" s="552"/>
      <c r="AQ520" s="552"/>
      <c r="AR520" s="556"/>
      <c r="AS520" s="552"/>
      <c r="AT520" s="552"/>
      <c r="AU520" s="559"/>
      <c r="AV520" s="559"/>
      <c r="AW520" s="551"/>
      <c r="AX520" s="552"/>
      <c r="AY520" s="552"/>
      <c r="AZ520" s="552"/>
      <c r="BA520" s="81"/>
      <c r="BB520" s="81"/>
      <c r="BC520" s="81"/>
      <c r="BD520" s="543"/>
      <c r="BE520" s="81"/>
      <c r="BF520" s="544"/>
      <c r="BG520" s="169"/>
      <c r="BS520" s="81"/>
      <c r="BT520" s="169"/>
      <c r="BU520" s="169"/>
      <c r="BV520" s="169"/>
      <c r="BW520" s="169"/>
      <c r="BX520" s="169"/>
      <c r="BY520" s="169"/>
    </row>
    <row r="521" spans="1:77" s="322" customFormat="1" ht="36" customHeight="1" thickTop="1" thickBot="1" x14ac:dyDescent="0.25">
      <c r="C521" s="1407" t="str">
        <f>usrCode(AS517&amp;AU517)&amp;"."&amp;LOWER(AV517)</f>
        <v>GU.b</v>
      </c>
      <c r="D521" s="1399" t="str">
        <f t="shared" si="193"/>
        <v>Être le roi de l'adaptation, s'émerveiller du monde
(= VIVRE AVEC DEXTÉRITÉ, ACCUEILLIR LA RÉALITÉ)</v>
      </c>
      <c r="E521" s="1408"/>
      <c r="F521" s="554"/>
      <c r="G521" s="1236" t="str">
        <f>$CB$5&amp;S517&amp;$CC$5&amp;T517</f>
        <v>66% savoir
33% pouvoir</v>
      </c>
      <c r="H521" s="1506" t="s">
        <v>12</v>
      </c>
      <c r="I521" s="1503"/>
      <c r="J521" s="1513"/>
      <c r="K521" s="1508" t="s">
        <v>17</v>
      </c>
      <c r="L521" s="1509" t="s">
        <v>17</v>
      </c>
      <c r="M521" s="1510" t="s">
        <v>17</v>
      </c>
      <c r="N521" s="1567"/>
      <c r="O521" s="1110"/>
      <c r="P521" s="554"/>
      <c r="Q521" s="550" t="str">
        <f>C521</f>
        <v>GU.b</v>
      </c>
      <c r="R521" s="550" t="str">
        <f>A520&amp;"."&amp;LOWER(A523)</f>
        <v>G.u</v>
      </c>
      <c r="S521" s="1236" t="str">
        <f t="shared" si="189"/>
        <v>VIVRE AVEC DEXTÉRITÉ</v>
      </c>
      <c r="T521" s="1236" t="str">
        <f t="shared" si="190"/>
        <v>ACCUEILLIR LA RÉALITÉ</v>
      </c>
      <c r="U521" s="1236" t="str">
        <f t="shared" si="191"/>
        <v>Être le roi de l'adaptation</v>
      </c>
      <c r="V521" s="1236" t="str">
        <f t="shared" si="192"/>
        <v>s'émerveiller du monde</v>
      </c>
      <c r="W521" s="554"/>
      <c r="X521" s="550"/>
      <c r="Y521" s="550"/>
      <c r="Z521" s="550"/>
      <c r="AA521" s="550"/>
      <c r="AB521" s="550"/>
      <c r="AC521" s="550"/>
      <c r="AD521" s="550"/>
      <c r="AE521" s="550"/>
      <c r="AF521" s="550"/>
      <c r="AG521" s="936"/>
      <c r="AH521" s="554"/>
      <c r="AI521" s="553"/>
      <c r="AJ521" s="555"/>
      <c r="AM521" s="552"/>
      <c r="AN521" s="552"/>
      <c r="AO521" s="552"/>
      <c r="AP521" s="552"/>
      <c r="AQ521" s="552"/>
      <c r="AR521" s="556"/>
      <c r="AS521" s="552"/>
      <c r="AT521" s="552"/>
      <c r="AU521" s="559"/>
      <c r="AV521" s="559"/>
      <c r="AW521" s="551"/>
      <c r="AX521" s="552"/>
      <c r="AY521" s="552"/>
      <c r="AZ521" s="552"/>
      <c r="BA521" s="81"/>
      <c r="BB521" s="81"/>
      <c r="BC521" s="81"/>
      <c r="BD521" s="543"/>
      <c r="BE521" s="81"/>
      <c r="BF521" s="544"/>
      <c r="BG521" s="169"/>
      <c r="BS521" s="81"/>
      <c r="BT521" s="169"/>
      <c r="BU521" s="169"/>
      <c r="BV521" s="169"/>
      <c r="BW521" s="169"/>
      <c r="BX521" s="169"/>
      <c r="BY521" s="169"/>
    </row>
    <row r="522" spans="1:77" s="322" customFormat="1" ht="36" customHeight="1" thickTop="1" thickBot="1" x14ac:dyDescent="0.25">
      <c r="B522" s="1578" t="s">
        <v>384</v>
      </c>
      <c r="C522" s="1150"/>
      <c r="D522" s="1396" t="str">
        <f t="shared" si="193"/>
        <v>Avoir du pouvoir sur les éléments, s'émerveiller du monde
(= MAÎTRISER, ACCUEILLIR LA RÉALITÉ)</v>
      </c>
      <c r="E522" s="1316"/>
      <c r="F522" s="554"/>
      <c r="G522" s="1236" t="str">
        <f>$CB$6&amp;S517&amp;$CC$6&amp;T517</f>
        <v>55% savoir
44% pouvoir</v>
      </c>
      <c r="H522" s="1506" t="s">
        <v>8</v>
      </c>
      <c r="I522" s="1503"/>
      <c r="J522" s="1507" t="s">
        <v>441</v>
      </c>
      <c r="K522" s="1515"/>
      <c r="L522" s="1509" t="s">
        <v>441</v>
      </c>
      <c r="M522" s="1510" t="s">
        <v>441</v>
      </c>
      <c r="N522" s="1511"/>
      <c r="O522" s="1110"/>
      <c r="P522" s="554"/>
      <c r="Q522" s="550" t="str">
        <f>A517</f>
        <v>BGU</v>
      </c>
      <c r="R522" s="550" t="str">
        <f>A520&amp;"."&amp;LOWER(A523)</f>
        <v>G.u</v>
      </c>
      <c r="S522" s="1236" t="str">
        <f t="shared" si="189"/>
        <v>MAÎTRISER</v>
      </c>
      <c r="T522" s="1236" t="str">
        <f t="shared" si="190"/>
        <v>ACCUEILLIR LA RÉALITÉ</v>
      </c>
      <c r="U522" s="1236" t="str">
        <f t="shared" si="191"/>
        <v>Avoir du pouvoir sur les éléments</v>
      </c>
      <c r="V522" s="1236" t="str">
        <f t="shared" si="192"/>
        <v>s'émerveiller du monde</v>
      </c>
      <c r="W522" s="554"/>
      <c r="X522" s="550"/>
      <c r="Y522" s="550"/>
      <c r="Z522" s="550"/>
      <c r="AA522" s="550"/>
      <c r="AB522" s="550"/>
      <c r="AC522" s="550"/>
      <c r="AD522" s="550"/>
      <c r="AE522" s="550"/>
      <c r="AF522" s="550"/>
      <c r="AG522" s="936"/>
      <c r="AH522" s="554"/>
      <c r="AI522" s="553"/>
      <c r="AJ522" s="555"/>
      <c r="AM522" s="552"/>
      <c r="AN522" s="552"/>
      <c r="AO522" s="552"/>
      <c r="AP522" s="552"/>
      <c r="AQ522" s="552"/>
      <c r="AR522" s="556"/>
      <c r="AS522" s="552"/>
      <c r="AT522" s="552"/>
      <c r="AU522" s="559"/>
      <c r="AV522" s="559"/>
      <c r="AW522" s="551"/>
      <c r="AX522" s="552"/>
      <c r="AY522" s="552"/>
      <c r="AZ522" s="552"/>
      <c r="BA522" s="81"/>
      <c r="BB522" s="81"/>
      <c r="BC522" s="81"/>
      <c r="BD522" s="543"/>
      <c r="BE522" s="81"/>
      <c r="BF522" s="544"/>
      <c r="BG522" s="169"/>
      <c r="BS522" s="81"/>
      <c r="BT522" s="169"/>
      <c r="BU522" s="169"/>
      <c r="BV522" s="169"/>
      <c r="BW522" s="169"/>
      <c r="BX522" s="169"/>
      <c r="BY522" s="169"/>
    </row>
    <row r="523" spans="1:77" s="322" customFormat="1" ht="36" customHeight="1" thickTop="1" thickBot="1" x14ac:dyDescent="0.25">
      <c r="A523" s="31" t="str">
        <f>usrCode(AU517)</f>
        <v>U</v>
      </c>
      <c r="B523" s="553" t="str">
        <f>UPPER(VLOOKUP(A523,LibProfils,4,FALSE))&amp;CHAR(10)&amp;"("&amp;VLOOKUP(A523,LibProfils,5,FALSE)&amp;")"</f>
        <v>SAVOIR
(vivre dans un monde d'intelligence)</v>
      </c>
      <c r="C523" s="1151"/>
      <c r="D523" s="1395" t="str">
        <f t="shared" si="193"/>
        <v>Avoir du pouvoir sur les éléments, croître sans frontières
(= MAÎTRISER, AGRANDIR SON TERRITOIRE)</v>
      </c>
      <c r="E523" s="1317"/>
      <c r="F523" s="554"/>
      <c r="G523" s="1236" t="str">
        <f>$CB$7&amp;S517&amp;$CC$7&amp;T517</f>
        <v>44% savoir
55% pouvoir</v>
      </c>
      <c r="H523" s="1506" t="s">
        <v>13</v>
      </c>
      <c r="I523" s="1503"/>
      <c r="J523" s="1513"/>
      <c r="K523" s="1515"/>
      <c r="L523" s="1509" t="s">
        <v>18</v>
      </c>
      <c r="M523" s="1510" t="s">
        <v>18</v>
      </c>
      <c r="N523" s="1514" t="s">
        <v>18</v>
      </c>
      <c r="O523" s="1110"/>
      <c r="P523" s="554"/>
      <c r="Q523" s="550" t="str">
        <f>A517</f>
        <v>BGU</v>
      </c>
      <c r="R523" s="550" t="str">
        <f>A520&amp;"."&amp;LOWER(A524)</f>
        <v>G.b</v>
      </c>
      <c r="S523" s="1236" t="str">
        <f t="shared" si="189"/>
        <v>MAÎTRISER</v>
      </c>
      <c r="T523" s="1236" t="str">
        <f t="shared" si="190"/>
        <v>AGRANDIR SON TERRITOIRE</v>
      </c>
      <c r="U523" s="1236" t="str">
        <f t="shared" si="191"/>
        <v>Avoir du pouvoir sur les éléments</v>
      </c>
      <c r="V523" s="1236" t="str">
        <f t="shared" si="192"/>
        <v>croître sans frontières</v>
      </c>
      <c r="W523" s="554"/>
      <c r="X523" s="550"/>
      <c r="Y523" s="550"/>
      <c r="Z523" s="550"/>
      <c r="AA523" s="550"/>
      <c r="AB523" s="550"/>
      <c r="AC523" s="550"/>
      <c r="AD523" s="550"/>
      <c r="AE523" s="550"/>
      <c r="AF523" s="550"/>
      <c r="AG523" s="936"/>
      <c r="AH523" s="554"/>
      <c r="AI523" s="553"/>
      <c r="AJ523" s="555"/>
      <c r="AM523" s="552"/>
      <c r="AN523" s="552"/>
      <c r="AO523" s="552"/>
      <c r="AP523" s="552"/>
      <c r="AQ523" s="552"/>
      <c r="AR523" s="556"/>
      <c r="AS523" s="552"/>
      <c r="AT523" s="552"/>
      <c r="AU523" s="559"/>
      <c r="AV523" s="559"/>
      <c r="AW523" s="551"/>
      <c r="AX523" s="552"/>
      <c r="AY523" s="552"/>
      <c r="AZ523" s="552"/>
      <c r="BA523" s="81"/>
      <c r="BB523" s="81"/>
      <c r="BC523" s="81"/>
      <c r="BD523" s="543"/>
      <c r="BE523" s="81"/>
      <c r="BF523" s="544"/>
      <c r="BG523" s="169"/>
      <c r="BS523" s="81"/>
      <c r="BT523" s="169"/>
      <c r="BU523" s="169"/>
      <c r="BV523" s="169"/>
      <c r="BW523" s="169"/>
      <c r="BX523" s="169"/>
      <c r="BY523" s="169"/>
    </row>
    <row r="524" spans="1:77" s="322" customFormat="1" ht="36" customHeight="1" thickTop="1" thickBot="1" x14ac:dyDescent="0.25">
      <c r="A524" s="31" t="str">
        <f>usrCode(AV517)</f>
        <v>B</v>
      </c>
      <c r="B524" s="553" t="str">
        <f>UPPER(VLOOKUP(A524,LibProfils,4,FALSE))&amp;CHAR(10)&amp;"("&amp;VLOOKUP(A524,LibProfils,5,FALSE)&amp;")"</f>
        <v>POUVOIR
(vivre dans un monde de compétition)</v>
      </c>
      <c r="C524" s="1409" t="str">
        <f>usrCode(AS517&amp;AV517)&amp;"."&amp;LOWER(AU517)</f>
        <v>BG.u</v>
      </c>
      <c r="D524" s="1396" t="str">
        <f t="shared" si="193"/>
        <v>Être acteur de sa satisfaction , croître sans frontières
(= ÊTRE PROSPÈRE, AGRANDIR SON TERRITOIRE)</v>
      </c>
      <c r="E524" s="1410"/>
      <c r="F524" s="554"/>
      <c r="G524" s="1236" t="str">
        <f>$CB$8&amp;S517&amp;$CC$8&amp;T517</f>
        <v>33% savoir
66% pouvoir</v>
      </c>
      <c r="H524" s="1506" t="s">
        <v>9</v>
      </c>
      <c r="I524" s="1503"/>
      <c r="J524" s="1513"/>
      <c r="K524" s="1508" t="s">
        <v>443</v>
      </c>
      <c r="L524" s="1516"/>
      <c r="M524" s="1510" t="s">
        <v>443</v>
      </c>
      <c r="N524" s="1514" t="s">
        <v>443</v>
      </c>
      <c r="O524" s="1110"/>
      <c r="P524" s="554"/>
      <c r="Q524" s="550" t="str">
        <f>C524</f>
        <v>BG.u</v>
      </c>
      <c r="R524" s="550" t="str">
        <f>A520&amp;"."&amp;LOWER(A524)</f>
        <v>G.b</v>
      </c>
      <c r="S524" s="1236" t="str">
        <f t="shared" si="189"/>
        <v>ÊTRE PROSPÈRE</v>
      </c>
      <c r="T524" s="1236" t="str">
        <f t="shared" si="190"/>
        <v>AGRANDIR SON TERRITOIRE</v>
      </c>
      <c r="U524" s="1236" t="str">
        <f t="shared" si="191"/>
        <v xml:space="preserve">Être acteur de sa satisfaction </v>
      </c>
      <c r="V524" s="1236" t="str">
        <f t="shared" si="192"/>
        <v>croître sans frontières</v>
      </c>
      <c r="W524" s="554"/>
      <c r="X524" s="550"/>
      <c r="Y524" s="550"/>
      <c r="Z524" s="550"/>
      <c r="AA524" s="550"/>
      <c r="AB524" s="550"/>
      <c r="AC524" s="550"/>
      <c r="AD524" s="550"/>
      <c r="AE524" s="550"/>
      <c r="AF524" s="550"/>
      <c r="AG524" s="936"/>
      <c r="AH524" s="554"/>
      <c r="AI524" s="553"/>
      <c r="AJ524" s="555"/>
      <c r="AM524" s="552"/>
      <c r="AN524" s="552"/>
      <c r="AO524" s="552"/>
      <c r="AP524" s="552"/>
      <c r="AQ524" s="552"/>
      <c r="AR524" s="556"/>
      <c r="AS524" s="552"/>
      <c r="AT524" s="552"/>
      <c r="AU524" s="559"/>
      <c r="AV524" s="559"/>
      <c r="AW524" s="551"/>
      <c r="AX524" s="552"/>
      <c r="AY524" s="552"/>
      <c r="AZ524" s="552"/>
      <c r="BA524" s="81"/>
      <c r="BB524" s="81"/>
      <c r="BC524" s="81"/>
      <c r="BD524" s="543"/>
      <c r="BE524" s="81"/>
      <c r="BF524" s="544"/>
      <c r="BG524" s="169"/>
      <c r="BS524" s="81"/>
      <c r="BT524" s="169"/>
      <c r="BU524" s="169"/>
      <c r="BV524" s="169"/>
      <c r="BW524" s="169"/>
      <c r="BX524" s="169"/>
      <c r="BY524" s="169"/>
    </row>
    <row r="525" spans="1:77" s="322" customFormat="1" ht="36" customHeight="1" thickTop="1" thickBot="1" x14ac:dyDescent="0.25">
      <c r="B525" s="1578" t="s">
        <v>589</v>
      </c>
      <c r="C525" s="1152"/>
      <c r="D525" s="1395" t="str">
        <f t="shared" si="193"/>
        <v>Être acteur de sa satisfaction , se développer à sa guise
(= ÊTRE PROSPÈRE, PROSPÉRER)</v>
      </c>
      <c r="E525" s="1318"/>
      <c r="F525" s="554"/>
      <c r="G525" s="1236" t="str">
        <f>$CB$9&amp;S517&amp;$CC$9&amp;T517</f>
        <v>22% savoir
77% pouvoir</v>
      </c>
      <c r="H525" s="1506" t="s">
        <v>14</v>
      </c>
      <c r="I525" s="1503"/>
      <c r="J525" s="1507" t="s">
        <v>19</v>
      </c>
      <c r="K525" s="1515"/>
      <c r="L525" s="1516"/>
      <c r="M525" s="1510" t="s">
        <v>19</v>
      </c>
      <c r="N525" s="1514" t="s">
        <v>19</v>
      </c>
      <c r="O525" s="1110"/>
      <c r="P525" s="554"/>
      <c r="Q525" s="550" t="str">
        <f>C524</f>
        <v>BG.u</v>
      </c>
      <c r="R525" s="550" t="str">
        <f>usrCode(A520&amp;A524)</f>
        <v>BG</v>
      </c>
      <c r="S525" s="1236" t="str">
        <f t="shared" si="189"/>
        <v>ÊTRE PROSPÈRE</v>
      </c>
      <c r="T525" s="1236" t="str">
        <f t="shared" si="190"/>
        <v>PROSPÉRER</v>
      </c>
      <c r="U525" s="1236" t="str">
        <f t="shared" si="191"/>
        <v xml:space="preserve">Être acteur de sa satisfaction </v>
      </c>
      <c r="V525" s="1236" t="str">
        <f t="shared" si="192"/>
        <v>se développer à sa guise</v>
      </c>
      <c r="W525" s="554"/>
      <c r="X525" s="550"/>
      <c r="Y525" s="550"/>
      <c r="Z525" s="550"/>
      <c r="AA525" s="550"/>
      <c r="AB525" s="550"/>
      <c r="AC525" s="550"/>
      <c r="AD525" s="550"/>
      <c r="AE525" s="550"/>
      <c r="AF525" s="550"/>
      <c r="AG525" s="936"/>
      <c r="AH525" s="554"/>
      <c r="AI525" s="553"/>
      <c r="AJ525" s="555"/>
      <c r="AM525" s="552"/>
      <c r="AN525" s="552"/>
      <c r="AO525" s="552"/>
      <c r="AP525" s="552"/>
      <c r="AQ525" s="552"/>
      <c r="AR525" s="556"/>
      <c r="AS525" s="552"/>
      <c r="AT525" s="552"/>
      <c r="AU525" s="559"/>
      <c r="AV525" s="559"/>
      <c r="AW525" s="551"/>
      <c r="AX525" s="552"/>
      <c r="AY525" s="552"/>
      <c r="AZ525" s="552"/>
      <c r="BA525" s="81"/>
      <c r="BB525" s="81"/>
      <c r="BC525" s="81"/>
      <c r="BD525" s="543"/>
      <c r="BE525" s="81"/>
      <c r="BF525" s="544"/>
      <c r="BG525" s="169"/>
      <c r="BS525" s="81"/>
      <c r="BT525" s="169"/>
      <c r="BU525" s="169"/>
      <c r="BV525" s="169"/>
      <c r="BW525" s="169"/>
      <c r="BX525" s="169"/>
      <c r="BY525" s="169"/>
    </row>
    <row r="526" spans="1:77" s="322" customFormat="1" ht="36" customHeight="1" thickTop="1" thickBot="1" x14ac:dyDescent="0.25">
      <c r="A526" s="31" t="str">
        <f>usrCode(AU517&amp;AV517)</f>
        <v>UB</v>
      </c>
      <c r="B526" s="553" t="str">
        <f>UPPER(VLOOKUP(A526,LibProfils,4,FALSE))&amp;CHAR(10)&amp;"("&amp;VLOOKUP(A526,LibProfils,5,FALSE)&amp;")"</f>
        <v>RÉUSSIR
(atteindre ses objectifs)</v>
      </c>
      <c r="C526" s="1153"/>
      <c r="D526" s="1398" t="str">
        <f t="shared" si="193"/>
        <v>S'entourer du plus de ressources possible, se développer à sa guise
(= S'ENRICHIR, PROSPÉRER)</v>
      </c>
      <c r="E526" s="1319"/>
      <c r="F526" s="554"/>
      <c r="G526" s="1236" t="str">
        <f>$CB$10&amp;S517&amp;$CC$10&amp;T517</f>
        <v>11% savoir
88% pouvoir</v>
      </c>
      <c r="H526" s="1506" t="s">
        <v>10</v>
      </c>
      <c r="I526" s="1503"/>
      <c r="J526" s="1507" t="s">
        <v>440</v>
      </c>
      <c r="K526" s="1515"/>
      <c r="L526" s="1509" t="s">
        <v>440</v>
      </c>
      <c r="M526" s="1512"/>
      <c r="N526" s="1514" t="s">
        <v>440</v>
      </c>
      <c r="O526" s="1110"/>
      <c r="P526" s="554"/>
      <c r="Q526" s="550" t="str">
        <f>C527</f>
        <v>BG/u</v>
      </c>
      <c r="R526" s="550" t="str">
        <f>usrCode(A520&amp;A524)</f>
        <v>BG</v>
      </c>
      <c r="S526" s="1236" t="str">
        <f t="shared" si="189"/>
        <v>S'ENRICHIR</v>
      </c>
      <c r="T526" s="1236" t="str">
        <f t="shared" si="190"/>
        <v>PROSPÉRER</v>
      </c>
      <c r="U526" s="1236" t="str">
        <f t="shared" si="191"/>
        <v>S'entourer du plus de ressources possible</v>
      </c>
      <c r="V526" s="1236" t="str">
        <f t="shared" si="192"/>
        <v>se développer à sa guise</v>
      </c>
      <c r="W526" s="554"/>
      <c r="X526" s="550"/>
      <c r="Y526" s="550"/>
      <c r="Z526" s="550"/>
      <c r="AA526" s="550"/>
      <c r="AB526" s="550"/>
      <c r="AC526" s="550"/>
      <c r="AD526" s="550"/>
      <c r="AE526" s="550"/>
      <c r="AF526" s="550"/>
      <c r="AG526" s="936"/>
      <c r="AH526" s="554"/>
      <c r="AI526" s="553"/>
      <c r="AJ526" s="555"/>
      <c r="AM526" s="552"/>
      <c r="AN526" s="552"/>
      <c r="AO526" s="552"/>
      <c r="AP526" s="552"/>
      <c r="AQ526" s="552"/>
      <c r="AR526" s="556"/>
      <c r="AS526" s="552"/>
      <c r="AT526" s="552"/>
      <c r="AU526" s="559"/>
      <c r="AV526" s="559"/>
      <c r="AW526" s="551"/>
      <c r="AX526" s="552"/>
      <c r="AY526" s="552"/>
      <c r="AZ526" s="552"/>
      <c r="BA526" s="81"/>
      <c r="BB526" s="81"/>
      <c r="BC526" s="81"/>
      <c r="BD526" s="543"/>
      <c r="BE526" s="81"/>
      <c r="BF526" s="544"/>
      <c r="BG526" s="169"/>
      <c r="BS526" s="81"/>
      <c r="BT526" s="169"/>
      <c r="BU526" s="169"/>
      <c r="BV526" s="169"/>
      <c r="BW526" s="169"/>
      <c r="BX526" s="169"/>
      <c r="BY526" s="169"/>
    </row>
    <row r="527" spans="1:77" s="322" customFormat="1" ht="36" customHeight="1" thickTop="1" thickBot="1" x14ac:dyDescent="0.25">
      <c r="A527" s="31" t="s">
        <v>14</v>
      </c>
      <c r="B527" s="553" t="str">
        <f>UPPER(VLOOKUP(A527,LibProfils,4,FALSE))&amp;CHAR(10)&amp;"("&amp;VLOOKUP(A527,LibProfils,5,FALSE)&amp;")"</f>
        <v>S'ENGAGER
(agir au nom de ce qui est grand)</v>
      </c>
      <c r="C527" s="1405" t="str">
        <f>usrCode(AS517&amp;AV517&amp;"/"&amp;AU517)</f>
        <v>BG/u</v>
      </c>
      <c r="D527" s="1399" t="str">
        <f t="shared" si="193"/>
        <v>S'entourer du plus de ressources possible, appartenir au vivant
(= S'ENRICHIR, EXISTER)</v>
      </c>
      <c r="E527" s="1406"/>
      <c r="F527" s="554"/>
      <c r="G527" s="1236" t="str">
        <f>$CB$11&amp;S517&amp;$CC$11&amp;T517</f>
        <v xml:space="preserve">  0% savoir
99% pouvoir</v>
      </c>
      <c r="H527" s="1506" t="s">
        <v>15</v>
      </c>
      <c r="I527" s="1517"/>
      <c r="J527" s="1507" t="s">
        <v>20</v>
      </c>
      <c r="K527" s="1508" t="s">
        <v>20</v>
      </c>
      <c r="L527" s="1516"/>
      <c r="M527" s="1512"/>
      <c r="N527" s="1514" t="s">
        <v>20</v>
      </c>
      <c r="O527" s="1110"/>
      <c r="P527" s="554"/>
      <c r="Q527" s="550" t="str">
        <f>C527</f>
        <v>BG/u</v>
      </c>
      <c r="R527" s="550" t="str">
        <f>usrCode(A520&amp;"/"&amp;A523)</f>
        <v>G/u</v>
      </c>
      <c r="S527" s="1236" t="str">
        <f t="shared" si="189"/>
        <v>S'ENRICHIR</v>
      </c>
      <c r="T527" s="1236" t="str">
        <f t="shared" si="190"/>
        <v>EXISTER</v>
      </c>
      <c r="U527" s="1236" t="str">
        <f t="shared" si="191"/>
        <v>S'entourer du plus de ressources possible</v>
      </c>
      <c r="V527" s="1236" t="str">
        <f t="shared" si="192"/>
        <v>appartenir au vivant</v>
      </c>
      <c r="W527" s="554"/>
      <c r="X527" s="550"/>
      <c r="Y527" s="550"/>
      <c r="Z527" s="550"/>
      <c r="AA527" s="550"/>
      <c r="AB527" s="550"/>
      <c r="AC527" s="550"/>
      <c r="AD527" s="550"/>
      <c r="AE527" s="550"/>
      <c r="AF527" s="550"/>
      <c r="AG527" s="936"/>
      <c r="AH527" s="554"/>
      <c r="AI527" s="553"/>
      <c r="AJ527" s="555"/>
      <c r="AM527" s="552"/>
      <c r="AN527" s="552"/>
      <c r="AO527" s="552"/>
      <c r="AP527" s="552"/>
      <c r="AQ527" s="552"/>
      <c r="AR527" s="556"/>
      <c r="AS527" s="552"/>
      <c r="AT527" s="552"/>
      <c r="AU527" s="559"/>
      <c r="AV527" s="559"/>
      <c r="AW527" s="551"/>
      <c r="AX527" s="552"/>
      <c r="AY527" s="552"/>
      <c r="AZ527" s="552"/>
      <c r="BA527" s="81"/>
      <c r="BB527" s="81"/>
      <c r="BC527" s="81"/>
      <c r="BD527" s="543"/>
      <c r="BE527" s="81"/>
      <c r="BF527" s="544"/>
      <c r="BG527" s="169"/>
      <c r="BS527" s="81"/>
      <c r="BT527" s="169"/>
      <c r="BU527" s="169"/>
      <c r="BV527" s="169"/>
      <c r="BW527" s="169"/>
      <c r="BX527" s="169"/>
      <c r="BY527" s="169"/>
    </row>
    <row r="528" spans="1:77" s="322" customFormat="1" ht="36" customHeight="1" thickTop="1" thickBot="1" x14ac:dyDescent="0.25">
      <c r="B528" s="1363" t="str">
        <f>"présence de la motivation "&amp;A520&amp;" ("&amp;VLOOKUP(A520,LibProfils,4,FALSE)&amp;")"&amp;CHAR(10)&amp;"absence de la motivation "&amp;A526&amp;" ("&amp;VLOOKUP(A526,LibProfils,4,FALSE)&amp;")"</f>
        <v>présence de la motivation G (apprécier)
absence de la motivation UB (réussir)</v>
      </c>
      <c r="C528" s="1196" t="str">
        <f>A520&amp;"."&amp;LOWER(A527)</f>
        <v>G.rw</v>
      </c>
      <c r="D528" s="1400" t="str">
        <f t="shared" si="193"/>
        <v>Apprécier sa vie telle qu'elle est, se réaliser dans le collectif
(= ÊTRE HEUREUX -G-, PARTICIPER)</v>
      </c>
      <c r="E528" s="1282"/>
      <c r="F528" s="554"/>
      <c r="G528" s="1236" t="str">
        <f>$CB$12&amp;VLOOKUP(AU517,LibProfils,4,FALSE)&amp;$CC$12&amp;VLOOKUP(AV517,LibProfils,4,FALSE)</f>
        <v xml:space="preserve">  0% savoir
  0% pouvoir</v>
      </c>
      <c r="H528" s="1236"/>
      <c r="I528" s="1504" t="s">
        <v>445</v>
      </c>
      <c r="O528" s="1110"/>
      <c r="P528" s="554"/>
      <c r="Q528" s="550" t="str">
        <f>C528</f>
        <v>G.rw</v>
      </c>
      <c r="R528" s="550" t="str">
        <f>usrCode(A520&amp;A527)</f>
        <v>RGW</v>
      </c>
      <c r="S528" s="1236" t="str">
        <f>UPPER(VLOOKUP(Q528,LibProfils,4,FALSE))</f>
        <v>ÊTRE HEUREUX -G-</v>
      </c>
      <c r="T528" s="1236" t="str">
        <f t="shared" si="190"/>
        <v>PARTICIPER</v>
      </c>
      <c r="U528" s="1236" t="str">
        <f t="shared" si="191"/>
        <v>Apprécier sa vie telle qu'elle est</v>
      </c>
      <c r="V528" s="1236" t="str">
        <f t="shared" si="192"/>
        <v>se réaliser dans le collectif</v>
      </c>
      <c r="W528" s="554"/>
      <c r="X528" s="550"/>
      <c r="Y528" s="550"/>
      <c r="Z528" s="550"/>
      <c r="AA528" s="550"/>
      <c r="AB528" s="550"/>
      <c r="AC528" s="550"/>
      <c r="AD528" s="550"/>
      <c r="AE528" s="550"/>
      <c r="AF528" s="550"/>
      <c r="AG528" s="936"/>
      <c r="AH528" s="554"/>
      <c r="AI528" s="553"/>
      <c r="AJ528" s="555"/>
      <c r="AM528" s="552"/>
      <c r="AN528" s="552"/>
      <c r="AO528" s="552"/>
      <c r="AP528" s="552"/>
      <c r="AQ528" s="552"/>
      <c r="AR528" s="556"/>
      <c r="AS528" s="552"/>
      <c r="AT528" s="552"/>
      <c r="AU528" s="559"/>
      <c r="AV528" s="559"/>
      <c r="AW528" s="551"/>
      <c r="AX528" s="552"/>
      <c r="AY528" s="552"/>
      <c r="AZ528" s="552"/>
      <c r="BA528" s="81"/>
      <c r="BB528" s="81"/>
      <c r="BC528" s="81"/>
      <c r="BD528" s="543"/>
      <c r="BE528" s="81"/>
      <c r="BF528" s="544"/>
      <c r="BG528" s="169"/>
      <c r="BS528" s="81"/>
      <c r="BT528" s="169"/>
      <c r="BU528" s="169"/>
      <c r="BV528" s="169"/>
      <c r="BW528" s="169"/>
      <c r="BX528" s="169"/>
      <c r="BY528" s="169"/>
    </row>
    <row r="529" spans="1:77" s="322" customFormat="1" ht="36" customHeight="1" thickTop="1" thickBot="1" x14ac:dyDescent="0.25">
      <c r="B529" s="1128"/>
      <c r="C529" s="1125"/>
      <c r="D529" s="553"/>
      <c r="E529" s="554"/>
      <c r="F529" s="554"/>
      <c r="G529" s="554"/>
      <c r="H529" s="1110"/>
      <c r="I529" s="1110"/>
      <c r="J529" s="1489"/>
      <c r="K529" s="1489"/>
      <c r="L529" s="1110"/>
      <c r="M529" s="1110"/>
      <c r="N529" s="1110"/>
      <c r="O529" s="1110"/>
      <c r="P529" s="554"/>
      <c r="Q529" s="554"/>
      <c r="R529" s="554"/>
      <c r="S529" s="554"/>
      <c r="T529" s="554"/>
      <c r="U529" s="554"/>
      <c r="V529" s="554"/>
      <c r="W529" s="554"/>
      <c r="X529" s="550"/>
      <c r="Y529" s="550"/>
      <c r="Z529" s="550"/>
      <c r="AA529" s="550"/>
      <c r="AB529" s="550"/>
      <c r="AC529" s="550"/>
      <c r="AD529" s="550"/>
      <c r="AE529" s="550"/>
      <c r="AF529" s="550"/>
      <c r="AG529" s="936"/>
      <c r="AH529" s="554"/>
      <c r="AI529" s="553"/>
      <c r="AJ529" s="555"/>
      <c r="AM529" s="552"/>
      <c r="AN529" s="552"/>
      <c r="AO529" s="552"/>
      <c r="AP529" s="552"/>
      <c r="AQ529" s="552"/>
      <c r="AR529" s="556"/>
      <c r="AS529" s="552"/>
      <c r="AT529" s="552"/>
      <c r="AU529" s="559"/>
      <c r="AV529" s="559"/>
      <c r="AW529" s="551"/>
      <c r="AX529" s="552"/>
      <c r="AY529" s="552"/>
      <c r="AZ529" s="552"/>
      <c r="BA529" s="81"/>
      <c r="BB529" s="81"/>
      <c r="BC529" s="81"/>
      <c r="BD529" s="543"/>
      <c r="BE529" s="81"/>
      <c r="BF529" s="544"/>
      <c r="BG529" s="169"/>
      <c r="BS529" s="81"/>
      <c r="BT529" s="169"/>
      <c r="BU529" s="169"/>
      <c r="BV529" s="169"/>
      <c r="BW529" s="169"/>
      <c r="BX529" s="169"/>
      <c r="BY529" s="169"/>
    </row>
    <row r="530" spans="1:77" s="322" customFormat="1" ht="36" customHeight="1" thickTop="1" thickBot="1" x14ac:dyDescent="0.25">
      <c r="A530" s="1282" t="str">
        <f>usrCode(AS530&amp;AU530&amp;AV530)</f>
        <v>GUR</v>
      </c>
      <c r="B530" s="1362" t="str">
        <f>UPPER(VLOOKUP(A530,LibProfils,4,FALSE))&amp;CHAR(10)&amp;"("&amp;VLOOKUP(A530,LibProfils,5,FALSE)&amp;")"</f>
        <v>S'AVENTURER
(rechercher la stimulation)</v>
      </c>
      <c r="C530" s="1125"/>
      <c r="D530" s="553"/>
      <c r="E530" s="554"/>
      <c r="F530" s="554"/>
      <c r="G530" s="1364"/>
      <c r="H530" s="1110"/>
      <c r="I530" s="1504" t="s">
        <v>444</v>
      </c>
      <c r="J530" s="1489"/>
      <c r="K530" s="1489"/>
      <c r="L530" s="1110"/>
      <c r="M530" s="1110"/>
      <c r="N530" s="1110"/>
      <c r="O530" s="1110"/>
      <c r="P530" s="554"/>
      <c r="Q530" s="554" t="str">
        <f>A536</f>
        <v>U</v>
      </c>
      <c r="R530" s="554" t="str">
        <f>A537</f>
        <v>R</v>
      </c>
      <c r="S530" s="1236" t="str">
        <f>VLOOKUP(Q530,LibProfils,4,FALSE)</f>
        <v>savoir</v>
      </c>
      <c r="T530" s="1236" t="str">
        <f>VLOOKUP(R530,LibProfils,4,FALSE)</f>
        <v>vibrer</v>
      </c>
      <c r="U530" s="554"/>
      <c r="V530" s="554"/>
      <c r="W530" s="554"/>
      <c r="X530" s="550"/>
      <c r="Y530" s="550"/>
      <c r="Z530" s="550"/>
      <c r="AA530" s="550"/>
      <c r="AB530" s="550"/>
      <c r="AC530" s="550"/>
      <c r="AD530" s="550"/>
      <c r="AE530" s="550"/>
      <c r="AF530" s="550"/>
      <c r="AG530" s="936"/>
      <c r="AH530" s="554"/>
      <c r="AI530" s="553"/>
      <c r="AJ530" s="555"/>
      <c r="AM530" s="552"/>
      <c r="AN530" s="552"/>
      <c r="AO530" s="552"/>
      <c r="AP530" s="552"/>
      <c r="AQ530" s="552"/>
      <c r="AR530" s="556"/>
      <c r="AS530" s="559" t="str">
        <f>AS603</f>
        <v>G</v>
      </c>
      <c r="AT530" s="552"/>
      <c r="AU530" s="559" t="str">
        <f>AU603</f>
        <v>U</v>
      </c>
      <c r="AV530" s="559" t="str">
        <f>AV603</f>
        <v>R</v>
      </c>
      <c r="AW530" s="551"/>
      <c r="AX530" s="552"/>
      <c r="AY530" s="552"/>
      <c r="AZ530" s="552"/>
      <c r="BA530" s="81"/>
      <c r="BB530" s="81"/>
      <c r="BC530" s="81"/>
      <c r="BD530" s="543"/>
      <c r="BE530" s="81"/>
      <c r="BF530" s="544"/>
      <c r="BG530" s="169"/>
      <c r="BS530" s="81"/>
      <c r="BT530" s="169"/>
      <c r="BU530" s="169"/>
      <c r="BV530" s="169"/>
      <c r="BW530" s="169"/>
      <c r="BX530" s="169"/>
      <c r="BY530" s="169"/>
    </row>
    <row r="531" spans="1:77" s="322" customFormat="1" ht="36" customHeight="1" thickTop="1" thickBot="1" x14ac:dyDescent="0.25">
      <c r="B531" s="1128"/>
      <c r="C531" s="1278" t="str">
        <f>usrCode(AS530&amp;AU530&amp;"/"&amp;AV530)</f>
        <v>GU/r</v>
      </c>
      <c r="D531" s="1394" t="str">
        <f>$U$3&amp;U531&amp;$U$4&amp;V531&amp;$U$5&amp;$U$6&amp;$U$7&amp;S531&amp;$U$8&amp;T531&amp;$U$9</f>
        <v>Suivre une démarche d'adaptation, prendre soin du monde
(= VIVRE DANS LA RAISON, SOIGNER)</v>
      </c>
      <c r="E531" s="1393"/>
      <c r="F531" s="554"/>
      <c r="G531" s="1236" t="str">
        <f>$CB$2&amp;S530&amp;$CC$2&amp;T530</f>
        <v>99% savoir
  0% vibrer</v>
      </c>
      <c r="H531" s="1506" t="s">
        <v>6</v>
      </c>
      <c r="I531" s="1505"/>
      <c r="J531" s="1507" t="s">
        <v>439</v>
      </c>
      <c r="K531" s="1508" t="s">
        <v>439</v>
      </c>
      <c r="L531" s="1509"/>
      <c r="M531" s="1510" t="s">
        <v>439</v>
      </c>
      <c r="N531" s="1511"/>
      <c r="O531" s="1110"/>
      <c r="P531" s="554"/>
      <c r="Q531" s="550" t="str">
        <f>C531</f>
        <v>GU/r</v>
      </c>
      <c r="R531" s="550" t="str">
        <f>usrCode(A533&amp;"/"&amp;A537)</f>
        <v>G/r</v>
      </c>
      <c r="S531" s="1236" t="str">
        <f t="shared" ref="S531:S540" si="194">UPPER(VLOOKUP(Q531,LibProfils,4,FALSE))</f>
        <v>VIVRE DANS LA RAISON</v>
      </c>
      <c r="T531" s="1236" t="str">
        <f t="shared" ref="T531:T541" si="195">UPPER(VLOOKUP(R531,LibProfils,4,FALSE))</f>
        <v>SOIGNER</v>
      </c>
      <c r="U531" s="1236" t="str">
        <f t="shared" ref="U531:U541" si="196">UPPER(LEFT(VLOOKUP(Q531,LibProfils,5,FALSE)))&amp;MID(VLOOKUP(Q531,LibProfils,5,FALSE),2,99)</f>
        <v>Suivre une démarche d'adaptation</v>
      </c>
      <c r="V531" s="1236" t="str">
        <f t="shared" ref="V531:V541" si="197">VLOOKUP(R531,LibProfils,5,FALSE)</f>
        <v>prendre soin du monde</v>
      </c>
      <c r="W531" s="554"/>
      <c r="X531" s="550"/>
      <c r="Y531" s="550"/>
      <c r="Z531" s="550"/>
      <c r="AA531" s="550"/>
      <c r="AB531" s="550"/>
      <c r="AC531" s="550"/>
      <c r="AD531" s="550"/>
      <c r="AE531" s="550"/>
      <c r="AF531" s="550"/>
      <c r="AG531" s="936"/>
      <c r="AH531" s="554"/>
      <c r="AI531" s="553"/>
      <c r="AJ531" s="555"/>
      <c r="AM531" s="552"/>
      <c r="AN531" s="552"/>
      <c r="AO531" s="552"/>
      <c r="AP531" s="552"/>
      <c r="AQ531" s="552"/>
      <c r="AR531" s="556"/>
      <c r="AS531" s="552"/>
      <c r="AT531" s="552"/>
      <c r="AU531" s="559"/>
      <c r="AV531" s="559"/>
      <c r="AW531" s="551"/>
      <c r="AX531" s="552"/>
      <c r="AY531" s="552"/>
      <c r="AZ531" s="552"/>
      <c r="BA531" s="81"/>
      <c r="BB531" s="81"/>
      <c r="BC531" s="81"/>
      <c r="BD531" s="543"/>
      <c r="BE531" s="81"/>
      <c r="BF531" s="544"/>
      <c r="BG531" s="169"/>
      <c r="BS531" s="81"/>
      <c r="BT531" s="169"/>
      <c r="BU531" s="169"/>
      <c r="BV531" s="169"/>
      <c r="BW531" s="169"/>
      <c r="BX531" s="169"/>
      <c r="BY531" s="169"/>
    </row>
    <row r="532" spans="1:77" s="322" customFormat="1" ht="36" customHeight="1" thickTop="1" thickBot="1" x14ac:dyDescent="0.25">
      <c r="B532" s="1578" t="s">
        <v>385</v>
      </c>
      <c r="C532" s="1154"/>
      <c r="D532" s="1395" t="str">
        <f t="shared" ref="D532:D541" si="198">$U$3&amp;U532&amp;$U$4&amp;V532&amp;$U$5&amp;$U$6&amp;$U$7&amp;S532&amp;$U$8&amp;T532&amp;$U$9</f>
        <v>Suivre une démarche d'adaptation, savoir vivre en toute facilité
(= VIVRE DANS LA RAISON, S'ADAPTER)</v>
      </c>
      <c r="E532" s="1320"/>
      <c r="F532" s="554"/>
      <c r="G532" s="1236" t="str">
        <f>$CB$3&amp;S530&amp;$CC$3&amp;T530</f>
        <v>88% savoir
11% vibrer</v>
      </c>
      <c r="H532" s="1506" t="s">
        <v>11</v>
      </c>
      <c r="I532" s="1503"/>
      <c r="J532" s="1507" t="s">
        <v>16</v>
      </c>
      <c r="K532" s="1508" t="s">
        <v>16</v>
      </c>
      <c r="L532" s="1509" t="s">
        <v>16</v>
      </c>
      <c r="M532" s="1512"/>
      <c r="N532" s="1511"/>
      <c r="O532" s="1110"/>
      <c r="P532" s="554"/>
      <c r="Q532" s="550" t="str">
        <f>C531</f>
        <v>GU/r</v>
      </c>
      <c r="R532" s="550" t="str">
        <f>usrCode(A533&amp;A536)</f>
        <v>GU</v>
      </c>
      <c r="S532" s="1236" t="str">
        <f t="shared" si="194"/>
        <v>VIVRE DANS LA RAISON</v>
      </c>
      <c r="T532" s="1236" t="str">
        <f t="shared" si="195"/>
        <v>S'ADAPTER</v>
      </c>
      <c r="U532" s="1236" t="str">
        <f t="shared" si="196"/>
        <v>Suivre une démarche d'adaptation</v>
      </c>
      <c r="V532" s="1236" t="str">
        <f t="shared" si="197"/>
        <v>savoir vivre en toute facilité</v>
      </c>
      <c r="W532" s="554"/>
      <c r="X532" s="550"/>
      <c r="Y532" s="550"/>
      <c r="Z532" s="550"/>
      <c r="AA532" s="550"/>
      <c r="AB532" s="550"/>
      <c r="AC532" s="550"/>
      <c r="AD532" s="550"/>
      <c r="AE532" s="550"/>
      <c r="AF532" s="550"/>
      <c r="AG532" s="936"/>
      <c r="AH532" s="554"/>
      <c r="AI532" s="553"/>
      <c r="AJ532" s="555"/>
      <c r="AM532" s="552"/>
      <c r="AN532" s="552"/>
      <c r="AO532" s="552"/>
      <c r="AP532" s="552"/>
      <c r="AQ532" s="552"/>
      <c r="AR532" s="556"/>
      <c r="AS532" s="552"/>
      <c r="AT532" s="552"/>
      <c r="AU532" s="559"/>
      <c r="AV532" s="559"/>
      <c r="AW532" s="551"/>
      <c r="AX532" s="552"/>
      <c r="AY532" s="552"/>
      <c r="AZ532" s="552"/>
      <c r="BA532" s="81"/>
      <c r="BB532" s="81"/>
      <c r="BC532" s="81"/>
      <c r="BD532" s="543"/>
      <c r="BE532" s="81"/>
      <c r="BF532" s="544"/>
      <c r="BG532" s="169"/>
      <c r="BS532" s="81"/>
      <c r="BT532" s="169"/>
      <c r="BU532" s="169"/>
      <c r="BV532" s="169"/>
      <c r="BW532" s="169"/>
      <c r="BX532" s="169"/>
      <c r="BY532" s="169"/>
    </row>
    <row r="533" spans="1:77" s="322" customFormat="1" ht="36" customHeight="1" thickTop="1" thickBot="1" x14ac:dyDescent="0.25">
      <c r="A533" s="31" t="str">
        <f>usrCode(AS530)</f>
        <v>G</v>
      </c>
      <c r="B533" s="553" t="str">
        <f>UPPER(VLOOKUP(A533,LibProfils,4,FALSE))&amp;CHAR(10)&amp;"("&amp;VLOOKUP(A533,LibProfils,5,FALSE)&amp;")"</f>
        <v>APPRÉCIER
(vivre dans un monde de bonheur)</v>
      </c>
      <c r="C533" s="1155"/>
      <c r="D533" s="1398" t="str">
        <f t="shared" si="198"/>
        <v>Être agile en toute circonstance, savoir vivre en toute facilité
(= VIVRE AVEC AGILITÉ, S'ADAPTER)</v>
      </c>
      <c r="E533" s="1321"/>
      <c r="F533" s="554"/>
      <c r="G533" s="1236" t="str">
        <f>$CB$4&amp;S530&amp;$CC$4&amp;T530</f>
        <v>77% savoir
22% vibrer</v>
      </c>
      <c r="H533" s="1506" t="s">
        <v>7</v>
      </c>
      <c r="I533" s="1503"/>
      <c r="J533" s="1513"/>
      <c r="K533" s="1508" t="s">
        <v>442</v>
      </c>
      <c r="L533" s="1509" t="s">
        <v>442</v>
      </c>
      <c r="M533" s="1512"/>
      <c r="N533" s="1514" t="s">
        <v>442</v>
      </c>
      <c r="O533" s="1110"/>
      <c r="P533" s="554"/>
      <c r="Q533" s="550" t="str">
        <f>C534</f>
        <v>GU.r</v>
      </c>
      <c r="R533" s="550" t="str">
        <f>usrCode(A533&amp;A536)</f>
        <v>GU</v>
      </c>
      <c r="S533" s="1236" t="str">
        <f t="shared" si="194"/>
        <v>VIVRE AVEC AGILITÉ</v>
      </c>
      <c r="T533" s="1236" t="str">
        <f t="shared" si="195"/>
        <v>S'ADAPTER</v>
      </c>
      <c r="U533" s="1236" t="str">
        <f t="shared" si="196"/>
        <v>Être agile en toute circonstance</v>
      </c>
      <c r="V533" s="1236" t="str">
        <f t="shared" si="197"/>
        <v>savoir vivre en toute facilité</v>
      </c>
      <c r="W533" s="554"/>
      <c r="X533" s="550"/>
      <c r="Y533" s="550"/>
      <c r="Z533" s="550"/>
      <c r="AA533" s="550"/>
      <c r="AB533" s="550"/>
      <c r="AC533" s="550"/>
      <c r="AD533" s="550"/>
      <c r="AE533" s="550"/>
      <c r="AF533" s="550"/>
      <c r="AG533" s="936"/>
      <c r="AH533" s="554"/>
      <c r="AI533" s="553"/>
      <c r="AJ533" s="555"/>
      <c r="AM533" s="552"/>
      <c r="AN533" s="552"/>
      <c r="AO533" s="552"/>
      <c r="AP533" s="552"/>
      <c r="AQ533" s="552"/>
      <c r="AR533" s="556"/>
      <c r="AS533" s="552"/>
      <c r="AT533" s="552"/>
      <c r="AU533" s="559"/>
      <c r="AV533" s="559"/>
      <c r="AW533" s="551"/>
      <c r="AX533" s="552"/>
      <c r="AY533" s="552"/>
      <c r="AZ533" s="552"/>
      <c r="BA533" s="81"/>
      <c r="BB533" s="81"/>
      <c r="BC533" s="81"/>
      <c r="BD533" s="543"/>
      <c r="BE533" s="81"/>
      <c r="BF533" s="544"/>
      <c r="BG533" s="169"/>
      <c r="BS533" s="81"/>
      <c r="BT533" s="169"/>
      <c r="BU533" s="169"/>
      <c r="BV533" s="169"/>
      <c r="BW533" s="169"/>
      <c r="BX533" s="169"/>
      <c r="BY533" s="169"/>
    </row>
    <row r="534" spans="1:77" s="322" customFormat="1" ht="36" customHeight="1" thickTop="1" thickBot="1" x14ac:dyDescent="0.25">
      <c r="C534" s="1411" t="str">
        <f>usrCode(AS530&amp;AU530)&amp;"."&amp;LOWER(AV530)</f>
        <v>GU.r</v>
      </c>
      <c r="D534" s="1399" t="str">
        <f t="shared" si="198"/>
        <v>Être agile en toute circonstance, s'émerveiller du monde
(= VIVRE AVEC AGILITÉ, ACCUEILLIR LA RÉALITÉ)</v>
      </c>
      <c r="E534" s="1412"/>
      <c r="F534" s="554"/>
      <c r="G534" s="1236" t="str">
        <f>$CB$5&amp;S530&amp;$CC$5&amp;T530</f>
        <v>66% savoir
33% vibrer</v>
      </c>
      <c r="H534" s="1506" t="s">
        <v>12</v>
      </c>
      <c r="I534" s="1503"/>
      <c r="J534" s="1513"/>
      <c r="K534" s="1508" t="s">
        <v>17</v>
      </c>
      <c r="L534" s="1509" t="s">
        <v>17</v>
      </c>
      <c r="M534" s="1510" t="s">
        <v>17</v>
      </c>
      <c r="N534" s="1511"/>
      <c r="O534" s="1110"/>
      <c r="P534" s="554"/>
      <c r="Q534" s="550" t="str">
        <f>C534</f>
        <v>GU.r</v>
      </c>
      <c r="R534" s="550" t="str">
        <f>A533&amp;"."&amp;LOWER(A536)</f>
        <v>G.u</v>
      </c>
      <c r="S534" s="1236" t="str">
        <f t="shared" si="194"/>
        <v>VIVRE AVEC AGILITÉ</v>
      </c>
      <c r="T534" s="1236" t="str">
        <f t="shared" si="195"/>
        <v>ACCUEILLIR LA RÉALITÉ</v>
      </c>
      <c r="U534" s="1236" t="str">
        <f t="shared" si="196"/>
        <v>Être agile en toute circonstance</v>
      </c>
      <c r="V534" s="1236" t="str">
        <f t="shared" si="197"/>
        <v>s'émerveiller du monde</v>
      </c>
      <c r="W534" s="554"/>
      <c r="X534" s="550"/>
      <c r="Y534" s="550"/>
      <c r="Z534" s="550"/>
      <c r="AA534" s="550"/>
      <c r="AB534" s="550"/>
      <c r="AC534" s="550"/>
      <c r="AD534" s="550"/>
      <c r="AE534" s="550"/>
      <c r="AF534" s="550"/>
      <c r="AG534" s="936"/>
      <c r="AH534" s="554"/>
      <c r="AI534" s="553"/>
      <c r="AJ534" s="555"/>
      <c r="AM534" s="552"/>
      <c r="AN534" s="552"/>
      <c r="AO534" s="552"/>
      <c r="AP534" s="552"/>
      <c r="AQ534" s="552"/>
      <c r="AR534" s="556"/>
      <c r="AS534" s="552"/>
      <c r="AT534" s="552"/>
      <c r="AU534" s="559"/>
      <c r="AV534" s="559"/>
      <c r="AW534" s="551"/>
      <c r="AX534" s="552"/>
      <c r="AY534" s="552"/>
      <c r="AZ534" s="552"/>
      <c r="BA534" s="81"/>
      <c r="BB534" s="81"/>
      <c r="BC534" s="81"/>
      <c r="BD534" s="543"/>
      <c r="BE534" s="81"/>
      <c r="BF534" s="544"/>
      <c r="BG534" s="169"/>
      <c r="BS534" s="81"/>
      <c r="BT534" s="169"/>
      <c r="BU534" s="169"/>
      <c r="BV534" s="169"/>
      <c r="BW534" s="169"/>
      <c r="BX534" s="169"/>
      <c r="BY534" s="169"/>
    </row>
    <row r="535" spans="1:77" s="322" customFormat="1" ht="36" customHeight="1" thickTop="1" thickBot="1" x14ac:dyDescent="0.25">
      <c r="B535" s="1578" t="s">
        <v>384</v>
      </c>
      <c r="C535" s="1156"/>
      <c r="D535" s="1396" t="str">
        <f t="shared" si="198"/>
        <v>Rechercher la stimulation, s'émerveiller du monde
(= S'AVENTURER, ACCUEILLIR LA RÉALITÉ)</v>
      </c>
      <c r="E535" s="1322"/>
      <c r="F535" s="554"/>
      <c r="G535" s="1236" t="str">
        <f>$CB$6&amp;S530&amp;$CC$6&amp;T530</f>
        <v>55% savoir
44% vibrer</v>
      </c>
      <c r="H535" s="1506" t="s">
        <v>8</v>
      </c>
      <c r="I535" s="1503"/>
      <c r="J535" s="1507" t="s">
        <v>441</v>
      </c>
      <c r="K535" s="1515"/>
      <c r="L535" s="1509" t="s">
        <v>441</v>
      </c>
      <c r="M535" s="1510" t="s">
        <v>441</v>
      </c>
      <c r="N535" s="1511"/>
      <c r="O535" s="1110"/>
      <c r="P535" s="554"/>
      <c r="Q535" s="550" t="str">
        <f>A530</f>
        <v>GUR</v>
      </c>
      <c r="R535" s="550" t="str">
        <f>A533&amp;"."&amp;LOWER(A536)</f>
        <v>G.u</v>
      </c>
      <c r="S535" s="1236" t="str">
        <f t="shared" si="194"/>
        <v>S'AVENTURER</v>
      </c>
      <c r="T535" s="1236" t="str">
        <f t="shared" si="195"/>
        <v>ACCUEILLIR LA RÉALITÉ</v>
      </c>
      <c r="U535" s="1236" t="str">
        <f t="shared" si="196"/>
        <v>Rechercher la stimulation</v>
      </c>
      <c r="V535" s="1236" t="str">
        <f t="shared" si="197"/>
        <v>s'émerveiller du monde</v>
      </c>
      <c r="W535" s="554"/>
      <c r="X535" s="550"/>
      <c r="Y535" s="550"/>
      <c r="Z535" s="550"/>
      <c r="AA535" s="550"/>
      <c r="AB535" s="550"/>
      <c r="AC535" s="550"/>
      <c r="AD535" s="550"/>
      <c r="AE535" s="550"/>
      <c r="AF535" s="550"/>
      <c r="AG535" s="936"/>
      <c r="AH535" s="554"/>
      <c r="AI535" s="553"/>
      <c r="AJ535" s="555"/>
      <c r="AM535" s="552"/>
      <c r="AN535" s="552"/>
      <c r="AO535" s="552"/>
      <c r="AP535" s="552"/>
      <c r="AQ535" s="552"/>
      <c r="AR535" s="556"/>
      <c r="AS535" s="552"/>
      <c r="AT535" s="552"/>
      <c r="AU535" s="559"/>
      <c r="AV535" s="559"/>
      <c r="AW535" s="551"/>
      <c r="AX535" s="552"/>
      <c r="AY535" s="552"/>
      <c r="AZ535" s="552"/>
      <c r="BA535" s="81"/>
      <c r="BB535" s="81"/>
      <c r="BC535" s="81"/>
      <c r="BD535" s="543"/>
      <c r="BE535" s="81"/>
      <c r="BF535" s="544"/>
      <c r="BG535" s="169"/>
      <c r="BS535" s="81"/>
      <c r="BT535" s="169"/>
      <c r="BU535" s="169"/>
      <c r="BV535" s="169"/>
      <c r="BW535" s="169"/>
      <c r="BX535" s="169"/>
      <c r="BY535" s="169"/>
    </row>
    <row r="536" spans="1:77" s="322" customFormat="1" ht="36" customHeight="1" thickTop="1" thickBot="1" x14ac:dyDescent="0.25">
      <c r="A536" s="31" t="str">
        <f>usrCode(AU530)</f>
        <v>U</v>
      </c>
      <c r="B536" s="553" t="str">
        <f>UPPER(VLOOKUP(A536,LibProfils,4,FALSE))&amp;CHAR(10)&amp;"("&amp;VLOOKUP(A536,LibProfils,5,FALSE)&amp;")"</f>
        <v>SAVOIR
(vivre dans un monde d'intelligence)</v>
      </c>
      <c r="C536" s="1157"/>
      <c r="D536" s="1395" t="str">
        <f t="shared" si="198"/>
        <v>Rechercher la stimulation, fêter la vie
(= S'AVENTURER, VIVRE JOYEUX)</v>
      </c>
      <c r="E536" s="1323" t="s">
        <v>29</v>
      </c>
      <c r="F536" s="554"/>
      <c r="G536" s="1236" t="str">
        <f>$CB$7&amp;S530&amp;$CC$7&amp;T530</f>
        <v>44% savoir
55% vibrer</v>
      </c>
      <c r="H536" s="1506" t="s">
        <v>13</v>
      </c>
      <c r="I536" s="1503"/>
      <c r="J536" s="1513"/>
      <c r="K536" s="1515"/>
      <c r="L536" s="1509" t="s">
        <v>18</v>
      </c>
      <c r="M536" s="1510" t="s">
        <v>18</v>
      </c>
      <c r="N536" s="1562" t="s">
        <v>18</v>
      </c>
      <c r="O536" s="1110"/>
      <c r="P536" s="554"/>
      <c r="Q536" s="550" t="str">
        <f>A530</f>
        <v>GUR</v>
      </c>
      <c r="R536" s="550" t="str">
        <f>A533&amp;"."&amp;LOWER(A537)</f>
        <v>G.r</v>
      </c>
      <c r="S536" s="1236" t="str">
        <f t="shared" si="194"/>
        <v>S'AVENTURER</v>
      </c>
      <c r="T536" s="1236" t="str">
        <f t="shared" si="195"/>
        <v>VIVRE JOYEUX</v>
      </c>
      <c r="U536" s="1236" t="str">
        <f t="shared" si="196"/>
        <v>Rechercher la stimulation</v>
      </c>
      <c r="V536" s="1236" t="str">
        <f t="shared" si="197"/>
        <v>fêter la vie</v>
      </c>
      <c r="W536" s="554"/>
      <c r="X536" s="550"/>
      <c r="Y536" s="550"/>
      <c r="Z536" s="550"/>
      <c r="AA536" s="550"/>
      <c r="AB536" s="550"/>
      <c r="AC536" s="550"/>
      <c r="AD536" s="550"/>
      <c r="AE536" s="550"/>
      <c r="AF536" s="550"/>
      <c r="AG536" s="936"/>
      <c r="AH536" s="554"/>
      <c r="AI536" s="553"/>
      <c r="AJ536" s="555"/>
      <c r="AM536" s="552"/>
      <c r="AN536" s="552"/>
      <c r="AO536" s="552"/>
      <c r="AP536" s="552"/>
      <c r="AQ536" s="552"/>
      <c r="AR536" s="556"/>
      <c r="AS536" s="552"/>
      <c r="AT536" s="552"/>
      <c r="AU536" s="559"/>
      <c r="AV536" s="559"/>
      <c r="AW536" s="551"/>
      <c r="AX536" s="552"/>
      <c r="AY536" s="552"/>
      <c r="AZ536" s="552"/>
      <c r="BA536" s="81"/>
      <c r="BB536" s="81"/>
      <c r="BC536" s="81"/>
      <c r="BD536" s="543"/>
      <c r="BE536" s="81"/>
      <c r="BF536" s="544"/>
      <c r="BG536" s="169"/>
      <c r="BS536" s="81"/>
      <c r="BT536" s="169"/>
      <c r="BU536" s="169"/>
      <c r="BV536" s="169"/>
      <c r="BW536" s="169"/>
      <c r="BX536" s="169"/>
      <c r="BY536" s="169"/>
    </row>
    <row r="537" spans="1:77" s="322" customFormat="1" ht="36" customHeight="1" thickTop="1" thickBot="1" x14ac:dyDescent="0.25">
      <c r="A537" s="31" t="str">
        <f>usrCode(AV530)</f>
        <v>R</v>
      </c>
      <c r="B537" s="553" t="str">
        <f>UPPER(VLOOKUP(A537,LibProfils,4,FALSE))&amp;CHAR(10)&amp;"("&amp;VLOOKUP(A537,LibProfils,5,FALSE)&amp;")"</f>
        <v>VIBRER
(vivre dans un monde d'opportunités)</v>
      </c>
      <c r="C537" s="1413" t="str">
        <f>usrCode(AS530&amp;AV530)&amp;"."&amp;LOWER(AU530)</f>
        <v>RG.u</v>
      </c>
      <c r="D537" s="1396" t="str">
        <f t="shared" si="198"/>
        <v>Agir sans contrainte, fêter la vie
(= VIVRE EN LIBERTÉ, VIVRE JOYEUX)</v>
      </c>
      <c r="E537" s="1414" t="s">
        <v>29</v>
      </c>
      <c r="F537" s="554"/>
      <c r="G537" s="1236" t="str">
        <f>$CB$8&amp;S530&amp;$CC$8&amp;T530</f>
        <v>33% savoir
66% vibrer</v>
      </c>
      <c r="H537" s="1506" t="s">
        <v>9</v>
      </c>
      <c r="I537" s="1503"/>
      <c r="J537" s="1513"/>
      <c r="K537" s="1508" t="s">
        <v>443</v>
      </c>
      <c r="L537" s="1516"/>
      <c r="M537" s="1565" t="s">
        <v>443</v>
      </c>
      <c r="N537" s="1563" t="s">
        <v>443</v>
      </c>
      <c r="O537" s="1110"/>
      <c r="P537" s="554"/>
      <c r="Q537" s="550" t="str">
        <f>C537</f>
        <v>RG.u</v>
      </c>
      <c r="R537" s="550" t="str">
        <f>A533&amp;"."&amp;LOWER(A537)</f>
        <v>G.r</v>
      </c>
      <c r="S537" s="1236" t="str">
        <f t="shared" si="194"/>
        <v>VIVRE EN LIBERTÉ</v>
      </c>
      <c r="T537" s="1236" t="str">
        <f t="shared" si="195"/>
        <v>VIVRE JOYEUX</v>
      </c>
      <c r="U537" s="1236" t="str">
        <f t="shared" si="196"/>
        <v>Agir sans contrainte</v>
      </c>
      <c r="V537" s="1236" t="str">
        <f t="shared" si="197"/>
        <v>fêter la vie</v>
      </c>
      <c r="W537" s="554"/>
      <c r="X537" s="550"/>
      <c r="Y537" s="550"/>
      <c r="Z537" s="550"/>
      <c r="AA537" s="550"/>
      <c r="AB537" s="550"/>
      <c r="AC537" s="550"/>
      <c r="AD537" s="550"/>
      <c r="AE537" s="550"/>
      <c r="AF537" s="550"/>
      <c r="AG537" s="936"/>
      <c r="AH537" s="554"/>
      <c r="AI537" s="553"/>
      <c r="AJ537" s="555"/>
      <c r="AM537" s="552"/>
      <c r="AN537" s="552"/>
      <c r="AO537" s="552"/>
      <c r="AP537" s="552"/>
      <c r="AQ537" s="552"/>
      <c r="AR537" s="556"/>
      <c r="AS537" s="552"/>
      <c r="AT537" s="552"/>
      <c r="AU537" s="559"/>
      <c r="AV537" s="559"/>
      <c r="AW537" s="551"/>
      <c r="AX537" s="552"/>
      <c r="AY537" s="552"/>
      <c r="AZ537" s="552"/>
      <c r="BA537" s="81"/>
      <c r="BB537" s="81"/>
      <c r="BC537" s="81"/>
      <c r="BD537" s="543"/>
      <c r="BE537" s="81"/>
      <c r="BF537" s="544"/>
      <c r="BG537" s="169"/>
      <c r="BS537" s="81"/>
      <c r="BT537" s="169"/>
      <c r="BU537" s="169"/>
      <c r="BV537" s="169"/>
      <c r="BW537" s="169"/>
      <c r="BX537" s="169"/>
      <c r="BY537" s="169"/>
    </row>
    <row r="538" spans="1:77" s="322" customFormat="1" ht="36" customHeight="1" thickTop="1" thickBot="1" x14ac:dyDescent="0.25">
      <c r="B538" s="1578" t="s">
        <v>589</v>
      </c>
      <c r="C538" s="1158"/>
      <c r="D538" s="1395" t="str">
        <f t="shared" si="198"/>
        <v>Agir sans contrainte, vivre en mouvement
(= VIVRE EN LIBERTÉ, AGIR)</v>
      </c>
      <c r="E538" s="1324" t="s">
        <v>29</v>
      </c>
      <c r="F538" s="554"/>
      <c r="G538" s="1236" t="str">
        <f>$CB$9&amp;S530&amp;$CC$9&amp;T530</f>
        <v>22% savoir
77% vibrer</v>
      </c>
      <c r="H538" s="1506" t="s">
        <v>14</v>
      </c>
      <c r="I538" s="1503"/>
      <c r="J538" s="1507" t="s">
        <v>19</v>
      </c>
      <c r="K538" s="1515"/>
      <c r="L538" s="1516"/>
      <c r="M538" s="1510" t="s">
        <v>19</v>
      </c>
      <c r="N538" s="1564" t="s">
        <v>19</v>
      </c>
      <c r="O538" s="1110"/>
      <c r="P538" s="554"/>
      <c r="Q538" s="550" t="str">
        <f>C537</f>
        <v>RG.u</v>
      </c>
      <c r="R538" s="550" t="str">
        <f>usrCode(A533&amp;A537)</f>
        <v>RG</v>
      </c>
      <c r="S538" s="1236" t="str">
        <f t="shared" si="194"/>
        <v>VIVRE EN LIBERTÉ</v>
      </c>
      <c r="T538" s="1236" t="str">
        <f t="shared" si="195"/>
        <v>AGIR</v>
      </c>
      <c r="U538" s="1236" t="str">
        <f t="shared" si="196"/>
        <v>Agir sans contrainte</v>
      </c>
      <c r="V538" s="1236" t="str">
        <f t="shared" si="197"/>
        <v>vivre en mouvement</v>
      </c>
      <c r="W538" s="554"/>
      <c r="X538" s="550"/>
      <c r="Y538" s="550"/>
      <c r="Z538" s="550"/>
      <c r="AA538" s="550"/>
      <c r="AB538" s="550"/>
      <c r="AC538" s="550"/>
      <c r="AD538" s="550"/>
      <c r="AE538" s="550"/>
      <c r="AF538" s="550"/>
      <c r="AG538" s="936"/>
      <c r="AH538" s="554"/>
      <c r="AI538" s="553"/>
      <c r="AJ538" s="555"/>
      <c r="AM538" s="552"/>
      <c r="AN538" s="552"/>
      <c r="AO538" s="552"/>
      <c r="AP538" s="552"/>
      <c r="AQ538" s="552"/>
      <c r="AR538" s="556"/>
      <c r="AS538" s="552"/>
      <c r="AT538" s="552"/>
      <c r="AU538" s="559"/>
      <c r="AV538" s="559"/>
      <c r="AW538" s="551"/>
      <c r="AX538" s="552"/>
      <c r="AY538" s="552"/>
      <c r="AZ538" s="552"/>
      <c r="BA538" s="81"/>
      <c r="BB538" s="81"/>
      <c r="BC538" s="81"/>
      <c r="BD538" s="543"/>
      <c r="BE538" s="81"/>
      <c r="BF538" s="544"/>
      <c r="BG538" s="169"/>
      <c r="BS538" s="81"/>
      <c r="BT538" s="169"/>
      <c r="BU538" s="169"/>
      <c r="BV538" s="169"/>
      <c r="BW538" s="169"/>
      <c r="BX538" s="169"/>
      <c r="BY538" s="169"/>
    </row>
    <row r="539" spans="1:77" s="322" customFormat="1" ht="36" customHeight="1" thickTop="1" thickBot="1" x14ac:dyDescent="0.25">
      <c r="A539" s="31" t="str">
        <f>usrCode(AU530&amp;AV530)</f>
        <v>UR</v>
      </c>
      <c r="B539" s="553" t="str">
        <f>UPPER(VLOOKUP(A539,LibProfils,4,FALSE))&amp;CHAR(10)&amp;"("&amp;VLOOKUP(A539,LibProfils,5,FALSE)&amp;")"</f>
        <v>PENSER
(faire tournoyer les idées)</v>
      </c>
      <c r="C539" s="1159"/>
      <c r="D539" s="1398" t="str">
        <f t="shared" si="198"/>
        <v>Agir en toute impulsivité, vivre en mouvement
(= VIVRE SPONTANÉ -RG-, AGIR)</v>
      </c>
      <c r="E539" s="1325"/>
      <c r="F539" s="554"/>
      <c r="G539" s="1236" t="str">
        <f>$CB$10&amp;S530&amp;$CC$10&amp;T530</f>
        <v>11% savoir
88% vibrer</v>
      </c>
      <c r="H539" s="1506" t="s">
        <v>10</v>
      </c>
      <c r="I539" s="1503"/>
      <c r="J539" s="1507" t="s">
        <v>440</v>
      </c>
      <c r="K539" s="1515"/>
      <c r="L539" s="1509" t="s">
        <v>440</v>
      </c>
      <c r="M539" s="1512"/>
      <c r="N539" s="1514" t="s">
        <v>440</v>
      </c>
      <c r="O539" s="1110"/>
      <c r="P539" s="554"/>
      <c r="Q539" s="550" t="str">
        <f>C540</f>
        <v>RG/u</v>
      </c>
      <c r="R539" s="550" t="str">
        <f>usrCode(A533&amp;A537)</f>
        <v>RG</v>
      </c>
      <c r="S539" s="1236" t="str">
        <f t="shared" si="194"/>
        <v>VIVRE SPONTANÉ -RG-</v>
      </c>
      <c r="T539" s="1236" t="str">
        <f t="shared" si="195"/>
        <v>AGIR</v>
      </c>
      <c r="U539" s="1236" t="str">
        <f t="shared" si="196"/>
        <v>Agir en toute impulsivité</v>
      </c>
      <c r="V539" s="1236" t="str">
        <f t="shared" si="197"/>
        <v>vivre en mouvement</v>
      </c>
      <c r="W539" s="554"/>
      <c r="X539" s="550"/>
      <c r="Y539" s="550"/>
      <c r="Z539" s="550"/>
      <c r="AA539" s="550"/>
      <c r="AB539" s="550"/>
      <c r="AC539" s="550"/>
      <c r="AD539" s="550"/>
      <c r="AE539" s="550"/>
      <c r="AF539" s="550"/>
      <c r="AG539" s="936"/>
      <c r="AH539" s="554"/>
      <c r="AI539" s="553"/>
      <c r="AJ539" s="555"/>
      <c r="AM539" s="552"/>
      <c r="AN539" s="552"/>
      <c r="AO539" s="552"/>
      <c r="AP539" s="552"/>
      <c r="AQ539" s="552"/>
      <c r="AR539" s="556"/>
      <c r="AS539" s="552"/>
      <c r="AT539" s="552"/>
      <c r="AU539" s="559"/>
      <c r="AV539" s="559"/>
      <c r="AW539" s="551"/>
      <c r="AX539" s="552"/>
      <c r="AY539" s="552"/>
      <c r="AZ539" s="552"/>
      <c r="BA539" s="81"/>
      <c r="BB539" s="81"/>
      <c r="BC539" s="81"/>
      <c r="BD539" s="543"/>
      <c r="BE539" s="81"/>
      <c r="BF539" s="544"/>
      <c r="BG539" s="169"/>
      <c r="BS539" s="81"/>
      <c r="BT539" s="169"/>
      <c r="BU539" s="169"/>
      <c r="BV539" s="169"/>
      <c r="BW539" s="169"/>
      <c r="BX539" s="169"/>
      <c r="BY539" s="169"/>
    </row>
    <row r="540" spans="1:77" s="322" customFormat="1" ht="36" customHeight="1" thickTop="1" thickBot="1" x14ac:dyDescent="0.25">
      <c r="A540" s="31" t="s">
        <v>11</v>
      </c>
      <c r="B540" s="553" t="str">
        <f>UPPER(VLOOKUP(A540,LibProfils,4,FALSE))&amp;CHAR(10)&amp;"("&amp;VLOOKUP(A540,LibProfils,5,FALSE)&amp;")"</f>
        <v>INTÉGRER
(disposer d'une place dans le système)</v>
      </c>
      <c r="C540" s="1189" t="str">
        <f>usrCode(AS530&amp;AV530&amp;"/"&amp;AU530)</f>
        <v>RG/u</v>
      </c>
      <c r="D540" s="1399" t="str">
        <f t="shared" si="198"/>
        <v>Agir en toute impulsivité, appartenir au vivant
(= VIVRE SPONTANÉ -RG-, EXISTER)</v>
      </c>
      <c r="E540" s="1415"/>
      <c r="F540" s="554"/>
      <c r="G540" s="1236" t="str">
        <f>$CB$11&amp;S530&amp;$CC$11&amp;T530</f>
        <v xml:space="preserve">  0% savoir
99% vibrer</v>
      </c>
      <c r="H540" s="1506" t="s">
        <v>15</v>
      </c>
      <c r="I540" s="1517"/>
      <c r="J540" s="1507" t="s">
        <v>20</v>
      </c>
      <c r="K540" s="1508" t="s">
        <v>20</v>
      </c>
      <c r="L540" s="1516"/>
      <c r="M540" s="1512"/>
      <c r="N540" s="1514" t="s">
        <v>20</v>
      </c>
      <c r="O540" s="1110"/>
      <c r="P540" s="554"/>
      <c r="Q540" s="550" t="str">
        <f>C540</f>
        <v>RG/u</v>
      </c>
      <c r="R540" s="550" t="str">
        <f>usrCode(A533&amp;"/"&amp;A536)</f>
        <v>G/u</v>
      </c>
      <c r="S540" s="1236" t="str">
        <f t="shared" si="194"/>
        <v>VIVRE SPONTANÉ -RG-</v>
      </c>
      <c r="T540" s="1236" t="str">
        <f t="shared" si="195"/>
        <v>EXISTER</v>
      </c>
      <c r="U540" s="1236" t="str">
        <f t="shared" si="196"/>
        <v>Agir en toute impulsivité</v>
      </c>
      <c r="V540" s="1236" t="str">
        <f t="shared" si="197"/>
        <v>appartenir au vivant</v>
      </c>
      <c r="W540" s="554"/>
      <c r="X540" s="550"/>
      <c r="Y540" s="550"/>
      <c r="Z540" s="550"/>
      <c r="AA540" s="550"/>
      <c r="AB540" s="550"/>
      <c r="AC540" s="550"/>
      <c r="AD540" s="550"/>
      <c r="AE540" s="550"/>
      <c r="AF540" s="550"/>
      <c r="AG540" s="936"/>
      <c r="AH540" s="554"/>
      <c r="AI540" s="553"/>
      <c r="AJ540" s="555"/>
      <c r="AM540" s="552"/>
      <c r="AN540" s="552"/>
      <c r="AO540" s="552"/>
      <c r="AP540" s="552"/>
      <c r="AQ540" s="552"/>
      <c r="AR540" s="556"/>
      <c r="AS540" s="552"/>
      <c r="AT540" s="552"/>
      <c r="AU540" s="559"/>
      <c r="AV540" s="559"/>
      <c r="AW540" s="551"/>
      <c r="AX540" s="552"/>
      <c r="AY540" s="552"/>
      <c r="AZ540" s="552"/>
      <c r="BA540" s="81"/>
      <c r="BB540" s="81"/>
      <c r="BC540" s="81"/>
      <c r="BD540" s="543"/>
      <c r="BE540" s="81"/>
      <c r="BF540" s="544"/>
      <c r="BG540" s="169"/>
      <c r="BS540" s="81"/>
      <c r="BT540" s="169"/>
      <c r="BU540" s="169"/>
      <c r="BV540" s="169"/>
      <c r="BW540" s="169"/>
      <c r="BX540" s="169"/>
      <c r="BY540" s="169"/>
    </row>
    <row r="541" spans="1:77" s="322" customFormat="1" ht="36" customHeight="1" thickTop="1" thickBot="1" x14ac:dyDescent="0.25">
      <c r="B541" s="1363" t="str">
        <f>"présence de la motivation "&amp;A533&amp;" ("&amp;VLOOKUP(A533,LibProfils,4,FALSE)&amp;")"&amp;CHAR(10)&amp;"absence de la motivation "&amp;A539&amp;" ("&amp;VLOOKUP(A539,LibProfils,4,FALSE)&amp;")"</f>
        <v>présence de la motivation G (apprécier)
absence de la motivation UR (penser)</v>
      </c>
      <c r="C541" s="1196" t="str">
        <f>A533&amp;"."&amp;LOWER(A540)</f>
        <v>G.wb</v>
      </c>
      <c r="D541" s="1400" t="str">
        <f t="shared" si="198"/>
        <v>Être bien dans son groupe, être important parmi les siens
(= ÊTRE ENTOURÉ, S'INTÉGRER)</v>
      </c>
      <c r="E541" s="1282"/>
      <c r="F541" s="554"/>
      <c r="G541" s="1236" t="str">
        <f>$CB$12&amp;VLOOKUP(AU530,LibProfils,4,FALSE)&amp;$CC$12&amp;VLOOKUP(AV530,LibProfils,4,FALSE)</f>
        <v xml:space="preserve">  0% savoir
  0% vibrer</v>
      </c>
      <c r="H541" s="1236"/>
      <c r="I541" s="1504" t="s">
        <v>445</v>
      </c>
      <c r="O541" s="1110"/>
      <c r="P541" s="554"/>
      <c r="Q541" s="550" t="str">
        <f>C541</f>
        <v>G.wb</v>
      </c>
      <c r="R541" s="550" t="str">
        <f>usrCode(A533&amp;A540)</f>
        <v>WBG</v>
      </c>
      <c r="S541" s="1236" t="str">
        <f>UPPER(VLOOKUP(Q541,LibProfils,4,FALSE))</f>
        <v>ÊTRE ENTOURÉ</v>
      </c>
      <c r="T541" s="1236" t="str">
        <f t="shared" si="195"/>
        <v>S'INTÉGRER</v>
      </c>
      <c r="U541" s="1236" t="str">
        <f t="shared" si="196"/>
        <v>Être bien dans son groupe</v>
      </c>
      <c r="V541" s="1236" t="str">
        <f t="shared" si="197"/>
        <v>être important parmi les siens</v>
      </c>
      <c r="W541" s="554"/>
      <c r="X541" s="550"/>
      <c r="Y541" s="550"/>
      <c r="Z541" s="550"/>
      <c r="AA541" s="550"/>
      <c r="AB541" s="550"/>
      <c r="AC541" s="550"/>
      <c r="AD541" s="550"/>
      <c r="AE541" s="550"/>
      <c r="AF541" s="550"/>
      <c r="AG541" s="936"/>
      <c r="AH541" s="554"/>
      <c r="AI541" s="553"/>
      <c r="AJ541" s="555"/>
      <c r="AM541" s="552"/>
      <c r="AN541" s="552"/>
      <c r="AO541" s="552"/>
      <c r="AP541" s="552"/>
      <c r="AQ541" s="552"/>
      <c r="AR541" s="556"/>
      <c r="AS541" s="552"/>
      <c r="AT541" s="552"/>
      <c r="AU541" s="559"/>
      <c r="AV541" s="559"/>
      <c r="AW541" s="551"/>
      <c r="AX541" s="552"/>
      <c r="AY541" s="552"/>
      <c r="AZ541" s="552"/>
      <c r="BA541" s="81"/>
      <c r="BB541" s="81"/>
      <c r="BC541" s="81"/>
      <c r="BD541" s="543"/>
      <c r="BE541" s="81"/>
      <c r="BF541" s="544"/>
      <c r="BG541" s="169"/>
      <c r="BS541" s="81"/>
      <c r="BT541" s="169"/>
      <c r="BU541" s="169"/>
      <c r="BV541" s="169"/>
      <c r="BW541" s="169"/>
      <c r="BX541" s="169"/>
      <c r="BY541" s="169"/>
    </row>
    <row r="542" spans="1:77" s="322" customFormat="1" ht="36" customHeight="1" thickTop="1" thickBot="1" x14ac:dyDescent="0.25">
      <c r="B542" s="1128"/>
      <c r="C542" s="1125"/>
      <c r="D542" s="553"/>
      <c r="E542" s="554"/>
      <c r="F542" s="554"/>
      <c r="G542" s="554"/>
      <c r="H542" s="1110"/>
      <c r="I542" s="1110"/>
      <c r="J542" s="1489"/>
      <c r="K542" s="1489"/>
      <c r="L542" s="1110"/>
      <c r="M542" s="1110"/>
      <c r="N542" s="1110"/>
      <c r="O542" s="1110"/>
      <c r="P542" s="554"/>
      <c r="Q542" s="554"/>
      <c r="R542" s="554"/>
      <c r="S542" s="554"/>
      <c r="T542" s="554"/>
      <c r="U542" s="554"/>
      <c r="V542" s="554"/>
      <c r="W542" s="554"/>
      <c r="X542" s="550"/>
      <c r="Y542" s="550"/>
      <c r="Z542" s="550"/>
      <c r="AA542" s="550"/>
      <c r="AB542" s="550"/>
      <c r="AC542" s="550"/>
      <c r="AD542" s="550"/>
      <c r="AE542" s="550"/>
      <c r="AF542" s="550"/>
      <c r="AG542" s="936"/>
      <c r="AH542" s="554"/>
      <c r="AI542" s="553"/>
      <c r="AJ542" s="555"/>
      <c r="AM542" s="552"/>
      <c r="AN542" s="552"/>
      <c r="AO542" s="552"/>
      <c r="AP542" s="552"/>
      <c r="AQ542" s="552"/>
      <c r="AR542" s="556"/>
      <c r="AS542" s="552"/>
      <c r="AT542" s="552"/>
      <c r="AU542" s="559"/>
      <c r="AV542" s="559"/>
      <c r="AW542" s="551"/>
      <c r="AX542" s="552"/>
      <c r="AY542" s="552"/>
      <c r="AZ542" s="552"/>
      <c r="BA542" s="81"/>
      <c r="BB542" s="81"/>
      <c r="BC542" s="81"/>
      <c r="BD542" s="543"/>
      <c r="BE542" s="81"/>
      <c r="BF542" s="544"/>
      <c r="BG542" s="169"/>
      <c r="BS542" s="81"/>
      <c r="BT542" s="169"/>
      <c r="BU542" s="169"/>
      <c r="BV542" s="169"/>
      <c r="BW542" s="169"/>
      <c r="BX542" s="169"/>
      <c r="BY542" s="169"/>
    </row>
    <row r="543" spans="1:77" s="322" customFormat="1" ht="36" customHeight="1" thickTop="1" thickBot="1" x14ac:dyDescent="0.25">
      <c r="A543" s="1282" t="str">
        <f>usrCode(AS543&amp;AU543&amp;AV543)</f>
        <v>BRG</v>
      </c>
      <c r="B543" s="1362" t="str">
        <f>UPPER(VLOOKUP(A543,LibProfils,4,FALSE))&amp;CHAR(10)&amp;"("&amp;VLOOKUP(A543,LibProfils,5,FALSE)&amp;")"</f>
        <v>CONQUÉRIR
(aller chercher satisfaction)</v>
      </c>
      <c r="C543" s="1125"/>
      <c r="D543" s="553"/>
      <c r="E543" s="554"/>
      <c r="F543" s="554"/>
      <c r="G543" s="1364"/>
      <c r="H543" s="1110"/>
      <c r="I543" s="1504" t="s">
        <v>444</v>
      </c>
      <c r="J543" s="1489"/>
      <c r="K543" s="1489"/>
      <c r="L543" s="1110"/>
      <c r="M543" s="1110"/>
      <c r="N543" s="1110"/>
      <c r="O543" s="1110"/>
      <c r="P543" s="554"/>
      <c r="Q543" s="554" t="str">
        <f>A549</f>
        <v>B</v>
      </c>
      <c r="R543" s="554" t="str">
        <f>A550</f>
        <v>R</v>
      </c>
      <c r="S543" s="1236" t="str">
        <f>VLOOKUP(Q543,LibProfils,4,FALSE)</f>
        <v>pouvoir</v>
      </c>
      <c r="T543" s="1236" t="str">
        <f>VLOOKUP(R543,LibProfils,4,FALSE)</f>
        <v>vibrer</v>
      </c>
      <c r="U543" s="554"/>
      <c r="V543" s="554"/>
      <c r="W543" s="554"/>
      <c r="X543" s="550"/>
      <c r="Y543" s="550"/>
      <c r="Z543" s="550"/>
      <c r="AA543" s="550"/>
      <c r="AB543" s="550"/>
      <c r="AC543" s="550"/>
      <c r="AD543" s="550"/>
      <c r="AE543" s="550"/>
      <c r="AF543" s="550"/>
      <c r="AG543" s="936"/>
      <c r="AH543" s="554"/>
      <c r="AI543" s="553"/>
      <c r="AJ543" s="555"/>
      <c r="AM543" s="552"/>
      <c r="AN543" s="552"/>
      <c r="AO543" s="552"/>
      <c r="AP543" s="552"/>
      <c r="AQ543" s="552"/>
      <c r="AR543" s="556"/>
      <c r="AS543" s="559" t="str">
        <f>AS604</f>
        <v>G</v>
      </c>
      <c r="AT543" s="552"/>
      <c r="AU543" s="559" t="str">
        <f>AU604</f>
        <v>B</v>
      </c>
      <c r="AV543" s="559" t="str">
        <f>AV604</f>
        <v>R</v>
      </c>
      <c r="AW543" s="551"/>
      <c r="AX543" s="552"/>
      <c r="AY543" s="552"/>
      <c r="AZ543" s="552"/>
      <c r="BA543" s="81"/>
      <c r="BB543" s="81"/>
      <c r="BC543" s="81"/>
      <c r="BD543" s="543"/>
      <c r="BE543" s="81"/>
      <c r="BF543" s="544"/>
      <c r="BG543" s="169"/>
      <c r="BS543" s="81"/>
      <c r="BT543" s="169"/>
      <c r="BU543" s="169"/>
      <c r="BV543" s="169"/>
      <c r="BW543" s="169"/>
      <c r="BX543" s="169"/>
      <c r="BY543" s="169"/>
    </row>
    <row r="544" spans="1:77" s="322" customFormat="1" ht="36" customHeight="1" thickTop="1" thickBot="1" x14ac:dyDescent="0.25">
      <c r="B544" s="1128"/>
      <c r="C544" s="1405" t="str">
        <f>usrCode(AS543&amp;AU543&amp;"/"&amp;AV543)</f>
        <v>BG/r</v>
      </c>
      <c r="D544" s="1394" t="str">
        <f>$U$3&amp;U544&amp;$U$4&amp;V544&amp;$U$5&amp;$U$6&amp;$U$7&amp;S544&amp;$U$8&amp;T544&amp;$U$9</f>
        <v>Organiser une vie de satisfaction, prendre soin du monde
(= CONSTRUIRE UNE VIE PARFAITE, SOIGNER)</v>
      </c>
      <c r="E544" s="1406"/>
      <c r="F544" s="554"/>
      <c r="G544" s="1236" t="str">
        <f>$CB$2&amp;S543&amp;$CC$2&amp;T543</f>
        <v>99% pouvoir
  0% vibrer</v>
      </c>
      <c r="H544" s="1506" t="s">
        <v>6</v>
      </c>
      <c r="I544" s="1505"/>
      <c r="J544" s="1507" t="s">
        <v>439</v>
      </c>
      <c r="K544" s="1508" t="s">
        <v>439</v>
      </c>
      <c r="L544" s="1509"/>
      <c r="M544" s="1510" t="s">
        <v>439</v>
      </c>
      <c r="N544" s="1511"/>
      <c r="O544" s="1110"/>
      <c r="P544" s="554"/>
      <c r="Q544" s="550" t="str">
        <f>C544</f>
        <v>BG/r</v>
      </c>
      <c r="R544" s="550" t="str">
        <f>usrCode(A546&amp;"/"&amp;A550)</f>
        <v>G/r</v>
      </c>
      <c r="S544" s="1236" t="str">
        <f t="shared" ref="S544:S553" si="199">UPPER(VLOOKUP(Q544,LibProfils,4,FALSE))</f>
        <v>CONSTRUIRE UNE VIE PARFAITE</v>
      </c>
      <c r="T544" s="1236" t="str">
        <f t="shared" ref="T544:T554" si="200">UPPER(VLOOKUP(R544,LibProfils,4,FALSE))</f>
        <v>SOIGNER</v>
      </c>
      <c r="U544" s="1236" t="str">
        <f t="shared" ref="U544:U554" si="201">UPPER(LEFT(VLOOKUP(Q544,LibProfils,5,FALSE)))&amp;MID(VLOOKUP(Q544,LibProfils,5,FALSE),2,99)</f>
        <v>Organiser une vie de satisfaction</v>
      </c>
      <c r="V544" s="1236" t="str">
        <f t="shared" ref="V544:V554" si="202">VLOOKUP(R544,LibProfils,5,FALSE)</f>
        <v>prendre soin du monde</v>
      </c>
      <c r="W544" s="554"/>
      <c r="X544" s="550"/>
      <c r="Y544" s="550"/>
      <c r="Z544" s="550"/>
      <c r="AA544" s="550"/>
      <c r="AB544" s="550"/>
      <c r="AC544" s="550"/>
      <c r="AD544" s="550"/>
      <c r="AE544" s="550"/>
      <c r="AF544" s="550"/>
      <c r="AG544" s="936"/>
      <c r="AH544" s="554"/>
      <c r="AI544" s="553"/>
      <c r="AJ544" s="555"/>
      <c r="AM544" s="552"/>
      <c r="AN544" s="552"/>
      <c r="AO544" s="552"/>
      <c r="AP544" s="552"/>
      <c r="AQ544" s="552"/>
      <c r="AR544" s="556"/>
      <c r="AS544" s="552"/>
      <c r="AT544" s="552"/>
      <c r="AU544" s="559"/>
      <c r="AV544" s="559"/>
      <c r="AW544" s="551"/>
      <c r="AX544" s="552"/>
      <c r="AY544" s="552"/>
      <c r="AZ544" s="552"/>
      <c r="BA544" s="81"/>
      <c r="BB544" s="81"/>
      <c r="BC544" s="81"/>
      <c r="BD544" s="543"/>
      <c r="BE544" s="81"/>
      <c r="BF544" s="544"/>
      <c r="BG544" s="169"/>
      <c r="BS544" s="81"/>
      <c r="BT544" s="169"/>
      <c r="BU544" s="169"/>
      <c r="BV544" s="169"/>
      <c r="BW544" s="169"/>
      <c r="BX544" s="169"/>
      <c r="BY544" s="169"/>
    </row>
    <row r="545" spans="1:77" s="322" customFormat="1" ht="36" customHeight="1" thickTop="1" thickBot="1" x14ac:dyDescent="0.25">
      <c r="B545" s="1578" t="s">
        <v>385</v>
      </c>
      <c r="C545" s="1160"/>
      <c r="D545" s="1395" t="str">
        <f t="shared" ref="D545:D554" si="203">$U$3&amp;U545&amp;$U$4&amp;V545&amp;$U$5&amp;$U$6&amp;$U$7&amp;S545&amp;$U$8&amp;T545&amp;$U$9</f>
        <v>Organiser une vie de satisfaction, se développer à sa guise
(= CONSTRUIRE UNE VIE PARFAITE, PROSPÉRER)</v>
      </c>
      <c r="E545" s="1326"/>
      <c r="F545" s="554"/>
      <c r="G545" s="1236" t="str">
        <f>$CB$3&amp;S543&amp;$CC$3&amp;T543</f>
        <v>88% pouvoir
11% vibrer</v>
      </c>
      <c r="H545" s="1506" t="s">
        <v>11</v>
      </c>
      <c r="I545" s="1503"/>
      <c r="J545" s="1507" t="s">
        <v>16</v>
      </c>
      <c r="K545" s="1508" t="s">
        <v>16</v>
      </c>
      <c r="L545" s="1509" t="s">
        <v>16</v>
      </c>
      <c r="M545" s="1512"/>
      <c r="N545" s="1511"/>
      <c r="O545" s="1110"/>
      <c r="P545" s="554"/>
      <c r="Q545" s="550" t="str">
        <f>C544</f>
        <v>BG/r</v>
      </c>
      <c r="R545" s="550" t="str">
        <f>usrCode(A546&amp;A549)</f>
        <v>BG</v>
      </c>
      <c r="S545" s="1236" t="str">
        <f t="shared" si="199"/>
        <v>CONSTRUIRE UNE VIE PARFAITE</v>
      </c>
      <c r="T545" s="1236" t="str">
        <f t="shared" si="200"/>
        <v>PROSPÉRER</v>
      </c>
      <c r="U545" s="1236" t="str">
        <f t="shared" si="201"/>
        <v>Organiser une vie de satisfaction</v>
      </c>
      <c r="V545" s="1236" t="str">
        <f t="shared" si="202"/>
        <v>se développer à sa guise</v>
      </c>
      <c r="W545" s="554"/>
      <c r="X545" s="550"/>
      <c r="Y545" s="550"/>
      <c r="Z545" s="550"/>
      <c r="AA545" s="550"/>
      <c r="AB545" s="550"/>
      <c r="AC545" s="550"/>
      <c r="AD545" s="550"/>
      <c r="AE545" s="550"/>
      <c r="AF545" s="550"/>
      <c r="AG545" s="936"/>
      <c r="AH545" s="554"/>
      <c r="AI545" s="553"/>
      <c r="AJ545" s="555"/>
      <c r="AM545" s="552"/>
      <c r="AN545" s="552"/>
      <c r="AO545" s="552"/>
      <c r="AP545" s="552"/>
      <c r="AQ545" s="552"/>
      <c r="AR545" s="556"/>
      <c r="AS545" s="552"/>
      <c r="AT545" s="552"/>
      <c r="AU545" s="559"/>
      <c r="AV545" s="559"/>
      <c r="AW545" s="551"/>
      <c r="AX545" s="552"/>
      <c r="AY545" s="552"/>
      <c r="AZ545" s="552"/>
      <c r="BA545" s="81"/>
      <c r="BB545" s="81"/>
      <c r="BC545" s="81"/>
      <c r="BD545" s="543"/>
      <c r="BE545" s="81"/>
      <c r="BF545" s="544"/>
      <c r="BG545" s="169"/>
      <c r="BS545" s="81"/>
      <c r="BT545" s="169"/>
      <c r="BU545" s="169"/>
      <c r="BV545" s="169"/>
      <c r="BW545" s="169"/>
      <c r="BX545" s="169"/>
      <c r="BY545" s="169"/>
    </row>
    <row r="546" spans="1:77" s="322" customFormat="1" ht="36" customHeight="1" thickTop="1" thickBot="1" x14ac:dyDescent="0.25">
      <c r="A546" s="31" t="str">
        <f>usrCode(AS543)</f>
        <v>G</v>
      </c>
      <c r="B546" s="553" t="str">
        <f>UPPER(VLOOKUP(A546,LibProfils,4,FALSE))&amp;CHAR(10)&amp;"("&amp;VLOOKUP(A546,LibProfils,5,FALSE)&amp;")"</f>
        <v>APPRÉCIER
(vivre dans un monde de bonheur)</v>
      </c>
      <c r="C546" s="1161"/>
      <c r="D546" s="1398" t="str">
        <f t="shared" si="203"/>
        <v>Être satisfait de ses possessions, se développer à sa guise
(= S'EXAUCER -BG-, PROSPÉRER)</v>
      </c>
      <c r="E546" s="1327"/>
      <c r="F546" s="554"/>
      <c r="G546" s="1236" t="str">
        <f>$CB$4&amp;S543&amp;$CC$4&amp;T543</f>
        <v>77% pouvoir
22% vibrer</v>
      </c>
      <c r="H546" s="1506" t="s">
        <v>7</v>
      </c>
      <c r="I546" s="1503"/>
      <c r="J546" s="1513"/>
      <c r="K546" s="1508" t="s">
        <v>442</v>
      </c>
      <c r="L546" s="1509" t="s">
        <v>442</v>
      </c>
      <c r="M546" s="1512"/>
      <c r="N546" s="1514" t="s">
        <v>442</v>
      </c>
      <c r="O546" s="1110"/>
      <c r="P546" s="554"/>
      <c r="Q546" s="550" t="str">
        <f>C547</f>
        <v>BG.r</v>
      </c>
      <c r="R546" s="550" t="str">
        <f>usrCode(A546&amp;A549)</f>
        <v>BG</v>
      </c>
      <c r="S546" s="1236" t="str">
        <f t="shared" si="199"/>
        <v>S'EXAUCER -BG-</v>
      </c>
      <c r="T546" s="1236" t="str">
        <f t="shared" si="200"/>
        <v>PROSPÉRER</v>
      </c>
      <c r="U546" s="1236" t="str">
        <f t="shared" si="201"/>
        <v>Être satisfait de ses possessions</v>
      </c>
      <c r="V546" s="1236" t="str">
        <f t="shared" si="202"/>
        <v>se développer à sa guise</v>
      </c>
      <c r="W546" s="554"/>
      <c r="X546" s="550"/>
      <c r="Y546" s="550"/>
      <c r="Z546" s="550"/>
      <c r="AA546" s="550"/>
      <c r="AB546" s="550"/>
      <c r="AC546" s="550"/>
      <c r="AD546" s="550"/>
      <c r="AE546" s="550"/>
      <c r="AF546" s="550"/>
      <c r="AG546" s="936"/>
      <c r="AH546" s="554"/>
      <c r="AI546" s="553"/>
      <c r="AJ546" s="555"/>
      <c r="AM546" s="552"/>
      <c r="AN546" s="552"/>
      <c r="AO546" s="552"/>
      <c r="AP546" s="552"/>
      <c r="AQ546" s="552"/>
      <c r="AR546" s="556"/>
      <c r="AS546" s="552"/>
      <c r="AT546" s="552"/>
      <c r="AU546" s="559"/>
      <c r="AV546" s="559"/>
      <c r="AW546" s="551"/>
      <c r="AX546" s="552"/>
      <c r="AY546" s="552"/>
      <c r="AZ546" s="552"/>
      <c r="BA546" s="81"/>
      <c r="BB546" s="81"/>
      <c r="BC546" s="81"/>
      <c r="BD546" s="543"/>
      <c r="BE546" s="81"/>
      <c r="BF546" s="544"/>
      <c r="BG546" s="169"/>
      <c r="BS546" s="81"/>
      <c r="BT546" s="169"/>
      <c r="BU546" s="169"/>
      <c r="BV546" s="169"/>
      <c r="BW546" s="169"/>
      <c r="BX546" s="169"/>
      <c r="BY546" s="169"/>
    </row>
    <row r="547" spans="1:77" s="322" customFormat="1" ht="36" customHeight="1" thickTop="1" thickBot="1" x14ac:dyDescent="0.25">
      <c r="C547" s="1416" t="str">
        <f>usrCode(AS543&amp;AU543)&amp;"."&amp;LOWER(AV543)</f>
        <v>BG.r</v>
      </c>
      <c r="D547" s="1399" t="str">
        <f t="shared" si="203"/>
        <v>Être satisfait de ses possessions, croître sans frontières
(= S'EXAUCER -BG-, AGRANDIR SON TERRITOIRE)</v>
      </c>
      <c r="E547" s="1417"/>
      <c r="F547" s="554"/>
      <c r="G547" s="1236" t="str">
        <f>$CB$5&amp;S543&amp;$CC$5&amp;T543</f>
        <v>66% pouvoir
33% vibrer</v>
      </c>
      <c r="H547" s="1506" t="s">
        <v>12</v>
      </c>
      <c r="I547" s="1503"/>
      <c r="J547" s="1513"/>
      <c r="K547" s="1508" t="s">
        <v>17</v>
      </c>
      <c r="L547" s="1509" t="s">
        <v>17</v>
      </c>
      <c r="M547" s="1510" t="s">
        <v>17</v>
      </c>
      <c r="N547" s="1511"/>
      <c r="O547" s="1110"/>
      <c r="P547" s="554"/>
      <c r="Q547" s="550" t="str">
        <f>C547</f>
        <v>BG.r</v>
      </c>
      <c r="R547" s="550" t="str">
        <f>A546&amp;"."&amp;LOWER(A549)</f>
        <v>G.b</v>
      </c>
      <c r="S547" s="1236" t="str">
        <f t="shared" si="199"/>
        <v>S'EXAUCER -BG-</v>
      </c>
      <c r="T547" s="1236" t="str">
        <f t="shared" si="200"/>
        <v>AGRANDIR SON TERRITOIRE</v>
      </c>
      <c r="U547" s="1236" t="str">
        <f t="shared" si="201"/>
        <v>Être satisfait de ses possessions</v>
      </c>
      <c r="V547" s="1236" t="str">
        <f t="shared" si="202"/>
        <v>croître sans frontières</v>
      </c>
      <c r="W547" s="554"/>
      <c r="X547" s="550"/>
      <c r="Y547" s="550"/>
      <c r="Z547" s="550"/>
      <c r="AA547" s="550"/>
      <c r="AB547" s="550"/>
      <c r="AC547" s="550"/>
      <c r="AD547" s="550"/>
      <c r="AE547" s="550"/>
      <c r="AF547" s="550"/>
      <c r="AG547" s="936"/>
      <c r="AH547" s="554"/>
      <c r="AI547" s="553"/>
      <c r="AJ547" s="555"/>
      <c r="AM547" s="552"/>
      <c r="AN547" s="552"/>
      <c r="AO547" s="552"/>
      <c r="AP547" s="552"/>
      <c r="AQ547" s="552"/>
      <c r="AR547" s="556"/>
      <c r="AS547" s="552"/>
      <c r="AT547" s="552"/>
      <c r="AU547" s="559"/>
      <c r="AV547" s="559"/>
      <c r="AW547" s="551"/>
      <c r="AX547" s="552"/>
      <c r="AY547" s="552"/>
      <c r="AZ547" s="552"/>
      <c r="BA547" s="81"/>
      <c r="BB547" s="81"/>
      <c r="BC547" s="81"/>
      <c r="BD547" s="543"/>
      <c r="BE547" s="81"/>
      <c r="BF547" s="544"/>
      <c r="BG547" s="169"/>
      <c r="BS547" s="81"/>
      <c r="BT547" s="169"/>
      <c r="BU547" s="169"/>
      <c r="BV547" s="169"/>
      <c r="BW547" s="169"/>
      <c r="BX547" s="169"/>
      <c r="BY547" s="169"/>
    </row>
    <row r="548" spans="1:77" s="322" customFormat="1" ht="36" customHeight="1" thickTop="1" thickBot="1" x14ac:dyDescent="0.25">
      <c r="B548" s="1578" t="s">
        <v>384</v>
      </c>
      <c r="C548" s="1162"/>
      <c r="D548" s="1396" t="str">
        <f t="shared" si="203"/>
        <v>Aller chercher satisfaction, croître sans frontières
(= CONQUÉRIR, AGRANDIR SON TERRITOIRE)</v>
      </c>
      <c r="E548" s="1328"/>
      <c r="F548" s="554"/>
      <c r="G548" s="1236" t="str">
        <f>$CB$6&amp;S543&amp;$CC$6&amp;T543</f>
        <v>55% pouvoir
44% vibrer</v>
      </c>
      <c r="H548" s="1506" t="s">
        <v>8</v>
      </c>
      <c r="I548" s="1503"/>
      <c r="J548" s="1507" t="s">
        <v>441</v>
      </c>
      <c r="K548" s="1515"/>
      <c r="L548" s="1509" t="s">
        <v>441</v>
      </c>
      <c r="M548" s="1510" t="s">
        <v>441</v>
      </c>
      <c r="N548" s="1566"/>
      <c r="O548" s="1110"/>
      <c r="P548" s="554"/>
      <c r="Q548" s="550" t="str">
        <f>A543</f>
        <v>BRG</v>
      </c>
      <c r="R548" s="550" t="str">
        <f>A546&amp;"."&amp;LOWER(A549)</f>
        <v>G.b</v>
      </c>
      <c r="S548" s="1236" t="str">
        <f t="shared" si="199"/>
        <v>CONQUÉRIR</v>
      </c>
      <c r="T548" s="1236" t="str">
        <f t="shared" si="200"/>
        <v>AGRANDIR SON TERRITOIRE</v>
      </c>
      <c r="U548" s="1236" t="str">
        <f t="shared" si="201"/>
        <v>Aller chercher satisfaction</v>
      </c>
      <c r="V548" s="1236" t="str">
        <f t="shared" si="202"/>
        <v>croître sans frontières</v>
      </c>
      <c r="W548" s="554"/>
      <c r="X548" s="550"/>
      <c r="Y548" s="550"/>
      <c r="Z548" s="550"/>
      <c r="AA548" s="550"/>
      <c r="AB548" s="550"/>
      <c r="AC548" s="550"/>
      <c r="AD548" s="550"/>
      <c r="AE548" s="550"/>
      <c r="AF548" s="550"/>
      <c r="AG548" s="936"/>
      <c r="AH548" s="554"/>
      <c r="AI548" s="553"/>
      <c r="AJ548" s="555"/>
      <c r="AM548" s="552"/>
      <c r="AN548" s="552"/>
      <c r="AO548" s="552"/>
      <c r="AP548" s="552"/>
      <c r="AQ548" s="552"/>
      <c r="AR548" s="556"/>
      <c r="AS548" s="552"/>
      <c r="AT548" s="552"/>
      <c r="AU548" s="559"/>
      <c r="AV548" s="559"/>
      <c r="AW548" s="551"/>
      <c r="AX548" s="552"/>
      <c r="AY548" s="552"/>
      <c r="AZ548" s="552"/>
      <c r="BA548" s="81"/>
      <c r="BB548" s="81"/>
      <c r="BC548" s="81"/>
      <c r="BD548" s="543"/>
      <c r="BE548" s="81"/>
      <c r="BF548" s="544"/>
      <c r="BG548" s="169"/>
      <c r="BS548" s="81"/>
      <c r="BT548" s="169"/>
      <c r="BU548" s="169"/>
      <c r="BV548" s="169"/>
      <c r="BW548" s="169"/>
      <c r="BX548" s="169"/>
      <c r="BY548" s="169"/>
    </row>
    <row r="549" spans="1:77" s="322" customFormat="1" ht="36" customHeight="1" thickTop="1" thickBot="1" x14ac:dyDescent="0.25">
      <c r="A549" s="31" t="str">
        <f>usrCode(AU543)</f>
        <v>B</v>
      </c>
      <c r="B549" s="553" t="str">
        <f>UPPER(VLOOKUP(A549,LibProfils,4,FALSE))&amp;CHAR(10)&amp;"("&amp;VLOOKUP(A549,LibProfils,5,FALSE)&amp;")"</f>
        <v>POUVOIR
(vivre dans un monde de compétition)</v>
      </c>
      <c r="C549" s="1163"/>
      <c r="D549" s="1395" t="str">
        <f t="shared" si="203"/>
        <v>Aller chercher satisfaction, fêter la vie
(= CONQUÉRIR, VIVRE JOYEUX)</v>
      </c>
      <c r="E549" s="1329"/>
      <c r="F549" s="554"/>
      <c r="G549" s="1236" t="str">
        <f>$CB$7&amp;S543&amp;$CC$7&amp;T543</f>
        <v>44% pouvoir
55% vibrer</v>
      </c>
      <c r="H549" s="1506" t="s">
        <v>13</v>
      </c>
      <c r="I549" s="1503"/>
      <c r="J549" s="1513"/>
      <c r="K549" s="1515"/>
      <c r="L549" s="1509" t="s">
        <v>18</v>
      </c>
      <c r="M549" s="1565" t="s">
        <v>18</v>
      </c>
      <c r="N549" s="1563" t="s">
        <v>18</v>
      </c>
      <c r="O549" s="1110"/>
      <c r="P549" s="554"/>
      <c r="Q549" s="550" t="str">
        <f>A543</f>
        <v>BRG</v>
      </c>
      <c r="R549" s="550" t="str">
        <f>A546&amp;"."&amp;LOWER(A550)</f>
        <v>G.r</v>
      </c>
      <c r="S549" s="1236" t="str">
        <f t="shared" si="199"/>
        <v>CONQUÉRIR</v>
      </c>
      <c r="T549" s="1236" t="str">
        <f t="shared" si="200"/>
        <v>VIVRE JOYEUX</v>
      </c>
      <c r="U549" s="1236" t="str">
        <f t="shared" si="201"/>
        <v>Aller chercher satisfaction</v>
      </c>
      <c r="V549" s="1236" t="str">
        <f t="shared" si="202"/>
        <v>fêter la vie</v>
      </c>
      <c r="W549" s="554"/>
      <c r="X549" s="550"/>
      <c r="Y549" s="550"/>
      <c r="Z549" s="550"/>
      <c r="AA549" s="550"/>
      <c r="AB549" s="550"/>
      <c r="AC549" s="550"/>
      <c r="AD549" s="550"/>
      <c r="AE549" s="550"/>
      <c r="AF549" s="550"/>
      <c r="AG549" s="936"/>
      <c r="AH549" s="554"/>
      <c r="AI549" s="553"/>
      <c r="AJ549" s="555"/>
      <c r="AM549" s="552"/>
      <c r="AN549" s="552"/>
      <c r="AO549" s="552"/>
      <c r="AP549" s="552"/>
      <c r="AQ549" s="552"/>
      <c r="AR549" s="556"/>
      <c r="AS549" s="552"/>
      <c r="AT549" s="552"/>
      <c r="AU549" s="559"/>
      <c r="AV549" s="559"/>
      <c r="AW549" s="551"/>
      <c r="AX549" s="552"/>
      <c r="AY549" s="552"/>
      <c r="AZ549" s="552"/>
      <c r="BA549" s="81"/>
      <c r="BB549" s="81"/>
      <c r="BC549" s="81"/>
      <c r="BD549" s="543"/>
      <c r="BE549" s="81"/>
      <c r="BF549" s="544"/>
      <c r="BG549" s="169"/>
      <c r="BS549" s="81"/>
      <c r="BT549" s="169"/>
      <c r="BU549" s="169"/>
      <c r="BV549" s="169"/>
      <c r="BW549" s="169"/>
      <c r="BX549" s="169"/>
      <c r="BY549" s="169"/>
    </row>
    <row r="550" spans="1:77" s="322" customFormat="1" ht="36" customHeight="1" thickTop="1" thickBot="1" x14ac:dyDescent="0.25">
      <c r="A550" s="31" t="str">
        <f>usrCode(AV543)</f>
        <v>R</v>
      </c>
      <c r="B550" s="553" t="str">
        <f>UPPER(VLOOKUP(A550,LibProfils,4,FALSE))&amp;CHAR(10)&amp;"("&amp;VLOOKUP(A550,LibProfils,5,FALSE)&amp;")"</f>
        <v>VIBRER
(vivre dans un monde d'opportunités)</v>
      </c>
      <c r="C550" s="1164" t="str">
        <f>usrCode(AS543&amp;AV543)&amp;"."&amp;LOWER(AU543)</f>
        <v>RG.b</v>
      </c>
      <c r="D550" s="1396" t="str">
        <f t="shared" si="203"/>
        <v>Vivre ses envies, fêter la vie
(= ADORER SA VIE, VIVRE JOYEUX)</v>
      </c>
      <c r="E550" s="1330" t="s">
        <v>29</v>
      </c>
      <c r="F550" s="554"/>
      <c r="G550" s="1236" t="str">
        <f>$CB$8&amp;S543&amp;$CC$8&amp;T543</f>
        <v>33% pouvoir
66% vibrer</v>
      </c>
      <c r="H550" s="1506" t="s">
        <v>9</v>
      </c>
      <c r="I550" s="1503"/>
      <c r="J550" s="1513"/>
      <c r="K550" s="1508" t="s">
        <v>443</v>
      </c>
      <c r="L550" s="1516"/>
      <c r="M550" s="1510" t="s">
        <v>443</v>
      </c>
      <c r="N550" s="1564" t="s">
        <v>443</v>
      </c>
      <c r="O550" s="1110"/>
      <c r="P550" s="554"/>
      <c r="Q550" s="550" t="str">
        <f>C550</f>
        <v>RG.b</v>
      </c>
      <c r="R550" s="550" t="str">
        <f>A546&amp;"."&amp;LOWER(A550)</f>
        <v>G.r</v>
      </c>
      <c r="S550" s="1236" t="str">
        <f t="shared" si="199"/>
        <v>ADORER SA VIE</v>
      </c>
      <c r="T550" s="1236" t="str">
        <f t="shared" si="200"/>
        <v>VIVRE JOYEUX</v>
      </c>
      <c r="U550" s="1236" t="str">
        <f t="shared" si="201"/>
        <v>Vivre ses envies</v>
      </c>
      <c r="V550" s="1236" t="str">
        <f t="shared" si="202"/>
        <v>fêter la vie</v>
      </c>
      <c r="W550" s="554"/>
      <c r="X550" s="550"/>
      <c r="Y550" s="550"/>
      <c r="Z550" s="550"/>
      <c r="AA550" s="550"/>
      <c r="AB550" s="550"/>
      <c r="AC550" s="550"/>
      <c r="AD550" s="550"/>
      <c r="AE550" s="550"/>
      <c r="AF550" s="550"/>
      <c r="AG550" s="936"/>
      <c r="AH550" s="554"/>
      <c r="AI550" s="553"/>
      <c r="AJ550" s="555"/>
      <c r="AM550" s="552"/>
      <c r="AN550" s="552"/>
      <c r="AO550" s="552"/>
      <c r="AP550" s="552"/>
      <c r="AQ550" s="552"/>
      <c r="AR550" s="556"/>
      <c r="AS550" s="552"/>
      <c r="AT550" s="552"/>
      <c r="AU550" s="559"/>
      <c r="AV550" s="559"/>
      <c r="AW550" s="551"/>
      <c r="AX550" s="552"/>
      <c r="AY550" s="552"/>
      <c r="AZ550" s="552"/>
      <c r="BA550" s="81"/>
      <c r="BB550" s="81"/>
      <c r="BC550" s="81"/>
      <c r="BD550" s="543"/>
      <c r="BE550" s="81"/>
      <c r="BF550" s="544"/>
      <c r="BG550" s="169"/>
      <c r="BS550" s="81"/>
      <c r="BT550" s="169"/>
      <c r="BU550" s="169"/>
      <c r="BV550" s="169"/>
      <c r="BW550" s="169"/>
      <c r="BX550" s="169"/>
      <c r="BY550" s="169"/>
    </row>
    <row r="551" spans="1:77" s="322" customFormat="1" ht="36" customHeight="1" thickTop="1" thickBot="1" x14ac:dyDescent="0.25">
      <c r="B551" s="1578" t="s">
        <v>589</v>
      </c>
      <c r="C551" s="1164"/>
      <c r="D551" s="1395" t="str">
        <f t="shared" si="203"/>
        <v>Vivre ses envies, vivre en mouvement
(= ADORER SA VIE, AGIR)</v>
      </c>
      <c r="E551" s="1330" t="s">
        <v>29</v>
      </c>
      <c r="F551" s="554"/>
      <c r="G551" s="1236" t="str">
        <f>$CB$9&amp;S543&amp;$CC$9&amp;T543</f>
        <v>22% pouvoir
77% vibrer</v>
      </c>
      <c r="H551" s="1506" t="s">
        <v>14</v>
      </c>
      <c r="I551" s="1503"/>
      <c r="J551" s="1507" t="s">
        <v>19</v>
      </c>
      <c r="K551" s="1515"/>
      <c r="L551" s="1516"/>
      <c r="M551" s="1510" t="s">
        <v>19</v>
      </c>
      <c r="N551" s="1514" t="s">
        <v>19</v>
      </c>
      <c r="O551" s="1110"/>
      <c r="P551" s="554"/>
      <c r="Q551" s="550" t="str">
        <f>C550</f>
        <v>RG.b</v>
      </c>
      <c r="R551" s="550" t="str">
        <f>usrCode(A546&amp;A550)</f>
        <v>RG</v>
      </c>
      <c r="S551" s="1236" t="str">
        <f t="shared" si="199"/>
        <v>ADORER SA VIE</v>
      </c>
      <c r="T551" s="1236" t="str">
        <f t="shared" si="200"/>
        <v>AGIR</v>
      </c>
      <c r="U551" s="1236" t="str">
        <f t="shared" si="201"/>
        <v>Vivre ses envies</v>
      </c>
      <c r="V551" s="1236" t="str">
        <f t="shared" si="202"/>
        <v>vivre en mouvement</v>
      </c>
      <c r="W551" s="554"/>
      <c r="X551" s="550"/>
      <c r="Y551" s="550"/>
      <c r="Z551" s="550"/>
      <c r="AA551" s="550"/>
      <c r="AB551" s="550"/>
      <c r="AC551" s="550"/>
      <c r="AD551" s="550"/>
      <c r="AE551" s="550"/>
      <c r="AF551" s="550"/>
      <c r="AG551" s="936"/>
      <c r="AH551" s="554"/>
      <c r="AI551" s="553"/>
      <c r="AJ551" s="555"/>
      <c r="AM551" s="552"/>
      <c r="AN551" s="552"/>
      <c r="AO551" s="552"/>
      <c r="AP551" s="552"/>
      <c r="AQ551" s="552"/>
      <c r="AR551" s="556"/>
      <c r="AS551" s="552"/>
      <c r="AT551" s="552"/>
      <c r="AU551" s="559"/>
      <c r="AV551" s="559"/>
      <c r="AW551" s="551"/>
      <c r="AX551" s="552"/>
      <c r="AY551" s="552"/>
      <c r="AZ551" s="552"/>
      <c r="BA551" s="81"/>
      <c r="BB551" s="81"/>
      <c r="BC551" s="81"/>
      <c r="BD551" s="543"/>
      <c r="BE551" s="81"/>
      <c r="BF551" s="544"/>
      <c r="BG551" s="169"/>
      <c r="BS551" s="81"/>
      <c r="BT551" s="169"/>
      <c r="BU551" s="169"/>
      <c r="BV551" s="169"/>
      <c r="BW551" s="169"/>
      <c r="BX551" s="169"/>
      <c r="BY551" s="169"/>
    </row>
    <row r="552" spans="1:77" s="322" customFormat="1" ht="36" customHeight="1" thickTop="1" thickBot="1" x14ac:dyDescent="0.25">
      <c r="A552" s="31" t="str">
        <f>usrCode(AU543&amp;AV543)</f>
        <v>BR</v>
      </c>
      <c r="B552" s="553" t="str">
        <f>UPPER(VLOOKUP(A552,LibProfils,4,FALSE))&amp;CHAR(10)&amp;"("&amp;VLOOKUP(A552,LibProfils,5,FALSE)&amp;")"</f>
        <v>OBTENIR
(exaucer ses souhaits)</v>
      </c>
      <c r="C552" s="1165"/>
      <c r="D552" s="1398" t="str">
        <f t="shared" si="203"/>
        <v>Vivre pleinement dans le respect du monde, vivre en mouvement
(= VIVRE DANS LA JOIE COLLECTIVE, AGIR)</v>
      </c>
      <c r="E552" s="1331" t="s">
        <v>29</v>
      </c>
      <c r="F552" s="554"/>
      <c r="G552" s="1236" t="str">
        <f>$CB$10&amp;S543&amp;$CC$10&amp;T543</f>
        <v>11% pouvoir
88% vibrer</v>
      </c>
      <c r="H552" s="1506" t="s">
        <v>10</v>
      </c>
      <c r="I552" s="1503"/>
      <c r="J552" s="1507" t="s">
        <v>440</v>
      </c>
      <c r="K552" s="1515"/>
      <c r="L552" s="1509" t="s">
        <v>440</v>
      </c>
      <c r="M552" s="1512"/>
      <c r="N552" s="1514" t="s">
        <v>440</v>
      </c>
      <c r="O552" s="1110"/>
      <c r="P552" s="554"/>
      <c r="Q552" s="550" t="str">
        <f>C553</f>
        <v>RG/b</v>
      </c>
      <c r="R552" s="550" t="str">
        <f>usrCode(A546&amp;A550)</f>
        <v>RG</v>
      </c>
      <c r="S552" s="1236" t="str">
        <f t="shared" si="199"/>
        <v>VIVRE DANS LA JOIE COLLECTIVE</v>
      </c>
      <c r="T552" s="1236" t="str">
        <f t="shared" si="200"/>
        <v>AGIR</v>
      </c>
      <c r="U552" s="1236" t="str">
        <f t="shared" si="201"/>
        <v>Vivre pleinement dans le respect du monde</v>
      </c>
      <c r="V552" s="1236" t="str">
        <f t="shared" si="202"/>
        <v>vivre en mouvement</v>
      </c>
      <c r="W552" s="554"/>
      <c r="X552" s="550"/>
      <c r="Y552" s="550"/>
      <c r="Z552" s="550"/>
      <c r="AA552" s="550"/>
      <c r="AB552" s="550"/>
      <c r="AC552" s="550"/>
      <c r="AD552" s="550"/>
      <c r="AE552" s="550"/>
      <c r="AF552" s="550"/>
      <c r="AG552" s="936"/>
      <c r="AH552" s="554"/>
      <c r="AI552" s="553"/>
      <c r="AJ552" s="555"/>
      <c r="AM552" s="552"/>
      <c r="AN552" s="552"/>
      <c r="AO552" s="552"/>
      <c r="AP552" s="552"/>
      <c r="AQ552" s="552"/>
      <c r="AR552" s="556"/>
      <c r="AS552" s="552"/>
      <c r="AT552" s="552"/>
      <c r="AU552" s="559"/>
      <c r="AV552" s="559"/>
      <c r="AW552" s="551"/>
      <c r="AX552" s="552"/>
      <c r="AY552" s="552"/>
      <c r="AZ552" s="552"/>
      <c r="BA552" s="81"/>
      <c r="BB552" s="81"/>
      <c r="BC552" s="81"/>
      <c r="BD552" s="543"/>
      <c r="BE552" s="81"/>
      <c r="BF552" s="544"/>
      <c r="BG552" s="169"/>
      <c r="BS552" s="81"/>
      <c r="BT552" s="169"/>
      <c r="BU552" s="169"/>
      <c r="BV552" s="169"/>
      <c r="BW552" s="169"/>
      <c r="BX552" s="169"/>
      <c r="BY552" s="169"/>
    </row>
    <row r="553" spans="1:77" s="322" customFormat="1" ht="36" customHeight="1" thickTop="1" thickBot="1" x14ac:dyDescent="0.25">
      <c r="A553" s="31" t="s">
        <v>6</v>
      </c>
      <c r="B553" s="553" t="str">
        <f>UPPER(VLOOKUP(A553,LibProfils,4,FALSE))&amp;CHAR(10)&amp;"("&amp;VLOOKUP(A553,LibProfils,5,FALSE)&amp;")"</f>
        <v>STRUCTURER
(s'assurer d'un monde fonctionnel)</v>
      </c>
      <c r="C553" s="1189" t="str">
        <f>usrCode(AS543&amp;AV543&amp;"/"&amp;AU543)</f>
        <v>RG/b</v>
      </c>
      <c r="D553" s="1399" t="str">
        <f t="shared" si="203"/>
        <v>Vivre pleinement dans le respect du monde, prendre soin des besoins de tous
(= VIVRE DANS LA JOIE COLLECTIVE, COOPÉRER)</v>
      </c>
      <c r="E553" s="1415"/>
      <c r="F553" s="554"/>
      <c r="G553" s="1236" t="str">
        <f>$CB$11&amp;S543&amp;$CC$11&amp;T543</f>
        <v xml:space="preserve">  0% pouvoir
99% vibrer</v>
      </c>
      <c r="H553" s="1506" t="s">
        <v>15</v>
      </c>
      <c r="I553" s="1503"/>
      <c r="J553" s="1507" t="s">
        <v>20</v>
      </c>
      <c r="K553" s="1508" t="s">
        <v>20</v>
      </c>
      <c r="L553" s="1516"/>
      <c r="M553" s="1512"/>
      <c r="N553" s="1514" t="s">
        <v>20</v>
      </c>
      <c r="O553" s="1110"/>
      <c r="P553" s="554"/>
      <c r="Q553" s="550" t="str">
        <f>C553</f>
        <v>RG/b</v>
      </c>
      <c r="R553" s="550" t="str">
        <f>usrCode(A546&amp;"/"&amp;A549)</f>
        <v>G/b</v>
      </c>
      <c r="S553" s="1236" t="str">
        <f t="shared" si="199"/>
        <v>VIVRE DANS LA JOIE COLLECTIVE</v>
      </c>
      <c r="T553" s="1236" t="str">
        <f t="shared" si="200"/>
        <v>COOPÉRER</v>
      </c>
      <c r="U553" s="1236" t="str">
        <f t="shared" si="201"/>
        <v>Vivre pleinement dans le respect du monde</v>
      </c>
      <c r="V553" s="1236" t="str">
        <f t="shared" si="202"/>
        <v>prendre soin des besoins de tous</v>
      </c>
      <c r="W553" s="554"/>
      <c r="X553" s="550"/>
      <c r="Y553" s="550"/>
      <c r="Z553" s="550"/>
      <c r="AA553" s="550"/>
      <c r="AB553" s="550"/>
      <c r="AC553" s="550"/>
      <c r="AD553" s="550"/>
      <c r="AE553" s="550"/>
      <c r="AF553" s="550"/>
      <c r="AG553" s="936"/>
      <c r="AH553" s="554"/>
      <c r="AI553" s="553"/>
      <c r="AJ553" s="555"/>
      <c r="AM553" s="552"/>
      <c r="AN553" s="552"/>
      <c r="AO553" s="552"/>
      <c r="AP553" s="552"/>
      <c r="AQ553" s="552"/>
      <c r="AR553" s="556"/>
      <c r="AS553" s="552"/>
      <c r="AT553" s="552"/>
      <c r="AU553" s="559"/>
      <c r="AV553" s="559"/>
      <c r="AW553" s="551"/>
      <c r="AX553" s="552"/>
      <c r="AY553" s="552"/>
      <c r="AZ553" s="552"/>
      <c r="BA553" s="81"/>
      <c r="BB553" s="81"/>
      <c r="BC553" s="81"/>
      <c r="BD553" s="543"/>
      <c r="BE553" s="81"/>
      <c r="BF553" s="544"/>
      <c r="BG553" s="169"/>
      <c r="BS553" s="81"/>
      <c r="BT553" s="169"/>
      <c r="BU553" s="169"/>
      <c r="BV553" s="169"/>
      <c r="BW553" s="169"/>
      <c r="BX553" s="169"/>
      <c r="BY553" s="169"/>
    </row>
    <row r="554" spans="1:77" s="322" customFormat="1" ht="36" customHeight="1" thickTop="1" thickBot="1" x14ac:dyDescent="0.25">
      <c r="B554" s="1363" t="str">
        <f>"présence de la motivation "&amp;A546&amp;" ("&amp;VLOOKUP(A546,LibProfils,4,FALSE)&amp;")"&amp;CHAR(10)&amp;"absence de la motivation "&amp;A552&amp;" ("&amp;VLOOKUP(A552,LibProfils,4,FALSE)&amp;")"</f>
        <v>présence de la motivation G (apprécier)
absence de la motivation BR (obtenir)</v>
      </c>
      <c r="C554" s="1196" t="str">
        <f>A546&amp;"."&amp;LOWER(A553)</f>
        <v>G.wu</v>
      </c>
      <c r="D554" s="1400" t="str">
        <f t="shared" si="203"/>
        <v>Apprécier son accord avec la société, bien fonctionner avec la société
(= VIVRE EN DOUCEUR, S'ACCORDER)</v>
      </c>
      <c r="E554" s="1282"/>
      <c r="F554" s="554"/>
      <c r="G554" s="1236" t="str">
        <f>$CB$12&amp;VLOOKUP(AU543,LibProfils,4,FALSE)&amp;$CC$12&amp;VLOOKUP(AV543,LibProfils,4,FALSE)</f>
        <v xml:space="preserve">  0% pouvoir
  0% vibrer</v>
      </c>
      <c r="H554" s="1236"/>
      <c r="I554" s="1504" t="s">
        <v>591</v>
      </c>
      <c r="O554" s="1110"/>
      <c r="P554" s="554"/>
      <c r="Q554" s="550" t="str">
        <f>C554</f>
        <v>G.wu</v>
      </c>
      <c r="R554" s="550" t="str">
        <f>usrCode(A546&amp;A553)</f>
        <v>GWU</v>
      </c>
      <c r="S554" s="1236" t="str">
        <f>UPPER(VLOOKUP(Q554,LibProfils,4,FALSE))</f>
        <v>VIVRE EN DOUCEUR</v>
      </c>
      <c r="T554" s="1236" t="str">
        <f t="shared" si="200"/>
        <v>S'ACCORDER</v>
      </c>
      <c r="U554" s="1236" t="str">
        <f t="shared" si="201"/>
        <v>Apprécier son accord avec la société</v>
      </c>
      <c r="V554" s="1236" t="str">
        <f t="shared" si="202"/>
        <v>bien fonctionner avec la société</v>
      </c>
      <c r="W554" s="554"/>
      <c r="X554" s="550"/>
      <c r="Y554" s="550"/>
      <c r="Z554" s="550"/>
      <c r="AA554" s="550"/>
      <c r="AB554" s="550"/>
      <c r="AC554" s="550"/>
      <c r="AD554" s="550"/>
      <c r="AE554" s="550"/>
      <c r="AF554" s="550"/>
      <c r="AG554" s="936"/>
      <c r="AH554" s="554"/>
      <c r="AI554" s="553"/>
      <c r="AJ554" s="555"/>
      <c r="AM554" s="552"/>
      <c r="AN554" s="552"/>
      <c r="AO554" s="552"/>
      <c r="AP554" s="552"/>
      <c r="AQ554" s="552"/>
      <c r="AR554" s="556"/>
      <c r="AS554" s="552"/>
      <c r="AT554" s="552"/>
      <c r="AU554" s="559"/>
      <c r="AV554" s="559"/>
      <c r="AW554" s="551"/>
      <c r="AX554" s="552"/>
      <c r="AY554" s="552"/>
      <c r="AZ554" s="552"/>
      <c r="BA554" s="81"/>
      <c r="BB554" s="81"/>
      <c r="BC554" s="81"/>
      <c r="BD554" s="543"/>
      <c r="BE554" s="81"/>
      <c r="BF554" s="544"/>
      <c r="BG554" s="169"/>
      <c r="BS554" s="81"/>
      <c r="BT554" s="169"/>
      <c r="BU554" s="169"/>
      <c r="BV554" s="169"/>
      <c r="BW554" s="169"/>
      <c r="BX554" s="169"/>
      <c r="BY554" s="169"/>
    </row>
    <row r="555" spans="1:77" s="322" customFormat="1" ht="36" hidden="1" customHeight="1" thickTop="1" x14ac:dyDescent="0.2">
      <c r="B555" s="1128"/>
      <c r="C555" s="1125"/>
      <c r="D555" s="553"/>
      <c r="E555" s="554"/>
      <c r="F555" s="554"/>
      <c r="G555" s="554"/>
      <c r="H555" s="1110"/>
      <c r="I555" s="1110"/>
      <c r="J555" s="1489"/>
      <c r="K555" s="1489"/>
      <c r="L555" s="1110"/>
      <c r="M555" s="1110"/>
      <c r="N555" s="1110"/>
      <c r="O555" s="1110"/>
      <c r="P555" s="554"/>
      <c r="Q555" s="554"/>
      <c r="R555" s="554"/>
      <c r="S555" s="554"/>
      <c r="T555" s="554"/>
      <c r="U555" s="554"/>
      <c r="V555" s="554"/>
      <c r="W555" s="554"/>
      <c r="X555" s="550"/>
      <c r="Y555" s="550"/>
      <c r="Z555" s="550"/>
      <c r="AA555" s="550"/>
      <c r="AB555" s="550"/>
      <c r="AC555" s="550"/>
      <c r="AD555" s="550"/>
      <c r="AE555" s="550"/>
      <c r="AF555" s="550"/>
      <c r="AG555" s="936"/>
      <c r="AH555" s="554"/>
      <c r="AI555" s="553"/>
      <c r="AJ555" s="555"/>
      <c r="AM555" s="552"/>
      <c r="AN555" s="552"/>
      <c r="AO555" s="552"/>
      <c r="AP555" s="552"/>
      <c r="AQ555" s="552"/>
      <c r="AR555" s="556"/>
      <c r="AS555" s="552"/>
      <c r="AT555" s="552"/>
      <c r="AU555" s="559"/>
      <c r="AV555" s="559"/>
      <c r="AW555" s="551"/>
      <c r="AX555" s="552"/>
      <c r="AY555" s="552"/>
      <c r="AZ555" s="552"/>
      <c r="BA555" s="81"/>
      <c r="BB555" s="81"/>
      <c r="BC555" s="81"/>
      <c r="BD555" s="543"/>
      <c r="BE555" s="81"/>
      <c r="BF555" s="544"/>
      <c r="BG555" s="169"/>
      <c r="BS555" s="81"/>
      <c r="BT555" s="169"/>
      <c r="BU555" s="169"/>
      <c r="BV555" s="169"/>
      <c r="BW555" s="169"/>
      <c r="BX555" s="169"/>
      <c r="BY555" s="169"/>
    </row>
    <row r="556" spans="1:77" s="322" customFormat="1" ht="36" hidden="1" customHeight="1" x14ac:dyDescent="0.2">
      <c r="B556" s="1128"/>
      <c r="C556" s="1125"/>
      <c r="D556" s="553"/>
      <c r="E556" s="554"/>
      <c r="F556" s="554"/>
      <c r="G556" s="554"/>
      <c r="H556" s="1110"/>
      <c r="I556" s="1110"/>
      <c r="J556" s="1489"/>
      <c r="K556" s="1489"/>
      <c r="L556" s="1110"/>
      <c r="M556" s="1110"/>
      <c r="N556" s="1110"/>
      <c r="O556" s="1110"/>
      <c r="P556" s="554"/>
      <c r="Q556" s="554"/>
      <c r="R556" s="554"/>
      <c r="S556" s="554"/>
      <c r="T556" s="554"/>
      <c r="U556" s="554"/>
      <c r="V556" s="554"/>
      <c r="W556" s="554"/>
      <c r="X556" s="550"/>
      <c r="Y556" s="550"/>
      <c r="Z556" s="550"/>
      <c r="AA556" s="550"/>
      <c r="AB556" s="550"/>
      <c r="AC556" s="550"/>
      <c r="AD556" s="550"/>
      <c r="AE556" s="550"/>
      <c r="AF556" s="550"/>
      <c r="AG556" s="936"/>
      <c r="AH556" s="554"/>
      <c r="AI556" s="553"/>
      <c r="AJ556" s="555"/>
      <c r="AM556" s="552"/>
      <c r="AN556" s="552"/>
      <c r="AO556" s="552"/>
      <c r="AP556" s="552"/>
      <c r="AQ556" s="552"/>
      <c r="AR556" s="556"/>
      <c r="AS556" s="552"/>
      <c r="AT556" s="552"/>
      <c r="AU556" s="559"/>
      <c r="AV556" s="559"/>
      <c r="AW556" s="551"/>
      <c r="AX556" s="552"/>
      <c r="AY556" s="552"/>
      <c r="AZ556" s="552"/>
      <c r="BA556" s="81"/>
      <c r="BB556" s="81"/>
      <c r="BC556" s="81"/>
      <c r="BD556" s="543"/>
      <c r="BE556" s="81"/>
      <c r="BF556" s="544"/>
      <c r="BG556" s="169"/>
      <c r="BS556" s="81"/>
      <c r="BT556" s="169"/>
      <c r="BU556" s="169"/>
      <c r="BV556" s="169"/>
      <c r="BW556" s="169"/>
      <c r="BX556" s="169"/>
      <c r="BY556" s="169"/>
    </row>
    <row r="557" spans="1:77" s="322" customFormat="1" ht="13.5" hidden="1" thickBot="1" x14ac:dyDescent="0.25">
      <c r="B557" s="1128"/>
      <c r="C557" s="1125"/>
      <c r="D557" s="553"/>
      <c r="E557" s="554"/>
      <c r="F557" s="554"/>
      <c r="G557" s="554"/>
      <c r="H557" s="1110"/>
      <c r="I557" s="1110"/>
      <c r="J557" s="1489"/>
      <c r="K557" s="1489"/>
      <c r="L557" s="1110"/>
      <c r="M557" s="1110"/>
      <c r="N557" s="1110"/>
      <c r="O557" s="1110"/>
      <c r="P557" s="554"/>
      <c r="Q557" s="554"/>
      <c r="R557" s="554"/>
      <c r="S557" s="554"/>
      <c r="T557" s="554"/>
      <c r="U557" s="554"/>
      <c r="V557" s="554"/>
      <c r="W557" s="554"/>
      <c r="X557" s="550"/>
      <c r="Y557" s="550"/>
      <c r="Z557" s="550"/>
      <c r="AA557" s="550"/>
      <c r="AB557" s="550"/>
      <c r="AC557" s="550"/>
      <c r="AD557" s="550"/>
      <c r="AE557" s="550"/>
      <c r="AF557" s="550"/>
      <c r="AG557" s="936"/>
      <c r="AH557" s="554"/>
      <c r="AI557" s="553"/>
      <c r="AJ557" s="555"/>
      <c r="AM557" s="552"/>
      <c r="AN557" s="552"/>
      <c r="AO557" s="552"/>
      <c r="AP557" s="552"/>
      <c r="AQ557" s="552"/>
      <c r="AR557" s="556"/>
      <c r="AS557" s="552"/>
      <c r="AT557" s="552"/>
      <c r="AU557" s="559"/>
      <c r="AV557" s="559"/>
      <c r="AW557" s="551"/>
      <c r="AX557" s="552"/>
      <c r="AY557" s="552"/>
      <c r="AZ557" s="552"/>
      <c r="BA557" s="81"/>
      <c r="BB557" s="81"/>
      <c r="BC557" s="81"/>
      <c r="BD557" s="543"/>
      <c r="BE557" s="81"/>
      <c r="BF557" s="544"/>
      <c r="BG557" s="169"/>
      <c r="BS557" s="81"/>
      <c r="BT557" s="169"/>
      <c r="BU557" s="169"/>
      <c r="BV557" s="169"/>
      <c r="BW557" s="169"/>
      <c r="BX557" s="169"/>
      <c r="BY557" s="169"/>
    </row>
    <row r="558" spans="1:77" s="322" customFormat="1" ht="20.25" hidden="1" thickTop="1" x14ac:dyDescent="0.15">
      <c r="B558" s="1128"/>
      <c r="C558" s="1107"/>
      <c r="D558" s="1128"/>
      <c r="E558" s="1128"/>
      <c r="F558" s="1128"/>
      <c r="G558" s="1128"/>
      <c r="H558" s="540"/>
      <c r="I558" s="31"/>
      <c r="J558" s="1497"/>
      <c r="K558" s="1497"/>
      <c r="L558" s="31"/>
      <c r="M558" s="31"/>
      <c r="N558" s="31"/>
      <c r="O558" s="31"/>
      <c r="P558" s="1234"/>
      <c r="Q558" s="1234"/>
      <c r="R558" s="1234"/>
      <c r="S558" s="1234"/>
      <c r="T558" s="1234"/>
      <c r="U558" s="1234"/>
      <c r="V558" s="1234" t="str">
        <f t="shared" ref="V558:V567" si="204">usrCode(AU558&amp;AV558)</f>
        <v>WU</v>
      </c>
      <c r="W558" s="554"/>
      <c r="X558" s="1209">
        <f>E24</f>
        <v>0</v>
      </c>
      <c r="Y558" s="1210">
        <f>E25</f>
        <v>0</v>
      </c>
      <c r="Z558" s="1211">
        <f>E26</f>
        <v>0</v>
      </c>
      <c r="AA558" s="1212">
        <f>E27</f>
        <v>0</v>
      </c>
      <c r="AB558" s="1213">
        <f>E28</f>
        <v>0</v>
      </c>
      <c r="AC558" s="584">
        <f>E29</f>
        <v>0</v>
      </c>
      <c r="AD558" s="919">
        <f>E30</f>
        <v>0</v>
      </c>
      <c r="AE558" s="911">
        <f>E31</f>
        <v>0</v>
      </c>
      <c r="AF558" s="927" t="str">
        <f>E32</f>
        <v>x</v>
      </c>
      <c r="AG558" s="934">
        <f>E33</f>
        <v>0</v>
      </c>
      <c r="AH558" s="554">
        <f>E34</f>
        <v>0</v>
      </c>
      <c r="AI558" s="1109"/>
      <c r="AJ558" s="555" t="str">
        <f>BB558&amp;"  /  "&amp;BE558</f>
        <v>11  /  89</v>
      </c>
      <c r="AM558" s="549">
        <f t="shared" ref="AM558:AQ567" si="205">IF(AM$19=$AU558,$AX558,IF(AM$19=$AV558,$AY558,""))</f>
        <v>33</v>
      </c>
      <c r="AN558" s="549">
        <f t="shared" si="205"/>
        <v>267</v>
      </c>
      <c r="AO558" s="549" t="str">
        <f t="shared" si="205"/>
        <v/>
      </c>
      <c r="AP558" s="549" t="str">
        <f t="shared" si="205"/>
        <v/>
      </c>
      <c r="AQ558" s="549" t="str">
        <f t="shared" si="205"/>
        <v/>
      </c>
      <c r="AR558" s="556"/>
      <c r="AS558" s="547"/>
      <c r="AT558" s="552"/>
      <c r="AU558" s="547" t="s">
        <v>0</v>
      </c>
      <c r="AV558" s="547" t="s">
        <v>3</v>
      </c>
      <c r="AW558" s="542"/>
      <c r="AX558" s="557">
        <f t="shared" ref="AX558:AX567" si="206">BB558*AZ558</f>
        <v>33</v>
      </c>
      <c r="AY558" s="558">
        <f t="shared" ref="AY558:AY567" si="207">BE558*AZ558</f>
        <v>267</v>
      </c>
      <c r="AZ558" s="552">
        <v>3</v>
      </c>
      <c r="BA558" s="559"/>
      <c r="BB558" s="560">
        <f>BY558</f>
        <v>11</v>
      </c>
      <c r="BC558" s="547" t="str">
        <f t="shared" ref="BC558:BD567" si="208">AU558</f>
        <v>W</v>
      </c>
      <c r="BD558" s="542" t="str">
        <f t="shared" si="208"/>
        <v>U</v>
      </c>
      <c r="BE558" s="560">
        <f>BX558</f>
        <v>89</v>
      </c>
      <c r="BF558" s="561"/>
      <c r="BG558" s="562">
        <f>IF(BR558="''",AVERAGE($BH$18:$BQ$18),)*AVERAGE(BH558:BQ558)</f>
        <v>0</v>
      </c>
      <c r="BH558" s="563" t="str">
        <f t="shared" ref="BH558:BH567" si="209">IF(X558&lt;&gt;0,BH$18,"")</f>
        <v/>
      </c>
      <c r="BI558" s="563" t="str">
        <f t="shared" ref="BI558:BI567" si="210">IF(Y558&lt;&gt;0,BI$18,"")</f>
        <v/>
      </c>
      <c r="BJ558" s="563" t="str">
        <f t="shared" ref="BJ558:BJ567" si="211">IF(Z558&lt;&gt;0,BJ$18,"")</f>
        <v/>
      </c>
      <c r="BK558" s="563" t="str">
        <f t="shared" ref="BK558:BK567" si="212">IF(AA558&lt;&gt;0,BK$18,"")</f>
        <v/>
      </c>
      <c r="BL558" s="563" t="str">
        <f t="shared" ref="BL558:BL567" si="213">IF(AB558&lt;&gt;0,BL$18,"")</f>
        <v/>
      </c>
      <c r="BM558" s="563" t="str">
        <f t="shared" ref="BM558:BM567" si="214">IF(AC558&lt;&gt;0,BM$18,"")</f>
        <v/>
      </c>
      <c r="BN558" s="563" t="str">
        <f t="shared" ref="BN558:BN567" si="215">IF(AD558&lt;&gt;0,BN$18,"")</f>
        <v/>
      </c>
      <c r="BO558" s="563" t="str">
        <f t="shared" ref="BO558:BO567" si="216">IF(AE558&lt;&gt;0,BO$18,"")</f>
        <v/>
      </c>
      <c r="BP558" s="563">
        <f t="shared" ref="BP558:BP567" si="217">IF(AF558&lt;&gt;0,BP$18,"")</f>
        <v>89</v>
      </c>
      <c r="BQ558" s="563" t="str">
        <f t="shared" ref="BQ558:BQ567" si="218">IF(AG558&lt;&gt;0,BQ$18,"")</f>
        <v/>
      </c>
      <c r="BR558" s="562" t="str">
        <f>"'"&amp;BH558&amp;BI558&amp;BJ558&amp;BK558&amp;BL558&amp;BM558&amp;BN558&amp;BO558&amp;BP558&amp;BQ558&amp;"'"</f>
        <v>'89'</v>
      </c>
      <c r="BS558" s="81"/>
      <c r="BT558" s="169" t="str">
        <f>BR558</f>
        <v>'89'</v>
      </c>
      <c r="BU558" s="548">
        <f>AVERAGE($BH$18:$BQ$18)</f>
        <v>50</v>
      </c>
      <c r="BV558" s="169">
        <f>AVERAGE(BH558:BQ558)</f>
        <v>89</v>
      </c>
      <c r="BW558" s="169"/>
      <c r="BX558" s="169">
        <f>IF(BT558="''",BU558,BV558)</f>
        <v>89</v>
      </c>
      <c r="BY558" s="564">
        <f>100-BX558</f>
        <v>11</v>
      </c>
    </row>
    <row r="559" spans="1:77" s="322" customFormat="1" ht="19.5" hidden="1" x14ac:dyDescent="0.15">
      <c r="B559" s="1128"/>
      <c r="C559" s="1107"/>
      <c r="D559" s="1128"/>
      <c r="E559" s="1128"/>
      <c r="F559" s="1128"/>
      <c r="G559" s="1128"/>
      <c r="H559" s="540"/>
      <c r="I559" s="31"/>
      <c r="J559" s="1497"/>
      <c r="K559" s="1497"/>
      <c r="L559" s="31"/>
      <c r="M559" s="31"/>
      <c r="N559" s="31"/>
      <c r="O559" s="31"/>
      <c r="P559" s="1234"/>
      <c r="Q559" s="1234"/>
      <c r="R559" s="1234"/>
      <c r="S559" s="1234"/>
      <c r="T559" s="1234"/>
      <c r="U559" s="1234"/>
      <c r="V559" s="1234" t="str">
        <f t="shared" si="204"/>
        <v>WB</v>
      </c>
      <c r="W559" s="554"/>
      <c r="X559" s="1201" t="str">
        <f>E37</f>
        <v>x</v>
      </c>
      <c r="Y559" s="1214">
        <f>E38</f>
        <v>0</v>
      </c>
      <c r="Z559" s="1215">
        <f>E39</f>
        <v>0</v>
      </c>
      <c r="AA559" s="1216">
        <f>E40</f>
        <v>0</v>
      </c>
      <c r="AB559" s="576">
        <f>E41</f>
        <v>0</v>
      </c>
      <c r="AC559" s="585">
        <f>E42</f>
        <v>0</v>
      </c>
      <c r="AD559" s="920">
        <f>E43</f>
        <v>0</v>
      </c>
      <c r="AE559" s="912">
        <f>E44</f>
        <v>0</v>
      </c>
      <c r="AF559" s="928">
        <f>E45</f>
        <v>0</v>
      </c>
      <c r="AG559" s="893" t="str">
        <f>E46</f>
        <v>x</v>
      </c>
      <c r="AH559" s="554">
        <f>E47</f>
        <v>0</v>
      </c>
      <c r="AI559" s="1110"/>
      <c r="AJ559" s="555" t="str">
        <f t="shared" ref="AJ559:AJ604" si="219">BB559&amp;"  /  "&amp;BE559</f>
        <v>50  /  50</v>
      </c>
      <c r="AM559" s="549">
        <f t="shared" si="205"/>
        <v>150</v>
      </c>
      <c r="AN559" s="549" t="str">
        <f t="shared" si="205"/>
        <v/>
      </c>
      <c r="AO559" s="549">
        <f t="shared" si="205"/>
        <v>150</v>
      </c>
      <c r="AP559" s="549" t="str">
        <f t="shared" si="205"/>
        <v/>
      </c>
      <c r="AQ559" s="549" t="str">
        <f t="shared" si="205"/>
        <v/>
      </c>
      <c r="AR559" s="556"/>
      <c r="AS559" s="552"/>
      <c r="AT559" s="552"/>
      <c r="AU559" s="547" t="s">
        <v>0</v>
      </c>
      <c r="AV559" s="547" t="s">
        <v>2</v>
      </c>
      <c r="AW559" s="542"/>
      <c r="AX559" s="557">
        <f t="shared" si="206"/>
        <v>150</v>
      </c>
      <c r="AY559" s="558">
        <f t="shared" si="207"/>
        <v>150</v>
      </c>
      <c r="AZ559" s="552">
        <f>AZ558</f>
        <v>3</v>
      </c>
      <c r="BA559" s="559"/>
      <c r="BB559" s="560">
        <f t="shared" ref="BB559:BB567" si="220">BY559</f>
        <v>50</v>
      </c>
      <c r="BC559" s="547" t="str">
        <f t="shared" si="208"/>
        <v>W</v>
      </c>
      <c r="BD559" s="542" t="str">
        <f t="shared" si="208"/>
        <v>B</v>
      </c>
      <c r="BE559" s="560">
        <f t="shared" ref="BE559:BE567" si="221">BX559</f>
        <v>50</v>
      </c>
      <c r="BF559" s="561"/>
      <c r="BG559" s="562"/>
      <c r="BH559" s="563">
        <f t="shared" si="209"/>
        <v>1</v>
      </c>
      <c r="BI559" s="563" t="str">
        <f t="shared" si="210"/>
        <v/>
      </c>
      <c r="BJ559" s="563" t="str">
        <f t="shared" si="211"/>
        <v/>
      </c>
      <c r="BK559" s="563" t="str">
        <f t="shared" si="212"/>
        <v/>
      </c>
      <c r="BL559" s="563" t="str">
        <f t="shared" si="213"/>
        <v/>
      </c>
      <c r="BM559" s="563" t="str">
        <f t="shared" si="214"/>
        <v/>
      </c>
      <c r="BN559" s="563" t="str">
        <f t="shared" si="215"/>
        <v/>
      </c>
      <c r="BO559" s="563" t="str">
        <f t="shared" si="216"/>
        <v/>
      </c>
      <c r="BP559" s="563" t="str">
        <f t="shared" si="217"/>
        <v/>
      </c>
      <c r="BQ559" s="563">
        <f t="shared" si="218"/>
        <v>99</v>
      </c>
      <c r="BR559" s="562" t="str">
        <f t="shared" ref="BR559:BR567" si="222">"'"&amp;BH559&amp;BI559&amp;BJ559&amp;BK559&amp;BL559&amp;BM559&amp;BN559&amp;BO559&amp;BP559&amp;BQ559&amp;"'"</f>
        <v>'199'</v>
      </c>
      <c r="BS559" s="81"/>
      <c r="BT559" s="169" t="str">
        <f t="shared" ref="BT559:BT567" si="223">BR559</f>
        <v>'199'</v>
      </c>
      <c r="BU559" s="548">
        <f t="shared" ref="BU559:BU567" si="224">AVERAGE($BH$18:$BQ$18)</f>
        <v>50</v>
      </c>
      <c r="BV559" s="169">
        <f t="shared" ref="BV559:BV567" si="225">AVERAGE(BH559:BQ559)</f>
        <v>50</v>
      </c>
      <c r="BW559" s="169"/>
      <c r="BX559" s="169">
        <f t="shared" ref="BX559:BX567" si="226">IF(BT559="''",BU559,BV559)</f>
        <v>50</v>
      </c>
      <c r="BY559" s="564">
        <f t="shared" ref="BY559:BY567" si="227">100-BX559</f>
        <v>50</v>
      </c>
    </row>
    <row r="560" spans="1:77" s="322" customFormat="1" ht="19.5" hidden="1" x14ac:dyDescent="0.15">
      <c r="B560" s="1128"/>
      <c r="C560" s="1107"/>
      <c r="D560" s="1128"/>
      <c r="E560" s="1128"/>
      <c r="F560" s="1128"/>
      <c r="G560" s="1128"/>
      <c r="H560" s="540"/>
      <c r="I560" s="31"/>
      <c r="J560" s="1497"/>
      <c r="K560" s="1497"/>
      <c r="L560" s="31"/>
      <c r="M560" s="31"/>
      <c r="N560" s="31"/>
      <c r="O560" s="31"/>
      <c r="P560" s="1234"/>
      <c r="Q560" s="1234"/>
      <c r="R560" s="1234"/>
      <c r="S560" s="1234"/>
      <c r="T560" s="1234"/>
      <c r="U560" s="1234"/>
      <c r="V560" s="1234" t="str">
        <f t="shared" si="204"/>
        <v>UB</v>
      </c>
      <c r="W560" s="554"/>
      <c r="X560" s="892">
        <f>E50</f>
        <v>0</v>
      </c>
      <c r="Y560" s="886" t="str">
        <f>E51</f>
        <v>x</v>
      </c>
      <c r="Z560" s="897">
        <f>E52</f>
        <v>0</v>
      </c>
      <c r="AA560" s="904">
        <f>E53</f>
        <v>0</v>
      </c>
      <c r="AB560" s="577">
        <f>E54</f>
        <v>0</v>
      </c>
      <c r="AC560" s="586">
        <f>E55</f>
        <v>0</v>
      </c>
      <c r="AD560" s="921">
        <f>E56</f>
        <v>0</v>
      </c>
      <c r="AE560" s="913">
        <f>E57</f>
        <v>0</v>
      </c>
      <c r="AF560" s="929">
        <f>E58</f>
        <v>0</v>
      </c>
      <c r="AG560" s="893">
        <f>E59</f>
        <v>0</v>
      </c>
      <c r="AH560" s="554">
        <f>E60</f>
        <v>0</v>
      </c>
      <c r="AI560" s="1110"/>
      <c r="AJ560" s="555" t="str">
        <f t="shared" si="219"/>
        <v>89  /  11</v>
      </c>
      <c r="AM560" s="549" t="str">
        <f t="shared" si="205"/>
        <v/>
      </c>
      <c r="AN560" s="549">
        <f t="shared" si="205"/>
        <v>267</v>
      </c>
      <c r="AO560" s="549">
        <f t="shared" si="205"/>
        <v>33</v>
      </c>
      <c r="AP560" s="549" t="str">
        <f t="shared" si="205"/>
        <v/>
      </c>
      <c r="AQ560" s="549" t="str">
        <f t="shared" si="205"/>
        <v/>
      </c>
      <c r="AR560" s="556"/>
      <c r="AS560" s="552"/>
      <c r="AT560" s="552"/>
      <c r="AU560" s="547" t="s">
        <v>3</v>
      </c>
      <c r="AV560" s="547" t="s">
        <v>2</v>
      </c>
      <c r="AW560" s="542"/>
      <c r="AX560" s="557">
        <f t="shared" si="206"/>
        <v>267</v>
      </c>
      <c r="AY560" s="558">
        <f t="shared" si="207"/>
        <v>33</v>
      </c>
      <c r="AZ560" s="552">
        <f t="shared" ref="AZ560:AZ567" si="228">AZ559</f>
        <v>3</v>
      </c>
      <c r="BA560" s="559"/>
      <c r="BB560" s="560">
        <f t="shared" si="220"/>
        <v>89</v>
      </c>
      <c r="BC560" s="547" t="str">
        <f t="shared" si="208"/>
        <v>U</v>
      </c>
      <c r="BD560" s="542" t="str">
        <f t="shared" si="208"/>
        <v>B</v>
      </c>
      <c r="BE560" s="560">
        <f t="shared" si="221"/>
        <v>11</v>
      </c>
      <c r="BF560" s="561"/>
      <c r="BG560" s="562"/>
      <c r="BH560" s="563" t="str">
        <f t="shared" si="209"/>
        <v/>
      </c>
      <c r="BI560" s="563">
        <f t="shared" si="210"/>
        <v>11</v>
      </c>
      <c r="BJ560" s="563" t="str">
        <f t="shared" si="211"/>
        <v/>
      </c>
      <c r="BK560" s="563" t="str">
        <f t="shared" si="212"/>
        <v/>
      </c>
      <c r="BL560" s="563" t="str">
        <f t="shared" si="213"/>
        <v/>
      </c>
      <c r="BM560" s="563" t="str">
        <f t="shared" si="214"/>
        <v/>
      </c>
      <c r="BN560" s="563" t="str">
        <f t="shared" si="215"/>
        <v/>
      </c>
      <c r="BO560" s="563" t="str">
        <f t="shared" si="216"/>
        <v/>
      </c>
      <c r="BP560" s="563" t="str">
        <f t="shared" si="217"/>
        <v/>
      </c>
      <c r="BQ560" s="563" t="str">
        <f t="shared" si="218"/>
        <v/>
      </c>
      <c r="BR560" s="562" t="str">
        <f t="shared" si="222"/>
        <v>'11'</v>
      </c>
      <c r="BS560" s="81"/>
      <c r="BT560" s="169" t="str">
        <f t="shared" si="223"/>
        <v>'11'</v>
      </c>
      <c r="BU560" s="548">
        <f t="shared" si="224"/>
        <v>50</v>
      </c>
      <c r="BV560" s="169">
        <f t="shared" si="225"/>
        <v>11</v>
      </c>
      <c r="BW560" s="169"/>
      <c r="BX560" s="169">
        <f t="shared" si="226"/>
        <v>11</v>
      </c>
      <c r="BY560" s="564">
        <f t="shared" si="227"/>
        <v>89</v>
      </c>
    </row>
    <row r="561" spans="2:77" s="322" customFormat="1" ht="19.5" hidden="1" x14ac:dyDescent="0.15">
      <c r="B561" s="1128"/>
      <c r="C561" s="1107"/>
      <c r="D561" s="1128"/>
      <c r="E561" s="1128"/>
      <c r="F561" s="1128"/>
      <c r="G561" s="1128"/>
      <c r="H561" s="540"/>
      <c r="I561" s="31"/>
      <c r="J561" s="1497"/>
      <c r="K561" s="1497"/>
      <c r="L561" s="31"/>
      <c r="M561" s="31"/>
      <c r="N561" s="31"/>
      <c r="O561" s="31"/>
      <c r="P561" s="1234"/>
      <c r="Q561" s="1234"/>
      <c r="R561" s="1234"/>
      <c r="S561" s="1234"/>
      <c r="T561" s="1234"/>
      <c r="U561" s="1234"/>
      <c r="V561" s="1234" t="str">
        <f t="shared" si="204"/>
        <v>UR</v>
      </c>
      <c r="W561" s="554"/>
      <c r="X561" s="892">
        <f>E63</f>
        <v>0</v>
      </c>
      <c r="Y561" s="887">
        <f>E64</f>
        <v>0</v>
      </c>
      <c r="Z561" s="898">
        <f>E65</f>
        <v>0</v>
      </c>
      <c r="AA561" s="905">
        <f>E66</f>
        <v>0</v>
      </c>
      <c r="AB561" s="578">
        <f>E67</f>
        <v>0</v>
      </c>
      <c r="AC561" s="587" t="str">
        <f>E68</f>
        <v>x</v>
      </c>
      <c r="AD561" s="922">
        <f>E69</f>
        <v>0</v>
      </c>
      <c r="AE561" s="914">
        <f>E70</f>
        <v>0</v>
      </c>
      <c r="AF561" s="930">
        <f>E71</f>
        <v>0</v>
      </c>
      <c r="AG561" s="894">
        <f>E72</f>
        <v>0</v>
      </c>
      <c r="AH561" s="554">
        <f>E73</f>
        <v>0</v>
      </c>
      <c r="AI561" s="1111"/>
      <c r="AJ561" s="555" t="str">
        <f t="shared" si="219"/>
        <v>45  /  55</v>
      </c>
      <c r="AM561" s="549" t="str">
        <f t="shared" si="205"/>
        <v/>
      </c>
      <c r="AN561" s="549">
        <f t="shared" si="205"/>
        <v>135</v>
      </c>
      <c r="AO561" s="549" t="str">
        <f t="shared" si="205"/>
        <v/>
      </c>
      <c r="AP561" s="549">
        <f t="shared" si="205"/>
        <v>165</v>
      </c>
      <c r="AQ561" s="549" t="str">
        <f t="shared" si="205"/>
        <v/>
      </c>
      <c r="AR561" s="556"/>
      <c r="AS561" s="552"/>
      <c r="AT561" s="552"/>
      <c r="AU561" s="547" t="s">
        <v>3</v>
      </c>
      <c r="AV561" s="547" t="s">
        <v>4</v>
      </c>
      <c r="AW561" s="542"/>
      <c r="AX561" s="557">
        <f t="shared" si="206"/>
        <v>135</v>
      </c>
      <c r="AY561" s="558">
        <f t="shared" si="207"/>
        <v>165</v>
      </c>
      <c r="AZ561" s="552">
        <f t="shared" si="228"/>
        <v>3</v>
      </c>
      <c r="BA561" s="559"/>
      <c r="BB561" s="560">
        <f t="shared" si="220"/>
        <v>45</v>
      </c>
      <c r="BC561" s="547" t="str">
        <f t="shared" si="208"/>
        <v>U</v>
      </c>
      <c r="BD561" s="542" t="str">
        <f t="shared" si="208"/>
        <v>R</v>
      </c>
      <c r="BE561" s="560">
        <f t="shared" si="221"/>
        <v>55</v>
      </c>
      <c r="BF561" s="561"/>
      <c r="BG561" s="562"/>
      <c r="BH561" s="563" t="str">
        <f t="shared" si="209"/>
        <v/>
      </c>
      <c r="BI561" s="563" t="str">
        <f t="shared" si="210"/>
        <v/>
      </c>
      <c r="BJ561" s="563" t="str">
        <f t="shared" si="211"/>
        <v/>
      </c>
      <c r="BK561" s="563" t="str">
        <f t="shared" si="212"/>
        <v/>
      </c>
      <c r="BL561" s="563" t="str">
        <f t="shared" si="213"/>
        <v/>
      </c>
      <c r="BM561" s="563">
        <f t="shared" si="214"/>
        <v>55</v>
      </c>
      <c r="BN561" s="563" t="str">
        <f t="shared" si="215"/>
        <v/>
      </c>
      <c r="BO561" s="563" t="str">
        <f t="shared" si="216"/>
        <v/>
      </c>
      <c r="BP561" s="563" t="str">
        <f t="shared" si="217"/>
        <v/>
      </c>
      <c r="BQ561" s="563" t="str">
        <f t="shared" si="218"/>
        <v/>
      </c>
      <c r="BR561" s="562" t="str">
        <f t="shared" si="222"/>
        <v>'55'</v>
      </c>
      <c r="BS561" s="81"/>
      <c r="BT561" s="169" t="str">
        <f t="shared" si="223"/>
        <v>'55'</v>
      </c>
      <c r="BU561" s="548">
        <f t="shared" si="224"/>
        <v>50</v>
      </c>
      <c r="BV561" s="169">
        <f t="shared" si="225"/>
        <v>55</v>
      </c>
      <c r="BW561" s="169"/>
      <c r="BX561" s="169">
        <f t="shared" si="226"/>
        <v>55</v>
      </c>
      <c r="BY561" s="564">
        <f t="shared" si="227"/>
        <v>45</v>
      </c>
    </row>
    <row r="562" spans="2:77" s="322" customFormat="1" ht="19.5" hidden="1" x14ac:dyDescent="0.15">
      <c r="B562" s="1128"/>
      <c r="C562" s="1107"/>
      <c r="D562" s="1128"/>
      <c r="E562" s="1128"/>
      <c r="F562" s="1128"/>
      <c r="G562" s="1128"/>
      <c r="H562" s="540"/>
      <c r="I562" s="31"/>
      <c r="J562" s="1497"/>
      <c r="K562" s="1497"/>
      <c r="L562" s="31"/>
      <c r="M562" s="31"/>
      <c r="N562" s="31"/>
      <c r="O562" s="31"/>
      <c r="P562" s="1234"/>
      <c r="Q562" s="1234"/>
      <c r="R562" s="1234"/>
      <c r="S562" s="1234"/>
      <c r="T562" s="1234"/>
      <c r="U562" s="1234"/>
      <c r="V562" s="1234" t="str">
        <f t="shared" si="204"/>
        <v>BR</v>
      </c>
      <c r="W562" s="554"/>
      <c r="X562" s="893">
        <f>E76</f>
        <v>0</v>
      </c>
      <c r="Y562" s="888">
        <f>E77</f>
        <v>0</v>
      </c>
      <c r="Z562" s="899">
        <f>E78</f>
        <v>0</v>
      </c>
      <c r="AA562" s="906">
        <f>E79</f>
        <v>0</v>
      </c>
      <c r="AB562" s="579">
        <f>E80</f>
        <v>0</v>
      </c>
      <c r="AC562" s="588">
        <f>E81</f>
        <v>0</v>
      </c>
      <c r="AD562" s="923">
        <f>E82</f>
        <v>0</v>
      </c>
      <c r="AE562" s="915">
        <f>E83</f>
        <v>0</v>
      </c>
      <c r="AF562" s="931">
        <f>E84</f>
        <v>0</v>
      </c>
      <c r="AG562" s="894" t="str">
        <f>E85</f>
        <v>x</v>
      </c>
      <c r="AH562" s="554">
        <f>E86</f>
        <v>0</v>
      </c>
      <c r="AI562" s="1111"/>
      <c r="AJ562" s="555" t="str">
        <f t="shared" si="219"/>
        <v>1  /  99</v>
      </c>
      <c r="AM562" s="549" t="str">
        <f t="shared" si="205"/>
        <v/>
      </c>
      <c r="AN562" s="549" t="str">
        <f t="shared" si="205"/>
        <v/>
      </c>
      <c r="AO562" s="549">
        <f t="shared" si="205"/>
        <v>3</v>
      </c>
      <c r="AP562" s="549">
        <f t="shared" si="205"/>
        <v>297</v>
      </c>
      <c r="AQ562" s="549" t="str">
        <f t="shared" si="205"/>
        <v/>
      </c>
      <c r="AR562" s="556"/>
      <c r="AS562" s="552"/>
      <c r="AT562" s="552"/>
      <c r="AU562" s="547" t="s">
        <v>2</v>
      </c>
      <c r="AV562" s="547" t="s">
        <v>4</v>
      </c>
      <c r="AW562" s="542"/>
      <c r="AX562" s="557">
        <f t="shared" si="206"/>
        <v>3</v>
      </c>
      <c r="AY562" s="558">
        <f t="shared" si="207"/>
        <v>297</v>
      </c>
      <c r="AZ562" s="552">
        <f t="shared" si="228"/>
        <v>3</v>
      </c>
      <c r="BA562" s="559"/>
      <c r="BB562" s="560">
        <f t="shared" si="220"/>
        <v>1</v>
      </c>
      <c r="BC562" s="547" t="str">
        <f t="shared" si="208"/>
        <v>B</v>
      </c>
      <c r="BD562" s="542" t="str">
        <f t="shared" si="208"/>
        <v>R</v>
      </c>
      <c r="BE562" s="560">
        <f t="shared" si="221"/>
        <v>99</v>
      </c>
      <c r="BF562" s="561"/>
      <c r="BG562" s="562"/>
      <c r="BH562" s="563" t="str">
        <f t="shared" si="209"/>
        <v/>
      </c>
      <c r="BI562" s="563" t="str">
        <f t="shared" si="210"/>
        <v/>
      </c>
      <c r="BJ562" s="563" t="str">
        <f t="shared" si="211"/>
        <v/>
      </c>
      <c r="BK562" s="563" t="str">
        <f t="shared" si="212"/>
        <v/>
      </c>
      <c r="BL562" s="563" t="str">
        <f t="shared" si="213"/>
        <v/>
      </c>
      <c r="BM562" s="563" t="str">
        <f t="shared" si="214"/>
        <v/>
      </c>
      <c r="BN562" s="563" t="str">
        <f t="shared" si="215"/>
        <v/>
      </c>
      <c r="BO562" s="563" t="str">
        <f t="shared" si="216"/>
        <v/>
      </c>
      <c r="BP562" s="563" t="str">
        <f t="shared" si="217"/>
        <v/>
      </c>
      <c r="BQ562" s="563">
        <f t="shared" si="218"/>
        <v>99</v>
      </c>
      <c r="BR562" s="562" t="str">
        <f t="shared" si="222"/>
        <v>'99'</v>
      </c>
      <c r="BS562" s="81"/>
      <c r="BT562" s="169" t="str">
        <f t="shared" si="223"/>
        <v>'99'</v>
      </c>
      <c r="BU562" s="548">
        <f t="shared" si="224"/>
        <v>50</v>
      </c>
      <c r="BV562" s="169">
        <f t="shared" si="225"/>
        <v>99</v>
      </c>
      <c r="BW562" s="169"/>
      <c r="BX562" s="169">
        <f t="shared" si="226"/>
        <v>99</v>
      </c>
      <c r="BY562" s="564">
        <f t="shared" si="227"/>
        <v>1</v>
      </c>
    </row>
    <row r="563" spans="2:77" s="322" customFormat="1" ht="21" hidden="1" x14ac:dyDescent="0.15">
      <c r="B563" s="1128"/>
      <c r="C563" s="1107"/>
      <c r="D563" s="1128"/>
      <c r="E563" s="1128"/>
      <c r="F563" s="1128"/>
      <c r="G563" s="1128"/>
      <c r="H563" s="540"/>
      <c r="I563" s="31"/>
      <c r="J563" s="1497"/>
      <c r="K563" s="1497"/>
      <c r="L563" s="31"/>
      <c r="M563" s="31"/>
      <c r="N563" s="31"/>
      <c r="O563" s="31"/>
      <c r="P563" s="1234"/>
      <c r="Q563" s="1234"/>
      <c r="R563" s="1234"/>
      <c r="S563" s="1234"/>
      <c r="T563" s="1234"/>
      <c r="U563" s="1234"/>
      <c r="V563" s="1234" t="str">
        <f t="shared" si="204"/>
        <v>BG</v>
      </c>
      <c r="W563" s="554"/>
      <c r="X563" s="893">
        <f>E89</f>
        <v>0</v>
      </c>
      <c r="Y563" s="889">
        <f>E90</f>
        <v>0</v>
      </c>
      <c r="Z563" s="900">
        <f>E91</f>
        <v>0</v>
      </c>
      <c r="AA563" s="907">
        <f>E92</f>
        <v>0</v>
      </c>
      <c r="AB563" s="580">
        <f>E93</f>
        <v>0</v>
      </c>
      <c r="AC563" s="589">
        <f>E94</f>
        <v>0</v>
      </c>
      <c r="AD563" s="924">
        <f>E95</f>
        <v>0</v>
      </c>
      <c r="AE563" s="916" t="str">
        <f>E96</f>
        <v>x</v>
      </c>
      <c r="AF563" s="932" t="str">
        <f>E97</f>
        <v>x</v>
      </c>
      <c r="AG563" s="895">
        <f>E98</f>
        <v>0</v>
      </c>
      <c r="AH563" s="554">
        <f>E99</f>
        <v>0</v>
      </c>
      <c r="AI563" s="1112"/>
      <c r="AJ563" s="555" t="str">
        <f t="shared" si="219"/>
        <v>16,5  /  83,5</v>
      </c>
      <c r="AM563" s="549" t="str">
        <f t="shared" si="205"/>
        <v/>
      </c>
      <c r="AN563" s="549" t="str">
        <f t="shared" si="205"/>
        <v/>
      </c>
      <c r="AO563" s="549">
        <f t="shared" si="205"/>
        <v>49.5</v>
      </c>
      <c r="AP563" s="549" t="str">
        <f t="shared" si="205"/>
        <v/>
      </c>
      <c r="AQ563" s="549">
        <f t="shared" si="205"/>
        <v>250.5</v>
      </c>
      <c r="AR563" s="556"/>
      <c r="AS563" s="552"/>
      <c r="AT563" s="552"/>
      <c r="AU563" s="547" t="s">
        <v>2</v>
      </c>
      <c r="AV563" s="547" t="s">
        <v>5</v>
      </c>
      <c r="AW563" s="542"/>
      <c r="AX563" s="557">
        <f t="shared" si="206"/>
        <v>49.5</v>
      </c>
      <c r="AY563" s="558">
        <f t="shared" si="207"/>
        <v>250.5</v>
      </c>
      <c r="AZ563" s="552">
        <f t="shared" si="228"/>
        <v>3</v>
      </c>
      <c r="BA563" s="559"/>
      <c r="BB563" s="560">
        <f t="shared" si="220"/>
        <v>16.5</v>
      </c>
      <c r="BC563" s="547" t="str">
        <f t="shared" si="208"/>
        <v>B</v>
      </c>
      <c r="BD563" s="542" t="str">
        <f t="shared" si="208"/>
        <v>G</v>
      </c>
      <c r="BE563" s="560">
        <f t="shared" si="221"/>
        <v>83.5</v>
      </c>
      <c r="BF563" s="561"/>
      <c r="BG563" s="562"/>
      <c r="BH563" s="563" t="str">
        <f t="shared" si="209"/>
        <v/>
      </c>
      <c r="BI563" s="563" t="str">
        <f t="shared" si="210"/>
        <v/>
      </c>
      <c r="BJ563" s="563" t="str">
        <f t="shared" si="211"/>
        <v/>
      </c>
      <c r="BK563" s="563" t="str">
        <f t="shared" si="212"/>
        <v/>
      </c>
      <c r="BL563" s="563" t="str">
        <f t="shared" si="213"/>
        <v/>
      </c>
      <c r="BM563" s="563" t="str">
        <f t="shared" si="214"/>
        <v/>
      </c>
      <c r="BN563" s="563" t="str">
        <f t="shared" si="215"/>
        <v/>
      </c>
      <c r="BO563" s="563">
        <f t="shared" si="216"/>
        <v>78</v>
      </c>
      <c r="BP563" s="563">
        <f t="shared" si="217"/>
        <v>89</v>
      </c>
      <c r="BQ563" s="563" t="str">
        <f t="shared" si="218"/>
        <v/>
      </c>
      <c r="BR563" s="562" t="str">
        <f t="shared" si="222"/>
        <v>'7889'</v>
      </c>
      <c r="BS563" s="81"/>
      <c r="BT563" s="169" t="str">
        <f t="shared" si="223"/>
        <v>'7889'</v>
      </c>
      <c r="BU563" s="548">
        <f t="shared" si="224"/>
        <v>50</v>
      </c>
      <c r="BV563" s="169">
        <f t="shared" si="225"/>
        <v>83.5</v>
      </c>
      <c r="BW563" s="169"/>
      <c r="BX563" s="169">
        <f t="shared" si="226"/>
        <v>83.5</v>
      </c>
      <c r="BY563" s="564">
        <f t="shared" si="227"/>
        <v>16.5</v>
      </c>
    </row>
    <row r="564" spans="2:77" s="322" customFormat="1" ht="21" hidden="1" x14ac:dyDescent="0.15">
      <c r="B564" s="1128"/>
      <c r="C564" s="1107"/>
      <c r="D564" s="1128"/>
      <c r="E564" s="1128"/>
      <c r="F564" s="1128"/>
      <c r="G564" s="1128"/>
      <c r="H564" s="540"/>
      <c r="I564" s="31"/>
      <c r="J564" s="1497"/>
      <c r="K564" s="1497"/>
      <c r="L564" s="31"/>
      <c r="M564" s="31"/>
      <c r="N564" s="31"/>
      <c r="O564" s="31"/>
      <c r="P564" s="1234"/>
      <c r="Q564" s="1234"/>
      <c r="R564" s="1234"/>
      <c r="S564" s="1234"/>
      <c r="T564" s="1234"/>
      <c r="U564" s="1234"/>
      <c r="V564" s="1234" t="str">
        <f t="shared" si="204"/>
        <v>RG</v>
      </c>
      <c r="W564" s="554"/>
      <c r="X564" s="894">
        <f>E102</f>
        <v>0</v>
      </c>
      <c r="Y564" s="890">
        <f>E103</f>
        <v>0</v>
      </c>
      <c r="Z564" s="901" t="str">
        <f>E104</f>
        <v>x</v>
      </c>
      <c r="AA564" s="908" t="str">
        <f>E105</f>
        <v>x</v>
      </c>
      <c r="AB564" s="581">
        <f>E106</f>
        <v>0</v>
      </c>
      <c r="AC564" s="590">
        <f>E107</f>
        <v>0</v>
      </c>
      <c r="AD564" s="925">
        <f>E108</f>
        <v>0</v>
      </c>
      <c r="AE564" s="917">
        <f>E109</f>
        <v>0</v>
      </c>
      <c r="AF564" s="575">
        <f>E110</f>
        <v>0</v>
      </c>
      <c r="AG564" s="895">
        <f>E111</f>
        <v>0</v>
      </c>
      <c r="AH564" s="554">
        <f>E112</f>
        <v>0</v>
      </c>
      <c r="AI564" s="1112"/>
      <c r="AJ564" s="555" t="str">
        <f t="shared" si="219"/>
        <v>72,5  /  27,5</v>
      </c>
      <c r="AM564" s="549" t="str">
        <f t="shared" si="205"/>
        <v/>
      </c>
      <c r="AN564" s="549" t="str">
        <f t="shared" si="205"/>
        <v/>
      </c>
      <c r="AO564" s="549" t="str">
        <f t="shared" si="205"/>
        <v/>
      </c>
      <c r="AP564" s="549">
        <f t="shared" si="205"/>
        <v>217.5</v>
      </c>
      <c r="AQ564" s="549">
        <f t="shared" si="205"/>
        <v>82.5</v>
      </c>
      <c r="AR564" s="556"/>
      <c r="AS564" s="552"/>
      <c r="AT564" s="552"/>
      <c r="AU564" s="547" t="s">
        <v>4</v>
      </c>
      <c r="AV564" s="547" t="s">
        <v>5</v>
      </c>
      <c r="AW564" s="542"/>
      <c r="AX564" s="557">
        <f t="shared" si="206"/>
        <v>217.5</v>
      </c>
      <c r="AY564" s="558">
        <f t="shared" si="207"/>
        <v>82.5</v>
      </c>
      <c r="AZ564" s="552">
        <f t="shared" si="228"/>
        <v>3</v>
      </c>
      <c r="BA564" s="559"/>
      <c r="BB564" s="560">
        <f t="shared" si="220"/>
        <v>72.5</v>
      </c>
      <c r="BC564" s="547" t="str">
        <f t="shared" si="208"/>
        <v>R</v>
      </c>
      <c r="BD564" s="542" t="str">
        <f t="shared" si="208"/>
        <v>G</v>
      </c>
      <c r="BE564" s="560">
        <f t="shared" si="221"/>
        <v>27.5</v>
      </c>
      <c r="BF564" s="561"/>
      <c r="BG564" s="562"/>
      <c r="BH564" s="563" t="str">
        <f t="shared" si="209"/>
        <v/>
      </c>
      <c r="BI564" s="563" t="str">
        <f t="shared" si="210"/>
        <v/>
      </c>
      <c r="BJ564" s="563">
        <f t="shared" si="211"/>
        <v>22</v>
      </c>
      <c r="BK564" s="563">
        <f t="shared" si="212"/>
        <v>33</v>
      </c>
      <c r="BL564" s="563" t="str">
        <f t="shared" si="213"/>
        <v/>
      </c>
      <c r="BM564" s="563" t="str">
        <f t="shared" si="214"/>
        <v/>
      </c>
      <c r="BN564" s="563" t="str">
        <f t="shared" si="215"/>
        <v/>
      </c>
      <c r="BO564" s="563" t="str">
        <f t="shared" si="216"/>
        <v/>
      </c>
      <c r="BP564" s="563" t="str">
        <f t="shared" si="217"/>
        <v/>
      </c>
      <c r="BQ564" s="563" t="str">
        <f t="shared" si="218"/>
        <v/>
      </c>
      <c r="BR564" s="562" t="str">
        <f t="shared" si="222"/>
        <v>'2233'</v>
      </c>
      <c r="BS564" s="81"/>
      <c r="BT564" s="169" t="str">
        <f t="shared" si="223"/>
        <v>'2233'</v>
      </c>
      <c r="BU564" s="548">
        <f t="shared" si="224"/>
        <v>50</v>
      </c>
      <c r="BV564" s="169">
        <f t="shared" si="225"/>
        <v>27.5</v>
      </c>
      <c r="BW564" s="169"/>
      <c r="BX564" s="169">
        <f t="shared" si="226"/>
        <v>27.5</v>
      </c>
      <c r="BY564" s="564">
        <f t="shared" si="227"/>
        <v>72.5</v>
      </c>
    </row>
    <row r="565" spans="2:77" s="322" customFormat="1" ht="19.5" hidden="1" x14ac:dyDescent="0.15">
      <c r="B565" s="1128"/>
      <c r="C565" s="1107"/>
      <c r="D565" s="1128"/>
      <c r="E565" s="1128"/>
      <c r="F565" s="1128"/>
      <c r="G565" s="1128"/>
      <c r="H565" s="540"/>
      <c r="I565" s="31"/>
      <c r="J565" s="1497"/>
      <c r="K565" s="1497"/>
      <c r="L565" s="31"/>
      <c r="M565" s="31"/>
      <c r="N565" s="31"/>
      <c r="O565" s="31"/>
      <c r="P565" s="1234"/>
      <c r="Q565" s="1234"/>
      <c r="R565" s="1234"/>
      <c r="S565" s="1234"/>
      <c r="T565" s="1234"/>
      <c r="U565" s="1234"/>
      <c r="V565" s="1234" t="str">
        <f t="shared" si="204"/>
        <v>RW</v>
      </c>
      <c r="W565" s="554"/>
      <c r="X565" s="894" t="str">
        <f>E115</f>
        <v>x</v>
      </c>
      <c r="Y565" s="891" t="str">
        <f>E116</f>
        <v>x</v>
      </c>
      <c r="Z565" s="902">
        <f>E117</f>
        <v>0</v>
      </c>
      <c r="AA565" s="909">
        <f>E118</f>
        <v>0</v>
      </c>
      <c r="AB565" s="582">
        <f>E119</f>
        <v>0</v>
      </c>
      <c r="AC565" s="1197">
        <f>E120</f>
        <v>0</v>
      </c>
      <c r="AD565" s="1198">
        <f>E121</f>
        <v>0</v>
      </c>
      <c r="AE565" s="1199">
        <f>E122</f>
        <v>0</v>
      </c>
      <c r="AF565" s="1200">
        <f>E123</f>
        <v>0</v>
      </c>
      <c r="AG565" s="1201">
        <f>E124</f>
        <v>0</v>
      </c>
      <c r="AH565" s="554">
        <f>E125</f>
        <v>0</v>
      </c>
      <c r="AI565" s="1113"/>
      <c r="AJ565" s="555" t="str">
        <f t="shared" si="219"/>
        <v>94  /  6</v>
      </c>
      <c r="AM565" s="549">
        <f t="shared" si="205"/>
        <v>18</v>
      </c>
      <c r="AN565" s="549" t="str">
        <f t="shared" si="205"/>
        <v/>
      </c>
      <c r="AO565" s="549" t="str">
        <f t="shared" si="205"/>
        <v/>
      </c>
      <c r="AP565" s="549">
        <f t="shared" si="205"/>
        <v>282</v>
      </c>
      <c r="AQ565" s="549" t="str">
        <f t="shared" si="205"/>
        <v/>
      </c>
      <c r="AR565" s="556"/>
      <c r="AS565" s="552"/>
      <c r="AT565" s="552"/>
      <c r="AU565" s="547" t="s">
        <v>4</v>
      </c>
      <c r="AV565" s="547" t="s">
        <v>0</v>
      </c>
      <c r="AW565" s="542"/>
      <c r="AX565" s="557">
        <f t="shared" si="206"/>
        <v>282</v>
      </c>
      <c r="AY565" s="558">
        <f t="shared" si="207"/>
        <v>18</v>
      </c>
      <c r="AZ565" s="552">
        <f t="shared" si="228"/>
        <v>3</v>
      </c>
      <c r="BA565" s="559"/>
      <c r="BB565" s="560">
        <f t="shared" si="220"/>
        <v>94</v>
      </c>
      <c r="BC565" s="547" t="str">
        <f t="shared" si="208"/>
        <v>R</v>
      </c>
      <c r="BD565" s="542" t="str">
        <f t="shared" si="208"/>
        <v>W</v>
      </c>
      <c r="BE565" s="560">
        <f t="shared" si="221"/>
        <v>6</v>
      </c>
      <c r="BF565" s="561"/>
      <c r="BG565" s="562"/>
      <c r="BH565" s="563">
        <f t="shared" si="209"/>
        <v>1</v>
      </c>
      <c r="BI565" s="563">
        <f t="shared" si="210"/>
        <v>11</v>
      </c>
      <c r="BJ565" s="563" t="str">
        <f t="shared" si="211"/>
        <v/>
      </c>
      <c r="BK565" s="563" t="str">
        <f t="shared" si="212"/>
        <v/>
      </c>
      <c r="BL565" s="563" t="str">
        <f t="shared" si="213"/>
        <v/>
      </c>
      <c r="BM565" s="563" t="str">
        <f t="shared" si="214"/>
        <v/>
      </c>
      <c r="BN565" s="563" t="str">
        <f t="shared" si="215"/>
        <v/>
      </c>
      <c r="BO565" s="563" t="str">
        <f t="shared" si="216"/>
        <v/>
      </c>
      <c r="BP565" s="563" t="str">
        <f t="shared" si="217"/>
        <v/>
      </c>
      <c r="BQ565" s="563" t="str">
        <f t="shared" si="218"/>
        <v/>
      </c>
      <c r="BR565" s="562" t="str">
        <f t="shared" si="222"/>
        <v>'111'</v>
      </c>
      <c r="BS565" s="81"/>
      <c r="BT565" s="169" t="str">
        <f t="shared" si="223"/>
        <v>'111'</v>
      </c>
      <c r="BU565" s="548">
        <f t="shared" si="224"/>
        <v>50</v>
      </c>
      <c r="BV565" s="169">
        <f t="shared" si="225"/>
        <v>6</v>
      </c>
      <c r="BW565" s="169"/>
      <c r="BX565" s="169">
        <f t="shared" si="226"/>
        <v>6</v>
      </c>
      <c r="BY565" s="564">
        <f t="shared" si="227"/>
        <v>94</v>
      </c>
    </row>
    <row r="566" spans="2:77" s="322" customFormat="1" ht="19.5" hidden="1" x14ac:dyDescent="0.15">
      <c r="B566" s="1128"/>
      <c r="C566" s="1107"/>
      <c r="D566" s="1128"/>
      <c r="E566" s="1128"/>
      <c r="F566" s="1128"/>
      <c r="G566" s="1128"/>
      <c r="H566" s="540"/>
      <c r="I566" s="31"/>
      <c r="J566" s="1497"/>
      <c r="K566" s="1497"/>
      <c r="L566" s="31"/>
      <c r="M566" s="31"/>
      <c r="N566" s="31"/>
      <c r="O566" s="31"/>
      <c r="P566" s="1234"/>
      <c r="Q566" s="1234"/>
      <c r="R566" s="1234"/>
      <c r="S566" s="1234"/>
      <c r="T566" s="1234"/>
      <c r="U566" s="1234"/>
      <c r="V566" s="1234" t="str">
        <f t="shared" si="204"/>
        <v>GW</v>
      </c>
      <c r="W566" s="554"/>
      <c r="X566" s="1217" t="str">
        <f>E128</f>
        <v>x</v>
      </c>
      <c r="Y566" s="1218" t="str">
        <f>E129</f>
        <v>x</v>
      </c>
      <c r="Z566" s="1219">
        <f>E130</f>
        <v>0</v>
      </c>
      <c r="AA566" s="1220">
        <f>E131</f>
        <v>0</v>
      </c>
      <c r="AB566" s="1221">
        <f>E132</f>
        <v>0</v>
      </c>
      <c r="AC566" s="1222">
        <f>E133</f>
        <v>0</v>
      </c>
      <c r="AD566" s="1223">
        <f>E134</f>
        <v>0</v>
      </c>
      <c r="AE566" s="1224">
        <f>E135</f>
        <v>0</v>
      </c>
      <c r="AF566" s="1225">
        <f>E136</f>
        <v>0</v>
      </c>
      <c r="AG566" s="1201">
        <f>E137</f>
        <v>0</v>
      </c>
      <c r="AH566" s="554">
        <f>E138</f>
        <v>0</v>
      </c>
      <c r="AI566" s="1113"/>
      <c r="AJ566" s="555" t="str">
        <f t="shared" si="219"/>
        <v>94  /  6</v>
      </c>
      <c r="AM566" s="549">
        <f t="shared" si="205"/>
        <v>18</v>
      </c>
      <c r="AN566" s="549" t="str">
        <f t="shared" si="205"/>
        <v/>
      </c>
      <c r="AO566" s="549" t="str">
        <f t="shared" si="205"/>
        <v/>
      </c>
      <c r="AP566" s="549" t="str">
        <f t="shared" si="205"/>
        <v/>
      </c>
      <c r="AQ566" s="549">
        <f t="shared" si="205"/>
        <v>282</v>
      </c>
      <c r="AR566" s="556"/>
      <c r="AS566" s="552"/>
      <c r="AT566" s="552"/>
      <c r="AU566" s="547" t="s">
        <v>5</v>
      </c>
      <c r="AV566" s="547" t="s">
        <v>0</v>
      </c>
      <c r="AW566" s="542"/>
      <c r="AX566" s="557">
        <f t="shared" si="206"/>
        <v>282</v>
      </c>
      <c r="AY566" s="558">
        <f t="shared" si="207"/>
        <v>18</v>
      </c>
      <c r="AZ566" s="552">
        <f t="shared" si="228"/>
        <v>3</v>
      </c>
      <c r="BA566" s="559"/>
      <c r="BB566" s="560">
        <f t="shared" si="220"/>
        <v>94</v>
      </c>
      <c r="BC566" s="547" t="str">
        <f t="shared" si="208"/>
        <v>G</v>
      </c>
      <c r="BD566" s="542" t="str">
        <f t="shared" si="208"/>
        <v>W</v>
      </c>
      <c r="BE566" s="560">
        <f t="shared" si="221"/>
        <v>6</v>
      </c>
      <c r="BF566" s="561"/>
      <c r="BG566" s="562"/>
      <c r="BH566" s="563">
        <f t="shared" si="209"/>
        <v>1</v>
      </c>
      <c r="BI566" s="563">
        <f t="shared" si="210"/>
        <v>11</v>
      </c>
      <c r="BJ566" s="563" t="str">
        <f t="shared" si="211"/>
        <v/>
      </c>
      <c r="BK566" s="563" t="str">
        <f t="shared" si="212"/>
        <v/>
      </c>
      <c r="BL566" s="563" t="str">
        <f t="shared" si="213"/>
        <v/>
      </c>
      <c r="BM566" s="563" t="str">
        <f t="shared" si="214"/>
        <v/>
      </c>
      <c r="BN566" s="563" t="str">
        <f t="shared" si="215"/>
        <v/>
      </c>
      <c r="BO566" s="563" t="str">
        <f t="shared" si="216"/>
        <v/>
      </c>
      <c r="BP566" s="563" t="str">
        <f t="shared" si="217"/>
        <v/>
      </c>
      <c r="BQ566" s="563" t="str">
        <f t="shared" si="218"/>
        <v/>
      </c>
      <c r="BR566" s="562" t="str">
        <f t="shared" si="222"/>
        <v>'111'</v>
      </c>
      <c r="BS566" s="81"/>
      <c r="BT566" s="169" t="str">
        <f t="shared" si="223"/>
        <v>'111'</v>
      </c>
      <c r="BU566" s="548">
        <f t="shared" si="224"/>
        <v>50</v>
      </c>
      <c r="BV566" s="169">
        <f t="shared" si="225"/>
        <v>6</v>
      </c>
      <c r="BW566" s="169"/>
      <c r="BX566" s="169">
        <f t="shared" si="226"/>
        <v>6</v>
      </c>
      <c r="BY566" s="564">
        <f t="shared" si="227"/>
        <v>94</v>
      </c>
    </row>
    <row r="567" spans="2:77" s="322" customFormat="1" ht="20.25" hidden="1" thickBot="1" x14ac:dyDescent="0.2">
      <c r="B567" s="1128"/>
      <c r="C567" s="1107"/>
      <c r="D567" s="1128"/>
      <c r="E567" s="1128"/>
      <c r="F567" s="1128"/>
      <c r="G567" s="1128"/>
      <c r="H567" s="540"/>
      <c r="I567" s="31"/>
      <c r="J567" s="1497"/>
      <c r="K567" s="1497"/>
      <c r="L567" s="31"/>
      <c r="M567" s="31"/>
      <c r="N567" s="31"/>
      <c r="O567" s="31"/>
      <c r="P567" s="1234"/>
      <c r="Q567" s="1234"/>
      <c r="R567" s="1234"/>
      <c r="S567" s="1234"/>
      <c r="T567" s="1234"/>
      <c r="U567" s="1234"/>
      <c r="V567" s="1234" t="str">
        <f t="shared" si="204"/>
        <v>GU</v>
      </c>
      <c r="W567" s="554"/>
      <c r="X567" s="896">
        <f>E141</f>
        <v>0</v>
      </c>
      <c r="Y567" s="592">
        <f>E142</f>
        <v>0</v>
      </c>
      <c r="Z567" s="903">
        <f>E143</f>
        <v>0</v>
      </c>
      <c r="AA567" s="910">
        <f>E144</f>
        <v>0</v>
      </c>
      <c r="AB567" s="583">
        <f>E145</f>
        <v>0</v>
      </c>
      <c r="AC567" s="591" t="str">
        <f>E146</f>
        <v>x</v>
      </c>
      <c r="AD567" s="926" t="str">
        <f>E147</f>
        <v>x</v>
      </c>
      <c r="AE567" s="918">
        <f>E148</f>
        <v>0</v>
      </c>
      <c r="AF567" s="933">
        <f>E149</f>
        <v>0</v>
      </c>
      <c r="AG567" s="935">
        <f>E150</f>
        <v>0</v>
      </c>
      <c r="AH567" s="554">
        <f>E151</f>
        <v>0</v>
      </c>
      <c r="AI567" s="1109"/>
      <c r="AJ567" s="555" t="str">
        <f t="shared" si="219"/>
        <v>39  /  61</v>
      </c>
      <c r="AM567" s="549" t="str">
        <f t="shared" si="205"/>
        <v/>
      </c>
      <c r="AN567" s="549">
        <f t="shared" si="205"/>
        <v>183</v>
      </c>
      <c r="AO567" s="549" t="str">
        <f t="shared" si="205"/>
        <v/>
      </c>
      <c r="AP567" s="549" t="str">
        <f t="shared" si="205"/>
        <v/>
      </c>
      <c r="AQ567" s="549">
        <f t="shared" si="205"/>
        <v>117</v>
      </c>
      <c r="AR567" s="556"/>
      <c r="AS567" s="552"/>
      <c r="AT567" s="552"/>
      <c r="AU567" s="547" t="s">
        <v>5</v>
      </c>
      <c r="AV567" s="547" t="s">
        <v>3</v>
      </c>
      <c r="AW567" s="542"/>
      <c r="AX567" s="557">
        <f t="shared" si="206"/>
        <v>117</v>
      </c>
      <c r="AY567" s="558">
        <f t="shared" si="207"/>
        <v>183</v>
      </c>
      <c r="AZ567" s="552">
        <f t="shared" si="228"/>
        <v>3</v>
      </c>
      <c r="BA567" s="559"/>
      <c r="BB567" s="560">
        <f t="shared" si="220"/>
        <v>39</v>
      </c>
      <c r="BC567" s="547" t="str">
        <f t="shared" si="208"/>
        <v>G</v>
      </c>
      <c r="BD567" s="542" t="str">
        <f t="shared" si="208"/>
        <v>U</v>
      </c>
      <c r="BE567" s="560">
        <f t="shared" si="221"/>
        <v>61</v>
      </c>
      <c r="BF567" s="561"/>
      <c r="BG567" s="562"/>
      <c r="BH567" s="563" t="str">
        <f t="shared" si="209"/>
        <v/>
      </c>
      <c r="BI567" s="563" t="str">
        <f t="shared" si="210"/>
        <v/>
      </c>
      <c r="BJ567" s="563" t="str">
        <f t="shared" si="211"/>
        <v/>
      </c>
      <c r="BK567" s="563" t="str">
        <f t="shared" si="212"/>
        <v/>
      </c>
      <c r="BL567" s="563" t="str">
        <f t="shared" si="213"/>
        <v/>
      </c>
      <c r="BM567" s="563">
        <f t="shared" si="214"/>
        <v>55</v>
      </c>
      <c r="BN567" s="563">
        <f t="shared" si="215"/>
        <v>67</v>
      </c>
      <c r="BO567" s="563" t="str">
        <f t="shared" si="216"/>
        <v/>
      </c>
      <c r="BP567" s="563" t="str">
        <f t="shared" si="217"/>
        <v/>
      </c>
      <c r="BQ567" s="563" t="str">
        <f t="shared" si="218"/>
        <v/>
      </c>
      <c r="BR567" s="562" t="str">
        <f t="shared" si="222"/>
        <v>'5567'</v>
      </c>
      <c r="BS567" s="81"/>
      <c r="BT567" s="169" t="str">
        <f t="shared" si="223"/>
        <v>'5567'</v>
      </c>
      <c r="BU567" s="548">
        <f t="shared" si="224"/>
        <v>50</v>
      </c>
      <c r="BV567" s="169">
        <f t="shared" si="225"/>
        <v>61</v>
      </c>
      <c r="BW567" s="169"/>
      <c r="BX567" s="169">
        <f t="shared" si="226"/>
        <v>61</v>
      </c>
      <c r="BY567" s="564">
        <f t="shared" si="227"/>
        <v>39</v>
      </c>
    </row>
    <row r="568" spans="2:77" s="322" customFormat="1" ht="20.25" hidden="1" thickTop="1" x14ac:dyDescent="0.2">
      <c r="B568" s="553"/>
      <c r="C568" s="1107"/>
      <c r="D568" s="553"/>
      <c r="E568" s="554"/>
      <c r="F568" s="554"/>
      <c r="G568" s="554"/>
      <c r="H568" s="1110"/>
      <c r="I568" s="1110"/>
      <c r="J568" s="1489"/>
      <c r="K568" s="1489"/>
      <c r="L568" s="1110"/>
      <c r="M568" s="1110"/>
      <c r="N568" s="1110"/>
      <c r="O568" s="1110"/>
      <c r="P568" s="554"/>
      <c r="Q568" s="554"/>
      <c r="R568" s="554"/>
      <c r="S568" s="554"/>
      <c r="T568" s="554"/>
      <c r="U568" s="554"/>
      <c r="V568" s="554"/>
      <c r="W568" s="554"/>
      <c r="X568" s="565"/>
      <c r="Y568" s="565"/>
      <c r="Z568" s="565"/>
      <c r="AA568" s="565"/>
      <c r="AB568" s="565"/>
      <c r="AC568" s="565"/>
      <c r="AD568" s="565"/>
      <c r="AE568" s="565"/>
      <c r="AF568" s="565"/>
      <c r="AG568" s="565"/>
      <c r="AH568" s="554"/>
      <c r="AI568" s="553"/>
      <c r="AJ568" s="555"/>
      <c r="AM568" s="552"/>
      <c r="AN568" s="552"/>
      <c r="AO568" s="552"/>
      <c r="AP568" s="552"/>
      <c r="AQ568" s="552"/>
      <c r="AR568" s="556"/>
      <c r="AS568" s="552"/>
      <c r="AT568" s="552"/>
      <c r="AU568" s="559"/>
      <c r="AV568" s="559"/>
      <c r="AW568" s="551"/>
      <c r="AX568" s="552"/>
      <c r="AY568" s="552"/>
      <c r="AZ568" s="552"/>
      <c r="BA568" s="81"/>
      <c r="BB568" s="81"/>
      <c r="BC568" s="81"/>
      <c r="BD568" s="543"/>
      <c r="BE568" s="81"/>
      <c r="BF568" s="544"/>
      <c r="BG568" s="169"/>
      <c r="BS568" s="81"/>
      <c r="BT568" s="169"/>
      <c r="BU568" s="169"/>
      <c r="BV568" s="169"/>
      <c r="BW568" s="169"/>
      <c r="BX568" s="169"/>
      <c r="BY568" s="169"/>
    </row>
    <row r="569" spans="2:77" s="322" customFormat="1" ht="19.5" hidden="1" x14ac:dyDescent="0.2">
      <c r="B569" s="553"/>
      <c r="C569" s="1107"/>
      <c r="D569" s="553"/>
      <c r="E569" s="554"/>
      <c r="F569" s="554"/>
      <c r="G569" s="554"/>
      <c r="H569" s="1110"/>
      <c r="I569" s="1110"/>
      <c r="J569" s="1489"/>
      <c r="K569" s="1489"/>
      <c r="L569" s="1110"/>
      <c r="M569" s="1110"/>
      <c r="N569" s="1110"/>
      <c r="O569" s="1110"/>
      <c r="P569" s="554"/>
      <c r="Q569" s="554"/>
      <c r="R569" s="554"/>
      <c r="S569" s="554"/>
      <c r="T569" s="554"/>
      <c r="U569" s="554"/>
      <c r="V569" s="554"/>
      <c r="W569" s="554"/>
      <c r="X569" s="565"/>
      <c r="Y569" s="565"/>
      <c r="Z569" s="565"/>
      <c r="AA569" s="565"/>
      <c r="AB569" s="565"/>
      <c r="AC569" s="565"/>
      <c r="AD569" s="565"/>
      <c r="AE569" s="565"/>
      <c r="AF569" s="565"/>
      <c r="AG569" s="565"/>
      <c r="AH569" s="554"/>
      <c r="AI569" s="553"/>
      <c r="AJ569" s="555"/>
      <c r="AM569" s="552"/>
      <c r="AN569" s="552"/>
      <c r="AO569" s="552"/>
      <c r="AP569" s="552"/>
      <c r="AQ569" s="552"/>
      <c r="AR569" s="556"/>
      <c r="AS569" s="552"/>
      <c r="AT569" s="552"/>
      <c r="AU569" s="559"/>
      <c r="AV569" s="559"/>
      <c r="AW569" s="551"/>
      <c r="AX569" s="552"/>
      <c r="AY569" s="552"/>
      <c r="AZ569" s="552"/>
      <c r="BA569" s="81"/>
      <c r="BB569" s="81"/>
      <c r="BC569" s="81"/>
      <c r="BD569" s="543"/>
      <c r="BE569" s="81"/>
      <c r="BF569" s="544"/>
      <c r="BG569" s="169"/>
      <c r="BS569" s="81"/>
      <c r="BT569" s="169"/>
      <c r="BU569" s="169"/>
      <c r="BV569" s="169"/>
      <c r="BW569" s="169"/>
      <c r="BX569" s="169"/>
      <c r="BY569" s="169"/>
    </row>
    <row r="570" spans="2:77" s="322" customFormat="1" ht="20.25" hidden="1" thickBot="1" x14ac:dyDescent="0.25">
      <c r="B570" s="553"/>
      <c r="C570" s="1107"/>
      <c r="D570" s="553"/>
      <c r="E570" s="554"/>
      <c r="F570" s="554"/>
      <c r="G570" s="554"/>
      <c r="H570" s="1110"/>
      <c r="I570" s="1110"/>
      <c r="J570" s="1489"/>
      <c r="K570" s="1489"/>
      <c r="L570" s="1110"/>
      <c r="M570" s="1110"/>
      <c r="N570" s="1110"/>
      <c r="O570" s="1110"/>
      <c r="P570" s="554"/>
      <c r="Q570" s="554"/>
      <c r="R570" s="554"/>
      <c r="S570" s="554"/>
      <c r="T570" s="554"/>
      <c r="U570" s="554"/>
      <c r="V570" s="554"/>
      <c r="W570" s="554"/>
      <c r="X570" s="565"/>
      <c r="Y570" s="565"/>
      <c r="Z570" s="565"/>
      <c r="AA570" s="565"/>
      <c r="AB570" s="565"/>
      <c r="AC570" s="565"/>
      <c r="AD570" s="565"/>
      <c r="AE570" s="565"/>
      <c r="AF570" s="565"/>
      <c r="AG570" s="565"/>
      <c r="AH570" s="554"/>
      <c r="AI570" s="553"/>
      <c r="AJ570" s="555"/>
      <c r="AM570" s="552"/>
      <c r="AN570" s="552"/>
      <c r="AO570" s="552"/>
      <c r="AP570" s="552"/>
      <c r="AQ570" s="552"/>
      <c r="AR570" s="556"/>
      <c r="AS570" s="552"/>
      <c r="AT570" s="552"/>
      <c r="AU570" s="559"/>
      <c r="AV570" s="559"/>
      <c r="AW570" s="551"/>
      <c r="AX570" s="552"/>
      <c r="AY570" s="552"/>
      <c r="AZ570" s="552"/>
      <c r="BA570" s="81"/>
      <c r="BB570" s="81"/>
      <c r="BC570" s="81"/>
      <c r="BD570" s="543"/>
      <c r="BE570" s="81"/>
      <c r="BF570" s="544"/>
      <c r="BG570" s="169"/>
      <c r="BS570" s="81"/>
      <c r="BT570" s="169"/>
      <c r="BU570" s="169"/>
      <c r="BV570" s="169"/>
      <c r="BW570" s="169"/>
      <c r="BX570" s="169"/>
      <c r="BY570" s="169"/>
    </row>
    <row r="571" spans="2:77" s="322" customFormat="1" ht="20.25" hidden="1" thickTop="1" x14ac:dyDescent="0.15">
      <c r="C571" s="81"/>
      <c r="H571" s="540"/>
      <c r="I571" s="169"/>
      <c r="J571" s="1498"/>
      <c r="K571" s="1498"/>
      <c r="L571" s="540"/>
      <c r="M571" s="540"/>
      <c r="N571" s="540"/>
      <c r="O571" s="540"/>
      <c r="U571" s="1234"/>
      <c r="V571" s="1234" t="str">
        <f t="shared" ref="V571:V576" si="229">usrCode(AS571&amp;AU571&amp;AV571)</f>
        <v>WUB</v>
      </c>
      <c r="W571" s="554"/>
      <c r="X571" s="852" t="str">
        <f>E159</f>
        <v>x</v>
      </c>
      <c r="Y571" s="846">
        <f>E160</f>
        <v>0</v>
      </c>
      <c r="Z571" s="854">
        <f>E161</f>
        <v>0</v>
      </c>
      <c r="AA571" s="860">
        <f>E162</f>
        <v>0</v>
      </c>
      <c r="AB571" s="593">
        <f>E163</f>
        <v>0</v>
      </c>
      <c r="AC571" s="599">
        <f>E164</f>
        <v>0</v>
      </c>
      <c r="AD571" s="872">
        <f>E165</f>
        <v>0</v>
      </c>
      <c r="AE571" s="866">
        <f>E166</f>
        <v>0</v>
      </c>
      <c r="AF571" s="878">
        <f>E167</f>
        <v>0</v>
      </c>
      <c r="AG571" s="884">
        <f>E168</f>
        <v>0</v>
      </c>
      <c r="AH571" s="554">
        <f>E169</f>
        <v>0</v>
      </c>
      <c r="AI571" s="1114"/>
      <c r="AJ571" s="555" t="str">
        <f t="shared" si="219"/>
        <v>99  /  1</v>
      </c>
      <c r="AM571" s="549" t="str">
        <f t="shared" ref="AM571:AQ576" si="230">IF(AM$19=$AU571,$AX571,IF(AM$19=$AV571,$AY571,""))</f>
        <v/>
      </c>
      <c r="AN571" s="549">
        <f t="shared" si="230"/>
        <v>99</v>
      </c>
      <c r="AO571" s="549">
        <f t="shared" si="230"/>
        <v>1</v>
      </c>
      <c r="AP571" s="549" t="str">
        <f t="shared" si="230"/>
        <v/>
      </c>
      <c r="AQ571" s="549" t="str">
        <f t="shared" si="230"/>
        <v/>
      </c>
      <c r="AR571" s="556"/>
      <c r="AS571" s="547" t="s">
        <v>0</v>
      </c>
      <c r="AT571" s="552"/>
      <c r="AU571" s="547" t="s">
        <v>3</v>
      </c>
      <c r="AV571" s="547" t="s">
        <v>2</v>
      </c>
      <c r="AW571" s="542"/>
      <c r="AX571" s="557">
        <f t="shared" ref="AX571:AX576" si="231">BB571*AZ571</f>
        <v>99</v>
      </c>
      <c r="AY571" s="558">
        <f t="shared" ref="AY571:AY576" si="232">BE571*AZ571</f>
        <v>1</v>
      </c>
      <c r="AZ571" s="552">
        <v>1</v>
      </c>
      <c r="BA571" s="81"/>
      <c r="BB571" s="560">
        <f>BY571</f>
        <v>99</v>
      </c>
      <c r="BC571" s="547" t="str">
        <f t="shared" ref="BC571:BD576" si="233">AU571</f>
        <v>U</v>
      </c>
      <c r="BD571" s="542" t="str">
        <f t="shared" si="233"/>
        <v>B</v>
      </c>
      <c r="BE571" s="560">
        <f>BX571</f>
        <v>1</v>
      </c>
      <c r="BF571" s="561"/>
      <c r="BG571" s="562">
        <f>IF(BR571="''",AVERAGE($BH$18:$BQ$18),)*AVERAGE(BH571:BQ571)</f>
        <v>0</v>
      </c>
      <c r="BH571" s="563">
        <f t="shared" ref="BH571:BQ571" si="234">IF(X571&lt;&gt;0,BH$18,"")</f>
        <v>1</v>
      </c>
      <c r="BI571" s="563" t="str">
        <f t="shared" si="234"/>
        <v/>
      </c>
      <c r="BJ571" s="563" t="str">
        <f t="shared" si="234"/>
        <v/>
      </c>
      <c r="BK571" s="563" t="str">
        <f t="shared" si="234"/>
        <v/>
      </c>
      <c r="BL571" s="563" t="str">
        <f t="shared" si="234"/>
        <v/>
      </c>
      <c r="BM571" s="563" t="str">
        <f t="shared" si="234"/>
        <v/>
      </c>
      <c r="BN571" s="563" t="str">
        <f t="shared" si="234"/>
        <v/>
      </c>
      <c r="BO571" s="563" t="str">
        <f t="shared" si="234"/>
        <v/>
      </c>
      <c r="BP571" s="563" t="str">
        <f t="shared" si="234"/>
        <v/>
      </c>
      <c r="BQ571" s="563" t="str">
        <f t="shared" si="234"/>
        <v/>
      </c>
      <c r="BR571" s="562" t="str">
        <f t="shared" ref="BR571:BR576" si="235">"'"&amp;BH571&amp;BI571&amp;BJ571&amp;BK571&amp;BL571&amp;BM571&amp;BN571&amp;BO571&amp;BP571&amp;BQ571&amp;"'"</f>
        <v>'1'</v>
      </c>
      <c r="BS571" s="81"/>
      <c r="BT571" s="169" t="str">
        <f>BR571</f>
        <v>'1'</v>
      </c>
      <c r="BU571" s="548">
        <f>AVERAGE($BH$18:$BQ$18)</f>
        <v>50</v>
      </c>
      <c r="BV571" s="169">
        <f>AVERAGE(BH571:BQ571)</f>
        <v>1</v>
      </c>
      <c r="BW571" s="169"/>
      <c r="BX571" s="169">
        <f>IF(BT571="''",BU571,BV571)</f>
        <v>1</v>
      </c>
      <c r="BY571" s="564">
        <f t="shared" ref="BY571:BY604" si="236">100-BX571</f>
        <v>99</v>
      </c>
    </row>
    <row r="572" spans="2:77" s="322" customFormat="1" ht="19.5" hidden="1" x14ac:dyDescent="0.15">
      <c r="C572" s="81"/>
      <c r="H572" s="540"/>
      <c r="I572" s="169"/>
      <c r="J572" s="1498"/>
      <c r="K572" s="1498"/>
      <c r="L572" s="540"/>
      <c r="M572" s="540"/>
      <c r="N572" s="540"/>
      <c r="O572" s="540"/>
      <c r="U572" s="1234"/>
      <c r="V572" s="1234" t="str">
        <f t="shared" si="229"/>
        <v>URW</v>
      </c>
      <c r="W572" s="554"/>
      <c r="X572" s="820">
        <f>E172</f>
        <v>0</v>
      </c>
      <c r="Y572" s="847">
        <f>E173</f>
        <v>0</v>
      </c>
      <c r="Z572" s="855">
        <f>E174</f>
        <v>0</v>
      </c>
      <c r="AA572" s="861">
        <f>E175</f>
        <v>0</v>
      </c>
      <c r="AB572" s="594">
        <f>E176</f>
        <v>0</v>
      </c>
      <c r="AC572" s="600">
        <f>E177</f>
        <v>0</v>
      </c>
      <c r="AD572" s="873">
        <f>E178</f>
        <v>0</v>
      </c>
      <c r="AE572" s="867" t="str">
        <f>E179</f>
        <v>x</v>
      </c>
      <c r="AF572" s="879">
        <f>E180</f>
        <v>0</v>
      </c>
      <c r="AG572" s="727">
        <f>E181</f>
        <v>0</v>
      </c>
      <c r="AH572" s="554">
        <f>E182</f>
        <v>0</v>
      </c>
      <c r="AI572" s="1115"/>
      <c r="AJ572" s="555" t="str">
        <f t="shared" si="219"/>
        <v>22  /  78</v>
      </c>
      <c r="AM572" s="549" t="str">
        <f t="shared" si="230"/>
        <v/>
      </c>
      <c r="AN572" s="549">
        <f t="shared" si="230"/>
        <v>22</v>
      </c>
      <c r="AO572" s="549" t="str">
        <f t="shared" si="230"/>
        <v/>
      </c>
      <c r="AP572" s="549">
        <f t="shared" si="230"/>
        <v>78</v>
      </c>
      <c r="AQ572" s="549" t="str">
        <f t="shared" si="230"/>
        <v/>
      </c>
      <c r="AR572" s="556"/>
      <c r="AS572" s="547" t="s">
        <v>0</v>
      </c>
      <c r="AT572" s="552"/>
      <c r="AU572" s="547" t="s">
        <v>3</v>
      </c>
      <c r="AV572" s="547" t="s">
        <v>4</v>
      </c>
      <c r="AW572" s="542"/>
      <c r="AX572" s="557">
        <f t="shared" si="231"/>
        <v>22</v>
      </c>
      <c r="AY572" s="558">
        <f t="shared" si="232"/>
        <v>78</v>
      </c>
      <c r="AZ572" s="552">
        <v>1</v>
      </c>
      <c r="BA572" s="81"/>
      <c r="BB572" s="560">
        <f t="shared" ref="BB572:BB576" si="237">BY572</f>
        <v>22</v>
      </c>
      <c r="BC572" s="547" t="str">
        <f t="shared" si="233"/>
        <v>U</v>
      </c>
      <c r="BD572" s="542" t="str">
        <f t="shared" si="233"/>
        <v>R</v>
      </c>
      <c r="BE572" s="560">
        <f t="shared" ref="BE572:BE576" si="238">BX572</f>
        <v>78</v>
      </c>
      <c r="BF572" s="561"/>
      <c r="BG572" s="562"/>
      <c r="BH572" s="563" t="str">
        <f t="shared" ref="BH572:BH576" si="239">IF(X572&lt;&gt;0,BH$18,"")</f>
        <v/>
      </c>
      <c r="BI572" s="563" t="str">
        <f t="shared" ref="BI572:BI576" si="240">IF(Y572&lt;&gt;0,BI$18,"")</f>
        <v/>
      </c>
      <c r="BJ572" s="563" t="str">
        <f t="shared" ref="BJ572:BJ576" si="241">IF(Z572&lt;&gt;0,BJ$18,"")</f>
        <v/>
      </c>
      <c r="BK572" s="563" t="str">
        <f t="shared" ref="BK572:BK576" si="242">IF(AA572&lt;&gt;0,BK$18,"")</f>
        <v/>
      </c>
      <c r="BL572" s="563" t="str">
        <f t="shared" ref="BL572:BL576" si="243">IF(AB572&lt;&gt;0,BL$18,"")</f>
        <v/>
      </c>
      <c r="BM572" s="563" t="str">
        <f t="shared" ref="BM572:BM576" si="244">IF(AC572&lt;&gt;0,BM$18,"")</f>
        <v/>
      </c>
      <c r="BN572" s="563" t="str">
        <f t="shared" ref="BN572:BN576" si="245">IF(AD572&lt;&gt;0,BN$18,"")</f>
        <v/>
      </c>
      <c r="BO572" s="563">
        <f t="shared" ref="BO572:BO576" si="246">IF(AE572&lt;&gt;0,BO$18,"")</f>
        <v>78</v>
      </c>
      <c r="BP572" s="563" t="str">
        <f t="shared" ref="BP572:BP576" si="247">IF(AF572&lt;&gt;0,BP$18,"")</f>
        <v/>
      </c>
      <c r="BQ572" s="563" t="str">
        <f t="shared" ref="BQ572:BQ576" si="248">IF(AG572&lt;&gt;0,BQ$18,"")</f>
        <v/>
      </c>
      <c r="BR572" s="562" t="str">
        <f t="shared" si="235"/>
        <v>'78'</v>
      </c>
      <c r="BS572" s="81"/>
      <c r="BT572" s="169" t="str">
        <f t="shared" ref="BT572:BT576" si="249">BR572</f>
        <v>'78'</v>
      </c>
      <c r="BU572" s="548">
        <f t="shared" ref="BU572:BU576" si="250">AVERAGE($BH$18:$BQ$18)</f>
        <v>50</v>
      </c>
      <c r="BV572" s="169">
        <f t="shared" ref="BV572:BV576" si="251">AVERAGE(BH572:BQ572)</f>
        <v>78</v>
      </c>
      <c r="BW572" s="169"/>
      <c r="BX572" s="169">
        <f t="shared" ref="BX572:BX576" si="252">IF(BT572="''",BU572,BV572)</f>
        <v>78</v>
      </c>
      <c r="BY572" s="564">
        <f t="shared" si="236"/>
        <v>22</v>
      </c>
    </row>
    <row r="573" spans="2:77" s="322" customFormat="1" ht="19.5" hidden="1" x14ac:dyDescent="0.15">
      <c r="C573" s="81"/>
      <c r="H573" s="540"/>
      <c r="I573" s="169"/>
      <c r="J573" s="1498"/>
      <c r="K573" s="1498"/>
      <c r="L573" s="540"/>
      <c r="M573" s="540"/>
      <c r="N573" s="540"/>
      <c r="O573" s="540"/>
      <c r="U573" s="1234"/>
      <c r="V573" s="1234" t="str">
        <f t="shared" si="229"/>
        <v>GWU</v>
      </c>
      <c r="W573" s="1284" t="s">
        <v>370</v>
      </c>
      <c r="X573" s="820">
        <f>E194</f>
        <v>0</v>
      </c>
      <c r="Y573" s="848">
        <f>E193</f>
        <v>0</v>
      </c>
      <c r="Z573" s="856" t="str">
        <f>E192</f>
        <v>x</v>
      </c>
      <c r="AA573" s="862">
        <f>E191</f>
        <v>0</v>
      </c>
      <c r="AB573" s="595">
        <f>E190</f>
        <v>0</v>
      </c>
      <c r="AC573" s="601">
        <f>E189</f>
        <v>0</v>
      </c>
      <c r="AD573" s="874">
        <f>E188</f>
        <v>0</v>
      </c>
      <c r="AE573" s="868">
        <f>E187</f>
        <v>0</v>
      </c>
      <c r="AF573" s="880">
        <f>E186</f>
        <v>0</v>
      </c>
      <c r="AG573" s="695">
        <f>E185</f>
        <v>0</v>
      </c>
      <c r="AH573" s="554">
        <f>E195</f>
        <v>0</v>
      </c>
      <c r="AI573" s="1116"/>
      <c r="AJ573" s="555" t="str">
        <f t="shared" si="219"/>
        <v>78  /  22</v>
      </c>
      <c r="AM573" s="549" t="str">
        <f t="shared" si="230"/>
        <v/>
      </c>
      <c r="AN573" s="549">
        <f t="shared" si="230"/>
        <v>78</v>
      </c>
      <c r="AO573" s="549" t="str">
        <f t="shared" si="230"/>
        <v/>
      </c>
      <c r="AP573" s="549" t="str">
        <f t="shared" si="230"/>
        <v/>
      </c>
      <c r="AQ573" s="549">
        <f t="shared" si="230"/>
        <v>22</v>
      </c>
      <c r="AR573" s="556"/>
      <c r="AS573" s="547" t="s">
        <v>0</v>
      </c>
      <c r="AT573" s="552"/>
      <c r="AU573" s="547" t="s">
        <v>3</v>
      </c>
      <c r="AV573" s="547" t="s">
        <v>5</v>
      </c>
      <c r="AW573" s="542"/>
      <c r="AX573" s="557">
        <f t="shared" si="231"/>
        <v>78</v>
      </c>
      <c r="AY573" s="558">
        <f t="shared" si="232"/>
        <v>22</v>
      </c>
      <c r="AZ573" s="552">
        <v>1</v>
      </c>
      <c r="BA573" s="81"/>
      <c r="BB573" s="560">
        <f t="shared" si="237"/>
        <v>78</v>
      </c>
      <c r="BC573" s="547" t="str">
        <f t="shared" si="233"/>
        <v>U</v>
      </c>
      <c r="BD573" s="542" t="str">
        <f t="shared" si="233"/>
        <v>G</v>
      </c>
      <c r="BE573" s="560">
        <f t="shared" si="238"/>
        <v>22</v>
      </c>
      <c r="BF573" s="561"/>
      <c r="BG573" s="562"/>
      <c r="BH573" s="563" t="str">
        <f t="shared" si="239"/>
        <v/>
      </c>
      <c r="BI573" s="563" t="str">
        <f t="shared" si="240"/>
        <v/>
      </c>
      <c r="BJ573" s="563">
        <f t="shared" si="241"/>
        <v>22</v>
      </c>
      <c r="BK573" s="563" t="str">
        <f t="shared" si="242"/>
        <v/>
      </c>
      <c r="BL573" s="563" t="str">
        <f t="shared" si="243"/>
        <v/>
      </c>
      <c r="BM573" s="563" t="str">
        <f t="shared" si="244"/>
        <v/>
      </c>
      <c r="BN573" s="563" t="str">
        <f t="shared" si="245"/>
        <v/>
      </c>
      <c r="BO573" s="563" t="str">
        <f t="shared" si="246"/>
        <v/>
      </c>
      <c r="BP573" s="563" t="str">
        <f t="shared" si="247"/>
        <v/>
      </c>
      <c r="BQ573" s="563" t="str">
        <f t="shared" si="248"/>
        <v/>
      </c>
      <c r="BR573" s="562" t="str">
        <f t="shared" si="235"/>
        <v>'22'</v>
      </c>
      <c r="BS573" s="81"/>
      <c r="BT573" s="169" t="str">
        <f t="shared" si="249"/>
        <v>'22'</v>
      </c>
      <c r="BU573" s="548">
        <f t="shared" si="250"/>
        <v>50</v>
      </c>
      <c r="BV573" s="169">
        <f t="shared" si="251"/>
        <v>22</v>
      </c>
      <c r="BW573" s="169"/>
      <c r="BX573" s="169">
        <f t="shared" si="252"/>
        <v>22</v>
      </c>
      <c r="BY573" s="564">
        <f t="shared" si="236"/>
        <v>78</v>
      </c>
    </row>
    <row r="574" spans="2:77" s="322" customFormat="1" ht="19.5" hidden="1" x14ac:dyDescent="0.15">
      <c r="C574" s="81"/>
      <c r="H574" s="540"/>
      <c r="I574" s="169"/>
      <c r="J574" s="1498"/>
      <c r="K574" s="1498"/>
      <c r="L574" s="540"/>
      <c r="M574" s="540"/>
      <c r="N574" s="540"/>
      <c r="O574" s="540"/>
      <c r="U574" s="1234"/>
      <c r="V574" s="1234" t="str">
        <f t="shared" si="229"/>
        <v>RWB</v>
      </c>
      <c r="W574" s="554"/>
      <c r="X574" s="802">
        <f>E198</f>
        <v>0</v>
      </c>
      <c r="Y574" s="849">
        <f>E199</f>
        <v>0</v>
      </c>
      <c r="Z574" s="857">
        <f>E200</f>
        <v>0</v>
      </c>
      <c r="AA574" s="863">
        <f>E201</f>
        <v>0</v>
      </c>
      <c r="AB574" s="596">
        <f>E202</f>
        <v>0</v>
      </c>
      <c r="AC574" s="602">
        <f>E203</f>
        <v>0</v>
      </c>
      <c r="AD574" s="875" t="str">
        <f>E204</f>
        <v>x</v>
      </c>
      <c r="AE574" s="869">
        <f>E205</f>
        <v>0</v>
      </c>
      <c r="AF574" s="881">
        <f>E206</f>
        <v>0</v>
      </c>
      <c r="AG574" s="727">
        <f>E207</f>
        <v>0</v>
      </c>
      <c r="AH574" s="554">
        <f>E208</f>
        <v>0</v>
      </c>
      <c r="AI574" s="1115"/>
      <c r="AJ574" s="555" t="str">
        <f>BB574&amp;"  /  "&amp;BE574</f>
        <v>33  /  67</v>
      </c>
      <c r="AM574" s="549" t="str">
        <f t="shared" si="230"/>
        <v/>
      </c>
      <c r="AN574" s="549" t="str">
        <f t="shared" si="230"/>
        <v/>
      </c>
      <c r="AO574" s="549">
        <f t="shared" si="230"/>
        <v>33</v>
      </c>
      <c r="AP574" s="549">
        <f t="shared" si="230"/>
        <v>67</v>
      </c>
      <c r="AQ574" s="549" t="str">
        <f t="shared" si="230"/>
        <v/>
      </c>
      <c r="AR574" s="556"/>
      <c r="AS574" s="547" t="s">
        <v>0</v>
      </c>
      <c r="AT574" s="552"/>
      <c r="AU574" s="547" t="s">
        <v>2</v>
      </c>
      <c r="AV574" s="547" t="s">
        <v>4</v>
      </c>
      <c r="AW574" s="542"/>
      <c r="AX574" s="557">
        <f>BB574*AZ574</f>
        <v>33</v>
      </c>
      <c r="AY574" s="558">
        <f>BE574*AZ574</f>
        <v>67</v>
      </c>
      <c r="AZ574" s="552">
        <v>1</v>
      </c>
      <c r="BA574" s="81"/>
      <c r="BB574" s="560">
        <f>BY574</f>
        <v>33</v>
      </c>
      <c r="BC574" s="547" t="str">
        <f>AU574</f>
        <v>B</v>
      </c>
      <c r="BD574" s="542" t="str">
        <f>AV574</f>
        <v>R</v>
      </c>
      <c r="BE574" s="560">
        <f>BX574</f>
        <v>67</v>
      </c>
      <c r="BF574" s="561"/>
      <c r="BG574" s="562"/>
      <c r="BH574" s="563" t="str">
        <f t="shared" si="239"/>
        <v/>
      </c>
      <c r="BI574" s="563" t="str">
        <f t="shared" si="240"/>
        <v/>
      </c>
      <c r="BJ574" s="563" t="str">
        <f t="shared" si="241"/>
        <v/>
      </c>
      <c r="BK574" s="563" t="str">
        <f t="shared" si="242"/>
        <v/>
      </c>
      <c r="BL574" s="563" t="str">
        <f t="shared" si="243"/>
        <v/>
      </c>
      <c r="BM574" s="563" t="str">
        <f t="shared" si="244"/>
        <v/>
      </c>
      <c r="BN574" s="563">
        <f t="shared" si="245"/>
        <v>67</v>
      </c>
      <c r="BO574" s="563" t="str">
        <f t="shared" si="246"/>
        <v/>
      </c>
      <c r="BP574" s="563" t="str">
        <f t="shared" si="247"/>
        <v/>
      </c>
      <c r="BQ574" s="563" t="str">
        <f t="shared" si="248"/>
        <v/>
      </c>
      <c r="BR574" s="562" t="str">
        <f>"'"&amp;BH574&amp;BI574&amp;BJ574&amp;BK574&amp;BL574&amp;BM574&amp;BN574&amp;BO574&amp;BP574&amp;BQ574&amp;"'"</f>
        <v>'67'</v>
      </c>
      <c r="BS574" s="81"/>
      <c r="BT574" s="169" t="str">
        <f>BR574</f>
        <v>'67'</v>
      </c>
      <c r="BU574" s="548">
        <f t="shared" si="250"/>
        <v>50</v>
      </c>
      <c r="BV574" s="169">
        <f>AVERAGE(BH574:BQ574)</f>
        <v>67</v>
      </c>
      <c r="BW574" s="169"/>
      <c r="BX574" s="169">
        <f>IF(BT574="''",BU574,BV574)</f>
        <v>67</v>
      </c>
      <c r="BY574" s="564">
        <f t="shared" si="236"/>
        <v>33</v>
      </c>
    </row>
    <row r="575" spans="2:77" s="322" customFormat="1" ht="19.5" hidden="1" x14ac:dyDescent="0.15">
      <c r="C575" s="81"/>
      <c r="H575" s="540"/>
      <c r="I575" s="169"/>
      <c r="J575" s="1498"/>
      <c r="K575" s="1498"/>
      <c r="L575" s="540"/>
      <c r="M575" s="540"/>
      <c r="N575" s="540"/>
      <c r="O575" s="540"/>
      <c r="U575" s="1234"/>
      <c r="V575" s="1234" t="str">
        <f t="shared" si="229"/>
        <v>WBG</v>
      </c>
      <c r="W575" s="554"/>
      <c r="X575" s="802">
        <f>E211</f>
        <v>0</v>
      </c>
      <c r="Y575" s="850">
        <f>E212</f>
        <v>0</v>
      </c>
      <c r="Z575" s="858">
        <f>E213</f>
        <v>0</v>
      </c>
      <c r="AA575" s="864">
        <f>E214</f>
        <v>0</v>
      </c>
      <c r="AB575" s="597">
        <f>E215</f>
        <v>0</v>
      </c>
      <c r="AC575" s="603">
        <f>E216</f>
        <v>0</v>
      </c>
      <c r="AD575" s="876">
        <f>E217</f>
        <v>0</v>
      </c>
      <c r="AE575" s="870">
        <f>E218</f>
        <v>0</v>
      </c>
      <c r="AF575" s="882">
        <f>E219</f>
        <v>0</v>
      </c>
      <c r="AG575" s="695">
        <f>E220</f>
        <v>0</v>
      </c>
      <c r="AH575" s="554">
        <f>E221</f>
        <v>0</v>
      </c>
      <c r="AI575" s="1116"/>
      <c r="AJ575" s="555" t="str">
        <f t="shared" si="219"/>
        <v>50  /  50</v>
      </c>
      <c r="AM575" s="549" t="str">
        <f t="shared" si="230"/>
        <v/>
      </c>
      <c r="AN575" s="549" t="str">
        <f t="shared" si="230"/>
        <v/>
      </c>
      <c r="AO575" s="549">
        <f t="shared" si="230"/>
        <v>50</v>
      </c>
      <c r="AP575" s="549" t="str">
        <f t="shared" si="230"/>
        <v/>
      </c>
      <c r="AQ575" s="549">
        <f t="shared" si="230"/>
        <v>50</v>
      </c>
      <c r="AR575" s="556"/>
      <c r="AS575" s="547" t="s">
        <v>0</v>
      </c>
      <c r="AT575" s="552"/>
      <c r="AU575" s="547" t="s">
        <v>2</v>
      </c>
      <c r="AV575" s="547" t="s">
        <v>5</v>
      </c>
      <c r="AW575" s="542"/>
      <c r="AX575" s="557">
        <f t="shared" si="231"/>
        <v>50</v>
      </c>
      <c r="AY575" s="558">
        <f t="shared" si="232"/>
        <v>50</v>
      </c>
      <c r="AZ575" s="552">
        <v>1</v>
      </c>
      <c r="BA575" s="81"/>
      <c r="BB575" s="560">
        <f t="shared" si="237"/>
        <v>50</v>
      </c>
      <c r="BC575" s="547" t="str">
        <f t="shared" si="233"/>
        <v>B</v>
      </c>
      <c r="BD575" s="542" t="str">
        <f t="shared" si="233"/>
        <v>G</v>
      </c>
      <c r="BE575" s="560">
        <f t="shared" si="238"/>
        <v>50</v>
      </c>
      <c r="BF575" s="561"/>
      <c r="BG575" s="562"/>
      <c r="BH575" s="563" t="str">
        <f t="shared" si="239"/>
        <v/>
      </c>
      <c r="BI575" s="563" t="str">
        <f t="shared" si="240"/>
        <v/>
      </c>
      <c r="BJ575" s="563" t="str">
        <f t="shared" si="241"/>
        <v/>
      </c>
      <c r="BK575" s="563" t="str">
        <f t="shared" si="242"/>
        <v/>
      </c>
      <c r="BL575" s="563" t="str">
        <f t="shared" si="243"/>
        <v/>
      </c>
      <c r="BM575" s="563" t="str">
        <f t="shared" si="244"/>
        <v/>
      </c>
      <c r="BN575" s="563" t="str">
        <f t="shared" si="245"/>
        <v/>
      </c>
      <c r="BO575" s="563" t="str">
        <f t="shared" si="246"/>
        <v/>
      </c>
      <c r="BP575" s="563" t="str">
        <f t="shared" si="247"/>
        <v/>
      </c>
      <c r="BQ575" s="563" t="str">
        <f t="shared" si="248"/>
        <v/>
      </c>
      <c r="BR575" s="562" t="str">
        <f t="shared" si="235"/>
        <v>''</v>
      </c>
      <c r="BS575" s="81"/>
      <c r="BT575" s="169" t="str">
        <f t="shared" si="249"/>
        <v>''</v>
      </c>
      <c r="BU575" s="548">
        <f t="shared" si="250"/>
        <v>50</v>
      </c>
      <c r="BV575" s="169" t="e">
        <f t="shared" si="251"/>
        <v>#DIV/0!</v>
      </c>
      <c r="BW575" s="169"/>
      <c r="BX575" s="169">
        <f t="shared" si="252"/>
        <v>50</v>
      </c>
      <c r="BY575" s="564">
        <f t="shared" si="236"/>
        <v>50</v>
      </c>
    </row>
    <row r="576" spans="2:77" s="322" customFormat="1" ht="20.25" hidden="1" thickBot="1" x14ac:dyDescent="0.2">
      <c r="C576" s="81"/>
      <c r="H576" s="540"/>
      <c r="I576" s="169"/>
      <c r="J576" s="1498"/>
      <c r="K576" s="1498"/>
      <c r="L576" s="540"/>
      <c r="M576" s="540"/>
      <c r="N576" s="540"/>
      <c r="O576" s="540"/>
      <c r="U576" s="1234"/>
      <c r="V576" s="1234" t="str">
        <f t="shared" si="229"/>
        <v>RGW</v>
      </c>
      <c r="W576" s="554"/>
      <c r="X576" s="853">
        <f>E224</f>
        <v>0</v>
      </c>
      <c r="Y576" s="851">
        <f>E225</f>
        <v>0</v>
      </c>
      <c r="Z576" s="859">
        <f>E226</f>
        <v>0</v>
      </c>
      <c r="AA576" s="865" t="str">
        <f>E227</f>
        <v>x</v>
      </c>
      <c r="AB576" s="598">
        <f>E228</f>
        <v>0</v>
      </c>
      <c r="AC576" s="604">
        <f>E229</f>
        <v>0</v>
      </c>
      <c r="AD576" s="877">
        <f>E230</f>
        <v>0</v>
      </c>
      <c r="AE576" s="871">
        <f>E231</f>
        <v>0</v>
      </c>
      <c r="AF576" s="883">
        <f>E232</f>
        <v>0</v>
      </c>
      <c r="AG576" s="885">
        <f>E233</f>
        <v>0</v>
      </c>
      <c r="AH576" s="554">
        <f>E234</f>
        <v>0</v>
      </c>
      <c r="AI576" s="1116"/>
      <c r="AJ576" s="555" t="str">
        <f t="shared" si="219"/>
        <v>67  /  33</v>
      </c>
      <c r="AM576" s="549" t="str">
        <f t="shared" si="230"/>
        <v/>
      </c>
      <c r="AN576" s="549" t="str">
        <f t="shared" si="230"/>
        <v/>
      </c>
      <c r="AO576" s="549" t="str">
        <f t="shared" si="230"/>
        <v/>
      </c>
      <c r="AP576" s="549">
        <f t="shared" si="230"/>
        <v>67</v>
      </c>
      <c r="AQ576" s="549">
        <f t="shared" si="230"/>
        <v>33</v>
      </c>
      <c r="AR576" s="556"/>
      <c r="AS576" s="547" t="s">
        <v>0</v>
      </c>
      <c r="AT576" s="552"/>
      <c r="AU576" s="547" t="s">
        <v>4</v>
      </c>
      <c r="AV576" s="547" t="s">
        <v>5</v>
      </c>
      <c r="AW576" s="542"/>
      <c r="AX576" s="557">
        <f t="shared" si="231"/>
        <v>67</v>
      </c>
      <c r="AY576" s="558">
        <f t="shared" si="232"/>
        <v>33</v>
      </c>
      <c r="AZ576" s="552">
        <v>1</v>
      </c>
      <c r="BA576" s="81"/>
      <c r="BB576" s="560">
        <f t="shared" si="237"/>
        <v>67</v>
      </c>
      <c r="BC576" s="547" t="str">
        <f t="shared" si="233"/>
        <v>R</v>
      </c>
      <c r="BD576" s="542" t="str">
        <f t="shared" si="233"/>
        <v>G</v>
      </c>
      <c r="BE576" s="560">
        <f t="shared" si="238"/>
        <v>33</v>
      </c>
      <c r="BF576" s="561"/>
      <c r="BG576" s="562"/>
      <c r="BH576" s="563" t="str">
        <f t="shared" si="239"/>
        <v/>
      </c>
      <c r="BI576" s="563" t="str">
        <f t="shared" si="240"/>
        <v/>
      </c>
      <c r="BJ576" s="563" t="str">
        <f t="shared" si="241"/>
        <v/>
      </c>
      <c r="BK576" s="563">
        <f t="shared" si="242"/>
        <v>33</v>
      </c>
      <c r="BL576" s="563" t="str">
        <f t="shared" si="243"/>
        <v/>
      </c>
      <c r="BM576" s="563" t="str">
        <f t="shared" si="244"/>
        <v/>
      </c>
      <c r="BN576" s="563" t="str">
        <f t="shared" si="245"/>
        <v/>
      </c>
      <c r="BO576" s="563" t="str">
        <f t="shared" si="246"/>
        <v/>
      </c>
      <c r="BP576" s="563" t="str">
        <f t="shared" si="247"/>
        <v/>
      </c>
      <c r="BQ576" s="563" t="str">
        <f t="shared" si="248"/>
        <v/>
      </c>
      <c r="BR576" s="562" t="str">
        <f t="shared" si="235"/>
        <v>'33'</v>
      </c>
      <c r="BS576" s="81"/>
      <c r="BT576" s="169" t="str">
        <f t="shared" si="249"/>
        <v>'33'</v>
      </c>
      <c r="BU576" s="548">
        <f t="shared" si="250"/>
        <v>50</v>
      </c>
      <c r="BV576" s="169">
        <f t="shared" si="251"/>
        <v>33</v>
      </c>
      <c r="BW576" s="169"/>
      <c r="BX576" s="169">
        <f t="shared" si="252"/>
        <v>33</v>
      </c>
      <c r="BY576" s="564">
        <f t="shared" si="236"/>
        <v>67</v>
      </c>
    </row>
    <row r="577" spans="2:77" s="322" customFormat="1" ht="21" hidden="1" thickTop="1" thickBot="1" x14ac:dyDescent="0.25">
      <c r="C577" s="81"/>
      <c r="H577" s="540"/>
      <c r="I577" s="169"/>
      <c r="J577" s="1498"/>
      <c r="K577" s="1498"/>
      <c r="L577" s="540"/>
      <c r="M577" s="540"/>
      <c r="N577" s="540"/>
      <c r="O577" s="540"/>
      <c r="U577" s="545"/>
      <c r="V577" s="545"/>
      <c r="W577" s="545"/>
      <c r="X577" s="566"/>
      <c r="Y577" s="566"/>
      <c r="Z577" s="567"/>
      <c r="AA577" s="567"/>
      <c r="AB577" s="567"/>
      <c r="AC577" s="567"/>
      <c r="AD577" s="567"/>
      <c r="AE577" s="567"/>
      <c r="AF577" s="567"/>
      <c r="AG577" s="567"/>
      <c r="AH577" s="554"/>
      <c r="AI577" s="1117"/>
      <c r="AJ577" s="555"/>
      <c r="AM577" s="552"/>
      <c r="AN577" s="552"/>
      <c r="AO577" s="552"/>
      <c r="AP577" s="552"/>
      <c r="AQ577" s="552"/>
      <c r="AR577" s="556"/>
      <c r="AS577" s="552"/>
      <c r="AT577" s="552"/>
      <c r="AU577" s="559"/>
      <c r="AV577" s="559"/>
      <c r="AW577" s="551"/>
      <c r="AX577" s="552"/>
      <c r="AY577" s="552"/>
      <c r="AZ577" s="552"/>
      <c r="BA577" s="81"/>
      <c r="BB577" s="81"/>
      <c r="BC577" s="81"/>
      <c r="BD577" s="543"/>
      <c r="BE577" s="81"/>
      <c r="BF577" s="544"/>
      <c r="BG577" s="169"/>
      <c r="BS577" s="81"/>
      <c r="BT577" s="169"/>
      <c r="BU577" s="169"/>
      <c r="BV577" s="169"/>
      <c r="BW577" s="169"/>
      <c r="BX577" s="169"/>
      <c r="BY577" s="169"/>
    </row>
    <row r="578" spans="2:77" s="322" customFormat="1" ht="20.25" hidden="1" thickTop="1" x14ac:dyDescent="0.15">
      <c r="C578" s="81"/>
      <c r="H578" s="540"/>
      <c r="I578" s="169"/>
      <c r="J578" s="1498"/>
      <c r="K578" s="1498"/>
      <c r="L578" s="540"/>
      <c r="M578" s="540"/>
      <c r="N578" s="540"/>
      <c r="O578" s="540"/>
      <c r="U578" s="1234"/>
      <c r="V578" s="1234" t="str">
        <f t="shared" ref="V578:V583" si="253">usrCode(AS578&amp;AU578&amp;AV578)</f>
        <v>UBR</v>
      </c>
      <c r="W578" s="554"/>
      <c r="X578" s="811">
        <f>E239</f>
        <v>0</v>
      </c>
      <c r="Y578" s="805">
        <f>E240</f>
        <v>0</v>
      </c>
      <c r="Z578" s="834">
        <f>E241</f>
        <v>0</v>
      </c>
      <c r="AA578" s="840">
        <f>E242</f>
        <v>0</v>
      </c>
      <c r="AB578" s="605">
        <f>E243</f>
        <v>0</v>
      </c>
      <c r="AC578" s="611">
        <f>E244</f>
        <v>0</v>
      </c>
      <c r="AD578" s="828">
        <f>E245</f>
        <v>0</v>
      </c>
      <c r="AE578" s="822">
        <f>E246</f>
        <v>0</v>
      </c>
      <c r="AF578" s="813" t="str">
        <f>E247</f>
        <v>x</v>
      </c>
      <c r="AG578" s="819" t="str">
        <f>E248</f>
        <v>x</v>
      </c>
      <c r="AH578" s="554">
        <f>E249</f>
        <v>0</v>
      </c>
      <c r="AI578" s="1118"/>
      <c r="AJ578" s="555" t="str">
        <f t="shared" si="219"/>
        <v>6  /  94</v>
      </c>
      <c r="AM578" s="549" t="str">
        <f t="shared" ref="AM578:AQ583" si="254">IF(AM$19=$AU578,$AX578,IF(AM$19=$AV578,$AY578,""))</f>
        <v/>
      </c>
      <c r="AN578" s="549" t="str">
        <f t="shared" si="254"/>
        <v/>
      </c>
      <c r="AO578" s="549">
        <f t="shared" si="254"/>
        <v>6</v>
      </c>
      <c r="AP578" s="549">
        <f t="shared" si="254"/>
        <v>94</v>
      </c>
      <c r="AQ578" s="549" t="str">
        <f t="shared" si="254"/>
        <v/>
      </c>
      <c r="AR578" s="556"/>
      <c r="AS578" s="547" t="s">
        <v>3</v>
      </c>
      <c r="AT578" s="552"/>
      <c r="AU578" s="547" t="s">
        <v>2</v>
      </c>
      <c r="AV578" s="547" t="s">
        <v>4</v>
      </c>
      <c r="AW578" s="542"/>
      <c r="AX578" s="557">
        <f t="shared" ref="AX578:AX583" si="255">BB578*AZ578</f>
        <v>6</v>
      </c>
      <c r="AY578" s="558">
        <f t="shared" ref="AY578:AY583" si="256">BE578*AZ578</f>
        <v>94</v>
      </c>
      <c r="AZ578" s="552">
        <v>1</v>
      </c>
      <c r="BA578" s="81"/>
      <c r="BB578" s="560">
        <f>BY578</f>
        <v>6</v>
      </c>
      <c r="BC578" s="547" t="str">
        <f t="shared" ref="BC578:BD583" si="257">AU578</f>
        <v>B</v>
      </c>
      <c r="BD578" s="542" t="str">
        <f t="shared" si="257"/>
        <v>R</v>
      </c>
      <c r="BE578" s="560">
        <f>BX578</f>
        <v>94</v>
      </c>
      <c r="BF578" s="561"/>
      <c r="BG578" s="562">
        <f>IF(BR578="''",AVERAGE($BH$18:$BQ$18),)*AVERAGE(BH578:BQ578)</f>
        <v>0</v>
      </c>
      <c r="BH578" s="563" t="str">
        <f t="shared" ref="BH578:BQ578" si="258">IF(X578&lt;&gt;0,BH$18,"")</f>
        <v/>
      </c>
      <c r="BI578" s="563" t="str">
        <f t="shared" si="258"/>
        <v/>
      </c>
      <c r="BJ578" s="563" t="str">
        <f t="shared" si="258"/>
        <v/>
      </c>
      <c r="BK578" s="563" t="str">
        <f t="shared" si="258"/>
        <v/>
      </c>
      <c r="BL578" s="563" t="str">
        <f t="shared" si="258"/>
        <v/>
      </c>
      <c r="BM578" s="563" t="str">
        <f t="shared" si="258"/>
        <v/>
      </c>
      <c r="BN578" s="563" t="str">
        <f t="shared" si="258"/>
        <v/>
      </c>
      <c r="BO578" s="563" t="str">
        <f t="shared" si="258"/>
        <v/>
      </c>
      <c r="BP578" s="563">
        <f t="shared" si="258"/>
        <v>89</v>
      </c>
      <c r="BQ578" s="563">
        <f t="shared" si="258"/>
        <v>99</v>
      </c>
      <c r="BR578" s="562" t="str">
        <f t="shared" ref="BR578:BR583" si="259">"'"&amp;BH578&amp;BI578&amp;BJ578&amp;BK578&amp;BL578&amp;BM578&amp;BN578&amp;BO578&amp;BP578&amp;BQ578&amp;"'"</f>
        <v>'8999'</v>
      </c>
      <c r="BS578" s="81"/>
      <c r="BT578" s="169" t="str">
        <f>BR578</f>
        <v>'8999'</v>
      </c>
      <c r="BU578" s="548">
        <f>AVERAGE($BH$18:$BQ$18)</f>
        <v>50</v>
      </c>
      <c r="BV578" s="169">
        <f>AVERAGE(BH578:BQ578)</f>
        <v>94</v>
      </c>
      <c r="BW578" s="169"/>
      <c r="BX578" s="169">
        <f>IF(BT578="''",BU578,BV578)</f>
        <v>94</v>
      </c>
      <c r="BY578" s="564">
        <f t="shared" si="236"/>
        <v>6</v>
      </c>
    </row>
    <row r="579" spans="2:77" s="322" customFormat="1" ht="19.5" hidden="1" x14ac:dyDescent="0.15">
      <c r="C579" s="81"/>
      <c r="H579" s="540"/>
      <c r="I579" s="169"/>
      <c r="J579" s="1498"/>
      <c r="K579" s="1498"/>
      <c r="L579" s="540"/>
      <c r="M579" s="540"/>
      <c r="N579" s="540"/>
      <c r="O579" s="540"/>
      <c r="U579" s="1234"/>
      <c r="V579" s="1234" t="str">
        <f t="shared" si="253"/>
        <v>BGU</v>
      </c>
      <c r="W579" s="554"/>
      <c r="X579" s="803">
        <f>E252</f>
        <v>0</v>
      </c>
      <c r="Y579" s="806">
        <f>E253</f>
        <v>0</v>
      </c>
      <c r="Z579" s="835">
        <f>E254</f>
        <v>0</v>
      </c>
      <c r="AA579" s="841">
        <f>E255</f>
        <v>0</v>
      </c>
      <c r="AB579" s="606">
        <f>E256</f>
        <v>0</v>
      </c>
      <c r="AC579" s="612">
        <f>E257</f>
        <v>0</v>
      </c>
      <c r="AD579" s="829">
        <f>E258</f>
        <v>0</v>
      </c>
      <c r="AE579" s="823" t="str">
        <f>E259</f>
        <v>x</v>
      </c>
      <c r="AF579" s="814">
        <f>E260</f>
        <v>0</v>
      </c>
      <c r="AG579" s="696">
        <f>E261</f>
        <v>0</v>
      </c>
      <c r="AH579" s="554">
        <f>E262</f>
        <v>0</v>
      </c>
      <c r="AI579" s="1119"/>
      <c r="AJ579" s="555" t="str">
        <f t="shared" si="219"/>
        <v>22  /  78</v>
      </c>
      <c r="AM579" s="549" t="str">
        <f t="shared" si="254"/>
        <v/>
      </c>
      <c r="AN579" s="549" t="str">
        <f t="shared" si="254"/>
        <v/>
      </c>
      <c r="AO579" s="549">
        <f t="shared" si="254"/>
        <v>22</v>
      </c>
      <c r="AP579" s="549" t="str">
        <f t="shared" si="254"/>
        <v/>
      </c>
      <c r="AQ579" s="549">
        <f t="shared" si="254"/>
        <v>78</v>
      </c>
      <c r="AR579" s="556"/>
      <c r="AS579" s="547" t="s">
        <v>3</v>
      </c>
      <c r="AT579" s="552"/>
      <c r="AU579" s="547" t="s">
        <v>2</v>
      </c>
      <c r="AV579" s="547" t="s">
        <v>5</v>
      </c>
      <c r="AW579" s="542"/>
      <c r="AX579" s="557">
        <f t="shared" si="255"/>
        <v>22</v>
      </c>
      <c r="AY579" s="558">
        <f t="shared" si="256"/>
        <v>78</v>
      </c>
      <c r="AZ579" s="552">
        <v>1</v>
      </c>
      <c r="BA579" s="81"/>
      <c r="BB579" s="560">
        <f t="shared" ref="BB579:BB583" si="260">BY579</f>
        <v>22</v>
      </c>
      <c r="BC579" s="547" t="str">
        <f t="shared" si="257"/>
        <v>B</v>
      </c>
      <c r="BD579" s="542" t="str">
        <f t="shared" si="257"/>
        <v>G</v>
      </c>
      <c r="BE579" s="560">
        <f t="shared" ref="BE579:BE583" si="261">BX579</f>
        <v>78</v>
      </c>
      <c r="BF579" s="561"/>
      <c r="BG579" s="562"/>
      <c r="BH579" s="563" t="str">
        <f t="shared" ref="BH579:BH583" si="262">IF(X579&lt;&gt;0,BH$18,"")</f>
        <v/>
      </c>
      <c r="BI579" s="563" t="str">
        <f t="shared" ref="BI579:BI583" si="263">IF(Y579&lt;&gt;0,BI$18,"")</f>
        <v/>
      </c>
      <c r="BJ579" s="563" t="str">
        <f t="shared" ref="BJ579:BJ583" si="264">IF(Z579&lt;&gt;0,BJ$18,"")</f>
        <v/>
      </c>
      <c r="BK579" s="563" t="str">
        <f t="shared" ref="BK579:BK583" si="265">IF(AA579&lt;&gt;0,BK$18,"")</f>
        <v/>
      </c>
      <c r="BL579" s="563" t="str">
        <f t="shared" ref="BL579:BL583" si="266">IF(AB579&lt;&gt;0,BL$18,"")</f>
        <v/>
      </c>
      <c r="BM579" s="563" t="str">
        <f t="shared" ref="BM579:BM583" si="267">IF(AC579&lt;&gt;0,BM$18,"")</f>
        <v/>
      </c>
      <c r="BN579" s="563" t="str">
        <f t="shared" ref="BN579:BN583" si="268">IF(AD579&lt;&gt;0,BN$18,"")</f>
        <v/>
      </c>
      <c r="BO579" s="563">
        <f t="shared" ref="BO579:BO583" si="269">IF(AE579&lt;&gt;0,BO$18,"")</f>
        <v>78</v>
      </c>
      <c r="BP579" s="563" t="str">
        <f t="shared" ref="BP579:BP583" si="270">IF(AF579&lt;&gt;0,BP$18,"")</f>
        <v/>
      </c>
      <c r="BQ579" s="563" t="str">
        <f t="shared" ref="BQ579:BQ583" si="271">IF(AG579&lt;&gt;0,BQ$18,"")</f>
        <v/>
      </c>
      <c r="BR579" s="562" t="str">
        <f t="shared" si="259"/>
        <v>'78'</v>
      </c>
      <c r="BS579" s="81"/>
      <c r="BT579" s="169" t="str">
        <f t="shared" ref="BT579:BT583" si="272">BR579</f>
        <v>'78'</v>
      </c>
      <c r="BU579" s="548">
        <f t="shared" ref="BU579:BU583" si="273">AVERAGE($BH$18:$BQ$18)</f>
        <v>50</v>
      </c>
      <c r="BV579" s="169">
        <f t="shared" ref="BV579:BV583" si="274">AVERAGE(BH579:BQ579)</f>
        <v>78</v>
      </c>
      <c r="BW579" s="169"/>
      <c r="BX579" s="169">
        <f t="shared" ref="BX579:BX583" si="275">IF(BT579="''",BU579,BV579)</f>
        <v>78</v>
      </c>
      <c r="BY579" s="564">
        <f t="shared" si="236"/>
        <v>22</v>
      </c>
    </row>
    <row r="580" spans="2:77" s="322" customFormat="1" ht="19.5" hidden="1" x14ac:dyDescent="0.15">
      <c r="C580" s="81"/>
      <c r="H580" s="540"/>
      <c r="I580" s="169"/>
      <c r="J580" s="1498"/>
      <c r="K580" s="1498"/>
      <c r="L580" s="540"/>
      <c r="M580" s="540"/>
      <c r="N580" s="540"/>
      <c r="O580" s="540"/>
      <c r="U580" s="1234"/>
      <c r="V580" s="1234" t="str">
        <f t="shared" si="253"/>
        <v>WUB</v>
      </c>
      <c r="W580" s="1284" t="s">
        <v>370</v>
      </c>
      <c r="X580" s="803" t="str">
        <f>E274</f>
        <v>x</v>
      </c>
      <c r="Y580" s="807">
        <f>E273</f>
        <v>0</v>
      </c>
      <c r="Z580" s="836">
        <f>E272</f>
        <v>0</v>
      </c>
      <c r="AA580" s="842">
        <f>E271</f>
        <v>0</v>
      </c>
      <c r="AB580" s="607">
        <f>E270</f>
        <v>0</v>
      </c>
      <c r="AC580" s="613">
        <f>E269</f>
        <v>0</v>
      </c>
      <c r="AD580" s="830">
        <f>E268</f>
        <v>0</v>
      </c>
      <c r="AE580" s="824">
        <f>E267</f>
        <v>0</v>
      </c>
      <c r="AF580" s="815">
        <f>E266</f>
        <v>0</v>
      </c>
      <c r="AG580" s="820">
        <f>E265</f>
        <v>0</v>
      </c>
      <c r="AH580" s="554">
        <f>E275</f>
        <v>0</v>
      </c>
      <c r="AI580" s="1120"/>
      <c r="AJ580" s="555" t="str">
        <f t="shared" si="219"/>
        <v>99  /  1</v>
      </c>
      <c r="AM580" s="549">
        <f t="shared" si="254"/>
        <v>1</v>
      </c>
      <c r="AN580" s="549" t="str">
        <f t="shared" si="254"/>
        <v/>
      </c>
      <c r="AO580" s="549">
        <f t="shared" si="254"/>
        <v>99</v>
      </c>
      <c r="AP580" s="549" t="str">
        <f t="shared" si="254"/>
        <v/>
      </c>
      <c r="AQ580" s="549" t="str">
        <f t="shared" si="254"/>
        <v/>
      </c>
      <c r="AR580" s="556"/>
      <c r="AS580" s="547" t="s">
        <v>3</v>
      </c>
      <c r="AT580" s="552"/>
      <c r="AU580" s="547" t="s">
        <v>2</v>
      </c>
      <c r="AV580" s="547" t="s">
        <v>0</v>
      </c>
      <c r="AW580" s="542"/>
      <c r="AX580" s="557">
        <f t="shared" si="255"/>
        <v>99</v>
      </c>
      <c r="AY580" s="558">
        <f t="shared" si="256"/>
        <v>1</v>
      </c>
      <c r="AZ580" s="552">
        <v>1</v>
      </c>
      <c r="BA580" s="81"/>
      <c r="BB580" s="560">
        <f t="shared" si="260"/>
        <v>99</v>
      </c>
      <c r="BC580" s="547" t="str">
        <f t="shared" si="257"/>
        <v>B</v>
      </c>
      <c r="BD580" s="542" t="str">
        <f t="shared" si="257"/>
        <v>W</v>
      </c>
      <c r="BE580" s="560">
        <f t="shared" si="261"/>
        <v>1</v>
      </c>
      <c r="BF580" s="561"/>
      <c r="BG580" s="562"/>
      <c r="BH580" s="563">
        <f t="shared" si="262"/>
        <v>1</v>
      </c>
      <c r="BI580" s="563" t="str">
        <f t="shared" si="263"/>
        <v/>
      </c>
      <c r="BJ580" s="563" t="str">
        <f t="shared" si="264"/>
        <v/>
      </c>
      <c r="BK580" s="563" t="str">
        <f t="shared" si="265"/>
        <v/>
      </c>
      <c r="BL580" s="563" t="str">
        <f t="shared" si="266"/>
        <v/>
      </c>
      <c r="BM580" s="563" t="str">
        <f t="shared" si="267"/>
        <v/>
      </c>
      <c r="BN580" s="563" t="str">
        <f t="shared" si="268"/>
        <v/>
      </c>
      <c r="BO580" s="563" t="str">
        <f t="shared" si="269"/>
        <v/>
      </c>
      <c r="BP580" s="563" t="str">
        <f t="shared" si="270"/>
        <v/>
      </c>
      <c r="BQ580" s="563" t="str">
        <f t="shared" si="271"/>
        <v/>
      </c>
      <c r="BR580" s="562" t="str">
        <f t="shared" si="259"/>
        <v>'1'</v>
      </c>
      <c r="BS580" s="81"/>
      <c r="BT580" s="169" t="str">
        <f t="shared" si="272"/>
        <v>'1'</v>
      </c>
      <c r="BU580" s="548">
        <f t="shared" si="273"/>
        <v>50</v>
      </c>
      <c r="BV580" s="169">
        <f t="shared" si="274"/>
        <v>1</v>
      </c>
      <c r="BW580" s="169"/>
      <c r="BX580" s="169">
        <f t="shared" si="275"/>
        <v>1</v>
      </c>
      <c r="BY580" s="564">
        <f t="shared" si="236"/>
        <v>99</v>
      </c>
    </row>
    <row r="581" spans="2:77" s="322" customFormat="1" ht="52.5" hidden="1" x14ac:dyDescent="0.15">
      <c r="C581" s="81"/>
      <c r="H581" s="540"/>
      <c r="I581" s="169"/>
      <c r="J581" s="1498"/>
      <c r="K581" s="1498"/>
      <c r="L581" s="540"/>
      <c r="M581" s="540"/>
      <c r="N581" s="540"/>
      <c r="O581" s="540"/>
      <c r="U581" s="1234"/>
      <c r="V581" s="1234" t="str">
        <f t="shared" si="253"/>
        <v>GUR</v>
      </c>
      <c r="W581" s="554"/>
      <c r="X581" s="760">
        <f>E278</f>
        <v>0</v>
      </c>
      <c r="Y581" s="808">
        <f>E279</f>
        <v>0</v>
      </c>
      <c r="Z581" s="837" t="str">
        <f>E280</f>
        <v>x</v>
      </c>
      <c r="AA581" s="843" t="str">
        <f>E281</f>
        <v>x</v>
      </c>
      <c r="AB581" s="608" t="str">
        <f>E282</f>
        <v>x</v>
      </c>
      <c r="AC581" s="614">
        <f>E283</f>
        <v>0</v>
      </c>
      <c r="AD581" s="831">
        <f>E284</f>
        <v>0</v>
      </c>
      <c r="AE581" s="825">
        <f>E285</f>
        <v>0</v>
      </c>
      <c r="AF581" s="816">
        <f>E286</f>
        <v>0</v>
      </c>
      <c r="AG581" s="696">
        <f>E287</f>
        <v>0</v>
      </c>
      <c r="AH581" s="554">
        <f>E288</f>
        <v>0</v>
      </c>
      <c r="AI581" s="1119"/>
      <c r="AJ581" s="555" t="str">
        <f t="shared" si="219"/>
        <v>66,6666666666667  /  33,3333333333333</v>
      </c>
      <c r="AM581" s="549" t="str">
        <f t="shared" si="254"/>
        <v/>
      </c>
      <c r="AN581" s="549" t="str">
        <f t="shared" si="254"/>
        <v/>
      </c>
      <c r="AO581" s="549" t="str">
        <f t="shared" si="254"/>
        <v/>
      </c>
      <c r="AP581" s="549">
        <f t="shared" si="254"/>
        <v>66.666666666666657</v>
      </c>
      <c r="AQ581" s="549">
        <f t="shared" si="254"/>
        <v>33.333333333333336</v>
      </c>
      <c r="AR581" s="556"/>
      <c r="AS581" s="547" t="s">
        <v>3</v>
      </c>
      <c r="AT581" s="552"/>
      <c r="AU581" s="547" t="s">
        <v>4</v>
      </c>
      <c r="AV581" s="547" t="s">
        <v>5</v>
      </c>
      <c r="AW581" s="542"/>
      <c r="AX581" s="557">
        <f t="shared" si="255"/>
        <v>66.666666666666657</v>
      </c>
      <c r="AY581" s="558">
        <f t="shared" si="256"/>
        <v>33.333333333333336</v>
      </c>
      <c r="AZ581" s="552">
        <v>1</v>
      </c>
      <c r="BA581" s="81"/>
      <c r="BB581" s="560">
        <f t="shared" si="260"/>
        <v>66.666666666666657</v>
      </c>
      <c r="BC581" s="547" t="str">
        <f t="shared" si="257"/>
        <v>R</v>
      </c>
      <c r="BD581" s="542" t="str">
        <f t="shared" si="257"/>
        <v>G</v>
      </c>
      <c r="BE581" s="560">
        <f t="shared" si="261"/>
        <v>33.333333333333336</v>
      </c>
      <c r="BF581" s="561"/>
      <c r="BG581" s="562"/>
      <c r="BH581" s="563" t="str">
        <f t="shared" si="262"/>
        <v/>
      </c>
      <c r="BI581" s="563" t="str">
        <f t="shared" si="263"/>
        <v/>
      </c>
      <c r="BJ581" s="563">
        <f t="shared" si="264"/>
        <v>22</v>
      </c>
      <c r="BK581" s="563">
        <f t="shared" si="265"/>
        <v>33</v>
      </c>
      <c r="BL581" s="563">
        <f t="shared" si="266"/>
        <v>45</v>
      </c>
      <c r="BM581" s="563" t="str">
        <f t="shared" si="267"/>
        <v/>
      </c>
      <c r="BN581" s="563" t="str">
        <f t="shared" si="268"/>
        <v/>
      </c>
      <c r="BO581" s="563" t="str">
        <f t="shared" si="269"/>
        <v/>
      </c>
      <c r="BP581" s="563" t="str">
        <f t="shared" si="270"/>
        <v/>
      </c>
      <c r="BQ581" s="563" t="str">
        <f t="shared" si="271"/>
        <v/>
      </c>
      <c r="BR581" s="562" t="str">
        <f t="shared" si="259"/>
        <v>'223345'</v>
      </c>
      <c r="BS581" s="81"/>
      <c r="BT581" s="169" t="str">
        <f t="shared" si="272"/>
        <v>'223345'</v>
      </c>
      <c r="BU581" s="548">
        <f t="shared" si="273"/>
        <v>50</v>
      </c>
      <c r="BV581" s="169">
        <f t="shared" si="274"/>
        <v>33.333333333333336</v>
      </c>
      <c r="BW581" s="169"/>
      <c r="BX581" s="169">
        <f t="shared" si="275"/>
        <v>33.333333333333336</v>
      </c>
      <c r="BY581" s="564">
        <f t="shared" si="236"/>
        <v>66.666666666666657</v>
      </c>
    </row>
    <row r="582" spans="2:77" s="322" customFormat="1" ht="19.5" hidden="1" x14ac:dyDescent="0.15">
      <c r="C582" s="81"/>
      <c r="H582" s="540"/>
      <c r="I582" s="169"/>
      <c r="J582" s="1498"/>
      <c r="K582" s="1498"/>
      <c r="L582" s="540"/>
      <c r="M582" s="540"/>
      <c r="N582" s="540"/>
      <c r="O582" s="540"/>
      <c r="U582" s="1234"/>
      <c r="V582" s="1234" t="str">
        <f t="shared" si="253"/>
        <v>URW</v>
      </c>
      <c r="W582" s="554"/>
      <c r="X582" s="760" t="str">
        <f>E291</f>
        <v>x</v>
      </c>
      <c r="Y582" s="809" t="str">
        <f>E292</f>
        <v>x</v>
      </c>
      <c r="Z582" s="838">
        <f>E293</f>
        <v>0</v>
      </c>
      <c r="AA582" s="844">
        <f>E294</f>
        <v>0</v>
      </c>
      <c r="AB582" s="609">
        <f>E295</f>
        <v>0</v>
      </c>
      <c r="AC582" s="615">
        <f>E296</f>
        <v>0</v>
      </c>
      <c r="AD582" s="832">
        <f>E297</f>
        <v>0</v>
      </c>
      <c r="AE582" s="826">
        <f>E298</f>
        <v>0</v>
      </c>
      <c r="AF582" s="817">
        <f>E299</f>
        <v>0</v>
      </c>
      <c r="AG582" s="820">
        <f>E300</f>
        <v>0</v>
      </c>
      <c r="AH582" s="554">
        <f>E301</f>
        <v>0</v>
      </c>
      <c r="AI582" s="1120"/>
      <c r="AJ582" s="555" t="str">
        <f t="shared" si="219"/>
        <v>94  /  6</v>
      </c>
      <c r="AM582" s="549">
        <f t="shared" si="254"/>
        <v>6</v>
      </c>
      <c r="AN582" s="549" t="str">
        <f t="shared" si="254"/>
        <v/>
      </c>
      <c r="AO582" s="549" t="str">
        <f t="shared" si="254"/>
        <v/>
      </c>
      <c r="AP582" s="549">
        <f t="shared" si="254"/>
        <v>94</v>
      </c>
      <c r="AQ582" s="549" t="str">
        <f t="shared" si="254"/>
        <v/>
      </c>
      <c r="AR582" s="556"/>
      <c r="AS582" s="547" t="s">
        <v>3</v>
      </c>
      <c r="AT582" s="552"/>
      <c r="AU582" s="547" t="s">
        <v>4</v>
      </c>
      <c r="AV582" s="547" t="s">
        <v>0</v>
      </c>
      <c r="AW582" s="542"/>
      <c r="AX582" s="557">
        <f t="shared" si="255"/>
        <v>94</v>
      </c>
      <c r="AY582" s="558">
        <f t="shared" si="256"/>
        <v>6</v>
      </c>
      <c r="AZ582" s="552">
        <v>1</v>
      </c>
      <c r="BA582" s="81"/>
      <c r="BB582" s="560">
        <f t="shared" si="260"/>
        <v>94</v>
      </c>
      <c r="BC582" s="547" t="str">
        <f t="shared" si="257"/>
        <v>R</v>
      </c>
      <c r="BD582" s="542" t="str">
        <f t="shared" si="257"/>
        <v>W</v>
      </c>
      <c r="BE582" s="560">
        <f t="shared" si="261"/>
        <v>6</v>
      </c>
      <c r="BF582" s="561"/>
      <c r="BG582" s="562"/>
      <c r="BH582" s="563">
        <f t="shared" si="262"/>
        <v>1</v>
      </c>
      <c r="BI582" s="563">
        <f t="shared" si="263"/>
        <v>11</v>
      </c>
      <c r="BJ582" s="563" t="str">
        <f t="shared" si="264"/>
        <v/>
      </c>
      <c r="BK582" s="563" t="str">
        <f t="shared" si="265"/>
        <v/>
      </c>
      <c r="BL582" s="563" t="str">
        <f t="shared" si="266"/>
        <v/>
      </c>
      <c r="BM582" s="563" t="str">
        <f t="shared" si="267"/>
        <v/>
      </c>
      <c r="BN582" s="563" t="str">
        <f t="shared" si="268"/>
        <v/>
      </c>
      <c r="BO582" s="563" t="str">
        <f t="shared" si="269"/>
        <v/>
      </c>
      <c r="BP582" s="563" t="str">
        <f t="shared" si="270"/>
        <v/>
      </c>
      <c r="BQ582" s="563" t="str">
        <f t="shared" si="271"/>
        <v/>
      </c>
      <c r="BR582" s="562" t="str">
        <f t="shared" si="259"/>
        <v>'111'</v>
      </c>
      <c r="BS582" s="81"/>
      <c r="BT582" s="169" t="str">
        <f t="shared" si="272"/>
        <v>'111'</v>
      </c>
      <c r="BU582" s="548">
        <f t="shared" si="273"/>
        <v>50</v>
      </c>
      <c r="BV582" s="169">
        <f t="shared" si="274"/>
        <v>6</v>
      </c>
      <c r="BW582" s="169"/>
      <c r="BX582" s="169">
        <f t="shared" si="275"/>
        <v>6</v>
      </c>
      <c r="BY582" s="564">
        <f t="shared" si="236"/>
        <v>94</v>
      </c>
    </row>
    <row r="583" spans="2:77" s="322" customFormat="1" ht="20.25" hidden="1" thickBot="1" x14ac:dyDescent="0.2">
      <c r="C583" s="81"/>
      <c r="H583" s="540"/>
      <c r="I583" s="169"/>
      <c r="J583" s="1498"/>
      <c r="K583" s="1498"/>
      <c r="L583" s="540"/>
      <c r="M583" s="540"/>
      <c r="N583" s="540"/>
      <c r="O583" s="540"/>
      <c r="U583" s="1234"/>
      <c r="V583" s="1234" t="str">
        <f t="shared" si="253"/>
        <v>GWU</v>
      </c>
      <c r="W583" s="554"/>
      <c r="X583" s="812" t="str">
        <f>E304</f>
        <v>x</v>
      </c>
      <c r="Y583" s="810" t="str">
        <f>E305</f>
        <v>x</v>
      </c>
      <c r="Z583" s="839">
        <f>E306</f>
        <v>0</v>
      </c>
      <c r="AA583" s="845">
        <f>E307</f>
        <v>0</v>
      </c>
      <c r="AB583" s="610">
        <f>E308</f>
        <v>0</v>
      </c>
      <c r="AC583" s="616">
        <f>E309</f>
        <v>0</v>
      </c>
      <c r="AD583" s="833">
        <f>E310</f>
        <v>0</v>
      </c>
      <c r="AE583" s="827">
        <f>E311</f>
        <v>0</v>
      </c>
      <c r="AF583" s="818">
        <f>E312</f>
        <v>0</v>
      </c>
      <c r="AG583" s="821">
        <f>E313</f>
        <v>0</v>
      </c>
      <c r="AH583" s="554">
        <f>E314</f>
        <v>0</v>
      </c>
      <c r="AI583" s="1120"/>
      <c r="AJ583" s="555" t="str">
        <f t="shared" si="219"/>
        <v>94  /  6</v>
      </c>
      <c r="AM583" s="549">
        <f t="shared" si="254"/>
        <v>6</v>
      </c>
      <c r="AN583" s="549" t="str">
        <f t="shared" si="254"/>
        <v/>
      </c>
      <c r="AO583" s="549" t="str">
        <f t="shared" si="254"/>
        <v/>
      </c>
      <c r="AP583" s="549" t="str">
        <f t="shared" si="254"/>
        <v/>
      </c>
      <c r="AQ583" s="549">
        <f t="shared" si="254"/>
        <v>94</v>
      </c>
      <c r="AR583" s="556"/>
      <c r="AS583" s="547" t="s">
        <v>3</v>
      </c>
      <c r="AT583" s="552"/>
      <c r="AU583" s="547" t="s">
        <v>5</v>
      </c>
      <c r="AV583" s="547" t="s">
        <v>0</v>
      </c>
      <c r="AW583" s="542"/>
      <c r="AX583" s="557">
        <f t="shared" si="255"/>
        <v>94</v>
      </c>
      <c r="AY583" s="558">
        <f t="shared" si="256"/>
        <v>6</v>
      </c>
      <c r="AZ583" s="552">
        <v>1</v>
      </c>
      <c r="BA583" s="81"/>
      <c r="BB583" s="560">
        <f t="shared" si="260"/>
        <v>94</v>
      </c>
      <c r="BC583" s="547" t="str">
        <f t="shared" si="257"/>
        <v>G</v>
      </c>
      <c r="BD583" s="542" t="str">
        <f t="shared" si="257"/>
        <v>W</v>
      </c>
      <c r="BE583" s="560">
        <f t="shared" si="261"/>
        <v>6</v>
      </c>
      <c r="BF583" s="561"/>
      <c r="BG583" s="562"/>
      <c r="BH583" s="563">
        <f t="shared" si="262"/>
        <v>1</v>
      </c>
      <c r="BI583" s="563">
        <f t="shared" si="263"/>
        <v>11</v>
      </c>
      <c r="BJ583" s="563" t="str">
        <f t="shared" si="264"/>
        <v/>
      </c>
      <c r="BK583" s="563" t="str">
        <f t="shared" si="265"/>
        <v/>
      </c>
      <c r="BL583" s="563" t="str">
        <f t="shared" si="266"/>
        <v/>
      </c>
      <c r="BM583" s="563" t="str">
        <f t="shared" si="267"/>
        <v/>
      </c>
      <c r="BN583" s="563" t="str">
        <f t="shared" si="268"/>
        <v/>
      </c>
      <c r="BO583" s="563" t="str">
        <f t="shared" si="269"/>
        <v/>
      </c>
      <c r="BP583" s="563" t="str">
        <f t="shared" si="270"/>
        <v/>
      </c>
      <c r="BQ583" s="563" t="str">
        <f t="shared" si="271"/>
        <v/>
      </c>
      <c r="BR583" s="562" t="str">
        <f t="shared" si="259"/>
        <v>'111'</v>
      </c>
      <c r="BS583" s="81"/>
      <c r="BT583" s="169" t="str">
        <f t="shared" si="272"/>
        <v>'111'</v>
      </c>
      <c r="BU583" s="548">
        <f t="shared" si="273"/>
        <v>50</v>
      </c>
      <c r="BV583" s="169">
        <f t="shared" si="274"/>
        <v>6</v>
      </c>
      <c r="BW583" s="169"/>
      <c r="BX583" s="169">
        <f t="shared" si="275"/>
        <v>6</v>
      </c>
      <c r="BY583" s="564">
        <f t="shared" si="236"/>
        <v>94</v>
      </c>
    </row>
    <row r="584" spans="2:77" s="322" customFormat="1" ht="21" hidden="1" thickTop="1" thickBot="1" x14ac:dyDescent="0.25">
      <c r="B584" s="81"/>
      <c r="C584" s="570"/>
      <c r="D584" s="81"/>
      <c r="E584" s="545"/>
      <c r="F584" s="545"/>
      <c r="G584" s="545"/>
      <c r="H584" s="541"/>
      <c r="I584" s="169"/>
      <c r="J584" s="1499"/>
      <c r="K584" s="1499"/>
      <c r="L584" s="541"/>
      <c r="M584" s="541"/>
      <c r="N584" s="541"/>
      <c r="O584" s="541"/>
      <c r="P584" s="545"/>
      <c r="Q584" s="545"/>
      <c r="R584" s="545"/>
      <c r="S584" s="545"/>
      <c r="T584" s="545"/>
      <c r="U584" s="545"/>
      <c r="V584" s="545"/>
      <c r="W584" s="545"/>
      <c r="X584" s="566"/>
      <c r="Y584" s="566"/>
      <c r="Z584" s="566"/>
      <c r="AA584" s="566"/>
      <c r="AB584" s="566"/>
      <c r="AC584" s="567"/>
      <c r="AD584" s="567"/>
      <c r="AE584" s="567"/>
      <c r="AF584" s="567"/>
      <c r="AG584" s="567"/>
      <c r="AH584" s="554"/>
      <c r="AI584" s="1117"/>
      <c r="AJ584" s="555"/>
      <c r="AM584" s="552"/>
      <c r="AN584" s="552"/>
      <c r="AO584" s="552"/>
      <c r="AP584" s="552"/>
      <c r="AQ584" s="552"/>
      <c r="AR584" s="556"/>
      <c r="AS584" s="552"/>
      <c r="AT584" s="552"/>
      <c r="AU584" s="559"/>
      <c r="AV584" s="559"/>
      <c r="AW584" s="551"/>
      <c r="AX584" s="552"/>
      <c r="AY584" s="552"/>
      <c r="AZ584" s="552"/>
      <c r="BA584" s="81"/>
      <c r="BB584" s="81"/>
      <c r="BC584" s="81"/>
      <c r="BD584" s="543"/>
      <c r="BE584" s="81"/>
      <c r="BF584" s="544"/>
      <c r="BG584" s="169"/>
      <c r="BS584" s="81"/>
      <c r="BT584" s="169"/>
      <c r="BU584" s="169"/>
      <c r="BV584" s="169"/>
      <c r="BW584" s="169"/>
      <c r="BX584" s="169"/>
      <c r="BY584" s="169"/>
    </row>
    <row r="585" spans="2:77" s="322" customFormat="1" ht="20.25" hidden="1" thickTop="1" x14ac:dyDescent="0.15">
      <c r="C585" s="81"/>
      <c r="H585" s="540"/>
      <c r="I585" s="169"/>
      <c r="J585" s="1498"/>
      <c r="K585" s="1498"/>
      <c r="L585" s="540"/>
      <c r="M585" s="540"/>
      <c r="N585" s="540"/>
      <c r="O585" s="540"/>
      <c r="U585" s="1234"/>
      <c r="V585" s="1234" t="str">
        <f t="shared" ref="V585:V590" si="276">usrCode(AS585&amp;AU585&amp;AV585)</f>
        <v>BRG</v>
      </c>
      <c r="W585" s="554"/>
      <c r="X585" s="769">
        <f>E319</f>
        <v>0</v>
      </c>
      <c r="Y585" s="763">
        <f>E320</f>
        <v>0</v>
      </c>
      <c r="Z585" s="771">
        <f>E321</f>
        <v>0</v>
      </c>
      <c r="AA585" s="777">
        <f>E322</f>
        <v>0</v>
      </c>
      <c r="AB585" s="617" t="str">
        <f>E323</f>
        <v>x</v>
      </c>
      <c r="AC585" s="623">
        <f>E324</f>
        <v>0</v>
      </c>
      <c r="AD585" s="789">
        <f>E325</f>
        <v>0</v>
      </c>
      <c r="AE585" s="783">
        <f>E326</f>
        <v>0</v>
      </c>
      <c r="AF585" s="795">
        <f>E327</f>
        <v>0</v>
      </c>
      <c r="AG585" s="801">
        <f>E328</f>
        <v>0</v>
      </c>
      <c r="AH585" s="554">
        <f>E329</f>
        <v>0</v>
      </c>
      <c r="AI585" s="1121"/>
      <c r="AJ585" s="555" t="str">
        <f t="shared" si="219"/>
        <v>55  /  45</v>
      </c>
      <c r="AM585" s="549" t="str">
        <f t="shared" ref="AM585:AQ590" si="277">IF(AM$19=$AU585,$AX585,IF(AM$19=$AV585,$AY585,""))</f>
        <v/>
      </c>
      <c r="AN585" s="549" t="str">
        <f t="shared" si="277"/>
        <v/>
      </c>
      <c r="AO585" s="549" t="str">
        <f t="shared" si="277"/>
        <v/>
      </c>
      <c r="AP585" s="549">
        <f t="shared" si="277"/>
        <v>55</v>
      </c>
      <c r="AQ585" s="549">
        <f t="shared" si="277"/>
        <v>45</v>
      </c>
      <c r="AR585" s="556"/>
      <c r="AS585" s="547" t="s">
        <v>2</v>
      </c>
      <c r="AT585" s="552"/>
      <c r="AU585" s="547" t="s">
        <v>4</v>
      </c>
      <c r="AV585" s="547" t="s">
        <v>5</v>
      </c>
      <c r="AW585" s="542"/>
      <c r="AX585" s="557">
        <f t="shared" ref="AX585:AX590" si="278">BB585*AZ585</f>
        <v>55</v>
      </c>
      <c r="AY585" s="558">
        <f t="shared" ref="AY585:AY590" si="279">BE585*AZ585</f>
        <v>45</v>
      </c>
      <c r="AZ585" s="552">
        <v>1</v>
      </c>
      <c r="BA585" s="81"/>
      <c r="BB585" s="560">
        <f>BY585</f>
        <v>55</v>
      </c>
      <c r="BC585" s="547" t="str">
        <f t="shared" ref="BC585:BD590" si="280">AU585</f>
        <v>R</v>
      </c>
      <c r="BD585" s="542" t="str">
        <f t="shared" si="280"/>
        <v>G</v>
      </c>
      <c r="BE585" s="560">
        <f>BX585</f>
        <v>45</v>
      </c>
      <c r="BF585" s="561"/>
      <c r="BG585" s="562">
        <f>IF(BR585="''",AVERAGE($BH$18:$BQ$18),)*AVERAGE(BH585:BQ585)</f>
        <v>0</v>
      </c>
      <c r="BH585" s="563" t="str">
        <f t="shared" ref="BH585:BQ585" si="281">IF(X585&lt;&gt;0,BH$18,"")</f>
        <v/>
      </c>
      <c r="BI585" s="563" t="str">
        <f t="shared" si="281"/>
        <v/>
      </c>
      <c r="BJ585" s="563" t="str">
        <f t="shared" si="281"/>
        <v/>
      </c>
      <c r="BK585" s="563" t="str">
        <f t="shared" si="281"/>
        <v/>
      </c>
      <c r="BL585" s="563">
        <f t="shared" si="281"/>
        <v>45</v>
      </c>
      <c r="BM585" s="563" t="str">
        <f t="shared" si="281"/>
        <v/>
      </c>
      <c r="BN585" s="563" t="str">
        <f t="shared" si="281"/>
        <v/>
      </c>
      <c r="BO585" s="563" t="str">
        <f t="shared" si="281"/>
        <v/>
      </c>
      <c r="BP585" s="563" t="str">
        <f t="shared" si="281"/>
        <v/>
      </c>
      <c r="BQ585" s="563" t="str">
        <f t="shared" si="281"/>
        <v/>
      </c>
      <c r="BR585" s="562" t="str">
        <f t="shared" ref="BR585:BR590" si="282">"'"&amp;BH585&amp;BI585&amp;BJ585&amp;BK585&amp;BL585&amp;BM585&amp;BN585&amp;BO585&amp;BP585&amp;BQ585&amp;"'"</f>
        <v>'45'</v>
      </c>
      <c r="BS585" s="81"/>
      <c r="BT585" s="169" t="str">
        <f>BR585</f>
        <v>'45'</v>
      </c>
      <c r="BU585" s="548">
        <f>AVERAGE($BH$18:$BQ$18)</f>
        <v>50</v>
      </c>
      <c r="BV585" s="169">
        <f>AVERAGE(BH585:BQ585)</f>
        <v>45</v>
      </c>
      <c r="BW585" s="169"/>
      <c r="BX585" s="169">
        <f>IF(BT585="''",BU585,BV585)</f>
        <v>45</v>
      </c>
      <c r="BY585" s="564">
        <f t="shared" si="236"/>
        <v>55</v>
      </c>
    </row>
    <row r="586" spans="2:77" s="322" customFormat="1" ht="19.5" hidden="1" x14ac:dyDescent="0.15">
      <c r="C586" s="81"/>
      <c r="H586" s="540"/>
      <c r="I586" s="169"/>
      <c r="J586" s="1498"/>
      <c r="K586" s="1498"/>
      <c r="L586" s="540"/>
      <c r="M586" s="540"/>
      <c r="N586" s="540"/>
      <c r="O586" s="540"/>
      <c r="U586" s="1234"/>
      <c r="V586" s="1234" t="str">
        <f t="shared" si="276"/>
        <v>RWB</v>
      </c>
      <c r="W586" s="554"/>
      <c r="X586" s="761">
        <f>E332</f>
        <v>0</v>
      </c>
      <c r="Y586" s="764" t="str">
        <f>E333</f>
        <v>x</v>
      </c>
      <c r="Z586" s="772">
        <f>E334</f>
        <v>0</v>
      </c>
      <c r="AA586" s="778">
        <f>E335</f>
        <v>0</v>
      </c>
      <c r="AB586" s="618">
        <f>E336</f>
        <v>0</v>
      </c>
      <c r="AC586" s="624">
        <f>E337</f>
        <v>0</v>
      </c>
      <c r="AD586" s="790">
        <f>E338</f>
        <v>0</v>
      </c>
      <c r="AE586" s="784">
        <f>E339</f>
        <v>0</v>
      </c>
      <c r="AF586" s="796">
        <f>E340</f>
        <v>0</v>
      </c>
      <c r="AG586" s="802">
        <f>E341</f>
        <v>0</v>
      </c>
      <c r="AH586" s="554">
        <f>E342</f>
        <v>0</v>
      </c>
      <c r="AI586" s="1114"/>
      <c r="AJ586" s="555" t="str">
        <f t="shared" si="219"/>
        <v>89  /  11</v>
      </c>
      <c r="AM586" s="549">
        <f t="shared" si="277"/>
        <v>11</v>
      </c>
      <c r="AN586" s="549" t="str">
        <f t="shared" si="277"/>
        <v/>
      </c>
      <c r="AO586" s="549" t="str">
        <f t="shared" si="277"/>
        <v/>
      </c>
      <c r="AP586" s="549">
        <f t="shared" si="277"/>
        <v>89</v>
      </c>
      <c r="AQ586" s="549" t="str">
        <f t="shared" si="277"/>
        <v/>
      </c>
      <c r="AR586" s="556"/>
      <c r="AS586" s="547" t="s">
        <v>2</v>
      </c>
      <c r="AT586" s="552"/>
      <c r="AU586" s="547" t="s">
        <v>4</v>
      </c>
      <c r="AV586" s="547" t="s">
        <v>0</v>
      </c>
      <c r="AW586" s="542"/>
      <c r="AX586" s="557">
        <f t="shared" si="278"/>
        <v>89</v>
      </c>
      <c r="AY586" s="558">
        <f t="shared" si="279"/>
        <v>11</v>
      </c>
      <c r="AZ586" s="552">
        <v>1</v>
      </c>
      <c r="BA586" s="81"/>
      <c r="BB586" s="560">
        <f t="shared" ref="BB586:BB590" si="283">BY586</f>
        <v>89</v>
      </c>
      <c r="BC586" s="547" t="str">
        <f t="shared" si="280"/>
        <v>R</v>
      </c>
      <c r="BD586" s="542" t="str">
        <f t="shared" si="280"/>
        <v>W</v>
      </c>
      <c r="BE586" s="560">
        <f t="shared" ref="BE586:BE590" si="284">BX586</f>
        <v>11</v>
      </c>
      <c r="BF586" s="561"/>
      <c r="BG586" s="562"/>
      <c r="BH586" s="563" t="str">
        <f t="shared" ref="BH586:BH590" si="285">IF(X586&lt;&gt;0,BH$18,"")</f>
        <v/>
      </c>
      <c r="BI586" s="563">
        <f t="shared" ref="BI586:BI590" si="286">IF(Y586&lt;&gt;0,BI$18,"")</f>
        <v>11</v>
      </c>
      <c r="BJ586" s="563" t="str">
        <f t="shared" ref="BJ586:BJ590" si="287">IF(Z586&lt;&gt;0,BJ$18,"")</f>
        <v/>
      </c>
      <c r="BK586" s="563" t="str">
        <f t="shared" ref="BK586:BK590" si="288">IF(AA586&lt;&gt;0,BK$18,"")</f>
        <v/>
      </c>
      <c r="BL586" s="563" t="str">
        <f t="shared" ref="BL586:BL590" si="289">IF(AB586&lt;&gt;0,BL$18,"")</f>
        <v/>
      </c>
      <c r="BM586" s="563" t="str">
        <f t="shared" ref="BM586:BM590" si="290">IF(AC586&lt;&gt;0,BM$18,"")</f>
        <v/>
      </c>
      <c r="BN586" s="563" t="str">
        <f t="shared" ref="BN586:BN590" si="291">IF(AD586&lt;&gt;0,BN$18,"")</f>
        <v/>
      </c>
      <c r="BO586" s="563" t="str">
        <f t="shared" ref="BO586:BO590" si="292">IF(AE586&lt;&gt;0,BO$18,"")</f>
        <v/>
      </c>
      <c r="BP586" s="563" t="str">
        <f t="shared" ref="BP586:BP590" si="293">IF(AF586&lt;&gt;0,BP$18,"")</f>
        <v/>
      </c>
      <c r="BQ586" s="563" t="str">
        <f t="shared" ref="BQ586:BQ590" si="294">IF(AG586&lt;&gt;0,BQ$18,"")</f>
        <v/>
      </c>
      <c r="BR586" s="562" t="str">
        <f t="shared" si="282"/>
        <v>'11'</v>
      </c>
      <c r="BS586" s="81"/>
      <c r="BT586" s="169" t="str">
        <f t="shared" ref="BT586:BT590" si="295">BR586</f>
        <v>'11'</v>
      </c>
      <c r="BU586" s="548">
        <f t="shared" ref="BU586:BU590" si="296">AVERAGE($BH$18:$BQ$18)</f>
        <v>50</v>
      </c>
      <c r="BV586" s="169">
        <f t="shared" ref="BV586:BV590" si="297">AVERAGE(BH586:BQ586)</f>
        <v>11</v>
      </c>
      <c r="BW586" s="169"/>
      <c r="BX586" s="169">
        <f t="shared" ref="BX586:BX590" si="298">IF(BT586="''",BU586,BV586)</f>
        <v>11</v>
      </c>
      <c r="BY586" s="564">
        <f t="shared" si="236"/>
        <v>89</v>
      </c>
    </row>
    <row r="587" spans="2:77" s="322" customFormat="1" ht="19.5" hidden="1" x14ac:dyDescent="0.15">
      <c r="C587" s="81"/>
      <c r="H587" s="540"/>
      <c r="I587" s="169"/>
      <c r="J587" s="1498"/>
      <c r="K587" s="1498"/>
      <c r="L587" s="540"/>
      <c r="M587" s="540"/>
      <c r="N587" s="540"/>
      <c r="O587" s="540"/>
      <c r="U587" s="1234"/>
      <c r="V587" s="1234" t="str">
        <f t="shared" si="276"/>
        <v>UBR</v>
      </c>
      <c r="W587" s="1284" t="s">
        <v>370</v>
      </c>
      <c r="X587" s="761">
        <f>E354</f>
        <v>0</v>
      </c>
      <c r="Y587" s="765">
        <f>E353</f>
        <v>0</v>
      </c>
      <c r="Z587" s="773" t="str">
        <f>E352</f>
        <v>x</v>
      </c>
      <c r="AA587" s="779">
        <f>E351</f>
        <v>0</v>
      </c>
      <c r="AB587" s="619">
        <f>E350</f>
        <v>0</v>
      </c>
      <c r="AC587" s="625">
        <f>E349</f>
        <v>0</v>
      </c>
      <c r="AD587" s="791">
        <f>E348</f>
        <v>0</v>
      </c>
      <c r="AE587" s="785">
        <f>E347</f>
        <v>0</v>
      </c>
      <c r="AF587" s="797">
        <f>E346</f>
        <v>0</v>
      </c>
      <c r="AG587" s="803">
        <f>E345</f>
        <v>0</v>
      </c>
      <c r="AH587" s="554">
        <f>E355</f>
        <v>0</v>
      </c>
      <c r="AI587" s="1122"/>
      <c r="AJ587" s="555" t="str">
        <f t="shared" si="219"/>
        <v>78  /  22</v>
      </c>
      <c r="AM587" s="549" t="str">
        <f t="shared" si="277"/>
        <v/>
      </c>
      <c r="AN587" s="549">
        <f t="shared" si="277"/>
        <v>22</v>
      </c>
      <c r="AO587" s="549" t="str">
        <f t="shared" si="277"/>
        <v/>
      </c>
      <c r="AP587" s="549">
        <f t="shared" si="277"/>
        <v>78</v>
      </c>
      <c r="AQ587" s="549" t="str">
        <f t="shared" si="277"/>
        <v/>
      </c>
      <c r="AR587" s="556"/>
      <c r="AS587" s="547" t="s">
        <v>2</v>
      </c>
      <c r="AT587" s="552"/>
      <c r="AU587" s="547" t="s">
        <v>4</v>
      </c>
      <c r="AV587" s="547" t="s">
        <v>3</v>
      </c>
      <c r="AW587" s="542"/>
      <c r="AX587" s="557">
        <f t="shared" si="278"/>
        <v>78</v>
      </c>
      <c r="AY587" s="558">
        <f t="shared" si="279"/>
        <v>22</v>
      </c>
      <c r="AZ587" s="552">
        <v>1</v>
      </c>
      <c r="BA587" s="81"/>
      <c r="BB587" s="560">
        <f t="shared" si="283"/>
        <v>78</v>
      </c>
      <c r="BC587" s="547" t="str">
        <f t="shared" si="280"/>
        <v>R</v>
      </c>
      <c r="BD587" s="542" t="str">
        <f t="shared" si="280"/>
        <v>U</v>
      </c>
      <c r="BE587" s="560">
        <f t="shared" si="284"/>
        <v>22</v>
      </c>
      <c r="BF587" s="561"/>
      <c r="BG587" s="562"/>
      <c r="BH587" s="563" t="str">
        <f t="shared" si="285"/>
        <v/>
      </c>
      <c r="BI587" s="563" t="str">
        <f t="shared" si="286"/>
        <v/>
      </c>
      <c r="BJ587" s="563">
        <f t="shared" si="287"/>
        <v>22</v>
      </c>
      <c r="BK587" s="563" t="str">
        <f t="shared" si="288"/>
        <v/>
      </c>
      <c r="BL587" s="563" t="str">
        <f t="shared" si="289"/>
        <v/>
      </c>
      <c r="BM587" s="563" t="str">
        <f t="shared" si="290"/>
        <v/>
      </c>
      <c r="BN587" s="563" t="str">
        <f t="shared" si="291"/>
        <v/>
      </c>
      <c r="BO587" s="563" t="str">
        <f t="shared" si="292"/>
        <v/>
      </c>
      <c r="BP587" s="563" t="str">
        <f t="shared" si="293"/>
        <v/>
      </c>
      <c r="BQ587" s="563" t="str">
        <f t="shared" si="294"/>
        <v/>
      </c>
      <c r="BR587" s="562" t="str">
        <f t="shared" si="282"/>
        <v>'22'</v>
      </c>
      <c r="BS587" s="81"/>
      <c r="BT587" s="169" t="str">
        <f t="shared" si="295"/>
        <v>'22'</v>
      </c>
      <c r="BU587" s="548">
        <f t="shared" si="296"/>
        <v>50</v>
      </c>
      <c r="BV587" s="169">
        <f t="shared" si="297"/>
        <v>22</v>
      </c>
      <c r="BW587" s="169"/>
      <c r="BX587" s="169">
        <f t="shared" si="298"/>
        <v>22</v>
      </c>
      <c r="BY587" s="564">
        <f t="shared" si="236"/>
        <v>78</v>
      </c>
    </row>
    <row r="588" spans="2:77" s="322" customFormat="1" ht="19.5" hidden="1" x14ac:dyDescent="0.15">
      <c r="C588" s="81"/>
      <c r="H588" s="540"/>
      <c r="I588" s="169"/>
      <c r="J588" s="1498"/>
      <c r="K588" s="1498"/>
      <c r="L588" s="540"/>
      <c r="M588" s="540"/>
      <c r="N588" s="540"/>
      <c r="O588" s="540"/>
      <c r="U588" s="1234"/>
      <c r="V588" s="1234" t="str">
        <f t="shared" si="276"/>
        <v>WBG</v>
      </c>
      <c r="W588" s="554"/>
      <c r="X588" s="717">
        <f>E358</f>
        <v>0</v>
      </c>
      <c r="Y588" s="766">
        <f>E359</f>
        <v>0</v>
      </c>
      <c r="Z588" s="774">
        <f>E360</f>
        <v>0</v>
      </c>
      <c r="AA588" s="780">
        <f>E361</f>
        <v>0</v>
      </c>
      <c r="AB588" s="620" t="str">
        <f>E362</f>
        <v>x</v>
      </c>
      <c r="AC588" s="626">
        <f>E363</f>
        <v>0</v>
      </c>
      <c r="AD588" s="792">
        <f>E364</f>
        <v>0</v>
      </c>
      <c r="AE588" s="786">
        <f>E365</f>
        <v>0</v>
      </c>
      <c r="AF588" s="798">
        <f>E366</f>
        <v>0</v>
      </c>
      <c r="AG588" s="802">
        <f>E367</f>
        <v>0</v>
      </c>
      <c r="AH588" s="554">
        <f>E368</f>
        <v>0</v>
      </c>
      <c r="AI588" s="1114"/>
      <c r="AJ588" s="555" t="str">
        <f t="shared" si="219"/>
        <v>55  /  45</v>
      </c>
      <c r="AM588" s="549">
        <f t="shared" si="277"/>
        <v>45</v>
      </c>
      <c r="AN588" s="549" t="str">
        <f t="shared" si="277"/>
        <v/>
      </c>
      <c r="AO588" s="549" t="str">
        <f t="shared" si="277"/>
        <v/>
      </c>
      <c r="AP588" s="549" t="str">
        <f t="shared" si="277"/>
        <v/>
      </c>
      <c r="AQ588" s="549">
        <f t="shared" si="277"/>
        <v>55</v>
      </c>
      <c r="AR588" s="556"/>
      <c r="AS588" s="547" t="s">
        <v>2</v>
      </c>
      <c r="AT588" s="552"/>
      <c r="AU588" s="547" t="s">
        <v>5</v>
      </c>
      <c r="AV588" s="547" t="s">
        <v>0</v>
      </c>
      <c r="AW588" s="542"/>
      <c r="AX588" s="557">
        <f t="shared" si="278"/>
        <v>55</v>
      </c>
      <c r="AY588" s="558">
        <f t="shared" si="279"/>
        <v>45</v>
      </c>
      <c r="AZ588" s="552">
        <v>1</v>
      </c>
      <c r="BA588" s="81"/>
      <c r="BB588" s="560">
        <f t="shared" si="283"/>
        <v>55</v>
      </c>
      <c r="BC588" s="547" t="str">
        <f t="shared" si="280"/>
        <v>G</v>
      </c>
      <c r="BD588" s="542" t="str">
        <f t="shared" si="280"/>
        <v>W</v>
      </c>
      <c r="BE588" s="560">
        <f t="shared" si="284"/>
        <v>45</v>
      </c>
      <c r="BF588" s="561"/>
      <c r="BG588" s="562"/>
      <c r="BH588" s="563" t="str">
        <f t="shared" si="285"/>
        <v/>
      </c>
      <c r="BI588" s="563" t="str">
        <f t="shared" si="286"/>
        <v/>
      </c>
      <c r="BJ588" s="563" t="str">
        <f t="shared" si="287"/>
        <v/>
      </c>
      <c r="BK588" s="563" t="str">
        <f t="shared" si="288"/>
        <v/>
      </c>
      <c r="BL588" s="563">
        <f t="shared" si="289"/>
        <v>45</v>
      </c>
      <c r="BM588" s="563" t="str">
        <f t="shared" si="290"/>
        <v/>
      </c>
      <c r="BN588" s="563" t="str">
        <f t="shared" si="291"/>
        <v/>
      </c>
      <c r="BO588" s="563" t="str">
        <f t="shared" si="292"/>
        <v/>
      </c>
      <c r="BP588" s="563" t="str">
        <f t="shared" si="293"/>
        <v/>
      </c>
      <c r="BQ588" s="563" t="str">
        <f t="shared" si="294"/>
        <v/>
      </c>
      <c r="BR588" s="562" t="str">
        <f t="shared" si="282"/>
        <v>'45'</v>
      </c>
      <c r="BS588" s="81"/>
      <c r="BT588" s="169" t="str">
        <f t="shared" si="295"/>
        <v>'45'</v>
      </c>
      <c r="BU588" s="548">
        <f t="shared" si="296"/>
        <v>50</v>
      </c>
      <c r="BV588" s="169">
        <f t="shared" si="297"/>
        <v>45</v>
      </c>
      <c r="BW588" s="169"/>
      <c r="BX588" s="169">
        <f t="shared" si="298"/>
        <v>45</v>
      </c>
      <c r="BY588" s="564">
        <f t="shared" si="236"/>
        <v>55</v>
      </c>
    </row>
    <row r="589" spans="2:77" s="322" customFormat="1" ht="19.5" hidden="1" x14ac:dyDescent="0.15">
      <c r="C589" s="81"/>
      <c r="H589" s="540"/>
      <c r="I589" s="169"/>
      <c r="J589" s="1498"/>
      <c r="K589" s="1498"/>
      <c r="L589" s="540"/>
      <c r="M589" s="540"/>
      <c r="N589" s="540"/>
      <c r="O589" s="540"/>
      <c r="U589" s="1234"/>
      <c r="V589" s="1234" t="str">
        <f t="shared" si="276"/>
        <v>BGU</v>
      </c>
      <c r="W589" s="554"/>
      <c r="X589" s="717">
        <f>E371</f>
        <v>0</v>
      </c>
      <c r="Y589" s="767">
        <f>E372</f>
        <v>0</v>
      </c>
      <c r="Z589" s="775">
        <f>E373</f>
        <v>0</v>
      </c>
      <c r="AA589" s="781">
        <f>E374</f>
        <v>0</v>
      </c>
      <c r="AB589" s="621">
        <f>E375</f>
        <v>0</v>
      </c>
      <c r="AC589" s="627">
        <f>E376</f>
        <v>0</v>
      </c>
      <c r="AD589" s="793">
        <f>E377</f>
        <v>0</v>
      </c>
      <c r="AE589" s="787" t="str">
        <f>E378</f>
        <v>x</v>
      </c>
      <c r="AF589" s="799">
        <f>E379</f>
        <v>0</v>
      </c>
      <c r="AG589" s="803">
        <f>E380</f>
        <v>0</v>
      </c>
      <c r="AH589" s="554">
        <f>E381</f>
        <v>0</v>
      </c>
      <c r="AI589" s="1122"/>
      <c r="AJ589" s="555" t="str">
        <f t="shared" si="219"/>
        <v>22  /  78</v>
      </c>
      <c r="AM589" s="549" t="str">
        <f t="shared" si="277"/>
        <v/>
      </c>
      <c r="AN589" s="549">
        <f t="shared" si="277"/>
        <v>78</v>
      </c>
      <c r="AO589" s="549" t="str">
        <f t="shared" si="277"/>
        <v/>
      </c>
      <c r="AP589" s="549" t="str">
        <f t="shared" si="277"/>
        <v/>
      </c>
      <c r="AQ589" s="549">
        <f t="shared" si="277"/>
        <v>22</v>
      </c>
      <c r="AR589" s="556"/>
      <c r="AS589" s="547" t="s">
        <v>2</v>
      </c>
      <c r="AT589" s="552"/>
      <c r="AU589" s="547" t="s">
        <v>5</v>
      </c>
      <c r="AV589" s="547" t="s">
        <v>3</v>
      </c>
      <c r="AW589" s="542"/>
      <c r="AX589" s="557">
        <f t="shared" si="278"/>
        <v>22</v>
      </c>
      <c r="AY589" s="558">
        <f t="shared" si="279"/>
        <v>78</v>
      </c>
      <c r="AZ589" s="552">
        <v>1</v>
      </c>
      <c r="BA589" s="81"/>
      <c r="BB589" s="560">
        <f t="shared" si="283"/>
        <v>22</v>
      </c>
      <c r="BC589" s="547" t="str">
        <f t="shared" si="280"/>
        <v>G</v>
      </c>
      <c r="BD589" s="542" t="str">
        <f t="shared" si="280"/>
        <v>U</v>
      </c>
      <c r="BE589" s="560">
        <f t="shared" si="284"/>
        <v>78</v>
      </c>
      <c r="BF589" s="561"/>
      <c r="BG589" s="562"/>
      <c r="BH589" s="563" t="str">
        <f t="shared" si="285"/>
        <v/>
      </c>
      <c r="BI589" s="563" t="str">
        <f t="shared" si="286"/>
        <v/>
      </c>
      <c r="BJ589" s="563" t="str">
        <f t="shared" si="287"/>
        <v/>
      </c>
      <c r="BK589" s="563" t="str">
        <f t="shared" si="288"/>
        <v/>
      </c>
      <c r="BL589" s="563" t="str">
        <f t="shared" si="289"/>
        <v/>
      </c>
      <c r="BM589" s="563" t="str">
        <f t="shared" si="290"/>
        <v/>
      </c>
      <c r="BN589" s="563" t="str">
        <f t="shared" si="291"/>
        <v/>
      </c>
      <c r="BO589" s="563">
        <f t="shared" si="292"/>
        <v>78</v>
      </c>
      <c r="BP589" s="563" t="str">
        <f t="shared" si="293"/>
        <v/>
      </c>
      <c r="BQ589" s="563" t="str">
        <f t="shared" si="294"/>
        <v/>
      </c>
      <c r="BR589" s="562" t="str">
        <f t="shared" si="282"/>
        <v>'78'</v>
      </c>
      <c r="BS589" s="81"/>
      <c r="BT589" s="169" t="str">
        <f t="shared" si="295"/>
        <v>'78'</v>
      </c>
      <c r="BU589" s="548">
        <f t="shared" si="296"/>
        <v>50</v>
      </c>
      <c r="BV589" s="169">
        <f t="shared" si="297"/>
        <v>78</v>
      </c>
      <c r="BW589" s="169"/>
      <c r="BX589" s="169">
        <f t="shared" si="298"/>
        <v>78</v>
      </c>
      <c r="BY589" s="564">
        <f t="shared" si="236"/>
        <v>22</v>
      </c>
    </row>
    <row r="590" spans="2:77" s="322" customFormat="1" ht="20.25" hidden="1" thickBot="1" x14ac:dyDescent="0.2">
      <c r="C590" s="81"/>
      <c r="H590" s="540"/>
      <c r="I590" s="169"/>
      <c r="J590" s="1498"/>
      <c r="K590" s="1498"/>
      <c r="L590" s="540"/>
      <c r="M590" s="540"/>
      <c r="N590" s="540"/>
      <c r="O590" s="540"/>
      <c r="U590" s="1234"/>
      <c r="V590" s="1234" t="str">
        <f t="shared" si="276"/>
        <v>WUB</v>
      </c>
      <c r="W590" s="554"/>
      <c r="X590" s="770">
        <f>E384</f>
        <v>0</v>
      </c>
      <c r="Y590" s="768">
        <f>E385</f>
        <v>0</v>
      </c>
      <c r="Z590" s="776">
        <f>E386</f>
        <v>0</v>
      </c>
      <c r="AA590" s="782">
        <f>E387</f>
        <v>0</v>
      </c>
      <c r="AB590" s="622">
        <f>E388</f>
        <v>0</v>
      </c>
      <c r="AC590" s="628">
        <f>E389</f>
        <v>0</v>
      </c>
      <c r="AD590" s="794">
        <f>E390</f>
        <v>0</v>
      </c>
      <c r="AE590" s="788">
        <f>E391</f>
        <v>0</v>
      </c>
      <c r="AF590" s="800" t="str">
        <f>E392</f>
        <v>x</v>
      </c>
      <c r="AG590" s="804" t="str">
        <f>E393</f>
        <v>x</v>
      </c>
      <c r="AH590" s="554">
        <f>E394</f>
        <v>0</v>
      </c>
      <c r="AI590" s="1122"/>
      <c r="AJ590" s="555" t="str">
        <f t="shared" si="219"/>
        <v>6  /  94</v>
      </c>
      <c r="AM590" s="549">
        <f t="shared" si="277"/>
        <v>6</v>
      </c>
      <c r="AN590" s="549">
        <f t="shared" si="277"/>
        <v>94</v>
      </c>
      <c r="AO590" s="549" t="str">
        <f t="shared" si="277"/>
        <v/>
      </c>
      <c r="AP590" s="549" t="str">
        <f t="shared" si="277"/>
        <v/>
      </c>
      <c r="AQ590" s="549" t="str">
        <f t="shared" si="277"/>
        <v/>
      </c>
      <c r="AR590" s="556"/>
      <c r="AS590" s="547" t="s">
        <v>2</v>
      </c>
      <c r="AT590" s="552"/>
      <c r="AU590" s="547" t="s">
        <v>0</v>
      </c>
      <c r="AV590" s="547" t="s">
        <v>3</v>
      </c>
      <c r="AW590" s="542"/>
      <c r="AX590" s="557">
        <f t="shared" si="278"/>
        <v>6</v>
      </c>
      <c r="AY590" s="558">
        <f t="shared" si="279"/>
        <v>94</v>
      </c>
      <c r="AZ590" s="552">
        <v>1</v>
      </c>
      <c r="BA590" s="81"/>
      <c r="BB590" s="560">
        <f t="shared" si="283"/>
        <v>6</v>
      </c>
      <c r="BC590" s="547" t="str">
        <f t="shared" si="280"/>
        <v>W</v>
      </c>
      <c r="BD590" s="542" t="str">
        <f t="shared" si="280"/>
        <v>U</v>
      </c>
      <c r="BE590" s="560">
        <f t="shared" si="284"/>
        <v>94</v>
      </c>
      <c r="BF590" s="561"/>
      <c r="BG590" s="562"/>
      <c r="BH590" s="563" t="str">
        <f t="shared" si="285"/>
        <v/>
      </c>
      <c r="BI590" s="563" t="str">
        <f t="shared" si="286"/>
        <v/>
      </c>
      <c r="BJ590" s="563" t="str">
        <f t="shared" si="287"/>
        <v/>
      </c>
      <c r="BK590" s="563" t="str">
        <f t="shared" si="288"/>
        <v/>
      </c>
      <c r="BL590" s="563" t="str">
        <f t="shared" si="289"/>
        <v/>
      </c>
      <c r="BM590" s="563" t="str">
        <f t="shared" si="290"/>
        <v/>
      </c>
      <c r="BN590" s="563" t="str">
        <f t="shared" si="291"/>
        <v/>
      </c>
      <c r="BO590" s="563" t="str">
        <f t="shared" si="292"/>
        <v/>
      </c>
      <c r="BP590" s="563">
        <f t="shared" si="293"/>
        <v>89</v>
      </c>
      <c r="BQ590" s="563">
        <f t="shared" si="294"/>
        <v>99</v>
      </c>
      <c r="BR590" s="562" t="str">
        <f t="shared" si="282"/>
        <v>'8999'</v>
      </c>
      <c r="BS590" s="81"/>
      <c r="BT590" s="169" t="str">
        <f t="shared" si="295"/>
        <v>'8999'</v>
      </c>
      <c r="BU590" s="548">
        <f t="shared" si="296"/>
        <v>50</v>
      </c>
      <c r="BV590" s="169">
        <f t="shared" si="297"/>
        <v>94</v>
      </c>
      <c r="BW590" s="169"/>
      <c r="BX590" s="169">
        <f t="shared" si="298"/>
        <v>94</v>
      </c>
      <c r="BY590" s="564">
        <f t="shared" si="236"/>
        <v>6</v>
      </c>
    </row>
    <row r="591" spans="2:77" s="322" customFormat="1" ht="21" hidden="1" thickTop="1" thickBot="1" x14ac:dyDescent="0.25">
      <c r="C591" s="81"/>
      <c r="H591" s="540"/>
      <c r="I591" s="169"/>
      <c r="J591" s="1498"/>
      <c r="K591" s="1498"/>
      <c r="L591" s="540"/>
      <c r="M591" s="540"/>
      <c r="N591" s="540"/>
      <c r="O591" s="540"/>
      <c r="U591" s="545"/>
      <c r="V591" s="545"/>
      <c r="W591" s="545"/>
      <c r="X591" s="566"/>
      <c r="Y591" s="566"/>
      <c r="Z591" s="566"/>
      <c r="AA591" s="566"/>
      <c r="AB591" s="566"/>
      <c r="AC591" s="567"/>
      <c r="AD591" s="567"/>
      <c r="AE591" s="567"/>
      <c r="AF591" s="567"/>
      <c r="AG591" s="567"/>
      <c r="AH591" s="554"/>
      <c r="AI591" s="1117"/>
      <c r="AJ591" s="555"/>
      <c r="AM591" s="552"/>
      <c r="AN591" s="552"/>
      <c r="AO591" s="552"/>
      <c r="AP591" s="552"/>
      <c r="AQ591" s="552"/>
      <c r="AR591" s="556"/>
      <c r="AS591" s="552"/>
      <c r="AT591" s="552"/>
      <c r="AU591" s="559"/>
      <c r="AV591" s="559"/>
      <c r="AW591" s="551"/>
      <c r="AX591" s="552"/>
      <c r="AY591" s="552"/>
      <c r="AZ591" s="552"/>
      <c r="BA591" s="81"/>
      <c r="BB591" s="81"/>
      <c r="BC591" s="81"/>
      <c r="BD591" s="543"/>
      <c r="BE591" s="81"/>
      <c r="BF591" s="544"/>
      <c r="BG591" s="169"/>
      <c r="BS591" s="81"/>
      <c r="BT591" s="169"/>
      <c r="BU591" s="169"/>
      <c r="BV591" s="169"/>
      <c r="BW591" s="169"/>
      <c r="BX591" s="169"/>
      <c r="BY591" s="169"/>
    </row>
    <row r="592" spans="2:77" s="322" customFormat="1" ht="20.25" hidden="1" thickTop="1" x14ac:dyDescent="0.15">
      <c r="C592" s="81"/>
      <c r="H592" s="540"/>
      <c r="I592" s="169"/>
      <c r="J592" s="1498"/>
      <c r="K592" s="1498"/>
      <c r="L592" s="540"/>
      <c r="M592" s="540"/>
      <c r="N592" s="540"/>
      <c r="O592" s="540"/>
      <c r="U592" s="1234"/>
      <c r="V592" s="1234" t="str">
        <f t="shared" ref="V592:V597" si="299">usrCode(AS592&amp;AU592&amp;AV592)</f>
        <v>RGW</v>
      </c>
      <c r="W592" s="554"/>
      <c r="X592" s="726" t="str">
        <f>E399</f>
        <v>x</v>
      </c>
      <c r="Y592" s="720">
        <f>E400</f>
        <v>0</v>
      </c>
      <c r="Z592" s="729">
        <f>E401</f>
        <v>0</v>
      </c>
      <c r="AA592" s="735">
        <f>E402</f>
        <v>0</v>
      </c>
      <c r="AB592" s="629">
        <f>E403</f>
        <v>0</v>
      </c>
      <c r="AC592" s="635">
        <f>E404</f>
        <v>0</v>
      </c>
      <c r="AD592" s="747">
        <f>E405</f>
        <v>0</v>
      </c>
      <c r="AE592" s="741">
        <f>E406</f>
        <v>0</v>
      </c>
      <c r="AF592" s="753">
        <f>E407</f>
        <v>0</v>
      </c>
      <c r="AG592" s="759">
        <f>E408</f>
        <v>0</v>
      </c>
      <c r="AH592" s="554">
        <f>E409</f>
        <v>0</v>
      </c>
      <c r="AI592" s="1115"/>
      <c r="AJ592" s="555" t="str">
        <f t="shared" si="219"/>
        <v>99  /  1</v>
      </c>
      <c r="AM592" s="549">
        <f t="shared" ref="AM592:AQ597" si="300">IF(AM$19=$AU592,$AX592,IF(AM$19=$AV592,$AY592,""))</f>
        <v>1</v>
      </c>
      <c r="AN592" s="549" t="str">
        <f t="shared" si="300"/>
        <v/>
      </c>
      <c r="AO592" s="549" t="str">
        <f t="shared" si="300"/>
        <v/>
      </c>
      <c r="AP592" s="549" t="str">
        <f t="shared" si="300"/>
        <v/>
      </c>
      <c r="AQ592" s="549">
        <f t="shared" si="300"/>
        <v>99</v>
      </c>
      <c r="AR592" s="556"/>
      <c r="AS592" s="547" t="s">
        <v>4</v>
      </c>
      <c r="AT592" s="552"/>
      <c r="AU592" s="547" t="s">
        <v>5</v>
      </c>
      <c r="AV592" s="547" t="s">
        <v>0</v>
      </c>
      <c r="AW592" s="542"/>
      <c r="AX592" s="557">
        <f t="shared" ref="AX592:AX597" si="301">BB592*AZ592</f>
        <v>99</v>
      </c>
      <c r="AY592" s="558">
        <f t="shared" ref="AY592:AY597" si="302">BE592*AZ592</f>
        <v>1</v>
      </c>
      <c r="AZ592" s="552">
        <v>1</v>
      </c>
      <c r="BA592" s="81"/>
      <c r="BB592" s="560">
        <f>BY592</f>
        <v>99</v>
      </c>
      <c r="BC592" s="547" t="str">
        <f t="shared" ref="BC592:BD597" si="303">AU592</f>
        <v>G</v>
      </c>
      <c r="BD592" s="542" t="str">
        <f t="shared" si="303"/>
        <v>W</v>
      </c>
      <c r="BE592" s="560">
        <f>BX592</f>
        <v>1</v>
      </c>
      <c r="BF592" s="561"/>
      <c r="BG592" s="562">
        <f>IF(BR592="''",AVERAGE($BH$18:$BQ$18),)*AVERAGE(BH592:BQ592)</f>
        <v>0</v>
      </c>
      <c r="BH592" s="563">
        <f t="shared" ref="BH592:BQ592" si="304">IF(X592&lt;&gt;0,BH$18,"")</f>
        <v>1</v>
      </c>
      <c r="BI592" s="563" t="str">
        <f t="shared" si="304"/>
        <v/>
      </c>
      <c r="BJ592" s="563" t="str">
        <f t="shared" si="304"/>
        <v/>
      </c>
      <c r="BK592" s="563" t="str">
        <f t="shared" si="304"/>
        <v/>
      </c>
      <c r="BL592" s="563" t="str">
        <f t="shared" si="304"/>
        <v/>
      </c>
      <c r="BM592" s="563" t="str">
        <f t="shared" si="304"/>
        <v/>
      </c>
      <c r="BN592" s="563" t="str">
        <f t="shared" si="304"/>
        <v/>
      </c>
      <c r="BO592" s="563" t="str">
        <f t="shared" si="304"/>
        <v/>
      </c>
      <c r="BP592" s="563" t="str">
        <f t="shared" si="304"/>
        <v/>
      </c>
      <c r="BQ592" s="563" t="str">
        <f t="shared" si="304"/>
        <v/>
      </c>
      <c r="BR592" s="562" t="str">
        <f t="shared" ref="BR592:BR597" si="305">"'"&amp;BH592&amp;BI592&amp;BJ592&amp;BK592&amp;BL592&amp;BM592&amp;BN592&amp;BO592&amp;BP592&amp;BQ592&amp;"'"</f>
        <v>'1'</v>
      </c>
      <c r="BS592" s="81"/>
      <c r="BT592" s="169" t="str">
        <f>BR592</f>
        <v>'1'</v>
      </c>
      <c r="BU592" s="548">
        <f>AVERAGE($BH$18:$BQ$18)</f>
        <v>50</v>
      </c>
      <c r="BV592" s="169">
        <f>AVERAGE(BH592:BQ592)</f>
        <v>1</v>
      </c>
      <c r="BW592" s="169"/>
      <c r="BX592" s="169">
        <f>IF(BT592="''",BU592,BV592)</f>
        <v>1</v>
      </c>
      <c r="BY592" s="564">
        <f t="shared" si="236"/>
        <v>99</v>
      </c>
    </row>
    <row r="593" spans="3:77" s="322" customFormat="1" ht="21" hidden="1" x14ac:dyDescent="0.15">
      <c r="C593" s="81"/>
      <c r="H593" s="540"/>
      <c r="I593" s="169"/>
      <c r="J593" s="1498"/>
      <c r="K593" s="1498"/>
      <c r="L593" s="540"/>
      <c r="M593" s="540"/>
      <c r="N593" s="540"/>
      <c r="O593" s="540"/>
      <c r="U593" s="1234"/>
      <c r="V593" s="1234" t="str">
        <f t="shared" si="299"/>
        <v>GUR</v>
      </c>
      <c r="W593" s="554"/>
      <c r="X593" s="718">
        <f>E412</f>
        <v>0</v>
      </c>
      <c r="Y593" s="721">
        <f>E413</f>
        <v>0</v>
      </c>
      <c r="Z593" s="730">
        <f>E414</f>
        <v>0</v>
      </c>
      <c r="AA593" s="736">
        <f>E415</f>
        <v>0</v>
      </c>
      <c r="AB593" s="630">
        <f>E416</f>
        <v>0</v>
      </c>
      <c r="AC593" s="636">
        <f>E417</f>
        <v>0</v>
      </c>
      <c r="AD593" s="748" t="str">
        <f>E418</f>
        <v>x</v>
      </c>
      <c r="AE593" s="742" t="str">
        <f>E419</f>
        <v>x</v>
      </c>
      <c r="AF593" s="754">
        <f>E420</f>
        <v>0</v>
      </c>
      <c r="AG593" s="760">
        <f>E421</f>
        <v>0</v>
      </c>
      <c r="AH593" s="554">
        <f>E422</f>
        <v>0</v>
      </c>
      <c r="AI593" s="1118"/>
      <c r="AJ593" s="555" t="str">
        <f t="shared" si="219"/>
        <v>27,5  /  72,5</v>
      </c>
      <c r="AM593" s="549" t="str">
        <f t="shared" si="300"/>
        <v/>
      </c>
      <c r="AN593" s="549">
        <f t="shared" si="300"/>
        <v>72.5</v>
      </c>
      <c r="AO593" s="549" t="str">
        <f t="shared" si="300"/>
        <v/>
      </c>
      <c r="AP593" s="549" t="str">
        <f t="shared" si="300"/>
        <v/>
      </c>
      <c r="AQ593" s="549">
        <f t="shared" si="300"/>
        <v>27.5</v>
      </c>
      <c r="AR593" s="556"/>
      <c r="AS593" s="547" t="s">
        <v>4</v>
      </c>
      <c r="AT593" s="552"/>
      <c r="AU593" s="547" t="s">
        <v>5</v>
      </c>
      <c r="AV593" s="547" t="s">
        <v>3</v>
      </c>
      <c r="AW593" s="542"/>
      <c r="AX593" s="557">
        <f t="shared" si="301"/>
        <v>27.5</v>
      </c>
      <c r="AY593" s="558">
        <f t="shared" si="302"/>
        <v>72.5</v>
      </c>
      <c r="AZ593" s="552">
        <v>1</v>
      </c>
      <c r="BA593" s="81"/>
      <c r="BB593" s="560">
        <f t="shared" ref="BB593:BB597" si="306">BY593</f>
        <v>27.5</v>
      </c>
      <c r="BC593" s="547" t="str">
        <f t="shared" si="303"/>
        <v>G</v>
      </c>
      <c r="BD593" s="542" t="str">
        <f t="shared" si="303"/>
        <v>U</v>
      </c>
      <c r="BE593" s="560">
        <f t="shared" ref="BE593:BE597" si="307">BX593</f>
        <v>72.5</v>
      </c>
      <c r="BF593" s="561"/>
      <c r="BG593" s="562"/>
      <c r="BH593" s="563" t="str">
        <f t="shared" ref="BH593:BH597" si="308">IF(X593&lt;&gt;0,BH$18,"")</f>
        <v/>
      </c>
      <c r="BI593" s="563" t="str">
        <f t="shared" ref="BI593:BI597" si="309">IF(Y593&lt;&gt;0,BI$18,"")</f>
        <v/>
      </c>
      <c r="BJ593" s="563" t="str">
        <f t="shared" ref="BJ593:BJ597" si="310">IF(Z593&lt;&gt;0,BJ$18,"")</f>
        <v/>
      </c>
      <c r="BK593" s="563" t="str">
        <f t="shared" ref="BK593:BK597" si="311">IF(AA593&lt;&gt;0,BK$18,"")</f>
        <v/>
      </c>
      <c r="BL593" s="563" t="str">
        <f t="shared" ref="BL593:BL597" si="312">IF(AB593&lt;&gt;0,BL$18,"")</f>
        <v/>
      </c>
      <c r="BM593" s="563" t="str">
        <f t="shared" ref="BM593:BM597" si="313">IF(AC593&lt;&gt;0,BM$18,"")</f>
        <v/>
      </c>
      <c r="BN593" s="563">
        <f t="shared" ref="BN593:BN597" si="314">IF(AD593&lt;&gt;0,BN$18,"")</f>
        <v>67</v>
      </c>
      <c r="BO593" s="563">
        <f t="shared" ref="BO593:BO597" si="315">IF(AE593&lt;&gt;0,BO$18,"")</f>
        <v>78</v>
      </c>
      <c r="BP593" s="563" t="str">
        <f t="shared" ref="BP593:BP597" si="316">IF(AF593&lt;&gt;0,BP$18,"")</f>
        <v/>
      </c>
      <c r="BQ593" s="563" t="str">
        <f t="shared" ref="BQ593:BQ597" si="317">IF(AG593&lt;&gt;0,BQ$18,"")</f>
        <v/>
      </c>
      <c r="BR593" s="562" t="str">
        <f t="shared" si="305"/>
        <v>'6778'</v>
      </c>
      <c r="BS593" s="81"/>
      <c r="BT593" s="169" t="str">
        <f t="shared" ref="BT593:BT597" si="318">BR593</f>
        <v>'6778'</v>
      </c>
      <c r="BU593" s="548">
        <f t="shared" ref="BU593:BU597" si="319">AVERAGE($BH$18:$BQ$18)</f>
        <v>50</v>
      </c>
      <c r="BV593" s="169">
        <f t="shared" ref="BV593:BV597" si="320">AVERAGE(BH593:BQ593)</f>
        <v>72.5</v>
      </c>
      <c r="BW593" s="169"/>
      <c r="BX593" s="169">
        <f t="shared" ref="BX593:BX597" si="321">IF(BT593="''",BU593,BV593)</f>
        <v>72.5</v>
      </c>
      <c r="BY593" s="564">
        <f t="shared" si="236"/>
        <v>27.5</v>
      </c>
    </row>
    <row r="594" spans="3:77" s="322" customFormat="1" ht="52.5" hidden="1" x14ac:dyDescent="0.15">
      <c r="C594" s="81"/>
      <c r="H594" s="540"/>
      <c r="I594" s="169"/>
      <c r="J594" s="1498"/>
      <c r="K594" s="1498"/>
      <c r="L594" s="540"/>
      <c r="M594" s="540"/>
      <c r="N594" s="540"/>
      <c r="O594" s="540"/>
      <c r="U594" s="1234"/>
      <c r="V594" s="1234" t="str">
        <f t="shared" si="299"/>
        <v>BRG</v>
      </c>
      <c r="W594" s="1284" t="s">
        <v>370</v>
      </c>
      <c r="X594" s="718" t="str">
        <f>E434</f>
        <v>x</v>
      </c>
      <c r="Y594" s="722" t="str">
        <f>E433</f>
        <v>x</v>
      </c>
      <c r="Z594" s="731" t="str">
        <f>E432</f>
        <v>x</v>
      </c>
      <c r="AA594" s="737">
        <f>E431</f>
        <v>0</v>
      </c>
      <c r="AB594" s="631">
        <f>E430</f>
        <v>0</v>
      </c>
      <c r="AC594" s="637">
        <f>E429</f>
        <v>0</v>
      </c>
      <c r="AD594" s="749">
        <f>E428</f>
        <v>0</v>
      </c>
      <c r="AE594" s="743">
        <f>E427</f>
        <v>0</v>
      </c>
      <c r="AF594" s="755">
        <f>E426</f>
        <v>0</v>
      </c>
      <c r="AG594" s="761">
        <f>E425</f>
        <v>0</v>
      </c>
      <c r="AH594" s="554">
        <f>E435</f>
        <v>0</v>
      </c>
      <c r="AI594" s="1123"/>
      <c r="AJ594" s="555" t="str">
        <f t="shared" si="219"/>
        <v>88,6666666666667  /  11,3333333333333</v>
      </c>
      <c r="AM594" s="549" t="str">
        <f t="shared" si="300"/>
        <v/>
      </c>
      <c r="AN594" s="549" t="str">
        <f t="shared" si="300"/>
        <v/>
      </c>
      <c r="AO594" s="549">
        <f t="shared" si="300"/>
        <v>11.333333333333334</v>
      </c>
      <c r="AP594" s="549" t="str">
        <f t="shared" si="300"/>
        <v/>
      </c>
      <c r="AQ594" s="549">
        <f t="shared" si="300"/>
        <v>88.666666666666671</v>
      </c>
      <c r="AR594" s="556"/>
      <c r="AS594" s="547" t="s">
        <v>4</v>
      </c>
      <c r="AT594" s="552"/>
      <c r="AU594" s="547" t="s">
        <v>5</v>
      </c>
      <c r="AV594" s="547" t="s">
        <v>2</v>
      </c>
      <c r="AW594" s="542"/>
      <c r="AX594" s="557">
        <f t="shared" si="301"/>
        <v>88.666666666666671</v>
      </c>
      <c r="AY594" s="558">
        <f t="shared" si="302"/>
        <v>11.333333333333334</v>
      </c>
      <c r="AZ594" s="552">
        <v>1</v>
      </c>
      <c r="BA594" s="81"/>
      <c r="BB594" s="560">
        <f t="shared" si="306"/>
        <v>88.666666666666671</v>
      </c>
      <c r="BC594" s="547" t="str">
        <f t="shared" si="303"/>
        <v>G</v>
      </c>
      <c r="BD594" s="542" t="str">
        <f t="shared" si="303"/>
        <v>B</v>
      </c>
      <c r="BE594" s="560">
        <f t="shared" si="307"/>
        <v>11.333333333333334</v>
      </c>
      <c r="BF594" s="561"/>
      <c r="BG594" s="562"/>
      <c r="BH594" s="563">
        <f t="shared" si="308"/>
        <v>1</v>
      </c>
      <c r="BI594" s="563">
        <f t="shared" si="309"/>
        <v>11</v>
      </c>
      <c r="BJ594" s="563">
        <f t="shared" si="310"/>
        <v>22</v>
      </c>
      <c r="BK594" s="563" t="str">
        <f t="shared" si="311"/>
        <v/>
      </c>
      <c r="BL594" s="563" t="str">
        <f t="shared" si="312"/>
        <v/>
      </c>
      <c r="BM594" s="563" t="str">
        <f t="shared" si="313"/>
        <v/>
      </c>
      <c r="BN594" s="563" t="str">
        <f t="shared" si="314"/>
        <v/>
      </c>
      <c r="BO594" s="563" t="str">
        <f t="shared" si="315"/>
        <v/>
      </c>
      <c r="BP594" s="563" t="str">
        <f t="shared" si="316"/>
        <v/>
      </c>
      <c r="BQ594" s="563" t="str">
        <f t="shared" si="317"/>
        <v/>
      </c>
      <c r="BR594" s="562" t="str">
        <f t="shared" si="305"/>
        <v>'11122'</v>
      </c>
      <c r="BS594" s="81"/>
      <c r="BT594" s="169" t="str">
        <f t="shared" si="318"/>
        <v>'11122'</v>
      </c>
      <c r="BU594" s="548">
        <f t="shared" si="319"/>
        <v>50</v>
      </c>
      <c r="BV594" s="169">
        <f t="shared" si="320"/>
        <v>11.333333333333334</v>
      </c>
      <c r="BW594" s="169"/>
      <c r="BX594" s="169">
        <f t="shared" si="321"/>
        <v>11.333333333333334</v>
      </c>
      <c r="BY594" s="564">
        <f t="shared" si="236"/>
        <v>88.666666666666671</v>
      </c>
    </row>
    <row r="595" spans="3:77" s="322" customFormat="1" ht="19.5" hidden="1" x14ac:dyDescent="0.15">
      <c r="C595" s="81"/>
      <c r="H595" s="540"/>
      <c r="I595" s="169"/>
      <c r="J595" s="1498"/>
      <c r="K595" s="1498"/>
      <c r="L595" s="540"/>
      <c r="M595" s="540"/>
      <c r="N595" s="540"/>
      <c r="O595" s="540"/>
      <c r="U595" s="1234"/>
      <c r="V595" s="1234" t="str">
        <f t="shared" si="299"/>
        <v>URW</v>
      </c>
      <c r="W595" s="554"/>
      <c r="X595" s="727">
        <f>E438</f>
        <v>0</v>
      </c>
      <c r="Y595" s="723">
        <f>E439</f>
        <v>0</v>
      </c>
      <c r="Z595" s="732">
        <f>E440</f>
        <v>0</v>
      </c>
      <c r="AA595" s="738">
        <f>E441</f>
        <v>0</v>
      </c>
      <c r="AB595" s="632">
        <f>E442</f>
        <v>0</v>
      </c>
      <c r="AC595" s="638">
        <f>E443</f>
        <v>0</v>
      </c>
      <c r="AD595" s="750">
        <f>E444</f>
        <v>0</v>
      </c>
      <c r="AE595" s="744">
        <f>E445</f>
        <v>0</v>
      </c>
      <c r="AF595" s="756" t="str">
        <f>E446</f>
        <v>x</v>
      </c>
      <c r="AG595" s="760" t="str">
        <f>E447</f>
        <v>x</v>
      </c>
      <c r="AH595" s="554">
        <f>E448</f>
        <v>0</v>
      </c>
      <c r="AI595" s="1118"/>
      <c r="AJ595" s="555" t="str">
        <f t="shared" si="219"/>
        <v>6  /  94</v>
      </c>
      <c r="AM595" s="549">
        <f t="shared" si="300"/>
        <v>6</v>
      </c>
      <c r="AN595" s="549">
        <f t="shared" si="300"/>
        <v>94</v>
      </c>
      <c r="AO595" s="549" t="str">
        <f t="shared" si="300"/>
        <v/>
      </c>
      <c r="AP595" s="549" t="str">
        <f t="shared" si="300"/>
        <v/>
      </c>
      <c r="AQ595" s="549" t="str">
        <f t="shared" si="300"/>
        <v/>
      </c>
      <c r="AR595" s="556"/>
      <c r="AS595" s="547" t="s">
        <v>4</v>
      </c>
      <c r="AT595" s="552"/>
      <c r="AU595" s="547" t="s">
        <v>0</v>
      </c>
      <c r="AV595" s="547" t="s">
        <v>3</v>
      </c>
      <c r="AW595" s="542"/>
      <c r="AX595" s="557">
        <f t="shared" si="301"/>
        <v>6</v>
      </c>
      <c r="AY595" s="558">
        <f t="shared" si="302"/>
        <v>94</v>
      </c>
      <c r="AZ595" s="552">
        <v>1</v>
      </c>
      <c r="BA595" s="81"/>
      <c r="BB595" s="560">
        <f t="shared" si="306"/>
        <v>6</v>
      </c>
      <c r="BC595" s="547" t="str">
        <f t="shared" si="303"/>
        <v>W</v>
      </c>
      <c r="BD595" s="542" t="str">
        <f t="shared" si="303"/>
        <v>U</v>
      </c>
      <c r="BE595" s="560">
        <f t="shared" si="307"/>
        <v>94</v>
      </c>
      <c r="BF595" s="561"/>
      <c r="BG595" s="562"/>
      <c r="BH595" s="563" t="str">
        <f t="shared" si="308"/>
        <v/>
      </c>
      <c r="BI595" s="563" t="str">
        <f t="shared" si="309"/>
        <v/>
      </c>
      <c r="BJ595" s="563" t="str">
        <f t="shared" si="310"/>
        <v/>
      </c>
      <c r="BK595" s="563" t="str">
        <f t="shared" si="311"/>
        <v/>
      </c>
      <c r="BL595" s="563" t="str">
        <f t="shared" si="312"/>
        <v/>
      </c>
      <c r="BM595" s="563" t="str">
        <f t="shared" si="313"/>
        <v/>
      </c>
      <c r="BN595" s="563" t="str">
        <f t="shared" si="314"/>
        <v/>
      </c>
      <c r="BO595" s="563" t="str">
        <f t="shared" si="315"/>
        <v/>
      </c>
      <c r="BP595" s="563">
        <f t="shared" si="316"/>
        <v>89</v>
      </c>
      <c r="BQ595" s="563">
        <f t="shared" si="317"/>
        <v>99</v>
      </c>
      <c r="BR595" s="562" t="str">
        <f t="shared" si="305"/>
        <v>'8999'</v>
      </c>
      <c r="BS595" s="81"/>
      <c r="BT595" s="169" t="str">
        <f t="shared" si="318"/>
        <v>'8999'</v>
      </c>
      <c r="BU595" s="548">
        <f t="shared" si="319"/>
        <v>50</v>
      </c>
      <c r="BV595" s="169">
        <f t="shared" si="320"/>
        <v>94</v>
      </c>
      <c r="BW595" s="169"/>
      <c r="BX595" s="169">
        <f t="shared" si="321"/>
        <v>94</v>
      </c>
      <c r="BY595" s="564">
        <f t="shared" si="236"/>
        <v>6</v>
      </c>
    </row>
    <row r="596" spans="3:77" s="322" customFormat="1" ht="19.5" hidden="1" x14ac:dyDescent="0.15">
      <c r="C596" s="81"/>
      <c r="H596" s="540"/>
      <c r="I596" s="169"/>
      <c r="J596" s="1498"/>
      <c r="K596" s="1498"/>
      <c r="L596" s="540"/>
      <c r="M596" s="540"/>
      <c r="N596" s="540"/>
      <c r="O596" s="540"/>
      <c r="U596" s="1234"/>
      <c r="V596" s="1234" t="str">
        <f t="shared" si="299"/>
        <v>RWB</v>
      </c>
      <c r="W596" s="554"/>
      <c r="X596" s="727">
        <f>E451</f>
        <v>0</v>
      </c>
      <c r="Y596" s="724">
        <f>E452</f>
        <v>0</v>
      </c>
      <c r="Z596" s="733">
        <f>E453</f>
        <v>0</v>
      </c>
      <c r="AA596" s="739" t="str">
        <f>E454</f>
        <v>x</v>
      </c>
      <c r="AB596" s="633">
        <f>E455</f>
        <v>0</v>
      </c>
      <c r="AC596" s="639">
        <f>E456</f>
        <v>0</v>
      </c>
      <c r="AD596" s="751">
        <f>E457</f>
        <v>0</v>
      </c>
      <c r="AE596" s="745">
        <f>E458</f>
        <v>0</v>
      </c>
      <c r="AF596" s="757">
        <f>E459</f>
        <v>0</v>
      </c>
      <c r="AG596" s="761">
        <f>E460</f>
        <v>0</v>
      </c>
      <c r="AH596" s="554">
        <f>E461</f>
        <v>0</v>
      </c>
      <c r="AI596" s="1123"/>
      <c r="AJ596" s="555" t="str">
        <f t="shared" si="219"/>
        <v>67  /  33</v>
      </c>
      <c r="AM596" s="549">
        <f t="shared" si="300"/>
        <v>67</v>
      </c>
      <c r="AN596" s="549" t="str">
        <f t="shared" si="300"/>
        <v/>
      </c>
      <c r="AO596" s="549">
        <f t="shared" si="300"/>
        <v>33</v>
      </c>
      <c r="AP596" s="549" t="str">
        <f t="shared" si="300"/>
        <v/>
      </c>
      <c r="AQ596" s="549" t="str">
        <f t="shared" si="300"/>
        <v/>
      </c>
      <c r="AR596" s="556"/>
      <c r="AS596" s="547" t="s">
        <v>4</v>
      </c>
      <c r="AT596" s="552"/>
      <c r="AU596" s="547" t="s">
        <v>0</v>
      </c>
      <c r="AV596" s="547" t="s">
        <v>2</v>
      </c>
      <c r="AW596" s="542"/>
      <c r="AX596" s="557">
        <f t="shared" si="301"/>
        <v>67</v>
      </c>
      <c r="AY596" s="558">
        <f t="shared" si="302"/>
        <v>33</v>
      </c>
      <c r="AZ596" s="552">
        <v>1</v>
      </c>
      <c r="BA596" s="81"/>
      <c r="BB596" s="560">
        <f t="shared" si="306"/>
        <v>67</v>
      </c>
      <c r="BC596" s="547" t="str">
        <f t="shared" si="303"/>
        <v>W</v>
      </c>
      <c r="BD596" s="542" t="str">
        <f t="shared" si="303"/>
        <v>B</v>
      </c>
      <c r="BE596" s="560">
        <f t="shared" si="307"/>
        <v>33</v>
      </c>
      <c r="BF596" s="561"/>
      <c r="BG596" s="562"/>
      <c r="BH596" s="563" t="str">
        <f t="shared" si="308"/>
        <v/>
      </c>
      <c r="BI596" s="563" t="str">
        <f t="shared" si="309"/>
        <v/>
      </c>
      <c r="BJ596" s="563" t="str">
        <f t="shared" si="310"/>
        <v/>
      </c>
      <c r="BK596" s="563">
        <f t="shared" si="311"/>
        <v>33</v>
      </c>
      <c r="BL596" s="563" t="str">
        <f t="shared" si="312"/>
        <v/>
      </c>
      <c r="BM596" s="563" t="str">
        <f t="shared" si="313"/>
        <v/>
      </c>
      <c r="BN596" s="563" t="str">
        <f t="shared" si="314"/>
        <v/>
      </c>
      <c r="BO596" s="563" t="str">
        <f t="shared" si="315"/>
        <v/>
      </c>
      <c r="BP596" s="563" t="str">
        <f t="shared" si="316"/>
        <v/>
      </c>
      <c r="BQ596" s="563" t="str">
        <f t="shared" si="317"/>
        <v/>
      </c>
      <c r="BR596" s="562" t="str">
        <f t="shared" si="305"/>
        <v>'33'</v>
      </c>
      <c r="BS596" s="81"/>
      <c r="BT596" s="169" t="str">
        <f t="shared" si="318"/>
        <v>'33'</v>
      </c>
      <c r="BU596" s="548">
        <f t="shared" si="319"/>
        <v>50</v>
      </c>
      <c r="BV596" s="169">
        <f t="shared" si="320"/>
        <v>33</v>
      </c>
      <c r="BW596" s="169"/>
      <c r="BX596" s="169">
        <f t="shared" si="321"/>
        <v>33</v>
      </c>
      <c r="BY596" s="564">
        <f t="shared" si="236"/>
        <v>67</v>
      </c>
    </row>
    <row r="597" spans="3:77" s="322" customFormat="1" ht="20.25" hidden="1" thickBot="1" x14ac:dyDescent="0.2">
      <c r="C597" s="81"/>
      <c r="H597" s="540"/>
      <c r="I597" s="169"/>
      <c r="J597" s="1498"/>
      <c r="K597" s="1498"/>
      <c r="L597" s="540"/>
      <c r="M597" s="540"/>
      <c r="N597" s="540"/>
      <c r="O597" s="540"/>
      <c r="U597" s="1234"/>
      <c r="V597" s="1234" t="str">
        <f t="shared" si="299"/>
        <v>UBR</v>
      </c>
      <c r="W597" s="554"/>
      <c r="X597" s="728" t="str">
        <f>E464</f>
        <v>x</v>
      </c>
      <c r="Y597" s="725">
        <f>E465</f>
        <v>0</v>
      </c>
      <c r="Z597" s="734">
        <f>E466</f>
        <v>0</v>
      </c>
      <c r="AA597" s="740">
        <f>E467</f>
        <v>0</v>
      </c>
      <c r="AB597" s="634">
        <f>E468</f>
        <v>0</v>
      </c>
      <c r="AC597" s="640">
        <f>E469</f>
        <v>0</v>
      </c>
      <c r="AD597" s="752">
        <f>E470</f>
        <v>0</v>
      </c>
      <c r="AE597" s="746">
        <f>E471</f>
        <v>0</v>
      </c>
      <c r="AF597" s="758">
        <f>E472</f>
        <v>0</v>
      </c>
      <c r="AG597" s="762">
        <f>E473</f>
        <v>0</v>
      </c>
      <c r="AH597" s="554">
        <f>E474</f>
        <v>0</v>
      </c>
      <c r="AI597" s="1123"/>
      <c r="AJ597" s="555" t="str">
        <f t="shared" si="219"/>
        <v>99  /  1</v>
      </c>
      <c r="AM597" s="549" t="str">
        <f t="shared" si="300"/>
        <v/>
      </c>
      <c r="AN597" s="549">
        <f t="shared" si="300"/>
        <v>99</v>
      </c>
      <c r="AO597" s="549">
        <f t="shared" si="300"/>
        <v>1</v>
      </c>
      <c r="AP597" s="549" t="str">
        <f t="shared" si="300"/>
        <v/>
      </c>
      <c r="AQ597" s="549" t="str">
        <f t="shared" si="300"/>
        <v/>
      </c>
      <c r="AR597" s="556"/>
      <c r="AS597" s="547" t="s">
        <v>4</v>
      </c>
      <c r="AT597" s="552"/>
      <c r="AU597" s="547" t="s">
        <v>3</v>
      </c>
      <c r="AV597" s="547" t="s">
        <v>2</v>
      </c>
      <c r="AW597" s="542"/>
      <c r="AX597" s="557">
        <f t="shared" si="301"/>
        <v>99</v>
      </c>
      <c r="AY597" s="558">
        <f t="shared" si="302"/>
        <v>1</v>
      </c>
      <c r="AZ597" s="552">
        <v>1</v>
      </c>
      <c r="BA597" s="81"/>
      <c r="BB597" s="560">
        <f t="shared" si="306"/>
        <v>99</v>
      </c>
      <c r="BC597" s="547" t="str">
        <f t="shared" si="303"/>
        <v>U</v>
      </c>
      <c r="BD597" s="542" t="str">
        <f t="shared" si="303"/>
        <v>B</v>
      </c>
      <c r="BE597" s="560">
        <f t="shared" si="307"/>
        <v>1</v>
      </c>
      <c r="BF597" s="561"/>
      <c r="BG597" s="562"/>
      <c r="BH597" s="563">
        <f t="shared" si="308"/>
        <v>1</v>
      </c>
      <c r="BI597" s="563" t="str">
        <f t="shared" si="309"/>
        <v/>
      </c>
      <c r="BJ597" s="563" t="str">
        <f t="shared" si="310"/>
        <v/>
      </c>
      <c r="BK597" s="563" t="str">
        <f t="shared" si="311"/>
        <v/>
      </c>
      <c r="BL597" s="563" t="str">
        <f t="shared" si="312"/>
        <v/>
      </c>
      <c r="BM597" s="563" t="str">
        <f t="shared" si="313"/>
        <v/>
      </c>
      <c r="BN597" s="563" t="str">
        <f t="shared" si="314"/>
        <v/>
      </c>
      <c r="BO597" s="563" t="str">
        <f t="shared" si="315"/>
        <v/>
      </c>
      <c r="BP597" s="563" t="str">
        <f t="shared" si="316"/>
        <v/>
      </c>
      <c r="BQ597" s="563" t="str">
        <f t="shared" si="317"/>
        <v/>
      </c>
      <c r="BR597" s="562" t="str">
        <f t="shared" si="305"/>
        <v>'1'</v>
      </c>
      <c r="BS597" s="81"/>
      <c r="BT597" s="169" t="str">
        <f t="shared" si="318"/>
        <v>'1'</v>
      </c>
      <c r="BU597" s="548">
        <f t="shared" si="319"/>
        <v>50</v>
      </c>
      <c r="BV597" s="169">
        <f t="shared" si="320"/>
        <v>1</v>
      </c>
      <c r="BW597" s="169"/>
      <c r="BX597" s="169">
        <f t="shared" si="321"/>
        <v>1</v>
      </c>
      <c r="BY597" s="564">
        <f t="shared" si="236"/>
        <v>99</v>
      </c>
    </row>
    <row r="598" spans="3:77" s="322" customFormat="1" ht="21" hidden="1" thickTop="1" thickBot="1" x14ac:dyDescent="0.25">
      <c r="C598" s="81"/>
      <c r="H598" s="540"/>
      <c r="I598" s="169"/>
      <c r="J598" s="1498"/>
      <c r="K598" s="1498"/>
      <c r="L598" s="540"/>
      <c r="M598" s="540"/>
      <c r="N598" s="540"/>
      <c r="O598" s="540"/>
      <c r="U598" s="545"/>
      <c r="V598" s="545"/>
      <c r="W598" s="545"/>
      <c r="X598" s="566"/>
      <c r="Y598" s="566"/>
      <c r="Z598" s="566"/>
      <c r="AA598" s="566"/>
      <c r="AB598" s="566"/>
      <c r="AC598" s="567"/>
      <c r="AD598" s="567"/>
      <c r="AE598" s="567"/>
      <c r="AF598" s="567"/>
      <c r="AG598" s="567"/>
      <c r="AH598" s="554"/>
      <c r="AI598" s="1117"/>
      <c r="AJ598" s="555"/>
      <c r="AM598" s="552"/>
      <c r="AN598" s="552"/>
      <c r="AO598" s="552"/>
      <c r="AP598" s="552"/>
      <c r="AQ598" s="552"/>
      <c r="AR598" s="556"/>
      <c r="AS598" s="552"/>
      <c r="AT598" s="552"/>
      <c r="AU598" s="559"/>
      <c r="AV598" s="559"/>
      <c r="AW598" s="551"/>
      <c r="AX598" s="552"/>
      <c r="AY598" s="552"/>
      <c r="AZ598" s="552"/>
      <c r="BA598" s="81"/>
      <c r="BB598" s="81"/>
      <c r="BC598" s="81"/>
      <c r="BD598" s="543"/>
      <c r="BE598" s="81"/>
      <c r="BF598" s="544"/>
      <c r="BG598" s="169"/>
      <c r="BS598" s="81"/>
      <c r="BT598" s="169"/>
      <c r="BU598" s="169"/>
      <c r="BV598" s="169"/>
      <c r="BW598" s="169"/>
      <c r="BX598" s="169"/>
      <c r="BY598" s="169"/>
    </row>
    <row r="599" spans="3:77" s="322" customFormat="1" ht="20.25" hidden="1" thickTop="1" x14ac:dyDescent="0.15">
      <c r="C599" s="81"/>
      <c r="H599" s="540"/>
      <c r="I599" s="169"/>
      <c r="J599" s="1498"/>
      <c r="K599" s="1498"/>
      <c r="L599" s="540"/>
      <c r="M599" s="540"/>
      <c r="N599" s="540"/>
      <c r="O599" s="540"/>
      <c r="U599" s="1234"/>
      <c r="V599" s="1234" t="str">
        <f t="shared" ref="V599:V604" si="322">usrCode(AS599&amp;AU599&amp;AV599)</f>
        <v>GWU</v>
      </c>
      <c r="W599" s="554"/>
      <c r="X599" s="694">
        <f>E479</f>
        <v>0</v>
      </c>
      <c r="Y599" s="676">
        <f>E480</f>
        <v>0</v>
      </c>
      <c r="Z599" s="698">
        <f>E481</f>
        <v>0</v>
      </c>
      <c r="AA599" s="704">
        <f>E482</f>
        <v>0</v>
      </c>
      <c r="AB599" s="641">
        <f>E483</f>
        <v>0</v>
      </c>
      <c r="AC599" s="647">
        <f>E484</f>
        <v>0</v>
      </c>
      <c r="AD599" s="710">
        <f>E485</f>
        <v>0</v>
      </c>
      <c r="AE599" s="688">
        <f>E486</f>
        <v>0</v>
      </c>
      <c r="AF599" s="682">
        <f>E487</f>
        <v>0</v>
      </c>
      <c r="AG599" s="716" t="str">
        <f>E488</f>
        <v>x</v>
      </c>
      <c r="AH599" s="554">
        <f>E489</f>
        <v>0</v>
      </c>
      <c r="AI599" s="1119"/>
      <c r="AJ599" s="555" t="str">
        <f t="shared" si="219"/>
        <v>1  /  99</v>
      </c>
      <c r="AM599" s="549">
        <f t="shared" ref="AM599:AQ604" si="323">IF(AM$19=$AU599,$AX599,IF(AM$19=$AV599,$AY599,""))</f>
        <v>1</v>
      </c>
      <c r="AN599" s="549">
        <f t="shared" si="323"/>
        <v>99</v>
      </c>
      <c r="AO599" s="549" t="str">
        <f t="shared" si="323"/>
        <v/>
      </c>
      <c r="AP599" s="549" t="str">
        <f t="shared" si="323"/>
        <v/>
      </c>
      <c r="AQ599" s="549" t="str">
        <f t="shared" si="323"/>
        <v/>
      </c>
      <c r="AR599" s="556"/>
      <c r="AS599" s="547" t="s">
        <v>5</v>
      </c>
      <c r="AT599" s="552"/>
      <c r="AU599" s="547" t="s">
        <v>0</v>
      </c>
      <c r="AV599" s="547" t="s">
        <v>3</v>
      </c>
      <c r="AW599" s="542"/>
      <c r="AX599" s="557">
        <f t="shared" ref="AX599:AX604" si="324">BB599*AZ599</f>
        <v>1</v>
      </c>
      <c r="AY599" s="558">
        <f t="shared" ref="AY599:AY604" si="325">BE599*AZ599</f>
        <v>99</v>
      </c>
      <c r="AZ599" s="552">
        <v>1</v>
      </c>
      <c r="BA599" s="81"/>
      <c r="BB599" s="560">
        <f>BY599</f>
        <v>1</v>
      </c>
      <c r="BC599" s="547" t="str">
        <f t="shared" ref="BC599:BD604" si="326">AU599</f>
        <v>W</v>
      </c>
      <c r="BD599" s="542" t="str">
        <f t="shared" si="326"/>
        <v>U</v>
      </c>
      <c r="BE599" s="560">
        <f>BX599</f>
        <v>99</v>
      </c>
      <c r="BF599" s="561"/>
      <c r="BG599" s="562">
        <f>IF(BR599="''",AVERAGE($BH$18:$BQ$18),)*AVERAGE(BH599:BQ599)</f>
        <v>0</v>
      </c>
      <c r="BH599" s="563" t="str">
        <f t="shared" ref="BH599:BQ599" si="327">IF(X599&lt;&gt;0,BH$18,"")</f>
        <v/>
      </c>
      <c r="BI599" s="563" t="str">
        <f t="shared" si="327"/>
        <v/>
      </c>
      <c r="BJ599" s="563" t="str">
        <f t="shared" si="327"/>
        <v/>
      </c>
      <c r="BK599" s="563" t="str">
        <f t="shared" si="327"/>
        <v/>
      </c>
      <c r="BL599" s="563" t="str">
        <f t="shared" si="327"/>
        <v/>
      </c>
      <c r="BM599" s="563" t="str">
        <f t="shared" si="327"/>
        <v/>
      </c>
      <c r="BN599" s="563" t="str">
        <f t="shared" si="327"/>
        <v/>
      </c>
      <c r="BO599" s="563" t="str">
        <f t="shared" si="327"/>
        <v/>
      </c>
      <c r="BP599" s="563" t="str">
        <f t="shared" si="327"/>
        <v/>
      </c>
      <c r="BQ599" s="563">
        <f t="shared" si="327"/>
        <v>99</v>
      </c>
      <c r="BR599" s="562" t="str">
        <f t="shared" ref="BR599:BR604" si="328">"'"&amp;BH599&amp;BI599&amp;BJ599&amp;BK599&amp;BL599&amp;BM599&amp;BN599&amp;BO599&amp;BP599&amp;BQ599&amp;"'"</f>
        <v>'99'</v>
      </c>
      <c r="BS599" s="81"/>
      <c r="BT599" s="169" t="str">
        <f>BR599</f>
        <v>'99'</v>
      </c>
      <c r="BU599" s="548">
        <f>AVERAGE($BH$18:$BQ$18)</f>
        <v>50</v>
      </c>
      <c r="BV599" s="169">
        <f>AVERAGE(BH599:BQ599)</f>
        <v>99</v>
      </c>
      <c r="BW599" s="169"/>
      <c r="BX599" s="169">
        <f>IF(BT599="''",BU599,BV599)</f>
        <v>99</v>
      </c>
      <c r="BY599" s="564">
        <f t="shared" si="236"/>
        <v>1</v>
      </c>
    </row>
    <row r="600" spans="3:77" s="322" customFormat="1" ht="19.5" hidden="1" x14ac:dyDescent="0.15">
      <c r="C600" s="81"/>
      <c r="H600" s="540"/>
      <c r="I600" s="169"/>
      <c r="J600" s="1498"/>
      <c r="K600" s="1498"/>
      <c r="L600" s="540"/>
      <c r="M600" s="540"/>
      <c r="N600" s="540"/>
      <c r="O600" s="540"/>
      <c r="U600" s="1234"/>
      <c r="V600" s="1234" t="str">
        <f t="shared" si="322"/>
        <v>WBG</v>
      </c>
      <c r="W600" s="554"/>
      <c r="X600" s="695">
        <f>E492</f>
        <v>0</v>
      </c>
      <c r="Y600" s="677">
        <f>E493</f>
        <v>0</v>
      </c>
      <c r="Z600" s="699">
        <f>E494</f>
        <v>0</v>
      </c>
      <c r="AA600" s="705">
        <f>E495</f>
        <v>0</v>
      </c>
      <c r="AB600" s="642" t="str">
        <f>E496</f>
        <v>x</v>
      </c>
      <c r="AC600" s="648">
        <f>E497</f>
        <v>0</v>
      </c>
      <c r="AD600" s="711">
        <f>E498</f>
        <v>0</v>
      </c>
      <c r="AE600" s="689">
        <f>E499</f>
        <v>0</v>
      </c>
      <c r="AF600" s="683">
        <f>E500</f>
        <v>0</v>
      </c>
      <c r="AG600" s="717">
        <f>E501</f>
        <v>0</v>
      </c>
      <c r="AH600" s="554">
        <f>E502</f>
        <v>0</v>
      </c>
      <c r="AI600" s="1121"/>
      <c r="AJ600" s="555" t="str">
        <f t="shared" si="219"/>
        <v>55  /  45</v>
      </c>
      <c r="AM600" s="549">
        <f t="shared" si="323"/>
        <v>55</v>
      </c>
      <c r="AN600" s="549" t="str">
        <f t="shared" si="323"/>
        <v/>
      </c>
      <c r="AO600" s="549">
        <f t="shared" si="323"/>
        <v>45</v>
      </c>
      <c r="AP600" s="549" t="str">
        <f t="shared" si="323"/>
        <v/>
      </c>
      <c r="AQ600" s="549" t="str">
        <f t="shared" si="323"/>
        <v/>
      </c>
      <c r="AR600" s="556"/>
      <c r="AS600" s="547" t="s">
        <v>5</v>
      </c>
      <c r="AT600" s="552"/>
      <c r="AU600" s="547" t="s">
        <v>0</v>
      </c>
      <c r="AV600" s="547" t="s">
        <v>2</v>
      </c>
      <c r="AW600" s="542"/>
      <c r="AX600" s="557">
        <f t="shared" si="324"/>
        <v>55</v>
      </c>
      <c r="AY600" s="558">
        <f t="shared" si="325"/>
        <v>45</v>
      </c>
      <c r="AZ600" s="552">
        <v>1</v>
      </c>
      <c r="BA600" s="81"/>
      <c r="BB600" s="560">
        <f t="shared" ref="BB600:BB604" si="329">BY600</f>
        <v>55</v>
      </c>
      <c r="BC600" s="547" t="str">
        <f t="shared" si="326"/>
        <v>W</v>
      </c>
      <c r="BD600" s="542" t="str">
        <f t="shared" si="326"/>
        <v>B</v>
      </c>
      <c r="BE600" s="560">
        <f t="shared" ref="BE600:BE604" si="330">BX600</f>
        <v>45</v>
      </c>
      <c r="BF600" s="561"/>
      <c r="BG600" s="562"/>
      <c r="BH600" s="563" t="str">
        <f t="shared" ref="BH600:BH604" si="331">IF(X600&lt;&gt;0,BH$18,"")</f>
        <v/>
      </c>
      <c r="BI600" s="563" t="str">
        <f t="shared" ref="BI600:BI604" si="332">IF(Y600&lt;&gt;0,BI$18,"")</f>
        <v/>
      </c>
      <c r="BJ600" s="563" t="str">
        <f t="shared" ref="BJ600:BJ604" si="333">IF(Z600&lt;&gt;0,BJ$18,"")</f>
        <v/>
      </c>
      <c r="BK600" s="563" t="str">
        <f t="shared" ref="BK600:BK604" si="334">IF(AA600&lt;&gt;0,BK$18,"")</f>
        <v/>
      </c>
      <c r="BL600" s="563">
        <f t="shared" ref="BL600:BL604" si="335">IF(AB600&lt;&gt;0,BL$18,"")</f>
        <v>45</v>
      </c>
      <c r="BM600" s="563" t="str">
        <f t="shared" ref="BM600:BM604" si="336">IF(AC600&lt;&gt;0,BM$18,"")</f>
        <v/>
      </c>
      <c r="BN600" s="563" t="str">
        <f t="shared" ref="BN600:BN604" si="337">IF(AD600&lt;&gt;0,BN$18,"")</f>
        <v/>
      </c>
      <c r="BO600" s="563" t="str">
        <f t="shared" ref="BO600:BO604" si="338">IF(AE600&lt;&gt;0,BO$18,"")</f>
        <v/>
      </c>
      <c r="BP600" s="563" t="str">
        <f t="shared" ref="BP600:BP604" si="339">IF(AF600&lt;&gt;0,BP$18,"")</f>
        <v/>
      </c>
      <c r="BQ600" s="563" t="str">
        <f t="shared" ref="BQ600:BQ604" si="340">IF(AG600&lt;&gt;0,BQ$18,"")</f>
        <v/>
      </c>
      <c r="BR600" s="562" t="str">
        <f t="shared" si="328"/>
        <v>'45'</v>
      </c>
      <c r="BS600" s="81"/>
      <c r="BT600" s="169" t="str">
        <f t="shared" ref="BT600:BT604" si="341">BR600</f>
        <v>'45'</v>
      </c>
      <c r="BU600" s="548">
        <f t="shared" ref="BU600:BU604" si="342">AVERAGE($BH$18:$BQ$18)</f>
        <v>50</v>
      </c>
      <c r="BV600" s="169">
        <f t="shared" ref="BV600:BV604" si="343">AVERAGE(BH600:BQ600)</f>
        <v>45</v>
      </c>
      <c r="BW600" s="169"/>
      <c r="BX600" s="169">
        <f t="shared" ref="BX600:BX604" si="344">IF(BT600="''",BU600,BV600)</f>
        <v>45</v>
      </c>
      <c r="BY600" s="564">
        <f t="shared" si="236"/>
        <v>55</v>
      </c>
    </row>
    <row r="601" spans="3:77" s="322" customFormat="1" ht="19.5" hidden="1" x14ac:dyDescent="0.15">
      <c r="C601" s="81"/>
      <c r="H601" s="540"/>
      <c r="I601" s="169"/>
      <c r="J601" s="1498"/>
      <c r="K601" s="1498"/>
      <c r="L601" s="540"/>
      <c r="M601" s="540"/>
      <c r="N601" s="540"/>
      <c r="O601" s="540"/>
      <c r="U601" s="1234"/>
      <c r="V601" s="1234" t="str">
        <f t="shared" si="322"/>
        <v>RGW</v>
      </c>
      <c r="W601" s="1284" t="s">
        <v>370</v>
      </c>
      <c r="X601" s="695">
        <f>E514</f>
        <v>0</v>
      </c>
      <c r="Y601" s="678">
        <f>E513</f>
        <v>0</v>
      </c>
      <c r="Z601" s="700">
        <f>E512</f>
        <v>0</v>
      </c>
      <c r="AA601" s="706">
        <f>E511</f>
        <v>0</v>
      </c>
      <c r="AB601" s="643">
        <f>E510</f>
        <v>0</v>
      </c>
      <c r="AC601" s="649">
        <f>E509</f>
        <v>0</v>
      </c>
      <c r="AD601" s="712">
        <f>E508</f>
        <v>0</v>
      </c>
      <c r="AE601" s="690">
        <f>E507</f>
        <v>0</v>
      </c>
      <c r="AF601" s="684" t="str">
        <f>E506</f>
        <v>x</v>
      </c>
      <c r="AG601" s="718" t="str">
        <f>E505</f>
        <v>x</v>
      </c>
      <c r="AH601" s="554">
        <f>E515</f>
        <v>0</v>
      </c>
      <c r="AI601" s="1124"/>
      <c r="AJ601" s="555" t="str">
        <f t="shared" si="219"/>
        <v>6  /  94</v>
      </c>
      <c r="AM601" s="549">
        <f t="shared" si="323"/>
        <v>6</v>
      </c>
      <c r="AN601" s="549" t="str">
        <f t="shared" si="323"/>
        <v/>
      </c>
      <c r="AO601" s="549" t="str">
        <f t="shared" si="323"/>
        <v/>
      </c>
      <c r="AP601" s="549">
        <f t="shared" si="323"/>
        <v>94</v>
      </c>
      <c r="AQ601" s="549" t="str">
        <f t="shared" si="323"/>
        <v/>
      </c>
      <c r="AR601" s="556"/>
      <c r="AS601" s="547" t="s">
        <v>5</v>
      </c>
      <c r="AT601" s="552"/>
      <c r="AU601" s="547" t="s">
        <v>0</v>
      </c>
      <c r="AV601" s="547" t="s">
        <v>4</v>
      </c>
      <c r="AW601" s="542"/>
      <c r="AX601" s="557">
        <f t="shared" si="324"/>
        <v>6</v>
      </c>
      <c r="AY601" s="558">
        <f t="shared" si="325"/>
        <v>94</v>
      </c>
      <c r="AZ601" s="552">
        <v>1</v>
      </c>
      <c r="BA601" s="81"/>
      <c r="BB601" s="560">
        <f t="shared" si="329"/>
        <v>6</v>
      </c>
      <c r="BC601" s="547" t="str">
        <f t="shared" si="326"/>
        <v>W</v>
      </c>
      <c r="BD601" s="542" t="str">
        <f t="shared" si="326"/>
        <v>R</v>
      </c>
      <c r="BE601" s="560">
        <f t="shared" si="330"/>
        <v>94</v>
      </c>
      <c r="BF601" s="561"/>
      <c r="BG601" s="562"/>
      <c r="BH601" s="563" t="str">
        <f t="shared" si="331"/>
        <v/>
      </c>
      <c r="BI601" s="563" t="str">
        <f t="shared" si="332"/>
        <v/>
      </c>
      <c r="BJ601" s="563" t="str">
        <f t="shared" si="333"/>
        <v/>
      </c>
      <c r="BK601" s="563" t="str">
        <f t="shared" si="334"/>
        <v/>
      </c>
      <c r="BL601" s="563" t="str">
        <f t="shared" si="335"/>
        <v/>
      </c>
      <c r="BM601" s="563" t="str">
        <f t="shared" si="336"/>
        <v/>
      </c>
      <c r="BN601" s="563" t="str">
        <f t="shared" si="337"/>
        <v/>
      </c>
      <c r="BO601" s="563" t="str">
        <f t="shared" si="338"/>
        <v/>
      </c>
      <c r="BP601" s="563">
        <f t="shared" si="339"/>
        <v>89</v>
      </c>
      <c r="BQ601" s="563">
        <f t="shared" si="340"/>
        <v>99</v>
      </c>
      <c r="BR601" s="562" t="str">
        <f t="shared" si="328"/>
        <v>'8999'</v>
      </c>
      <c r="BS601" s="81"/>
      <c r="BT601" s="169" t="str">
        <f t="shared" si="341"/>
        <v>'8999'</v>
      </c>
      <c r="BU601" s="548">
        <f t="shared" si="342"/>
        <v>50</v>
      </c>
      <c r="BV601" s="169">
        <f t="shared" si="343"/>
        <v>94</v>
      </c>
      <c r="BW601" s="169"/>
      <c r="BX601" s="169">
        <f t="shared" si="344"/>
        <v>94</v>
      </c>
      <c r="BY601" s="564">
        <f t="shared" si="236"/>
        <v>6</v>
      </c>
    </row>
    <row r="602" spans="3:77" s="322" customFormat="1" ht="19.5" hidden="1" x14ac:dyDescent="0.15">
      <c r="C602" s="81"/>
      <c r="H602" s="540"/>
      <c r="I602" s="169"/>
      <c r="J602" s="1498"/>
      <c r="K602" s="1498"/>
      <c r="L602" s="540"/>
      <c r="M602" s="540"/>
      <c r="N602" s="540"/>
      <c r="O602" s="540"/>
      <c r="U602" s="1234"/>
      <c r="V602" s="1234" t="str">
        <f t="shared" si="322"/>
        <v>BGU</v>
      </c>
      <c r="W602" s="554"/>
      <c r="X602" s="696" t="str">
        <f>E518</f>
        <v>x</v>
      </c>
      <c r="Y602" s="679" t="str">
        <f>E519</f>
        <v>x</v>
      </c>
      <c r="Z602" s="701">
        <f>E520</f>
        <v>0</v>
      </c>
      <c r="AA602" s="707">
        <f>E521</f>
        <v>0</v>
      </c>
      <c r="AB602" s="644">
        <f>E522</f>
        <v>0</v>
      </c>
      <c r="AC602" s="650">
        <f>E523</f>
        <v>0</v>
      </c>
      <c r="AD602" s="713">
        <f>E524</f>
        <v>0</v>
      </c>
      <c r="AE602" s="691">
        <f>E525</f>
        <v>0</v>
      </c>
      <c r="AF602" s="685">
        <f>E526</f>
        <v>0</v>
      </c>
      <c r="AG602" s="717">
        <f>E527</f>
        <v>0</v>
      </c>
      <c r="AH602" s="554">
        <f>E528</f>
        <v>0</v>
      </c>
      <c r="AI602" s="1121"/>
      <c r="AJ602" s="555" t="str">
        <f t="shared" si="219"/>
        <v>94  /  6</v>
      </c>
      <c r="AM602" s="549" t="str">
        <f t="shared" si="323"/>
        <v/>
      </c>
      <c r="AN602" s="549">
        <f t="shared" si="323"/>
        <v>94</v>
      </c>
      <c r="AO602" s="549">
        <f t="shared" si="323"/>
        <v>6</v>
      </c>
      <c r="AP602" s="549" t="str">
        <f t="shared" si="323"/>
        <v/>
      </c>
      <c r="AQ602" s="549" t="str">
        <f t="shared" si="323"/>
        <v/>
      </c>
      <c r="AR602" s="556"/>
      <c r="AS602" s="547" t="s">
        <v>5</v>
      </c>
      <c r="AT602" s="552"/>
      <c r="AU602" s="547" t="s">
        <v>3</v>
      </c>
      <c r="AV602" s="547" t="s">
        <v>2</v>
      </c>
      <c r="AW602" s="542"/>
      <c r="AX602" s="557">
        <f t="shared" si="324"/>
        <v>94</v>
      </c>
      <c r="AY602" s="558">
        <f t="shared" si="325"/>
        <v>6</v>
      </c>
      <c r="AZ602" s="552">
        <v>1</v>
      </c>
      <c r="BA602" s="81"/>
      <c r="BB602" s="560">
        <f t="shared" si="329"/>
        <v>94</v>
      </c>
      <c r="BC602" s="547" t="str">
        <f t="shared" si="326"/>
        <v>U</v>
      </c>
      <c r="BD602" s="542" t="str">
        <f t="shared" si="326"/>
        <v>B</v>
      </c>
      <c r="BE602" s="560">
        <f t="shared" si="330"/>
        <v>6</v>
      </c>
      <c r="BF602" s="561"/>
      <c r="BG602" s="562"/>
      <c r="BH602" s="563">
        <f t="shared" si="331"/>
        <v>1</v>
      </c>
      <c r="BI602" s="563">
        <f t="shared" si="332"/>
        <v>11</v>
      </c>
      <c r="BJ602" s="563" t="str">
        <f t="shared" si="333"/>
        <v/>
      </c>
      <c r="BK602" s="563" t="str">
        <f t="shared" si="334"/>
        <v/>
      </c>
      <c r="BL602" s="563" t="str">
        <f t="shared" si="335"/>
        <v/>
      </c>
      <c r="BM602" s="563" t="str">
        <f t="shared" si="336"/>
        <v/>
      </c>
      <c r="BN602" s="563" t="str">
        <f t="shared" si="337"/>
        <v/>
      </c>
      <c r="BO602" s="563" t="str">
        <f t="shared" si="338"/>
        <v/>
      </c>
      <c r="BP602" s="563" t="str">
        <f t="shared" si="339"/>
        <v/>
      </c>
      <c r="BQ602" s="563" t="str">
        <f t="shared" si="340"/>
        <v/>
      </c>
      <c r="BR602" s="562" t="str">
        <f t="shared" si="328"/>
        <v>'111'</v>
      </c>
      <c r="BS602" s="81"/>
      <c r="BT602" s="169" t="str">
        <f t="shared" si="341"/>
        <v>'111'</v>
      </c>
      <c r="BU602" s="548">
        <f t="shared" si="342"/>
        <v>50</v>
      </c>
      <c r="BV602" s="169">
        <f t="shared" si="343"/>
        <v>6</v>
      </c>
      <c r="BW602" s="169"/>
      <c r="BX602" s="169">
        <f t="shared" si="344"/>
        <v>6</v>
      </c>
      <c r="BY602" s="564">
        <f t="shared" si="236"/>
        <v>94</v>
      </c>
    </row>
    <row r="603" spans="3:77" s="322" customFormat="1" ht="52.5" hidden="1" x14ac:dyDescent="0.15">
      <c r="C603" s="81"/>
      <c r="H603" s="540"/>
      <c r="I603" s="169"/>
      <c r="J603" s="1498"/>
      <c r="K603" s="1498"/>
      <c r="L603" s="540"/>
      <c r="M603" s="540"/>
      <c r="N603" s="540"/>
      <c r="O603" s="540"/>
      <c r="U603" s="1234"/>
      <c r="V603" s="1234" t="str">
        <f t="shared" si="322"/>
        <v>GUR</v>
      </c>
      <c r="W603" s="554"/>
      <c r="X603" s="696">
        <f>E531</f>
        <v>0</v>
      </c>
      <c r="Y603" s="680">
        <f>E532</f>
        <v>0</v>
      </c>
      <c r="Z603" s="702">
        <f>E533</f>
        <v>0</v>
      </c>
      <c r="AA603" s="708">
        <f>E534</f>
        <v>0</v>
      </c>
      <c r="AB603" s="645">
        <f>E535</f>
        <v>0</v>
      </c>
      <c r="AC603" s="651" t="str">
        <f>E536</f>
        <v>x</v>
      </c>
      <c r="AD603" s="714" t="str">
        <f>E537</f>
        <v>x</v>
      </c>
      <c r="AE603" s="692" t="str">
        <f>E538</f>
        <v>x</v>
      </c>
      <c r="AF603" s="686">
        <f>E539</f>
        <v>0</v>
      </c>
      <c r="AG603" s="718">
        <f>E540</f>
        <v>0</v>
      </c>
      <c r="AH603" s="554">
        <f>E541</f>
        <v>0</v>
      </c>
      <c r="AI603" s="1124"/>
      <c r="AJ603" s="555" t="str">
        <f t="shared" si="219"/>
        <v>33,3333333333333  /  66,6666666666667</v>
      </c>
      <c r="AM603" s="549" t="str">
        <f t="shared" si="323"/>
        <v/>
      </c>
      <c r="AN603" s="549">
        <f t="shared" si="323"/>
        <v>33.333333333333329</v>
      </c>
      <c r="AO603" s="549" t="str">
        <f t="shared" si="323"/>
        <v/>
      </c>
      <c r="AP603" s="549">
        <f t="shared" si="323"/>
        <v>66.666666666666671</v>
      </c>
      <c r="AQ603" s="549" t="str">
        <f t="shared" si="323"/>
        <v/>
      </c>
      <c r="AR603" s="556"/>
      <c r="AS603" s="547" t="s">
        <v>5</v>
      </c>
      <c r="AT603" s="552"/>
      <c r="AU603" s="547" t="s">
        <v>3</v>
      </c>
      <c r="AV603" s="547" t="s">
        <v>4</v>
      </c>
      <c r="AW603" s="542"/>
      <c r="AX603" s="557">
        <f t="shared" si="324"/>
        <v>33.333333333333329</v>
      </c>
      <c r="AY603" s="558">
        <f t="shared" si="325"/>
        <v>66.666666666666671</v>
      </c>
      <c r="AZ603" s="552">
        <v>1</v>
      </c>
      <c r="BA603" s="81"/>
      <c r="BB603" s="560">
        <f t="shared" si="329"/>
        <v>33.333333333333329</v>
      </c>
      <c r="BC603" s="547" t="str">
        <f t="shared" si="326"/>
        <v>U</v>
      </c>
      <c r="BD603" s="542" t="str">
        <f t="shared" si="326"/>
        <v>R</v>
      </c>
      <c r="BE603" s="560">
        <f t="shared" si="330"/>
        <v>66.666666666666671</v>
      </c>
      <c r="BF603" s="561"/>
      <c r="BG603" s="562"/>
      <c r="BH603" s="563" t="str">
        <f t="shared" si="331"/>
        <v/>
      </c>
      <c r="BI603" s="563" t="str">
        <f t="shared" si="332"/>
        <v/>
      </c>
      <c r="BJ603" s="563" t="str">
        <f t="shared" si="333"/>
        <v/>
      </c>
      <c r="BK603" s="563" t="str">
        <f t="shared" si="334"/>
        <v/>
      </c>
      <c r="BL603" s="563" t="str">
        <f t="shared" si="335"/>
        <v/>
      </c>
      <c r="BM603" s="563">
        <f t="shared" si="336"/>
        <v>55</v>
      </c>
      <c r="BN603" s="563">
        <f t="shared" si="337"/>
        <v>67</v>
      </c>
      <c r="BO603" s="563">
        <f t="shared" si="338"/>
        <v>78</v>
      </c>
      <c r="BP603" s="563" t="str">
        <f t="shared" si="339"/>
        <v/>
      </c>
      <c r="BQ603" s="563" t="str">
        <f t="shared" si="340"/>
        <v/>
      </c>
      <c r="BR603" s="562" t="str">
        <f t="shared" si="328"/>
        <v>'556778'</v>
      </c>
      <c r="BS603" s="81"/>
      <c r="BT603" s="169" t="str">
        <f t="shared" si="341"/>
        <v>'556778'</v>
      </c>
      <c r="BU603" s="548">
        <f t="shared" si="342"/>
        <v>50</v>
      </c>
      <c r="BV603" s="169">
        <f t="shared" si="343"/>
        <v>66.666666666666671</v>
      </c>
      <c r="BW603" s="169"/>
      <c r="BX603" s="169">
        <f t="shared" si="344"/>
        <v>66.666666666666671</v>
      </c>
      <c r="BY603" s="564">
        <f t="shared" si="236"/>
        <v>33.333333333333329</v>
      </c>
    </row>
    <row r="604" spans="3:77" s="322" customFormat="1" ht="21.75" hidden="1" thickBot="1" x14ac:dyDescent="0.2">
      <c r="C604" s="81"/>
      <c r="H604" s="540"/>
      <c r="I604" s="169"/>
      <c r="J604" s="1498"/>
      <c r="K604" s="1498"/>
      <c r="L604" s="540"/>
      <c r="M604" s="540"/>
      <c r="N604" s="540"/>
      <c r="O604" s="540"/>
      <c r="U604" s="1234"/>
      <c r="V604" s="1234" t="str">
        <f t="shared" si="322"/>
        <v>BRG</v>
      </c>
      <c r="W604" s="554"/>
      <c r="X604" s="697">
        <f>E544</f>
        <v>0</v>
      </c>
      <c r="Y604" s="681">
        <f>E545</f>
        <v>0</v>
      </c>
      <c r="Z604" s="703">
        <f>E546</f>
        <v>0</v>
      </c>
      <c r="AA604" s="709">
        <f>E547</f>
        <v>0</v>
      </c>
      <c r="AB604" s="646">
        <f>E548</f>
        <v>0</v>
      </c>
      <c r="AC604" s="652">
        <f>E549</f>
        <v>0</v>
      </c>
      <c r="AD604" s="715" t="str">
        <f>E550</f>
        <v>x</v>
      </c>
      <c r="AE604" s="693" t="str">
        <f>E551</f>
        <v>x</v>
      </c>
      <c r="AF604" s="687" t="str">
        <f>E552</f>
        <v>x</v>
      </c>
      <c r="AG604" s="719">
        <f>E553</f>
        <v>0</v>
      </c>
      <c r="AH604" s="554">
        <f>E554</f>
        <v>0</v>
      </c>
      <c r="AI604" s="1124"/>
      <c r="AJ604" s="555" t="str">
        <f t="shared" si="219"/>
        <v>22  /  78</v>
      </c>
      <c r="AM604" s="549" t="str">
        <f t="shared" si="323"/>
        <v/>
      </c>
      <c r="AN604" s="549" t="str">
        <f t="shared" si="323"/>
        <v/>
      </c>
      <c r="AO604" s="549">
        <f t="shared" si="323"/>
        <v>22</v>
      </c>
      <c r="AP604" s="549">
        <f t="shared" si="323"/>
        <v>78</v>
      </c>
      <c r="AQ604" s="549" t="str">
        <f t="shared" si="323"/>
        <v/>
      </c>
      <c r="AR604" s="556"/>
      <c r="AS604" s="547" t="s">
        <v>5</v>
      </c>
      <c r="AT604" s="552"/>
      <c r="AU604" s="547" t="s">
        <v>2</v>
      </c>
      <c r="AV604" s="547" t="s">
        <v>4</v>
      </c>
      <c r="AW604" s="542"/>
      <c r="AX604" s="557">
        <f t="shared" si="324"/>
        <v>22</v>
      </c>
      <c r="AY604" s="558">
        <f t="shared" si="325"/>
        <v>78</v>
      </c>
      <c r="AZ604" s="552">
        <v>1</v>
      </c>
      <c r="BA604" s="81"/>
      <c r="BB604" s="560">
        <f t="shared" si="329"/>
        <v>22</v>
      </c>
      <c r="BC604" s="547" t="str">
        <f t="shared" si="326"/>
        <v>B</v>
      </c>
      <c r="BD604" s="542" t="str">
        <f t="shared" si="326"/>
        <v>R</v>
      </c>
      <c r="BE604" s="560">
        <f t="shared" si="330"/>
        <v>78</v>
      </c>
      <c r="BF604" s="561"/>
      <c r="BG604" s="562"/>
      <c r="BH604" s="563" t="str">
        <f t="shared" si="331"/>
        <v/>
      </c>
      <c r="BI604" s="563" t="str">
        <f t="shared" si="332"/>
        <v/>
      </c>
      <c r="BJ604" s="563" t="str">
        <f t="shared" si="333"/>
        <v/>
      </c>
      <c r="BK604" s="563" t="str">
        <f t="shared" si="334"/>
        <v/>
      </c>
      <c r="BL604" s="563" t="str">
        <f t="shared" si="335"/>
        <v/>
      </c>
      <c r="BM604" s="563" t="str">
        <f t="shared" si="336"/>
        <v/>
      </c>
      <c r="BN604" s="563">
        <f t="shared" si="337"/>
        <v>67</v>
      </c>
      <c r="BO604" s="563">
        <f t="shared" si="338"/>
        <v>78</v>
      </c>
      <c r="BP604" s="563">
        <f t="shared" si="339"/>
        <v>89</v>
      </c>
      <c r="BQ604" s="563" t="str">
        <f t="shared" si="340"/>
        <v/>
      </c>
      <c r="BR604" s="562" t="str">
        <f t="shared" si="328"/>
        <v>'677889'</v>
      </c>
      <c r="BS604" s="81"/>
      <c r="BT604" s="169" t="str">
        <f t="shared" si="341"/>
        <v>'677889'</v>
      </c>
      <c r="BU604" s="548">
        <f t="shared" si="342"/>
        <v>50</v>
      </c>
      <c r="BV604" s="169">
        <f t="shared" si="343"/>
        <v>78</v>
      </c>
      <c r="BW604" s="169"/>
      <c r="BX604" s="169">
        <f t="shared" si="344"/>
        <v>78</v>
      </c>
      <c r="BY604" s="564">
        <f t="shared" si="236"/>
        <v>22</v>
      </c>
    </row>
    <row r="605" spans="3:77" s="322" customFormat="1" ht="13.5" hidden="1" thickTop="1" x14ac:dyDescent="0.2">
      <c r="C605" s="81"/>
      <c r="E605" s="545"/>
      <c r="F605" s="545"/>
      <c r="G605" s="545"/>
      <c r="H605" s="541"/>
      <c r="I605" s="169"/>
      <c r="J605" s="1499"/>
      <c r="K605" s="1499"/>
      <c r="L605" s="541"/>
      <c r="M605" s="541"/>
      <c r="N605" s="541"/>
      <c r="O605" s="541"/>
      <c r="P605" s="545"/>
      <c r="Q605" s="545"/>
      <c r="R605" s="545"/>
      <c r="S605" s="545"/>
      <c r="T605" s="545"/>
      <c r="U605" s="545"/>
      <c r="V605" s="545"/>
      <c r="W605" s="545"/>
      <c r="X605" s="545"/>
      <c r="Y605" s="545"/>
      <c r="Z605" s="81"/>
      <c r="AA605" s="81"/>
      <c r="AB605" s="81"/>
      <c r="AC605" s="81"/>
      <c r="AD605" s="81"/>
      <c r="AE605" s="81"/>
      <c r="AF605" s="81"/>
      <c r="AG605" s="81"/>
      <c r="AI605" s="546"/>
      <c r="AJ605" s="546"/>
      <c r="AM605" s="169"/>
      <c r="AN605" s="169"/>
      <c r="AO605" s="169"/>
      <c r="AP605" s="169"/>
      <c r="AQ605" s="169"/>
      <c r="AR605" s="540"/>
      <c r="AS605" s="169"/>
      <c r="AT605" s="169"/>
      <c r="AU605" s="547"/>
      <c r="AV605" s="547"/>
      <c r="AW605" s="542"/>
      <c r="AX605" s="169"/>
      <c r="AY605" s="169"/>
      <c r="AZ605" s="169"/>
      <c r="BA605" s="81"/>
      <c r="BB605" s="81"/>
      <c r="BC605" s="81"/>
      <c r="BD605" s="543"/>
      <c r="BE605" s="81"/>
      <c r="BF605" s="544"/>
      <c r="BG605" s="169"/>
      <c r="BS605" s="81"/>
      <c r="BT605" s="169"/>
      <c r="BU605" s="169"/>
      <c r="BV605" s="169"/>
      <c r="BW605" s="169"/>
      <c r="BX605" s="169"/>
      <c r="BY605" s="169"/>
    </row>
  </sheetData>
  <mergeCells count="1">
    <mergeCell ref="A1:D1"/>
  </mergeCells>
  <conditionalFormatting sqref="Y590 Y595:Y597 X585:AB589 X592:AB594 X578:AB583 X571:X576 I558:V567 U571:V576">
    <cfRule type="cellIs" dxfId="3708" priority="6675" stopIfTrue="1" operator="equal">
      <formula>"WU"</formula>
    </cfRule>
    <cfRule type="cellIs" dxfId="3707" priority="6676" stopIfTrue="1" operator="equal">
      <formula>"WB"</formula>
    </cfRule>
    <cfRule type="cellIs" dxfId="3706" priority="6677" stopIfTrue="1" operator="equal">
      <formula>"UB"</formula>
    </cfRule>
    <cfRule type="cellIs" dxfId="3705" priority="6678" stopIfTrue="1" operator="equal">
      <formula>"UR"</formula>
    </cfRule>
    <cfRule type="cellIs" dxfId="3704" priority="6679" stopIfTrue="1" operator="equal">
      <formula>"BR"</formula>
    </cfRule>
    <cfRule type="cellIs" dxfId="3703" priority="6680" stopIfTrue="1" operator="equal">
      <formula>"BG"</formula>
    </cfRule>
    <cfRule type="cellIs" dxfId="3702" priority="6681" stopIfTrue="1" operator="equal">
      <formula>"RG"</formula>
    </cfRule>
    <cfRule type="cellIs" dxfId="3701" priority="6682" stopIfTrue="1" operator="equal">
      <formula>"RW"</formula>
    </cfRule>
    <cfRule type="cellIs" dxfId="3700" priority="6683" stopIfTrue="1" operator="equal">
      <formula>"GW"</formula>
    </cfRule>
    <cfRule type="cellIs" dxfId="3699" priority="6684" stopIfTrue="1" operator="equal">
      <formula>"GU"</formula>
    </cfRule>
  </conditionalFormatting>
  <conditionalFormatting sqref="Y599:Y604">
    <cfRule type="cellIs" dxfId="3698" priority="6665" stopIfTrue="1" operator="equal">
      <formula>"WU"</formula>
    </cfRule>
    <cfRule type="cellIs" dxfId="3697" priority="6666" stopIfTrue="1" operator="equal">
      <formula>"WB"</formula>
    </cfRule>
    <cfRule type="cellIs" dxfId="3696" priority="6667" stopIfTrue="1" operator="equal">
      <formula>"UB"</formula>
    </cfRule>
    <cfRule type="cellIs" dxfId="3695" priority="6668" stopIfTrue="1" operator="equal">
      <formula>"UR"</formula>
    </cfRule>
    <cfRule type="cellIs" dxfId="3694" priority="6669" stopIfTrue="1" operator="equal">
      <formula>"BR"</formula>
    </cfRule>
    <cfRule type="cellIs" dxfId="3693" priority="6670" stopIfTrue="1" operator="equal">
      <formula>"BG"</formula>
    </cfRule>
    <cfRule type="cellIs" dxfId="3692" priority="6671" stopIfTrue="1" operator="equal">
      <formula>"RG"</formula>
    </cfRule>
    <cfRule type="cellIs" dxfId="3691" priority="6672" stopIfTrue="1" operator="equal">
      <formula>"RW"</formula>
    </cfRule>
    <cfRule type="cellIs" dxfId="3690" priority="6673" stopIfTrue="1" operator="equal">
      <formula>"GW"</formula>
    </cfRule>
    <cfRule type="cellIs" dxfId="3689" priority="6674" stopIfTrue="1" operator="equal">
      <formula>"GU"</formula>
    </cfRule>
  </conditionalFormatting>
  <conditionalFormatting sqref="E9:R9 E3:I8 P3:T3 V3 P4:V4 P5:R8 V5:V8 V9:W9 S8:U9 S6:U6">
    <cfRule type="cellIs" dxfId="3688" priority="6664" stopIfTrue="1" operator="equal">
      <formula>1</formula>
    </cfRule>
  </conditionalFormatting>
  <conditionalFormatting sqref="K3:K7">
    <cfRule type="cellIs" dxfId="3687" priority="6663" stopIfTrue="1" operator="greaterThanOrEqual">
      <formula>0.5</formula>
    </cfRule>
  </conditionalFormatting>
  <conditionalFormatting sqref="BC558:BF567">
    <cfRule type="cellIs" dxfId="3686" priority="6658" stopIfTrue="1" operator="equal">
      <formula>"W"</formula>
    </cfRule>
    <cfRule type="cellIs" dxfId="3685" priority="6659" stopIfTrue="1" operator="equal">
      <formula>"U"</formula>
    </cfRule>
    <cfRule type="cellIs" dxfId="3684" priority="6660" stopIfTrue="1" operator="equal">
      <formula>"B"</formula>
    </cfRule>
    <cfRule type="cellIs" dxfId="3683" priority="6661" stopIfTrue="1" operator="equal">
      <formula>"R"</formula>
    </cfRule>
    <cfRule type="cellIs" dxfId="3682" priority="6662" stopIfTrue="1" operator="equal">
      <formula>"G"</formula>
    </cfRule>
  </conditionalFormatting>
  <conditionalFormatting sqref="AU558:AW567">
    <cfRule type="cellIs" dxfId="3681" priority="6653" stopIfTrue="1" operator="equal">
      <formula>"W"</formula>
    </cfRule>
    <cfRule type="cellIs" dxfId="3680" priority="6654" stopIfTrue="1" operator="equal">
      <formula>"U"</formula>
    </cfRule>
    <cfRule type="cellIs" dxfId="3679" priority="6655" stopIfTrue="1" operator="equal">
      <formula>"B"</formula>
    </cfRule>
    <cfRule type="cellIs" dxfId="3678" priority="6656" stopIfTrue="1" operator="equal">
      <formula>"R"</formula>
    </cfRule>
    <cfRule type="cellIs" dxfId="3677" priority="6657" stopIfTrue="1" operator="equal">
      <formula>"G"</formula>
    </cfRule>
  </conditionalFormatting>
  <conditionalFormatting sqref="AU571:AW576">
    <cfRule type="cellIs" dxfId="3676" priority="6648" stopIfTrue="1" operator="equal">
      <formula>"W"</formula>
    </cfRule>
    <cfRule type="cellIs" dxfId="3675" priority="6649" stopIfTrue="1" operator="equal">
      <formula>"U"</formula>
    </cfRule>
    <cfRule type="cellIs" dxfId="3674" priority="6650" stopIfTrue="1" operator="equal">
      <formula>"B"</formula>
    </cfRule>
    <cfRule type="cellIs" dxfId="3673" priority="6651" stopIfTrue="1" operator="equal">
      <formula>"R"</formula>
    </cfRule>
    <cfRule type="cellIs" dxfId="3672" priority="6652" stopIfTrue="1" operator="equal">
      <formula>"G"</formula>
    </cfRule>
  </conditionalFormatting>
  <conditionalFormatting sqref="AU578:AW583">
    <cfRule type="cellIs" dxfId="3671" priority="6643" stopIfTrue="1" operator="equal">
      <formula>"W"</formula>
    </cfRule>
    <cfRule type="cellIs" dxfId="3670" priority="6644" stopIfTrue="1" operator="equal">
      <formula>"U"</formula>
    </cfRule>
    <cfRule type="cellIs" dxfId="3669" priority="6645" stopIfTrue="1" operator="equal">
      <formula>"B"</formula>
    </cfRule>
    <cfRule type="cellIs" dxfId="3668" priority="6646" stopIfTrue="1" operator="equal">
      <formula>"R"</formula>
    </cfRule>
    <cfRule type="cellIs" dxfId="3667" priority="6647" stopIfTrue="1" operator="equal">
      <formula>"G"</formula>
    </cfRule>
  </conditionalFormatting>
  <conditionalFormatting sqref="AU585:AW590">
    <cfRule type="cellIs" dxfId="3666" priority="6638" stopIfTrue="1" operator="equal">
      <formula>"W"</formula>
    </cfRule>
    <cfRule type="cellIs" dxfId="3665" priority="6639" stopIfTrue="1" operator="equal">
      <formula>"U"</formula>
    </cfRule>
    <cfRule type="cellIs" dxfId="3664" priority="6640" stopIfTrue="1" operator="equal">
      <formula>"B"</formula>
    </cfRule>
    <cfRule type="cellIs" dxfId="3663" priority="6641" stopIfTrue="1" operator="equal">
      <formula>"R"</formula>
    </cfRule>
    <cfRule type="cellIs" dxfId="3662" priority="6642" stopIfTrue="1" operator="equal">
      <formula>"G"</formula>
    </cfRule>
  </conditionalFormatting>
  <conditionalFormatting sqref="AU592:AW597">
    <cfRule type="cellIs" dxfId="3661" priority="6633" stopIfTrue="1" operator="equal">
      <formula>"W"</formula>
    </cfRule>
    <cfRule type="cellIs" dxfId="3660" priority="6634" stopIfTrue="1" operator="equal">
      <formula>"U"</formula>
    </cfRule>
    <cfRule type="cellIs" dxfId="3659" priority="6635" stopIfTrue="1" operator="equal">
      <formula>"B"</formula>
    </cfRule>
    <cfRule type="cellIs" dxfId="3658" priority="6636" stopIfTrue="1" operator="equal">
      <formula>"R"</formula>
    </cfRule>
    <cfRule type="cellIs" dxfId="3657" priority="6637" stopIfTrue="1" operator="equal">
      <formula>"G"</formula>
    </cfRule>
  </conditionalFormatting>
  <conditionalFormatting sqref="AU599:AW604">
    <cfRule type="cellIs" dxfId="3656" priority="6628" stopIfTrue="1" operator="equal">
      <formula>"W"</formula>
    </cfRule>
    <cfRule type="cellIs" dxfId="3655" priority="6629" stopIfTrue="1" operator="equal">
      <formula>"U"</formula>
    </cfRule>
    <cfRule type="cellIs" dxfId="3654" priority="6630" stopIfTrue="1" operator="equal">
      <formula>"B"</formula>
    </cfRule>
    <cfRule type="cellIs" dxfId="3653" priority="6631" stopIfTrue="1" operator="equal">
      <formula>"R"</formula>
    </cfRule>
    <cfRule type="cellIs" dxfId="3652" priority="6632" stopIfTrue="1" operator="equal">
      <formula>"G"</formula>
    </cfRule>
  </conditionalFormatting>
  <conditionalFormatting sqref="BB558:BB567">
    <cfRule type="cellIs" dxfId="3651" priority="6623" stopIfTrue="1" operator="equal">
      <formula>"W"</formula>
    </cfRule>
    <cfRule type="cellIs" dxfId="3650" priority="6624" stopIfTrue="1" operator="equal">
      <formula>"U"</formula>
    </cfRule>
    <cfRule type="cellIs" dxfId="3649" priority="6625" stopIfTrue="1" operator="equal">
      <formula>"B"</formula>
    </cfRule>
    <cfRule type="cellIs" dxfId="3648" priority="6626" stopIfTrue="1" operator="equal">
      <formula>"R"</formula>
    </cfRule>
    <cfRule type="cellIs" dxfId="3647" priority="6627" stopIfTrue="1" operator="equal">
      <formula>"G"</formula>
    </cfRule>
  </conditionalFormatting>
  <conditionalFormatting sqref="BC571:BF576">
    <cfRule type="cellIs" dxfId="3646" priority="6618" stopIfTrue="1" operator="equal">
      <formula>"W"</formula>
    </cfRule>
    <cfRule type="cellIs" dxfId="3645" priority="6619" stopIfTrue="1" operator="equal">
      <formula>"U"</formula>
    </cfRule>
    <cfRule type="cellIs" dxfId="3644" priority="6620" stopIfTrue="1" operator="equal">
      <formula>"B"</formula>
    </cfRule>
    <cfRule type="cellIs" dxfId="3643" priority="6621" stopIfTrue="1" operator="equal">
      <formula>"R"</formula>
    </cfRule>
    <cfRule type="cellIs" dxfId="3642" priority="6622" stopIfTrue="1" operator="equal">
      <formula>"G"</formula>
    </cfRule>
  </conditionalFormatting>
  <conditionalFormatting sqref="BB571:BB576">
    <cfRule type="cellIs" dxfId="3641" priority="6613" stopIfTrue="1" operator="equal">
      <formula>"W"</formula>
    </cfRule>
    <cfRule type="cellIs" dxfId="3640" priority="6614" stopIfTrue="1" operator="equal">
      <formula>"U"</formula>
    </cfRule>
    <cfRule type="cellIs" dxfId="3639" priority="6615" stopIfTrue="1" operator="equal">
      <formula>"B"</formula>
    </cfRule>
    <cfRule type="cellIs" dxfId="3638" priority="6616" stopIfTrue="1" operator="equal">
      <formula>"R"</formula>
    </cfRule>
    <cfRule type="cellIs" dxfId="3637" priority="6617" stopIfTrue="1" operator="equal">
      <formula>"G"</formula>
    </cfRule>
  </conditionalFormatting>
  <conditionalFormatting sqref="BC578:BF583">
    <cfRule type="cellIs" dxfId="3636" priority="6608" stopIfTrue="1" operator="equal">
      <formula>"W"</formula>
    </cfRule>
    <cfRule type="cellIs" dxfId="3635" priority="6609" stopIfTrue="1" operator="equal">
      <formula>"U"</formula>
    </cfRule>
    <cfRule type="cellIs" dxfId="3634" priority="6610" stopIfTrue="1" operator="equal">
      <formula>"B"</formula>
    </cfRule>
    <cfRule type="cellIs" dxfId="3633" priority="6611" stopIfTrue="1" operator="equal">
      <formula>"R"</formula>
    </cfRule>
    <cfRule type="cellIs" dxfId="3632" priority="6612" stopIfTrue="1" operator="equal">
      <formula>"G"</formula>
    </cfRule>
  </conditionalFormatting>
  <conditionalFormatting sqref="BB578:BB583">
    <cfRule type="cellIs" dxfId="3631" priority="6603" stopIfTrue="1" operator="equal">
      <formula>"W"</formula>
    </cfRule>
    <cfRule type="cellIs" dxfId="3630" priority="6604" stopIfTrue="1" operator="equal">
      <formula>"U"</formula>
    </cfRule>
    <cfRule type="cellIs" dxfId="3629" priority="6605" stopIfTrue="1" operator="equal">
      <formula>"B"</formula>
    </cfRule>
    <cfRule type="cellIs" dxfId="3628" priority="6606" stopIfTrue="1" operator="equal">
      <formula>"R"</formula>
    </cfRule>
    <cfRule type="cellIs" dxfId="3627" priority="6607" stopIfTrue="1" operator="equal">
      <formula>"G"</formula>
    </cfRule>
  </conditionalFormatting>
  <conditionalFormatting sqref="BC585:BF590">
    <cfRule type="cellIs" dxfId="3626" priority="6598" stopIfTrue="1" operator="equal">
      <formula>"W"</formula>
    </cfRule>
    <cfRule type="cellIs" dxfId="3625" priority="6599" stopIfTrue="1" operator="equal">
      <formula>"U"</formula>
    </cfRule>
    <cfRule type="cellIs" dxfId="3624" priority="6600" stopIfTrue="1" operator="equal">
      <formula>"B"</formula>
    </cfRule>
    <cfRule type="cellIs" dxfId="3623" priority="6601" stopIfTrue="1" operator="equal">
      <formula>"R"</formula>
    </cfRule>
    <cfRule type="cellIs" dxfId="3622" priority="6602" stopIfTrue="1" operator="equal">
      <formula>"G"</formula>
    </cfRule>
  </conditionalFormatting>
  <conditionalFormatting sqref="BB585:BB590">
    <cfRule type="cellIs" dxfId="3621" priority="6593" stopIfTrue="1" operator="equal">
      <formula>"W"</formula>
    </cfRule>
    <cfRule type="cellIs" dxfId="3620" priority="6594" stopIfTrue="1" operator="equal">
      <formula>"U"</formula>
    </cfRule>
    <cfRule type="cellIs" dxfId="3619" priority="6595" stopIfTrue="1" operator="equal">
      <formula>"B"</formula>
    </cfRule>
    <cfRule type="cellIs" dxfId="3618" priority="6596" stopIfTrue="1" operator="equal">
      <formula>"R"</formula>
    </cfRule>
    <cfRule type="cellIs" dxfId="3617" priority="6597" stopIfTrue="1" operator="equal">
      <formula>"G"</formula>
    </cfRule>
  </conditionalFormatting>
  <conditionalFormatting sqref="BC592:BF597">
    <cfRule type="cellIs" dxfId="3616" priority="6588" stopIfTrue="1" operator="equal">
      <formula>"W"</formula>
    </cfRule>
    <cfRule type="cellIs" dxfId="3615" priority="6589" stopIfTrue="1" operator="equal">
      <formula>"U"</formula>
    </cfRule>
    <cfRule type="cellIs" dxfId="3614" priority="6590" stopIfTrue="1" operator="equal">
      <formula>"B"</formula>
    </cfRule>
    <cfRule type="cellIs" dxfId="3613" priority="6591" stopIfTrue="1" operator="equal">
      <formula>"R"</formula>
    </cfRule>
    <cfRule type="cellIs" dxfId="3612" priority="6592" stopIfTrue="1" operator="equal">
      <formula>"G"</formula>
    </cfRule>
  </conditionalFormatting>
  <conditionalFormatting sqref="BB592:BB597">
    <cfRule type="cellIs" dxfId="3611" priority="6583" stopIfTrue="1" operator="equal">
      <formula>"W"</formula>
    </cfRule>
    <cfRule type="cellIs" dxfId="3610" priority="6584" stopIfTrue="1" operator="equal">
      <formula>"U"</formula>
    </cfRule>
    <cfRule type="cellIs" dxfId="3609" priority="6585" stopIfTrue="1" operator="equal">
      <formula>"B"</formula>
    </cfRule>
    <cfRule type="cellIs" dxfId="3608" priority="6586" stopIfTrue="1" operator="equal">
      <formula>"R"</formula>
    </cfRule>
    <cfRule type="cellIs" dxfId="3607" priority="6587" stopIfTrue="1" operator="equal">
      <formula>"G"</formula>
    </cfRule>
  </conditionalFormatting>
  <conditionalFormatting sqref="BC599:BF604">
    <cfRule type="cellIs" dxfId="3606" priority="6578" stopIfTrue="1" operator="equal">
      <formula>"W"</formula>
    </cfRule>
    <cfRule type="cellIs" dxfId="3605" priority="6579" stopIfTrue="1" operator="equal">
      <formula>"U"</formula>
    </cfRule>
    <cfRule type="cellIs" dxfId="3604" priority="6580" stopIfTrue="1" operator="equal">
      <formula>"B"</formula>
    </cfRule>
    <cfRule type="cellIs" dxfId="3603" priority="6581" stopIfTrue="1" operator="equal">
      <formula>"R"</formula>
    </cfRule>
    <cfRule type="cellIs" dxfId="3602" priority="6582" stopIfTrue="1" operator="equal">
      <formula>"G"</formula>
    </cfRule>
  </conditionalFormatting>
  <conditionalFormatting sqref="BB599:BB604">
    <cfRule type="cellIs" dxfId="3601" priority="6573" stopIfTrue="1" operator="equal">
      <formula>"W"</formula>
    </cfRule>
    <cfRule type="cellIs" dxfId="3600" priority="6574" stopIfTrue="1" operator="equal">
      <formula>"U"</formula>
    </cfRule>
    <cfRule type="cellIs" dxfId="3599" priority="6575" stopIfTrue="1" operator="equal">
      <formula>"B"</formula>
    </cfRule>
    <cfRule type="cellIs" dxfId="3598" priority="6576" stopIfTrue="1" operator="equal">
      <formula>"R"</formula>
    </cfRule>
    <cfRule type="cellIs" dxfId="3597" priority="6577" stopIfTrue="1" operator="equal">
      <formula>"G"</formula>
    </cfRule>
  </conditionalFormatting>
  <conditionalFormatting sqref="AJ3:AJ7">
    <cfRule type="cellIs" dxfId="3596" priority="6572" stopIfTrue="1" operator="equal">
      <formula>1</formula>
    </cfRule>
  </conditionalFormatting>
  <conditionalFormatting sqref="AC580:AG580">
    <cfRule type="cellIs" dxfId="3595" priority="6542" stopIfTrue="1" operator="equal">
      <formula>"WU"</formula>
    </cfRule>
    <cfRule type="cellIs" dxfId="3594" priority="6543" stopIfTrue="1" operator="equal">
      <formula>"WB"</formula>
    </cfRule>
    <cfRule type="cellIs" dxfId="3593" priority="6544" stopIfTrue="1" operator="equal">
      <formula>"UB"</formula>
    </cfRule>
    <cfRule type="cellIs" dxfId="3592" priority="6545" stopIfTrue="1" operator="equal">
      <formula>"UR"</formula>
    </cfRule>
    <cfRule type="cellIs" dxfId="3591" priority="6546" stopIfTrue="1" operator="equal">
      <formula>"BR"</formula>
    </cfRule>
    <cfRule type="cellIs" dxfId="3590" priority="6547" stopIfTrue="1" operator="equal">
      <formula>"BG"</formula>
    </cfRule>
    <cfRule type="cellIs" dxfId="3589" priority="6548" stopIfTrue="1" operator="equal">
      <formula>"RG"</formula>
    </cfRule>
    <cfRule type="cellIs" dxfId="3588" priority="6549" stopIfTrue="1" operator="equal">
      <formula>"RW"</formula>
    </cfRule>
    <cfRule type="cellIs" dxfId="3587" priority="6550" stopIfTrue="1" operator="equal">
      <formula>"GW"</formula>
    </cfRule>
    <cfRule type="cellIs" dxfId="3586" priority="6551" stopIfTrue="1" operator="equal">
      <formula>"GU"</formula>
    </cfRule>
  </conditionalFormatting>
  <conditionalFormatting sqref="AC582:AG582">
    <cfRule type="cellIs" dxfId="3585" priority="6532" stopIfTrue="1" operator="equal">
      <formula>"WU"</formula>
    </cfRule>
    <cfRule type="cellIs" dxfId="3584" priority="6533" stopIfTrue="1" operator="equal">
      <formula>"WB"</formula>
    </cfRule>
    <cfRule type="cellIs" dxfId="3583" priority="6534" stopIfTrue="1" operator="equal">
      <formula>"UB"</formula>
    </cfRule>
    <cfRule type="cellIs" dxfId="3582" priority="6535" stopIfTrue="1" operator="equal">
      <formula>"UR"</formula>
    </cfRule>
    <cfRule type="cellIs" dxfId="3581" priority="6536" stopIfTrue="1" operator="equal">
      <formula>"BR"</formula>
    </cfRule>
    <cfRule type="cellIs" dxfId="3580" priority="6537" stopIfTrue="1" operator="equal">
      <formula>"BG"</formula>
    </cfRule>
    <cfRule type="cellIs" dxfId="3579" priority="6538" stopIfTrue="1" operator="equal">
      <formula>"RG"</formula>
    </cfRule>
    <cfRule type="cellIs" dxfId="3578" priority="6539" stopIfTrue="1" operator="equal">
      <formula>"RW"</formula>
    </cfRule>
    <cfRule type="cellIs" dxfId="3577" priority="6540" stopIfTrue="1" operator="equal">
      <formula>"GW"</formula>
    </cfRule>
    <cfRule type="cellIs" dxfId="3576" priority="6541" stopIfTrue="1" operator="equal">
      <formula>"GU"</formula>
    </cfRule>
  </conditionalFormatting>
  <conditionalFormatting sqref="AC583:AG583">
    <cfRule type="cellIs" dxfId="3575" priority="6522" stopIfTrue="1" operator="equal">
      <formula>"WU"</formula>
    </cfRule>
    <cfRule type="cellIs" dxfId="3574" priority="6523" stopIfTrue="1" operator="equal">
      <formula>"WB"</formula>
    </cfRule>
    <cfRule type="cellIs" dxfId="3573" priority="6524" stopIfTrue="1" operator="equal">
      <formula>"UB"</formula>
    </cfRule>
    <cfRule type="cellIs" dxfId="3572" priority="6525" stopIfTrue="1" operator="equal">
      <formula>"UR"</formula>
    </cfRule>
    <cfRule type="cellIs" dxfId="3571" priority="6526" stopIfTrue="1" operator="equal">
      <formula>"BR"</formula>
    </cfRule>
    <cfRule type="cellIs" dxfId="3570" priority="6527" stopIfTrue="1" operator="equal">
      <formula>"BG"</formula>
    </cfRule>
    <cfRule type="cellIs" dxfId="3569" priority="6528" stopIfTrue="1" operator="equal">
      <formula>"RG"</formula>
    </cfRule>
    <cfRule type="cellIs" dxfId="3568" priority="6529" stopIfTrue="1" operator="equal">
      <formula>"RW"</formula>
    </cfRule>
    <cfRule type="cellIs" dxfId="3567" priority="6530" stopIfTrue="1" operator="equal">
      <formula>"GW"</formula>
    </cfRule>
    <cfRule type="cellIs" dxfId="3566" priority="6531" stopIfTrue="1" operator="equal">
      <formula>"GU"</formula>
    </cfRule>
  </conditionalFormatting>
  <conditionalFormatting sqref="AG571">
    <cfRule type="cellIs" dxfId="3565" priority="6512" stopIfTrue="1" operator="equal">
      <formula>"WU"</formula>
    </cfRule>
    <cfRule type="cellIs" dxfId="3564" priority="6513" stopIfTrue="1" operator="equal">
      <formula>"WB"</formula>
    </cfRule>
    <cfRule type="cellIs" dxfId="3563" priority="6514" stopIfTrue="1" operator="equal">
      <formula>"UB"</formula>
    </cfRule>
    <cfRule type="cellIs" dxfId="3562" priority="6515" stopIfTrue="1" operator="equal">
      <formula>"UR"</formula>
    </cfRule>
    <cfRule type="cellIs" dxfId="3561" priority="6516" stopIfTrue="1" operator="equal">
      <formula>"BR"</formula>
    </cfRule>
    <cfRule type="cellIs" dxfId="3560" priority="6517" stopIfTrue="1" operator="equal">
      <formula>"BG"</formula>
    </cfRule>
    <cfRule type="cellIs" dxfId="3559" priority="6518" stopIfTrue="1" operator="equal">
      <formula>"RG"</formula>
    </cfRule>
    <cfRule type="cellIs" dxfId="3558" priority="6519" stopIfTrue="1" operator="equal">
      <formula>"RW"</formula>
    </cfRule>
    <cfRule type="cellIs" dxfId="3557" priority="6520" stopIfTrue="1" operator="equal">
      <formula>"GW"</formula>
    </cfRule>
    <cfRule type="cellIs" dxfId="3556" priority="6521" stopIfTrue="1" operator="equal">
      <formula>"GU"</formula>
    </cfRule>
  </conditionalFormatting>
  <conditionalFormatting sqref="AC586:AG586">
    <cfRule type="cellIs" dxfId="3555" priority="6502" stopIfTrue="1" operator="equal">
      <formula>"WU"</formula>
    </cfRule>
    <cfRule type="cellIs" dxfId="3554" priority="6503" stopIfTrue="1" operator="equal">
      <formula>"WB"</formula>
    </cfRule>
    <cfRule type="cellIs" dxfId="3553" priority="6504" stopIfTrue="1" operator="equal">
      <formula>"UB"</formula>
    </cfRule>
    <cfRule type="cellIs" dxfId="3552" priority="6505" stopIfTrue="1" operator="equal">
      <formula>"UR"</formula>
    </cfRule>
    <cfRule type="cellIs" dxfId="3551" priority="6506" stopIfTrue="1" operator="equal">
      <formula>"BR"</formula>
    </cfRule>
    <cfRule type="cellIs" dxfId="3550" priority="6507" stopIfTrue="1" operator="equal">
      <formula>"BG"</formula>
    </cfRule>
    <cfRule type="cellIs" dxfId="3549" priority="6508" stopIfTrue="1" operator="equal">
      <formula>"RG"</formula>
    </cfRule>
    <cfRule type="cellIs" dxfId="3548" priority="6509" stopIfTrue="1" operator="equal">
      <formula>"RW"</formula>
    </cfRule>
    <cfRule type="cellIs" dxfId="3547" priority="6510" stopIfTrue="1" operator="equal">
      <formula>"GW"</formula>
    </cfRule>
    <cfRule type="cellIs" dxfId="3546" priority="6511" stopIfTrue="1" operator="equal">
      <formula>"GU"</formula>
    </cfRule>
  </conditionalFormatting>
  <conditionalFormatting sqref="AC588:AG588">
    <cfRule type="cellIs" dxfId="3545" priority="6492" stopIfTrue="1" operator="equal">
      <formula>"WU"</formula>
    </cfRule>
    <cfRule type="cellIs" dxfId="3544" priority="6493" stopIfTrue="1" operator="equal">
      <formula>"WB"</formula>
    </cfRule>
    <cfRule type="cellIs" dxfId="3543" priority="6494" stopIfTrue="1" operator="equal">
      <formula>"UB"</formula>
    </cfRule>
    <cfRule type="cellIs" dxfId="3542" priority="6495" stopIfTrue="1" operator="equal">
      <formula>"UR"</formula>
    </cfRule>
    <cfRule type="cellIs" dxfId="3541" priority="6496" stopIfTrue="1" operator="equal">
      <formula>"BR"</formula>
    </cfRule>
    <cfRule type="cellIs" dxfId="3540" priority="6497" stopIfTrue="1" operator="equal">
      <formula>"BG"</formula>
    </cfRule>
    <cfRule type="cellIs" dxfId="3539" priority="6498" stopIfTrue="1" operator="equal">
      <formula>"RG"</formula>
    </cfRule>
    <cfRule type="cellIs" dxfId="3538" priority="6499" stopIfTrue="1" operator="equal">
      <formula>"RW"</formula>
    </cfRule>
    <cfRule type="cellIs" dxfId="3537" priority="6500" stopIfTrue="1" operator="equal">
      <formula>"GW"</formula>
    </cfRule>
    <cfRule type="cellIs" dxfId="3536" priority="6501" stopIfTrue="1" operator="equal">
      <formula>"GU"</formula>
    </cfRule>
  </conditionalFormatting>
  <conditionalFormatting sqref="AG572">
    <cfRule type="cellIs" dxfId="3535" priority="6482" stopIfTrue="1" operator="equal">
      <formula>"WU"</formula>
    </cfRule>
    <cfRule type="cellIs" dxfId="3534" priority="6483" stopIfTrue="1" operator="equal">
      <formula>"WB"</formula>
    </cfRule>
    <cfRule type="cellIs" dxfId="3533" priority="6484" stopIfTrue="1" operator="equal">
      <formula>"UB"</formula>
    </cfRule>
    <cfRule type="cellIs" dxfId="3532" priority="6485" stopIfTrue="1" operator="equal">
      <formula>"UR"</formula>
    </cfRule>
    <cfRule type="cellIs" dxfId="3531" priority="6486" stopIfTrue="1" operator="equal">
      <formula>"BR"</formula>
    </cfRule>
    <cfRule type="cellIs" dxfId="3530" priority="6487" stopIfTrue="1" operator="equal">
      <formula>"BG"</formula>
    </cfRule>
    <cfRule type="cellIs" dxfId="3529" priority="6488" stopIfTrue="1" operator="equal">
      <formula>"RG"</formula>
    </cfRule>
    <cfRule type="cellIs" dxfId="3528" priority="6489" stopIfTrue="1" operator="equal">
      <formula>"RW"</formula>
    </cfRule>
    <cfRule type="cellIs" dxfId="3527" priority="6490" stopIfTrue="1" operator="equal">
      <formula>"GW"</formula>
    </cfRule>
    <cfRule type="cellIs" dxfId="3526" priority="6491" stopIfTrue="1" operator="equal">
      <formula>"GU"</formula>
    </cfRule>
  </conditionalFormatting>
  <conditionalFormatting sqref="AG574">
    <cfRule type="cellIs" dxfId="3525" priority="6472" stopIfTrue="1" operator="equal">
      <formula>"WU"</formula>
    </cfRule>
    <cfRule type="cellIs" dxfId="3524" priority="6473" stopIfTrue="1" operator="equal">
      <formula>"WB"</formula>
    </cfRule>
    <cfRule type="cellIs" dxfId="3523" priority="6474" stopIfTrue="1" operator="equal">
      <formula>"UB"</formula>
    </cfRule>
    <cfRule type="cellIs" dxfId="3522" priority="6475" stopIfTrue="1" operator="equal">
      <formula>"UR"</formula>
    </cfRule>
    <cfRule type="cellIs" dxfId="3521" priority="6476" stopIfTrue="1" operator="equal">
      <formula>"BR"</formula>
    </cfRule>
    <cfRule type="cellIs" dxfId="3520" priority="6477" stopIfTrue="1" operator="equal">
      <formula>"BG"</formula>
    </cfRule>
    <cfRule type="cellIs" dxfId="3519" priority="6478" stopIfTrue="1" operator="equal">
      <formula>"RG"</formula>
    </cfRule>
    <cfRule type="cellIs" dxfId="3518" priority="6479" stopIfTrue="1" operator="equal">
      <formula>"RW"</formula>
    </cfRule>
    <cfRule type="cellIs" dxfId="3517" priority="6480" stopIfTrue="1" operator="equal">
      <formula>"GW"</formula>
    </cfRule>
    <cfRule type="cellIs" dxfId="3516" priority="6481" stopIfTrue="1" operator="equal">
      <formula>"GU"</formula>
    </cfRule>
  </conditionalFormatting>
  <conditionalFormatting sqref="X596:AB596 AH596">
    <cfRule type="cellIs" dxfId="3515" priority="6462" stopIfTrue="1" operator="equal">
      <formula>"WU"</formula>
    </cfRule>
    <cfRule type="cellIs" dxfId="3514" priority="6463" stopIfTrue="1" operator="equal">
      <formula>"WB"</formula>
    </cfRule>
    <cfRule type="cellIs" dxfId="3513" priority="6464" stopIfTrue="1" operator="equal">
      <formula>"UB"</formula>
    </cfRule>
    <cfRule type="cellIs" dxfId="3512" priority="6465" stopIfTrue="1" operator="equal">
      <formula>"UR"</formula>
    </cfRule>
    <cfRule type="cellIs" dxfId="3511" priority="6466" stopIfTrue="1" operator="equal">
      <formula>"BR"</formula>
    </cfRule>
    <cfRule type="cellIs" dxfId="3510" priority="6467" stopIfTrue="1" operator="equal">
      <formula>"BG"</formula>
    </cfRule>
    <cfRule type="cellIs" dxfId="3509" priority="6468" stopIfTrue="1" operator="equal">
      <formula>"RG"</formula>
    </cfRule>
    <cfRule type="cellIs" dxfId="3508" priority="6469" stopIfTrue="1" operator="equal">
      <formula>"RW"</formula>
    </cfRule>
    <cfRule type="cellIs" dxfId="3507" priority="6470" stopIfTrue="1" operator="equal">
      <formula>"GW"</formula>
    </cfRule>
    <cfRule type="cellIs" dxfId="3506" priority="6471" stopIfTrue="1" operator="equal">
      <formula>"GU"</formula>
    </cfRule>
  </conditionalFormatting>
  <conditionalFormatting sqref="X595:AB595 AH595">
    <cfRule type="cellIs" dxfId="3505" priority="6452" stopIfTrue="1" operator="equal">
      <formula>"WU"</formula>
    </cfRule>
    <cfRule type="cellIs" dxfId="3504" priority="6453" stopIfTrue="1" operator="equal">
      <formula>"WB"</formula>
    </cfRule>
    <cfRule type="cellIs" dxfId="3503" priority="6454" stopIfTrue="1" operator="equal">
      <formula>"UB"</formula>
    </cfRule>
    <cfRule type="cellIs" dxfId="3502" priority="6455" stopIfTrue="1" operator="equal">
      <formula>"UR"</formula>
    </cfRule>
    <cfRule type="cellIs" dxfId="3501" priority="6456" stopIfTrue="1" operator="equal">
      <formula>"BR"</formula>
    </cfRule>
    <cfRule type="cellIs" dxfId="3500" priority="6457" stopIfTrue="1" operator="equal">
      <formula>"BG"</formula>
    </cfRule>
    <cfRule type="cellIs" dxfId="3499" priority="6458" stopIfTrue="1" operator="equal">
      <formula>"RG"</formula>
    </cfRule>
    <cfRule type="cellIs" dxfId="3498" priority="6459" stopIfTrue="1" operator="equal">
      <formula>"RW"</formula>
    </cfRule>
    <cfRule type="cellIs" dxfId="3497" priority="6460" stopIfTrue="1" operator="equal">
      <formula>"GW"</formula>
    </cfRule>
    <cfRule type="cellIs" dxfId="3496" priority="6461" stopIfTrue="1" operator="equal">
      <formula>"GU"</formula>
    </cfRule>
  </conditionalFormatting>
  <conditionalFormatting sqref="AC592:AG592">
    <cfRule type="cellIs" dxfId="3495" priority="6442" stopIfTrue="1" operator="equal">
      <formula>"WU"</formula>
    </cfRule>
    <cfRule type="cellIs" dxfId="3494" priority="6443" stopIfTrue="1" operator="equal">
      <formula>"WB"</formula>
    </cfRule>
    <cfRule type="cellIs" dxfId="3493" priority="6444" stopIfTrue="1" operator="equal">
      <formula>"UB"</formula>
    </cfRule>
    <cfRule type="cellIs" dxfId="3492" priority="6445" stopIfTrue="1" operator="equal">
      <formula>"UR"</formula>
    </cfRule>
    <cfRule type="cellIs" dxfId="3491" priority="6446" stopIfTrue="1" operator="equal">
      <formula>"BR"</formula>
    </cfRule>
    <cfRule type="cellIs" dxfId="3490" priority="6447" stopIfTrue="1" operator="equal">
      <formula>"BG"</formula>
    </cfRule>
    <cfRule type="cellIs" dxfId="3489" priority="6448" stopIfTrue="1" operator="equal">
      <formula>"RG"</formula>
    </cfRule>
    <cfRule type="cellIs" dxfId="3488" priority="6449" stopIfTrue="1" operator="equal">
      <formula>"RW"</formula>
    </cfRule>
    <cfRule type="cellIs" dxfId="3487" priority="6450" stopIfTrue="1" operator="equal">
      <formula>"GW"</formula>
    </cfRule>
    <cfRule type="cellIs" dxfId="3486" priority="6451" stopIfTrue="1" operator="equal">
      <formula>"GU"</formula>
    </cfRule>
  </conditionalFormatting>
  <conditionalFormatting sqref="X602:AB603 AH602:AH603">
    <cfRule type="cellIs" dxfId="3485" priority="6362" stopIfTrue="1" operator="equal">
      <formula>"WU"</formula>
    </cfRule>
    <cfRule type="cellIs" dxfId="3484" priority="6363" stopIfTrue="1" operator="equal">
      <formula>"WB"</formula>
    </cfRule>
    <cfRule type="cellIs" dxfId="3483" priority="6364" stopIfTrue="1" operator="equal">
      <formula>"UB"</formula>
    </cfRule>
    <cfRule type="cellIs" dxfId="3482" priority="6365" stopIfTrue="1" operator="equal">
      <formula>"UR"</formula>
    </cfRule>
    <cfRule type="cellIs" dxfId="3481" priority="6366" stopIfTrue="1" operator="equal">
      <formula>"BR"</formula>
    </cfRule>
    <cfRule type="cellIs" dxfId="3480" priority="6367" stopIfTrue="1" operator="equal">
      <formula>"BG"</formula>
    </cfRule>
    <cfRule type="cellIs" dxfId="3479" priority="6368" stopIfTrue="1" operator="equal">
      <formula>"RG"</formula>
    </cfRule>
    <cfRule type="cellIs" dxfId="3478" priority="6369" stopIfTrue="1" operator="equal">
      <formula>"RW"</formula>
    </cfRule>
    <cfRule type="cellIs" dxfId="3477" priority="6370" stopIfTrue="1" operator="equal">
      <formula>"GW"</formula>
    </cfRule>
    <cfRule type="cellIs" dxfId="3476" priority="6371" stopIfTrue="1" operator="equal">
      <formula>"GU"</formula>
    </cfRule>
  </conditionalFormatting>
  <conditionalFormatting sqref="AC587:AG587">
    <cfRule type="cellIs" dxfId="3475" priority="6432" stopIfTrue="1" operator="equal">
      <formula>"WU"</formula>
    </cfRule>
    <cfRule type="cellIs" dxfId="3474" priority="6433" stopIfTrue="1" operator="equal">
      <formula>"WB"</formula>
    </cfRule>
    <cfRule type="cellIs" dxfId="3473" priority="6434" stopIfTrue="1" operator="equal">
      <formula>"UB"</formula>
    </cfRule>
    <cfRule type="cellIs" dxfId="3472" priority="6435" stopIfTrue="1" operator="equal">
      <formula>"UR"</formula>
    </cfRule>
    <cfRule type="cellIs" dxfId="3471" priority="6436" stopIfTrue="1" operator="equal">
      <formula>"BR"</formula>
    </cfRule>
    <cfRule type="cellIs" dxfId="3470" priority="6437" stopIfTrue="1" operator="equal">
      <formula>"BG"</formula>
    </cfRule>
    <cfRule type="cellIs" dxfId="3469" priority="6438" stopIfTrue="1" operator="equal">
      <formula>"RG"</formula>
    </cfRule>
    <cfRule type="cellIs" dxfId="3468" priority="6439" stopIfTrue="1" operator="equal">
      <formula>"RW"</formula>
    </cfRule>
    <cfRule type="cellIs" dxfId="3467" priority="6440" stopIfTrue="1" operator="equal">
      <formula>"GW"</formula>
    </cfRule>
    <cfRule type="cellIs" dxfId="3466" priority="6441" stopIfTrue="1" operator="equal">
      <formula>"GU"</formula>
    </cfRule>
  </conditionalFormatting>
  <conditionalFormatting sqref="AC589:AG590">
    <cfRule type="cellIs" dxfId="3465" priority="6422" stopIfTrue="1" operator="equal">
      <formula>"WU"</formula>
    </cfRule>
    <cfRule type="cellIs" dxfId="3464" priority="6423" stopIfTrue="1" operator="equal">
      <formula>"WB"</formula>
    </cfRule>
    <cfRule type="cellIs" dxfId="3463" priority="6424" stopIfTrue="1" operator="equal">
      <formula>"UB"</formula>
    </cfRule>
    <cfRule type="cellIs" dxfId="3462" priority="6425" stopIfTrue="1" operator="equal">
      <formula>"UR"</formula>
    </cfRule>
    <cfRule type="cellIs" dxfId="3461" priority="6426" stopIfTrue="1" operator="equal">
      <formula>"BR"</formula>
    </cfRule>
    <cfRule type="cellIs" dxfId="3460" priority="6427" stopIfTrue="1" operator="equal">
      <formula>"BG"</formula>
    </cfRule>
    <cfRule type="cellIs" dxfId="3459" priority="6428" stopIfTrue="1" operator="equal">
      <formula>"RG"</formula>
    </cfRule>
    <cfRule type="cellIs" dxfId="3458" priority="6429" stopIfTrue="1" operator="equal">
      <formula>"RW"</formula>
    </cfRule>
    <cfRule type="cellIs" dxfId="3457" priority="6430" stopIfTrue="1" operator="equal">
      <formula>"GW"</formula>
    </cfRule>
    <cfRule type="cellIs" dxfId="3456" priority="6431" stopIfTrue="1" operator="equal">
      <formula>"GU"</formula>
    </cfRule>
  </conditionalFormatting>
  <conditionalFormatting sqref="AC578:AG578">
    <cfRule type="cellIs" dxfId="3455" priority="6412" stopIfTrue="1" operator="equal">
      <formula>"WU"</formula>
    </cfRule>
    <cfRule type="cellIs" dxfId="3454" priority="6413" stopIfTrue="1" operator="equal">
      <formula>"WB"</formula>
    </cfRule>
    <cfRule type="cellIs" dxfId="3453" priority="6414" stopIfTrue="1" operator="equal">
      <formula>"UB"</formula>
    </cfRule>
    <cfRule type="cellIs" dxfId="3452" priority="6415" stopIfTrue="1" operator="equal">
      <formula>"UR"</formula>
    </cfRule>
    <cfRule type="cellIs" dxfId="3451" priority="6416" stopIfTrue="1" operator="equal">
      <formula>"BR"</formula>
    </cfRule>
    <cfRule type="cellIs" dxfId="3450" priority="6417" stopIfTrue="1" operator="equal">
      <formula>"BG"</formula>
    </cfRule>
    <cfRule type="cellIs" dxfId="3449" priority="6418" stopIfTrue="1" operator="equal">
      <formula>"RG"</formula>
    </cfRule>
    <cfRule type="cellIs" dxfId="3448" priority="6419" stopIfTrue="1" operator="equal">
      <formula>"RW"</formula>
    </cfRule>
    <cfRule type="cellIs" dxfId="3447" priority="6420" stopIfTrue="1" operator="equal">
      <formula>"GW"</formula>
    </cfRule>
    <cfRule type="cellIs" dxfId="3446" priority="6421" stopIfTrue="1" operator="equal">
      <formula>"GU"</formula>
    </cfRule>
  </conditionalFormatting>
  <conditionalFormatting sqref="X597:AB597 AH597">
    <cfRule type="cellIs" dxfId="3445" priority="6402" stopIfTrue="1" operator="equal">
      <formula>"WU"</formula>
    </cfRule>
    <cfRule type="cellIs" dxfId="3444" priority="6403" stopIfTrue="1" operator="equal">
      <formula>"WB"</formula>
    </cfRule>
    <cfRule type="cellIs" dxfId="3443" priority="6404" stopIfTrue="1" operator="equal">
      <formula>"UB"</formula>
    </cfRule>
    <cfRule type="cellIs" dxfId="3442" priority="6405" stopIfTrue="1" operator="equal">
      <formula>"UR"</formula>
    </cfRule>
    <cfRule type="cellIs" dxfId="3441" priority="6406" stopIfTrue="1" operator="equal">
      <formula>"BR"</formula>
    </cfRule>
    <cfRule type="cellIs" dxfId="3440" priority="6407" stopIfTrue="1" operator="equal">
      <formula>"BG"</formula>
    </cfRule>
    <cfRule type="cellIs" dxfId="3439" priority="6408" stopIfTrue="1" operator="equal">
      <formula>"RG"</formula>
    </cfRule>
    <cfRule type="cellIs" dxfId="3438" priority="6409" stopIfTrue="1" operator="equal">
      <formula>"RW"</formula>
    </cfRule>
    <cfRule type="cellIs" dxfId="3437" priority="6410" stopIfTrue="1" operator="equal">
      <formula>"GW"</formula>
    </cfRule>
    <cfRule type="cellIs" dxfId="3436" priority="6411" stopIfTrue="1" operator="equal">
      <formula>"GU"</formula>
    </cfRule>
  </conditionalFormatting>
  <conditionalFormatting sqref="AC593:AG593">
    <cfRule type="cellIs" dxfId="3435" priority="6392" stopIfTrue="1" operator="equal">
      <formula>"WU"</formula>
    </cfRule>
    <cfRule type="cellIs" dxfId="3434" priority="6393" stopIfTrue="1" operator="equal">
      <formula>"WB"</formula>
    </cfRule>
    <cfRule type="cellIs" dxfId="3433" priority="6394" stopIfTrue="1" operator="equal">
      <formula>"UB"</formula>
    </cfRule>
    <cfRule type="cellIs" dxfId="3432" priority="6395" stopIfTrue="1" operator="equal">
      <formula>"UR"</formula>
    </cfRule>
    <cfRule type="cellIs" dxfId="3431" priority="6396" stopIfTrue="1" operator="equal">
      <formula>"BR"</formula>
    </cfRule>
    <cfRule type="cellIs" dxfId="3430" priority="6397" stopIfTrue="1" operator="equal">
      <formula>"BG"</formula>
    </cfRule>
    <cfRule type="cellIs" dxfId="3429" priority="6398" stopIfTrue="1" operator="equal">
      <formula>"RG"</formula>
    </cfRule>
    <cfRule type="cellIs" dxfId="3428" priority="6399" stopIfTrue="1" operator="equal">
      <formula>"RW"</formula>
    </cfRule>
    <cfRule type="cellIs" dxfId="3427" priority="6400" stopIfTrue="1" operator="equal">
      <formula>"GW"</formula>
    </cfRule>
    <cfRule type="cellIs" dxfId="3426" priority="6401" stopIfTrue="1" operator="equal">
      <formula>"GU"</formula>
    </cfRule>
  </conditionalFormatting>
  <conditionalFormatting sqref="AC579:AG579">
    <cfRule type="cellIs" dxfId="3425" priority="6382" stopIfTrue="1" operator="equal">
      <formula>"WU"</formula>
    </cfRule>
    <cfRule type="cellIs" dxfId="3424" priority="6383" stopIfTrue="1" operator="equal">
      <formula>"WB"</formula>
    </cfRule>
    <cfRule type="cellIs" dxfId="3423" priority="6384" stopIfTrue="1" operator="equal">
      <formula>"UB"</formula>
    </cfRule>
    <cfRule type="cellIs" dxfId="3422" priority="6385" stopIfTrue="1" operator="equal">
      <formula>"UR"</formula>
    </cfRule>
    <cfRule type="cellIs" dxfId="3421" priority="6386" stopIfTrue="1" operator="equal">
      <formula>"BR"</formula>
    </cfRule>
    <cfRule type="cellIs" dxfId="3420" priority="6387" stopIfTrue="1" operator="equal">
      <formula>"BG"</formula>
    </cfRule>
    <cfRule type="cellIs" dxfId="3419" priority="6388" stopIfTrue="1" operator="equal">
      <formula>"RG"</formula>
    </cfRule>
    <cfRule type="cellIs" dxfId="3418" priority="6389" stopIfTrue="1" operator="equal">
      <formula>"RW"</formula>
    </cfRule>
    <cfRule type="cellIs" dxfId="3417" priority="6390" stopIfTrue="1" operator="equal">
      <formula>"GW"</formula>
    </cfRule>
    <cfRule type="cellIs" dxfId="3416" priority="6391" stopIfTrue="1" operator="equal">
      <formula>"GU"</formula>
    </cfRule>
  </conditionalFormatting>
  <conditionalFormatting sqref="AC581:AG581">
    <cfRule type="cellIs" dxfId="3415" priority="6372" stopIfTrue="1" operator="equal">
      <formula>"WU"</formula>
    </cfRule>
    <cfRule type="cellIs" dxfId="3414" priority="6373" stopIfTrue="1" operator="equal">
      <formula>"WB"</formula>
    </cfRule>
    <cfRule type="cellIs" dxfId="3413" priority="6374" stopIfTrue="1" operator="equal">
      <formula>"UB"</formula>
    </cfRule>
    <cfRule type="cellIs" dxfId="3412" priority="6375" stopIfTrue="1" operator="equal">
      <formula>"UR"</formula>
    </cfRule>
    <cfRule type="cellIs" dxfId="3411" priority="6376" stopIfTrue="1" operator="equal">
      <formula>"BR"</formula>
    </cfRule>
    <cfRule type="cellIs" dxfId="3410" priority="6377" stopIfTrue="1" operator="equal">
      <formula>"BG"</formula>
    </cfRule>
    <cfRule type="cellIs" dxfId="3409" priority="6378" stopIfTrue="1" operator="equal">
      <formula>"RG"</formula>
    </cfRule>
    <cfRule type="cellIs" dxfId="3408" priority="6379" stopIfTrue="1" operator="equal">
      <formula>"RW"</formula>
    </cfRule>
    <cfRule type="cellIs" dxfId="3407" priority="6380" stopIfTrue="1" operator="equal">
      <formula>"GW"</formula>
    </cfRule>
    <cfRule type="cellIs" dxfId="3406" priority="6381" stopIfTrue="1" operator="equal">
      <formula>"GU"</formula>
    </cfRule>
  </conditionalFormatting>
  <conditionalFormatting sqref="AC599:AG599">
    <cfRule type="cellIs" dxfId="3405" priority="6352" stopIfTrue="1" operator="equal">
      <formula>"WU"</formula>
    </cfRule>
    <cfRule type="cellIs" dxfId="3404" priority="6353" stopIfTrue="1" operator="equal">
      <formula>"WB"</formula>
    </cfRule>
    <cfRule type="cellIs" dxfId="3403" priority="6354" stopIfTrue="1" operator="equal">
      <formula>"UB"</formula>
    </cfRule>
    <cfRule type="cellIs" dxfId="3402" priority="6355" stopIfTrue="1" operator="equal">
      <formula>"UR"</formula>
    </cfRule>
    <cfRule type="cellIs" dxfId="3401" priority="6356" stopIfTrue="1" operator="equal">
      <formula>"BR"</formula>
    </cfRule>
    <cfRule type="cellIs" dxfId="3400" priority="6357" stopIfTrue="1" operator="equal">
      <formula>"BG"</formula>
    </cfRule>
    <cfRule type="cellIs" dxfId="3399" priority="6358" stopIfTrue="1" operator="equal">
      <formula>"RG"</formula>
    </cfRule>
    <cfRule type="cellIs" dxfId="3398" priority="6359" stopIfTrue="1" operator="equal">
      <formula>"RW"</formula>
    </cfRule>
    <cfRule type="cellIs" dxfId="3397" priority="6360" stopIfTrue="1" operator="equal">
      <formula>"GW"</formula>
    </cfRule>
    <cfRule type="cellIs" dxfId="3396" priority="6361" stopIfTrue="1" operator="equal">
      <formula>"GU"</formula>
    </cfRule>
  </conditionalFormatting>
  <conditionalFormatting sqref="AC594:AG594">
    <cfRule type="cellIs" dxfId="3395" priority="6342" stopIfTrue="1" operator="equal">
      <formula>"WU"</formula>
    </cfRule>
    <cfRule type="cellIs" dxfId="3394" priority="6343" stopIfTrue="1" operator="equal">
      <formula>"WB"</formula>
    </cfRule>
    <cfRule type="cellIs" dxfId="3393" priority="6344" stopIfTrue="1" operator="equal">
      <formula>"UB"</formula>
    </cfRule>
    <cfRule type="cellIs" dxfId="3392" priority="6345" stopIfTrue="1" operator="equal">
      <formula>"UR"</formula>
    </cfRule>
    <cfRule type="cellIs" dxfId="3391" priority="6346" stopIfTrue="1" operator="equal">
      <formula>"BR"</formula>
    </cfRule>
    <cfRule type="cellIs" dxfId="3390" priority="6347" stopIfTrue="1" operator="equal">
      <formula>"BG"</formula>
    </cfRule>
    <cfRule type="cellIs" dxfId="3389" priority="6348" stopIfTrue="1" operator="equal">
      <formula>"RG"</formula>
    </cfRule>
    <cfRule type="cellIs" dxfId="3388" priority="6349" stopIfTrue="1" operator="equal">
      <formula>"RW"</formula>
    </cfRule>
    <cfRule type="cellIs" dxfId="3387" priority="6350" stopIfTrue="1" operator="equal">
      <formula>"GW"</formula>
    </cfRule>
    <cfRule type="cellIs" dxfId="3386" priority="6351" stopIfTrue="1" operator="equal">
      <formula>"GU"</formula>
    </cfRule>
  </conditionalFormatting>
  <conditionalFormatting sqref="AC596:AG596">
    <cfRule type="cellIs" dxfId="3385" priority="6332" stopIfTrue="1" operator="equal">
      <formula>"WU"</formula>
    </cfRule>
    <cfRule type="cellIs" dxfId="3384" priority="6333" stopIfTrue="1" operator="equal">
      <formula>"WB"</formula>
    </cfRule>
    <cfRule type="cellIs" dxfId="3383" priority="6334" stopIfTrue="1" operator="equal">
      <formula>"UB"</formula>
    </cfRule>
    <cfRule type="cellIs" dxfId="3382" priority="6335" stopIfTrue="1" operator="equal">
      <formula>"UR"</formula>
    </cfRule>
    <cfRule type="cellIs" dxfId="3381" priority="6336" stopIfTrue="1" operator="equal">
      <formula>"BR"</formula>
    </cfRule>
    <cfRule type="cellIs" dxfId="3380" priority="6337" stopIfTrue="1" operator="equal">
      <formula>"BG"</formula>
    </cfRule>
    <cfRule type="cellIs" dxfId="3379" priority="6338" stopIfTrue="1" operator="equal">
      <formula>"RG"</formula>
    </cfRule>
    <cfRule type="cellIs" dxfId="3378" priority="6339" stopIfTrue="1" operator="equal">
      <formula>"RW"</formula>
    </cfRule>
    <cfRule type="cellIs" dxfId="3377" priority="6340" stopIfTrue="1" operator="equal">
      <formula>"GW"</formula>
    </cfRule>
    <cfRule type="cellIs" dxfId="3376" priority="6341" stopIfTrue="1" operator="equal">
      <formula>"GU"</formula>
    </cfRule>
  </conditionalFormatting>
  <conditionalFormatting sqref="AC597:AG597">
    <cfRule type="cellIs" dxfId="3375" priority="6322" stopIfTrue="1" operator="equal">
      <formula>"WU"</formula>
    </cfRule>
    <cfRule type="cellIs" dxfId="3374" priority="6323" stopIfTrue="1" operator="equal">
      <formula>"WB"</formula>
    </cfRule>
    <cfRule type="cellIs" dxfId="3373" priority="6324" stopIfTrue="1" operator="equal">
      <formula>"UB"</formula>
    </cfRule>
    <cfRule type="cellIs" dxfId="3372" priority="6325" stopIfTrue="1" operator="equal">
      <formula>"UR"</formula>
    </cfRule>
    <cfRule type="cellIs" dxfId="3371" priority="6326" stopIfTrue="1" operator="equal">
      <formula>"BR"</formula>
    </cfRule>
    <cfRule type="cellIs" dxfId="3370" priority="6327" stopIfTrue="1" operator="equal">
      <formula>"BG"</formula>
    </cfRule>
    <cfRule type="cellIs" dxfId="3369" priority="6328" stopIfTrue="1" operator="equal">
      <formula>"RG"</formula>
    </cfRule>
    <cfRule type="cellIs" dxfId="3368" priority="6329" stopIfTrue="1" operator="equal">
      <formula>"RW"</formula>
    </cfRule>
    <cfRule type="cellIs" dxfId="3367" priority="6330" stopIfTrue="1" operator="equal">
      <formula>"GW"</formula>
    </cfRule>
    <cfRule type="cellIs" dxfId="3366" priority="6331" stopIfTrue="1" operator="equal">
      <formula>"GU"</formula>
    </cfRule>
  </conditionalFormatting>
  <conditionalFormatting sqref="AC585:AG585">
    <cfRule type="cellIs" dxfId="3365" priority="6312" stopIfTrue="1" operator="equal">
      <formula>"WU"</formula>
    </cfRule>
    <cfRule type="cellIs" dxfId="3364" priority="6313" stopIfTrue="1" operator="equal">
      <formula>"WB"</formula>
    </cfRule>
    <cfRule type="cellIs" dxfId="3363" priority="6314" stopIfTrue="1" operator="equal">
      <formula>"UB"</formula>
    </cfRule>
    <cfRule type="cellIs" dxfId="3362" priority="6315" stopIfTrue="1" operator="equal">
      <formula>"UR"</formula>
    </cfRule>
    <cfRule type="cellIs" dxfId="3361" priority="6316" stopIfTrue="1" operator="equal">
      <formula>"BR"</formula>
    </cfRule>
    <cfRule type="cellIs" dxfId="3360" priority="6317" stopIfTrue="1" operator="equal">
      <formula>"BG"</formula>
    </cfRule>
    <cfRule type="cellIs" dxfId="3359" priority="6318" stopIfTrue="1" operator="equal">
      <formula>"RG"</formula>
    </cfRule>
    <cfRule type="cellIs" dxfId="3358" priority="6319" stopIfTrue="1" operator="equal">
      <formula>"RW"</formula>
    </cfRule>
    <cfRule type="cellIs" dxfId="3357" priority="6320" stopIfTrue="1" operator="equal">
      <formula>"GW"</formula>
    </cfRule>
    <cfRule type="cellIs" dxfId="3356" priority="6321" stopIfTrue="1" operator="equal">
      <formula>"GU"</formula>
    </cfRule>
  </conditionalFormatting>
  <conditionalFormatting sqref="AC602:AG602">
    <cfRule type="cellIs" dxfId="3355" priority="6302" stopIfTrue="1" operator="equal">
      <formula>"WU"</formula>
    </cfRule>
    <cfRule type="cellIs" dxfId="3354" priority="6303" stopIfTrue="1" operator="equal">
      <formula>"WB"</formula>
    </cfRule>
    <cfRule type="cellIs" dxfId="3353" priority="6304" stopIfTrue="1" operator="equal">
      <formula>"UB"</formula>
    </cfRule>
    <cfRule type="cellIs" dxfId="3352" priority="6305" stopIfTrue="1" operator="equal">
      <formula>"UR"</formula>
    </cfRule>
    <cfRule type="cellIs" dxfId="3351" priority="6306" stopIfTrue="1" operator="equal">
      <formula>"BR"</formula>
    </cfRule>
    <cfRule type="cellIs" dxfId="3350" priority="6307" stopIfTrue="1" operator="equal">
      <formula>"BG"</formula>
    </cfRule>
    <cfRule type="cellIs" dxfId="3349" priority="6308" stopIfTrue="1" operator="equal">
      <formula>"RG"</formula>
    </cfRule>
    <cfRule type="cellIs" dxfId="3348" priority="6309" stopIfTrue="1" operator="equal">
      <formula>"RW"</formula>
    </cfRule>
    <cfRule type="cellIs" dxfId="3347" priority="6310" stopIfTrue="1" operator="equal">
      <formula>"GW"</formula>
    </cfRule>
    <cfRule type="cellIs" dxfId="3346" priority="6311" stopIfTrue="1" operator="equal">
      <formula>"GU"</formula>
    </cfRule>
  </conditionalFormatting>
  <conditionalFormatting sqref="AC600:AG600">
    <cfRule type="cellIs" dxfId="3345" priority="6292" stopIfTrue="1" operator="equal">
      <formula>"WU"</formula>
    </cfRule>
    <cfRule type="cellIs" dxfId="3344" priority="6293" stopIfTrue="1" operator="equal">
      <formula>"WB"</formula>
    </cfRule>
    <cfRule type="cellIs" dxfId="3343" priority="6294" stopIfTrue="1" operator="equal">
      <formula>"UB"</formula>
    </cfRule>
    <cfRule type="cellIs" dxfId="3342" priority="6295" stopIfTrue="1" operator="equal">
      <formula>"UR"</formula>
    </cfRule>
    <cfRule type="cellIs" dxfId="3341" priority="6296" stopIfTrue="1" operator="equal">
      <formula>"BR"</formula>
    </cfRule>
    <cfRule type="cellIs" dxfId="3340" priority="6297" stopIfTrue="1" operator="equal">
      <formula>"BG"</formula>
    </cfRule>
    <cfRule type="cellIs" dxfId="3339" priority="6298" stopIfTrue="1" operator="equal">
      <formula>"RG"</formula>
    </cfRule>
    <cfRule type="cellIs" dxfId="3338" priority="6299" stopIfTrue="1" operator="equal">
      <formula>"RW"</formula>
    </cfRule>
    <cfRule type="cellIs" dxfId="3337" priority="6300" stopIfTrue="1" operator="equal">
      <formula>"GW"</formula>
    </cfRule>
    <cfRule type="cellIs" dxfId="3336" priority="6301" stopIfTrue="1" operator="equal">
      <formula>"GU"</formula>
    </cfRule>
  </conditionalFormatting>
  <conditionalFormatting sqref="X604:AB604 AH604">
    <cfRule type="cellIs" dxfId="3335" priority="6282" stopIfTrue="1" operator="equal">
      <formula>"WU"</formula>
    </cfRule>
    <cfRule type="cellIs" dxfId="3334" priority="6283" stopIfTrue="1" operator="equal">
      <formula>"WB"</formula>
    </cfRule>
    <cfRule type="cellIs" dxfId="3333" priority="6284" stopIfTrue="1" operator="equal">
      <formula>"UB"</formula>
    </cfRule>
    <cfRule type="cellIs" dxfId="3332" priority="6285" stopIfTrue="1" operator="equal">
      <formula>"UR"</formula>
    </cfRule>
    <cfRule type="cellIs" dxfId="3331" priority="6286" stopIfTrue="1" operator="equal">
      <formula>"BR"</formula>
    </cfRule>
    <cfRule type="cellIs" dxfId="3330" priority="6287" stopIfTrue="1" operator="equal">
      <formula>"BG"</formula>
    </cfRule>
    <cfRule type="cellIs" dxfId="3329" priority="6288" stopIfTrue="1" operator="equal">
      <formula>"RG"</formula>
    </cfRule>
    <cfRule type="cellIs" dxfId="3328" priority="6289" stopIfTrue="1" operator="equal">
      <formula>"RW"</formula>
    </cfRule>
    <cfRule type="cellIs" dxfId="3327" priority="6290" stopIfTrue="1" operator="equal">
      <formula>"GW"</formula>
    </cfRule>
    <cfRule type="cellIs" dxfId="3326" priority="6291" stopIfTrue="1" operator="equal">
      <formula>"GU"</formula>
    </cfRule>
  </conditionalFormatting>
  <conditionalFormatting sqref="X590:AB590 AH590">
    <cfRule type="cellIs" dxfId="3325" priority="6272" stopIfTrue="1" operator="equal">
      <formula>"WU"</formula>
    </cfRule>
    <cfRule type="cellIs" dxfId="3324" priority="6273" stopIfTrue="1" operator="equal">
      <formula>"WB"</formula>
    </cfRule>
    <cfRule type="cellIs" dxfId="3323" priority="6274" stopIfTrue="1" operator="equal">
      <formula>"UB"</formula>
    </cfRule>
    <cfRule type="cellIs" dxfId="3322" priority="6275" stopIfTrue="1" operator="equal">
      <formula>"UR"</formula>
    </cfRule>
    <cfRule type="cellIs" dxfId="3321" priority="6276" stopIfTrue="1" operator="equal">
      <formula>"BR"</formula>
    </cfRule>
    <cfRule type="cellIs" dxfId="3320" priority="6277" stopIfTrue="1" operator="equal">
      <formula>"BG"</formula>
    </cfRule>
    <cfRule type="cellIs" dxfId="3319" priority="6278" stopIfTrue="1" operator="equal">
      <formula>"RG"</formula>
    </cfRule>
    <cfRule type="cellIs" dxfId="3318" priority="6279" stopIfTrue="1" operator="equal">
      <formula>"RW"</formula>
    </cfRule>
    <cfRule type="cellIs" dxfId="3317" priority="6280" stopIfTrue="1" operator="equal">
      <formula>"GW"</formula>
    </cfRule>
    <cfRule type="cellIs" dxfId="3316" priority="6281" stopIfTrue="1" operator="equal">
      <formula>"GU"</formula>
    </cfRule>
  </conditionalFormatting>
  <conditionalFormatting sqref="AC603:AG604">
    <cfRule type="cellIs" dxfId="3315" priority="6262" stopIfTrue="1" operator="equal">
      <formula>"WU"</formula>
    </cfRule>
    <cfRule type="cellIs" dxfId="3314" priority="6263" stopIfTrue="1" operator="equal">
      <formula>"WB"</formula>
    </cfRule>
    <cfRule type="cellIs" dxfId="3313" priority="6264" stopIfTrue="1" operator="equal">
      <formula>"UB"</formula>
    </cfRule>
    <cfRule type="cellIs" dxfId="3312" priority="6265" stopIfTrue="1" operator="equal">
      <formula>"UR"</formula>
    </cfRule>
    <cfRule type="cellIs" dxfId="3311" priority="6266" stopIfTrue="1" operator="equal">
      <formula>"BR"</formula>
    </cfRule>
    <cfRule type="cellIs" dxfId="3310" priority="6267" stopIfTrue="1" operator="equal">
      <formula>"BG"</formula>
    </cfRule>
    <cfRule type="cellIs" dxfId="3309" priority="6268" stopIfTrue="1" operator="equal">
      <formula>"RG"</formula>
    </cfRule>
    <cfRule type="cellIs" dxfId="3308" priority="6269" stopIfTrue="1" operator="equal">
      <formula>"RW"</formula>
    </cfRule>
    <cfRule type="cellIs" dxfId="3307" priority="6270" stopIfTrue="1" operator="equal">
      <formula>"GW"</formula>
    </cfRule>
    <cfRule type="cellIs" dxfId="3306" priority="6271" stopIfTrue="1" operator="equal">
      <formula>"GU"</formula>
    </cfRule>
  </conditionalFormatting>
  <conditionalFormatting sqref="AC601:AG601">
    <cfRule type="cellIs" dxfId="3305" priority="6252" stopIfTrue="1" operator="equal">
      <formula>"WU"</formula>
    </cfRule>
    <cfRule type="cellIs" dxfId="3304" priority="6253" stopIfTrue="1" operator="equal">
      <formula>"WB"</formula>
    </cfRule>
    <cfRule type="cellIs" dxfId="3303" priority="6254" stopIfTrue="1" operator="equal">
      <formula>"UB"</formula>
    </cfRule>
    <cfRule type="cellIs" dxfId="3302" priority="6255" stopIfTrue="1" operator="equal">
      <formula>"UR"</formula>
    </cfRule>
    <cfRule type="cellIs" dxfId="3301" priority="6256" stopIfTrue="1" operator="equal">
      <formula>"BR"</formula>
    </cfRule>
    <cfRule type="cellIs" dxfId="3300" priority="6257" stopIfTrue="1" operator="equal">
      <formula>"BG"</formula>
    </cfRule>
    <cfRule type="cellIs" dxfId="3299" priority="6258" stopIfTrue="1" operator="equal">
      <formula>"RG"</formula>
    </cfRule>
    <cfRule type="cellIs" dxfId="3298" priority="6259" stopIfTrue="1" operator="equal">
      <formula>"RW"</formula>
    </cfRule>
    <cfRule type="cellIs" dxfId="3297" priority="6260" stopIfTrue="1" operator="equal">
      <formula>"GW"</formula>
    </cfRule>
    <cfRule type="cellIs" dxfId="3296" priority="6261" stopIfTrue="1" operator="equal">
      <formula>"GU"</formula>
    </cfRule>
  </conditionalFormatting>
  <conditionalFormatting sqref="Y571:AB576">
    <cfRule type="cellIs" dxfId="3295" priority="6242" stopIfTrue="1" operator="equal">
      <formula>"WU"</formula>
    </cfRule>
    <cfRule type="cellIs" dxfId="3294" priority="6243" stopIfTrue="1" operator="equal">
      <formula>"WB"</formula>
    </cfRule>
    <cfRule type="cellIs" dxfId="3293" priority="6244" stopIfTrue="1" operator="equal">
      <formula>"UB"</formula>
    </cfRule>
    <cfRule type="cellIs" dxfId="3292" priority="6245" stopIfTrue="1" operator="equal">
      <formula>"UR"</formula>
    </cfRule>
    <cfRule type="cellIs" dxfId="3291" priority="6246" stopIfTrue="1" operator="equal">
      <formula>"BR"</formula>
    </cfRule>
    <cfRule type="cellIs" dxfId="3290" priority="6247" stopIfTrue="1" operator="equal">
      <formula>"BG"</formula>
    </cfRule>
    <cfRule type="cellIs" dxfId="3289" priority="6248" stopIfTrue="1" operator="equal">
      <formula>"RG"</formula>
    </cfRule>
    <cfRule type="cellIs" dxfId="3288" priority="6249" stopIfTrue="1" operator="equal">
      <formula>"RW"</formula>
    </cfRule>
    <cfRule type="cellIs" dxfId="3287" priority="6250" stopIfTrue="1" operator="equal">
      <formula>"GW"</formula>
    </cfRule>
    <cfRule type="cellIs" dxfId="3286" priority="6251" stopIfTrue="1" operator="equal">
      <formula>"GU"</formula>
    </cfRule>
  </conditionalFormatting>
  <conditionalFormatting sqref="AC571:AF571">
    <cfRule type="cellIs" dxfId="3285" priority="6232" stopIfTrue="1" operator="equal">
      <formula>"WU"</formula>
    </cfRule>
    <cfRule type="cellIs" dxfId="3284" priority="6233" stopIfTrue="1" operator="equal">
      <formula>"WB"</formula>
    </cfRule>
    <cfRule type="cellIs" dxfId="3283" priority="6234" stopIfTrue="1" operator="equal">
      <formula>"UB"</formula>
    </cfRule>
    <cfRule type="cellIs" dxfId="3282" priority="6235" stopIfTrue="1" operator="equal">
      <formula>"UR"</formula>
    </cfRule>
    <cfRule type="cellIs" dxfId="3281" priority="6236" stopIfTrue="1" operator="equal">
      <formula>"BR"</formula>
    </cfRule>
    <cfRule type="cellIs" dxfId="3280" priority="6237" stopIfTrue="1" operator="equal">
      <formula>"BG"</formula>
    </cfRule>
    <cfRule type="cellIs" dxfId="3279" priority="6238" stopIfTrue="1" operator="equal">
      <formula>"RG"</formula>
    </cfRule>
    <cfRule type="cellIs" dxfId="3278" priority="6239" stopIfTrue="1" operator="equal">
      <formula>"RW"</formula>
    </cfRule>
    <cfRule type="cellIs" dxfId="3277" priority="6240" stopIfTrue="1" operator="equal">
      <formula>"GW"</formula>
    </cfRule>
    <cfRule type="cellIs" dxfId="3276" priority="6241" stopIfTrue="1" operator="equal">
      <formula>"GU"</formula>
    </cfRule>
  </conditionalFormatting>
  <conditionalFormatting sqref="AC572:AF572">
    <cfRule type="cellIs" dxfId="3275" priority="6222" stopIfTrue="1" operator="equal">
      <formula>"WU"</formula>
    </cfRule>
    <cfRule type="cellIs" dxfId="3274" priority="6223" stopIfTrue="1" operator="equal">
      <formula>"WB"</formula>
    </cfRule>
    <cfRule type="cellIs" dxfId="3273" priority="6224" stopIfTrue="1" operator="equal">
      <formula>"UB"</formula>
    </cfRule>
    <cfRule type="cellIs" dxfId="3272" priority="6225" stopIfTrue="1" operator="equal">
      <formula>"UR"</formula>
    </cfRule>
    <cfRule type="cellIs" dxfId="3271" priority="6226" stopIfTrue="1" operator="equal">
      <formula>"BR"</formula>
    </cfRule>
    <cfRule type="cellIs" dxfId="3270" priority="6227" stopIfTrue="1" operator="equal">
      <formula>"BG"</formula>
    </cfRule>
    <cfRule type="cellIs" dxfId="3269" priority="6228" stopIfTrue="1" operator="equal">
      <formula>"RG"</formula>
    </cfRule>
    <cfRule type="cellIs" dxfId="3268" priority="6229" stopIfTrue="1" operator="equal">
      <formula>"RW"</formula>
    </cfRule>
    <cfRule type="cellIs" dxfId="3267" priority="6230" stopIfTrue="1" operator="equal">
      <formula>"GW"</formula>
    </cfRule>
    <cfRule type="cellIs" dxfId="3266" priority="6231" stopIfTrue="1" operator="equal">
      <formula>"GU"</formula>
    </cfRule>
  </conditionalFormatting>
  <conditionalFormatting sqref="AC574:AF574">
    <cfRule type="cellIs" dxfId="3265" priority="6212" stopIfTrue="1" operator="equal">
      <formula>"WU"</formula>
    </cfRule>
    <cfRule type="cellIs" dxfId="3264" priority="6213" stopIfTrue="1" operator="equal">
      <formula>"WB"</formula>
    </cfRule>
    <cfRule type="cellIs" dxfId="3263" priority="6214" stopIfTrue="1" operator="equal">
      <formula>"UB"</formula>
    </cfRule>
    <cfRule type="cellIs" dxfId="3262" priority="6215" stopIfTrue="1" operator="equal">
      <formula>"UR"</formula>
    </cfRule>
    <cfRule type="cellIs" dxfId="3261" priority="6216" stopIfTrue="1" operator="equal">
      <formula>"BR"</formula>
    </cfRule>
    <cfRule type="cellIs" dxfId="3260" priority="6217" stopIfTrue="1" operator="equal">
      <formula>"BG"</formula>
    </cfRule>
    <cfRule type="cellIs" dxfId="3259" priority="6218" stopIfTrue="1" operator="equal">
      <formula>"RG"</formula>
    </cfRule>
    <cfRule type="cellIs" dxfId="3258" priority="6219" stopIfTrue="1" operator="equal">
      <formula>"RW"</formula>
    </cfRule>
    <cfRule type="cellIs" dxfId="3257" priority="6220" stopIfTrue="1" operator="equal">
      <formula>"GW"</formula>
    </cfRule>
    <cfRule type="cellIs" dxfId="3256" priority="6221" stopIfTrue="1" operator="equal">
      <formula>"GU"</formula>
    </cfRule>
  </conditionalFormatting>
  <conditionalFormatting sqref="AS558">
    <cfRule type="cellIs" dxfId="3255" priority="6207" stopIfTrue="1" operator="equal">
      <formula>"W"</formula>
    </cfRule>
    <cfRule type="cellIs" dxfId="3254" priority="6208" stopIfTrue="1" operator="equal">
      <formula>"U"</formula>
    </cfRule>
    <cfRule type="cellIs" dxfId="3253" priority="6209" stopIfTrue="1" operator="equal">
      <formula>"B"</formula>
    </cfRule>
    <cfRule type="cellIs" dxfId="3252" priority="6210" stopIfTrue="1" operator="equal">
      <formula>"R"</formula>
    </cfRule>
    <cfRule type="cellIs" dxfId="3251" priority="6211" stopIfTrue="1" operator="equal">
      <formula>"G"</formula>
    </cfRule>
  </conditionalFormatting>
  <conditionalFormatting sqref="AS571:AS576">
    <cfRule type="cellIs" dxfId="3250" priority="6202" stopIfTrue="1" operator="equal">
      <formula>"W"</formula>
    </cfRule>
    <cfRule type="cellIs" dxfId="3249" priority="6203" stopIfTrue="1" operator="equal">
      <formula>"U"</formula>
    </cfRule>
    <cfRule type="cellIs" dxfId="3248" priority="6204" stopIfTrue="1" operator="equal">
      <formula>"B"</formula>
    </cfRule>
    <cfRule type="cellIs" dxfId="3247" priority="6205" stopIfTrue="1" operator="equal">
      <formula>"R"</formula>
    </cfRule>
    <cfRule type="cellIs" dxfId="3246" priority="6206" stopIfTrue="1" operator="equal">
      <formula>"G"</formula>
    </cfRule>
  </conditionalFormatting>
  <conditionalFormatting sqref="AS578:AS583">
    <cfRule type="cellIs" dxfId="3245" priority="6197" stopIfTrue="1" operator="equal">
      <formula>"W"</formula>
    </cfRule>
    <cfRule type="cellIs" dxfId="3244" priority="6198" stopIfTrue="1" operator="equal">
      <formula>"U"</formula>
    </cfRule>
    <cfRule type="cellIs" dxfId="3243" priority="6199" stopIfTrue="1" operator="equal">
      <formula>"B"</formula>
    </cfRule>
    <cfRule type="cellIs" dxfId="3242" priority="6200" stopIfTrue="1" operator="equal">
      <formula>"R"</formula>
    </cfRule>
    <cfRule type="cellIs" dxfId="3241" priority="6201" stopIfTrue="1" operator="equal">
      <formula>"G"</formula>
    </cfRule>
  </conditionalFormatting>
  <conditionalFormatting sqref="AS585:AS590">
    <cfRule type="cellIs" dxfId="3240" priority="6192" stopIfTrue="1" operator="equal">
      <formula>"W"</formula>
    </cfRule>
    <cfRule type="cellIs" dxfId="3239" priority="6193" stopIfTrue="1" operator="equal">
      <formula>"U"</formula>
    </cfRule>
    <cfRule type="cellIs" dxfId="3238" priority="6194" stopIfTrue="1" operator="equal">
      <formula>"B"</formula>
    </cfRule>
    <cfRule type="cellIs" dxfId="3237" priority="6195" stopIfTrue="1" operator="equal">
      <formula>"R"</formula>
    </cfRule>
    <cfRule type="cellIs" dxfId="3236" priority="6196" stopIfTrue="1" operator="equal">
      <formula>"G"</formula>
    </cfRule>
  </conditionalFormatting>
  <conditionalFormatting sqref="AS592:AS597">
    <cfRule type="cellIs" dxfId="3235" priority="6187" stopIfTrue="1" operator="equal">
      <formula>"W"</formula>
    </cfRule>
    <cfRule type="cellIs" dxfId="3234" priority="6188" stopIfTrue="1" operator="equal">
      <formula>"U"</formula>
    </cfRule>
    <cfRule type="cellIs" dxfId="3233" priority="6189" stopIfTrue="1" operator="equal">
      <formula>"B"</formula>
    </cfRule>
    <cfRule type="cellIs" dxfId="3232" priority="6190" stopIfTrue="1" operator="equal">
      <formula>"R"</formula>
    </cfRule>
    <cfRule type="cellIs" dxfId="3231" priority="6191" stopIfTrue="1" operator="equal">
      <formula>"G"</formula>
    </cfRule>
  </conditionalFormatting>
  <conditionalFormatting sqref="AS599:AS604">
    <cfRule type="cellIs" dxfId="3230" priority="6182" stopIfTrue="1" operator="equal">
      <formula>"W"</formula>
    </cfRule>
    <cfRule type="cellIs" dxfId="3229" priority="6183" stopIfTrue="1" operator="equal">
      <formula>"U"</formula>
    </cfRule>
    <cfRule type="cellIs" dxfId="3228" priority="6184" stopIfTrue="1" operator="equal">
      <formula>"B"</formula>
    </cfRule>
    <cfRule type="cellIs" dxfId="3227" priority="6185" stopIfTrue="1" operator="equal">
      <formula>"R"</formula>
    </cfRule>
    <cfRule type="cellIs" dxfId="3226" priority="6186" stopIfTrue="1" operator="equal">
      <formula>"G"</formula>
    </cfRule>
  </conditionalFormatting>
  <conditionalFormatting sqref="A23">
    <cfRule type="cellIs" dxfId="3225" priority="6172" stopIfTrue="1" operator="equal">
      <formula>"WU"</formula>
    </cfRule>
    <cfRule type="cellIs" dxfId="3224" priority="6173" stopIfTrue="1" operator="equal">
      <formula>"WB"</formula>
    </cfRule>
    <cfRule type="cellIs" dxfId="3223" priority="6174" stopIfTrue="1" operator="equal">
      <formula>"UB"</formula>
    </cfRule>
    <cfRule type="cellIs" dxfId="3222" priority="6175" stopIfTrue="1" operator="equal">
      <formula>"UR"</formula>
    </cfRule>
    <cfRule type="cellIs" dxfId="3221" priority="6176" stopIfTrue="1" operator="equal">
      <formula>"BR"</formula>
    </cfRule>
    <cfRule type="cellIs" dxfId="3220" priority="6177" stopIfTrue="1" operator="equal">
      <formula>"BG"</formula>
    </cfRule>
    <cfRule type="cellIs" dxfId="3219" priority="6178" stopIfTrue="1" operator="equal">
      <formula>"RG"</formula>
    </cfRule>
    <cfRule type="cellIs" dxfId="3218" priority="6179" stopIfTrue="1" operator="equal">
      <formula>"RW"</formula>
    </cfRule>
    <cfRule type="cellIs" dxfId="3217" priority="6180" stopIfTrue="1" operator="equal">
      <formula>"GW"</formula>
    </cfRule>
    <cfRule type="cellIs" dxfId="3216" priority="6181" stopIfTrue="1" operator="equal">
      <formula>"GU"</formula>
    </cfRule>
  </conditionalFormatting>
  <conditionalFormatting sqref="A36">
    <cfRule type="cellIs" dxfId="3215" priority="6162" stopIfTrue="1" operator="equal">
      <formula>"WU"</formula>
    </cfRule>
    <cfRule type="cellIs" dxfId="3214" priority="6163" stopIfTrue="1" operator="equal">
      <formula>"WB"</formula>
    </cfRule>
    <cfRule type="cellIs" dxfId="3213" priority="6164" stopIfTrue="1" operator="equal">
      <formula>"UB"</formula>
    </cfRule>
    <cfRule type="cellIs" dxfId="3212" priority="6165" stopIfTrue="1" operator="equal">
      <formula>"UR"</formula>
    </cfRule>
    <cfRule type="cellIs" dxfId="3211" priority="6166" stopIfTrue="1" operator="equal">
      <formula>"BR"</formula>
    </cfRule>
    <cfRule type="cellIs" dxfId="3210" priority="6167" stopIfTrue="1" operator="equal">
      <formula>"BG"</formula>
    </cfRule>
    <cfRule type="cellIs" dxfId="3209" priority="6168" stopIfTrue="1" operator="equal">
      <formula>"RG"</formula>
    </cfRule>
    <cfRule type="cellIs" dxfId="3208" priority="6169" stopIfTrue="1" operator="equal">
      <formula>"RW"</formula>
    </cfRule>
    <cfRule type="cellIs" dxfId="3207" priority="6170" stopIfTrue="1" operator="equal">
      <formula>"GW"</formula>
    </cfRule>
    <cfRule type="cellIs" dxfId="3206" priority="6171" stopIfTrue="1" operator="equal">
      <formula>"GU"</formula>
    </cfRule>
  </conditionalFormatting>
  <conditionalFormatting sqref="A49">
    <cfRule type="cellIs" dxfId="3205" priority="6152" stopIfTrue="1" operator="equal">
      <formula>"WU"</formula>
    </cfRule>
    <cfRule type="cellIs" dxfId="3204" priority="6153" stopIfTrue="1" operator="equal">
      <formula>"WB"</formula>
    </cfRule>
    <cfRule type="cellIs" dxfId="3203" priority="6154" stopIfTrue="1" operator="equal">
      <formula>"UB"</formula>
    </cfRule>
    <cfRule type="cellIs" dxfId="3202" priority="6155" stopIfTrue="1" operator="equal">
      <formula>"UR"</formula>
    </cfRule>
    <cfRule type="cellIs" dxfId="3201" priority="6156" stopIfTrue="1" operator="equal">
      <formula>"BR"</formula>
    </cfRule>
    <cfRule type="cellIs" dxfId="3200" priority="6157" stopIfTrue="1" operator="equal">
      <formula>"BG"</formula>
    </cfRule>
    <cfRule type="cellIs" dxfId="3199" priority="6158" stopIfTrue="1" operator="equal">
      <formula>"RG"</formula>
    </cfRule>
    <cfRule type="cellIs" dxfId="3198" priority="6159" stopIfTrue="1" operator="equal">
      <formula>"RW"</formula>
    </cfRule>
    <cfRule type="cellIs" dxfId="3197" priority="6160" stopIfTrue="1" operator="equal">
      <formula>"GW"</formula>
    </cfRule>
    <cfRule type="cellIs" dxfId="3196" priority="6161" stopIfTrue="1" operator="equal">
      <formula>"GU"</formula>
    </cfRule>
  </conditionalFormatting>
  <conditionalFormatting sqref="A62">
    <cfRule type="cellIs" dxfId="3195" priority="6142" stopIfTrue="1" operator="equal">
      <formula>"WU"</formula>
    </cfRule>
    <cfRule type="cellIs" dxfId="3194" priority="6143" stopIfTrue="1" operator="equal">
      <formula>"WB"</formula>
    </cfRule>
    <cfRule type="cellIs" dxfId="3193" priority="6144" stopIfTrue="1" operator="equal">
      <formula>"UB"</formula>
    </cfRule>
    <cfRule type="cellIs" dxfId="3192" priority="6145" stopIfTrue="1" operator="equal">
      <formula>"UR"</formula>
    </cfRule>
    <cfRule type="cellIs" dxfId="3191" priority="6146" stopIfTrue="1" operator="equal">
      <formula>"BR"</formula>
    </cfRule>
    <cfRule type="cellIs" dxfId="3190" priority="6147" stopIfTrue="1" operator="equal">
      <formula>"BG"</formula>
    </cfRule>
    <cfRule type="cellIs" dxfId="3189" priority="6148" stopIfTrue="1" operator="equal">
      <formula>"RG"</formula>
    </cfRule>
    <cfRule type="cellIs" dxfId="3188" priority="6149" stopIfTrue="1" operator="equal">
      <formula>"RW"</formula>
    </cfRule>
    <cfRule type="cellIs" dxfId="3187" priority="6150" stopIfTrue="1" operator="equal">
      <formula>"GW"</formula>
    </cfRule>
    <cfRule type="cellIs" dxfId="3186" priority="6151" stopIfTrue="1" operator="equal">
      <formula>"GU"</formula>
    </cfRule>
  </conditionalFormatting>
  <conditionalFormatting sqref="A75">
    <cfRule type="cellIs" dxfId="3185" priority="6132" stopIfTrue="1" operator="equal">
      <formula>"WU"</formula>
    </cfRule>
    <cfRule type="cellIs" dxfId="3184" priority="6133" stopIfTrue="1" operator="equal">
      <formula>"WB"</formula>
    </cfRule>
    <cfRule type="cellIs" dxfId="3183" priority="6134" stopIfTrue="1" operator="equal">
      <formula>"UB"</formula>
    </cfRule>
    <cfRule type="cellIs" dxfId="3182" priority="6135" stopIfTrue="1" operator="equal">
      <formula>"UR"</formula>
    </cfRule>
    <cfRule type="cellIs" dxfId="3181" priority="6136" stopIfTrue="1" operator="equal">
      <formula>"BR"</formula>
    </cfRule>
    <cfRule type="cellIs" dxfId="3180" priority="6137" stopIfTrue="1" operator="equal">
      <formula>"BG"</formula>
    </cfRule>
    <cfRule type="cellIs" dxfId="3179" priority="6138" stopIfTrue="1" operator="equal">
      <formula>"RG"</formula>
    </cfRule>
    <cfRule type="cellIs" dxfId="3178" priority="6139" stopIfTrue="1" operator="equal">
      <formula>"RW"</formula>
    </cfRule>
    <cfRule type="cellIs" dxfId="3177" priority="6140" stopIfTrue="1" operator="equal">
      <formula>"GW"</formula>
    </cfRule>
    <cfRule type="cellIs" dxfId="3176" priority="6141" stopIfTrue="1" operator="equal">
      <formula>"GU"</formula>
    </cfRule>
  </conditionalFormatting>
  <conditionalFormatting sqref="A88">
    <cfRule type="cellIs" dxfId="3175" priority="6122" stopIfTrue="1" operator="equal">
      <formula>"WU"</formula>
    </cfRule>
    <cfRule type="cellIs" dxfId="3174" priority="6123" stopIfTrue="1" operator="equal">
      <formula>"WB"</formula>
    </cfRule>
    <cfRule type="cellIs" dxfId="3173" priority="6124" stopIfTrue="1" operator="equal">
      <formula>"UB"</formula>
    </cfRule>
    <cfRule type="cellIs" dxfId="3172" priority="6125" stopIfTrue="1" operator="equal">
      <formula>"UR"</formula>
    </cfRule>
    <cfRule type="cellIs" dxfId="3171" priority="6126" stopIfTrue="1" operator="equal">
      <formula>"BR"</formula>
    </cfRule>
    <cfRule type="cellIs" dxfId="3170" priority="6127" stopIfTrue="1" operator="equal">
      <formula>"BG"</formula>
    </cfRule>
    <cfRule type="cellIs" dxfId="3169" priority="6128" stopIfTrue="1" operator="equal">
      <formula>"RG"</formula>
    </cfRule>
    <cfRule type="cellIs" dxfId="3168" priority="6129" stopIfTrue="1" operator="equal">
      <formula>"RW"</formula>
    </cfRule>
    <cfRule type="cellIs" dxfId="3167" priority="6130" stopIfTrue="1" operator="equal">
      <formula>"GW"</formula>
    </cfRule>
    <cfRule type="cellIs" dxfId="3166" priority="6131" stopIfTrue="1" operator="equal">
      <formula>"GU"</formula>
    </cfRule>
  </conditionalFormatting>
  <conditionalFormatting sqref="A101">
    <cfRule type="cellIs" dxfId="3165" priority="6112" stopIfTrue="1" operator="equal">
      <formula>"WU"</formula>
    </cfRule>
    <cfRule type="cellIs" dxfId="3164" priority="6113" stopIfTrue="1" operator="equal">
      <formula>"WB"</formula>
    </cfRule>
    <cfRule type="cellIs" dxfId="3163" priority="6114" stopIfTrue="1" operator="equal">
      <formula>"UB"</formula>
    </cfRule>
    <cfRule type="cellIs" dxfId="3162" priority="6115" stopIfTrue="1" operator="equal">
      <formula>"UR"</formula>
    </cfRule>
    <cfRule type="cellIs" dxfId="3161" priority="6116" stopIfTrue="1" operator="equal">
      <formula>"BR"</formula>
    </cfRule>
    <cfRule type="cellIs" dxfId="3160" priority="6117" stopIfTrue="1" operator="equal">
      <formula>"BG"</formula>
    </cfRule>
    <cfRule type="cellIs" dxfId="3159" priority="6118" stopIfTrue="1" operator="equal">
      <formula>"RG"</formula>
    </cfRule>
    <cfRule type="cellIs" dxfId="3158" priority="6119" stopIfTrue="1" operator="equal">
      <formula>"RW"</formula>
    </cfRule>
    <cfRule type="cellIs" dxfId="3157" priority="6120" stopIfTrue="1" operator="equal">
      <formula>"GW"</formula>
    </cfRule>
    <cfRule type="cellIs" dxfId="3156" priority="6121" stopIfTrue="1" operator="equal">
      <formula>"GU"</formula>
    </cfRule>
  </conditionalFormatting>
  <conditionalFormatting sqref="A114">
    <cfRule type="cellIs" dxfId="3155" priority="6102" stopIfTrue="1" operator="equal">
      <formula>"WU"</formula>
    </cfRule>
    <cfRule type="cellIs" dxfId="3154" priority="6103" stopIfTrue="1" operator="equal">
      <formula>"WB"</formula>
    </cfRule>
    <cfRule type="cellIs" dxfId="3153" priority="6104" stopIfTrue="1" operator="equal">
      <formula>"UB"</formula>
    </cfRule>
    <cfRule type="cellIs" dxfId="3152" priority="6105" stopIfTrue="1" operator="equal">
      <formula>"UR"</formula>
    </cfRule>
    <cfRule type="cellIs" dxfId="3151" priority="6106" stopIfTrue="1" operator="equal">
      <formula>"BR"</formula>
    </cfRule>
    <cfRule type="cellIs" dxfId="3150" priority="6107" stopIfTrue="1" operator="equal">
      <formula>"BG"</formula>
    </cfRule>
    <cfRule type="cellIs" dxfId="3149" priority="6108" stopIfTrue="1" operator="equal">
      <formula>"RG"</formula>
    </cfRule>
    <cfRule type="cellIs" dxfId="3148" priority="6109" stopIfTrue="1" operator="equal">
      <formula>"RW"</formula>
    </cfRule>
    <cfRule type="cellIs" dxfId="3147" priority="6110" stopIfTrue="1" operator="equal">
      <formula>"GW"</formula>
    </cfRule>
    <cfRule type="cellIs" dxfId="3146" priority="6111" stopIfTrue="1" operator="equal">
      <formula>"GU"</formula>
    </cfRule>
  </conditionalFormatting>
  <conditionalFormatting sqref="A127">
    <cfRule type="cellIs" dxfId="3145" priority="6092" stopIfTrue="1" operator="equal">
      <formula>"WU"</formula>
    </cfRule>
    <cfRule type="cellIs" dxfId="3144" priority="6093" stopIfTrue="1" operator="equal">
      <formula>"WB"</formula>
    </cfRule>
    <cfRule type="cellIs" dxfId="3143" priority="6094" stopIfTrue="1" operator="equal">
      <formula>"UB"</formula>
    </cfRule>
    <cfRule type="cellIs" dxfId="3142" priority="6095" stopIfTrue="1" operator="equal">
      <formula>"UR"</formula>
    </cfRule>
    <cfRule type="cellIs" dxfId="3141" priority="6096" stopIfTrue="1" operator="equal">
      <formula>"BR"</formula>
    </cfRule>
    <cfRule type="cellIs" dxfId="3140" priority="6097" stopIfTrue="1" operator="equal">
      <formula>"BG"</formula>
    </cfRule>
    <cfRule type="cellIs" dxfId="3139" priority="6098" stopIfTrue="1" operator="equal">
      <formula>"RG"</formula>
    </cfRule>
    <cfRule type="cellIs" dxfId="3138" priority="6099" stopIfTrue="1" operator="equal">
      <formula>"RW"</formula>
    </cfRule>
    <cfRule type="cellIs" dxfId="3137" priority="6100" stopIfTrue="1" operator="equal">
      <formula>"GW"</formula>
    </cfRule>
    <cfRule type="cellIs" dxfId="3136" priority="6101" stopIfTrue="1" operator="equal">
      <formula>"GU"</formula>
    </cfRule>
  </conditionalFormatting>
  <conditionalFormatting sqref="A140">
    <cfRule type="cellIs" dxfId="3135" priority="6082" stopIfTrue="1" operator="equal">
      <formula>"WU"</formula>
    </cfRule>
    <cfRule type="cellIs" dxfId="3134" priority="6083" stopIfTrue="1" operator="equal">
      <formula>"WB"</formula>
    </cfRule>
    <cfRule type="cellIs" dxfId="3133" priority="6084" stopIfTrue="1" operator="equal">
      <formula>"UB"</formula>
    </cfRule>
    <cfRule type="cellIs" dxfId="3132" priority="6085" stopIfTrue="1" operator="equal">
      <formula>"UR"</formula>
    </cfRule>
    <cfRule type="cellIs" dxfId="3131" priority="6086" stopIfTrue="1" operator="equal">
      <formula>"BR"</formula>
    </cfRule>
    <cfRule type="cellIs" dxfId="3130" priority="6087" stopIfTrue="1" operator="equal">
      <formula>"BG"</formula>
    </cfRule>
    <cfRule type="cellIs" dxfId="3129" priority="6088" stopIfTrue="1" operator="equal">
      <formula>"RG"</formula>
    </cfRule>
    <cfRule type="cellIs" dxfId="3128" priority="6089" stopIfTrue="1" operator="equal">
      <formula>"RW"</formula>
    </cfRule>
    <cfRule type="cellIs" dxfId="3127" priority="6090" stopIfTrue="1" operator="equal">
      <formula>"GW"</formula>
    </cfRule>
    <cfRule type="cellIs" dxfId="3126" priority="6091" stopIfTrue="1" operator="equal">
      <formula>"GU"</formula>
    </cfRule>
  </conditionalFormatting>
  <conditionalFormatting sqref="U578:V583">
    <cfRule type="cellIs" dxfId="3125" priority="6022" stopIfTrue="1" operator="equal">
      <formula>"WU"</formula>
    </cfRule>
    <cfRule type="cellIs" dxfId="3124" priority="6023" stopIfTrue="1" operator="equal">
      <formula>"WB"</formula>
    </cfRule>
    <cfRule type="cellIs" dxfId="3123" priority="6024" stopIfTrue="1" operator="equal">
      <formula>"UB"</formula>
    </cfRule>
    <cfRule type="cellIs" dxfId="3122" priority="6025" stopIfTrue="1" operator="equal">
      <formula>"UR"</formula>
    </cfRule>
    <cfRule type="cellIs" dxfId="3121" priority="6026" stopIfTrue="1" operator="equal">
      <formula>"BR"</formula>
    </cfRule>
    <cfRule type="cellIs" dxfId="3120" priority="6027" stopIfTrue="1" operator="equal">
      <formula>"BG"</formula>
    </cfRule>
    <cfRule type="cellIs" dxfId="3119" priority="6028" stopIfTrue="1" operator="equal">
      <formula>"RG"</formula>
    </cfRule>
    <cfRule type="cellIs" dxfId="3118" priority="6029" stopIfTrue="1" operator="equal">
      <formula>"RW"</formula>
    </cfRule>
    <cfRule type="cellIs" dxfId="3117" priority="6030" stopIfTrue="1" operator="equal">
      <formula>"GW"</formula>
    </cfRule>
    <cfRule type="cellIs" dxfId="3116" priority="6031" stopIfTrue="1" operator="equal">
      <formula>"GU"</formula>
    </cfRule>
  </conditionalFormatting>
  <conditionalFormatting sqref="U585:V590">
    <cfRule type="cellIs" dxfId="3115" priority="6012" stopIfTrue="1" operator="equal">
      <formula>"WU"</formula>
    </cfRule>
    <cfRule type="cellIs" dxfId="3114" priority="6013" stopIfTrue="1" operator="equal">
      <formula>"WB"</formula>
    </cfRule>
    <cfRule type="cellIs" dxfId="3113" priority="6014" stopIfTrue="1" operator="equal">
      <formula>"UB"</formula>
    </cfRule>
    <cfRule type="cellIs" dxfId="3112" priority="6015" stopIfTrue="1" operator="equal">
      <formula>"UR"</formula>
    </cfRule>
    <cfRule type="cellIs" dxfId="3111" priority="6016" stopIfTrue="1" operator="equal">
      <formula>"BR"</formula>
    </cfRule>
    <cfRule type="cellIs" dxfId="3110" priority="6017" stopIfTrue="1" operator="equal">
      <formula>"BG"</formula>
    </cfRule>
    <cfRule type="cellIs" dxfId="3109" priority="6018" stopIfTrue="1" operator="equal">
      <formula>"RG"</formula>
    </cfRule>
    <cfRule type="cellIs" dxfId="3108" priority="6019" stopIfTrue="1" operator="equal">
      <formula>"RW"</formula>
    </cfRule>
    <cfRule type="cellIs" dxfId="3107" priority="6020" stopIfTrue="1" operator="equal">
      <formula>"GW"</formula>
    </cfRule>
    <cfRule type="cellIs" dxfId="3106" priority="6021" stopIfTrue="1" operator="equal">
      <formula>"GU"</formula>
    </cfRule>
  </conditionalFormatting>
  <conditionalFormatting sqref="U592:V597">
    <cfRule type="cellIs" dxfId="3105" priority="6002" stopIfTrue="1" operator="equal">
      <formula>"WU"</formula>
    </cfRule>
    <cfRule type="cellIs" dxfId="3104" priority="6003" stopIfTrue="1" operator="equal">
      <formula>"WB"</formula>
    </cfRule>
    <cfRule type="cellIs" dxfId="3103" priority="6004" stopIfTrue="1" operator="equal">
      <formula>"UB"</formula>
    </cfRule>
    <cfRule type="cellIs" dxfId="3102" priority="6005" stopIfTrue="1" operator="equal">
      <formula>"UR"</formula>
    </cfRule>
    <cfRule type="cellIs" dxfId="3101" priority="6006" stopIfTrue="1" operator="equal">
      <formula>"BR"</formula>
    </cfRule>
    <cfRule type="cellIs" dxfId="3100" priority="6007" stopIfTrue="1" operator="equal">
      <formula>"BG"</formula>
    </cfRule>
    <cfRule type="cellIs" dxfId="3099" priority="6008" stopIfTrue="1" operator="equal">
      <formula>"RG"</formula>
    </cfRule>
    <cfRule type="cellIs" dxfId="3098" priority="6009" stopIfTrue="1" operator="equal">
      <formula>"RW"</formula>
    </cfRule>
    <cfRule type="cellIs" dxfId="3097" priority="6010" stopIfTrue="1" operator="equal">
      <formula>"GW"</formula>
    </cfRule>
    <cfRule type="cellIs" dxfId="3096" priority="6011" stopIfTrue="1" operator="equal">
      <formula>"GU"</formula>
    </cfRule>
  </conditionalFormatting>
  <conditionalFormatting sqref="U599:V604">
    <cfRule type="cellIs" dxfId="3095" priority="5992" stopIfTrue="1" operator="equal">
      <formula>"WU"</formula>
    </cfRule>
    <cfRule type="cellIs" dxfId="3094" priority="5993" stopIfTrue="1" operator="equal">
      <formula>"WB"</formula>
    </cfRule>
    <cfRule type="cellIs" dxfId="3093" priority="5994" stopIfTrue="1" operator="equal">
      <formula>"UB"</formula>
    </cfRule>
    <cfRule type="cellIs" dxfId="3092" priority="5995" stopIfTrue="1" operator="equal">
      <formula>"UR"</formula>
    </cfRule>
    <cfRule type="cellIs" dxfId="3091" priority="5996" stopIfTrue="1" operator="equal">
      <formula>"BR"</formula>
    </cfRule>
    <cfRule type="cellIs" dxfId="3090" priority="5997" stopIfTrue="1" operator="equal">
      <formula>"BG"</formula>
    </cfRule>
    <cfRule type="cellIs" dxfId="3089" priority="5998" stopIfTrue="1" operator="equal">
      <formula>"RG"</formula>
    </cfRule>
    <cfRule type="cellIs" dxfId="3088" priority="5999" stopIfTrue="1" operator="equal">
      <formula>"RW"</formula>
    </cfRule>
    <cfRule type="cellIs" dxfId="3087" priority="6000" stopIfTrue="1" operator="equal">
      <formula>"GW"</formula>
    </cfRule>
    <cfRule type="cellIs" dxfId="3086" priority="6001" stopIfTrue="1" operator="equal">
      <formula>"GU"</formula>
    </cfRule>
  </conditionalFormatting>
  <conditionalFormatting sqref="A161">
    <cfRule type="cellIs" dxfId="3085" priority="5647" stopIfTrue="1" operator="equal">
      <formula>"W"</formula>
    </cfRule>
    <cfRule type="cellIs" dxfId="3084" priority="5648" stopIfTrue="1" operator="equal">
      <formula>"U"</formula>
    </cfRule>
    <cfRule type="cellIs" dxfId="3083" priority="5649" stopIfTrue="1" operator="equal">
      <formula>"B"</formula>
    </cfRule>
    <cfRule type="cellIs" dxfId="3082" priority="5650" stopIfTrue="1" operator="equal">
      <formula>"R"</formula>
    </cfRule>
    <cfRule type="cellIs" dxfId="3081" priority="5651" stopIfTrue="1" operator="equal">
      <formula>"G"</formula>
    </cfRule>
  </conditionalFormatting>
  <conditionalFormatting sqref="A167">
    <cfRule type="cellIs" dxfId="3080" priority="5637" stopIfTrue="1" operator="equal">
      <formula>"WU"</formula>
    </cfRule>
    <cfRule type="cellIs" dxfId="3079" priority="5638" stopIfTrue="1" operator="equal">
      <formula>"WB"</formula>
    </cfRule>
    <cfRule type="cellIs" dxfId="3078" priority="5639" stopIfTrue="1" operator="equal">
      <formula>"UB"</formula>
    </cfRule>
    <cfRule type="cellIs" dxfId="3077" priority="5640" stopIfTrue="1" operator="equal">
      <formula>"UR"</formula>
    </cfRule>
    <cfRule type="cellIs" dxfId="3076" priority="5641" stopIfTrue="1" operator="equal">
      <formula>"BR"</formula>
    </cfRule>
    <cfRule type="cellIs" dxfId="3075" priority="5642" stopIfTrue="1" operator="equal">
      <formula>"BG"</formula>
    </cfRule>
    <cfRule type="cellIs" dxfId="3074" priority="5643" stopIfTrue="1" operator="equal">
      <formula>"RG"</formula>
    </cfRule>
    <cfRule type="cellIs" dxfId="3073" priority="5644" stopIfTrue="1" operator="equal">
      <formula>"RW"</formula>
    </cfRule>
    <cfRule type="cellIs" dxfId="3072" priority="5645" stopIfTrue="1" operator="equal">
      <formula>"GW"</formula>
    </cfRule>
    <cfRule type="cellIs" dxfId="3071" priority="5646" stopIfTrue="1" operator="equal">
      <formula>"GU"</formula>
    </cfRule>
  </conditionalFormatting>
  <conditionalFormatting sqref="A164:A165">
    <cfRule type="cellIs" dxfId="3070" priority="5632" stopIfTrue="1" operator="equal">
      <formula>"W"</formula>
    </cfRule>
    <cfRule type="cellIs" dxfId="3069" priority="5633" stopIfTrue="1" operator="equal">
      <formula>"U"</formula>
    </cfRule>
    <cfRule type="cellIs" dxfId="3068" priority="5634" stopIfTrue="1" operator="equal">
      <formula>"B"</formula>
    </cfRule>
    <cfRule type="cellIs" dxfId="3067" priority="5635" stopIfTrue="1" operator="equal">
      <formula>"R"</formula>
    </cfRule>
    <cfRule type="cellIs" dxfId="3066" priority="5636" stopIfTrue="1" operator="equal">
      <formula>"G"</formula>
    </cfRule>
  </conditionalFormatting>
  <conditionalFormatting sqref="A26">
    <cfRule type="cellIs" dxfId="3065" priority="4957" stopIfTrue="1" operator="equal">
      <formula>"W"</formula>
    </cfRule>
    <cfRule type="cellIs" dxfId="3064" priority="4958" stopIfTrue="1" operator="equal">
      <formula>"U"</formula>
    </cfRule>
    <cfRule type="cellIs" dxfId="3063" priority="4959" stopIfTrue="1" operator="equal">
      <formula>"B"</formula>
    </cfRule>
    <cfRule type="cellIs" dxfId="3062" priority="4960" stopIfTrue="1" operator="equal">
      <formula>"R"</formula>
    </cfRule>
    <cfRule type="cellIs" dxfId="3061" priority="4961" stopIfTrue="1" operator="equal">
      <formula>"G"</formula>
    </cfRule>
  </conditionalFormatting>
  <conditionalFormatting sqref="A27">
    <cfRule type="cellIs" dxfId="3060" priority="4952" stopIfTrue="1" operator="equal">
      <formula>"W"</formula>
    </cfRule>
    <cfRule type="cellIs" dxfId="3059" priority="4953" stopIfTrue="1" operator="equal">
      <formula>"U"</formula>
    </cfRule>
    <cfRule type="cellIs" dxfId="3058" priority="4954" stopIfTrue="1" operator="equal">
      <formula>"B"</formula>
    </cfRule>
    <cfRule type="cellIs" dxfId="3057" priority="4955" stopIfTrue="1" operator="equal">
      <formula>"R"</formula>
    </cfRule>
    <cfRule type="cellIs" dxfId="3056" priority="4956" stopIfTrue="1" operator="equal">
      <formula>"G"</formula>
    </cfRule>
  </conditionalFormatting>
  <conditionalFormatting sqref="U7">
    <cfRule type="cellIs" dxfId="3055" priority="4951" stopIfTrue="1" operator="equal">
      <formula>1</formula>
    </cfRule>
  </conditionalFormatting>
  <conditionalFormatting sqref="H24">
    <cfRule type="cellIs" dxfId="3054" priority="3221" stopIfTrue="1" operator="equal">
      <formula>"WU"</formula>
    </cfRule>
    <cfRule type="cellIs" dxfId="3053" priority="3222" stopIfTrue="1" operator="equal">
      <formula>"WB"</formula>
    </cfRule>
    <cfRule type="cellIs" dxfId="3052" priority="3223" stopIfTrue="1" operator="equal">
      <formula>"UB"</formula>
    </cfRule>
    <cfRule type="cellIs" dxfId="3051" priority="3224" stopIfTrue="1" operator="equal">
      <formula>"UR"</formula>
    </cfRule>
    <cfRule type="cellIs" dxfId="3050" priority="3225" stopIfTrue="1" operator="equal">
      <formula>"BR"</formula>
    </cfRule>
    <cfRule type="cellIs" dxfId="3049" priority="3226" stopIfTrue="1" operator="equal">
      <formula>"BG"</formula>
    </cfRule>
    <cfRule type="cellIs" dxfId="3048" priority="3227" stopIfTrue="1" operator="equal">
      <formula>"RG"</formula>
    </cfRule>
    <cfRule type="cellIs" dxfId="3047" priority="3228" stopIfTrue="1" operator="equal">
      <formula>"RW"</formula>
    </cfRule>
    <cfRule type="cellIs" dxfId="3046" priority="3229" stopIfTrue="1" operator="equal">
      <formula>"GW"</formula>
    </cfRule>
    <cfRule type="cellIs" dxfId="3045" priority="3230" stopIfTrue="1" operator="equal">
      <formula>"GU"</formula>
    </cfRule>
  </conditionalFormatting>
  <conditionalFormatting sqref="H25:H33">
    <cfRule type="cellIs" dxfId="3044" priority="3211" stopIfTrue="1" operator="equal">
      <formula>"WU"</formula>
    </cfRule>
    <cfRule type="cellIs" dxfId="3043" priority="3212" stopIfTrue="1" operator="equal">
      <formula>"WB"</formula>
    </cfRule>
    <cfRule type="cellIs" dxfId="3042" priority="3213" stopIfTrue="1" operator="equal">
      <formula>"UB"</formula>
    </cfRule>
    <cfRule type="cellIs" dxfId="3041" priority="3214" stopIfTrue="1" operator="equal">
      <formula>"UR"</formula>
    </cfRule>
    <cfRule type="cellIs" dxfId="3040" priority="3215" stopIfTrue="1" operator="equal">
      <formula>"BR"</formula>
    </cfRule>
    <cfRule type="cellIs" dxfId="3039" priority="3216" stopIfTrue="1" operator="equal">
      <formula>"BG"</formula>
    </cfRule>
    <cfRule type="cellIs" dxfId="3038" priority="3217" stopIfTrue="1" operator="equal">
      <formula>"RG"</formula>
    </cfRule>
    <cfRule type="cellIs" dxfId="3037" priority="3218" stopIfTrue="1" operator="equal">
      <formula>"RW"</formula>
    </cfRule>
    <cfRule type="cellIs" dxfId="3036" priority="3219" stopIfTrue="1" operator="equal">
      <formula>"GW"</formula>
    </cfRule>
    <cfRule type="cellIs" dxfId="3035" priority="3220" stopIfTrue="1" operator="equal">
      <formula>"GU"</formula>
    </cfRule>
  </conditionalFormatting>
  <conditionalFormatting sqref="H37">
    <cfRule type="cellIs" dxfId="3034" priority="2421" stopIfTrue="1" operator="equal">
      <formula>"WU"</formula>
    </cfRule>
    <cfRule type="cellIs" dxfId="3033" priority="2422" stopIfTrue="1" operator="equal">
      <formula>"WB"</formula>
    </cfRule>
    <cfRule type="cellIs" dxfId="3032" priority="2423" stopIfTrue="1" operator="equal">
      <formula>"UB"</formula>
    </cfRule>
    <cfRule type="cellIs" dxfId="3031" priority="2424" stopIfTrue="1" operator="equal">
      <formula>"UR"</formula>
    </cfRule>
    <cfRule type="cellIs" dxfId="3030" priority="2425" stopIfTrue="1" operator="equal">
      <formula>"BR"</formula>
    </cfRule>
    <cfRule type="cellIs" dxfId="3029" priority="2426" stopIfTrue="1" operator="equal">
      <formula>"BG"</formula>
    </cfRule>
    <cfRule type="cellIs" dxfId="3028" priority="2427" stopIfTrue="1" operator="equal">
      <formula>"RG"</formula>
    </cfRule>
    <cfRule type="cellIs" dxfId="3027" priority="2428" stopIfTrue="1" operator="equal">
      <formula>"RW"</formula>
    </cfRule>
    <cfRule type="cellIs" dxfId="3026" priority="2429" stopIfTrue="1" operator="equal">
      <formula>"GW"</formula>
    </cfRule>
    <cfRule type="cellIs" dxfId="3025" priority="2430" stopIfTrue="1" operator="equal">
      <formula>"GU"</formula>
    </cfRule>
  </conditionalFormatting>
  <conditionalFormatting sqref="H38:H46">
    <cfRule type="cellIs" dxfId="3024" priority="2411" stopIfTrue="1" operator="equal">
      <formula>"WU"</formula>
    </cfRule>
    <cfRule type="cellIs" dxfId="3023" priority="2412" stopIfTrue="1" operator="equal">
      <formula>"WB"</formula>
    </cfRule>
    <cfRule type="cellIs" dxfId="3022" priority="2413" stopIfTrue="1" operator="equal">
      <formula>"UB"</formula>
    </cfRule>
    <cfRule type="cellIs" dxfId="3021" priority="2414" stopIfTrue="1" operator="equal">
      <formula>"UR"</formula>
    </cfRule>
    <cfRule type="cellIs" dxfId="3020" priority="2415" stopIfTrue="1" operator="equal">
      <formula>"BR"</formula>
    </cfRule>
    <cfRule type="cellIs" dxfId="3019" priority="2416" stopIfTrue="1" operator="equal">
      <formula>"BG"</formula>
    </cfRule>
    <cfRule type="cellIs" dxfId="3018" priority="2417" stopIfTrue="1" operator="equal">
      <formula>"RG"</formula>
    </cfRule>
    <cfRule type="cellIs" dxfId="3017" priority="2418" stopIfTrue="1" operator="equal">
      <formula>"RW"</formula>
    </cfRule>
    <cfRule type="cellIs" dxfId="3016" priority="2419" stopIfTrue="1" operator="equal">
      <formula>"GW"</formula>
    </cfRule>
    <cfRule type="cellIs" dxfId="3015" priority="2420" stopIfTrue="1" operator="equal">
      <formula>"GU"</formula>
    </cfRule>
  </conditionalFormatting>
  <conditionalFormatting sqref="H50">
    <cfRule type="cellIs" dxfId="3014" priority="2401" stopIfTrue="1" operator="equal">
      <formula>"WU"</formula>
    </cfRule>
    <cfRule type="cellIs" dxfId="3013" priority="2402" stopIfTrue="1" operator="equal">
      <formula>"WB"</formula>
    </cfRule>
    <cfRule type="cellIs" dxfId="3012" priority="2403" stopIfTrue="1" operator="equal">
      <formula>"UB"</formula>
    </cfRule>
    <cfRule type="cellIs" dxfId="3011" priority="2404" stopIfTrue="1" operator="equal">
      <formula>"UR"</formula>
    </cfRule>
    <cfRule type="cellIs" dxfId="3010" priority="2405" stopIfTrue="1" operator="equal">
      <formula>"BR"</formula>
    </cfRule>
    <cfRule type="cellIs" dxfId="3009" priority="2406" stopIfTrue="1" operator="equal">
      <formula>"BG"</formula>
    </cfRule>
    <cfRule type="cellIs" dxfId="3008" priority="2407" stopIfTrue="1" operator="equal">
      <formula>"RG"</formula>
    </cfRule>
    <cfRule type="cellIs" dxfId="3007" priority="2408" stopIfTrue="1" operator="equal">
      <formula>"RW"</formula>
    </cfRule>
    <cfRule type="cellIs" dxfId="3006" priority="2409" stopIfTrue="1" operator="equal">
      <formula>"GW"</formula>
    </cfRule>
    <cfRule type="cellIs" dxfId="3005" priority="2410" stopIfTrue="1" operator="equal">
      <formula>"GU"</formula>
    </cfRule>
  </conditionalFormatting>
  <conditionalFormatting sqref="H51:H59">
    <cfRule type="cellIs" dxfId="3004" priority="2391" stopIfTrue="1" operator="equal">
      <formula>"WU"</formula>
    </cfRule>
    <cfRule type="cellIs" dxfId="3003" priority="2392" stopIfTrue="1" operator="equal">
      <formula>"WB"</formula>
    </cfRule>
    <cfRule type="cellIs" dxfId="3002" priority="2393" stopIfTrue="1" operator="equal">
      <formula>"UB"</formula>
    </cfRule>
    <cfRule type="cellIs" dxfId="3001" priority="2394" stopIfTrue="1" operator="equal">
      <formula>"UR"</formula>
    </cfRule>
    <cfRule type="cellIs" dxfId="3000" priority="2395" stopIfTrue="1" operator="equal">
      <formula>"BR"</formula>
    </cfRule>
    <cfRule type="cellIs" dxfId="2999" priority="2396" stopIfTrue="1" operator="equal">
      <formula>"BG"</formula>
    </cfRule>
    <cfRule type="cellIs" dxfId="2998" priority="2397" stopIfTrue="1" operator="equal">
      <formula>"RG"</formula>
    </cfRule>
    <cfRule type="cellIs" dxfId="2997" priority="2398" stopIfTrue="1" operator="equal">
      <formula>"RW"</formula>
    </cfRule>
    <cfRule type="cellIs" dxfId="2996" priority="2399" stopIfTrue="1" operator="equal">
      <formula>"GW"</formula>
    </cfRule>
    <cfRule type="cellIs" dxfId="2995" priority="2400" stopIfTrue="1" operator="equal">
      <formula>"GU"</formula>
    </cfRule>
  </conditionalFormatting>
  <conditionalFormatting sqref="H63">
    <cfRule type="cellIs" dxfId="2994" priority="2381" stopIfTrue="1" operator="equal">
      <formula>"WU"</formula>
    </cfRule>
    <cfRule type="cellIs" dxfId="2993" priority="2382" stopIfTrue="1" operator="equal">
      <formula>"WB"</formula>
    </cfRule>
    <cfRule type="cellIs" dxfId="2992" priority="2383" stopIfTrue="1" operator="equal">
      <formula>"UB"</formula>
    </cfRule>
    <cfRule type="cellIs" dxfId="2991" priority="2384" stopIfTrue="1" operator="equal">
      <formula>"UR"</formula>
    </cfRule>
    <cfRule type="cellIs" dxfId="2990" priority="2385" stopIfTrue="1" operator="equal">
      <formula>"BR"</formula>
    </cfRule>
    <cfRule type="cellIs" dxfId="2989" priority="2386" stopIfTrue="1" operator="equal">
      <formula>"BG"</formula>
    </cfRule>
    <cfRule type="cellIs" dxfId="2988" priority="2387" stopIfTrue="1" operator="equal">
      <formula>"RG"</formula>
    </cfRule>
    <cfRule type="cellIs" dxfId="2987" priority="2388" stopIfTrue="1" operator="equal">
      <formula>"RW"</formula>
    </cfRule>
    <cfRule type="cellIs" dxfId="2986" priority="2389" stopIfTrue="1" operator="equal">
      <formula>"GW"</formula>
    </cfRule>
    <cfRule type="cellIs" dxfId="2985" priority="2390" stopIfTrue="1" operator="equal">
      <formula>"GU"</formula>
    </cfRule>
  </conditionalFormatting>
  <conditionalFormatting sqref="H64:H72">
    <cfRule type="cellIs" dxfId="2984" priority="2371" stopIfTrue="1" operator="equal">
      <formula>"WU"</formula>
    </cfRule>
    <cfRule type="cellIs" dxfId="2983" priority="2372" stopIfTrue="1" operator="equal">
      <formula>"WB"</formula>
    </cfRule>
    <cfRule type="cellIs" dxfId="2982" priority="2373" stopIfTrue="1" operator="equal">
      <formula>"UB"</formula>
    </cfRule>
    <cfRule type="cellIs" dxfId="2981" priority="2374" stopIfTrue="1" operator="equal">
      <formula>"UR"</formula>
    </cfRule>
    <cfRule type="cellIs" dxfId="2980" priority="2375" stopIfTrue="1" operator="equal">
      <formula>"BR"</formula>
    </cfRule>
    <cfRule type="cellIs" dxfId="2979" priority="2376" stopIfTrue="1" operator="equal">
      <formula>"BG"</formula>
    </cfRule>
    <cfRule type="cellIs" dxfId="2978" priority="2377" stopIfTrue="1" operator="equal">
      <formula>"RG"</formula>
    </cfRule>
    <cfRule type="cellIs" dxfId="2977" priority="2378" stopIfTrue="1" operator="equal">
      <formula>"RW"</formula>
    </cfRule>
    <cfRule type="cellIs" dxfId="2976" priority="2379" stopIfTrue="1" operator="equal">
      <formula>"GW"</formula>
    </cfRule>
    <cfRule type="cellIs" dxfId="2975" priority="2380" stopIfTrue="1" operator="equal">
      <formula>"GU"</formula>
    </cfRule>
  </conditionalFormatting>
  <conditionalFormatting sqref="H76">
    <cfRule type="cellIs" dxfId="2974" priority="2361" stopIfTrue="1" operator="equal">
      <formula>"WU"</formula>
    </cfRule>
    <cfRule type="cellIs" dxfId="2973" priority="2362" stopIfTrue="1" operator="equal">
      <formula>"WB"</formula>
    </cfRule>
    <cfRule type="cellIs" dxfId="2972" priority="2363" stopIfTrue="1" operator="equal">
      <formula>"UB"</formula>
    </cfRule>
    <cfRule type="cellIs" dxfId="2971" priority="2364" stopIfTrue="1" operator="equal">
      <formula>"UR"</formula>
    </cfRule>
    <cfRule type="cellIs" dxfId="2970" priority="2365" stopIfTrue="1" operator="equal">
      <formula>"BR"</formula>
    </cfRule>
    <cfRule type="cellIs" dxfId="2969" priority="2366" stopIfTrue="1" operator="equal">
      <formula>"BG"</formula>
    </cfRule>
    <cfRule type="cellIs" dxfId="2968" priority="2367" stopIfTrue="1" operator="equal">
      <formula>"RG"</formula>
    </cfRule>
    <cfRule type="cellIs" dxfId="2967" priority="2368" stopIfTrue="1" operator="equal">
      <formula>"RW"</formula>
    </cfRule>
    <cfRule type="cellIs" dxfId="2966" priority="2369" stopIfTrue="1" operator="equal">
      <formula>"GW"</formula>
    </cfRule>
    <cfRule type="cellIs" dxfId="2965" priority="2370" stopIfTrue="1" operator="equal">
      <formula>"GU"</formula>
    </cfRule>
  </conditionalFormatting>
  <conditionalFormatting sqref="H77:H85">
    <cfRule type="cellIs" dxfId="2964" priority="2351" stopIfTrue="1" operator="equal">
      <formula>"WU"</formula>
    </cfRule>
    <cfRule type="cellIs" dxfId="2963" priority="2352" stopIfTrue="1" operator="equal">
      <formula>"WB"</formula>
    </cfRule>
    <cfRule type="cellIs" dxfId="2962" priority="2353" stopIfTrue="1" operator="equal">
      <formula>"UB"</formula>
    </cfRule>
    <cfRule type="cellIs" dxfId="2961" priority="2354" stopIfTrue="1" operator="equal">
      <formula>"UR"</formula>
    </cfRule>
    <cfRule type="cellIs" dxfId="2960" priority="2355" stopIfTrue="1" operator="equal">
      <formula>"BR"</formula>
    </cfRule>
    <cfRule type="cellIs" dxfId="2959" priority="2356" stopIfTrue="1" operator="equal">
      <formula>"BG"</formula>
    </cfRule>
    <cfRule type="cellIs" dxfId="2958" priority="2357" stopIfTrue="1" operator="equal">
      <formula>"RG"</formula>
    </cfRule>
    <cfRule type="cellIs" dxfId="2957" priority="2358" stopIfTrue="1" operator="equal">
      <formula>"RW"</formula>
    </cfRule>
    <cfRule type="cellIs" dxfId="2956" priority="2359" stopIfTrue="1" operator="equal">
      <formula>"GW"</formula>
    </cfRule>
    <cfRule type="cellIs" dxfId="2955" priority="2360" stopIfTrue="1" operator="equal">
      <formula>"GU"</formula>
    </cfRule>
  </conditionalFormatting>
  <conditionalFormatting sqref="H89">
    <cfRule type="cellIs" dxfId="2954" priority="2341" stopIfTrue="1" operator="equal">
      <formula>"WU"</formula>
    </cfRule>
    <cfRule type="cellIs" dxfId="2953" priority="2342" stopIfTrue="1" operator="equal">
      <formula>"WB"</formula>
    </cfRule>
    <cfRule type="cellIs" dxfId="2952" priority="2343" stopIfTrue="1" operator="equal">
      <formula>"UB"</formula>
    </cfRule>
    <cfRule type="cellIs" dxfId="2951" priority="2344" stopIfTrue="1" operator="equal">
      <formula>"UR"</formula>
    </cfRule>
    <cfRule type="cellIs" dxfId="2950" priority="2345" stopIfTrue="1" operator="equal">
      <formula>"BR"</formula>
    </cfRule>
    <cfRule type="cellIs" dxfId="2949" priority="2346" stopIfTrue="1" operator="equal">
      <formula>"BG"</formula>
    </cfRule>
    <cfRule type="cellIs" dxfId="2948" priority="2347" stopIfTrue="1" operator="equal">
      <formula>"RG"</formula>
    </cfRule>
    <cfRule type="cellIs" dxfId="2947" priority="2348" stopIfTrue="1" operator="equal">
      <formula>"RW"</formula>
    </cfRule>
    <cfRule type="cellIs" dxfId="2946" priority="2349" stopIfTrue="1" operator="equal">
      <formula>"GW"</formula>
    </cfRule>
    <cfRule type="cellIs" dxfId="2945" priority="2350" stopIfTrue="1" operator="equal">
      <formula>"GU"</formula>
    </cfRule>
  </conditionalFormatting>
  <conditionalFormatting sqref="H90:H98">
    <cfRule type="cellIs" dxfId="2944" priority="2331" stopIfTrue="1" operator="equal">
      <formula>"WU"</formula>
    </cfRule>
    <cfRule type="cellIs" dxfId="2943" priority="2332" stopIfTrue="1" operator="equal">
      <formula>"WB"</formula>
    </cfRule>
    <cfRule type="cellIs" dxfId="2942" priority="2333" stopIfTrue="1" operator="equal">
      <formula>"UB"</formula>
    </cfRule>
    <cfRule type="cellIs" dxfId="2941" priority="2334" stopIfTrue="1" operator="equal">
      <formula>"UR"</formula>
    </cfRule>
    <cfRule type="cellIs" dxfId="2940" priority="2335" stopIfTrue="1" operator="equal">
      <formula>"BR"</formula>
    </cfRule>
    <cfRule type="cellIs" dxfId="2939" priority="2336" stopIfTrue="1" operator="equal">
      <formula>"BG"</formula>
    </cfRule>
    <cfRule type="cellIs" dxfId="2938" priority="2337" stopIfTrue="1" operator="equal">
      <formula>"RG"</formula>
    </cfRule>
    <cfRule type="cellIs" dxfId="2937" priority="2338" stopIfTrue="1" operator="equal">
      <formula>"RW"</formula>
    </cfRule>
    <cfRule type="cellIs" dxfId="2936" priority="2339" stopIfTrue="1" operator="equal">
      <formula>"GW"</formula>
    </cfRule>
    <cfRule type="cellIs" dxfId="2935" priority="2340" stopIfTrue="1" operator="equal">
      <formula>"GU"</formula>
    </cfRule>
  </conditionalFormatting>
  <conditionalFormatting sqref="H102">
    <cfRule type="cellIs" dxfId="2934" priority="2321" stopIfTrue="1" operator="equal">
      <formula>"WU"</formula>
    </cfRule>
    <cfRule type="cellIs" dxfId="2933" priority="2322" stopIfTrue="1" operator="equal">
      <formula>"WB"</formula>
    </cfRule>
    <cfRule type="cellIs" dxfId="2932" priority="2323" stopIfTrue="1" operator="equal">
      <formula>"UB"</formula>
    </cfRule>
    <cfRule type="cellIs" dxfId="2931" priority="2324" stopIfTrue="1" operator="equal">
      <formula>"UR"</formula>
    </cfRule>
    <cfRule type="cellIs" dxfId="2930" priority="2325" stopIfTrue="1" operator="equal">
      <formula>"BR"</formula>
    </cfRule>
    <cfRule type="cellIs" dxfId="2929" priority="2326" stopIfTrue="1" operator="equal">
      <formula>"BG"</formula>
    </cfRule>
    <cfRule type="cellIs" dxfId="2928" priority="2327" stopIfTrue="1" operator="equal">
      <formula>"RG"</formula>
    </cfRule>
    <cfRule type="cellIs" dxfId="2927" priority="2328" stopIfTrue="1" operator="equal">
      <formula>"RW"</formula>
    </cfRule>
    <cfRule type="cellIs" dxfId="2926" priority="2329" stopIfTrue="1" operator="equal">
      <formula>"GW"</formula>
    </cfRule>
    <cfRule type="cellIs" dxfId="2925" priority="2330" stopIfTrue="1" operator="equal">
      <formula>"GU"</formula>
    </cfRule>
  </conditionalFormatting>
  <conditionalFormatting sqref="H103:H111">
    <cfRule type="cellIs" dxfId="2924" priority="2311" stopIfTrue="1" operator="equal">
      <formula>"WU"</formula>
    </cfRule>
    <cfRule type="cellIs" dxfId="2923" priority="2312" stopIfTrue="1" operator="equal">
      <formula>"WB"</formula>
    </cfRule>
    <cfRule type="cellIs" dxfId="2922" priority="2313" stopIfTrue="1" operator="equal">
      <formula>"UB"</formula>
    </cfRule>
    <cfRule type="cellIs" dxfId="2921" priority="2314" stopIfTrue="1" operator="equal">
      <formula>"UR"</formula>
    </cfRule>
    <cfRule type="cellIs" dxfId="2920" priority="2315" stopIfTrue="1" operator="equal">
      <formula>"BR"</formula>
    </cfRule>
    <cfRule type="cellIs" dxfId="2919" priority="2316" stopIfTrue="1" operator="equal">
      <formula>"BG"</formula>
    </cfRule>
    <cfRule type="cellIs" dxfId="2918" priority="2317" stopIfTrue="1" operator="equal">
      <formula>"RG"</formula>
    </cfRule>
    <cfRule type="cellIs" dxfId="2917" priority="2318" stopIfTrue="1" operator="equal">
      <formula>"RW"</formula>
    </cfRule>
    <cfRule type="cellIs" dxfId="2916" priority="2319" stopIfTrue="1" operator="equal">
      <formula>"GW"</formula>
    </cfRule>
    <cfRule type="cellIs" dxfId="2915" priority="2320" stopIfTrue="1" operator="equal">
      <formula>"GU"</formula>
    </cfRule>
  </conditionalFormatting>
  <conditionalFormatting sqref="H115">
    <cfRule type="cellIs" dxfId="2914" priority="2301" stopIfTrue="1" operator="equal">
      <formula>"WU"</formula>
    </cfRule>
    <cfRule type="cellIs" dxfId="2913" priority="2302" stopIfTrue="1" operator="equal">
      <formula>"WB"</formula>
    </cfRule>
    <cfRule type="cellIs" dxfId="2912" priority="2303" stopIfTrue="1" operator="equal">
      <formula>"UB"</formula>
    </cfRule>
    <cfRule type="cellIs" dxfId="2911" priority="2304" stopIfTrue="1" operator="equal">
      <formula>"UR"</formula>
    </cfRule>
    <cfRule type="cellIs" dxfId="2910" priority="2305" stopIfTrue="1" operator="equal">
      <formula>"BR"</formula>
    </cfRule>
    <cfRule type="cellIs" dxfId="2909" priority="2306" stopIfTrue="1" operator="equal">
      <formula>"BG"</formula>
    </cfRule>
    <cfRule type="cellIs" dxfId="2908" priority="2307" stopIfTrue="1" operator="equal">
      <formula>"RG"</formula>
    </cfRule>
    <cfRule type="cellIs" dxfId="2907" priority="2308" stopIfTrue="1" operator="equal">
      <formula>"RW"</formula>
    </cfRule>
    <cfRule type="cellIs" dxfId="2906" priority="2309" stopIfTrue="1" operator="equal">
      <formula>"GW"</formula>
    </cfRule>
    <cfRule type="cellIs" dxfId="2905" priority="2310" stopIfTrue="1" operator="equal">
      <formula>"GU"</formula>
    </cfRule>
  </conditionalFormatting>
  <conditionalFormatting sqref="H116:H124">
    <cfRule type="cellIs" dxfId="2904" priority="2291" stopIfTrue="1" operator="equal">
      <formula>"WU"</formula>
    </cfRule>
    <cfRule type="cellIs" dxfId="2903" priority="2292" stopIfTrue="1" operator="equal">
      <formula>"WB"</formula>
    </cfRule>
    <cfRule type="cellIs" dxfId="2902" priority="2293" stopIfTrue="1" operator="equal">
      <formula>"UB"</formula>
    </cfRule>
    <cfRule type="cellIs" dxfId="2901" priority="2294" stopIfTrue="1" operator="equal">
      <formula>"UR"</formula>
    </cfRule>
    <cfRule type="cellIs" dxfId="2900" priority="2295" stopIfTrue="1" operator="equal">
      <formula>"BR"</formula>
    </cfRule>
    <cfRule type="cellIs" dxfId="2899" priority="2296" stopIfTrue="1" operator="equal">
      <formula>"BG"</formula>
    </cfRule>
    <cfRule type="cellIs" dxfId="2898" priority="2297" stopIfTrue="1" operator="equal">
      <formula>"RG"</formula>
    </cfRule>
    <cfRule type="cellIs" dxfId="2897" priority="2298" stopIfTrue="1" operator="equal">
      <formula>"RW"</formula>
    </cfRule>
    <cfRule type="cellIs" dxfId="2896" priority="2299" stopIfTrue="1" operator="equal">
      <formula>"GW"</formula>
    </cfRule>
    <cfRule type="cellIs" dxfId="2895" priority="2300" stopIfTrue="1" operator="equal">
      <formula>"GU"</formula>
    </cfRule>
  </conditionalFormatting>
  <conditionalFormatting sqref="H128">
    <cfRule type="cellIs" dxfId="2894" priority="2281" stopIfTrue="1" operator="equal">
      <formula>"WU"</formula>
    </cfRule>
    <cfRule type="cellIs" dxfId="2893" priority="2282" stopIfTrue="1" operator="equal">
      <formula>"WB"</formula>
    </cfRule>
    <cfRule type="cellIs" dxfId="2892" priority="2283" stopIfTrue="1" operator="equal">
      <formula>"UB"</formula>
    </cfRule>
    <cfRule type="cellIs" dxfId="2891" priority="2284" stopIfTrue="1" operator="equal">
      <formula>"UR"</formula>
    </cfRule>
    <cfRule type="cellIs" dxfId="2890" priority="2285" stopIfTrue="1" operator="equal">
      <formula>"BR"</formula>
    </cfRule>
    <cfRule type="cellIs" dxfId="2889" priority="2286" stopIfTrue="1" operator="equal">
      <formula>"BG"</formula>
    </cfRule>
    <cfRule type="cellIs" dxfId="2888" priority="2287" stopIfTrue="1" operator="equal">
      <formula>"RG"</formula>
    </cfRule>
    <cfRule type="cellIs" dxfId="2887" priority="2288" stopIfTrue="1" operator="equal">
      <formula>"RW"</formula>
    </cfRule>
    <cfRule type="cellIs" dxfId="2886" priority="2289" stopIfTrue="1" operator="equal">
      <formula>"GW"</formula>
    </cfRule>
    <cfRule type="cellIs" dxfId="2885" priority="2290" stopIfTrue="1" operator="equal">
      <formula>"GU"</formula>
    </cfRule>
  </conditionalFormatting>
  <conditionalFormatting sqref="H129:H137">
    <cfRule type="cellIs" dxfId="2884" priority="2271" stopIfTrue="1" operator="equal">
      <formula>"WU"</formula>
    </cfRule>
    <cfRule type="cellIs" dxfId="2883" priority="2272" stopIfTrue="1" operator="equal">
      <formula>"WB"</formula>
    </cfRule>
    <cfRule type="cellIs" dxfId="2882" priority="2273" stopIfTrue="1" operator="equal">
      <formula>"UB"</formula>
    </cfRule>
    <cfRule type="cellIs" dxfId="2881" priority="2274" stopIfTrue="1" operator="equal">
      <formula>"UR"</formula>
    </cfRule>
    <cfRule type="cellIs" dxfId="2880" priority="2275" stopIfTrue="1" operator="equal">
      <formula>"BR"</formula>
    </cfRule>
    <cfRule type="cellIs" dxfId="2879" priority="2276" stopIfTrue="1" operator="equal">
      <formula>"BG"</formula>
    </cfRule>
    <cfRule type="cellIs" dxfId="2878" priority="2277" stopIfTrue="1" operator="equal">
      <formula>"RG"</formula>
    </cfRule>
    <cfRule type="cellIs" dxfId="2877" priority="2278" stopIfTrue="1" operator="equal">
      <formula>"RW"</formula>
    </cfRule>
    <cfRule type="cellIs" dxfId="2876" priority="2279" stopIfTrue="1" operator="equal">
      <formula>"GW"</formula>
    </cfRule>
    <cfRule type="cellIs" dxfId="2875" priority="2280" stopIfTrue="1" operator="equal">
      <formula>"GU"</formula>
    </cfRule>
  </conditionalFormatting>
  <conditionalFormatting sqref="H141">
    <cfRule type="cellIs" dxfId="2874" priority="2261" stopIfTrue="1" operator="equal">
      <formula>"WU"</formula>
    </cfRule>
    <cfRule type="cellIs" dxfId="2873" priority="2262" stopIfTrue="1" operator="equal">
      <formula>"WB"</formula>
    </cfRule>
    <cfRule type="cellIs" dxfId="2872" priority="2263" stopIfTrue="1" operator="equal">
      <formula>"UB"</formula>
    </cfRule>
    <cfRule type="cellIs" dxfId="2871" priority="2264" stopIfTrue="1" operator="equal">
      <formula>"UR"</formula>
    </cfRule>
    <cfRule type="cellIs" dxfId="2870" priority="2265" stopIfTrue="1" operator="equal">
      <formula>"BR"</formula>
    </cfRule>
    <cfRule type="cellIs" dxfId="2869" priority="2266" stopIfTrue="1" operator="equal">
      <formula>"BG"</formula>
    </cfRule>
    <cfRule type="cellIs" dxfId="2868" priority="2267" stopIfTrue="1" operator="equal">
      <formula>"RG"</formula>
    </cfRule>
    <cfRule type="cellIs" dxfId="2867" priority="2268" stopIfTrue="1" operator="equal">
      <formula>"RW"</formula>
    </cfRule>
    <cfRule type="cellIs" dxfId="2866" priority="2269" stopIfTrue="1" operator="equal">
      <formula>"GW"</formula>
    </cfRule>
    <cfRule type="cellIs" dxfId="2865" priority="2270" stopIfTrue="1" operator="equal">
      <formula>"GU"</formula>
    </cfRule>
  </conditionalFormatting>
  <conditionalFormatting sqref="H142:H150">
    <cfRule type="cellIs" dxfId="2864" priority="2251" stopIfTrue="1" operator="equal">
      <formula>"WU"</formula>
    </cfRule>
    <cfRule type="cellIs" dxfId="2863" priority="2252" stopIfTrue="1" operator="equal">
      <formula>"WB"</formula>
    </cfRule>
    <cfRule type="cellIs" dxfId="2862" priority="2253" stopIfTrue="1" operator="equal">
      <formula>"UB"</formula>
    </cfRule>
    <cfRule type="cellIs" dxfId="2861" priority="2254" stopIfTrue="1" operator="equal">
      <formula>"UR"</formula>
    </cfRule>
    <cfRule type="cellIs" dxfId="2860" priority="2255" stopIfTrue="1" operator="equal">
      <formula>"BR"</formula>
    </cfRule>
    <cfRule type="cellIs" dxfId="2859" priority="2256" stopIfTrue="1" operator="equal">
      <formula>"BG"</formula>
    </cfRule>
    <cfRule type="cellIs" dxfId="2858" priority="2257" stopIfTrue="1" operator="equal">
      <formula>"RG"</formula>
    </cfRule>
    <cfRule type="cellIs" dxfId="2857" priority="2258" stopIfTrue="1" operator="equal">
      <formula>"RW"</formula>
    </cfRule>
    <cfRule type="cellIs" dxfId="2856" priority="2259" stopIfTrue="1" operator="equal">
      <formula>"GW"</formula>
    </cfRule>
    <cfRule type="cellIs" dxfId="2855" priority="2260" stopIfTrue="1" operator="equal">
      <formula>"GU"</formula>
    </cfRule>
  </conditionalFormatting>
  <conditionalFormatting sqref="H159">
    <cfRule type="cellIs" dxfId="2854" priority="2241" stopIfTrue="1" operator="equal">
      <formula>"WU"</formula>
    </cfRule>
    <cfRule type="cellIs" dxfId="2853" priority="2242" stopIfTrue="1" operator="equal">
      <formula>"WB"</formula>
    </cfRule>
    <cfRule type="cellIs" dxfId="2852" priority="2243" stopIfTrue="1" operator="equal">
      <formula>"UB"</formula>
    </cfRule>
    <cfRule type="cellIs" dxfId="2851" priority="2244" stopIfTrue="1" operator="equal">
      <formula>"UR"</formula>
    </cfRule>
    <cfRule type="cellIs" dxfId="2850" priority="2245" stopIfTrue="1" operator="equal">
      <formula>"BR"</formula>
    </cfRule>
    <cfRule type="cellIs" dxfId="2849" priority="2246" stopIfTrue="1" operator="equal">
      <formula>"BG"</formula>
    </cfRule>
    <cfRule type="cellIs" dxfId="2848" priority="2247" stopIfTrue="1" operator="equal">
      <formula>"RG"</formula>
    </cfRule>
    <cfRule type="cellIs" dxfId="2847" priority="2248" stopIfTrue="1" operator="equal">
      <formula>"RW"</formula>
    </cfRule>
    <cfRule type="cellIs" dxfId="2846" priority="2249" stopIfTrue="1" operator="equal">
      <formula>"GW"</formula>
    </cfRule>
    <cfRule type="cellIs" dxfId="2845" priority="2250" stopIfTrue="1" operator="equal">
      <formula>"GU"</formula>
    </cfRule>
  </conditionalFormatting>
  <conditionalFormatting sqref="H160:H168">
    <cfRule type="cellIs" dxfId="2844" priority="2231" stopIfTrue="1" operator="equal">
      <formula>"WU"</formula>
    </cfRule>
    <cfRule type="cellIs" dxfId="2843" priority="2232" stopIfTrue="1" operator="equal">
      <formula>"WB"</formula>
    </cfRule>
    <cfRule type="cellIs" dxfId="2842" priority="2233" stopIfTrue="1" operator="equal">
      <formula>"UB"</formula>
    </cfRule>
    <cfRule type="cellIs" dxfId="2841" priority="2234" stopIfTrue="1" operator="equal">
      <formula>"UR"</formula>
    </cfRule>
    <cfRule type="cellIs" dxfId="2840" priority="2235" stopIfTrue="1" operator="equal">
      <formula>"BR"</formula>
    </cfRule>
    <cfRule type="cellIs" dxfId="2839" priority="2236" stopIfTrue="1" operator="equal">
      <formula>"BG"</formula>
    </cfRule>
    <cfRule type="cellIs" dxfId="2838" priority="2237" stopIfTrue="1" operator="equal">
      <formula>"RG"</formula>
    </cfRule>
    <cfRule type="cellIs" dxfId="2837" priority="2238" stopIfTrue="1" operator="equal">
      <formula>"RW"</formula>
    </cfRule>
    <cfRule type="cellIs" dxfId="2836" priority="2239" stopIfTrue="1" operator="equal">
      <formula>"GW"</formula>
    </cfRule>
    <cfRule type="cellIs" dxfId="2835" priority="2240" stopIfTrue="1" operator="equal">
      <formula>"GU"</formula>
    </cfRule>
  </conditionalFormatting>
  <conditionalFormatting sqref="H172">
    <cfRule type="cellIs" dxfId="2834" priority="2221" stopIfTrue="1" operator="equal">
      <formula>"WU"</formula>
    </cfRule>
    <cfRule type="cellIs" dxfId="2833" priority="2222" stopIfTrue="1" operator="equal">
      <formula>"WB"</formula>
    </cfRule>
    <cfRule type="cellIs" dxfId="2832" priority="2223" stopIfTrue="1" operator="equal">
      <formula>"UB"</formula>
    </cfRule>
    <cfRule type="cellIs" dxfId="2831" priority="2224" stopIfTrue="1" operator="equal">
      <formula>"UR"</formula>
    </cfRule>
    <cfRule type="cellIs" dxfId="2830" priority="2225" stopIfTrue="1" operator="equal">
      <formula>"BR"</formula>
    </cfRule>
    <cfRule type="cellIs" dxfId="2829" priority="2226" stopIfTrue="1" operator="equal">
      <formula>"BG"</formula>
    </cfRule>
    <cfRule type="cellIs" dxfId="2828" priority="2227" stopIfTrue="1" operator="equal">
      <formula>"RG"</formula>
    </cfRule>
    <cfRule type="cellIs" dxfId="2827" priority="2228" stopIfTrue="1" operator="equal">
      <formula>"RW"</formula>
    </cfRule>
    <cfRule type="cellIs" dxfId="2826" priority="2229" stopIfTrue="1" operator="equal">
      <formula>"GW"</formula>
    </cfRule>
    <cfRule type="cellIs" dxfId="2825" priority="2230" stopIfTrue="1" operator="equal">
      <formula>"GU"</formula>
    </cfRule>
  </conditionalFormatting>
  <conditionalFormatting sqref="H173:H181">
    <cfRule type="cellIs" dxfId="2824" priority="2211" stopIfTrue="1" operator="equal">
      <formula>"WU"</formula>
    </cfRule>
    <cfRule type="cellIs" dxfId="2823" priority="2212" stopIfTrue="1" operator="equal">
      <formula>"WB"</formula>
    </cfRule>
    <cfRule type="cellIs" dxfId="2822" priority="2213" stopIfTrue="1" operator="equal">
      <formula>"UB"</formula>
    </cfRule>
    <cfRule type="cellIs" dxfId="2821" priority="2214" stopIfTrue="1" operator="equal">
      <formula>"UR"</formula>
    </cfRule>
    <cfRule type="cellIs" dxfId="2820" priority="2215" stopIfTrue="1" operator="equal">
      <formula>"BR"</formula>
    </cfRule>
    <cfRule type="cellIs" dxfId="2819" priority="2216" stopIfTrue="1" operator="equal">
      <formula>"BG"</formula>
    </cfRule>
    <cfRule type="cellIs" dxfId="2818" priority="2217" stopIfTrue="1" operator="equal">
      <formula>"RG"</formula>
    </cfRule>
    <cfRule type="cellIs" dxfId="2817" priority="2218" stopIfTrue="1" operator="equal">
      <formula>"RW"</formula>
    </cfRule>
    <cfRule type="cellIs" dxfId="2816" priority="2219" stopIfTrue="1" operator="equal">
      <formula>"GW"</formula>
    </cfRule>
    <cfRule type="cellIs" dxfId="2815" priority="2220" stopIfTrue="1" operator="equal">
      <formula>"GU"</formula>
    </cfRule>
  </conditionalFormatting>
  <conditionalFormatting sqref="H185">
    <cfRule type="cellIs" dxfId="2814" priority="2201" stopIfTrue="1" operator="equal">
      <formula>"WU"</formula>
    </cfRule>
    <cfRule type="cellIs" dxfId="2813" priority="2202" stopIfTrue="1" operator="equal">
      <formula>"WB"</formula>
    </cfRule>
    <cfRule type="cellIs" dxfId="2812" priority="2203" stopIfTrue="1" operator="equal">
      <formula>"UB"</formula>
    </cfRule>
    <cfRule type="cellIs" dxfId="2811" priority="2204" stopIfTrue="1" operator="equal">
      <formula>"UR"</formula>
    </cfRule>
    <cfRule type="cellIs" dxfId="2810" priority="2205" stopIfTrue="1" operator="equal">
      <formula>"BR"</formula>
    </cfRule>
    <cfRule type="cellIs" dxfId="2809" priority="2206" stopIfTrue="1" operator="equal">
      <formula>"BG"</formula>
    </cfRule>
    <cfRule type="cellIs" dxfId="2808" priority="2207" stopIfTrue="1" operator="equal">
      <formula>"RG"</formula>
    </cfRule>
    <cfRule type="cellIs" dxfId="2807" priority="2208" stopIfTrue="1" operator="equal">
      <formula>"RW"</formula>
    </cfRule>
    <cfRule type="cellIs" dxfId="2806" priority="2209" stopIfTrue="1" operator="equal">
      <formula>"GW"</formula>
    </cfRule>
    <cfRule type="cellIs" dxfId="2805" priority="2210" stopIfTrue="1" operator="equal">
      <formula>"GU"</formula>
    </cfRule>
  </conditionalFormatting>
  <conditionalFormatting sqref="H186:H194">
    <cfRule type="cellIs" dxfId="2804" priority="2191" stopIfTrue="1" operator="equal">
      <formula>"WU"</formula>
    </cfRule>
    <cfRule type="cellIs" dxfId="2803" priority="2192" stopIfTrue="1" operator="equal">
      <formula>"WB"</formula>
    </cfRule>
    <cfRule type="cellIs" dxfId="2802" priority="2193" stopIfTrue="1" operator="equal">
      <formula>"UB"</formula>
    </cfRule>
    <cfRule type="cellIs" dxfId="2801" priority="2194" stopIfTrue="1" operator="equal">
      <formula>"UR"</formula>
    </cfRule>
    <cfRule type="cellIs" dxfId="2800" priority="2195" stopIfTrue="1" operator="equal">
      <formula>"BR"</formula>
    </cfRule>
    <cfRule type="cellIs" dxfId="2799" priority="2196" stopIfTrue="1" operator="equal">
      <formula>"BG"</formula>
    </cfRule>
    <cfRule type="cellIs" dxfId="2798" priority="2197" stopIfTrue="1" operator="equal">
      <formula>"RG"</formula>
    </cfRule>
    <cfRule type="cellIs" dxfId="2797" priority="2198" stopIfTrue="1" operator="equal">
      <formula>"RW"</formula>
    </cfRule>
    <cfRule type="cellIs" dxfId="2796" priority="2199" stopIfTrue="1" operator="equal">
      <formula>"GW"</formula>
    </cfRule>
    <cfRule type="cellIs" dxfId="2795" priority="2200" stopIfTrue="1" operator="equal">
      <formula>"GU"</formula>
    </cfRule>
  </conditionalFormatting>
  <conditionalFormatting sqref="H198">
    <cfRule type="cellIs" dxfId="2794" priority="2181" stopIfTrue="1" operator="equal">
      <formula>"WU"</formula>
    </cfRule>
    <cfRule type="cellIs" dxfId="2793" priority="2182" stopIfTrue="1" operator="equal">
      <formula>"WB"</formula>
    </cfRule>
    <cfRule type="cellIs" dxfId="2792" priority="2183" stopIfTrue="1" operator="equal">
      <formula>"UB"</formula>
    </cfRule>
    <cfRule type="cellIs" dxfId="2791" priority="2184" stopIfTrue="1" operator="equal">
      <formula>"UR"</formula>
    </cfRule>
    <cfRule type="cellIs" dxfId="2790" priority="2185" stopIfTrue="1" operator="equal">
      <formula>"BR"</formula>
    </cfRule>
    <cfRule type="cellIs" dxfId="2789" priority="2186" stopIfTrue="1" operator="equal">
      <formula>"BG"</formula>
    </cfRule>
    <cfRule type="cellIs" dxfId="2788" priority="2187" stopIfTrue="1" operator="equal">
      <formula>"RG"</formula>
    </cfRule>
    <cfRule type="cellIs" dxfId="2787" priority="2188" stopIfTrue="1" operator="equal">
      <formula>"RW"</formula>
    </cfRule>
    <cfRule type="cellIs" dxfId="2786" priority="2189" stopIfTrue="1" operator="equal">
      <formula>"GW"</formula>
    </cfRule>
    <cfRule type="cellIs" dxfId="2785" priority="2190" stopIfTrue="1" operator="equal">
      <formula>"GU"</formula>
    </cfRule>
  </conditionalFormatting>
  <conditionalFormatting sqref="H199:H207">
    <cfRule type="cellIs" dxfId="2784" priority="2171" stopIfTrue="1" operator="equal">
      <formula>"WU"</formula>
    </cfRule>
    <cfRule type="cellIs" dxfId="2783" priority="2172" stopIfTrue="1" operator="equal">
      <formula>"WB"</formula>
    </cfRule>
    <cfRule type="cellIs" dxfId="2782" priority="2173" stopIfTrue="1" operator="equal">
      <formula>"UB"</formula>
    </cfRule>
    <cfRule type="cellIs" dxfId="2781" priority="2174" stopIfTrue="1" operator="equal">
      <formula>"UR"</formula>
    </cfRule>
    <cfRule type="cellIs" dxfId="2780" priority="2175" stopIfTrue="1" operator="equal">
      <formula>"BR"</formula>
    </cfRule>
    <cfRule type="cellIs" dxfId="2779" priority="2176" stopIfTrue="1" operator="equal">
      <formula>"BG"</formula>
    </cfRule>
    <cfRule type="cellIs" dxfId="2778" priority="2177" stopIfTrue="1" operator="equal">
      <formula>"RG"</formula>
    </cfRule>
    <cfRule type="cellIs" dxfId="2777" priority="2178" stopIfTrue="1" operator="equal">
      <formula>"RW"</formula>
    </cfRule>
    <cfRule type="cellIs" dxfId="2776" priority="2179" stopIfTrue="1" operator="equal">
      <formula>"GW"</formula>
    </cfRule>
    <cfRule type="cellIs" dxfId="2775" priority="2180" stopIfTrue="1" operator="equal">
      <formula>"GU"</formula>
    </cfRule>
  </conditionalFormatting>
  <conditionalFormatting sqref="H211">
    <cfRule type="cellIs" dxfId="2774" priority="2161" stopIfTrue="1" operator="equal">
      <formula>"WU"</formula>
    </cfRule>
    <cfRule type="cellIs" dxfId="2773" priority="2162" stopIfTrue="1" operator="equal">
      <formula>"WB"</formula>
    </cfRule>
    <cfRule type="cellIs" dxfId="2772" priority="2163" stopIfTrue="1" operator="equal">
      <formula>"UB"</formula>
    </cfRule>
    <cfRule type="cellIs" dxfId="2771" priority="2164" stopIfTrue="1" operator="equal">
      <formula>"UR"</formula>
    </cfRule>
    <cfRule type="cellIs" dxfId="2770" priority="2165" stopIfTrue="1" operator="equal">
      <formula>"BR"</formula>
    </cfRule>
    <cfRule type="cellIs" dxfId="2769" priority="2166" stopIfTrue="1" operator="equal">
      <formula>"BG"</formula>
    </cfRule>
    <cfRule type="cellIs" dxfId="2768" priority="2167" stopIfTrue="1" operator="equal">
      <formula>"RG"</formula>
    </cfRule>
    <cfRule type="cellIs" dxfId="2767" priority="2168" stopIfTrue="1" operator="equal">
      <formula>"RW"</formula>
    </cfRule>
    <cfRule type="cellIs" dxfId="2766" priority="2169" stopIfTrue="1" operator="equal">
      <formula>"GW"</formula>
    </cfRule>
    <cfRule type="cellIs" dxfId="2765" priority="2170" stopIfTrue="1" operator="equal">
      <formula>"GU"</formula>
    </cfRule>
  </conditionalFormatting>
  <conditionalFormatting sqref="H212:H220">
    <cfRule type="cellIs" dxfId="2764" priority="2151" stopIfTrue="1" operator="equal">
      <formula>"WU"</formula>
    </cfRule>
    <cfRule type="cellIs" dxfId="2763" priority="2152" stopIfTrue="1" operator="equal">
      <formula>"WB"</formula>
    </cfRule>
    <cfRule type="cellIs" dxfId="2762" priority="2153" stopIfTrue="1" operator="equal">
      <formula>"UB"</formula>
    </cfRule>
    <cfRule type="cellIs" dxfId="2761" priority="2154" stopIfTrue="1" operator="equal">
      <formula>"UR"</formula>
    </cfRule>
    <cfRule type="cellIs" dxfId="2760" priority="2155" stopIfTrue="1" operator="equal">
      <formula>"BR"</formula>
    </cfRule>
    <cfRule type="cellIs" dxfId="2759" priority="2156" stopIfTrue="1" operator="equal">
      <formula>"BG"</formula>
    </cfRule>
    <cfRule type="cellIs" dxfId="2758" priority="2157" stopIfTrue="1" operator="equal">
      <formula>"RG"</formula>
    </cfRule>
    <cfRule type="cellIs" dxfId="2757" priority="2158" stopIfTrue="1" operator="equal">
      <formula>"RW"</formula>
    </cfRule>
    <cfRule type="cellIs" dxfId="2756" priority="2159" stopIfTrue="1" operator="equal">
      <formula>"GW"</formula>
    </cfRule>
    <cfRule type="cellIs" dxfId="2755" priority="2160" stopIfTrue="1" operator="equal">
      <formula>"GU"</formula>
    </cfRule>
  </conditionalFormatting>
  <conditionalFormatting sqref="H224">
    <cfRule type="cellIs" dxfId="2754" priority="2141" stopIfTrue="1" operator="equal">
      <formula>"WU"</formula>
    </cfRule>
    <cfRule type="cellIs" dxfId="2753" priority="2142" stopIfTrue="1" operator="equal">
      <formula>"WB"</formula>
    </cfRule>
    <cfRule type="cellIs" dxfId="2752" priority="2143" stopIfTrue="1" operator="equal">
      <formula>"UB"</formula>
    </cfRule>
    <cfRule type="cellIs" dxfId="2751" priority="2144" stopIfTrue="1" operator="equal">
      <formula>"UR"</formula>
    </cfRule>
    <cfRule type="cellIs" dxfId="2750" priority="2145" stopIfTrue="1" operator="equal">
      <formula>"BR"</formula>
    </cfRule>
    <cfRule type="cellIs" dxfId="2749" priority="2146" stopIfTrue="1" operator="equal">
      <formula>"BG"</formula>
    </cfRule>
    <cfRule type="cellIs" dxfId="2748" priority="2147" stopIfTrue="1" operator="equal">
      <formula>"RG"</formula>
    </cfRule>
    <cfRule type="cellIs" dxfId="2747" priority="2148" stopIfTrue="1" operator="equal">
      <formula>"RW"</formula>
    </cfRule>
    <cfRule type="cellIs" dxfId="2746" priority="2149" stopIfTrue="1" operator="equal">
      <formula>"GW"</formula>
    </cfRule>
    <cfRule type="cellIs" dxfId="2745" priority="2150" stopIfTrue="1" operator="equal">
      <formula>"GU"</formula>
    </cfRule>
  </conditionalFormatting>
  <conditionalFormatting sqref="H225:H233">
    <cfRule type="cellIs" dxfId="2744" priority="2131" stopIfTrue="1" operator="equal">
      <formula>"WU"</formula>
    </cfRule>
    <cfRule type="cellIs" dxfId="2743" priority="2132" stopIfTrue="1" operator="equal">
      <formula>"WB"</formula>
    </cfRule>
    <cfRule type="cellIs" dxfId="2742" priority="2133" stopIfTrue="1" operator="equal">
      <formula>"UB"</formula>
    </cfRule>
    <cfRule type="cellIs" dxfId="2741" priority="2134" stopIfTrue="1" operator="equal">
      <formula>"UR"</formula>
    </cfRule>
    <cfRule type="cellIs" dxfId="2740" priority="2135" stopIfTrue="1" operator="equal">
      <formula>"BR"</formula>
    </cfRule>
    <cfRule type="cellIs" dxfId="2739" priority="2136" stopIfTrue="1" operator="equal">
      <formula>"BG"</formula>
    </cfRule>
    <cfRule type="cellIs" dxfId="2738" priority="2137" stopIfTrue="1" operator="equal">
      <formula>"RG"</formula>
    </cfRule>
    <cfRule type="cellIs" dxfId="2737" priority="2138" stopIfTrue="1" operator="equal">
      <formula>"RW"</formula>
    </cfRule>
    <cfRule type="cellIs" dxfId="2736" priority="2139" stopIfTrue="1" operator="equal">
      <formula>"GW"</formula>
    </cfRule>
    <cfRule type="cellIs" dxfId="2735" priority="2140" stopIfTrue="1" operator="equal">
      <formula>"GU"</formula>
    </cfRule>
  </conditionalFormatting>
  <conditionalFormatting sqref="H239">
    <cfRule type="cellIs" dxfId="2734" priority="2121" stopIfTrue="1" operator="equal">
      <formula>"WU"</formula>
    </cfRule>
    <cfRule type="cellIs" dxfId="2733" priority="2122" stopIfTrue="1" operator="equal">
      <formula>"WB"</formula>
    </cfRule>
    <cfRule type="cellIs" dxfId="2732" priority="2123" stopIfTrue="1" operator="equal">
      <formula>"UB"</formula>
    </cfRule>
    <cfRule type="cellIs" dxfId="2731" priority="2124" stopIfTrue="1" operator="equal">
      <formula>"UR"</formula>
    </cfRule>
    <cfRule type="cellIs" dxfId="2730" priority="2125" stopIfTrue="1" operator="equal">
      <formula>"BR"</formula>
    </cfRule>
    <cfRule type="cellIs" dxfId="2729" priority="2126" stopIfTrue="1" operator="equal">
      <formula>"BG"</formula>
    </cfRule>
    <cfRule type="cellIs" dxfId="2728" priority="2127" stopIfTrue="1" operator="equal">
      <formula>"RG"</formula>
    </cfRule>
    <cfRule type="cellIs" dxfId="2727" priority="2128" stopIfTrue="1" operator="equal">
      <formula>"RW"</formula>
    </cfRule>
    <cfRule type="cellIs" dxfId="2726" priority="2129" stopIfTrue="1" operator="equal">
      <formula>"GW"</formula>
    </cfRule>
    <cfRule type="cellIs" dxfId="2725" priority="2130" stopIfTrue="1" operator="equal">
      <formula>"GU"</formula>
    </cfRule>
  </conditionalFormatting>
  <conditionalFormatting sqref="H240:H248">
    <cfRule type="cellIs" dxfId="2724" priority="2111" stopIfTrue="1" operator="equal">
      <formula>"WU"</formula>
    </cfRule>
    <cfRule type="cellIs" dxfId="2723" priority="2112" stopIfTrue="1" operator="equal">
      <formula>"WB"</formula>
    </cfRule>
    <cfRule type="cellIs" dxfId="2722" priority="2113" stopIfTrue="1" operator="equal">
      <formula>"UB"</formula>
    </cfRule>
    <cfRule type="cellIs" dxfId="2721" priority="2114" stopIfTrue="1" operator="equal">
      <formula>"UR"</formula>
    </cfRule>
    <cfRule type="cellIs" dxfId="2720" priority="2115" stopIfTrue="1" operator="equal">
      <formula>"BR"</formula>
    </cfRule>
    <cfRule type="cellIs" dxfId="2719" priority="2116" stopIfTrue="1" operator="equal">
      <formula>"BG"</formula>
    </cfRule>
    <cfRule type="cellIs" dxfId="2718" priority="2117" stopIfTrue="1" operator="equal">
      <formula>"RG"</formula>
    </cfRule>
    <cfRule type="cellIs" dxfId="2717" priority="2118" stopIfTrue="1" operator="equal">
      <formula>"RW"</formula>
    </cfRule>
    <cfRule type="cellIs" dxfId="2716" priority="2119" stopIfTrue="1" operator="equal">
      <formula>"GW"</formula>
    </cfRule>
    <cfRule type="cellIs" dxfId="2715" priority="2120" stopIfTrue="1" operator="equal">
      <formula>"GU"</formula>
    </cfRule>
  </conditionalFormatting>
  <conditionalFormatting sqref="H252">
    <cfRule type="cellIs" dxfId="2714" priority="2101" stopIfTrue="1" operator="equal">
      <formula>"WU"</formula>
    </cfRule>
    <cfRule type="cellIs" dxfId="2713" priority="2102" stopIfTrue="1" operator="equal">
      <formula>"WB"</formula>
    </cfRule>
    <cfRule type="cellIs" dxfId="2712" priority="2103" stopIfTrue="1" operator="equal">
      <formula>"UB"</formula>
    </cfRule>
    <cfRule type="cellIs" dxfId="2711" priority="2104" stopIfTrue="1" operator="equal">
      <formula>"UR"</formula>
    </cfRule>
    <cfRule type="cellIs" dxfId="2710" priority="2105" stopIfTrue="1" operator="equal">
      <formula>"BR"</formula>
    </cfRule>
    <cfRule type="cellIs" dxfId="2709" priority="2106" stopIfTrue="1" operator="equal">
      <formula>"BG"</formula>
    </cfRule>
    <cfRule type="cellIs" dxfId="2708" priority="2107" stopIfTrue="1" operator="equal">
      <formula>"RG"</formula>
    </cfRule>
    <cfRule type="cellIs" dxfId="2707" priority="2108" stopIfTrue="1" operator="equal">
      <formula>"RW"</formula>
    </cfRule>
    <cfRule type="cellIs" dxfId="2706" priority="2109" stopIfTrue="1" operator="equal">
      <formula>"GW"</formula>
    </cfRule>
    <cfRule type="cellIs" dxfId="2705" priority="2110" stopIfTrue="1" operator="equal">
      <formula>"GU"</formula>
    </cfRule>
  </conditionalFormatting>
  <conditionalFormatting sqref="H253:H261">
    <cfRule type="cellIs" dxfId="2704" priority="2091" stopIfTrue="1" operator="equal">
      <formula>"WU"</formula>
    </cfRule>
    <cfRule type="cellIs" dxfId="2703" priority="2092" stopIfTrue="1" operator="equal">
      <formula>"WB"</formula>
    </cfRule>
    <cfRule type="cellIs" dxfId="2702" priority="2093" stopIfTrue="1" operator="equal">
      <formula>"UB"</formula>
    </cfRule>
    <cfRule type="cellIs" dxfId="2701" priority="2094" stopIfTrue="1" operator="equal">
      <formula>"UR"</formula>
    </cfRule>
    <cfRule type="cellIs" dxfId="2700" priority="2095" stopIfTrue="1" operator="equal">
      <formula>"BR"</formula>
    </cfRule>
    <cfRule type="cellIs" dxfId="2699" priority="2096" stopIfTrue="1" operator="equal">
      <formula>"BG"</formula>
    </cfRule>
    <cfRule type="cellIs" dxfId="2698" priority="2097" stopIfTrue="1" operator="equal">
      <formula>"RG"</formula>
    </cfRule>
    <cfRule type="cellIs" dxfId="2697" priority="2098" stopIfTrue="1" operator="equal">
      <formula>"RW"</formula>
    </cfRule>
    <cfRule type="cellIs" dxfId="2696" priority="2099" stopIfTrue="1" operator="equal">
      <formula>"GW"</formula>
    </cfRule>
    <cfRule type="cellIs" dxfId="2695" priority="2100" stopIfTrue="1" operator="equal">
      <formula>"GU"</formula>
    </cfRule>
  </conditionalFormatting>
  <conditionalFormatting sqref="H265">
    <cfRule type="cellIs" dxfId="2694" priority="2081" stopIfTrue="1" operator="equal">
      <formula>"WU"</formula>
    </cfRule>
    <cfRule type="cellIs" dxfId="2693" priority="2082" stopIfTrue="1" operator="equal">
      <formula>"WB"</formula>
    </cfRule>
    <cfRule type="cellIs" dxfId="2692" priority="2083" stopIfTrue="1" operator="equal">
      <formula>"UB"</formula>
    </cfRule>
    <cfRule type="cellIs" dxfId="2691" priority="2084" stopIfTrue="1" operator="equal">
      <formula>"UR"</formula>
    </cfRule>
    <cfRule type="cellIs" dxfId="2690" priority="2085" stopIfTrue="1" operator="equal">
      <formula>"BR"</formula>
    </cfRule>
    <cfRule type="cellIs" dxfId="2689" priority="2086" stopIfTrue="1" operator="equal">
      <formula>"BG"</formula>
    </cfRule>
    <cfRule type="cellIs" dxfId="2688" priority="2087" stopIfTrue="1" operator="equal">
      <formula>"RG"</formula>
    </cfRule>
    <cfRule type="cellIs" dxfId="2687" priority="2088" stopIfTrue="1" operator="equal">
      <formula>"RW"</formula>
    </cfRule>
    <cfRule type="cellIs" dxfId="2686" priority="2089" stopIfTrue="1" operator="equal">
      <formula>"GW"</formula>
    </cfRule>
    <cfRule type="cellIs" dxfId="2685" priority="2090" stopIfTrue="1" operator="equal">
      <formula>"GU"</formula>
    </cfRule>
  </conditionalFormatting>
  <conditionalFormatting sqref="H266:H274">
    <cfRule type="cellIs" dxfId="2684" priority="2071" stopIfTrue="1" operator="equal">
      <formula>"WU"</formula>
    </cfRule>
    <cfRule type="cellIs" dxfId="2683" priority="2072" stopIfTrue="1" operator="equal">
      <formula>"WB"</formula>
    </cfRule>
    <cfRule type="cellIs" dxfId="2682" priority="2073" stopIfTrue="1" operator="equal">
      <formula>"UB"</formula>
    </cfRule>
    <cfRule type="cellIs" dxfId="2681" priority="2074" stopIfTrue="1" operator="equal">
      <formula>"UR"</formula>
    </cfRule>
    <cfRule type="cellIs" dxfId="2680" priority="2075" stopIfTrue="1" operator="equal">
      <formula>"BR"</formula>
    </cfRule>
    <cfRule type="cellIs" dxfId="2679" priority="2076" stopIfTrue="1" operator="equal">
      <formula>"BG"</formula>
    </cfRule>
    <cfRule type="cellIs" dxfId="2678" priority="2077" stopIfTrue="1" operator="equal">
      <formula>"RG"</formula>
    </cfRule>
    <cfRule type="cellIs" dxfId="2677" priority="2078" stopIfTrue="1" operator="equal">
      <formula>"RW"</formula>
    </cfRule>
    <cfRule type="cellIs" dxfId="2676" priority="2079" stopIfTrue="1" operator="equal">
      <formula>"GW"</formula>
    </cfRule>
    <cfRule type="cellIs" dxfId="2675" priority="2080" stopIfTrue="1" operator="equal">
      <formula>"GU"</formula>
    </cfRule>
  </conditionalFormatting>
  <conditionalFormatting sqref="H278">
    <cfRule type="cellIs" dxfId="2674" priority="2061" stopIfTrue="1" operator="equal">
      <formula>"WU"</formula>
    </cfRule>
    <cfRule type="cellIs" dxfId="2673" priority="2062" stopIfTrue="1" operator="equal">
      <formula>"WB"</formula>
    </cfRule>
    <cfRule type="cellIs" dxfId="2672" priority="2063" stopIfTrue="1" operator="equal">
      <formula>"UB"</formula>
    </cfRule>
    <cfRule type="cellIs" dxfId="2671" priority="2064" stopIfTrue="1" operator="equal">
      <formula>"UR"</formula>
    </cfRule>
    <cfRule type="cellIs" dxfId="2670" priority="2065" stopIfTrue="1" operator="equal">
      <formula>"BR"</formula>
    </cfRule>
    <cfRule type="cellIs" dxfId="2669" priority="2066" stopIfTrue="1" operator="equal">
      <formula>"BG"</formula>
    </cfRule>
    <cfRule type="cellIs" dxfId="2668" priority="2067" stopIfTrue="1" operator="equal">
      <formula>"RG"</formula>
    </cfRule>
    <cfRule type="cellIs" dxfId="2667" priority="2068" stopIfTrue="1" operator="equal">
      <formula>"RW"</formula>
    </cfRule>
    <cfRule type="cellIs" dxfId="2666" priority="2069" stopIfTrue="1" operator="equal">
      <formula>"GW"</formula>
    </cfRule>
    <cfRule type="cellIs" dxfId="2665" priority="2070" stopIfTrue="1" operator="equal">
      <formula>"GU"</formula>
    </cfRule>
  </conditionalFormatting>
  <conditionalFormatting sqref="H279:H287">
    <cfRule type="cellIs" dxfId="2664" priority="2051" stopIfTrue="1" operator="equal">
      <formula>"WU"</formula>
    </cfRule>
    <cfRule type="cellIs" dxfId="2663" priority="2052" stopIfTrue="1" operator="equal">
      <formula>"WB"</formula>
    </cfRule>
    <cfRule type="cellIs" dxfId="2662" priority="2053" stopIfTrue="1" operator="equal">
      <formula>"UB"</formula>
    </cfRule>
    <cfRule type="cellIs" dxfId="2661" priority="2054" stopIfTrue="1" operator="equal">
      <formula>"UR"</formula>
    </cfRule>
    <cfRule type="cellIs" dxfId="2660" priority="2055" stopIfTrue="1" operator="equal">
      <formula>"BR"</formula>
    </cfRule>
    <cfRule type="cellIs" dxfId="2659" priority="2056" stopIfTrue="1" operator="equal">
      <formula>"BG"</formula>
    </cfRule>
    <cfRule type="cellIs" dxfId="2658" priority="2057" stopIfTrue="1" operator="equal">
      <formula>"RG"</formula>
    </cfRule>
    <cfRule type="cellIs" dxfId="2657" priority="2058" stopIfTrue="1" operator="equal">
      <formula>"RW"</formula>
    </cfRule>
    <cfRule type="cellIs" dxfId="2656" priority="2059" stopIfTrue="1" operator="equal">
      <formula>"GW"</formula>
    </cfRule>
    <cfRule type="cellIs" dxfId="2655" priority="2060" stopIfTrue="1" operator="equal">
      <formula>"GU"</formula>
    </cfRule>
  </conditionalFormatting>
  <conditionalFormatting sqref="H291">
    <cfRule type="cellIs" dxfId="2654" priority="2041" stopIfTrue="1" operator="equal">
      <formula>"WU"</formula>
    </cfRule>
    <cfRule type="cellIs" dxfId="2653" priority="2042" stopIfTrue="1" operator="equal">
      <formula>"WB"</formula>
    </cfRule>
    <cfRule type="cellIs" dxfId="2652" priority="2043" stopIfTrue="1" operator="equal">
      <formula>"UB"</formula>
    </cfRule>
    <cfRule type="cellIs" dxfId="2651" priority="2044" stopIfTrue="1" operator="equal">
      <formula>"UR"</formula>
    </cfRule>
    <cfRule type="cellIs" dxfId="2650" priority="2045" stopIfTrue="1" operator="equal">
      <formula>"BR"</formula>
    </cfRule>
    <cfRule type="cellIs" dxfId="2649" priority="2046" stopIfTrue="1" operator="equal">
      <formula>"BG"</formula>
    </cfRule>
    <cfRule type="cellIs" dxfId="2648" priority="2047" stopIfTrue="1" operator="equal">
      <formula>"RG"</formula>
    </cfRule>
    <cfRule type="cellIs" dxfId="2647" priority="2048" stopIfTrue="1" operator="equal">
      <formula>"RW"</formula>
    </cfRule>
    <cfRule type="cellIs" dxfId="2646" priority="2049" stopIfTrue="1" operator="equal">
      <formula>"GW"</formula>
    </cfRule>
    <cfRule type="cellIs" dxfId="2645" priority="2050" stopIfTrue="1" operator="equal">
      <formula>"GU"</formula>
    </cfRule>
  </conditionalFormatting>
  <conditionalFormatting sqref="H292:H300">
    <cfRule type="cellIs" dxfId="2644" priority="2031" stopIfTrue="1" operator="equal">
      <formula>"WU"</formula>
    </cfRule>
    <cfRule type="cellIs" dxfId="2643" priority="2032" stopIfTrue="1" operator="equal">
      <formula>"WB"</formula>
    </cfRule>
    <cfRule type="cellIs" dxfId="2642" priority="2033" stopIfTrue="1" operator="equal">
      <formula>"UB"</formula>
    </cfRule>
    <cfRule type="cellIs" dxfId="2641" priority="2034" stopIfTrue="1" operator="equal">
      <formula>"UR"</formula>
    </cfRule>
    <cfRule type="cellIs" dxfId="2640" priority="2035" stopIfTrue="1" operator="equal">
      <formula>"BR"</formula>
    </cfRule>
    <cfRule type="cellIs" dxfId="2639" priority="2036" stopIfTrue="1" operator="equal">
      <formula>"BG"</formula>
    </cfRule>
    <cfRule type="cellIs" dxfId="2638" priority="2037" stopIfTrue="1" operator="equal">
      <formula>"RG"</formula>
    </cfRule>
    <cfRule type="cellIs" dxfId="2637" priority="2038" stopIfTrue="1" operator="equal">
      <formula>"RW"</formula>
    </cfRule>
    <cfRule type="cellIs" dxfId="2636" priority="2039" stopIfTrue="1" operator="equal">
      <formula>"GW"</formula>
    </cfRule>
    <cfRule type="cellIs" dxfId="2635" priority="2040" stopIfTrue="1" operator="equal">
      <formula>"GU"</formula>
    </cfRule>
  </conditionalFormatting>
  <conditionalFormatting sqref="H304">
    <cfRule type="cellIs" dxfId="2634" priority="2021" stopIfTrue="1" operator="equal">
      <formula>"WU"</formula>
    </cfRule>
    <cfRule type="cellIs" dxfId="2633" priority="2022" stopIfTrue="1" operator="equal">
      <formula>"WB"</formula>
    </cfRule>
    <cfRule type="cellIs" dxfId="2632" priority="2023" stopIfTrue="1" operator="equal">
      <formula>"UB"</formula>
    </cfRule>
    <cfRule type="cellIs" dxfId="2631" priority="2024" stopIfTrue="1" operator="equal">
      <formula>"UR"</formula>
    </cfRule>
    <cfRule type="cellIs" dxfId="2630" priority="2025" stopIfTrue="1" operator="equal">
      <formula>"BR"</formula>
    </cfRule>
    <cfRule type="cellIs" dxfId="2629" priority="2026" stopIfTrue="1" operator="equal">
      <formula>"BG"</formula>
    </cfRule>
    <cfRule type="cellIs" dxfId="2628" priority="2027" stopIfTrue="1" operator="equal">
      <formula>"RG"</formula>
    </cfRule>
    <cfRule type="cellIs" dxfId="2627" priority="2028" stopIfTrue="1" operator="equal">
      <formula>"RW"</formula>
    </cfRule>
    <cfRule type="cellIs" dxfId="2626" priority="2029" stopIfTrue="1" operator="equal">
      <formula>"GW"</formula>
    </cfRule>
    <cfRule type="cellIs" dxfId="2625" priority="2030" stopIfTrue="1" operator="equal">
      <formula>"GU"</formula>
    </cfRule>
  </conditionalFormatting>
  <conditionalFormatting sqref="H305:H313">
    <cfRule type="cellIs" dxfId="2624" priority="2011" stopIfTrue="1" operator="equal">
      <formula>"WU"</formula>
    </cfRule>
    <cfRule type="cellIs" dxfId="2623" priority="2012" stopIfTrue="1" operator="equal">
      <formula>"WB"</formula>
    </cfRule>
    <cfRule type="cellIs" dxfId="2622" priority="2013" stopIfTrue="1" operator="equal">
      <formula>"UB"</formula>
    </cfRule>
    <cfRule type="cellIs" dxfId="2621" priority="2014" stopIfTrue="1" operator="equal">
      <formula>"UR"</formula>
    </cfRule>
    <cfRule type="cellIs" dxfId="2620" priority="2015" stopIfTrue="1" operator="equal">
      <formula>"BR"</formula>
    </cfRule>
    <cfRule type="cellIs" dxfId="2619" priority="2016" stopIfTrue="1" operator="equal">
      <formula>"BG"</formula>
    </cfRule>
    <cfRule type="cellIs" dxfId="2618" priority="2017" stopIfTrue="1" operator="equal">
      <formula>"RG"</formula>
    </cfRule>
    <cfRule type="cellIs" dxfId="2617" priority="2018" stopIfTrue="1" operator="equal">
      <formula>"RW"</formula>
    </cfRule>
    <cfRule type="cellIs" dxfId="2616" priority="2019" stopIfTrue="1" operator="equal">
      <formula>"GW"</formula>
    </cfRule>
    <cfRule type="cellIs" dxfId="2615" priority="2020" stopIfTrue="1" operator="equal">
      <formula>"GU"</formula>
    </cfRule>
  </conditionalFormatting>
  <conditionalFormatting sqref="H319">
    <cfRule type="cellIs" dxfId="2614" priority="2001" stopIfTrue="1" operator="equal">
      <formula>"WU"</formula>
    </cfRule>
    <cfRule type="cellIs" dxfId="2613" priority="2002" stopIfTrue="1" operator="equal">
      <formula>"WB"</formula>
    </cfRule>
    <cfRule type="cellIs" dxfId="2612" priority="2003" stopIfTrue="1" operator="equal">
      <formula>"UB"</formula>
    </cfRule>
    <cfRule type="cellIs" dxfId="2611" priority="2004" stopIfTrue="1" operator="equal">
      <formula>"UR"</formula>
    </cfRule>
    <cfRule type="cellIs" dxfId="2610" priority="2005" stopIfTrue="1" operator="equal">
      <formula>"BR"</formula>
    </cfRule>
    <cfRule type="cellIs" dxfId="2609" priority="2006" stopIfTrue="1" operator="equal">
      <formula>"BG"</formula>
    </cfRule>
    <cfRule type="cellIs" dxfId="2608" priority="2007" stopIfTrue="1" operator="equal">
      <formula>"RG"</formula>
    </cfRule>
    <cfRule type="cellIs" dxfId="2607" priority="2008" stopIfTrue="1" operator="equal">
      <formula>"RW"</formula>
    </cfRule>
    <cfRule type="cellIs" dxfId="2606" priority="2009" stopIfTrue="1" operator="equal">
      <formula>"GW"</formula>
    </cfRule>
    <cfRule type="cellIs" dxfId="2605" priority="2010" stopIfTrue="1" operator="equal">
      <formula>"GU"</formula>
    </cfRule>
  </conditionalFormatting>
  <conditionalFormatting sqref="H320:H328">
    <cfRule type="cellIs" dxfId="2604" priority="1991" stopIfTrue="1" operator="equal">
      <formula>"WU"</formula>
    </cfRule>
    <cfRule type="cellIs" dxfId="2603" priority="1992" stopIfTrue="1" operator="equal">
      <formula>"WB"</formula>
    </cfRule>
    <cfRule type="cellIs" dxfId="2602" priority="1993" stopIfTrue="1" operator="equal">
      <formula>"UB"</formula>
    </cfRule>
    <cfRule type="cellIs" dxfId="2601" priority="1994" stopIfTrue="1" operator="equal">
      <formula>"UR"</formula>
    </cfRule>
    <cfRule type="cellIs" dxfId="2600" priority="1995" stopIfTrue="1" operator="equal">
      <formula>"BR"</formula>
    </cfRule>
    <cfRule type="cellIs" dxfId="2599" priority="1996" stopIfTrue="1" operator="equal">
      <formula>"BG"</formula>
    </cfRule>
    <cfRule type="cellIs" dxfId="2598" priority="1997" stopIfTrue="1" operator="equal">
      <formula>"RG"</formula>
    </cfRule>
    <cfRule type="cellIs" dxfId="2597" priority="1998" stopIfTrue="1" operator="equal">
      <formula>"RW"</formula>
    </cfRule>
    <cfRule type="cellIs" dxfId="2596" priority="1999" stopIfTrue="1" operator="equal">
      <formula>"GW"</formula>
    </cfRule>
    <cfRule type="cellIs" dxfId="2595" priority="2000" stopIfTrue="1" operator="equal">
      <formula>"GU"</formula>
    </cfRule>
  </conditionalFormatting>
  <conditionalFormatting sqref="H332">
    <cfRule type="cellIs" dxfId="2594" priority="1981" stopIfTrue="1" operator="equal">
      <formula>"WU"</formula>
    </cfRule>
    <cfRule type="cellIs" dxfId="2593" priority="1982" stopIfTrue="1" operator="equal">
      <formula>"WB"</formula>
    </cfRule>
    <cfRule type="cellIs" dxfId="2592" priority="1983" stopIfTrue="1" operator="equal">
      <formula>"UB"</formula>
    </cfRule>
    <cfRule type="cellIs" dxfId="2591" priority="1984" stopIfTrue="1" operator="equal">
      <formula>"UR"</formula>
    </cfRule>
    <cfRule type="cellIs" dxfId="2590" priority="1985" stopIfTrue="1" operator="equal">
      <formula>"BR"</formula>
    </cfRule>
    <cfRule type="cellIs" dxfId="2589" priority="1986" stopIfTrue="1" operator="equal">
      <formula>"BG"</formula>
    </cfRule>
    <cfRule type="cellIs" dxfId="2588" priority="1987" stopIfTrue="1" operator="equal">
      <formula>"RG"</formula>
    </cfRule>
    <cfRule type="cellIs" dxfId="2587" priority="1988" stopIfTrue="1" operator="equal">
      <formula>"RW"</formula>
    </cfRule>
    <cfRule type="cellIs" dxfId="2586" priority="1989" stopIfTrue="1" operator="equal">
      <formula>"GW"</formula>
    </cfRule>
    <cfRule type="cellIs" dxfId="2585" priority="1990" stopIfTrue="1" operator="equal">
      <formula>"GU"</formula>
    </cfRule>
  </conditionalFormatting>
  <conditionalFormatting sqref="H333:H341">
    <cfRule type="cellIs" dxfId="2584" priority="1971" stopIfTrue="1" operator="equal">
      <formula>"WU"</formula>
    </cfRule>
    <cfRule type="cellIs" dxfId="2583" priority="1972" stopIfTrue="1" operator="equal">
      <formula>"WB"</formula>
    </cfRule>
    <cfRule type="cellIs" dxfId="2582" priority="1973" stopIfTrue="1" operator="equal">
      <formula>"UB"</formula>
    </cfRule>
    <cfRule type="cellIs" dxfId="2581" priority="1974" stopIfTrue="1" operator="equal">
      <formula>"UR"</formula>
    </cfRule>
    <cfRule type="cellIs" dxfId="2580" priority="1975" stopIfTrue="1" operator="equal">
      <formula>"BR"</formula>
    </cfRule>
    <cfRule type="cellIs" dxfId="2579" priority="1976" stopIfTrue="1" operator="equal">
      <formula>"BG"</formula>
    </cfRule>
    <cfRule type="cellIs" dxfId="2578" priority="1977" stopIfTrue="1" operator="equal">
      <formula>"RG"</formula>
    </cfRule>
    <cfRule type="cellIs" dxfId="2577" priority="1978" stopIfTrue="1" operator="equal">
      <formula>"RW"</formula>
    </cfRule>
    <cfRule type="cellIs" dxfId="2576" priority="1979" stopIfTrue="1" operator="equal">
      <formula>"GW"</formula>
    </cfRule>
    <cfRule type="cellIs" dxfId="2575" priority="1980" stopIfTrue="1" operator="equal">
      <formula>"GU"</formula>
    </cfRule>
  </conditionalFormatting>
  <conditionalFormatting sqref="H345">
    <cfRule type="cellIs" dxfId="2574" priority="1961" stopIfTrue="1" operator="equal">
      <formula>"WU"</formula>
    </cfRule>
    <cfRule type="cellIs" dxfId="2573" priority="1962" stopIfTrue="1" operator="equal">
      <formula>"WB"</formula>
    </cfRule>
    <cfRule type="cellIs" dxfId="2572" priority="1963" stopIfTrue="1" operator="equal">
      <formula>"UB"</formula>
    </cfRule>
    <cfRule type="cellIs" dxfId="2571" priority="1964" stopIfTrue="1" operator="equal">
      <formula>"UR"</formula>
    </cfRule>
    <cfRule type="cellIs" dxfId="2570" priority="1965" stopIfTrue="1" operator="equal">
      <formula>"BR"</formula>
    </cfRule>
    <cfRule type="cellIs" dxfId="2569" priority="1966" stopIfTrue="1" operator="equal">
      <formula>"BG"</formula>
    </cfRule>
    <cfRule type="cellIs" dxfId="2568" priority="1967" stopIfTrue="1" operator="equal">
      <formula>"RG"</formula>
    </cfRule>
    <cfRule type="cellIs" dxfId="2567" priority="1968" stopIfTrue="1" operator="equal">
      <formula>"RW"</formula>
    </cfRule>
    <cfRule type="cellIs" dxfId="2566" priority="1969" stopIfTrue="1" operator="equal">
      <formula>"GW"</formula>
    </cfRule>
    <cfRule type="cellIs" dxfId="2565" priority="1970" stopIfTrue="1" operator="equal">
      <formula>"GU"</formula>
    </cfRule>
  </conditionalFormatting>
  <conditionalFormatting sqref="H346:H354">
    <cfRule type="cellIs" dxfId="2564" priority="1951" stopIfTrue="1" operator="equal">
      <formula>"WU"</formula>
    </cfRule>
    <cfRule type="cellIs" dxfId="2563" priority="1952" stopIfTrue="1" operator="equal">
      <formula>"WB"</formula>
    </cfRule>
    <cfRule type="cellIs" dxfId="2562" priority="1953" stopIfTrue="1" operator="equal">
      <formula>"UB"</formula>
    </cfRule>
    <cfRule type="cellIs" dxfId="2561" priority="1954" stopIfTrue="1" operator="equal">
      <formula>"UR"</formula>
    </cfRule>
    <cfRule type="cellIs" dxfId="2560" priority="1955" stopIfTrue="1" operator="equal">
      <formula>"BR"</formula>
    </cfRule>
    <cfRule type="cellIs" dxfId="2559" priority="1956" stopIfTrue="1" operator="equal">
      <formula>"BG"</formula>
    </cfRule>
    <cfRule type="cellIs" dxfId="2558" priority="1957" stopIfTrue="1" operator="equal">
      <formula>"RG"</formula>
    </cfRule>
    <cfRule type="cellIs" dxfId="2557" priority="1958" stopIfTrue="1" operator="equal">
      <formula>"RW"</formula>
    </cfRule>
    <cfRule type="cellIs" dxfId="2556" priority="1959" stopIfTrue="1" operator="equal">
      <formula>"GW"</formula>
    </cfRule>
    <cfRule type="cellIs" dxfId="2555" priority="1960" stopIfTrue="1" operator="equal">
      <formula>"GU"</formula>
    </cfRule>
  </conditionalFormatting>
  <conditionalFormatting sqref="H358">
    <cfRule type="cellIs" dxfId="2554" priority="1941" stopIfTrue="1" operator="equal">
      <formula>"WU"</formula>
    </cfRule>
    <cfRule type="cellIs" dxfId="2553" priority="1942" stopIfTrue="1" operator="equal">
      <formula>"WB"</formula>
    </cfRule>
    <cfRule type="cellIs" dxfId="2552" priority="1943" stopIfTrue="1" operator="equal">
      <formula>"UB"</formula>
    </cfRule>
    <cfRule type="cellIs" dxfId="2551" priority="1944" stopIfTrue="1" operator="equal">
      <formula>"UR"</formula>
    </cfRule>
    <cfRule type="cellIs" dxfId="2550" priority="1945" stopIfTrue="1" operator="equal">
      <formula>"BR"</formula>
    </cfRule>
    <cfRule type="cellIs" dxfId="2549" priority="1946" stopIfTrue="1" operator="equal">
      <formula>"BG"</formula>
    </cfRule>
    <cfRule type="cellIs" dxfId="2548" priority="1947" stopIfTrue="1" operator="equal">
      <formula>"RG"</formula>
    </cfRule>
    <cfRule type="cellIs" dxfId="2547" priority="1948" stopIfTrue="1" operator="equal">
      <formula>"RW"</formula>
    </cfRule>
    <cfRule type="cellIs" dxfId="2546" priority="1949" stopIfTrue="1" operator="equal">
      <formula>"GW"</formula>
    </cfRule>
    <cfRule type="cellIs" dxfId="2545" priority="1950" stopIfTrue="1" operator="equal">
      <formula>"GU"</formula>
    </cfRule>
  </conditionalFormatting>
  <conditionalFormatting sqref="H359:H367">
    <cfRule type="cellIs" dxfId="2544" priority="1931" stopIfTrue="1" operator="equal">
      <formula>"WU"</formula>
    </cfRule>
    <cfRule type="cellIs" dxfId="2543" priority="1932" stopIfTrue="1" operator="equal">
      <formula>"WB"</formula>
    </cfRule>
    <cfRule type="cellIs" dxfId="2542" priority="1933" stopIfTrue="1" operator="equal">
      <formula>"UB"</formula>
    </cfRule>
    <cfRule type="cellIs" dxfId="2541" priority="1934" stopIfTrue="1" operator="equal">
      <formula>"UR"</formula>
    </cfRule>
    <cfRule type="cellIs" dxfId="2540" priority="1935" stopIfTrue="1" operator="equal">
      <formula>"BR"</formula>
    </cfRule>
    <cfRule type="cellIs" dxfId="2539" priority="1936" stopIfTrue="1" operator="equal">
      <formula>"BG"</formula>
    </cfRule>
    <cfRule type="cellIs" dxfId="2538" priority="1937" stopIfTrue="1" operator="equal">
      <formula>"RG"</formula>
    </cfRule>
    <cfRule type="cellIs" dxfId="2537" priority="1938" stopIfTrue="1" operator="equal">
      <formula>"RW"</formula>
    </cfRule>
    <cfRule type="cellIs" dxfId="2536" priority="1939" stopIfTrue="1" operator="equal">
      <formula>"GW"</formula>
    </cfRule>
    <cfRule type="cellIs" dxfId="2535" priority="1940" stopIfTrue="1" operator="equal">
      <formula>"GU"</formula>
    </cfRule>
  </conditionalFormatting>
  <conditionalFormatting sqref="H371">
    <cfRule type="cellIs" dxfId="2534" priority="1921" stopIfTrue="1" operator="equal">
      <formula>"WU"</formula>
    </cfRule>
    <cfRule type="cellIs" dxfId="2533" priority="1922" stopIfTrue="1" operator="equal">
      <formula>"WB"</formula>
    </cfRule>
    <cfRule type="cellIs" dxfId="2532" priority="1923" stopIfTrue="1" operator="equal">
      <formula>"UB"</formula>
    </cfRule>
    <cfRule type="cellIs" dxfId="2531" priority="1924" stopIfTrue="1" operator="equal">
      <formula>"UR"</formula>
    </cfRule>
    <cfRule type="cellIs" dxfId="2530" priority="1925" stopIfTrue="1" operator="equal">
      <formula>"BR"</formula>
    </cfRule>
    <cfRule type="cellIs" dxfId="2529" priority="1926" stopIfTrue="1" operator="equal">
      <formula>"BG"</formula>
    </cfRule>
    <cfRule type="cellIs" dxfId="2528" priority="1927" stopIfTrue="1" operator="equal">
      <formula>"RG"</formula>
    </cfRule>
    <cfRule type="cellIs" dxfId="2527" priority="1928" stopIfTrue="1" operator="equal">
      <formula>"RW"</formula>
    </cfRule>
    <cfRule type="cellIs" dxfId="2526" priority="1929" stopIfTrue="1" operator="equal">
      <formula>"GW"</formula>
    </cfRule>
    <cfRule type="cellIs" dxfId="2525" priority="1930" stopIfTrue="1" operator="equal">
      <formula>"GU"</formula>
    </cfRule>
  </conditionalFormatting>
  <conditionalFormatting sqref="H372:H380">
    <cfRule type="cellIs" dxfId="2524" priority="1911" stopIfTrue="1" operator="equal">
      <formula>"WU"</formula>
    </cfRule>
    <cfRule type="cellIs" dxfId="2523" priority="1912" stopIfTrue="1" operator="equal">
      <formula>"WB"</formula>
    </cfRule>
    <cfRule type="cellIs" dxfId="2522" priority="1913" stopIfTrue="1" operator="equal">
      <formula>"UB"</formula>
    </cfRule>
    <cfRule type="cellIs" dxfId="2521" priority="1914" stopIfTrue="1" operator="equal">
      <formula>"UR"</formula>
    </cfRule>
    <cfRule type="cellIs" dxfId="2520" priority="1915" stopIfTrue="1" operator="equal">
      <formula>"BR"</formula>
    </cfRule>
    <cfRule type="cellIs" dxfId="2519" priority="1916" stopIfTrue="1" operator="equal">
      <formula>"BG"</formula>
    </cfRule>
    <cfRule type="cellIs" dxfId="2518" priority="1917" stopIfTrue="1" operator="equal">
      <formula>"RG"</formula>
    </cfRule>
    <cfRule type="cellIs" dxfId="2517" priority="1918" stopIfTrue="1" operator="equal">
      <formula>"RW"</formula>
    </cfRule>
    <cfRule type="cellIs" dxfId="2516" priority="1919" stopIfTrue="1" operator="equal">
      <formula>"GW"</formula>
    </cfRule>
    <cfRule type="cellIs" dxfId="2515" priority="1920" stopIfTrue="1" operator="equal">
      <formula>"GU"</formula>
    </cfRule>
  </conditionalFormatting>
  <conditionalFormatting sqref="H384">
    <cfRule type="cellIs" dxfId="2514" priority="1901" stopIfTrue="1" operator="equal">
      <formula>"WU"</formula>
    </cfRule>
    <cfRule type="cellIs" dxfId="2513" priority="1902" stopIfTrue="1" operator="equal">
      <formula>"WB"</formula>
    </cfRule>
    <cfRule type="cellIs" dxfId="2512" priority="1903" stopIfTrue="1" operator="equal">
      <formula>"UB"</formula>
    </cfRule>
    <cfRule type="cellIs" dxfId="2511" priority="1904" stopIfTrue="1" operator="equal">
      <formula>"UR"</formula>
    </cfRule>
    <cfRule type="cellIs" dxfId="2510" priority="1905" stopIfTrue="1" operator="equal">
      <formula>"BR"</formula>
    </cfRule>
    <cfRule type="cellIs" dxfId="2509" priority="1906" stopIfTrue="1" operator="equal">
      <formula>"BG"</formula>
    </cfRule>
    <cfRule type="cellIs" dxfId="2508" priority="1907" stopIfTrue="1" operator="equal">
      <formula>"RG"</formula>
    </cfRule>
    <cfRule type="cellIs" dxfId="2507" priority="1908" stopIfTrue="1" operator="equal">
      <formula>"RW"</formula>
    </cfRule>
    <cfRule type="cellIs" dxfId="2506" priority="1909" stopIfTrue="1" operator="equal">
      <formula>"GW"</formula>
    </cfRule>
    <cfRule type="cellIs" dxfId="2505" priority="1910" stopIfTrue="1" operator="equal">
      <formula>"GU"</formula>
    </cfRule>
  </conditionalFormatting>
  <conditionalFormatting sqref="H385:H393">
    <cfRule type="cellIs" dxfId="2504" priority="1891" stopIfTrue="1" operator="equal">
      <formula>"WU"</formula>
    </cfRule>
    <cfRule type="cellIs" dxfId="2503" priority="1892" stopIfTrue="1" operator="equal">
      <formula>"WB"</formula>
    </cfRule>
    <cfRule type="cellIs" dxfId="2502" priority="1893" stopIfTrue="1" operator="equal">
      <formula>"UB"</formula>
    </cfRule>
    <cfRule type="cellIs" dxfId="2501" priority="1894" stopIfTrue="1" operator="equal">
      <formula>"UR"</formula>
    </cfRule>
    <cfRule type="cellIs" dxfId="2500" priority="1895" stopIfTrue="1" operator="equal">
      <formula>"BR"</formula>
    </cfRule>
    <cfRule type="cellIs" dxfId="2499" priority="1896" stopIfTrue="1" operator="equal">
      <formula>"BG"</formula>
    </cfRule>
    <cfRule type="cellIs" dxfId="2498" priority="1897" stopIfTrue="1" operator="equal">
      <formula>"RG"</formula>
    </cfRule>
    <cfRule type="cellIs" dxfId="2497" priority="1898" stopIfTrue="1" operator="equal">
      <formula>"RW"</formula>
    </cfRule>
    <cfRule type="cellIs" dxfId="2496" priority="1899" stopIfTrue="1" operator="equal">
      <formula>"GW"</formula>
    </cfRule>
    <cfRule type="cellIs" dxfId="2495" priority="1900" stopIfTrue="1" operator="equal">
      <formula>"GU"</formula>
    </cfRule>
  </conditionalFormatting>
  <conditionalFormatting sqref="H399">
    <cfRule type="cellIs" dxfId="2494" priority="1881" stopIfTrue="1" operator="equal">
      <formula>"WU"</formula>
    </cfRule>
    <cfRule type="cellIs" dxfId="2493" priority="1882" stopIfTrue="1" operator="equal">
      <formula>"WB"</formula>
    </cfRule>
    <cfRule type="cellIs" dxfId="2492" priority="1883" stopIfTrue="1" operator="equal">
      <formula>"UB"</formula>
    </cfRule>
    <cfRule type="cellIs" dxfId="2491" priority="1884" stopIfTrue="1" operator="equal">
      <formula>"UR"</formula>
    </cfRule>
    <cfRule type="cellIs" dxfId="2490" priority="1885" stopIfTrue="1" operator="equal">
      <formula>"BR"</formula>
    </cfRule>
    <cfRule type="cellIs" dxfId="2489" priority="1886" stopIfTrue="1" operator="equal">
      <formula>"BG"</formula>
    </cfRule>
    <cfRule type="cellIs" dxfId="2488" priority="1887" stopIfTrue="1" operator="equal">
      <formula>"RG"</formula>
    </cfRule>
    <cfRule type="cellIs" dxfId="2487" priority="1888" stopIfTrue="1" operator="equal">
      <formula>"RW"</formula>
    </cfRule>
    <cfRule type="cellIs" dxfId="2486" priority="1889" stopIfTrue="1" operator="equal">
      <formula>"GW"</formula>
    </cfRule>
    <cfRule type="cellIs" dxfId="2485" priority="1890" stopIfTrue="1" operator="equal">
      <formula>"GU"</formula>
    </cfRule>
  </conditionalFormatting>
  <conditionalFormatting sqref="H400:H408">
    <cfRule type="cellIs" dxfId="2484" priority="1871" stopIfTrue="1" operator="equal">
      <formula>"WU"</formula>
    </cfRule>
    <cfRule type="cellIs" dxfId="2483" priority="1872" stopIfTrue="1" operator="equal">
      <formula>"WB"</formula>
    </cfRule>
    <cfRule type="cellIs" dxfId="2482" priority="1873" stopIfTrue="1" operator="equal">
      <formula>"UB"</formula>
    </cfRule>
    <cfRule type="cellIs" dxfId="2481" priority="1874" stopIfTrue="1" operator="equal">
      <formula>"UR"</formula>
    </cfRule>
    <cfRule type="cellIs" dxfId="2480" priority="1875" stopIfTrue="1" operator="equal">
      <formula>"BR"</formula>
    </cfRule>
    <cfRule type="cellIs" dxfId="2479" priority="1876" stopIfTrue="1" operator="equal">
      <formula>"BG"</formula>
    </cfRule>
    <cfRule type="cellIs" dxfId="2478" priority="1877" stopIfTrue="1" operator="equal">
      <formula>"RG"</formula>
    </cfRule>
    <cfRule type="cellIs" dxfId="2477" priority="1878" stopIfTrue="1" operator="equal">
      <formula>"RW"</formula>
    </cfRule>
    <cfRule type="cellIs" dxfId="2476" priority="1879" stopIfTrue="1" operator="equal">
      <formula>"GW"</formula>
    </cfRule>
    <cfRule type="cellIs" dxfId="2475" priority="1880" stopIfTrue="1" operator="equal">
      <formula>"GU"</formula>
    </cfRule>
  </conditionalFormatting>
  <conditionalFormatting sqref="H412">
    <cfRule type="cellIs" dxfId="2474" priority="1861" stopIfTrue="1" operator="equal">
      <formula>"WU"</formula>
    </cfRule>
    <cfRule type="cellIs" dxfId="2473" priority="1862" stopIfTrue="1" operator="equal">
      <formula>"WB"</formula>
    </cfRule>
    <cfRule type="cellIs" dxfId="2472" priority="1863" stopIfTrue="1" operator="equal">
      <formula>"UB"</formula>
    </cfRule>
    <cfRule type="cellIs" dxfId="2471" priority="1864" stopIfTrue="1" operator="equal">
      <formula>"UR"</formula>
    </cfRule>
    <cfRule type="cellIs" dxfId="2470" priority="1865" stopIfTrue="1" operator="equal">
      <formula>"BR"</formula>
    </cfRule>
    <cfRule type="cellIs" dxfId="2469" priority="1866" stopIfTrue="1" operator="equal">
      <formula>"BG"</formula>
    </cfRule>
    <cfRule type="cellIs" dxfId="2468" priority="1867" stopIfTrue="1" operator="equal">
      <formula>"RG"</formula>
    </cfRule>
    <cfRule type="cellIs" dxfId="2467" priority="1868" stopIfTrue="1" operator="equal">
      <formula>"RW"</formula>
    </cfRule>
    <cfRule type="cellIs" dxfId="2466" priority="1869" stopIfTrue="1" operator="equal">
      <formula>"GW"</formula>
    </cfRule>
    <cfRule type="cellIs" dxfId="2465" priority="1870" stopIfTrue="1" operator="equal">
      <formula>"GU"</formula>
    </cfRule>
  </conditionalFormatting>
  <conditionalFormatting sqref="H413:H421">
    <cfRule type="cellIs" dxfId="2464" priority="1851" stopIfTrue="1" operator="equal">
      <formula>"WU"</formula>
    </cfRule>
    <cfRule type="cellIs" dxfId="2463" priority="1852" stopIfTrue="1" operator="equal">
      <formula>"WB"</formula>
    </cfRule>
    <cfRule type="cellIs" dxfId="2462" priority="1853" stopIfTrue="1" operator="equal">
      <formula>"UB"</formula>
    </cfRule>
    <cfRule type="cellIs" dxfId="2461" priority="1854" stopIfTrue="1" operator="equal">
      <formula>"UR"</formula>
    </cfRule>
    <cfRule type="cellIs" dxfId="2460" priority="1855" stopIfTrue="1" operator="equal">
      <formula>"BR"</formula>
    </cfRule>
    <cfRule type="cellIs" dxfId="2459" priority="1856" stopIfTrue="1" operator="equal">
      <formula>"BG"</formula>
    </cfRule>
    <cfRule type="cellIs" dxfId="2458" priority="1857" stopIfTrue="1" operator="equal">
      <formula>"RG"</formula>
    </cfRule>
    <cfRule type="cellIs" dxfId="2457" priority="1858" stopIfTrue="1" operator="equal">
      <formula>"RW"</formula>
    </cfRule>
    <cfRule type="cellIs" dxfId="2456" priority="1859" stopIfTrue="1" operator="equal">
      <formula>"GW"</formula>
    </cfRule>
    <cfRule type="cellIs" dxfId="2455" priority="1860" stopIfTrue="1" operator="equal">
      <formula>"GU"</formula>
    </cfRule>
  </conditionalFormatting>
  <conditionalFormatting sqref="H425">
    <cfRule type="cellIs" dxfId="2454" priority="1841" stopIfTrue="1" operator="equal">
      <formula>"WU"</formula>
    </cfRule>
    <cfRule type="cellIs" dxfId="2453" priority="1842" stopIfTrue="1" operator="equal">
      <formula>"WB"</formula>
    </cfRule>
    <cfRule type="cellIs" dxfId="2452" priority="1843" stopIfTrue="1" operator="equal">
      <formula>"UB"</formula>
    </cfRule>
    <cfRule type="cellIs" dxfId="2451" priority="1844" stopIfTrue="1" operator="equal">
      <formula>"UR"</formula>
    </cfRule>
    <cfRule type="cellIs" dxfId="2450" priority="1845" stopIfTrue="1" operator="equal">
      <formula>"BR"</formula>
    </cfRule>
    <cfRule type="cellIs" dxfId="2449" priority="1846" stopIfTrue="1" operator="equal">
      <formula>"BG"</formula>
    </cfRule>
    <cfRule type="cellIs" dxfId="2448" priority="1847" stopIfTrue="1" operator="equal">
      <formula>"RG"</formula>
    </cfRule>
    <cfRule type="cellIs" dxfId="2447" priority="1848" stopIfTrue="1" operator="equal">
      <formula>"RW"</formula>
    </cfRule>
    <cfRule type="cellIs" dxfId="2446" priority="1849" stopIfTrue="1" operator="equal">
      <formula>"GW"</formula>
    </cfRule>
    <cfRule type="cellIs" dxfId="2445" priority="1850" stopIfTrue="1" operator="equal">
      <formula>"GU"</formula>
    </cfRule>
  </conditionalFormatting>
  <conditionalFormatting sqref="H426:H434">
    <cfRule type="cellIs" dxfId="2444" priority="1831" stopIfTrue="1" operator="equal">
      <formula>"WU"</formula>
    </cfRule>
    <cfRule type="cellIs" dxfId="2443" priority="1832" stopIfTrue="1" operator="equal">
      <formula>"WB"</formula>
    </cfRule>
    <cfRule type="cellIs" dxfId="2442" priority="1833" stopIfTrue="1" operator="equal">
      <formula>"UB"</formula>
    </cfRule>
    <cfRule type="cellIs" dxfId="2441" priority="1834" stopIfTrue="1" operator="equal">
      <formula>"UR"</formula>
    </cfRule>
    <cfRule type="cellIs" dxfId="2440" priority="1835" stopIfTrue="1" operator="equal">
      <formula>"BR"</formula>
    </cfRule>
    <cfRule type="cellIs" dxfId="2439" priority="1836" stopIfTrue="1" operator="equal">
      <formula>"BG"</formula>
    </cfRule>
    <cfRule type="cellIs" dxfId="2438" priority="1837" stopIfTrue="1" operator="equal">
      <formula>"RG"</formula>
    </cfRule>
    <cfRule type="cellIs" dxfId="2437" priority="1838" stopIfTrue="1" operator="equal">
      <formula>"RW"</formula>
    </cfRule>
    <cfRule type="cellIs" dxfId="2436" priority="1839" stopIfTrue="1" operator="equal">
      <formula>"GW"</formula>
    </cfRule>
    <cfRule type="cellIs" dxfId="2435" priority="1840" stopIfTrue="1" operator="equal">
      <formula>"GU"</formula>
    </cfRule>
  </conditionalFormatting>
  <conditionalFormatting sqref="H438">
    <cfRule type="cellIs" dxfId="2434" priority="1821" stopIfTrue="1" operator="equal">
      <formula>"WU"</formula>
    </cfRule>
    <cfRule type="cellIs" dxfId="2433" priority="1822" stopIfTrue="1" operator="equal">
      <formula>"WB"</formula>
    </cfRule>
    <cfRule type="cellIs" dxfId="2432" priority="1823" stopIfTrue="1" operator="equal">
      <formula>"UB"</formula>
    </cfRule>
    <cfRule type="cellIs" dxfId="2431" priority="1824" stopIfTrue="1" operator="equal">
      <formula>"UR"</formula>
    </cfRule>
    <cfRule type="cellIs" dxfId="2430" priority="1825" stopIfTrue="1" operator="equal">
      <formula>"BR"</formula>
    </cfRule>
    <cfRule type="cellIs" dxfId="2429" priority="1826" stopIfTrue="1" operator="equal">
      <formula>"BG"</formula>
    </cfRule>
    <cfRule type="cellIs" dxfId="2428" priority="1827" stopIfTrue="1" operator="equal">
      <formula>"RG"</formula>
    </cfRule>
    <cfRule type="cellIs" dxfId="2427" priority="1828" stopIfTrue="1" operator="equal">
      <formula>"RW"</formula>
    </cfRule>
    <cfRule type="cellIs" dxfId="2426" priority="1829" stopIfTrue="1" operator="equal">
      <formula>"GW"</formula>
    </cfRule>
    <cfRule type="cellIs" dxfId="2425" priority="1830" stopIfTrue="1" operator="equal">
      <formula>"GU"</formula>
    </cfRule>
  </conditionalFormatting>
  <conditionalFormatting sqref="H439:H447">
    <cfRule type="cellIs" dxfId="2424" priority="1811" stopIfTrue="1" operator="equal">
      <formula>"WU"</formula>
    </cfRule>
    <cfRule type="cellIs" dxfId="2423" priority="1812" stopIfTrue="1" operator="equal">
      <formula>"WB"</formula>
    </cfRule>
    <cfRule type="cellIs" dxfId="2422" priority="1813" stopIfTrue="1" operator="equal">
      <formula>"UB"</formula>
    </cfRule>
    <cfRule type="cellIs" dxfId="2421" priority="1814" stopIfTrue="1" operator="equal">
      <formula>"UR"</formula>
    </cfRule>
    <cfRule type="cellIs" dxfId="2420" priority="1815" stopIfTrue="1" operator="equal">
      <formula>"BR"</formula>
    </cfRule>
    <cfRule type="cellIs" dxfId="2419" priority="1816" stopIfTrue="1" operator="equal">
      <formula>"BG"</formula>
    </cfRule>
    <cfRule type="cellIs" dxfId="2418" priority="1817" stopIfTrue="1" operator="equal">
      <formula>"RG"</formula>
    </cfRule>
    <cfRule type="cellIs" dxfId="2417" priority="1818" stopIfTrue="1" operator="equal">
      <formula>"RW"</formula>
    </cfRule>
    <cfRule type="cellIs" dxfId="2416" priority="1819" stopIfTrue="1" operator="equal">
      <formula>"GW"</formula>
    </cfRule>
    <cfRule type="cellIs" dxfId="2415" priority="1820" stopIfTrue="1" operator="equal">
      <formula>"GU"</formula>
    </cfRule>
  </conditionalFormatting>
  <conditionalFormatting sqref="H451">
    <cfRule type="cellIs" dxfId="2414" priority="1801" stopIfTrue="1" operator="equal">
      <formula>"WU"</formula>
    </cfRule>
    <cfRule type="cellIs" dxfId="2413" priority="1802" stopIfTrue="1" operator="equal">
      <formula>"WB"</formula>
    </cfRule>
    <cfRule type="cellIs" dxfId="2412" priority="1803" stopIfTrue="1" operator="equal">
      <formula>"UB"</formula>
    </cfRule>
    <cfRule type="cellIs" dxfId="2411" priority="1804" stopIfTrue="1" operator="equal">
      <formula>"UR"</formula>
    </cfRule>
    <cfRule type="cellIs" dxfId="2410" priority="1805" stopIfTrue="1" operator="equal">
      <formula>"BR"</formula>
    </cfRule>
    <cfRule type="cellIs" dxfId="2409" priority="1806" stopIfTrue="1" operator="equal">
      <formula>"BG"</formula>
    </cfRule>
    <cfRule type="cellIs" dxfId="2408" priority="1807" stopIfTrue="1" operator="equal">
      <formula>"RG"</formula>
    </cfRule>
    <cfRule type="cellIs" dxfId="2407" priority="1808" stopIfTrue="1" operator="equal">
      <formula>"RW"</formula>
    </cfRule>
    <cfRule type="cellIs" dxfId="2406" priority="1809" stopIfTrue="1" operator="equal">
      <formula>"GW"</formula>
    </cfRule>
    <cfRule type="cellIs" dxfId="2405" priority="1810" stopIfTrue="1" operator="equal">
      <formula>"GU"</formula>
    </cfRule>
  </conditionalFormatting>
  <conditionalFormatting sqref="H452:H460">
    <cfRule type="cellIs" dxfId="2404" priority="1791" stopIfTrue="1" operator="equal">
      <formula>"WU"</formula>
    </cfRule>
    <cfRule type="cellIs" dxfId="2403" priority="1792" stopIfTrue="1" operator="equal">
      <formula>"WB"</formula>
    </cfRule>
    <cfRule type="cellIs" dxfId="2402" priority="1793" stopIfTrue="1" operator="equal">
      <formula>"UB"</formula>
    </cfRule>
    <cfRule type="cellIs" dxfId="2401" priority="1794" stopIfTrue="1" operator="equal">
      <formula>"UR"</formula>
    </cfRule>
    <cfRule type="cellIs" dxfId="2400" priority="1795" stopIfTrue="1" operator="equal">
      <formula>"BR"</formula>
    </cfRule>
    <cfRule type="cellIs" dxfId="2399" priority="1796" stopIfTrue="1" operator="equal">
      <formula>"BG"</formula>
    </cfRule>
    <cfRule type="cellIs" dxfId="2398" priority="1797" stopIfTrue="1" operator="equal">
      <formula>"RG"</formula>
    </cfRule>
    <cfRule type="cellIs" dxfId="2397" priority="1798" stopIfTrue="1" operator="equal">
      <formula>"RW"</formula>
    </cfRule>
    <cfRule type="cellIs" dxfId="2396" priority="1799" stopIfTrue="1" operator="equal">
      <formula>"GW"</formula>
    </cfRule>
    <cfRule type="cellIs" dxfId="2395" priority="1800" stopIfTrue="1" operator="equal">
      <formula>"GU"</formula>
    </cfRule>
  </conditionalFormatting>
  <conditionalFormatting sqref="H464">
    <cfRule type="cellIs" dxfId="2394" priority="1781" stopIfTrue="1" operator="equal">
      <formula>"WU"</formula>
    </cfRule>
    <cfRule type="cellIs" dxfId="2393" priority="1782" stopIfTrue="1" operator="equal">
      <formula>"WB"</formula>
    </cfRule>
    <cfRule type="cellIs" dxfId="2392" priority="1783" stopIfTrue="1" operator="equal">
      <formula>"UB"</formula>
    </cfRule>
    <cfRule type="cellIs" dxfId="2391" priority="1784" stopIfTrue="1" operator="equal">
      <formula>"UR"</formula>
    </cfRule>
    <cfRule type="cellIs" dxfId="2390" priority="1785" stopIfTrue="1" operator="equal">
      <formula>"BR"</formula>
    </cfRule>
    <cfRule type="cellIs" dxfId="2389" priority="1786" stopIfTrue="1" operator="equal">
      <formula>"BG"</formula>
    </cfRule>
    <cfRule type="cellIs" dxfId="2388" priority="1787" stopIfTrue="1" operator="equal">
      <formula>"RG"</formula>
    </cfRule>
    <cfRule type="cellIs" dxfId="2387" priority="1788" stopIfTrue="1" operator="equal">
      <formula>"RW"</formula>
    </cfRule>
    <cfRule type="cellIs" dxfId="2386" priority="1789" stopIfTrue="1" operator="equal">
      <formula>"GW"</formula>
    </cfRule>
    <cfRule type="cellIs" dxfId="2385" priority="1790" stopIfTrue="1" operator="equal">
      <formula>"GU"</formula>
    </cfRule>
  </conditionalFormatting>
  <conditionalFormatting sqref="H465:H473">
    <cfRule type="cellIs" dxfId="2384" priority="1771" stopIfTrue="1" operator="equal">
      <formula>"WU"</formula>
    </cfRule>
    <cfRule type="cellIs" dxfId="2383" priority="1772" stopIfTrue="1" operator="equal">
      <formula>"WB"</formula>
    </cfRule>
    <cfRule type="cellIs" dxfId="2382" priority="1773" stopIfTrue="1" operator="equal">
      <formula>"UB"</formula>
    </cfRule>
    <cfRule type="cellIs" dxfId="2381" priority="1774" stopIfTrue="1" operator="equal">
      <formula>"UR"</formula>
    </cfRule>
    <cfRule type="cellIs" dxfId="2380" priority="1775" stopIfTrue="1" operator="equal">
      <formula>"BR"</formula>
    </cfRule>
    <cfRule type="cellIs" dxfId="2379" priority="1776" stopIfTrue="1" operator="equal">
      <formula>"BG"</formula>
    </cfRule>
    <cfRule type="cellIs" dxfId="2378" priority="1777" stopIfTrue="1" operator="equal">
      <formula>"RG"</formula>
    </cfRule>
    <cfRule type="cellIs" dxfId="2377" priority="1778" stopIfTrue="1" operator="equal">
      <formula>"RW"</formula>
    </cfRule>
    <cfRule type="cellIs" dxfId="2376" priority="1779" stopIfTrue="1" operator="equal">
      <formula>"GW"</formula>
    </cfRule>
    <cfRule type="cellIs" dxfId="2375" priority="1780" stopIfTrue="1" operator="equal">
      <formula>"GU"</formula>
    </cfRule>
  </conditionalFormatting>
  <conditionalFormatting sqref="H479">
    <cfRule type="cellIs" dxfId="2374" priority="1761" stopIfTrue="1" operator="equal">
      <formula>"WU"</formula>
    </cfRule>
    <cfRule type="cellIs" dxfId="2373" priority="1762" stopIfTrue="1" operator="equal">
      <formula>"WB"</formula>
    </cfRule>
    <cfRule type="cellIs" dxfId="2372" priority="1763" stopIfTrue="1" operator="equal">
      <formula>"UB"</formula>
    </cfRule>
    <cfRule type="cellIs" dxfId="2371" priority="1764" stopIfTrue="1" operator="equal">
      <formula>"UR"</formula>
    </cfRule>
    <cfRule type="cellIs" dxfId="2370" priority="1765" stopIfTrue="1" operator="equal">
      <formula>"BR"</formula>
    </cfRule>
    <cfRule type="cellIs" dxfId="2369" priority="1766" stopIfTrue="1" operator="equal">
      <formula>"BG"</formula>
    </cfRule>
    <cfRule type="cellIs" dxfId="2368" priority="1767" stopIfTrue="1" operator="equal">
      <formula>"RG"</formula>
    </cfRule>
    <cfRule type="cellIs" dxfId="2367" priority="1768" stopIfTrue="1" operator="equal">
      <formula>"RW"</formula>
    </cfRule>
    <cfRule type="cellIs" dxfId="2366" priority="1769" stopIfTrue="1" operator="equal">
      <formula>"GW"</formula>
    </cfRule>
    <cfRule type="cellIs" dxfId="2365" priority="1770" stopIfTrue="1" operator="equal">
      <formula>"GU"</formula>
    </cfRule>
  </conditionalFormatting>
  <conditionalFormatting sqref="H480:H488">
    <cfRule type="cellIs" dxfId="2364" priority="1751" stopIfTrue="1" operator="equal">
      <formula>"WU"</formula>
    </cfRule>
    <cfRule type="cellIs" dxfId="2363" priority="1752" stopIfTrue="1" operator="equal">
      <formula>"WB"</formula>
    </cfRule>
    <cfRule type="cellIs" dxfId="2362" priority="1753" stopIfTrue="1" operator="equal">
      <formula>"UB"</formula>
    </cfRule>
    <cfRule type="cellIs" dxfId="2361" priority="1754" stopIfTrue="1" operator="equal">
      <formula>"UR"</formula>
    </cfRule>
    <cfRule type="cellIs" dxfId="2360" priority="1755" stopIfTrue="1" operator="equal">
      <formula>"BR"</formula>
    </cfRule>
    <cfRule type="cellIs" dxfId="2359" priority="1756" stopIfTrue="1" operator="equal">
      <formula>"BG"</formula>
    </cfRule>
    <cfRule type="cellIs" dxfId="2358" priority="1757" stopIfTrue="1" operator="equal">
      <formula>"RG"</formula>
    </cfRule>
    <cfRule type="cellIs" dxfId="2357" priority="1758" stopIfTrue="1" operator="equal">
      <formula>"RW"</formula>
    </cfRule>
    <cfRule type="cellIs" dxfId="2356" priority="1759" stopIfTrue="1" operator="equal">
      <formula>"GW"</formula>
    </cfRule>
    <cfRule type="cellIs" dxfId="2355" priority="1760" stopIfTrue="1" operator="equal">
      <formula>"GU"</formula>
    </cfRule>
  </conditionalFormatting>
  <conditionalFormatting sqref="H492">
    <cfRule type="cellIs" dxfId="2354" priority="1741" stopIfTrue="1" operator="equal">
      <formula>"WU"</formula>
    </cfRule>
    <cfRule type="cellIs" dxfId="2353" priority="1742" stopIfTrue="1" operator="equal">
      <formula>"WB"</formula>
    </cfRule>
    <cfRule type="cellIs" dxfId="2352" priority="1743" stopIfTrue="1" operator="equal">
      <formula>"UB"</formula>
    </cfRule>
    <cfRule type="cellIs" dxfId="2351" priority="1744" stopIfTrue="1" operator="equal">
      <formula>"UR"</formula>
    </cfRule>
    <cfRule type="cellIs" dxfId="2350" priority="1745" stopIfTrue="1" operator="equal">
      <formula>"BR"</formula>
    </cfRule>
    <cfRule type="cellIs" dxfId="2349" priority="1746" stopIfTrue="1" operator="equal">
      <formula>"BG"</formula>
    </cfRule>
    <cfRule type="cellIs" dxfId="2348" priority="1747" stopIfTrue="1" operator="equal">
      <formula>"RG"</formula>
    </cfRule>
    <cfRule type="cellIs" dxfId="2347" priority="1748" stopIfTrue="1" operator="equal">
      <formula>"RW"</formula>
    </cfRule>
    <cfRule type="cellIs" dxfId="2346" priority="1749" stopIfTrue="1" operator="equal">
      <formula>"GW"</formula>
    </cfRule>
    <cfRule type="cellIs" dxfId="2345" priority="1750" stopIfTrue="1" operator="equal">
      <formula>"GU"</formula>
    </cfRule>
  </conditionalFormatting>
  <conditionalFormatting sqref="H493:H501">
    <cfRule type="cellIs" dxfId="2344" priority="1731" stopIfTrue="1" operator="equal">
      <formula>"WU"</formula>
    </cfRule>
    <cfRule type="cellIs" dxfId="2343" priority="1732" stopIfTrue="1" operator="equal">
      <formula>"WB"</formula>
    </cfRule>
    <cfRule type="cellIs" dxfId="2342" priority="1733" stopIfTrue="1" operator="equal">
      <formula>"UB"</formula>
    </cfRule>
    <cfRule type="cellIs" dxfId="2341" priority="1734" stopIfTrue="1" operator="equal">
      <formula>"UR"</formula>
    </cfRule>
    <cfRule type="cellIs" dxfId="2340" priority="1735" stopIfTrue="1" operator="equal">
      <formula>"BR"</formula>
    </cfRule>
    <cfRule type="cellIs" dxfId="2339" priority="1736" stopIfTrue="1" operator="equal">
      <formula>"BG"</formula>
    </cfRule>
    <cfRule type="cellIs" dxfId="2338" priority="1737" stopIfTrue="1" operator="equal">
      <formula>"RG"</formula>
    </cfRule>
    <cfRule type="cellIs" dxfId="2337" priority="1738" stopIfTrue="1" operator="equal">
      <formula>"RW"</formula>
    </cfRule>
    <cfRule type="cellIs" dxfId="2336" priority="1739" stopIfTrue="1" operator="equal">
      <formula>"GW"</formula>
    </cfRule>
    <cfRule type="cellIs" dxfId="2335" priority="1740" stopIfTrue="1" operator="equal">
      <formula>"GU"</formula>
    </cfRule>
  </conditionalFormatting>
  <conditionalFormatting sqref="H505">
    <cfRule type="cellIs" dxfId="2334" priority="1721" stopIfTrue="1" operator="equal">
      <formula>"WU"</formula>
    </cfRule>
    <cfRule type="cellIs" dxfId="2333" priority="1722" stopIfTrue="1" operator="equal">
      <formula>"WB"</formula>
    </cfRule>
    <cfRule type="cellIs" dxfId="2332" priority="1723" stopIfTrue="1" operator="equal">
      <formula>"UB"</formula>
    </cfRule>
    <cfRule type="cellIs" dxfId="2331" priority="1724" stopIfTrue="1" operator="equal">
      <formula>"UR"</formula>
    </cfRule>
    <cfRule type="cellIs" dxfId="2330" priority="1725" stopIfTrue="1" operator="equal">
      <formula>"BR"</formula>
    </cfRule>
    <cfRule type="cellIs" dxfId="2329" priority="1726" stopIfTrue="1" operator="equal">
      <formula>"BG"</formula>
    </cfRule>
    <cfRule type="cellIs" dxfId="2328" priority="1727" stopIfTrue="1" operator="equal">
      <formula>"RG"</formula>
    </cfRule>
    <cfRule type="cellIs" dxfId="2327" priority="1728" stopIfTrue="1" operator="equal">
      <formula>"RW"</formula>
    </cfRule>
    <cfRule type="cellIs" dxfId="2326" priority="1729" stopIfTrue="1" operator="equal">
      <formula>"GW"</formula>
    </cfRule>
    <cfRule type="cellIs" dxfId="2325" priority="1730" stopIfTrue="1" operator="equal">
      <formula>"GU"</formula>
    </cfRule>
  </conditionalFormatting>
  <conditionalFormatting sqref="H506:H514">
    <cfRule type="cellIs" dxfId="2324" priority="1711" stopIfTrue="1" operator="equal">
      <formula>"WU"</formula>
    </cfRule>
    <cfRule type="cellIs" dxfId="2323" priority="1712" stopIfTrue="1" operator="equal">
      <formula>"WB"</formula>
    </cfRule>
    <cfRule type="cellIs" dxfId="2322" priority="1713" stopIfTrue="1" operator="equal">
      <formula>"UB"</formula>
    </cfRule>
    <cfRule type="cellIs" dxfId="2321" priority="1714" stopIfTrue="1" operator="equal">
      <formula>"UR"</formula>
    </cfRule>
    <cfRule type="cellIs" dxfId="2320" priority="1715" stopIfTrue="1" operator="equal">
      <formula>"BR"</formula>
    </cfRule>
    <cfRule type="cellIs" dxfId="2319" priority="1716" stopIfTrue="1" operator="equal">
      <formula>"BG"</formula>
    </cfRule>
    <cfRule type="cellIs" dxfId="2318" priority="1717" stopIfTrue="1" operator="equal">
      <formula>"RG"</formula>
    </cfRule>
    <cfRule type="cellIs" dxfId="2317" priority="1718" stopIfTrue="1" operator="equal">
      <formula>"RW"</formula>
    </cfRule>
    <cfRule type="cellIs" dxfId="2316" priority="1719" stopIfTrue="1" operator="equal">
      <formula>"GW"</formula>
    </cfRule>
    <cfRule type="cellIs" dxfId="2315" priority="1720" stopIfTrue="1" operator="equal">
      <formula>"GU"</formula>
    </cfRule>
  </conditionalFormatting>
  <conditionalFormatting sqref="H518">
    <cfRule type="cellIs" dxfId="2314" priority="1701" stopIfTrue="1" operator="equal">
      <formula>"WU"</formula>
    </cfRule>
    <cfRule type="cellIs" dxfId="2313" priority="1702" stopIfTrue="1" operator="equal">
      <formula>"WB"</formula>
    </cfRule>
    <cfRule type="cellIs" dxfId="2312" priority="1703" stopIfTrue="1" operator="equal">
      <formula>"UB"</formula>
    </cfRule>
    <cfRule type="cellIs" dxfId="2311" priority="1704" stopIfTrue="1" operator="equal">
      <formula>"UR"</formula>
    </cfRule>
    <cfRule type="cellIs" dxfId="2310" priority="1705" stopIfTrue="1" operator="equal">
      <formula>"BR"</formula>
    </cfRule>
    <cfRule type="cellIs" dxfId="2309" priority="1706" stopIfTrue="1" operator="equal">
      <formula>"BG"</formula>
    </cfRule>
    <cfRule type="cellIs" dxfId="2308" priority="1707" stopIfTrue="1" operator="equal">
      <formula>"RG"</formula>
    </cfRule>
    <cfRule type="cellIs" dxfId="2307" priority="1708" stopIfTrue="1" operator="equal">
      <formula>"RW"</formula>
    </cfRule>
    <cfRule type="cellIs" dxfId="2306" priority="1709" stopIfTrue="1" operator="equal">
      <formula>"GW"</formula>
    </cfRule>
    <cfRule type="cellIs" dxfId="2305" priority="1710" stopIfTrue="1" operator="equal">
      <formula>"GU"</formula>
    </cfRule>
  </conditionalFormatting>
  <conditionalFormatting sqref="H519:H527">
    <cfRule type="cellIs" dxfId="2304" priority="1691" stopIfTrue="1" operator="equal">
      <formula>"WU"</formula>
    </cfRule>
    <cfRule type="cellIs" dxfId="2303" priority="1692" stopIfTrue="1" operator="equal">
      <formula>"WB"</formula>
    </cfRule>
    <cfRule type="cellIs" dxfId="2302" priority="1693" stopIfTrue="1" operator="equal">
      <formula>"UB"</formula>
    </cfRule>
    <cfRule type="cellIs" dxfId="2301" priority="1694" stopIfTrue="1" operator="equal">
      <formula>"UR"</formula>
    </cfRule>
    <cfRule type="cellIs" dxfId="2300" priority="1695" stopIfTrue="1" operator="equal">
      <formula>"BR"</formula>
    </cfRule>
    <cfRule type="cellIs" dxfId="2299" priority="1696" stopIfTrue="1" operator="equal">
      <formula>"BG"</formula>
    </cfRule>
    <cfRule type="cellIs" dxfId="2298" priority="1697" stopIfTrue="1" operator="equal">
      <formula>"RG"</formula>
    </cfRule>
    <cfRule type="cellIs" dxfId="2297" priority="1698" stopIfTrue="1" operator="equal">
      <formula>"RW"</formula>
    </cfRule>
    <cfRule type="cellIs" dxfId="2296" priority="1699" stopIfTrue="1" operator="equal">
      <formula>"GW"</formula>
    </cfRule>
    <cfRule type="cellIs" dxfId="2295" priority="1700" stopIfTrue="1" operator="equal">
      <formula>"GU"</formula>
    </cfRule>
  </conditionalFormatting>
  <conditionalFormatting sqref="H531">
    <cfRule type="cellIs" dxfId="2294" priority="1681" stopIfTrue="1" operator="equal">
      <formula>"WU"</formula>
    </cfRule>
    <cfRule type="cellIs" dxfId="2293" priority="1682" stopIfTrue="1" operator="equal">
      <formula>"WB"</formula>
    </cfRule>
    <cfRule type="cellIs" dxfId="2292" priority="1683" stopIfTrue="1" operator="equal">
      <formula>"UB"</formula>
    </cfRule>
    <cfRule type="cellIs" dxfId="2291" priority="1684" stopIfTrue="1" operator="equal">
      <formula>"UR"</formula>
    </cfRule>
    <cfRule type="cellIs" dxfId="2290" priority="1685" stopIfTrue="1" operator="equal">
      <formula>"BR"</formula>
    </cfRule>
    <cfRule type="cellIs" dxfId="2289" priority="1686" stopIfTrue="1" operator="equal">
      <formula>"BG"</formula>
    </cfRule>
    <cfRule type="cellIs" dxfId="2288" priority="1687" stopIfTrue="1" operator="equal">
      <formula>"RG"</formula>
    </cfRule>
    <cfRule type="cellIs" dxfId="2287" priority="1688" stopIfTrue="1" operator="equal">
      <formula>"RW"</formula>
    </cfRule>
    <cfRule type="cellIs" dxfId="2286" priority="1689" stopIfTrue="1" operator="equal">
      <formula>"GW"</formula>
    </cfRule>
    <cfRule type="cellIs" dxfId="2285" priority="1690" stopIfTrue="1" operator="equal">
      <formula>"GU"</formula>
    </cfRule>
  </conditionalFormatting>
  <conditionalFormatting sqref="H532:H540">
    <cfRule type="cellIs" dxfId="2284" priority="1671" stopIfTrue="1" operator="equal">
      <formula>"WU"</formula>
    </cfRule>
    <cfRule type="cellIs" dxfId="2283" priority="1672" stopIfTrue="1" operator="equal">
      <formula>"WB"</formula>
    </cfRule>
    <cfRule type="cellIs" dxfId="2282" priority="1673" stopIfTrue="1" operator="equal">
      <formula>"UB"</formula>
    </cfRule>
    <cfRule type="cellIs" dxfId="2281" priority="1674" stopIfTrue="1" operator="equal">
      <formula>"UR"</formula>
    </cfRule>
    <cfRule type="cellIs" dxfId="2280" priority="1675" stopIfTrue="1" operator="equal">
      <formula>"BR"</formula>
    </cfRule>
    <cfRule type="cellIs" dxfId="2279" priority="1676" stopIfTrue="1" operator="equal">
      <formula>"BG"</formula>
    </cfRule>
    <cfRule type="cellIs" dxfId="2278" priority="1677" stopIfTrue="1" operator="equal">
      <formula>"RG"</formula>
    </cfRule>
    <cfRule type="cellIs" dxfId="2277" priority="1678" stopIfTrue="1" operator="equal">
      <formula>"RW"</formula>
    </cfRule>
    <cfRule type="cellIs" dxfId="2276" priority="1679" stopIfTrue="1" operator="equal">
      <formula>"GW"</formula>
    </cfRule>
    <cfRule type="cellIs" dxfId="2275" priority="1680" stopIfTrue="1" operator="equal">
      <formula>"GU"</formula>
    </cfRule>
  </conditionalFormatting>
  <conditionalFormatting sqref="H544">
    <cfRule type="cellIs" dxfId="2274" priority="1661" stopIfTrue="1" operator="equal">
      <formula>"WU"</formula>
    </cfRule>
    <cfRule type="cellIs" dxfId="2273" priority="1662" stopIfTrue="1" operator="equal">
      <formula>"WB"</formula>
    </cfRule>
    <cfRule type="cellIs" dxfId="2272" priority="1663" stopIfTrue="1" operator="equal">
      <formula>"UB"</formula>
    </cfRule>
    <cfRule type="cellIs" dxfId="2271" priority="1664" stopIfTrue="1" operator="equal">
      <formula>"UR"</formula>
    </cfRule>
    <cfRule type="cellIs" dxfId="2270" priority="1665" stopIfTrue="1" operator="equal">
      <formula>"BR"</formula>
    </cfRule>
    <cfRule type="cellIs" dxfId="2269" priority="1666" stopIfTrue="1" operator="equal">
      <formula>"BG"</formula>
    </cfRule>
    <cfRule type="cellIs" dxfId="2268" priority="1667" stopIfTrue="1" operator="equal">
      <formula>"RG"</formula>
    </cfRule>
    <cfRule type="cellIs" dxfId="2267" priority="1668" stopIfTrue="1" operator="equal">
      <formula>"RW"</formula>
    </cfRule>
    <cfRule type="cellIs" dxfId="2266" priority="1669" stopIfTrue="1" operator="equal">
      <formula>"GW"</formula>
    </cfRule>
    <cfRule type="cellIs" dxfId="2265" priority="1670" stopIfTrue="1" operator="equal">
      <formula>"GU"</formula>
    </cfRule>
  </conditionalFormatting>
  <conditionalFormatting sqref="H545:H553">
    <cfRule type="cellIs" dxfId="2264" priority="1651" stopIfTrue="1" operator="equal">
      <formula>"WU"</formula>
    </cfRule>
    <cfRule type="cellIs" dxfId="2263" priority="1652" stopIfTrue="1" operator="equal">
      <formula>"WB"</formula>
    </cfRule>
    <cfRule type="cellIs" dxfId="2262" priority="1653" stopIfTrue="1" operator="equal">
      <formula>"UB"</formula>
    </cfRule>
    <cfRule type="cellIs" dxfId="2261" priority="1654" stopIfTrue="1" operator="equal">
      <formula>"UR"</formula>
    </cfRule>
    <cfRule type="cellIs" dxfId="2260" priority="1655" stopIfTrue="1" operator="equal">
      <formula>"BR"</formula>
    </cfRule>
    <cfRule type="cellIs" dxfId="2259" priority="1656" stopIfTrue="1" operator="equal">
      <formula>"BG"</formula>
    </cfRule>
    <cfRule type="cellIs" dxfId="2258" priority="1657" stopIfTrue="1" operator="equal">
      <formula>"RG"</formula>
    </cfRule>
    <cfRule type="cellIs" dxfId="2257" priority="1658" stopIfTrue="1" operator="equal">
      <formula>"RW"</formula>
    </cfRule>
    <cfRule type="cellIs" dxfId="2256" priority="1659" stopIfTrue="1" operator="equal">
      <formula>"GW"</formula>
    </cfRule>
    <cfRule type="cellIs" dxfId="2255" priority="1660" stopIfTrue="1" operator="equal">
      <formula>"GU"</formula>
    </cfRule>
  </conditionalFormatting>
  <conditionalFormatting sqref="E34">
    <cfRule type="cellIs" dxfId="2254" priority="1641" stopIfTrue="1" operator="equal">
      <formula>"WU"</formula>
    </cfRule>
    <cfRule type="cellIs" dxfId="2253" priority="1642" stopIfTrue="1" operator="equal">
      <formula>"WB"</formula>
    </cfRule>
    <cfRule type="cellIs" dxfId="2252" priority="1643" stopIfTrue="1" operator="equal">
      <formula>"UB"</formula>
    </cfRule>
    <cfRule type="cellIs" dxfId="2251" priority="1644" stopIfTrue="1" operator="equal">
      <formula>"UR"</formula>
    </cfRule>
    <cfRule type="cellIs" dxfId="2250" priority="1645" stopIfTrue="1" operator="equal">
      <formula>"BR"</formula>
    </cfRule>
    <cfRule type="cellIs" dxfId="2249" priority="1646" stopIfTrue="1" operator="equal">
      <formula>"BG"</formula>
    </cfRule>
    <cfRule type="cellIs" dxfId="2248" priority="1647" stopIfTrue="1" operator="equal">
      <formula>"RG"</formula>
    </cfRule>
    <cfRule type="cellIs" dxfId="2247" priority="1648" stopIfTrue="1" operator="equal">
      <formula>"RW"</formula>
    </cfRule>
    <cfRule type="cellIs" dxfId="2246" priority="1649" stopIfTrue="1" operator="equal">
      <formula>"GW"</formula>
    </cfRule>
    <cfRule type="cellIs" dxfId="2245" priority="1650" stopIfTrue="1" operator="equal">
      <formula>"GU"</formula>
    </cfRule>
  </conditionalFormatting>
  <conditionalFormatting sqref="E47">
    <cfRule type="cellIs" dxfId="2244" priority="1631" stopIfTrue="1" operator="equal">
      <formula>"WU"</formula>
    </cfRule>
    <cfRule type="cellIs" dxfId="2243" priority="1632" stopIfTrue="1" operator="equal">
      <formula>"WB"</formula>
    </cfRule>
    <cfRule type="cellIs" dxfId="2242" priority="1633" stopIfTrue="1" operator="equal">
      <formula>"UB"</formula>
    </cfRule>
    <cfRule type="cellIs" dxfId="2241" priority="1634" stopIfTrue="1" operator="equal">
      <formula>"UR"</formula>
    </cfRule>
    <cfRule type="cellIs" dxfId="2240" priority="1635" stopIfTrue="1" operator="equal">
      <formula>"BR"</formula>
    </cfRule>
    <cfRule type="cellIs" dxfId="2239" priority="1636" stopIfTrue="1" operator="equal">
      <formula>"BG"</formula>
    </cfRule>
    <cfRule type="cellIs" dxfId="2238" priority="1637" stopIfTrue="1" operator="equal">
      <formula>"RG"</formula>
    </cfRule>
    <cfRule type="cellIs" dxfId="2237" priority="1638" stopIfTrue="1" operator="equal">
      <formula>"RW"</formula>
    </cfRule>
    <cfRule type="cellIs" dxfId="2236" priority="1639" stopIfTrue="1" operator="equal">
      <formula>"GW"</formula>
    </cfRule>
    <cfRule type="cellIs" dxfId="2235" priority="1640" stopIfTrue="1" operator="equal">
      <formula>"GU"</formula>
    </cfRule>
  </conditionalFormatting>
  <conditionalFormatting sqref="E60">
    <cfRule type="cellIs" dxfId="2234" priority="1621" stopIfTrue="1" operator="equal">
      <formula>"WU"</formula>
    </cfRule>
    <cfRule type="cellIs" dxfId="2233" priority="1622" stopIfTrue="1" operator="equal">
      <formula>"WB"</formula>
    </cfRule>
    <cfRule type="cellIs" dxfId="2232" priority="1623" stopIfTrue="1" operator="equal">
      <formula>"UB"</formula>
    </cfRule>
    <cfRule type="cellIs" dxfId="2231" priority="1624" stopIfTrue="1" operator="equal">
      <formula>"UR"</formula>
    </cfRule>
    <cfRule type="cellIs" dxfId="2230" priority="1625" stopIfTrue="1" operator="equal">
      <formula>"BR"</formula>
    </cfRule>
    <cfRule type="cellIs" dxfId="2229" priority="1626" stopIfTrue="1" operator="equal">
      <formula>"BG"</formula>
    </cfRule>
    <cfRule type="cellIs" dxfId="2228" priority="1627" stopIfTrue="1" operator="equal">
      <formula>"RG"</formula>
    </cfRule>
    <cfRule type="cellIs" dxfId="2227" priority="1628" stopIfTrue="1" operator="equal">
      <formula>"RW"</formula>
    </cfRule>
    <cfRule type="cellIs" dxfId="2226" priority="1629" stopIfTrue="1" operator="equal">
      <formula>"GW"</formula>
    </cfRule>
    <cfRule type="cellIs" dxfId="2225" priority="1630" stopIfTrue="1" operator="equal">
      <formula>"GU"</formula>
    </cfRule>
  </conditionalFormatting>
  <conditionalFormatting sqref="E73">
    <cfRule type="cellIs" dxfId="2224" priority="1611" stopIfTrue="1" operator="equal">
      <formula>"WU"</formula>
    </cfRule>
    <cfRule type="cellIs" dxfId="2223" priority="1612" stopIfTrue="1" operator="equal">
      <formula>"WB"</formula>
    </cfRule>
    <cfRule type="cellIs" dxfId="2222" priority="1613" stopIfTrue="1" operator="equal">
      <formula>"UB"</formula>
    </cfRule>
    <cfRule type="cellIs" dxfId="2221" priority="1614" stopIfTrue="1" operator="equal">
      <formula>"UR"</formula>
    </cfRule>
    <cfRule type="cellIs" dxfId="2220" priority="1615" stopIfTrue="1" operator="equal">
      <formula>"BR"</formula>
    </cfRule>
    <cfRule type="cellIs" dxfId="2219" priority="1616" stopIfTrue="1" operator="equal">
      <formula>"BG"</formula>
    </cfRule>
    <cfRule type="cellIs" dxfId="2218" priority="1617" stopIfTrue="1" operator="equal">
      <formula>"RG"</formula>
    </cfRule>
    <cfRule type="cellIs" dxfId="2217" priority="1618" stopIfTrue="1" operator="equal">
      <formula>"RW"</formula>
    </cfRule>
    <cfRule type="cellIs" dxfId="2216" priority="1619" stopIfTrue="1" operator="equal">
      <formula>"GW"</formula>
    </cfRule>
    <cfRule type="cellIs" dxfId="2215" priority="1620" stopIfTrue="1" operator="equal">
      <formula>"GU"</formula>
    </cfRule>
  </conditionalFormatting>
  <conditionalFormatting sqref="E86">
    <cfRule type="cellIs" dxfId="2214" priority="1601" stopIfTrue="1" operator="equal">
      <formula>"WU"</formula>
    </cfRule>
    <cfRule type="cellIs" dxfId="2213" priority="1602" stopIfTrue="1" operator="equal">
      <formula>"WB"</formula>
    </cfRule>
    <cfRule type="cellIs" dxfId="2212" priority="1603" stopIfTrue="1" operator="equal">
      <formula>"UB"</formula>
    </cfRule>
    <cfRule type="cellIs" dxfId="2211" priority="1604" stopIfTrue="1" operator="equal">
      <formula>"UR"</formula>
    </cfRule>
    <cfRule type="cellIs" dxfId="2210" priority="1605" stopIfTrue="1" operator="equal">
      <formula>"BR"</formula>
    </cfRule>
    <cfRule type="cellIs" dxfId="2209" priority="1606" stopIfTrue="1" operator="equal">
      <formula>"BG"</formula>
    </cfRule>
    <cfRule type="cellIs" dxfId="2208" priority="1607" stopIfTrue="1" operator="equal">
      <formula>"RG"</formula>
    </cfRule>
    <cfRule type="cellIs" dxfId="2207" priority="1608" stopIfTrue="1" operator="equal">
      <formula>"RW"</formula>
    </cfRule>
    <cfRule type="cellIs" dxfId="2206" priority="1609" stopIfTrue="1" operator="equal">
      <formula>"GW"</formula>
    </cfRule>
    <cfRule type="cellIs" dxfId="2205" priority="1610" stopIfTrue="1" operator="equal">
      <formula>"GU"</formula>
    </cfRule>
  </conditionalFormatting>
  <conditionalFormatting sqref="E99">
    <cfRule type="cellIs" dxfId="2204" priority="1591" stopIfTrue="1" operator="equal">
      <formula>"WU"</formula>
    </cfRule>
    <cfRule type="cellIs" dxfId="2203" priority="1592" stopIfTrue="1" operator="equal">
      <formula>"WB"</formula>
    </cfRule>
    <cfRule type="cellIs" dxfId="2202" priority="1593" stopIfTrue="1" operator="equal">
      <formula>"UB"</formula>
    </cfRule>
    <cfRule type="cellIs" dxfId="2201" priority="1594" stopIfTrue="1" operator="equal">
      <formula>"UR"</formula>
    </cfRule>
    <cfRule type="cellIs" dxfId="2200" priority="1595" stopIfTrue="1" operator="equal">
      <formula>"BR"</formula>
    </cfRule>
    <cfRule type="cellIs" dxfId="2199" priority="1596" stopIfTrue="1" operator="equal">
      <formula>"BG"</formula>
    </cfRule>
    <cfRule type="cellIs" dxfId="2198" priority="1597" stopIfTrue="1" operator="equal">
      <formula>"RG"</formula>
    </cfRule>
    <cfRule type="cellIs" dxfId="2197" priority="1598" stopIfTrue="1" operator="equal">
      <formula>"RW"</formula>
    </cfRule>
    <cfRule type="cellIs" dxfId="2196" priority="1599" stopIfTrue="1" operator="equal">
      <formula>"GW"</formula>
    </cfRule>
    <cfRule type="cellIs" dxfId="2195" priority="1600" stopIfTrue="1" operator="equal">
      <formula>"GU"</formula>
    </cfRule>
  </conditionalFormatting>
  <conditionalFormatting sqref="E112">
    <cfRule type="cellIs" dxfId="2194" priority="1581" stopIfTrue="1" operator="equal">
      <formula>"WU"</formula>
    </cfRule>
    <cfRule type="cellIs" dxfId="2193" priority="1582" stopIfTrue="1" operator="equal">
      <formula>"WB"</formula>
    </cfRule>
    <cfRule type="cellIs" dxfId="2192" priority="1583" stopIfTrue="1" operator="equal">
      <formula>"UB"</formula>
    </cfRule>
    <cfRule type="cellIs" dxfId="2191" priority="1584" stopIfTrue="1" operator="equal">
      <formula>"UR"</formula>
    </cfRule>
    <cfRule type="cellIs" dxfId="2190" priority="1585" stopIfTrue="1" operator="equal">
      <formula>"BR"</formula>
    </cfRule>
    <cfRule type="cellIs" dxfId="2189" priority="1586" stopIfTrue="1" operator="equal">
      <formula>"BG"</formula>
    </cfRule>
    <cfRule type="cellIs" dxfId="2188" priority="1587" stopIfTrue="1" operator="equal">
      <formula>"RG"</formula>
    </cfRule>
    <cfRule type="cellIs" dxfId="2187" priority="1588" stopIfTrue="1" operator="equal">
      <formula>"RW"</formula>
    </cfRule>
    <cfRule type="cellIs" dxfId="2186" priority="1589" stopIfTrue="1" operator="equal">
      <formula>"GW"</formula>
    </cfRule>
    <cfRule type="cellIs" dxfId="2185" priority="1590" stopIfTrue="1" operator="equal">
      <formula>"GU"</formula>
    </cfRule>
  </conditionalFormatting>
  <conditionalFormatting sqref="E125">
    <cfRule type="cellIs" dxfId="2184" priority="1571" stopIfTrue="1" operator="equal">
      <formula>"WU"</formula>
    </cfRule>
    <cfRule type="cellIs" dxfId="2183" priority="1572" stopIfTrue="1" operator="equal">
      <formula>"WB"</formula>
    </cfRule>
    <cfRule type="cellIs" dxfId="2182" priority="1573" stopIfTrue="1" operator="equal">
      <formula>"UB"</formula>
    </cfRule>
    <cfRule type="cellIs" dxfId="2181" priority="1574" stopIfTrue="1" operator="equal">
      <formula>"UR"</formula>
    </cfRule>
    <cfRule type="cellIs" dxfId="2180" priority="1575" stopIfTrue="1" operator="equal">
      <formula>"BR"</formula>
    </cfRule>
    <cfRule type="cellIs" dxfId="2179" priority="1576" stopIfTrue="1" operator="equal">
      <formula>"BG"</formula>
    </cfRule>
    <cfRule type="cellIs" dxfId="2178" priority="1577" stopIfTrue="1" operator="equal">
      <formula>"RG"</formula>
    </cfRule>
    <cfRule type="cellIs" dxfId="2177" priority="1578" stopIfTrue="1" operator="equal">
      <formula>"RW"</formula>
    </cfRule>
    <cfRule type="cellIs" dxfId="2176" priority="1579" stopIfTrue="1" operator="equal">
      <formula>"GW"</formula>
    </cfRule>
    <cfRule type="cellIs" dxfId="2175" priority="1580" stopIfTrue="1" operator="equal">
      <formula>"GU"</formula>
    </cfRule>
  </conditionalFormatting>
  <conditionalFormatting sqref="E138">
    <cfRule type="cellIs" dxfId="2174" priority="1561" stopIfTrue="1" operator="equal">
      <formula>"WU"</formula>
    </cfRule>
    <cfRule type="cellIs" dxfId="2173" priority="1562" stopIfTrue="1" operator="equal">
      <formula>"WB"</formula>
    </cfRule>
    <cfRule type="cellIs" dxfId="2172" priority="1563" stopIfTrue="1" operator="equal">
      <formula>"UB"</formula>
    </cfRule>
    <cfRule type="cellIs" dxfId="2171" priority="1564" stopIfTrue="1" operator="equal">
      <formula>"UR"</formula>
    </cfRule>
    <cfRule type="cellIs" dxfId="2170" priority="1565" stopIfTrue="1" operator="equal">
      <formula>"BR"</formula>
    </cfRule>
    <cfRule type="cellIs" dxfId="2169" priority="1566" stopIfTrue="1" operator="equal">
      <formula>"BG"</formula>
    </cfRule>
    <cfRule type="cellIs" dxfId="2168" priority="1567" stopIfTrue="1" operator="equal">
      <formula>"RG"</formula>
    </cfRule>
    <cfRule type="cellIs" dxfId="2167" priority="1568" stopIfTrue="1" operator="equal">
      <formula>"RW"</formula>
    </cfRule>
    <cfRule type="cellIs" dxfId="2166" priority="1569" stopIfTrue="1" operator="equal">
      <formula>"GW"</formula>
    </cfRule>
    <cfRule type="cellIs" dxfId="2165" priority="1570" stopIfTrue="1" operator="equal">
      <formula>"GU"</formula>
    </cfRule>
  </conditionalFormatting>
  <conditionalFormatting sqref="E151">
    <cfRule type="cellIs" dxfId="2164" priority="1551" stopIfTrue="1" operator="equal">
      <formula>"WU"</formula>
    </cfRule>
    <cfRule type="cellIs" dxfId="2163" priority="1552" stopIfTrue="1" operator="equal">
      <formula>"WB"</formula>
    </cfRule>
    <cfRule type="cellIs" dxfId="2162" priority="1553" stopIfTrue="1" operator="equal">
      <formula>"UB"</formula>
    </cfRule>
    <cfRule type="cellIs" dxfId="2161" priority="1554" stopIfTrue="1" operator="equal">
      <formula>"UR"</formula>
    </cfRule>
    <cfRule type="cellIs" dxfId="2160" priority="1555" stopIfTrue="1" operator="equal">
      <formula>"BR"</formula>
    </cfRule>
    <cfRule type="cellIs" dxfId="2159" priority="1556" stopIfTrue="1" operator="equal">
      <formula>"BG"</formula>
    </cfRule>
    <cfRule type="cellIs" dxfId="2158" priority="1557" stopIfTrue="1" operator="equal">
      <formula>"RG"</formula>
    </cfRule>
    <cfRule type="cellIs" dxfId="2157" priority="1558" stopIfTrue="1" operator="equal">
      <formula>"RW"</formula>
    </cfRule>
    <cfRule type="cellIs" dxfId="2156" priority="1559" stopIfTrue="1" operator="equal">
      <formula>"GW"</formula>
    </cfRule>
    <cfRule type="cellIs" dxfId="2155" priority="1560" stopIfTrue="1" operator="equal">
      <formula>"GU"</formula>
    </cfRule>
  </conditionalFormatting>
  <conditionalFormatting sqref="A168">
    <cfRule type="cellIs" dxfId="2154" priority="1541" stopIfTrue="1" operator="equal">
      <formula>"WU"</formula>
    </cfRule>
    <cfRule type="cellIs" dxfId="2153" priority="1542" stopIfTrue="1" operator="equal">
      <formula>"WB"</formula>
    </cfRule>
    <cfRule type="cellIs" dxfId="2152" priority="1543" stopIfTrue="1" operator="equal">
      <formula>"UB"</formula>
    </cfRule>
    <cfRule type="cellIs" dxfId="2151" priority="1544" stopIfTrue="1" operator="equal">
      <formula>"UR"</formula>
    </cfRule>
    <cfRule type="cellIs" dxfId="2150" priority="1545" stopIfTrue="1" operator="equal">
      <formula>"BR"</formula>
    </cfRule>
    <cfRule type="cellIs" dxfId="2149" priority="1546" stopIfTrue="1" operator="equal">
      <formula>"BG"</formula>
    </cfRule>
    <cfRule type="cellIs" dxfId="2148" priority="1547" stopIfTrue="1" operator="equal">
      <formula>"RG"</formula>
    </cfRule>
    <cfRule type="cellIs" dxfId="2147" priority="1548" stopIfTrue="1" operator="equal">
      <formula>"RW"</formula>
    </cfRule>
    <cfRule type="cellIs" dxfId="2146" priority="1549" stopIfTrue="1" operator="equal">
      <formula>"GW"</formula>
    </cfRule>
    <cfRule type="cellIs" dxfId="2145" priority="1550" stopIfTrue="1" operator="equal">
      <formula>"GU"</formula>
    </cfRule>
  </conditionalFormatting>
  <conditionalFormatting sqref="A39">
    <cfRule type="cellIs" dxfId="2144" priority="956" stopIfTrue="1" operator="equal">
      <formula>"W"</formula>
    </cfRule>
    <cfRule type="cellIs" dxfId="2143" priority="957" stopIfTrue="1" operator="equal">
      <formula>"U"</formula>
    </cfRule>
    <cfRule type="cellIs" dxfId="2142" priority="958" stopIfTrue="1" operator="equal">
      <formula>"B"</formula>
    </cfRule>
    <cfRule type="cellIs" dxfId="2141" priority="959" stopIfTrue="1" operator="equal">
      <formula>"R"</formula>
    </cfRule>
    <cfRule type="cellIs" dxfId="2140" priority="960" stopIfTrue="1" operator="equal">
      <formula>"G"</formula>
    </cfRule>
  </conditionalFormatting>
  <conditionalFormatting sqref="A40">
    <cfRule type="cellIs" dxfId="2139" priority="951" stopIfTrue="1" operator="equal">
      <formula>"W"</formula>
    </cfRule>
    <cfRule type="cellIs" dxfId="2138" priority="952" stopIfTrue="1" operator="equal">
      <formula>"U"</formula>
    </cfRule>
    <cfRule type="cellIs" dxfId="2137" priority="953" stopIfTrue="1" operator="equal">
      <formula>"B"</formula>
    </cfRule>
    <cfRule type="cellIs" dxfId="2136" priority="954" stopIfTrue="1" operator="equal">
      <formula>"R"</formula>
    </cfRule>
    <cfRule type="cellIs" dxfId="2135" priority="955" stopIfTrue="1" operator="equal">
      <formula>"G"</formula>
    </cfRule>
  </conditionalFormatting>
  <conditionalFormatting sqref="A52">
    <cfRule type="cellIs" dxfId="2134" priority="946" stopIfTrue="1" operator="equal">
      <formula>"W"</formula>
    </cfRule>
    <cfRule type="cellIs" dxfId="2133" priority="947" stopIfTrue="1" operator="equal">
      <formula>"U"</formula>
    </cfRule>
    <cfRule type="cellIs" dxfId="2132" priority="948" stopIfTrue="1" operator="equal">
      <formula>"B"</formula>
    </cfRule>
    <cfRule type="cellIs" dxfId="2131" priority="949" stopIfTrue="1" operator="equal">
      <formula>"R"</formula>
    </cfRule>
    <cfRule type="cellIs" dxfId="2130" priority="950" stopIfTrue="1" operator="equal">
      <formula>"G"</formula>
    </cfRule>
  </conditionalFormatting>
  <conditionalFormatting sqref="A53">
    <cfRule type="cellIs" dxfId="2129" priority="941" stopIfTrue="1" operator="equal">
      <formula>"W"</formula>
    </cfRule>
    <cfRule type="cellIs" dxfId="2128" priority="942" stopIfTrue="1" operator="equal">
      <formula>"U"</formula>
    </cfRule>
    <cfRule type="cellIs" dxfId="2127" priority="943" stopIfTrue="1" operator="equal">
      <formula>"B"</formula>
    </cfRule>
    <cfRule type="cellIs" dxfId="2126" priority="944" stopIfTrue="1" operator="equal">
      <formula>"R"</formula>
    </cfRule>
    <cfRule type="cellIs" dxfId="2125" priority="945" stopIfTrue="1" operator="equal">
      <formula>"G"</formula>
    </cfRule>
  </conditionalFormatting>
  <conditionalFormatting sqref="A65">
    <cfRule type="cellIs" dxfId="2124" priority="936" stopIfTrue="1" operator="equal">
      <formula>"W"</formula>
    </cfRule>
    <cfRule type="cellIs" dxfId="2123" priority="937" stopIfTrue="1" operator="equal">
      <formula>"U"</formula>
    </cfRule>
    <cfRule type="cellIs" dxfId="2122" priority="938" stopIfTrue="1" operator="equal">
      <formula>"B"</formula>
    </cfRule>
    <cfRule type="cellIs" dxfId="2121" priority="939" stopIfTrue="1" operator="equal">
      <formula>"R"</formula>
    </cfRule>
    <cfRule type="cellIs" dxfId="2120" priority="940" stopIfTrue="1" operator="equal">
      <formula>"G"</formula>
    </cfRule>
  </conditionalFormatting>
  <conditionalFormatting sqref="A66">
    <cfRule type="cellIs" dxfId="2119" priority="931" stopIfTrue="1" operator="equal">
      <formula>"W"</formula>
    </cfRule>
    <cfRule type="cellIs" dxfId="2118" priority="932" stopIfTrue="1" operator="equal">
      <formula>"U"</formula>
    </cfRule>
    <cfRule type="cellIs" dxfId="2117" priority="933" stopIfTrue="1" operator="equal">
      <formula>"B"</formula>
    </cfRule>
    <cfRule type="cellIs" dxfId="2116" priority="934" stopIfTrue="1" operator="equal">
      <formula>"R"</formula>
    </cfRule>
    <cfRule type="cellIs" dxfId="2115" priority="935" stopIfTrue="1" operator="equal">
      <formula>"G"</formula>
    </cfRule>
  </conditionalFormatting>
  <conditionalFormatting sqref="A78">
    <cfRule type="cellIs" dxfId="2114" priority="926" stopIfTrue="1" operator="equal">
      <formula>"W"</formula>
    </cfRule>
    <cfRule type="cellIs" dxfId="2113" priority="927" stopIfTrue="1" operator="equal">
      <formula>"U"</formula>
    </cfRule>
    <cfRule type="cellIs" dxfId="2112" priority="928" stopIfTrue="1" operator="equal">
      <formula>"B"</formula>
    </cfRule>
    <cfRule type="cellIs" dxfId="2111" priority="929" stopIfTrue="1" operator="equal">
      <formula>"R"</formula>
    </cfRule>
    <cfRule type="cellIs" dxfId="2110" priority="930" stopIfTrue="1" operator="equal">
      <formula>"G"</formula>
    </cfRule>
  </conditionalFormatting>
  <conditionalFormatting sqref="A79">
    <cfRule type="cellIs" dxfId="2109" priority="921" stopIfTrue="1" operator="equal">
      <formula>"W"</formula>
    </cfRule>
    <cfRule type="cellIs" dxfId="2108" priority="922" stopIfTrue="1" operator="equal">
      <formula>"U"</formula>
    </cfRule>
    <cfRule type="cellIs" dxfId="2107" priority="923" stopIfTrue="1" operator="equal">
      <formula>"B"</formula>
    </cfRule>
    <cfRule type="cellIs" dxfId="2106" priority="924" stopIfTrue="1" operator="equal">
      <formula>"R"</formula>
    </cfRule>
    <cfRule type="cellIs" dxfId="2105" priority="925" stopIfTrue="1" operator="equal">
      <formula>"G"</formula>
    </cfRule>
  </conditionalFormatting>
  <conditionalFormatting sqref="A91">
    <cfRule type="cellIs" dxfId="2104" priority="916" stopIfTrue="1" operator="equal">
      <formula>"W"</formula>
    </cfRule>
    <cfRule type="cellIs" dxfId="2103" priority="917" stopIfTrue="1" operator="equal">
      <formula>"U"</formula>
    </cfRule>
    <cfRule type="cellIs" dxfId="2102" priority="918" stopIfTrue="1" operator="equal">
      <formula>"B"</formula>
    </cfRule>
    <cfRule type="cellIs" dxfId="2101" priority="919" stopIfTrue="1" operator="equal">
      <formula>"R"</formula>
    </cfRule>
    <cfRule type="cellIs" dxfId="2100" priority="920" stopIfTrue="1" operator="equal">
      <formula>"G"</formula>
    </cfRule>
  </conditionalFormatting>
  <conditionalFormatting sqref="A92">
    <cfRule type="cellIs" dxfId="2099" priority="911" stopIfTrue="1" operator="equal">
      <formula>"W"</formula>
    </cfRule>
    <cfRule type="cellIs" dxfId="2098" priority="912" stopIfTrue="1" operator="equal">
      <formula>"U"</formula>
    </cfRule>
    <cfRule type="cellIs" dxfId="2097" priority="913" stopIfTrue="1" operator="equal">
      <formula>"B"</formula>
    </cfRule>
    <cfRule type="cellIs" dxfId="2096" priority="914" stopIfTrue="1" operator="equal">
      <formula>"R"</formula>
    </cfRule>
    <cfRule type="cellIs" dxfId="2095" priority="915" stopIfTrue="1" operator="equal">
      <formula>"G"</formula>
    </cfRule>
  </conditionalFormatting>
  <conditionalFormatting sqref="A104">
    <cfRule type="cellIs" dxfId="2094" priority="906" stopIfTrue="1" operator="equal">
      <formula>"W"</formula>
    </cfRule>
    <cfRule type="cellIs" dxfId="2093" priority="907" stopIfTrue="1" operator="equal">
      <formula>"U"</formula>
    </cfRule>
    <cfRule type="cellIs" dxfId="2092" priority="908" stopIfTrue="1" operator="equal">
      <formula>"B"</formula>
    </cfRule>
    <cfRule type="cellIs" dxfId="2091" priority="909" stopIfTrue="1" operator="equal">
      <formula>"R"</formula>
    </cfRule>
    <cfRule type="cellIs" dxfId="2090" priority="910" stopIfTrue="1" operator="equal">
      <formula>"G"</formula>
    </cfRule>
  </conditionalFormatting>
  <conditionalFormatting sqref="A105">
    <cfRule type="cellIs" dxfId="2089" priority="901" stopIfTrue="1" operator="equal">
      <formula>"W"</formula>
    </cfRule>
    <cfRule type="cellIs" dxfId="2088" priority="902" stopIfTrue="1" operator="equal">
      <formula>"U"</formula>
    </cfRule>
    <cfRule type="cellIs" dxfId="2087" priority="903" stopIfTrue="1" operator="equal">
      <formula>"B"</formula>
    </cfRule>
    <cfRule type="cellIs" dxfId="2086" priority="904" stopIfTrue="1" operator="equal">
      <formula>"R"</formula>
    </cfRule>
    <cfRule type="cellIs" dxfId="2085" priority="905" stopIfTrue="1" operator="equal">
      <formula>"G"</formula>
    </cfRule>
  </conditionalFormatting>
  <conditionalFormatting sqref="A117">
    <cfRule type="cellIs" dxfId="2084" priority="896" stopIfTrue="1" operator="equal">
      <formula>"W"</formula>
    </cfRule>
    <cfRule type="cellIs" dxfId="2083" priority="897" stopIfTrue="1" operator="equal">
      <formula>"U"</formula>
    </cfRule>
    <cfRule type="cellIs" dxfId="2082" priority="898" stopIfTrue="1" operator="equal">
      <formula>"B"</formula>
    </cfRule>
    <cfRule type="cellIs" dxfId="2081" priority="899" stopIfTrue="1" operator="equal">
      <formula>"R"</formula>
    </cfRule>
    <cfRule type="cellIs" dxfId="2080" priority="900" stopIfTrue="1" operator="equal">
      <formula>"G"</formula>
    </cfRule>
  </conditionalFormatting>
  <conditionalFormatting sqref="A118">
    <cfRule type="cellIs" dxfId="2079" priority="891" stopIfTrue="1" operator="equal">
      <formula>"W"</formula>
    </cfRule>
    <cfRule type="cellIs" dxfId="2078" priority="892" stopIfTrue="1" operator="equal">
      <formula>"U"</formula>
    </cfRule>
    <cfRule type="cellIs" dxfId="2077" priority="893" stopIfTrue="1" operator="equal">
      <formula>"B"</formula>
    </cfRule>
    <cfRule type="cellIs" dxfId="2076" priority="894" stopIfTrue="1" operator="equal">
      <formula>"R"</formula>
    </cfRule>
    <cfRule type="cellIs" dxfId="2075" priority="895" stopIfTrue="1" operator="equal">
      <formula>"G"</formula>
    </cfRule>
  </conditionalFormatting>
  <conditionalFormatting sqref="A130">
    <cfRule type="cellIs" dxfId="2074" priority="886" stopIfTrue="1" operator="equal">
      <formula>"W"</formula>
    </cfRule>
    <cfRule type="cellIs" dxfId="2073" priority="887" stopIfTrue="1" operator="equal">
      <formula>"U"</formula>
    </cfRule>
    <cfRule type="cellIs" dxfId="2072" priority="888" stopIfTrue="1" operator="equal">
      <formula>"B"</formula>
    </cfRule>
    <cfRule type="cellIs" dxfId="2071" priority="889" stopIfTrue="1" operator="equal">
      <formula>"R"</formula>
    </cfRule>
    <cfRule type="cellIs" dxfId="2070" priority="890" stopIfTrue="1" operator="equal">
      <formula>"G"</formula>
    </cfRule>
  </conditionalFormatting>
  <conditionalFormatting sqref="A131">
    <cfRule type="cellIs" dxfId="2069" priority="881" stopIfTrue="1" operator="equal">
      <formula>"W"</formula>
    </cfRule>
    <cfRule type="cellIs" dxfId="2068" priority="882" stopIfTrue="1" operator="equal">
      <formula>"U"</formula>
    </cfRule>
    <cfRule type="cellIs" dxfId="2067" priority="883" stopIfTrue="1" operator="equal">
      <formula>"B"</formula>
    </cfRule>
    <cfRule type="cellIs" dxfId="2066" priority="884" stopIfTrue="1" operator="equal">
      <formula>"R"</formula>
    </cfRule>
    <cfRule type="cellIs" dxfId="2065" priority="885" stopIfTrue="1" operator="equal">
      <formula>"G"</formula>
    </cfRule>
  </conditionalFormatting>
  <conditionalFormatting sqref="A143">
    <cfRule type="cellIs" dxfId="2064" priority="876" stopIfTrue="1" operator="equal">
      <formula>"W"</formula>
    </cfRule>
    <cfRule type="cellIs" dxfId="2063" priority="877" stopIfTrue="1" operator="equal">
      <formula>"U"</formula>
    </cfRule>
    <cfRule type="cellIs" dxfId="2062" priority="878" stopIfTrue="1" operator="equal">
      <formula>"B"</formula>
    </cfRule>
    <cfRule type="cellIs" dxfId="2061" priority="879" stopIfTrue="1" operator="equal">
      <formula>"R"</formula>
    </cfRule>
    <cfRule type="cellIs" dxfId="2060" priority="880" stopIfTrue="1" operator="equal">
      <formula>"G"</formula>
    </cfRule>
  </conditionalFormatting>
  <conditionalFormatting sqref="A144">
    <cfRule type="cellIs" dxfId="2059" priority="871" stopIfTrue="1" operator="equal">
      <formula>"W"</formula>
    </cfRule>
    <cfRule type="cellIs" dxfId="2058" priority="872" stopIfTrue="1" operator="equal">
      <formula>"U"</formula>
    </cfRule>
    <cfRule type="cellIs" dxfId="2057" priority="873" stopIfTrue="1" operator="equal">
      <formula>"B"</formula>
    </cfRule>
    <cfRule type="cellIs" dxfId="2056" priority="874" stopIfTrue="1" operator="equal">
      <formula>"R"</formula>
    </cfRule>
    <cfRule type="cellIs" dxfId="2055" priority="875" stopIfTrue="1" operator="equal">
      <formula>"G"</formula>
    </cfRule>
  </conditionalFormatting>
  <conditionalFormatting sqref="A174">
    <cfRule type="cellIs" dxfId="2054" priority="866" stopIfTrue="1" operator="equal">
      <formula>"W"</formula>
    </cfRule>
    <cfRule type="cellIs" dxfId="2053" priority="867" stopIfTrue="1" operator="equal">
      <formula>"U"</formula>
    </cfRule>
    <cfRule type="cellIs" dxfId="2052" priority="868" stopIfTrue="1" operator="equal">
      <formula>"B"</formula>
    </cfRule>
    <cfRule type="cellIs" dxfId="2051" priority="869" stopIfTrue="1" operator="equal">
      <formula>"R"</formula>
    </cfRule>
    <cfRule type="cellIs" dxfId="2050" priority="870" stopIfTrue="1" operator="equal">
      <formula>"G"</formula>
    </cfRule>
  </conditionalFormatting>
  <conditionalFormatting sqref="A180">
    <cfRule type="cellIs" dxfId="2049" priority="856" stopIfTrue="1" operator="equal">
      <formula>"WU"</formula>
    </cfRule>
    <cfRule type="cellIs" dxfId="2048" priority="857" stopIfTrue="1" operator="equal">
      <formula>"WB"</formula>
    </cfRule>
    <cfRule type="cellIs" dxfId="2047" priority="858" stopIfTrue="1" operator="equal">
      <formula>"UB"</formula>
    </cfRule>
    <cfRule type="cellIs" dxfId="2046" priority="859" stopIfTrue="1" operator="equal">
      <formula>"UR"</formula>
    </cfRule>
    <cfRule type="cellIs" dxfId="2045" priority="860" stopIfTrue="1" operator="equal">
      <formula>"BR"</formula>
    </cfRule>
    <cfRule type="cellIs" dxfId="2044" priority="861" stopIfTrue="1" operator="equal">
      <formula>"BG"</formula>
    </cfRule>
    <cfRule type="cellIs" dxfId="2043" priority="862" stopIfTrue="1" operator="equal">
      <formula>"RG"</formula>
    </cfRule>
    <cfRule type="cellIs" dxfId="2042" priority="863" stopIfTrue="1" operator="equal">
      <formula>"RW"</formula>
    </cfRule>
    <cfRule type="cellIs" dxfId="2041" priority="864" stopIfTrue="1" operator="equal">
      <formula>"GW"</formula>
    </cfRule>
    <cfRule type="cellIs" dxfId="2040" priority="865" stopIfTrue="1" operator="equal">
      <formula>"GU"</formula>
    </cfRule>
  </conditionalFormatting>
  <conditionalFormatting sqref="A177:A178">
    <cfRule type="cellIs" dxfId="2039" priority="851" stopIfTrue="1" operator="equal">
      <formula>"W"</formula>
    </cfRule>
    <cfRule type="cellIs" dxfId="2038" priority="852" stopIfTrue="1" operator="equal">
      <formula>"U"</formula>
    </cfRule>
    <cfRule type="cellIs" dxfId="2037" priority="853" stopIfTrue="1" operator="equal">
      <formula>"B"</formula>
    </cfRule>
    <cfRule type="cellIs" dxfId="2036" priority="854" stopIfTrue="1" operator="equal">
      <formula>"R"</formula>
    </cfRule>
    <cfRule type="cellIs" dxfId="2035" priority="855" stopIfTrue="1" operator="equal">
      <formula>"G"</formula>
    </cfRule>
  </conditionalFormatting>
  <conditionalFormatting sqref="A181">
    <cfRule type="cellIs" dxfId="2034" priority="841" stopIfTrue="1" operator="equal">
      <formula>"WU"</formula>
    </cfRule>
    <cfRule type="cellIs" dxfId="2033" priority="842" stopIfTrue="1" operator="equal">
      <formula>"WB"</formula>
    </cfRule>
    <cfRule type="cellIs" dxfId="2032" priority="843" stopIfTrue="1" operator="equal">
      <formula>"UB"</formula>
    </cfRule>
    <cfRule type="cellIs" dxfId="2031" priority="844" stopIfTrue="1" operator="equal">
      <formula>"UR"</formula>
    </cfRule>
    <cfRule type="cellIs" dxfId="2030" priority="845" stopIfTrue="1" operator="equal">
      <formula>"BR"</formula>
    </cfRule>
    <cfRule type="cellIs" dxfId="2029" priority="846" stopIfTrue="1" operator="equal">
      <formula>"BG"</formula>
    </cfRule>
    <cfRule type="cellIs" dxfId="2028" priority="847" stopIfTrue="1" operator="equal">
      <formula>"RG"</formula>
    </cfRule>
    <cfRule type="cellIs" dxfId="2027" priority="848" stopIfTrue="1" operator="equal">
      <formula>"RW"</formula>
    </cfRule>
    <cfRule type="cellIs" dxfId="2026" priority="849" stopIfTrue="1" operator="equal">
      <formula>"GW"</formula>
    </cfRule>
    <cfRule type="cellIs" dxfId="2025" priority="850" stopIfTrue="1" operator="equal">
      <formula>"GU"</formula>
    </cfRule>
  </conditionalFormatting>
  <conditionalFormatting sqref="A187">
    <cfRule type="cellIs" dxfId="2024" priority="836" stopIfTrue="1" operator="equal">
      <formula>"W"</formula>
    </cfRule>
    <cfRule type="cellIs" dxfId="2023" priority="837" stopIfTrue="1" operator="equal">
      <formula>"U"</formula>
    </cfRule>
    <cfRule type="cellIs" dxfId="2022" priority="838" stopIfTrue="1" operator="equal">
      <formula>"B"</formula>
    </cfRule>
    <cfRule type="cellIs" dxfId="2021" priority="839" stopIfTrue="1" operator="equal">
      <formula>"R"</formula>
    </cfRule>
    <cfRule type="cellIs" dxfId="2020" priority="840" stopIfTrue="1" operator="equal">
      <formula>"G"</formula>
    </cfRule>
  </conditionalFormatting>
  <conditionalFormatting sqref="A193">
    <cfRule type="cellIs" dxfId="2019" priority="826" stopIfTrue="1" operator="equal">
      <formula>"WU"</formula>
    </cfRule>
    <cfRule type="cellIs" dxfId="2018" priority="827" stopIfTrue="1" operator="equal">
      <formula>"WB"</formula>
    </cfRule>
    <cfRule type="cellIs" dxfId="2017" priority="828" stopIfTrue="1" operator="equal">
      <formula>"UB"</formula>
    </cfRule>
    <cfRule type="cellIs" dxfId="2016" priority="829" stopIfTrue="1" operator="equal">
      <formula>"UR"</formula>
    </cfRule>
    <cfRule type="cellIs" dxfId="2015" priority="830" stopIfTrue="1" operator="equal">
      <formula>"BR"</formula>
    </cfRule>
    <cfRule type="cellIs" dxfId="2014" priority="831" stopIfTrue="1" operator="equal">
      <formula>"BG"</formula>
    </cfRule>
    <cfRule type="cellIs" dxfId="2013" priority="832" stopIfTrue="1" operator="equal">
      <formula>"RG"</formula>
    </cfRule>
    <cfRule type="cellIs" dxfId="2012" priority="833" stopIfTrue="1" operator="equal">
      <formula>"RW"</formula>
    </cfRule>
    <cfRule type="cellIs" dxfId="2011" priority="834" stopIfTrue="1" operator="equal">
      <formula>"GW"</formula>
    </cfRule>
    <cfRule type="cellIs" dxfId="2010" priority="835" stopIfTrue="1" operator="equal">
      <formula>"GU"</formula>
    </cfRule>
  </conditionalFormatting>
  <conditionalFormatting sqref="A190:A191">
    <cfRule type="cellIs" dxfId="2009" priority="821" stopIfTrue="1" operator="equal">
      <formula>"W"</formula>
    </cfRule>
    <cfRule type="cellIs" dxfId="2008" priority="822" stopIfTrue="1" operator="equal">
      <formula>"U"</formula>
    </cfRule>
    <cfRule type="cellIs" dxfId="2007" priority="823" stopIfTrue="1" operator="equal">
      <formula>"B"</formula>
    </cfRule>
    <cfRule type="cellIs" dxfId="2006" priority="824" stopIfTrue="1" operator="equal">
      <formula>"R"</formula>
    </cfRule>
    <cfRule type="cellIs" dxfId="2005" priority="825" stopIfTrue="1" operator="equal">
      <formula>"G"</formula>
    </cfRule>
  </conditionalFormatting>
  <conditionalFormatting sqref="A194">
    <cfRule type="cellIs" dxfId="2004" priority="811" stopIfTrue="1" operator="equal">
      <formula>"WU"</formula>
    </cfRule>
    <cfRule type="cellIs" dxfId="2003" priority="812" stopIfTrue="1" operator="equal">
      <formula>"WB"</formula>
    </cfRule>
    <cfRule type="cellIs" dxfId="2002" priority="813" stopIfTrue="1" operator="equal">
      <formula>"UB"</formula>
    </cfRule>
    <cfRule type="cellIs" dxfId="2001" priority="814" stopIfTrue="1" operator="equal">
      <formula>"UR"</formula>
    </cfRule>
    <cfRule type="cellIs" dxfId="2000" priority="815" stopIfTrue="1" operator="equal">
      <formula>"BR"</formula>
    </cfRule>
    <cfRule type="cellIs" dxfId="1999" priority="816" stopIfTrue="1" operator="equal">
      <formula>"BG"</formula>
    </cfRule>
    <cfRule type="cellIs" dxfId="1998" priority="817" stopIfTrue="1" operator="equal">
      <formula>"RG"</formula>
    </cfRule>
    <cfRule type="cellIs" dxfId="1997" priority="818" stopIfTrue="1" operator="equal">
      <formula>"RW"</formula>
    </cfRule>
    <cfRule type="cellIs" dxfId="1996" priority="819" stopIfTrue="1" operator="equal">
      <formula>"GW"</formula>
    </cfRule>
    <cfRule type="cellIs" dxfId="1995" priority="820" stopIfTrue="1" operator="equal">
      <formula>"GU"</formula>
    </cfRule>
  </conditionalFormatting>
  <conditionalFormatting sqref="A200">
    <cfRule type="cellIs" dxfId="1994" priority="806" stopIfTrue="1" operator="equal">
      <formula>"W"</formula>
    </cfRule>
    <cfRule type="cellIs" dxfId="1993" priority="807" stopIfTrue="1" operator="equal">
      <formula>"U"</formula>
    </cfRule>
    <cfRule type="cellIs" dxfId="1992" priority="808" stopIfTrue="1" operator="equal">
      <formula>"B"</formula>
    </cfRule>
    <cfRule type="cellIs" dxfId="1991" priority="809" stopIfTrue="1" operator="equal">
      <formula>"R"</formula>
    </cfRule>
    <cfRule type="cellIs" dxfId="1990" priority="810" stopIfTrue="1" operator="equal">
      <formula>"G"</formula>
    </cfRule>
  </conditionalFormatting>
  <conditionalFormatting sqref="A206">
    <cfRule type="cellIs" dxfId="1989" priority="796" stopIfTrue="1" operator="equal">
      <formula>"WU"</formula>
    </cfRule>
    <cfRule type="cellIs" dxfId="1988" priority="797" stopIfTrue="1" operator="equal">
      <formula>"WB"</formula>
    </cfRule>
    <cfRule type="cellIs" dxfId="1987" priority="798" stopIfTrue="1" operator="equal">
      <formula>"UB"</formula>
    </cfRule>
    <cfRule type="cellIs" dxfId="1986" priority="799" stopIfTrue="1" operator="equal">
      <formula>"UR"</formula>
    </cfRule>
    <cfRule type="cellIs" dxfId="1985" priority="800" stopIfTrue="1" operator="equal">
      <formula>"BR"</formula>
    </cfRule>
    <cfRule type="cellIs" dxfId="1984" priority="801" stopIfTrue="1" operator="equal">
      <formula>"BG"</formula>
    </cfRule>
    <cfRule type="cellIs" dxfId="1983" priority="802" stopIfTrue="1" operator="equal">
      <formula>"RG"</formula>
    </cfRule>
    <cfRule type="cellIs" dxfId="1982" priority="803" stopIfTrue="1" operator="equal">
      <formula>"RW"</formula>
    </cfRule>
    <cfRule type="cellIs" dxfId="1981" priority="804" stopIfTrue="1" operator="equal">
      <formula>"GW"</formula>
    </cfRule>
    <cfRule type="cellIs" dxfId="1980" priority="805" stopIfTrue="1" operator="equal">
      <formula>"GU"</formula>
    </cfRule>
  </conditionalFormatting>
  <conditionalFormatting sqref="A203:A204">
    <cfRule type="cellIs" dxfId="1979" priority="791" stopIfTrue="1" operator="equal">
      <formula>"W"</formula>
    </cfRule>
    <cfRule type="cellIs" dxfId="1978" priority="792" stopIfTrue="1" operator="equal">
      <formula>"U"</formula>
    </cfRule>
    <cfRule type="cellIs" dxfId="1977" priority="793" stopIfTrue="1" operator="equal">
      <formula>"B"</formula>
    </cfRule>
    <cfRule type="cellIs" dxfId="1976" priority="794" stopIfTrue="1" operator="equal">
      <formula>"R"</formula>
    </cfRule>
    <cfRule type="cellIs" dxfId="1975" priority="795" stopIfTrue="1" operator="equal">
      <formula>"G"</formula>
    </cfRule>
  </conditionalFormatting>
  <conditionalFormatting sqref="A207">
    <cfRule type="cellIs" dxfId="1974" priority="781" stopIfTrue="1" operator="equal">
      <formula>"WU"</formula>
    </cfRule>
    <cfRule type="cellIs" dxfId="1973" priority="782" stopIfTrue="1" operator="equal">
      <formula>"WB"</formula>
    </cfRule>
    <cfRule type="cellIs" dxfId="1972" priority="783" stopIfTrue="1" operator="equal">
      <formula>"UB"</formula>
    </cfRule>
    <cfRule type="cellIs" dxfId="1971" priority="784" stopIfTrue="1" operator="equal">
      <formula>"UR"</formula>
    </cfRule>
    <cfRule type="cellIs" dxfId="1970" priority="785" stopIfTrue="1" operator="equal">
      <formula>"BR"</formula>
    </cfRule>
    <cfRule type="cellIs" dxfId="1969" priority="786" stopIfTrue="1" operator="equal">
      <formula>"BG"</formula>
    </cfRule>
    <cfRule type="cellIs" dxfId="1968" priority="787" stopIfTrue="1" operator="equal">
      <formula>"RG"</formula>
    </cfRule>
    <cfRule type="cellIs" dxfId="1967" priority="788" stopIfTrue="1" operator="equal">
      <formula>"RW"</formula>
    </cfRule>
    <cfRule type="cellIs" dxfId="1966" priority="789" stopIfTrue="1" operator="equal">
      <formula>"GW"</formula>
    </cfRule>
    <cfRule type="cellIs" dxfId="1965" priority="790" stopIfTrue="1" operator="equal">
      <formula>"GU"</formula>
    </cfRule>
  </conditionalFormatting>
  <conditionalFormatting sqref="A213">
    <cfRule type="cellIs" dxfId="1964" priority="776" stopIfTrue="1" operator="equal">
      <formula>"W"</formula>
    </cfRule>
    <cfRule type="cellIs" dxfId="1963" priority="777" stopIfTrue="1" operator="equal">
      <formula>"U"</formula>
    </cfRule>
    <cfRule type="cellIs" dxfId="1962" priority="778" stopIfTrue="1" operator="equal">
      <formula>"B"</formula>
    </cfRule>
    <cfRule type="cellIs" dxfId="1961" priority="779" stopIfTrue="1" operator="equal">
      <formula>"R"</formula>
    </cfRule>
    <cfRule type="cellIs" dxfId="1960" priority="780" stopIfTrue="1" operator="equal">
      <formula>"G"</formula>
    </cfRule>
  </conditionalFormatting>
  <conditionalFormatting sqref="A219">
    <cfRule type="cellIs" dxfId="1959" priority="766" stopIfTrue="1" operator="equal">
      <formula>"WU"</formula>
    </cfRule>
    <cfRule type="cellIs" dxfId="1958" priority="767" stopIfTrue="1" operator="equal">
      <formula>"WB"</formula>
    </cfRule>
    <cfRule type="cellIs" dxfId="1957" priority="768" stopIfTrue="1" operator="equal">
      <formula>"UB"</formula>
    </cfRule>
    <cfRule type="cellIs" dxfId="1956" priority="769" stopIfTrue="1" operator="equal">
      <formula>"UR"</formula>
    </cfRule>
    <cfRule type="cellIs" dxfId="1955" priority="770" stopIfTrue="1" operator="equal">
      <formula>"BR"</formula>
    </cfRule>
    <cfRule type="cellIs" dxfId="1954" priority="771" stopIfTrue="1" operator="equal">
      <formula>"BG"</formula>
    </cfRule>
    <cfRule type="cellIs" dxfId="1953" priority="772" stopIfTrue="1" operator="equal">
      <formula>"RG"</formula>
    </cfRule>
    <cfRule type="cellIs" dxfId="1952" priority="773" stopIfTrue="1" operator="equal">
      <formula>"RW"</formula>
    </cfRule>
    <cfRule type="cellIs" dxfId="1951" priority="774" stopIfTrue="1" operator="equal">
      <formula>"GW"</formula>
    </cfRule>
    <cfRule type="cellIs" dxfId="1950" priority="775" stopIfTrue="1" operator="equal">
      <formula>"GU"</formula>
    </cfRule>
  </conditionalFormatting>
  <conditionalFormatting sqref="A216:A217">
    <cfRule type="cellIs" dxfId="1949" priority="761" stopIfTrue="1" operator="equal">
      <formula>"W"</formula>
    </cfRule>
    <cfRule type="cellIs" dxfId="1948" priority="762" stopIfTrue="1" operator="equal">
      <formula>"U"</formula>
    </cfRule>
    <cfRule type="cellIs" dxfId="1947" priority="763" stopIfTrue="1" operator="equal">
      <formula>"B"</formula>
    </cfRule>
    <cfRule type="cellIs" dxfId="1946" priority="764" stopIfTrue="1" operator="equal">
      <formula>"R"</formula>
    </cfRule>
    <cfRule type="cellIs" dxfId="1945" priority="765" stopIfTrue="1" operator="equal">
      <formula>"G"</formula>
    </cfRule>
  </conditionalFormatting>
  <conditionalFormatting sqref="A220">
    <cfRule type="cellIs" dxfId="1944" priority="751" stopIfTrue="1" operator="equal">
      <formula>"WU"</formula>
    </cfRule>
    <cfRule type="cellIs" dxfId="1943" priority="752" stopIfTrue="1" operator="equal">
      <formula>"WB"</formula>
    </cfRule>
    <cfRule type="cellIs" dxfId="1942" priority="753" stopIfTrue="1" operator="equal">
      <formula>"UB"</formula>
    </cfRule>
    <cfRule type="cellIs" dxfId="1941" priority="754" stopIfTrue="1" operator="equal">
      <formula>"UR"</formula>
    </cfRule>
    <cfRule type="cellIs" dxfId="1940" priority="755" stopIfTrue="1" operator="equal">
      <formula>"BR"</formula>
    </cfRule>
    <cfRule type="cellIs" dxfId="1939" priority="756" stopIfTrue="1" operator="equal">
      <formula>"BG"</formula>
    </cfRule>
    <cfRule type="cellIs" dxfId="1938" priority="757" stopIfTrue="1" operator="equal">
      <formula>"RG"</formula>
    </cfRule>
    <cfRule type="cellIs" dxfId="1937" priority="758" stopIfTrue="1" operator="equal">
      <formula>"RW"</formula>
    </cfRule>
    <cfRule type="cellIs" dxfId="1936" priority="759" stopIfTrue="1" operator="equal">
      <formula>"GW"</formula>
    </cfRule>
    <cfRule type="cellIs" dxfId="1935" priority="760" stopIfTrue="1" operator="equal">
      <formula>"GU"</formula>
    </cfRule>
  </conditionalFormatting>
  <conditionalFormatting sqref="A226">
    <cfRule type="cellIs" dxfId="1934" priority="746" stopIfTrue="1" operator="equal">
      <formula>"W"</formula>
    </cfRule>
    <cfRule type="cellIs" dxfId="1933" priority="747" stopIfTrue="1" operator="equal">
      <formula>"U"</formula>
    </cfRule>
    <cfRule type="cellIs" dxfId="1932" priority="748" stopIfTrue="1" operator="equal">
      <formula>"B"</formula>
    </cfRule>
    <cfRule type="cellIs" dxfId="1931" priority="749" stopIfTrue="1" operator="equal">
      <formula>"R"</formula>
    </cfRule>
    <cfRule type="cellIs" dxfId="1930" priority="750" stopIfTrue="1" operator="equal">
      <formula>"G"</formula>
    </cfRule>
  </conditionalFormatting>
  <conditionalFormatting sqref="A232">
    <cfRule type="cellIs" dxfId="1929" priority="736" stopIfTrue="1" operator="equal">
      <formula>"WU"</formula>
    </cfRule>
    <cfRule type="cellIs" dxfId="1928" priority="737" stopIfTrue="1" operator="equal">
      <formula>"WB"</formula>
    </cfRule>
    <cfRule type="cellIs" dxfId="1927" priority="738" stopIfTrue="1" operator="equal">
      <formula>"UB"</formula>
    </cfRule>
    <cfRule type="cellIs" dxfId="1926" priority="739" stopIfTrue="1" operator="equal">
      <formula>"UR"</formula>
    </cfRule>
    <cfRule type="cellIs" dxfId="1925" priority="740" stopIfTrue="1" operator="equal">
      <formula>"BR"</formula>
    </cfRule>
    <cfRule type="cellIs" dxfId="1924" priority="741" stopIfTrue="1" operator="equal">
      <formula>"BG"</formula>
    </cfRule>
    <cfRule type="cellIs" dxfId="1923" priority="742" stopIfTrue="1" operator="equal">
      <formula>"RG"</formula>
    </cfRule>
    <cfRule type="cellIs" dxfId="1922" priority="743" stopIfTrue="1" operator="equal">
      <formula>"RW"</formula>
    </cfRule>
    <cfRule type="cellIs" dxfId="1921" priority="744" stopIfTrue="1" operator="equal">
      <formula>"GW"</formula>
    </cfRule>
    <cfRule type="cellIs" dxfId="1920" priority="745" stopIfTrue="1" operator="equal">
      <formula>"GU"</formula>
    </cfRule>
  </conditionalFormatting>
  <conditionalFormatting sqref="A229:A230">
    <cfRule type="cellIs" dxfId="1919" priority="731" stopIfTrue="1" operator="equal">
      <formula>"W"</formula>
    </cfRule>
    <cfRule type="cellIs" dxfId="1918" priority="732" stopIfTrue="1" operator="equal">
      <formula>"U"</formula>
    </cfRule>
    <cfRule type="cellIs" dxfId="1917" priority="733" stopIfTrue="1" operator="equal">
      <formula>"B"</formula>
    </cfRule>
    <cfRule type="cellIs" dxfId="1916" priority="734" stopIfTrue="1" operator="equal">
      <formula>"R"</formula>
    </cfRule>
    <cfRule type="cellIs" dxfId="1915" priority="735" stopIfTrue="1" operator="equal">
      <formula>"G"</formula>
    </cfRule>
  </conditionalFormatting>
  <conditionalFormatting sqref="A233">
    <cfRule type="cellIs" dxfId="1914" priority="721" stopIfTrue="1" operator="equal">
      <formula>"WU"</formula>
    </cfRule>
    <cfRule type="cellIs" dxfId="1913" priority="722" stopIfTrue="1" operator="equal">
      <formula>"WB"</formula>
    </cfRule>
    <cfRule type="cellIs" dxfId="1912" priority="723" stopIfTrue="1" operator="equal">
      <formula>"UB"</formula>
    </cfRule>
    <cfRule type="cellIs" dxfId="1911" priority="724" stopIfTrue="1" operator="equal">
      <formula>"UR"</formula>
    </cfRule>
    <cfRule type="cellIs" dxfId="1910" priority="725" stopIfTrue="1" operator="equal">
      <formula>"BR"</formula>
    </cfRule>
    <cfRule type="cellIs" dxfId="1909" priority="726" stopIfTrue="1" operator="equal">
      <formula>"BG"</formula>
    </cfRule>
    <cfRule type="cellIs" dxfId="1908" priority="727" stopIfTrue="1" operator="equal">
      <formula>"RG"</formula>
    </cfRule>
    <cfRule type="cellIs" dxfId="1907" priority="728" stopIfTrue="1" operator="equal">
      <formula>"RW"</formula>
    </cfRule>
    <cfRule type="cellIs" dxfId="1906" priority="729" stopIfTrue="1" operator="equal">
      <formula>"GW"</formula>
    </cfRule>
    <cfRule type="cellIs" dxfId="1905" priority="730" stopIfTrue="1" operator="equal">
      <formula>"GU"</formula>
    </cfRule>
  </conditionalFormatting>
  <conditionalFormatting sqref="A241">
    <cfRule type="cellIs" dxfId="1904" priority="716" stopIfTrue="1" operator="equal">
      <formula>"W"</formula>
    </cfRule>
    <cfRule type="cellIs" dxfId="1903" priority="717" stopIfTrue="1" operator="equal">
      <formula>"U"</formula>
    </cfRule>
    <cfRule type="cellIs" dxfId="1902" priority="718" stopIfTrue="1" operator="equal">
      <formula>"B"</formula>
    </cfRule>
    <cfRule type="cellIs" dxfId="1901" priority="719" stopIfTrue="1" operator="equal">
      <formula>"R"</formula>
    </cfRule>
    <cfRule type="cellIs" dxfId="1900" priority="720" stopIfTrue="1" operator="equal">
      <formula>"G"</formula>
    </cfRule>
  </conditionalFormatting>
  <conditionalFormatting sqref="A247">
    <cfRule type="cellIs" dxfId="1899" priority="706" stopIfTrue="1" operator="equal">
      <formula>"WU"</formula>
    </cfRule>
    <cfRule type="cellIs" dxfId="1898" priority="707" stopIfTrue="1" operator="equal">
      <formula>"WB"</formula>
    </cfRule>
    <cfRule type="cellIs" dxfId="1897" priority="708" stopIfTrue="1" operator="equal">
      <formula>"UB"</formula>
    </cfRule>
    <cfRule type="cellIs" dxfId="1896" priority="709" stopIfTrue="1" operator="equal">
      <formula>"UR"</formula>
    </cfRule>
    <cfRule type="cellIs" dxfId="1895" priority="710" stopIfTrue="1" operator="equal">
      <formula>"BR"</formula>
    </cfRule>
    <cfRule type="cellIs" dxfId="1894" priority="711" stopIfTrue="1" operator="equal">
      <formula>"BG"</formula>
    </cfRule>
    <cfRule type="cellIs" dxfId="1893" priority="712" stopIfTrue="1" operator="equal">
      <formula>"RG"</formula>
    </cfRule>
    <cfRule type="cellIs" dxfId="1892" priority="713" stopIfTrue="1" operator="equal">
      <formula>"RW"</formula>
    </cfRule>
    <cfRule type="cellIs" dxfId="1891" priority="714" stopIfTrue="1" operator="equal">
      <formula>"GW"</formula>
    </cfRule>
    <cfRule type="cellIs" dxfId="1890" priority="715" stopIfTrue="1" operator="equal">
      <formula>"GU"</formula>
    </cfRule>
  </conditionalFormatting>
  <conditionalFormatting sqref="A244:A245">
    <cfRule type="cellIs" dxfId="1889" priority="701" stopIfTrue="1" operator="equal">
      <formula>"W"</formula>
    </cfRule>
    <cfRule type="cellIs" dxfId="1888" priority="702" stopIfTrue="1" operator="equal">
      <formula>"U"</formula>
    </cfRule>
    <cfRule type="cellIs" dxfId="1887" priority="703" stopIfTrue="1" operator="equal">
      <formula>"B"</formula>
    </cfRule>
    <cfRule type="cellIs" dxfId="1886" priority="704" stopIfTrue="1" operator="equal">
      <formula>"R"</formula>
    </cfRule>
    <cfRule type="cellIs" dxfId="1885" priority="705" stopIfTrue="1" operator="equal">
      <formula>"G"</formula>
    </cfRule>
  </conditionalFormatting>
  <conditionalFormatting sqref="A248">
    <cfRule type="cellIs" dxfId="1884" priority="691" stopIfTrue="1" operator="equal">
      <formula>"WU"</formula>
    </cfRule>
    <cfRule type="cellIs" dxfId="1883" priority="692" stopIfTrue="1" operator="equal">
      <formula>"WB"</formula>
    </cfRule>
    <cfRule type="cellIs" dxfId="1882" priority="693" stopIfTrue="1" operator="equal">
      <formula>"UB"</formula>
    </cfRule>
    <cfRule type="cellIs" dxfId="1881" priority="694" stopIfTrue="1" operator="equal">
      <formula>"UR"</formula>
    </cfRule>
    <cfRule type="cellIs" dxfId="1880" priority="695" stopIfTrue="1" operator="equal">
      <formula>"BR"</formula>
    </cfRule>
    <cfRule type="cellIs" dxfId="1879" priority="696" stopIfTrue="1" operator="equal">
      <formula>"BG"</formula>
    </cfRule>
    <cfRule type="cellIs" dxfId="1878" priority="697" stopIfTrue="1" operator="equal">
      <formula>"RG"</formula>
    </cfRule>
    <cfRule type="cellIs" dxfId="1877" priority="698" stopIfTrue="1" operator="equal">
      <formula>"RW"</formula>
    </cfRule>
    <cfRule type="cellIs" dxfId="1876" priority="699" stopIfTrue="1" operator="equal">
      <formula>"GW"</formula>
    </cfRule>
    <cfRule type="cellIs" dxfId="1875" priority="700" stopIfTrue="1" operator="equal">
      <formula>"GU"</formula>
    </cfRule>
  </conditionalFormatting>
  <conditionalFormatting sqref="A254">
    <cfRule type="cellIs" dxfId="1874" priority="686" stopIfTrue="1" operator="equal">
      <formula>"W"</formula>
    </cfRule>
    <cfRule type="cellIs" dxfId="1873" priority="687" stopIfTrue="1" operator="equal">
      <formula>"U"</formula>
    </cfRule>
    <cfRule type="cellIs" dxfId="1872" priority="688" stopIfTrue="1" operator="equal">
      <formula>"B"</formula>
    </cfRule>
    <cfRule type="cellIs" dxfId="1871" priority="689" stopIfTrue="1" operator="equal">
      <formula>"R"</formula>
    </cfRule>
    <cfRule type="cellIs" dxfId="1870" priority="690" stopIfTrue="1" operator="equal">
      <formula>"G"</formula>
    </cfRule>
  </conditionalFormatting>
  <conditionalFormatting sqref="A260">
    <cfRule type="cellIs" dxfId="1869" priority="676" stopIfTrue="1" operator="equal">
      <formula>"WU"</formula>
    </cfRule>
    <cfRule type="cellIs" dxfId="1868" priority="677" stopIfTrue="1" operator="equal">
      <formula>"WB"</formula>
    </cfRule>
    <cfRule type="cellIs" dxfId="1867" priority="678" stopIfTrue="1" operator="equal">
      <formula>"UB"</formula>
    </cfRule>
    <cfRule type="cellIs" dxfId="1866" priority="679" stopIfTrue="1" operator="equal">
      <formula>"UR"</formula>
    </cfRule>
    <cfRule type="cellIs" dxfId="1865" priority="680" stopIfTrue="1" operator="equal">
      <formula>"BR"</formula>
    </cfRule>
    <cfRule type="cellIs" dxfId="1864" priority="681" stopIfTrue="1" operator="equal">
      <formula>"BG"</formula>
    </cfRule>
    <cfRule type="cellIs" dxfId="1863" priority="682" stopIfTrue="1" operator="equal">
      <formula>"RG"</formula>
    </cfRule>
    <cfRule type="cellIs" dxfId="1862" priority="683" stopIfTrue="1" operator="equal">
      <formula>"RW"</formula>
    </cfRule>
    <cfRule type="cellIs" dxfId="1861" priority="684" stopIfTrue="1" operator="equal">
      <formula>"GW"</formula>
    </cfRule>
    <cfRule type="cellIs" dxfId="1860" priority="685" stopIfTrue="1" operator="equal">
      <formula>"GU"</formula>
    </cfRule>
  </conditionalFormatting>
  <conditionalFormatting sqref="A257:A258">
    <cfRule type="cellIs" dxfId="1859" priority="671" stopIfTrue="1" operator="equal">
      <formula>"W"</formula>
    </cfRule>
    <cfRule type="cellIs" dxfId="1858" priority="672" stopIfTrue="1" operator="equal">
      <formula>"U"</formula>
    </cfRule>
    <cfRule type="cellIs" dxfId="1857" priority="673" stopIfTrue="1" operator="equal">
      <formula>"B"</formula>
    </cfRule>
    <cfRule type="cellIs" dxfId="1856" priority="674" stopIfTrue="1" operator="equal">
      <formula>"R"</formula>
    </cfRule>
    <cfRule type="cellIs" dxfId="1855" priority="675" stopIfTrue="1" operator="equal">
      <formula>"G"</formula>
    </cfRule>
  </conditionalFormatting>
  <conditionalFormatting sqref="A261">
    <cfRule type="cellIs" dxfId="1854" priority="661" stopIfTrue="1" operator="equal">
      <formula>"WU"</formula>
    </cfRule>
    <cfRule type="cellIs" dxfId="1853" priority="662" stopIfTrue="1" operator="equal">
      <formula>"WB"</formula>
    </cfRule>
    <cfRule type="cellIs" dxfId="1852" priority="663" stopIfTrue="1" operator="equal">
      <formula>"UB"</formula>
    </cfRule>
    <cfRule type="cellIs" dxfId="1851" priority="664" stopIfTrue="1" operator="equal">
      <formula>"UR"</formula>
    </cfRule>
    <cfRule type="cellIs" dxfId="1850" priority="665" stopIfTrue="1" operator="equal">
      <formula>"BR"</formula>
    </cfRule>
    <cfRule type="cellIs" dxfId="1849" priority="666" stopIfTrue="1" operator="equal">
      <formula>"BG"</formula>
    </cfRule>
    <cfRule type="cellIs" dxfId="1848" priority="667" stopIfTrue="1" operator="equal">
      <formula>"RG"</formula>
    </cfRule>
    <cfRule type="cellIs" dxfId="1847" priority="668" stopIfTrue="1" operator="equal">
      <formula>"RW"</formula>
    </cfRule>
    <cfRule type="cellIs" dxfId="1846" priority="669" stopIfTrue="1" operator="equal">
      <formula>"GW"</formula>
    </cfRule>
    <cfRule type="cellIs" dxfId="1845" priority="670" stopIfTrue="1" operator="equal">
      <formula>"GU"</formula>
    </cfRule>
  </conditionalFormatting>
  <conditionalFormatting sqref="A267">
    <cfRule type="cellIs" dxfId="1844" priority="656" stopIfTrue="1" operator="equal">
      <formula>"W"</formula>
    </cfRule>
    <cfRule type="cellIs" dxfId="1843" priority="657" stopIfTrue="1" operator="equal">
      <formula>"U"</formula>
    </cfRule>
    <cfRule type="cellIs" dxfId="1842" priority="658" stopIfTrue="1" operator="equal">
      <formula>"B"</formula>
    </cfRule>
    <cfRule type="cellIs" dxfId="1841" priority="659" stopIfTrue="1" operator="equal">
      <formula>"R"</formula>
    </cfRule>
    <cfRule type="cellIs" dxfId="1840" priority="660" stopIfTrue="1" operator="equal">
      <formula>"G"</formula>
    </cfRule>
  </conditionalFormatting>
  <conditionalFormatting sqref="A273">
    <cfRule type="cellIs" dxfId="1839" priority="646" stopIfTrue="1" operator="equal">
      <formula>"WU"</formula>
    </cfRule>
    <cfRule type="cellIs" dxfId="1838" priority="647" stopIfTrue="1" operator="equal">
      <formula>"WB"</formula>
    </cfRule>
    <cfRule type="cellIs" dxfId="1837" priority="648" stopIfTrue="1" operator="equal">
      <formula>"UB"</formula>
    </cfRule>
    <cfRule type="cellIs" dxfId="1836" priority="649" stopIfTrue="1" operator="equal">
      <formula>"UR"</formula>
    </cfRule>
    <cfRule type="cellIs" dxfId="1835" priority="650" stopIfTrue="1" operator="equal">
      <formula>"BR"</formula>
    </cfRule>
    <cfRule type="cellIs" dxfId="1834" priority="651" stopIfTrue="1" operator="equal">
      <formula>"BG"</formula>
    </cfRule>
    <cfRule type="cellIs" dxfId="1833" priority="652" stopIfTrue="1" operator="equal">
      <formula>"RG"</formula>
    </cfRule>
    <cfRule type="cellIs" dxfId="1832" priority="653" stopIfTrue="1" operator="equal">
      <formula>"RW"</formula>
    </cfRule>
    <cfRule type="cellIs" dxfId="1831" priority="654" stopIfTrue="1" operator="equal">
      <formula>"GW"</formula>
    </cfRule>
    <cfRule type="cellIs" dxfId="1830" priority="655" stopIfTrue="1" operator="equal">
      <formula>"GU"</formula>
    </cfRule>
  </conditionalFormatting>
  <conditionalFormatting sqref="A270:A271">
    <cfRule type="cellIs" dxfId="1829" priority="641" stopIfTrue="1" operator="equal">
      <formula>"W"</formula>
    </cfRule>
    <cfRule type="cellIs" dxfId="1828" priority="642" stopIfTrue="1" operator="equal">
      <formula>"U"</formula>
    </cfRule>
    <cfRule type="cellIs" dxfId="1827" priority="643" stopIfTrue="1" operator="equal">
      <formula>"B"</formula>
    </cfRule>
    <cfRule type="cellIs" dxfId="1826" priority="644" stopIfTrue="1" operator="equal">
      <formula>"R"</formula>
    </cfRule>
    <cfRule type="cellIs" dxfId="1825" priority="645" stopIfTrue="1" operator="equal">
      <formula>"G"</formula>
    </cfRule>
  </conditionalFormatting>
  <conditionalFormatting sqref="A274">
    <cfRule type="cellIs" dxfId="1824" priority="631" stopIfTrue="1" operator="equal">
      <formula>"WU"</formula>
    </cfRule>
    <cfRule type="cellIs" dxfId="1823" priority="632" stopIfTrue="1" operator="equal">
      <formula>"WB"</formula>
    </cfRule>
    <cfRule type="cellIs" dxfId="1822" priority="633" stopIfTrue="1" operator="equal">
      <formula>"UB"</formula>
    </cfRule>
    <cfRule type="cellIs" dxfId="1821" priority="634" stopIfTrue="1" operator="equal">
      <formula>"UR"</formula>
    </cfRule>
    <cfRule type="cellIs" dxfId="1820" priority="635" stopIfTrue="1" operator="equal">
      <formula>"BR"</formula>
    </cfRule>
    <cfRule type="cellIs" dxfId="1819" priority="636" stopIfTrue="1" operator="equal">
      <formula>"BG"</formula>
    </cfRule>
    <cfRule type="cellIs" dxfId="1818" priority="637" stopIfTrue="1" operator="equal">
      <formula>"RG"</formula>
    </cfRule>
    <cfRule type="cellIs" dxfId="1817" priority="638" stopIfTrue="1" operator="equal">
      <formula>"RW"</formula>
    </cfRule>
    <cfRule type="cellIs" dxfId="1816" priority="639" stopIfTrue="1" operator="equal">
      <formula>"GW"</formula>
    </cfRule>
    <cfRule type="cellIs" dxfId="1815" priority="640" stopIfTrue="1" operator="equal">
      <formula>"GU"</formula>
    </cfRule>
  </conditionalFormatting>
  <conditionalFormatting sqref="A280">
    <cfRule type="cellIs" dxfId="1814" priority="626" stopIfTrue="1" operator="equal">
      <formula>"W"</formula>
    </cfRule>
    <cfRule type="cellIs" dxfId="1813" priority="627" stopIfTrue="1" operator="equal">
      <formula>"U"</formula>
    </cfRule>
    <cfRule type="cellIs" dxfId="1812" priority="628" stopIfTrue="1" operator="equal">
      <formula>"B"</formula>
    </cfRule>
    <cfRule type="cellIs" dxfId="1811" priority="629" stopIfTrue="1" operator="equal">
      <formula>"R"</formula>
    </cfRule>
    <cfRule type="cellIs" dxfId="1810" priority="630" stopIfTrue="1" operator="equal">
      <formula>"G"</formula>
    </cfRule>
  </conditionalFormatting>
  <conditionalFormatting sqref="A286">
    <cfRule type="cellIs" dxfId="1809" priority="616" stopIfTrue="1" operator="equal">
      <formula>"WU"</formula>
    </cfRule>
    <cfRule type="cellIs" dxfId="1808" priority="617" stopIfTrue="1" operator="equal">
      <formula>"WB"</formula>
    </cfRule>
    <cfRule type="cellIs" dxfId="1807" priority="618" stopIfTrue="1" operator="equal">
      <formula>"UB"</formula>
    </cfRule>
    <cfRule type="cellIs" dxfId="1806" priority="619" stopIfTrue="1" operator="equal">
      <formula>"UR"</formula>
    </cfRule>
    <cfRule type="cellIs" dxfId="1805" priority="620" stopIfTrue="1" operator="equal">
      <formula>"BR"</formula>
    </cfRule>
    <cfRule type="cellIs" dxfId="1804" priority="621" stopIfTrue="1" operator="equal">
      <formula>"BG"</formula>
    </cfRule>
    <cfRule type="cellIs" dxfId="1803" priority="622" stopIfTrue="1" operator="equal">
      <formula>"RG"</formula>
    </cfRule>
    <cfRule type="cellIs" dxfId="1802" priority="623" stopIfTrue="1" operator="equal">
      <formula>"RW"</formula>
    </cfRule>
    <cfRule type="cellIs" dxfId="1801" priority="624" stopIfTrue="1" operator="equal">
      <formula>"GW"</formula>
    </cfRule>
    <cfRule type="cellIs" dxfId="1800" priority="625" stopIfTrue="1" operator="equal">
      <formula>"GU"</formula>
    </cfRule>
  </conditionalFormatting>
  <conditionalFormatting sqref="A283:A284">
    <cfRule type="cellIs" dxfId="1799" priority="611" stopIfTrue="1" operator="equal">
      <formula>"W"</formula>
    </cfRule>
    <cfRule type="cellIs" dxfId="1798" priority="612" stopIfTrue="1" operator="equal">
      <formula>"U"</formula>
    </cfRule>
    <cfRule type="cellIs" dxfId="1797" priority="613" stopIfTrue="1" operator="equal">
      <formula>"B"</formula>
    </cfRule>
    <cfRule type="cellIs" dxfId="1796" priority="614" stopIfTrue="1" operator="equal">
      <formula>"R"</formula>
    </cfRule>
    <cfRule type="cellIs" dxfId="1795" priority="615" stopIfTrue="1" operator="equal">
      <formula>"G"</formula>
    </cfRule>
  </conditionalFormatting>
  <conditionalFormatting sqref="A287">
    <cfRule type="cellIs" dxfId="1794" priority="601" stopIfTrue="1" operator="equal">
      <formula>"WU"</formula>
    </cfRule>
    <cfRule type="cellIs" dxfId="1793" priority="602" stopIfTrue="1" operator="equal">
      <formula>"WB"</formula>
    </cfRule>
    <cfRule type="cellIs" dxfId="1792" priority="603" stopIfTrue="1" operator="equal">
      <formula>"UB"</formula>
    </cfRule>
    <cfRule type="cellIs" dxfId="1791" priority="604" stopIfTrue="1" operator="equal">
      <formula>"UR"</formula>
    </cfRule>
    <cfRule type="cellIs" dxfId="1790" priority="605" stopIfTrue="1" operator="equal">
      <formula>"BR"</formula>
    </cfRule>
    <cfRule type="cellIs" dxfId="1789" priority="606" stopIfTrue="1" operator="equal">
      <formula>"BG"</formula>
    </cfRule>
    <cfRule type="cellIs" dxfId="1788" priority="607" stopIfTrue="1" operator="equal">
      <formula>"RG"</formula>
    </cfRule>
    <cfRule type="cellIs" dxfId="1787" priority="608" stopIfTrue="1" operator="equal">
      <formula>"RW"</formula>
    </cfRule>
    <cfRule type="cellIs" dxfId="1786" priority="609" stopIfTrue="1" operator="equal">
      <formula>"GW"</formula>
    </cfRule>
    <cfRule type="cellIs" dxfId="1785" priority="610" stopIfTrue="1" operator="equal">
      <formula>"GU"</formula>
    </cfRule>
  </conditionalFormatting>
  <conditionalFormatting sqref="A293">
    <cfRule type="cellIs" dxfId="1784" priority="596" stopIfTrue="1" operator="equal">
      <formula>"W"</formula>
    </cfRule>
    <cfRule type="cellIs" dxfId="1783" priority="597" stopIfTrue="1" operator="equal">
      <formula>"U"</formula>
    </cfRule>
    <cfRule type="cellIs" dxfId="1782" priority="598" stopIfTrue="1" operator="equal">
      <formula>"B"</formula>
    </cfRule>
    <cfRule type="cellIs" dxfId="1781" priority="599" stopIfTrue="1" operator="equal">
      <formula>"R"</formula>
    </cfRule>
    <cfRule type="cellIs" dxfId="1780" priority="600" stopIfTrue="1" operator="equal">
      <formula>"G"</formula>
    </cfRule>
  </conditionalFormatting>
  <conditionalFormatting sqref="A299">
    <cfRule type="cellIs" dxfId="1779" priority="586" stopIfTrue="1" operator="equal">
      <formula>"WU"</formula>
    </cfRule>
    <cfRule type="cellIs" dxfId="1778" priority="587" stopIfTrue="1" operator="equal">
      <formula>"WB"</formula>
    </cfRule>
    <cfRule type="cellIs" dxfId="1777" priority="588" stopIfTrue="1" operator="equal">
      <formula>"UB"</formula>
    </cfRule>
    <cfRule type="cellIs" dxfId="1776" priority="589" stopIfTrue="1" operator="equal">
      <formula>"UR"</formula>
    </cfRule>
    <cfRule type="cellIs" dxfId="1775" priority="590" stopIfTrue="1" operator="equal">
      <formula>"BR"</formula>
    </cfRule>
    <cfRule type="cellIs" dxfId="1774" priority="591" stopIfTrue="1" operator="equal">
      <formula>"BG"</formula>
    </cfRule>
    <cfRule type="cellIs" dxfId="1773" priority="592" stopIfTrue="1" operator="equal">
      <formula>"RG"</formula>
    </cfRule>
    <cfRule type="cellIs" dxfId="1772" priority="593" stopIfTrue="1" operator="equal">
      <formula>"RW"</formula>
    </cfRule>
    <cfRule type="cellIs" dxfId="1771" priority="594" stopIfTrue="1" operator="equal">
      <formula>"GW"</formula>
    </cfRule>
    <cfRule type="cellIs" dxfId="1770" priority="595" stopIfTrue="1" operator="equal">
      <formula>"GU"</formula>
    </cfRule>
  </conditionalFormatting>
  <conditionalFormatting sqref="A296:A297">
    <cfRule type="cellIs" dxfId="1769" priority="581" stopIfTrue="1" operator="equal">
      <formula>"W"</formula>
    </cfRule>
    <cfRule type="cellIs" dxfId="1768" priority="582" stopIfTrue="1" operator="equal">
      <formula>"U"</formula>
    </cfRule>
    <cfRule type="cellIs" dxfId="1767" priority="583" stopIfTrue="1" operator="equal">
      <formula>"B"</formula>
    </cfRule>
    <cfRule type="cellIs" dxfId="1766" priority="584" stopIfTrue="1" operator="equal">
      <formula>"R"</formula>
    </cfRule>
    <cfRule type="cellIs" dxfId="1765" priority="585" stopIfTrue="1" operator="equal">
      <formula>"G"</formula>
    </cfRule>
  </conditionalFormatting>
  <conditionalFormatting sqref="A300">
    <cfRule type="cellIs" dxfId="1764" priority="571" stopIfTrue="1" operator="equal">
      <formula>"WU"</formula>
    </cfRule>
    <cfRule type="cellIs" dxfId="1763" priority="572" stopIfTrue="1" operator="equal">
      <formula>"WB"</formula>
    </cfRule>
    <cfRule type="cellIs" dxfId="1762" priority="573" stopIfTrue="1" operator="equal">
      <formula>"UB"</formula>
    </cfRule>
    <cfRule type="cellIs" dxfId="1761" priority="574" stopIfTrue="1" operator="equal">
      <formula>"UR"</formula>
    </cfRule>
    <cfRule type="cellIs" dxfId="1760" priority="575" stopIfTrue="1" operator="equal">
      <formula>"BR"</formula>
    </cfRule>
    <cfRule type="cellIs" dxfId="1759" priority="576" stopIfTrue="1" operator="equal">
      <formula>"BG"</formula>
    </cfRule>
    <cfRule type="cellIs" dxfId="1758" priority="577" stopIfTrue="1" operator="equal">
      <formula>"RG"</formula>
    </cfRule>
    <cfRule type="cellIs" dxfId="1757" priority="578" stopIfTrue="1" operator="equal">
      <formula>"RW"</formula>
    </cfRule>
    <cfRule type="cellIs" dxfId="1756" priority="579" stopIfTrue="1" operator="equal">
      <formula>"GW"</formula>
    </cfRule>
    <cfRule type="cellIs" dxfId="1755" priority="580" stopIfTrue="1" operator="equal">
      <formula>"GU"</formula>
    </cfRule>
  </conditionalFormatting>
  <conditionalFormatting sqref="A306">
    <cfRule type="cellIs" dxfId="1754" priority="566" stopIfTrue="1" operator="equal">
      <formula>"W"</formula>
    </cfRule>
    <cfRule type="cellIs" dxfId="1753" priority="567" stopIfTrue="1" operator="equal">
      <formula>"U"</formula>
    </cfRule>
    <cfRule type="cellIs" dxfId="1752" priority="568" stopIfTrue="1" operator="equal">
      <formula>"B"</formula>
    </cfRule>
    <cfRule type="cellIs" dxfId="1751" priority="569" stopIfTrue="1" operator="equal">
      <formula>"R"</formula>
    </cfRule>
    <cfRule type="cellIs" dxfId="1750" priority="570" stopIfTrue="1" operator="equal">
      <formula>"G"</formula>
    </cfRule>
  </conditionalFormatting>
  <conditionalFormatting sqref="A312">
    <cfRule type="cellIs" dxfId="1749" priority="556" stopIfTrue="1" operator="equal">
      <formula>"WU"</formula>
    </cfRule>
    <cfRule type="cellIs" dxfId="1748" priority="557" stopIfTrue="1" operator="equal">
      <formula>"WB"</formula>
    </cfRule>
    <cfRule type="cellIs" dxfId="1747" priority="558" stopIfTrue="1" operator="equal">
      <formula>"UB"</formula>
    </cfRule>
    <cfRule type="cellIs" dxfId="1746" priority="559" stopIfTrue="1" operator="equal">
      <formula>"UR"</formula>
    </cfRule>
    <cfRule type="cellIs" dxfId="1745" priority="560" stopIfTrue="1" operator="equal">
      <formula>"BR"</formula>
    </cfRule>
    <cfRule type="cellIs" dxfId="1744" priority="561" stopIfTrue="1" operator="equal">
      <formula>"BG"</formula>
    </cfRule>
    <cfRule type="cellIs" dxfId="1743" priority="562" stopIfTrue="1" operator="equal">
      <formula>"RG"</formula>
    </cfRule>
    <cfRule type="cellIs" dxfId="1742" priority="563" stopIfTrue="1" operator="equal">
      <formula>"RW"</formula>
    </cfRule>
    <cfRule type="cellIs" dxfId="1741" priority="564" stopIfTrue="1" operator="equal">
      <formula>"GW"</formula>
    </cfRule>
    <cfRule type="cellIs" dxfId="1740" priority="565" stopIfTrue="1" operator="equal">
      <formula>"GU"</formula>
    </cfRule>
  </conditionalFormatting>
  <conditionalFormatting sqref="A309:A310">
    <cfRule type="cellIs" dxfId="1739" priority="551" stopIfTrue="1" operator="equal">
      <formula>"W"</formula>
    </cfRule>
    <cfRule type="cellIs" dxfId="1738" priority="552" stopIfTrue="1" operator="equal">
      <formula>"U"</formula>
    </cfRule>
    <cfRule type="cellIs" dxfId="1737" priority="553" stopIfTrue="1" operator="equal">
      <formula>"B"</formula>
    </cfRule>
    <cfRule type="cellIs" dxfId="1736" priority="554" stopIfTrue="1" operator="equal">
      <formula>"R"</formula>
    </cfRule>
    <cfRule type="cellIs" dxfId="1735" priority="555" stopIfTrue="1" operator="equal">
      <formula>"G"</formula>
    </cfRule>
  </conditionalFormatting>
  <conditionalFormatting sqref="A313">
    <cfRule type="cellIs" dxfId="1734" priority="541" stopIfTrue="1" operator="equal">
      <formula>"WU"</formula>
    </cfRule>
    <cfRule type="cellIs" dxfId="1733" priority="542" stopIfTrue="1" operator="equal">
      <formula>"WB"</formula>
    </cfRule>
    <cfRule type="cellIs" dxfId="1732" priority="543" stopIfTrue="1" operator="equal">
      <formula>"UB"</formula>
    </cfRule>
    <cfRule type="cellIs" dxfId="1731" priority="544" stopIfTrue="1" operator="equal">
      <formula>"UR"</formula>
    </cfRule>
    <cfRule type="cellIs" dxfId="1730" priority="545" stopIfTrue="1" operator="equal">
      <formula>"BR"</formula>
    </cfRule>
    <cfRule type="cellIs" dxfId="1729" priority="546" stopIfTrue="1" operator="equal">
      <formula>"BG"</formula>
    </cfRule>
    <cfRule type="cellIs" dxfId="1728" priority="547" stopIfTrue="1" operator="equal">
      <formula>"RG"</formula>
    </cfRule>
    <cfRule type="cellIs" dxfId="1727" priority="548" stopIfTrue="1" operator="equal">
      <formula>"RW"</formula>
    </cfRule>
    <cfRule type="cellIs" dxfId="1726" priority="549" stopIfTrue="1" operator="equal">
      <formula>"GW"</formula>
    </cfRule>
    <cfRule type="cellIs" dxfId="1725" priority="550" stopIfTrue="1" operator="equal">
      <formula>"GU"</formula>
    </cfRule>
  </conditionalFormatting>
  <conditionalFormatting sqref="A321">
    <cfRule type="cellIs" dxfId="1724" priority="536" stopIfTrue="1" operator="equal">
      <formula>"W"</formula>
    </cfRule>
    <cfRule type="cellIs" dxfId="1723" priority="537" stopIfTrue="1" operator="equal">
      <formula>"U"</formula>
    </cfRule>
    <cfRule type="cellIs" dxfId="1722" priority="538" stopIfTrue="1" operator="equal">
      <formula>"B"</formula>
    </cfRule>
    <cfRule type="cellIs" dxfId="1721" priority="539" stopIfTrue="1" operator="equal">
      <formula>"R"</formula>
    </cfRule>
    <cfRule type="cellIs" dxfId="1720" priority="540" stopIfTrue="1" operator="equal">
      <formula>"G"</formula>
    </cfRule>
  </conditionalFormatting>
  <conditionalFormatting sqref="A327">
    <cfRule type="cellIs" dxfId="1719" priority="526" stopIfTrue="1" operator="equal">
      <formula>"WU"</formula>
    </cfRule>
    <cfRule type="cellIs" dxfId="1718" priority="527" stopIfTrue="1" operator="equal">
      <formula>"WB"</formula>
    </cfRule>
    <cfRule type="cellIs" dxfId="1717" priority="528" stopIfTrue="1" operator="equal">
      <formula>"UB"</formula>
    </cfRule>
    <cfRule type="cellIs" dxfId="1716" priority="529" stopIfTrue="1" operator="equal">
      <formula>"UR"</formula>
    </cfRule>
    <cfRule type="cellIs" dxfId="1715" priority="530" stopIfTrue="1" operator="equal">
      <formula>"BR"</formula>
    </cfRule>
    <cfRule type="cellIs" dxfId="1714" priority="531" stopIfTrue="1" operator="equal">
      <formula>"BG"</formula>
    </cfRule>
    <cfRule type="cellIs" dxfId="1713" priority="532" stopIfTrue="1" operator="equal">
      <formula>"RG"</formula>
    </cfRule>
    <cfRule type="cellIs" dxfId="1712" priority="533" stopIfTrue="1" operator="equal">
      <formula>"RW"</formula>
    </cfRule>
    <cfRule type="cellIs" dxfId="1711" priority="534" stopIfTrue="1" operator="equal">
      <formula>"GW"</formula>
    </cfRule>
    <cfRule type="cellIs" dxfId="1710" priority="535" stopIfTrue="1" operator="equal">
      <formula>"GU"</formula>
    </cfRule>
  </conditionalFormatting>
  <conditionalFormatting sqref="A324:A325">
    <cfRule type="cellIs" dxfId="1709" priority="521" stopIfTrue="1" operator="equal">
      <formula>"W"</formula>
    </cfRule>
    <cfRule type="cellIs" dxfId="1708" priority="522" stopIfTrue="1" operator="equal">
      <formula>"U"</formula>
    </cfRule>
    <cfRule type="cellIs" dxfId="1707" priority="523" stopIfTrue="1" operator="equal">
      <formula>"B"</formula>
    </cfRule>
    <cfRule type="cellIs" dxfId="1706" priority="524" stopIfTrue="1" operator="equal">
      <formula>"R"</formula>
    </cfRule>
    <cfRule type="cellIs" dxfId="1705" priority="525" stopIfTrue="1" operator="equal">
      <formula>"G"</formula>
    </cfRule>
  </conditionalFormatting>
  <conditionalFormatting sqref="A328">
    <cfRule type="cellIs" dxfId="1704" priority="511" stopIfTrue="1" operator="equal">
      <formula>"WU"</formula>
    </cfRule>
    <cfRule type="cellIs" dxfId="1703" priority="512" stopIfTrue="1" operator="equal">
      <formula>"WB"</formula>
    </cfRule>
    <cfRule type="cellIs" dxfId="1702" priority="513" stopIfTrue="1" operator="equal">
      <formula>"UB"</formula>
    </cfRule>
    <cfRule type="cellIs" dxfId="1701" priority="514" stopIfTrue="1" operator="equal">
      <formula>"UR"</formula>
    </cfRule>
    <cfRule type="cellIs" dxfId="1700" priority="515" stopIfTrue="1" operator="equal">
      <formula>"BR"</formula>
    </cfRule>
    <cfRule type="cellIs" dxfId="1699" priority="516" stopIfTrue="1" operator="equal">
      <formula>"BG"</formula>
    </cfRule>
    <cfRule type="cellIs" dxfId="1698" priority="517" stopIfTrue="1" operator="equal">
      <formula>"RG"</formula>
    </cfRule>
    <cfRule type="cellIs" dxfId="1697" priority="518" stopIfTrue="1" operator="equal">
      <formula>"RW"</formula>
    </cfRule>
    <cfRule type="cellIs" dxfId="1696" priority="519" stopIfTrue="1" operator="equal">
      <formula>"GW"</formula>
    </cfRule>
    <cfRule type="cellIs" dxfId="1695" priority="520" stopIfTrue="1" operator="equal">
      <formula>"GU"</formula>
    </cfRule>
  </conditionalFormatting>
  <conditionalFormatting sqref="A334">
    <cfRule type="cellIs" dxfId="1694" priority="506" stopIfTrue="1" operator="equal">
      <formula>"W"</formula>
    </cfRule>
    <cfRule type="cellIs" dxfId="1693" priority="507" stopIfTrue="1" operator="equal">
      <formula>"U"</formula>
    </cfRule>
    <cfRule type="cellIs" dxfId="1692" priority="508" stopIfTrue="1" operator="equal">
      <formula>"B"</formula>
    </cfRule>
    <cfRule type="cellIs" dxfId="1691" priority="509" stopIfTrue="1" operator="equal">
      <formula>"R"</formula>
    </cfRule>
    <cfRule type="cellIs" dxfId="1690" priority="510" stopIfTrue="1" operator="equal">
      <formula>"G"</formula>
    </cfRule>
  </conditionalFormatting>
  <conditionalFormatting sqref="A340">
    <cfRule type="cellIs" dxfId="1689" priority="496" stopIfTrue="1" operator="equal">
      <formula>"WU"</formula>
    </cfRule>
    <cfRule type="cellIs" dxfId="1688" priority="497" stopIfTrue="1" operator="equal">
      <formula>"WB"</formula>
    </cfRule>
    <cfRule type="cellIs" dxfId="1687" priority="498" stopIfTrue="1" operator="equal">
      <formula>"UB"</formula>
    </cfRule>
    <cfRule type="cellIs" dxfId="1686" priority="499" stopIfTrue="1" operator="equal">
      <formula>"UR"</formula>
    </cfRule>
    <cfRule type="cellIs" dxfId="1685" priority="500" stopIfTrue="1" operator="equal">
      <formula>"BR"</formula>
    </cfRule>
    <cfRule type="cellIs" dxfId="1684" priority="501" stopIfTrue="1" operator="equal">
      <formula>"BG"</formula>
    </cfRule>
    <cfRule type="cellIs" dxfId="1683" priority="502" stopIfTrue="1" operator="equal">
      <formula>"RG"</formula>
    </cfRule>
    <cfRule type="cellIs" dxfId="1682" priority="503" stopIfTrue="1" operator="equal">
      <formula>"RW"</formula>
    </cfRule>
    <cfRule type="cellIs" dxfId="1681" priority="504" stopIfTrue="1" operator="equal">
      <formula>"GW"</formula>
    </cfRule>
    <cfRule type="cellIs" dxfId="1680" priority="505" stopIfTrue="1" operator="equal">
      <formula>"GU"</formula>
    </cfRule>
  </conditionalFormatting>
  <conditionalFormatting sqref="A337:A338">
    <cfRule type="cellIs" dxfId="1679" priority="491" stopIfTrue="1" operator="equal">
      <formula>"W"</formula>
    </cfRule>
    <cfRule type="cellIs" dxfId="1678" priority="492" stopIfTrue="1" operator="equal">
      <formula>"U"</formula>
    </cfRule>
    <cfRule type="cellIs" dxfId="1677" priority="493" stopIfTrue="1" operator="equal">
      <formula>"B"</formula>
    </cfRule>
    <cfRule type="cellIs" dxfId="1676" priority="494" stopIfTrue="1" operator="equal">
      <formula>"R"</formula>
    </cfRule>
    <cfRule type="cellIs" dxfId="1675" priority="495" stopIfTrue="1" operator="equal">
      <formula>"G"</formula>
    </cfRule>
  </conditionalFormatting>
  <conditionalFormatting sqref="A341">
    <cfRule type="cellIs" dxfId="1674" priority="481" stopIfTrue="1" operator="equal">
      <formula>"WU"</formula>
    </cfRule>
    <cfRule type="cellIs" dxfId="1673" priority="482" stopIfTrue="1" operator="equal">
      <formula>"WB"</formula>
    </cfRule>
    <cfRule type="cellIs" dxfId="1672" priority="483" stopIfTrue="1" operator="equal">
      <formula>"UB"</formula>
    </cfRule>
    <cfRule type="cellIs" dxfId="1671" priority="484" stopIfTrue="1" operator="equal">
      <formula>"UR"</formula>
    </cfRule>
    <cfRule type="cellIs" dxfId="1670" priority="485" stopIfTrue="1" operator="equal">
      <formula>"BR"</formula>
    </cfRule>
    <cfRule type="cellIs" dxfId="1669" priority="486" stopIfTrue="1" operator="equal">
      <formula>"BG"</formula>
    </cfRule>
    <cfRule type="cellIs" dxfId="1668" priority="487" stopIfTrue="1" operator="equal">
      <formula>"RG"</formula>
    </cfRule>
    <cfRule type="cellIs" dxfId="1667" priority="488" stopIfTrue="1" operator="equal">
      <formula>"RW"</formula>
    </cfRule>
    <cfRule type="cellIs" dxfId="1666" priority="489" stopIfTrue="1" operator="equal">
      <formula>"GW"</formula>
    </cfRule>
    <cfRule type="cellIs" dxfId="1665" priority="490" stopIfTrue="1" operator="equal">
      <formula>"GU"</formula>
    </cfRule>
  </conditionalFormatting>
  <conditionalFormatting sqref="A347">
    <cfRule type="cellIs" dxfId="1664" priority="476" stopIfTrue="1" operator="equal">
      <formula>"W"</formula>
    </cfRule>
    <cfRule type="cellIs" dxfId="1663" priority="477" stopIfTrue="1" operator="equal">
      <formula>"U"</formula>
    </cfRule>
    <cfRule type="cellIs" dxfId="1662" priority="478" stopIfTrue="1" operator="equal">
      <formula>"B"</formula>
    </cfRule>
    <cfRule type="cellIs" dxfId="1661" priority="479" stopIfTrue="1" operator="equal">
      <formula>"R"</formula>
    </cfRule>
    <cfRule type="cellIs" dxfId="1660" priority="480" stopIfTrue="1" operator="equal">
      <formula>"G"</formula>
    </cfRule>
  </conditionalFormatting>
  <conditionalFormatting sqref="A353">
    <cfRule type="cellIs" dxfId="1659" priority="466" stopIfTrue="1" operator="equal">
      <formula>"WU"</formula>
    </cfRule>
    <cfRule type="cellIs" dxfId="1658" priority="467" stopIfTrue="1" operator="equal">
      <formula>"WB"</formula>
    </cfRule>
    <cfRule type="cellIs" dxfId="1657" priority="468" stopIfTrue="1" operator="equal">
      <formula>"UB"</formula>
    </cfRule>
    <cfRule type="cellIs" dxfId="1656" priority="469" stopIfTrue="1" operator="equal">
      <formula>"UR"</formula>
    </cfRule>
    <cfRule type="cellIs" dxfId="1655" priority="470" stopIfTrue="1" operator="equal">
      <formula>"BR"</formula>
    </cfRule>
    <cfRule type="cellIs" dxfId="1654" priority="471" stopIfTrue="1" operator="equal">
      <formula>"BG"</formula>
    </cfRule>
    <cfRule type="cellIs" dxfId="1653" priority="472" stopIfTrue="1" operator="equal">
      <formula>"RG"</formula>
    </cfRule>
    <cfRule type="cellIs" dxfId="1652" priority="473" stopIfTrue="1" operator="equal">
      <formula>"RW"</formula>
    </cfRule>
    <cfRule type="cellIs" dxfId="1651" priority="474" stopIfTrue="1" operator="equal">
      <formula>"GW"</formula>
    </cfRule>
    <cfRule type="cellIs" dxfId="1650" priority="475" stopIfTrue="1" operator="equal">
      <formula>"GU"</formula>
    </cfRule>
  </conditionalFormatting>
  <conditionalFormatting sqref="A350:A351">
    <cfRule type="cellIs" dxfId="1649" priority="461" stopIfTrue="1" operator="equal">
      <formula>"W"</formula>
    </cfRule>
    <cfRule type="cellIs" dxfId="1648" priority="462" stopIfTrue="1" operator="equal">
      <formula>"U"</formula>
    </cfRule>
    <cfRule type="cellIs" dxfId="1647" priority="463" stopIfTrue="1" operator="equal">
      <formula>"B"</formula>
    </cfRule>
    <cfRule type="cellIs" dxfId="1646" priority="464" stopIfTrue="1" operator="equal">
      <formula>"R"</formula>
    </cfRule>
    <cfRule type="cellIs" dxfId="1645" priority="465" stopIfTrue="1" operator="equal">
      <formula>"G"</formula>
    </cfRule>
  </conditionalFormatting>
  <conditionalFormatting sqref="A354">
    <cfRule type="cellIs" dxfId="1644" priority="451" stopIfTrue="1" operator="equal">
      <formula>"WU"</formula>
    </cfRule>
    <cfRule type="cellIs" dxfId="1643" priority="452" stopIfTrue="1" operator="equal">
      <formula>"WB"</formula>
    </cfRule>
    <cfRule type="cellIs" dxfId="1642" priority="453" stopIfTrue="1" operator="equal">
      <formula>"UB"</formula>
    </cfRule>
    <cfRule type="cellIs" dxfId="1641" priority="454" stopIfTrue="1" operator="equal">
      <formula>"UR"</formula>
    </cfRule>
    <cfRule type="cellIs" dxfId="1640" priority="455" stopIfTrue="1" operator="equal">
      <formula>"BR"</formula>
    </cfRule>
    <cfRule type="cellIs" dxfId="1639" priority="456" stopIfTrue="1" operator="equal">
      <formula>"BG"</formula>
    </cfRule>
    <cfRule type="cellIs" dxfId="1638" priority="457" stopIfTrue="1" operator="equal">
      <formula>"RG"</formula>
    </cfRule>
    <cfRule type="cellIs" dxfId="1637" priority="458" stopIfTrue="1" operator="equal">
      <formula>"RW"</formula>
    </cfRule>
    <cfRule type="cellIs" dxfId="1636" priority="459" stopIfTrue="1" operator="equal">
      <formula>"GW"</formula>
    </cfRule>
    <cfRule type="cellIs" dxfId="1635" priority="460" stopIfTrue="1" operator="equal">
      <formula>"GU"</formula>
    </cfRule>
  </conditionalFormatting>
  <conditionalFormatting sqref="A360">
    <cfRule type="cellIs" dxfId="1634" priority="446" stopIfTrue="1" operator="equal">
      <formula>"W"</formula>
    </cfRule>
    <cfRule type="cellIs" dxfId="1633" priority="447" stopIfTrue="1" operator="equal">
      <formula>"U"</formula>
    </cfRule>
    <cfRule type="cellIs" dxfId="1632" priority="448" stopIfTrue="1" operator="equal">
      <formula>"B"</formula>
    </cfRule>
    <cfRule type="cellIs" dxfId="1631" priority="449" stopIfTrue="1" operator="equal">
      <formula>"R"</formula>
    </cfRule>
    <cfRule type="cellIs" dxfId="1630" priority="450" stopIfTrue="1" operator="equal">
      <formula>"G"</formula>
    </cfRule>
  </conditionalFormatting>
  <conditionalFormatting sqref="A366">
    <cfRule type="cellIs" dxfId="1629" priority="436" stopIfTrue="1" operator="equal">
      <formula>"WU"</formula>
    </cfRule>
    <cfRule type="cellIs" dxfId="1628" priority="437" stopIfTrue="1" operator="equal">
      <formula>"WB"</formula>
    </cfRule>
    <cfRule type="cellIs" dxfId="1627" priority="438" stopIfTrue="1" operator="equal">
      <formula>"UB"</formula>
    </cfRule>
    <cfRule type="cellIs" dxfId="1626" priority="439" stopIfTrue="1" operator="equal">
      <formula>"UR"</formula>
    </cfRule>
    <cfRule type="cellIs" dxfId="1625" priority="440" stopIfTrue="1" operator="equal">
      <formula>"BR"</formula>
    </cfRule>
    <cfRule type="cellIs" dxfId="1624" priority="441" stopIfTrue="1" operator="equal">
      <formula>"BG"</formula>
    </cfRule>
    <cfRule type="cellIs" dxfId="1623" priority="442" stopIfTrue="1" operator="equal">
      <formula>"RG"</formula>
    </cfRule>
    <cfRule type="cellIs" dxfId="1622" priority="443" stopIfTrue="1" operator="equal">
      <formula>"RW"</formula>
    </cfRule>
    <cfRule type="cellIs" dxfId="1621" priority="444" stopIfTrue="1" operator="equal">
      <formula>"GW"</formula>
    </cfRule>
    <cfRule type="cellIs" dxfId="1620" priority="445" stopIfTrue="1" operator="equal">
      <formula>"GU"</formula>
    </cfRule>
  </conditionalFormatting>
  <conditionalFormatting sqref="A363:A364">
    <cfRule type="cellIs" dxfId="1619" priority="431" stopIfTrue="1" operator="equal">
      <formula>"W"</formula>
    </cfRule>
    <cfRule type="cellIs" dxfId="1618" priority="432" stopIfTrue="1" operator="equal">
      <formula>"U"</formula>
    </cfRule>
    <cfRule type="cellIs" dxfId="1617" priority="433" stopIfTrue="1" operator="equal">
      <formula>"B"</formula>
    </cfRule>
    <cfRule type="cellIs" dxfId="1616" priority="434" stopIfTrue="1" operator="equal">
      <formula>"R"</formula>
    </cfRule>
    <cfRule type="cellIs" dxfId="1615" priority="435" stopIfTrue="1" operator="equal">
      <formula>"G"</formula>
    </cfRule>
  </conditionalFormatting>
  <conditionalFormatting sqref="A367">
    <cfRule type="cellIs" dxfId="1614" priority="421" stopIfTrue="1" operator="equal">
      <formula>"WU"</formula>
    </cfRule>
    <cfRule type="cellIs" dxfId="1613" priority="422" stopIfTrue="1" operator="equal">
      <formula>"WB"</formula>
    </cfRule>
    <cfRule type="cellIs" dxfId="1612" priority="423" stopIfTrue="1" operator="equal">
      <formula>"UB"</formula>
    </cfRule>
    <cfRule type="cellIs" dxfId="1611" priority="424" stopIfTrue="1" operator="equal">
      <formula>"UR"</formula>
    </cfRule>
    <cfRule type="cellIs" dxfId="1610" priority="425" stopIfTrue="1" operator="equal">
      <formula>"BR"</formula>
    </cfRule>
    <cfRule type="cellIs" dxfId="1609" priority="426" stopIfTrue="1" operator="equal">
      <formula>"BG"</formula>
    </cfRule>
    <cfRule type="cellIs" dxfId="1608" priority="427" stopIfTrue="1" operator="equal">
      <formula>"RG"</formula>
    </cfRule>
    <cfRule type="cellIs" dxfId="1607" priority="428" stopIfTrue="1" operator="equal">
      <formula>"RW"</formula>
    </cfRule>
    <cfRule type="cellIs" dxfId="1606" priority="429" stopIfTrue="1" operator="equal">
      <formula>"GW"</formula>
    </cfRule>
    <cfRule type="cellIs" dxfId="1605" priority="430" stopIfTrue="1" operator="equal">
      <formula>"GU"</formula>
    </cfRule>
  </conditionalFormatting>
  <conditionalFormatting sqref="A373">
    <cfRule type="cellIs" dxfId="1604" priority="416" stopIfTrue="1" operator="equal">
      <formula>"W"</formula>
    </cfRule>
    <cfRule type="cellIs" dxfId="1603" priority="417" stopIfTrue="1" operator="equal">
      <formula>"U"</formula>
    </cfRule>
    <cfRule type="cellIs" dxfId="1602" priority="418" stopIfTrue="1" operator="equal">
      <formula>"B"</formula>
    </cfRule>
    <cfRule type="cellIs" dxfId="1601" priority="419" stopIfTrue="1" operator="equal">
      <formula>"R"</formula>
    </cfRule>
    <cfRule type="cellIs" dxfId="1600" priority="420" stopIfTrue="1" operator="equal">
      <formula>"G"</formula>
    </cfRule>
  </conditionalFormatting>
  <conditionalFormatting sqref="A379">
    <cfRule type="cellIs" dxfId="1599" priority="406" stopIfTrue="1" operator="equal">
      <formula>"WU"</formula>
    </cfRule>
    <cfRule type="cellIs" dxfId="1598" priority="407" stopIfTrue="1" operator="equal">
      <formula>"WB"</formula>
    </cfRule>
    <cfRule type="cellIs" dxfId="1597" priority="408" stopIfTrue="1" operator="equal">
      <formula>"UB"</formula>
    </cfRule>
    <cfRule type="cellIs" dxfId="1596" priority="409" stopIfTrue="1" operator="equal">
      <formula>"UR"</formula>
    </cfRule>
    <cfRule type="cellIs" dxfId="1595" priority="410" stopIfTrue="1" operator="equal">
      <formula>"BR"</formula>
    </cfRule>
    <cfRule type="cellIs" dxfId="1594" priority="411" stopIfTrue="1" operator="equal">
      <formula>"BG"</formula>
    </cfRule>
    <cfRule type="cellIs" dxfId="1593" priority="412" stopIfTrue="1" operator="equal">
      <formula>"RG"</formula>
    </cfRule>
    <cfRule type="cellIs" dxfId="1592" priority="413" stopIfTrue="1" operator="equal">
      <formula>"RW"</formula>
    </cfRule>
    <cfRule type="cellIs" dxfId="1591" priority="414" stopIfTrue="1" operator="equal">
      <formula>"GW"</formula>
    </cfRule>
    <cfRule type="cellIs" dxfId="1590" priority="415" stopIfTrue="1" operator="equal">
      <formula>"GU"</formula>
    </cfRule>
  </conditionalFormatting>
  <conditionalFormatting sqref="A376:A377">
    <cfRule type="cellIs" dxfId="1589" priority="401" stopIfTrue="1" operator="equal">
      <formula>"W"</formula>
    </cfRule>
    <cfRule type="cellIs" dxfId="1588" priority="402" stopIfTrue="1" operator="equal">
      <formula>"U"</formula>
    </cfRule>
    <cfRule type="cellIs" dxfId="1587" priority="403" stopIfTrue="1" operator="equal">
      <formula>"B"</formula>
    </cfRule>
    <cfRule type="cellIs" dxfId="1586" priority="404" stopIfTrue="1" operator="equal">
      <formula>"R"</formula>
    </cfRule>
    <cfRule type="cellIs" dxfId="1585" priority="405" stopIfTrue="1" operator="equal">
      <formula>"G"</formula>
    </cfRule>
  </conditionalFormatting>
  <conditionalFormatting sqref="A380">
    <cfRule type="cellIs" dxfId="1584" priority="391" stopIfTrue="1" operator="equal">
      <formula>"WU"</formula>
    </cfRule>
    <cfRule type="cellIs" dxfId="1583" priority="392" stopIfTrue="1" operator="equal">
      <formula>"WB"</formula>
    </cfRule>
    <cfRule type="cellIs" dxfId="1582" priority="393" stopIfTrue="1" operator="equal">
      <formula>"UB"</formula>
    </cfRule>
    <cfRule type="cellIs" dxfId="1581" priority="394" stopIfTrue="1" operator="equal">
      <formula>"UR"</formula>
    </cfRule>
    <cfRule type="cellIs" dxfId="1580" priority="395" stopIfTrue="1" operator="equal">
      <formula>"BR"</formula>
    </cfRule>
    <cfRule type="cellIs" dxfId="1579" priority="396" stopIfTrue="1" operator="equal">
      <formula>"BG"</formula>
    </cfRule>
    <cfRule type="cellIs" dxfId="1578" priority="397" stopIfTrue="1" operator="equal">
      <formula>"RG"</formula>
    </cfRule>
    <cfRule type="cellIs" dxfId="1577" priority="398" stopIfTrue="1" operator="equal">
      <formula>"RW"</formula>
    </cfRule>
    <cfRule type="cellIs" dxfId="1576" priority="399" stopIfTrue="1" operator="equal">
      <formula>"GW"</formula>
    </cfRule>
    <cfRule type="cellIs" dxfId="1575" priority="400" stopIfTrue="1" operator="equal">
      <formula>"GU"</formula>
    </cfRule>
  </conditionalFormatting>
  <conditionalFormatting sqref="A386">
    <cfRule type="cellIs" dxfId="1574" priority="386" stopIfTrue="1" operator="equal">
      <formula>"W"</formula>
    </cfRule>
    <cfRule type="cellIs" dxfId="1573" priority="387" stopIfTrue="1" operator="equal">
      <formula>"U"</formula>
    </cfRule>
    <cfRule type="cellIs" dxfId="1572" priority="388" stopIfTrue="1" operator="equal">
      <formula>"B"</formula>
    </cfRule>
    <cfRule type="cellIs" dxfId="1571" priority="389" stopIfTrue="1" operator="equal">
      <formula>"R"</formula>
    </cfRule>
    <cfRule type="cellIs" dxfId="1570" priority="390" stopIfTrue="1" operator="equal">
      <formula>"G"</formula>
    </cfRule>
  </conditionalFormatting>
  <conditionalFormatting sqref="A392">
    <cfRule type="cellIs" dxfId="1569" priority="376" stopIfTrue="1" operator="equal">
      <formula>"WU"</formula>
    </cfRule>
    <cfRule type="cellIs" dxfId="1568" priority="377" stopIfTrue="1" operator="equal">
      <formula>"WB"</formula>
    </cfRule>
    <cfRule type="cellIs" dxfId="1567" priority="378" stopIfTrue="1" operator="equal">
      <formula>"UB"</formula>
    </cfRule>
    <cfRule type="cellIs" dxfId="1566" priority="379" stopIfTrue="1" operator="equal">
      <formula>"UR"</formula>
    </cfRule>
    <cfRule type="cellIs" dxfId="1565" priority="380" stopIfTrue="1" operator="equal">
      <formula>"BR"</formula>
    </cfRule>
    <cfRule type="cellIs" dxfId="1564" priority="381" stopIfTrue="1" operator="equal">
      <formula>"BG"</formula>
    </cfRule>
    <cfRule type="cellIs" dxfId="1563" priority="382" stopIfTrue="1" operator="equal">
      <formula>"RG"</formula>
    </cfRule>
    <cfRule type="cellIs" dxfId="1562" priority="383" stopIfTrue="1" operator="equal">
      <formula>"RW"</formula>
    </cfRule>
    <cfRule type="cellIs" dxfId="1561" priority="384" stopIfTrue="1" operator="equal">
      <formula>"GW"</formula>
    </cfRule>
    <cfRule type="cellIs" dxfId="1560" priority="385" stopIfTrue="1" operator="equal">
      <formula>"GU"</formula>
    </cfRule>
  </conditionalFormatting>
  <conditionalFormatting sqref="A389:A390">
    <cfRule type="cellIs" dxfId="1559" priority="371" stopIfTrue="1" operator="equal">
      <formula>"W"</formula>
    </cfRule>
    <cfRule type="cellIs" dxfId="1558" priority="372" stopIfTrue="1" operator="equal">
      <formula>"U"</formula>
    </cfRule>
    <cfRule type="cellIs" dxfId="1557" priority="373" stopIfTrue="1" operator="equal">
      <formula>"B"</formula>
    </cfRule>
    <cfRule type="cellIs" dxfId="1556" priority="374" stopIfTrue="1" operator="equal">
      <formula>"R"</formula>
    </cfRule>
    <cfRule type="cellIs" dxfId="1555" priority="375" stopIfTrue="1" operator="equal">
      <formula>"G"</formula>
    </cfRule>
  </conditionalFormatting>
  <conditionalFormatting sqref="A393">
    <cfRule type="cellIs" dxfId="1554" priority="361" stopIfTrue="1" operator="equal">
      <formula>"WU"</formula>
    </cfRule>
    <cfRule type="cellIs" dxfId="1553" priority="362" stopIfTrue="1" operator="equal">
      <formula>"WB"</formula>
    </cfRule>
    <cfRule type="cellIs" dxfId="1552" priority="363" stopIfTrue="1" operator="equal">
      <formula>"UB"</formula>
    </cfRule>
    <cfRule type="cellIs" dxfId="1551" priority="364" stopIfTrue="1" operator="equal">
      <formula>"UR"</formula>
    </cfRule>
    <cfRule type="cellIs" dxfId="1550" priority="365" stopIfTrue="1" operator="equal">
      <formula>"BR"</formula>
    </cfRule>
    <cfRule type="cellIs" dxfId="1549" priority="366" stopIfTrue="1" operator="equal">
      <formula>"BG"</formula>
    </cfRule>
    <cfRule type="cellIs" dxfId="1548" priority="367" stopIfTrue="1" operator="equal">
      <formula>"RG"</formula>
    </cfRule>
    <cfRule type="cellIs" dxfId="1547" priority="368" stopIfTrue="1" operator="equal">
      <formula>"RW"</formula>
    </cfRule>
    <cfRule type="cellIs" dxfId="1546" priority="369" stopIfTrue="1" operator="equal">
      <formula>"GW"</formula>
    </cfRule>
    <cfRule type="cellIs" dxfId="1545" priority="370" stopIfTrue="1" operator="equal">
      <formula>"GU"</formula>
    </cfRule>
  </conditionalFormatting>
  <conditionalFormatting sqref="A401">
    <cfRule type="cellIs" dxfId="1544" priority="356" stopIfTrue="1" operator="equal">
      <formula>"W"</formula>
    </cfRule>
    <cfRule type="cellIs" dxfId="1543" priority="357" stopIfTrue="1" operator="equal">
      <formula>"U"</formula>
    </cfRule>
    <cfRule type="cellIs" dxfId="1542" priority="358" stopIfTrue="1" operator="equal">
      <formula>"B"</formula>
    </cfRule>
    <cfRule type="cellIs" dxfId="1541" priority="359" stopIfTrue="1" operator="equal">
      <formula>"R"</formula>
    </cfRule>
    <cfRule type="cellIs" dxfId="1540" priority="360" stopIfTrue="1" operator="equal">
      <formula>"G"</formula>
    </cfRule>
  </conditionalFormatting>
  <conditionalFormatting sqref="A407">
    <cfRule type="cellIs" dxfId="1539" priority="346" stopIfTrue="1" operator="equal">
      <formula>"WU"</formula>
    </cfRule>
    <cfRule type="cellIs" dxfId="1538" priority="347" stopIfTrue="1" operator="equal">
      <formula>"WB"</formula>
    </cfRule>
    <cfRule type="cellIs" dxfId="1537" priority="348" stopIfTrue="1" operator="equal">
      <formula>"UB"</formula>
    </cfRule>
    <cfRule type="cellIs" dxfId="1536" priority="349" stopIfTrue="1" operator="equal">
      <formula>"UR"</formula>
    </cfRule>
    <cfRule type="cellIs" dxfId="1535" priority="350" stopIfTrue="1" operator="equal">
      <formula>"BR"</formula>
    </cfRule>
    <cfRule type="cellIs" dxfId="1534" priority="351" stopIfTrue="1" operator="equal">
      <formula>"BG"</formula>
    </cfRule>
    <cfRule type="cellIs" dxfId="1533" priority="352" stopIfTrue="1" operator="equal">
      <formula>"RG"</formula>
    </cfRule>
    <cfRule type="cellIs" dxfId="1532" priority="353" stopIfTrue="1" operator="equal">
      <formula>"RW"</formula>
    </cfRule>
    <cfRule type="cellIs" dxfId="1531" priority="354" stopIfTrue="1" operator="equal">
      <formula>"GW"</formula>
    </cfRule>
    <cfRule type="cellIs" dxfId="1530" priority="355" stopIfTrue="1" operator="equal">
      <formula>"GU"</formula>
    </cfRule>
  </conditionalFormatting>
  <conditionalFormatting sqref="A404:A405">
    <cfRule type="cellIs" dxfId="1529" priority="341" stopIfTrue="1" operator="equal">
      <formula>"W"</formula>
    </cfRule>
    <cfRule type="cellIs" dxfId="1528" priority="342" stopIfTrue="1" operator="equal">
      <formula>"U"</formula>
    </cfRule>
    <cfRule type="cellIs" dxfId="1527" priority="343" stopIfTrue="1" operator="equal">
      <formula>"B"</formula>
    </cfRule>
    <cfRule type="cellIs" dxfId="1526" priority="344" stopIfTrue="1" operator="equal">
      <formula>"R"</formula>
    </cfRule>
    <cfRule type="cellIs" dxfId="1525" priority="345" stopIfTrue="1" operator="equal">
      <formula>"G"</formula>
    </cfRule>
  </conditionalFormatting>
  <conditionalFormatting sqref="A408">
    <cfRule type="cellIs" dxfId="1524" priority="331" stopIfTrue="1" operator="equal">
      <formula>"WU"</formula>
    </cfRule>
    <cfRule type="cellIs" dxfId="1523" priority="332" stopIfTrue="1" operator="equal">
      <formula>"WB"</formula>
    </cfRule>
    <cfRule type="cellIs" dxfId="1522" priority="333" stopIfTrue="1" operator="equal">
      <formula>"UB"</formula>
    </cfRule>
    <cfRule type="cellIs" dxfId="1521" priority="334" stopIfTrue="1" operator="equal">
      <formula>"UR"</formula>
    </cfRule>
    <cfRule type="cellIs" dxfId="1520" priority="335" stopIfTrue="1" operator="equal">
      <formula>"BR"</formula>
    </cfRule>
    <cfRule type="cellIs" dxfId="1519" priority="336" stopIfTrue="1" operator="equal">
      <formula>"BG"</formula>
    </cfRule>
    <cfRule type="cellIs" dxfId="1518" priority="337" stopIfTrue="1" operator="equal">
      <formula>"RG"</formula>
    </cfRule>
    <cfRule type="cellIs" dxfId="1517" priority="338" stopIfTrue="1" operator="equal">
      <formula>"RW"</formula>
    </cfRule>
    <cfRule type="cellIs" dxfId="1516" priority="339" stopIfTrue="1" operator="equal">
      <formula>"GW"</formula>
    </cfRule>
    <cfRule type="cellIs" dxfId="1515" priority="340" stopIfTrue="1" operator="equal">
      <formula>"GU"</formula>
    </cfRule>
  </conditionalFormatting>
  <conditionalFormatting sqref="A414">
    <cfRule type="cellIs" dxfId="1514" priority="326" stopIfTrue="1" operator="equal">
      <formula>"W"</formula>
    </cfRule>
    <cfRule type="cellIs" dxfId="1513" priority="327" stopIfTrue="1" operator="equal">
      <formula>"U"</formula>
    </cfRule>
    <cfRule type="cellIs" dxfId="1512" priority="328" stopIfTrue="1" operator="equal">
      <formula>"B"</formula>
    </cfRule>
    <cfRule type="cellIs" dxfId="1511" priority="329" stopIfTrue="1" operator="equal">
      <formula>"R"</formula>
    </cfRule>
    <cfRule type="cellIs" dxfId="1510" priority="330" stopIfTrue="1" operator="equal">
      <formula>"G"</formula>
    </cfRule>
  </conditionalFormatting>
  <conditionalFormatting sqref="A420">
    <cfRule type="cellIs" dxfId="1509" priority="316" stopIfTrue="1" operator="equal">
      <formula>"WU"</formula>
    </cfRule>
    <cfRule type="cellIs" dxfId="1508" priority="317" stopIfTrue="1" operator="equal">
      <formula>"WB"</formula>
    </cfRule>
    <cfRule type="cellIs" dxfId="1507" priority="318" stopIfTrue="1" operator="equal">
      <formula>"UB"</formula>
    </cfRule>
    <cfRule type="cellIs" dxfId="1506" priority="319" stopIfTrue="1" operator="equal">
      <formula>"UR"</formula>
    </cfRule>
    <cfRule type="cellIs" dxfId="1505" priority="320" stopIfTrue="1" operator="equal">
      <formula>"BR"</formula>
    </cfRule>
    <cfRule type="cellIs" dxfId="1504" priority="321" stopIfTrue="1" operator="equal">
      <formula>"BG"</formula>
    </cfRule>
    <cfRule type="cellIs" dxfId="1503" priority="322" stopIfTrue="1" operator="equal">
      <formula>"RG"</formula>
    </cfRule>
    <cfRule type="cellIs" dxfId="1502" priority="323" stopIfTrue="1" operator="equal">
      <formula>"RW"</formula>
    </cfRule>
    <cfRule type="cellIs" dxfId="1501" priority="324" stopIfTrue="1" operator="equal">
      <formula>"GW"</formula>
    </cfRule>
    <cfRule type="cellIs" dxfId="1500" priority="325" stopIfTrue="1" operator="equal">
      <formula>"GU"</formula>
    </cfRule>
  </conditionalFormatting>
  <conditionalFormatting sqref="A417:A418">
    <cfRule type="cellIs" dxfId="1499" priority="311" stopIfTrue="1" operator="equal">
      <formula>"W"</formula>
    </cfRule>
    <cfRule type="cellIs" dxfId="1498" priority="312" stopIfTrue="1" operator="equal">
      <formula>"U"</formula>
    </cfRule>
    <cfRule type="cellIs" dxfId="1497" priority="313" stopIfTrue="1" operator="equal">
      <formula>"B"</formula>
    </cfRule>
    <cfRule type="cellIs" dxfId="1496" priority="314" stopIfTrue="1" operator="equal">
      <formula>"R"</formula>
    </cfRule>
    <cfRule type="cellIs" dxfId="1495" priority="315" stopIfTrue="1" operator="equal">
      <formula>"G"</formula>
    </cfRule>
  </conditionalFormatting>
  <conditionalFormatting sqref="A421">
    <cfRule type="cellIs" dxfId="1494" priority="301" stopIfTrue="1" operator="equal">
      <formula>"WU"</formula>
    </cfRule>
    <cfRule type="cellIs" dxfId="1493" priority="302" stopIfTrue="1" operator="equal">
      <formula>"WB"</formula>
    </cfRule>
    <cfRule type="cellIs" dxfId="1492" priority="303" stopIfTrue="1" operator="equal">
      <formula>"UB"</formula>
    </cfRule>
    <cfRule type="cellIs" dxfId="1491" priority="304" stopIfTrue="1" operator="equal">
      <formula>"UR"</formula>
    </cfRule>
    <cfRule type="cellIs" dxfId="1490" priority="305" stopIfTrue="1" operator="equal">
      <formula>"BR"</formula>
    </cfRule>
    <cfRule type="cellIs" dxfId="1489" priority="306" stopIfTrue="1" operator="equal">
      <formula>"BG"</formula>
    </cfRule>
    <cfRule type="cellIs" dxfId="1488" priority="307" stopIfTrue="1" operator="equal">
      <formula>"RG"</formula>
    </cfRule>
    <cfRule type="cellIs" dxfId="1487" priority="308" stopIfTrue="1" operator="equal">
      <formula>"RW"</formula>
    </cfRule>
    <cfRule type="cellIs" dxfId="1486" priority="309" stopIfTrue="1" operator="equal">
      <formula>"GW"</formula>
    </cfRule>
    <cfRule type="cellIs" dxfId="1485" priority="310" stopIfTrue="1" operator="equal">
      <formula>"GU"</formula>
    </cfRule>
  </conditionalFormatting>
  <conditionalFormatting sqref="A427">
    <cfRule type="cellIs" dxfId="1484" priority="296" stopIfTrue="1" operator="equal">
      <formula>"W"</formula>
    </cfRule>
    <cfRule type="cellIs" dxfId="1483" priority="297" stopIfTrue="1" operator="equal">
      <formula>"U"</formula>
    </cfRule>
    <cfRule type="cellIs" dxfId="1482" priority="298" stopIfTrue="1" operator="equal">
      <formula>"B"</formula>
    </cfRule>
    <cfRule type="cellIs" dxfId="1481" priority="299" stopIfTrue="1" operator="equal">
      <formula>"R"</formula>
    </cfRule>
    <cfRule type="cellIs" dxfId="1480" priority="300" stopIfTrue="1" operator="equal">
      <formula>"G"</formula>
    </cfRule>
  </conditionalFormatting>
  <conditionalFormatting sqref="A433">
    <cfRule type="cellIs" dxfId="1479" priority="286" stopIfTrue="1" operator="equal">
      <formula>"WU"</formula>
    </cfRule>
    <cfRule type="cellIs" dxfId="1478" priority="287" stopIfTrue="1" operator="equal">
      <formula>"WB"</formula>
    </cfRule>
    <cfRule type="cellIs" dxfId="1477" priority="288" stopIfTrue="1" operator="equal">
      <formula>"UB"</formula>
    </cfRule>
    <cfRule type="cellIs" dxfId="1476" priority="289" stopIfTrue="1" operator="equal">
      <formula>"UR"</formula>
    </cfRule>
    <cfRule type="cellIs" dxfId="1475" priority="290" stopIfTrue="1" operator="equal">
      <formula>"BR"</formula>
    </cfRule>
    <cfRule type="cellIs" dxfId="1474" priority="291" stopIfTrue="1" operator="equal">
      <formula>"BG"</formula>
    </cfRule>
    <cfRule type="cellIs" dxfId="1473" priority="292" stopIfTrue="1" operator="equal">
      <formula>"RG"</formula>
    </cfRule>
    <cfRule type="cellIs" dxfId="1472" priority="293" stopIfTrue="1" operator="equal">
      <formula>"RW"</formula>
    </cfRule>
    <cfRule type="cellIs" dxfId="1471" priority="294" stopIfTrue="1" operator="equal">
      <formula>"GW"</formula>
    </cfRule>
    <cfRule type="cellIs" dxfId="1470" priority="295" stopIfTrue="1" operator="equal">
      <formula>"GU"</formula>
    </cfRule>
  </conditionalFormatting>
  <conditionalFormatting sqref="A430:A431">
    <cfRule type="cellIs" dxfId="1469" priority="281" stopIfTrue="1" operator="equal">
      <formula>"W"</formula>
    </cfRule>
    <cfRule type="cellIs" dxfId="1468" priority="282" stopIfTrue="1" operator="equal">
      <formula>"U"</formula>
    </cfRule>
    <cfRule type="cellIs" dxfId="1467" priority="283" stopIfTrue="1" operator="equal">
      <formula>"B"</formula>
    </cfRule>
    <cfRule type="cellIs" dxfId="1466" priority="284" stopIfTrue="1" operator="equal">
      <formula>"R"</formula>
    </cfRule>
    <cfRule type="cellIs" dxfId="1465" priority="285" stopIfTrue="1" operator="equal">
      <formula>"G"</formula>
    </cfRule>
  </conditionalFormatting>
  <conditionalFormatting sqref="A434">
    <cfRule type="cellIs" dxfId="1464" priority="271" stopIfTrue="1" operator="equal">
      <formula>"WU"</formula>
    </cfRule>
    <cfRule type="cellIs" dxfId="1463" priority="272" stopIfTrue="1" operator="equal">
      <formula>"WB"</formula>
    </cfRule>
    <cfRule type="cellIs" dxfId="1462" priority="273" stopIfTrue="1" operator="equal">
      <formula>"UB"</formula>
    </cfRule>
    <cfRule type="cellIs" dxfId="1461" priority="274" stopIfTrue="1" operator="equal">
      <formula>"UR"</formula>
    </cfRule>
    <cfRule type="cellIs" dxfId="1460" priority="275" stopIfTrue="1" operator="equal">
      <formula>"BR"</formula>
    </cfRule>
    <cfRule type="cellIs" dxfId="1459" priority="276" stopIfTrue="1" operator="equal">
      <formula>"BG"</formula>
    </cfRule>
    <cfRule type="cellIs" dxfId="1458" priority="277" stopIfTrue="1" operator="equal">
      <formula>"RG"</formula>
    </cfRule>
    <cfRule type="cellIs" dxfId="1457" priority="278" stopIfTrue="1" operator="equal">
      <formula>"RW"</formula>
    </cfRule>
    <cfRule type="cellIs" dxfId="1456" priority="279" stopIfTrue="1" operator="equal">
      <formula>"GW"</formula>
    </cfRule>
    <cfRule type="cellIs" dxfId="1455" priority="280" stopIfTrue="1" operator="equal">
      <formula>"GU"</formula>
    </cfRule>
  </conditionalFormatting>
  <conditionalFormatting sqref="A440">
    <cfRule type="cellIs" dxfId="1454" priority="266" stopIfTrue="1" operator="equal">
      <formula>"W"</formula>
    </cfRule>
    <cfRule type="cellIs" dxfId="1453" priority="267" stopIfTrue="1" operator="equal">
      <formula>"U"</formula>
    </cfRule>
    <cfRule type="cellIs" dxfId="1452" priority="268" stopIfTrue="1" operator="equal">
      <formula>"B"</formula>
    </cfRule>
    <cfRule type="cellIs" dxfId="1451" priority="269" stopIfTrue="1" operator="equal">
      <formula>"R"</formula>
    </cfRule>
    <cfRule type="cellIs" dxfId="1450" priority="270" stopIfTrue="1" operator="equal">
      <formula>"G"</formula>
    </cfRule>
  </conditionalFormatting>
  <conditionalFormatting sqref="A446">
    <cfRule type="cellIs" dxfId="1449" priority="256" stopIfTrue="1" operator="equal">
      <formula>"WU"</formula>
    </cfRule>
    <cfRule type="cellIs" dxfId="1448" priority="257" stopIfTrue="1" operator="equal">
      <formula>"WB"</formula>
    </cfRule>
    <cfRule type="cellIs" dxfId="1447" priority="258" stopIfTrue="1" operator="equal">
      <formula>"UB"</formula>
    </cfRule>
    <cfRule type="cellIs" dxfId="1446" priority="259" stopIfTrue="1" operator="equal">
      <formula>"UR"</formula>
    </cfRule>
    <cfRule type="cellIs" dxfId="1445" priority="260" stopIfTrue="1" operator="equal">
      <formula>"BR"</formula>
    </cfRule>
    <cfRule type="cellIs" dxfId="1444" priority="261" stopIfTrue="1" operator="equal">
      <formula>"BG"</formula>
    </cfRule>
    <cfRule type="cellIs" dxfId="1443" priority="262" stopIfTrue="1" operator="equal">
      <formula>"RG"</formula>
    </cfRule>
    <cfRule type="cellIs" dxfId="1442" priority="263" stopIfTrue="1" operator="equal">
      <formula>"RW"</formula>
    </cfRule>
    <cfRule type="cellIs" dxfId="1441" priority="264" stopIfTrue="1" operator="equal">
      <formula>"GW"</formula>
    </cfRule>
    <cfRule type="cellIs" dxfId="1440" priority="265" stopIfTrue="1" operator="equal">
      <formula>"GU"</formula>
    </cfRule>
  </conditionalFormatting>
  <conditionalFormatting sqref="A443:A444">
    <cfRule type="cellIs" dxfId="1439" priority="251" stopIfTrue="1" operator="equal">
      <formula>"W"</formula>
    </cfRule>
    <cfRule type="cellIs" dxfId="1438" priority="252" stopIfTrue="1" operator="equal">
      <formula>"U"</formula>
    </cfRule>
    <cfRule type="cellIs" dxfId="1437" priority="253" stopIfTrue="1" operator="equal">
      <formula>"B"</formula>
    </cfRule>
    <cfRule type="cellIs" dxfId="1436" priority="254" stopIfTrue="1" operator="equal">
      <formula>"R"</formula>
    </cfRule>
    <cfRule type="cellIs" dxfId="1435" priority="255" stopIfTrue="1" operator="equal">
      <formula>"G"</formula>
    </cfRule>
  </conditionalFormatting>
  <conditionalFormatting sqref="A447">
    <cfRule type="cellIs" dxfId="1434" priority="241" stopIfTrue="1" operator="equal">
      <formula>"WU"</formula>
    </cfRule>
    <cfRule type="cellIs" dxfId="1433" priority="242" stopIfTrue="1" operator="equal">
      <formula>"WB"</formula>
    </cfRule>
    <cfRule type="cellIs" dxfId="1432" priority="243" stopIfTrue="1" operator="equal">
      <formula>"UB"</formula>
    </cfRule>
    <cfRule type="cellIs" dxfId="1431" priority="244" stopIfTrue="1" operator="equal">
      <formula>"UR"</formula>
    </cfRule>
    <cfRule type="cellIs" dxfId="1430" priority="245" stopIfTrue="1" operator="equal">
      <formula>"BR"</formula>
    </cfRule>
    <cfRule type="cellIs" dxfId="1429" priority="246" stopIfTrue="1" operator="equal">
      <formula>"BG"</formula>
    </cfRule>
    <cfRule type="cellIs" dxfId="1428" priority="247" stopIfTrue="1" operator="equal">
      <formula>"RG"</formula>
    </cfRule>
    <cfRule type="cellIs" dxfId="1427" priority="248" stopIfTrue="1" operator="equal">
      <formula>"RW"</formula>
    </cfRule>
    <cfRule type="cellIs" dxfId="1426" priority="249" stopIfTrue="1" operator="equal">
      <formula>"GW"</formula>
    </cfRule>
    <cfRule type="cellIs" dxfId="1425" priority="250" stopIfTrue="1" operator="equal">
      <formula>"GU"</formula>
    </cfRule>
  </conditionalFormatting>
  <conditionalFormatting sqref="A453">
    <cfRule type="cellIs" dxfId="1424" priority="236" stopIfTrue="1" operator="equal">
      <formula>"W"</formula>
    </cfRule>
    <cfRule type="cellIs" dxfId="1423" priority="237" stopIfTrue="1" operator="equal">
      <formula>"U"</formula>
    </cfRule>
    <cfRule type="cellIs" dxfId="1422" priority="238" stopIfTrue="1" operator="equal">
      <formula>"B"</formula>
    </cfRule>
    <cfRule type="cellIs" dxfId="1421" priority="239" stopIfTrue="1" operator="equal">
      <formula>"R"</formula>
    </cfRule>
    <cfRule type="cellIs" dxfId="1420" priority="240" stopIfTrue="1" operator="equal">
      <formula>"G"</formula>
    </cfRule>
  </conditionalFormatting>
  <conditionalFormatting sqref="A459">
    <cfRule type="cellIs" dxfId="1419" priority="226" stopIfTrue="1" operator="equal">
      <formula>"WU"</formula>
    </cfRule>
    <cfRule type="cellIs" dxfId="1418" priority="227" stopIfTrue="1" operator="equal">
      <formula>"WB"</formula>
    </cfRule>
    <cfRule type="cellIs" dxfId="1417" priority="228" stopIfTrue="1" operator="equal">
      <formula>"UB"</formula>
    </cfRule>
    <cfRule type="cellIs" dxfId="1416" priority="229" stopIfTrue="1" operator="equal">
      <formula>"UR"</formula>
    </cfRule>
    <cfRule type="cellIs" dxfId="1415" priority="230" stopIfTrue="1" operator="equal">
      <formula>"BR"</formula>
    </cfRule>
    <cfRule type="cellIs" dxfId="1414" priority="231" stopIfTrue="1" operator="equal">
      <formula>"BG"</formula>
    </cfRule>
    <cfRule type="cellIs" dxfId="1413" priority="232" stopIfTrue="1" operator="equal">
      <formula>"RG"</formula>
    </cfRule>
    <cfRule type="cellIs" dxfId="1412" priority="233" stopIfTrue="1" operator="equal">
      <formula>"RW"</formula>
    </cfRule>
    <cfRule type="cellIs" dxfId="1411" priority="234" stopIfTrue="1" operator="equal">
      <formula>"GW"</formula>
    </cfRule>
    <cfRule type="cellIs" dxfId="1410" priority="235" stopIfTrue="1" operator="equal">
      <formula>"GU"</formula>
    </cfRule>
  </conditionalFormatting>
  <conditionalFormatting sqref="A456:A457">
    <cfRule type="cellIs" dxfId="1409" priority="221" stopIfTrue="1" operator="equal">
      <formula>"W"</formula>
    </cfRule>
    <cfRule type="cellIs" dxfId="1408" priority="222" stopIfTrue="1" operator="equal">
      <formula>"U"</formula>
    </cfRule>
    <cfRule type="cellIs" dxfId="1407" priority="223" stopIfTrue="1" operator="equal">
      <formula>"B"</formula>
    </cfRule>
    <cfRule type="cellIs" dxfId="1406" priority="224" stopIfTrue="1" operator="equal">
      <formula>"R"</formula>
    </cfRule>
    <cfRule type="cellIs" dxfId="1405" priority="225" stopIfTrue="1" operator="equal">
      <formula>"G"</formula>
    </cfRule>
  </conditionalFormatting>
  <conditionalFormatting sqref="A460">
    <cfRule type="cellIs" dxfId="1404" priority="211" stopIfTrue="1" operator="equal">
      <formula>"WU"</formula>
    </cfRule>
    <cfRule type="cellIs" dxfId="1403" priority="212" stopIfTrue="1" operator="equal">
      <formula>"WB"</formula>
    </cfRule>
    <cfRule type="cellIs" dxfId="1402" priority="213" stopIfTrue="1" operator="equal">
      <formula>"UB"</formula>
    </cfRule>
    <cfRule type="cellIs" dxfId="1401" priority="214" stopIfTrue="1" operator="equal">
      <formula>"UR"</formula>
    </cfRule>
    <cfRule type="cellIs" dxfId="1400" priority="215" stopIfTrue="1" operator="equal">
      <formula>"BR"</formula>
    </cfRule>
    <cfRule type="cellIs" dxfId="1399" priority="216" stopIfTrue="1" operator="equal">
      <formula>"BG"</formula>
    </cfRule>
    <cfRule type="cellIs" dxfId="1398" priority="217" stopIfTrue="1" operator="equal">
      <formula>"RG"</formula>
    </cfRule>
    <cfRule type="cellIs" dxfId="1397" priority="218" stopIfTrue="1" operator="equal">
      <formula>"RW"</formula>
    </cfRule>
    <cfRule type="cellIs" dxfId="1396" priority="219" stopIfTrue="1" operator="equal">
      <formula>"GW"</formula>
    </cfRule>
    <cfRule type="cellIs" dxfId="1395" priority="220" stopIfTrue="1" operator="equal">
      <formula>"GU"</formula>
    </cfRule>
  </conditionalFormatting>
  <conditionalFormatting sqref="A466">
    <cfRule type="cellIs" dxfId="1394" priority="206" stopIfTrue="1" operator="equal">
      <formula>"W"</formula>
    </cfRule>
    <cfRule type="cellIs" dxfId="1393" priority="207" stopIfTrue="1" operator="equal">
      <formula>"U"</formula>
    </cfRule>
    <cfRule type="cellIs" dxfId="1392" priority="208" stopIfTrue="1" operator="equal">
      <formula>"B"</formula>
    </cfRule>
    <cfRule type="cellIs" dxfId="1391" priority="209" stopIfTrue="1" operator="equal">
      <formula>"R"</formula>
    </cfRule>
    <cfRule type="cellIs" dxfId="1390" priority="210" stopIfTrue="1" operator="equal">
      <formula>"G"</formula>
    </cfRule>
  </conditionalFormatting>
  <conditionalFormatting sqref="A472">
    <cfRule type="cellIs" dxfId="1389" priority="196" stopIfTrue="1" operator="equal">
      <formula>"WU"</formula>
    </cfRule>
    <cfRule type="cellIs" dxfId="1388" priority="197" stopIfTrue="1" operator="equal">
      <formula>"WB"</formula>
    </cfRule>
    <cfRule type="cellIs" dxfId="1387" priority="198" stopIfTrue="1" operator="equal">
      <formula>"UB"</formula>
    </cfRule>
    <cfRule type="cellIs" dxfId="1386" priority="199" stopIfTrue="1" operator="equal">
      <formula>"UR"</formula>
    </cfRule>
    <cfRule type="cellIs" dxfId="1385" priority="200" stopIfTrue="1" operator="equal">
      <formula>"BR"</formula>
    </cfRule>
    <cfRule type="cellIs" dxfId="1384" priority="201" stopIfTrue="1" operator="equal">
      <formula>"BG"</formula>
    </cfRule>
    <cfRule type="cellIs" dxfId="1383" priority="202" stopIfTrue="1" operator="equal">
      <formula>"RG"</formula>
    </cfRule>
    <cfRule type="cellIs" dxfId="1382" priority="203" stopIfTrue="1" operator="equal">
      <formula>"RW"</formula>
    </cfRule>
    <cfRule type="cellIs" dxfId="1381" priority="204" stopIfTrue="1" operator="equal">
      <formula>"GW"</formula>
    </cfRule>
    <cfRule type="cellIs" dxfId="1380" priority="205" stopIfTrue="1" operator="equal">
      <formula>"GU"</formula>
    </cfRule>
  </conditionalFormatting>
  <conditionalFormatting sqref="A469:A470">
    <cfRule type="cellIs" dxfId="1379" priority="191" stopIfTrue="1" operator="equal">
      <formula>"W"</formula>
    </cfRule>
    <cfRule type="cellIs" dxfId="1378" priority="192" stopIfTrue="1" operator="equal">
      <formula>"U"</formula>
    </cfRule>
    <cfRule type="cellIs" dxfId="1377" priority="193" stopIfTrue="1" operator="equal">
      <formula>"B"</formula>
    </cfRule>
    <cfRule type="cellIs" dxfId="1376" priority="194" stopIfTrue="1" operator="equal">
      <formula>"R"</formula>
    </cfRule>
    <cfRule type="cellIs" dxfId="1375" priority="195" stopIfTrue="1" operator="equal">
      <formula>"G"</formula>
    </cfRule>
  </conditionalFormatting>
  <conditionalFormatting sqref="A473">
    <cfRule type="cellIs" dxfId="1374" priority="181" stopIfTrue="1" operator="equal">
      <formula>"WU"</formula>
    </cfRule>
    <cfRule type="cellIs" dxfId="1373" priority="182" stopIfTrue="1" operator="equal">
      <formula>"WB"</formula>
    </cfRule>
    <cfRule type="cellIs" dxfId="1372" priority="183" stopIfTrue="1" operator="equal">
      <formula>"UB"</formula>
    </cfRule>
    <cfRule type="cellIs" dxfId="1371" priority="184" stopIfTrue="1" operator="equal">
      <formula>"UR"</formula>
    </cfRule>
    <cfRule type="cellIs" dxfId="1370" priority="185" stopIfTrue="1" operator="equal">
      <formula>"BR"</formula>
    </cfRule>
    <cfRule type="cellIs" dxfId="1369" priority="186" stopIfTrue="1" operator="equal">
      <formula>"BG"</formula>
    </cfRule>
    <cfRule type="cellIs" dxfId="1368" priority="187" stopIfTrue="1" operator="equal">
      <formula>"RG"</formula>
    </cfRule>
    <cfRule type="cellIs" dxfId="1367" priority="188" stopIfTrue="1" operator="equal">
      <formula>"RW"</formula>
    </cfRule>
    <cfRule type="cellIs" dxfId="1366" priority="189" stopIfTrue="1" operator="equal">
      <formula>"GW"</formula>
    </cfRule>
    <cfRule type="cellIs" dxfId="1365" priority="190" stopIfTrue="1" operator="equal">
      <formula>"GU"</formula>
    </cfRule>
  </conditionalFormatting>
  <conditionalFormatting sqref="A481">
    <cfRule type="cellIs" dxfId="1364" priority="176" stopIfTrue="1" operator="equal">
      <formula>"W"</formula>
    </cfRule>
    <cfRule type="cellIs" dxfId="1363" priority="177" stopIfTrue="1" operator="equal">
      <formula>"U"</formula>
    </cfRule>
    <cfRule type="cellIs" dxfId="1362" priority="178" stopIfTrue="1" operator="equal">
      <formula>"B"</formula>
    </cfRule>
    <cfRule type="cellIs" dxfId="1361" priority="179" stopIfTrue="1" operator="equal">
      <formula>"R"</formula>
    </cfRule>
    <cfRule type="cellIs" dxfId="1360" priority="180" stopIfTrue="1" operator="equal">
      <formula>"G"</formula>
    </cfRule>
  </conditionalFormatting>
  <conditionalFormatting sqref="A487">
    <cfRule type="cellIs" dxfId="1359" priority="166" stopIfTrue="1" operator="equal">
      <formula>"WU"</formula>
    </cfRule>
    <cfRule type="cellIs" dxfId="1358" priority="167" stopIfTrue="1" operator="equal">
      <formula>"WB"</formula>
    </cfRule>
    <cfRule type="cellIs" dxfId="1357" priority="168" stopIfTrue="1" operator="equal">
      <formula>"UB"</formula>
    </cfRule>
    <cfRule type="cellIs" dxfId="1356" priority="169" stopIfTrue="1" operator="equal">
      <formula>"UR"</formula>
    </cfRule>
    <cfRule type="cellIs" dxfId="1355" priority="170" stopIfTrue="1" operator="equal">
      <formula>"BR"</formula>
    </cfRule>
    <cfRule type="cellIs" dxfId="1354" priority="171" stopIfTrue="1" operator="equal">
      <formula>"BG"</formula>
    </cfRule>
    <cfRule type="cellIs" dxfId="1353" priority="172" stopIfTrue="1" operator="equal">
      <formula>"RG"</formula>
    </cfRule>
    <cfRule type="cellIs" dxfId="1352" priority="173" stopIfTrue="1" operator="equal">
      <formula>"RW"</formula>
    </cfRule>
    <cfRule type="cellIs" dxfId="1351" priority="174" stopIfTrue="1" operator="equal">
      <formula>"GW"</formula>
    </cfRule>
    <cfRule type="cellIs" dxfId="1350" priority="175" stopIfTrue="1" operator="equal">
      <formula>"GU"</formula>
    </cfRule>
  </conditionalFormatting>
  <conditionalFormatting sqref="A484:A485">
    <cfRule type="cellIs" dxfId="1349" priority="161" stopIfTrue="1" operator="equal">
      <formula>"W"</formula>
    </cfRule>
    <cfRule type="cellIs" dxfId="1348" priority="162" stopIfTrue="1" operator="equal">
      <formula>"U"</formula>
    </cfRule>
    <cfRule type="cellIs" dxfId="1347" priority="163" stopIfTrue="1" operator="equal">
      <formula>"B"</formula>
    </cfRule>
    <cfRule type="cellIs" dxfId="1346" priority="164" stopIfTrue="1" operator="equal">
      <formula>"R"</formula>
    </cfRule>
    <cfRule type="cellIs" dxfId="1345" priority="165" stopIfTrue="1" operator="equal">
      <formula>"G"</formula>
    </cfRule>
  </conditionalFormatting>
  <conditionalFormatting sqref="A488">
    <cfRule type="cellIs" dxfId="1344" priority="151" stopIfTrue="1" operator="equal">
      <formula>"WU"</formula>
    </cfRule>
    <cfRule type="cellIs" dxfId="1343" priority="152" stopIfTrue="1" operator="equal">
      <formula>"WB"</formula>
    </cfRule>
    <cfRule type="cellIs" dxfId="1342" priority="153" stopIfTrue="1" operator="equal">
      <formula>"UB"</formula>
    </cfRule>
    <cfRule type="cellIs" dxfId="1341" priority="154" stopIfTrue="1" operator="equal">
      <formula>"UR"</formula>
    </cfRule>
    <cfRule type="cellIs" dxfId="1340" priority="155" stopIfTrue="1" operator="equal">
      <formula>"BR"</formula>
    </cfRule>
    <cfRule type="cellIs" dxfId="1339" priority="156" stopIfTrue="1" operator="equal">
      <formula>"BG"</formula>
    </cfRule>
    <cfRule type="cellIs" dxfId="1338" priority="157" stopIfTrue="1" operator="equal">
      <formula>"RG"</formula>
    </cfRule>
    <cfRule type="cellIs" dxfId="1337" priority="158" stopIfTrue="1" operator="equal">
      <formula>"RW"</formula>
    </cfRule>
    <cfRule type="cellIs" dxfId="1336" priority="159" stopIfTrue="1" operator="equal">
      <formula>"GW"</formula>
    </cfRule>
    <cfRule type="cellIs" dxfId="1335" priority="160" stopIfTrue="1" operator="equal">
      <formula>"GU"</formula>
    </cfRule>
  </conditionalFormatting>
  <conditionalFormatting sqref="A494">
    <cfRule type="cellIs" dxfId="1334" priority="146" stopIfTrue="1" operator="equal">
      <formula>"W"</formula>
    </cfRule>
    <cfRule type="cellIs" dxfId="1333" priority="147" stopIfTrue="1" operator="equal">
      <formula>"U"</formula>
    </cfRule>
    <cfRule type="cellIs" dxfId="1332" priority="148" stopIfTrue="1" operator="equal">
      <formula>"B"</formula>
    </cfRule>
    <cfRule type="cellIs" dxfId="1331" priority="149" stopIfTrue="1" operator="equal">
      <formula>"R"</formula>
    </cfRule>
    <cfRule type="cellIs" dxfId="1330" priority="150" stopIfTrue="1" operator="equal">
      <formula>"G"</formula>
    </cfRule>
  </conditionalFormatting>
  <conditionalFormatting sqref="A500">
    <cfRule type="cellIs" dxfId="1329" priority="136" stopIfTrue="1" operator="equal">
      <formula>"WU"</formula>
    </cfRule>
    <cfRule type="cellIs" dxfId="1328" priority="137" stopIfTrue="1" operator="equal">
      <formula>"WB"</formula>
    </cfRule>
    <cfRule type="cellIs" dxfId="1327" priority="138" stopIfTrue="1" operator="equal">
      <formula>"UB"</formula>
    </cfRule>
    <cfRule type="cellIs" dxfId="1326" priority="139" stopIfTrue="1" operator="equal">
      <formula>"UR"</formula>
    </cfRule>
    <cfRule type="cellIs" dxfId="1325" priority="140" stopIfTrue="1" operator="equal">
      <formula>"BR"</formula>
    </cfRule>
    <cfRule type="cellIs" dxfId="1324" priority="141" stopIfTrue="1" operator="equal">
      <formula>"BG"</formula>
    </cfRule>
    <cfRule type="cellIs" dxfId="1323" priority="142" stopIfTrue="1" operator="equal">
      <formula>"RG"</formula>
    </cfRule>
    <cfRule type="cellIs" dxfId="1322" priority="143" stopIfTrue="1" operator="equal">
      <formula>"RW"</formula>
    </cfRule>
    <cfRule type="cellIs" dxfId="1321" priority="144" stopIfTrue="1" operator="equal">
      <formula>"GW"</formula>
    </cfRule>
    <cfRule type="cellIs" dxfId="1320" priority="145" stopIfTrue="1" operator="equal">
      <formula>"GU"</formula>
    </cfRule>
  </conditionalFormatting>
  <conditionalFormatting sqref="A497:A498">
    <cfRule type="cellIs" dxfId="1319" priority="131" stopIfTrue="1" operator="equal">
      <formula>"W"</formula>
    </cfRule>
    <cfRule type="cellIs" dxfId="1318" priority="132" stopIfTrue="1" operator="equal">
      <formula>"U"</formula>
    </cfRule>
    <cfRule type="cellIs" dxfId="1317" priority="133" stopIfTrue="1" operator="equal">
      <formula>"B"</formula>
    </cfRule>
    <cfRule type="cellIs" dxfId="1316" priority="134" stopIfTrue="1" operator="equal">
      <formula>"R"</formula>
    </cfRule>
    <cfRule type="cellIs" dxfId="1315" priority="135" stopIfTrue="1" operator="equal">
      <formula>"G"</formula>
    </cfRule>
  </conditionalFormatting>
  <conditionalFormatting sqref="A501">
    <cfRule type="cellIs" dxfId="1314" priority="121" stopIfTrue="1" operator="equal">
      <formula>"WU"</formula>
    </cfRule>
    <cfRule type="cellIs" dxfId="1313" priority="122" stopIfTrue="1" operator="equal">
      <formula>"WB"</formula>
    </cfRule>
    <cfRule type="cellIs" dxfId="1312" priority="123" stopIfTrue="1" operator="equal">
      <formula>"UB"</formula>
    </cfRule>
    <cfRule type="cellIs" dxfId="1311" priority="124" stopIfTrue="1" operator="equal">
      <formula>"UR"</formula>
    </cfRule>
    <cfRule type="cellIs" dxfId="1310" priority="125" stopIfTrue="1" operator="equal">
      <formula>"BR"</formula>
    </cfRule>
    <cfRule type="cellIs" dxfId="1309" priority="126" stopIfTrue="1" operator="equal">
      <formula>"BG"</formula>
    </cfRule>
    <cfRule type="cellIs" dxfId="1308" priority="127" stopIfTrue="1" operator="equal">
      <formula>"RG"</formula>
    </cfRule>
    <cfRule type="cellIs" dxfId="1307" priority="128" stopIfTrue="1" operator="equal">
      <formula>"RW"</formula>
    </cfRule>
    <cfRule type="cellIs" dxfId="1306" priority="129" stopIfTrue="1" operator="equal">
      <formula>"GW"</formula>
    </cfRule>
    <cfRule type="cellIs" dxfId="1305" priority="130" stopIfTrue="1" operator="equal">
      <formula>"GU"</formula>
    </cfRule>
  </conditionalFormatting>
  <conditionalFormatting sqref="A507">
    <cfRule type="cellIs" dxfId="1304" priority="116" stopIfTrue="1" operator="equal">
      <formula>"W"</formula>
    </cfRule>
    <cfRule type="cellIs" dxfId="1303" priority="117" stopIfTrue="1" operator="equal">
      <formula>"U"</formula>
    </cfRule>
    <cfRule type="cellIs" dxfId="1302" priority="118" stopIfTrue="1" operator="equal">
      <formula>"B"</formula>
    </cfRule>
    <cfRule type="cellIs" dxfId="1301" priority="119" stopIfTrue="1" operator="equal">
      <formula>"R"</formula>
    </cfRule>
    <cfRule type="cellIs" dxfId="1300" priority="120" stopIfTrue="1" operator="equal">
      <formula>"G"</formula>
    </cfRule>
  </conditionalFormatting>
  <conditionalFormatting sqref="A513">
    <cfRule type="cellIs" dxfId="1299" priority="106" stopIfTrue="1" operator="equal">
      <formula>"WU"</formula>
    </cfRule>
    <cfRule type="cellIs" dxfId="1298" priority="107" stopIfTrue="1" operator="equal">
      <formula>"WB"</formula>
    </cfRule>
    <cfRule type="cellIs" dxfId="1297" priority="108" stopIfTrue="1" operator="equal">
      <formula>"UB"</formula>
    </cfRule>
    <cfRule type="cellIs" dxfId="1296" priority="109" stopIfTrue="1" operator="equal">
      <formula>"UR"</formula>
    </cfRule>
    <cfRule type="cellIs" dxfId="1295" priority="110" stopIfTrue="1" operator="equal">
      <formula>"BR"</formula>
    </cfRule>
    <cfRule type="cellIs" dxfId="1294" priority="111" stopIfTrue="1" operator="equal">
      <formula>"BG"</formula>
    </cfRule>
    <cfRule type="cellIs" dxfId="1293" priority="112" stopIfTrue="1" operator="equal">
      <formula>"RG"</formula>
    </cfRule>
    <cfRule type="cellIs" dxfId="1292" priority="113" stopIfTrue="1" operator="equal">
      <formula>"RW"</formula>
    </cfRule>
    <cfRule type="cellIs" dxfId="1291" priority="114" stopIfTrue="1" operator="equal">
      <formula>"GW"</formula>
    </cfRule>
    <cfRule type="cellIs" dxfId="1290" priority="115" stopIfTrue="1" operator="equal">
      <formula>"GU"</formula>
    </cfRule>
  </conditionalFormatting>
  <conditionalFormatting sqref="A510:A511">
    <cfRule type="cellIs" dxfId="1289" priority="101" stopIfTrue="1" operator="equal">
      <formula>"W"</formula>
    </cfRule>
    <cfRule type="cellIs" dxfId="1288" priority="102" stopIfTrue="1" operator="equal">
      <formula>"U"</formula>
    </cfRule>
    <cfRule type="cellIs" dxfId="1287" priority="103" stopIfTrue="1" operator="equal">
      <formula>"B"</formula>
    </cfRule>
    <cfRule type="cellIs" dxfId="1286" priority="104" stopIfTrue="1" operator="equal">
      <formula>"R"</formula>
    </cfRule>
    <cfRule type="cellIs" dxfId="1285" priority="105" stopIfTrue="1" operator="equal">
      <formula>"G"</formula>
    </cfRule>
  </conditionalFormatting>
  <conditionalFormatting sqref="A514">
    <cfRule type="cellIs" dxfId="1284" priority="91" stopIfTrue="1" operator="equal">
      <formula>"WU"</formula>
    </cfRule>
    <cfRule type="cellIs" dxfId="1283" priority="92" stopIfTrue="1" operator="equal">
      <formula>"WB"</formula>
    </cfRule>
    <cfRule type="cellIs" dxfId="1282" priority="93" stopIfTrue="1" operator="equal">
      <formula>"UB"</formula>
    </cfRule>
    <cfRule type="cellIs" dxfId="1281" priority="94" stopIfTrue="1" operator="equal">
      <formula>"UR"</formula>
    </cfRule>
    <cfRule type="cellIs" dxfId="1280" priority="95" stopIfTrue="1" operator="equal">
      <formula>"BR"</formula>
    </cfRule>
    <cfRule type="cellIs" dxfId="1279" priority="96" stopIfTrue="1" operator="equal">
      <formula>"BG"</formula>
    </cfRule>
    <cfRule type="cellIs" dxfId="1278" priority="97" stopIfTrue="1" operator="equal">
      <formula>"RG"</formula>
    </cfRule>
    <cfRule type="cellIs" dxfId="1277" priority="98" stopIfTrue="1" operator="equal">
      <formula>"RW"</formula>
    </cfRule>
    <cfRule type="cellIs" dxfId="1276" priority="99" stopIfTrue="1" operator="equal">
      <formula>"GW"</formula>
    </cfRule>
    <cfRule type="cellIs" dxfId="1275" priority="100" stopIfTrue="1" operator="equal">
      <formula>"GU"</formula>
    </cfRule>
  </conditionalFormatting>
  <conditionalFormatting sqref="A520">
    <cfRule type="cellIs" dxfId="1274" priority="86" stopIfTrue="1" operator="equal">
      <formula>"W"</formula>
    </cfRule>
    <cfRule type="cellIs" dxfId="1273" priority="87" stopIfTrue="1" operator="equal">
      <formula>"U"</formula>
    </cfRule>
    <cfRule type="cellIs" dxfId="1272" priority="88" stopIfTrue="1" operator="equal">
      <formula>"B"</formula>
    </cfRule>
    <cfRule type="cellIs" dxfId="1271" priority="89" stopIfTrue="1" operator="equal">
      <formula>"R"</formula>
    </cfRule>
    <cfRule type="cellIs" dxfId="1270" priority="90" stopIfTrue="1" operator="equal">
      <formula>"G"</formula>
    </cfRule>
  </conditionalFormatting>
  <conditionalFormatting sqref="A526">
    <cfRule type="cellIs" dxfId="1269" priority="76" stopIfTrue="1" operator="equal">
      <formula>"WU"</formula>
    </cfRule>
    <cfRule type="cellIs" dxfId="1268" priority="77" stopIfTrue="1" operator="equal">
      <formula>"WB"</formula>
    </cfRule>
    <cfRule type="cellIs" dxfId="1267" priority="78" stopIfTrue="1" operator="equal">
      <formula>"UB"</formula>
    </cfRule>
    <cfRule type="cellIs" dxfId="1266" priority="79" stopIfTrue="1" operator="equal">
      <formula>"UR"</formula>
    </cfRule>
    <cfRule type="cellIs" dxfId="1265" priority="80" stopIfTrue="1" operator="equal">
      <formula>"BR"</formula>
    </cfRule>
    <cfRule type="cellIs" dxfId="1264" priority="81" stopIfTrue="1" operator="equal">
      <formula>"BG"</formula>
    </cfRule>
    <cfRule type="cellIs" dxfId="1263" priority="82" stopIfTrue="1" operator="equal">
      <formula>"RG"</formula>
    </cfRule>
    <cfRule type="cellIs" dxfId="1262" priority="83" stopIfTrue="1" operator="equal">
      <formula>"RW"</formula>
    </cfRule>
    <cfRule type="cellIs" dxfId="1261" priority="84" stopIfTrue="1" operator="equal">
      <formula>"GW"</formula>
    </cfRule>
    <cfRule type="cellIs" dxfId="1260" priority="85" stopIfTrue="1" operator="equal">
      <formula>"GU"</formula>
    </cfRule>
  </conditionalFormatting>
  <conditionalFormatting sqref="A523:A524">
    <cfRule type="cellIs" dxfId="1259" priority="71" stopIfTrue="1" operator="equal">
      <formula>"W"</formula>
    </cfRule>
    <cfRule type="cellIs" dxfId="1258" priority="72" stopIfTrue="1" operator="equal">
      <formula>"U"</formula>
    </cfRule>
    <cfRule type="cellIs" dxfId="1257" priority="73" stopIfTrue="1" operator="equal">
      <formula>"B"</formula>
    </cfRule>
    <cfRule type="cellIs" dxfId="1256" priority="74" stopIfTrue="1" operator="equal">
      <formula>"R"</formula>
    </cfRule>
    <cfRule type="cellIs" dxfId="1255" priority="75" stopIfTrue="1" operator="equal">
      <formula>"G"</formula>
    </cfRule>
  </conditionalFormatting>
  <conditionalFormatting sqref="A527">
    <cfRule type="cellIs" dxfId="1254" priority="61" stopIfTrue="1" operator="equal">
      <formula>"WU"</formula>
    </cfRule>
    <cfRule type="cellIs" dxfId="1253" priority="62" stopIfTrue="1" operator="equal">
      <formula>"WB"</formula>
    </cfRule>
    <cfRule type="cellIs" dxfId="1252" priority="63" stopIfTrue="1" operator="equal">
      <formula>"UB"</formula>
    </cfRule>
    <cfRule type="cellIs" dxfId="1251" priority="64" stopIfTrue="1" operator="equal">
      <formula>"UR"</formula>
    </cfRule>
    <cfRule type="cellIs" dxfId="1250" priority="65" stopIfTrue="1" operator="equal">
      <formula>"BR"</formula>
    </cfRule>
    <cfRule type="cellIs" dxfId="1249" priority="66" stopIfTrue="1" operator="equal">
      <formula>"BG"</formula>
    </cfRule>
    <cfRule type="cellIs" dxfId="1248" priority="67" stopIfTrue="1" operator="equal">
      <formula>"RG"</formula>
    </cfRule>
    <cfRule type="cellIs" dxfId="1247" priority="68" stopIfTrue="1" operator="equal">
      <formula>"RW"</formula>
    </cfRule>
    <cfRule type="cellIs" dxfId="1246" priority="69" stopIfTrue="1" operator="equal">
      <formula>"GW"</formula>
    </cfRule>
    <cfRule type="cellIs" dxfId="1245" priority="70" stopIfTrue="1" operator="equal">
      <formula>"GU"</formula>
    </cfRule>
  </conditionalFormatting>
  <conditionalFormatting sqref="A533">
    <cfRule type="cellIs" dxfId="1244" priority="56" stopIfTrue="1" operator="equal">
      <formula>"W"</formula>
    </cfRule>
    <cfRule type="cellIs" dxfId="1243" priority="57" stopIfTrue="1" operator="equal">
      <formula>"U"</formula>
    </cfRule>
    <cfRule type="cellIs" dxfId="1242" priority="58" stopIfTrue="1" operator="equal">
      <formula>"B"</formula>
    </cfRule>
    <cfRule type="cellIs" dxfId="1241" priority="59" stopIfTrue="1" operator="equal">
      <formula>"R"</formula>
    </cfRule>
    <cfRule type="cellIs" dxfId="1240" priority="60" stopIfTrue="1" operator="equal">
      <formula>"G"</formula>
    </cfRule>
  </conditionalFormatting>
  <conditionalFormatting sqref="A539">
    <cfRule type="cellIs" dxfId="1239" priority="46" stopIfTrue="1" operator="equal">
      <formula>"WU"</formula>
    </cfRule>
    <cfRule type="cellIs" dxfId="1238" priority="47" stopIfTrue="1" operator="equal">
      <formula>"WB"</formula>
    </cfRule>
    <cfRule type="cellIs" dxfId="1237" priority="48" stopIfTrue="1" operator="equal">
      <formula>"UB"</formula>
    </cfRule>
    <cfRule type="cellIs" dxfId="1236" priority="49" stopIfTrue="1" operator="equal">
      <formula>"UR"</formula>
    </cfRule>
    <cfRule type="cellIs" dxfId="1235" priority="50" stopIfTrue="1" operator="equal">
      <formula>"BR"</formula>
    </cfRule>
    <cfRule type="cellIs" dxfId="1234" priority="51" stopIfTrue="1" operator="equal">
      <formula>"BG"</formula>
    </cfRule>
    <cfRule type="cellIs" dxfId="1233" priority="52" stopIfTrue="1" operator="equal">
      <formula>"RG"</formula>
    </cfRule>
    <cfRule type="cellIs" dxfId="1232" priority="53" stopIfTrue="1" operator="equal">
      <formula>"RW"</formula>
    </cfRule>
    <cfRule type="cellIs" dxfId="1231" priority="54" stopIfTrue="1" operator="equal">
      <formula>"GW"</formula>
    </cfRule>
    <cfRule type="cellIs" dxfId="1230" priority="55" stopIfTrue="1" operator="equal">
      <formula>"GU"</formula>
    </cfRule>
  </conditionalFormatting>
  <conditionalFormatting sqref="A536:A537">
    <cfRule type="cellIs" dxfId="1229" priority="41" stopIfTrue="1" operator="equal">
      <formula>"W"</formula>
    </cfRule>
    <cfRule type="cellIs" dxfId="1228" priority="42" stopIfTrue="1" operator="equal">
      <formula>"U"</formula>
    </cfRule>
    <cfRule type="cellIs" dxfId="1227" priority="43" stopIfTrue="1" operator="equal">
      <formula>"B"</formula>
    </cfRule>
    <cfRule type="cellIs" dxfId="1226" priority="44" stopIfTrue="1" operator="equal">
      <formula>"R"</formula>
    </cfRule>
    <cfRule type="cellIs" dxfId="1225" priority="45" stopIfTrue="1" operator="equal">
      <formula>"G"</formula>
    </cfRule>
  </conditionalFormatting>
  <conditionalFormatting sqref="A540">
    <cfRule type="cellIs" dxfId="1224" priority="31" stopIfTrue="1" operator="equal">
      <formula>"WU"</formula>
    </cfRule>
    <cfRule type="cellIs" dxfId="1223" priority="32" stopIfTrue="1" operator="equal">
      <formula>"WB"</formula>
    </cfRule>
    <cfRule type="cellIs" dxfId="1222" priority="33" stopIfTrue="1" operator="equal">
      <formula>"UB"</formula>
    </cfRule>
    <cfRule type="cellIs" dxfId="1221" priority="34" stopIfTrue="1" operator="equal">
      <formula>"UR"</formula>
    </cfRule>
    <cfRule type="cellIs" dxfId="1220" priority="35" stopIfTrue="1" operator="equal">
      <formula>"BR"</formula>
    </cfRule>
    <cfRule type="cellIs" dxfId="1219" priority="36" stopIfTrue="1" operator="equal">
      <formula>"BG"</formula>
    </cfRule>
    <cfRule type="cellIs" dxfId="1218" priority="37" stopIfTrue="1" operator="equal">
      <formula>"RG"</formula>
    </cfRule>
    <cfRule type="cellIs" dxfId="1217" priority="38" stopIfTrue="1" operator="equal">
      <formula>"RW"</formula>
    </cfRule>
    <cfRule type="cellIs" dxfId="1216" priority="39" stopIfTrue="1" operator="equal">
      <formula>"GW"</formula>
    </cfRule>
    <cfRule type="cellIs" dxfId="1215" priority="40" stopIfTrue="1" operator="equal">
      <formula>"GU"</formula>
    </cfRule>
  </conditionalFormatting>
  <conditionalFormatting sqref="A546">
    <cfRule type="cellIs" dxfId="1214" priority="26" stopIfTrue="1" operator="equal">
      <formula>"W"</formula>
    </cfRule>
    <cfRule type="cellIs" dxfId="1213" priority="27" stopIfTrue="1" operator="equal">
      <formula>"U"</formula>
    </cfRule>
    <cfRule type="cellIs" dxfId="1212" priority="28" stopIfTrue="1" operator="equal">
      <formula>"B"</formula>
    </cfRule>
    <cfRule type="cellIs" dxfId="1211" priority="29" stopIfTrue="1" operator="equal">
      <formula>"R"</formula>
    </cfRule>
    <cfRule type="cellIs" dxfId="1210" priority="30" stopIfTrue="1" operator="equal">
      <formula>"G"</formula>
    </cfRule>
  </conditionalFormatting>
  <conditionalFormatting sqref="A552">
    <cfRule type="cellIs" dxfId="1209" priority="16" stopIfTrue="1" operator="equal">
      <formula>"WU"</formula>
    </cfRule>
    <cfRule type="cellIs" dxfId="1208" priority="17" stopIfTrue="1" operator="equal">
      <formula>"WB"</formula>
    </cfRule>
    <cfRule type="cellIs" dxfId="1207" priority="18" stopIfTrue="1" operator="equal">
      <formula>"UB"</formula>
    </cfRule>
    <cfRule type="cellIs" dxfId="1206" priority="19" stopIfTrue="1" operator="equal">
      <formula>"UR"</formula>
    </cfRule>
    <cfRule type="cellIs" dxfId="1205" priority="20" stopIfTrue="1" operator="equal">
      <formula>"BR"</formula>
    </cfRule>
    <cfRule type="cellIs" dxfId="1204" priority="21" stopIfTrue="1" operator="equal">
      <formula>"BG"</formula>
    </cfRule>
    <cfRule type="cellIs" dxfId="1203" priority="22" stopIfTrue="1" operator="equal">
      <formula>"RG"</formula>
    </cfRule>
    <cfRule type="cellIs" dxfId="1202" priority="23" stopIfTrue="1" operator="equal">
      <formula>"RW"</formula>
    </cfRule>
    <cfRule type="cellIs" dxfId="1201" priority="24" stopIfTrue="1" operator="equal">
      <formula>"GW"</formula>
    </cfRule>
    <cfRule type="cellIs" dxfId="1200" priority="25" stopIfTrue="1" operator="equal">
      <formula>"GU"</formula>
    </cfRule>
  </conditionalFormatting>
  <conditionalFormatting sqref="A549:A550">
    <cfRule type="cellIs" dxfId="1199" priority="11" stopIfTrue="1" operator="equal">
      <formula>"W"</formula>
    </cfRule>
    <cfRule type="cellIs" dxfId="1198" priority="12" stopIfTrue="1" operator="equal">
      <formula>"U"</formula>
    </cfRule>
    <cfRule type="cellIs" dxfId="1197" priority="13" stopIfTrue="1" operator="equal">
      <formula>"B"</formula>
    </cfRule>
    <cfRule type="cellIs" dxfId="1196" priority="14" stopIfTrue="1" operator="equal">
      <formula>"R"</formula>
    </cfRule>
    <cfRule type="cellIs" dxfId="1195" priority="15" stopIfTrue="1" operator="equal">
      <formula>"G"</formula>
    </cfRule>
  </conditionalFormatting>
  <conditionalFormatting sqref="A553">
    <cfRule type="cellIs" dxfId="1194" priority="1" stopIfTrue="1" operator="equal">
      <formula>"WU"</formula>
    </cfRule>
    <cfRule type="cellIs" dxfId="1193" priority="2" stopIfTrue="1" operator="equal">
      <formula>"WB"</formula>
    </cfRule>
    <cfRule type="cellIs" dxfId="1192" priority="3" stopIfTrue="1" operator="equal">
      <formula>"UB"</formula>
    </cfRule>
    <cfRule type="cellIs" dxfId="1191" priority="4" stopIfTrue="1" operator="equal">
      <formula>"UR"</formula>
    </cfRule>
    <cfRule type="cellIs" dxfId="1190" priority="5" stopIfTrue="1" operator="equal">
      <formula>"BR"</formula>
    </cfRule>
    <cfRule type="cellIs" dxfId="1189" priority="6" stopIfTrue="1" operator="equal">
      <formula>"BG"</formula>
    </cfRule>
    <cfRule type="cellIs" dxfId="1188" priority="7" stopIfTrue="1" operator="equal">
      <formula>"RG"</formula>
    </cfRule>
    <cfRule type="cellIs" dxfId="1187" priority="8" stopIfTrue="1" operator="equal">
      <formula>"RW"</formula>
    </cfRule>
    <cfRule type="cellIs" dxfId="1186" priority="9" stopIfTrue="1" operator="equal">
      <formula>"GW"</formula>
    </cfRule>
    <cfRule type="cellIs" dxfId="1185" priority="10" stopIfTrue="1" operator="equal">
      <formula>"GU"</formula>
    </cfRule>
  </conditionalFormatting>
  <pageMargins left="0.7" right="0.7" top="0.75" bottom="0.75" header="0.3" footer="0.3"/>
  <pageSetup paperSize="9"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exporter_detail">
                <anchor moveWithCells="1" sizeWithCells="1">
                  <from>
                    <xdr:col>1</xdr:col>
                    <xdr:colOff>2790825</xdr:colOff>
                    <xdr:row>8</xdr:row>
                    <xdr:rowOff>66675</xdr:rowOff>
                  </from>
                  <to>
                    <xdr:col>3</xdr:col>
                    <xdr:colOff>19050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FFFF00"/>
  </sheetPr>
  <dimension ref="A1:BB1007"/>
  <sheetViews>
    <sheetView zoomScaleNormal="100" workbookViewId="0">
      <pane ySplit="15" topLeftCell="A16" activePane="bottomLeft" state="frozenSplit"/>
      <selection pane="bottomLeft" activeCell="C57" sqref="C57"/>
    </sheetView>
  </sheetViews>
  <sheetFormatPr baseColWidth="10" defaultColWidth="0" defaultRowHeight="10.5" zeroHeight="1" x14ac:dyDescent="0.15"/>
  <cols>
    <col min="1" max="1" width="4.28515625" style="432" customWidth="1"/>
    <col min="2" max="2" width="9.42578125" style="457" bestFit="1" customWidth="1"/>
    <col min="3" max="3" width="48.5703125" style="284" bestFit="1" customWidth="1"/>
    <col min="4" max="4" width="77.42578125" style="284" bestFit="1" customWidth="1"/>
    <col min="5" max="5" width="7.140625" style="432" bestFit="1" customWidth="1"/>
    <col min="6" max="6" width="7.42578125" style="445" bestFit="1" customWidth="1"/>
    <col min="7" max="7" width="6.28515625" style="445" hidden="1" customWidth="1"/>
    <col min="8" max="8" width="1.85546875" style="284" hidden="1" customWidth="1"/>
    <col min="9" max="9" width="3.5703125" style="284" hidden="1" customWidth="1"/>
    <col min="10" max="10" width="8.85546875" style="284" hidden="1" customWidth="1"/>
    <col min="11" max="11" width="7.28515625" style="284" hidden="1" customWidth="1"/>
    <col min="12" max="12" width="2.28515625" style="284" hidden="1" customWidth="1"/>
    <col min="13" max="13" width="7.42578125" style="284" hidden="1" customWidth="1"/>
    <col min="14" max="14" width="4.5703125" style="284" hidden="1" customWidth="1"/>
    <col min="15" max="15" width="9.28515625" style="432" hidden="1" customWidth="1"/>
    <col min="16" max="16" width="49.5703125" style="284" hidden="1" customWidth="1"/>
    <col min="17" max="17" width="3.42578125" style="432" hidden="1" customWidth="1"/>
    <col min="18" max="20" width="3.28515625" style="432" hidden="1" customWidth="1"/>
    <col min="21" max="22" width="3.85546875" style="432" hidden="1" customWidth="1"/>
    <col min="23" max="23" width="5" style="284" hidden="1" customWidth="1"/>
    <col min="24" max="24" width="5" style="432" hidden="1" customWidth="1"/>
    <col min="25" max="26" width="5.140625" style="432" hidden="1" customWidth="1"/>
    <col min="27" max="27" width="5" style="432" hidden="1" customWidth="1"/>
    <col min="28" max="28" width="8.5703125" style="446" hidden="1" customWidth="1"/>
    <col min="29" max="29" width="6.28515625" style="284" hidden="1" customWidth="1"/>
    <col min="30" max="30" width="3.85546875" style="447" hidden="1" customWidth="1"/>
    <col min="31" max="31" width="3.85546875" style="448" hidden="1" customWidth="1"/>
    <col min="32" max="32" width="8.5703125" style="284" hidden="1" customWidth="1"/>
    <col min="33" max="33" width="9.28515625" style="284" hidden="1" customWidth="1"/>
    <col min="34" max="34" width="6.28515625" style="284" hidden="1" customWidth="1"/>
    <col min="35" max="35" width="7.7109375" style="284" hidden="1" customWidth="1"/>
    <col min="36" max="36" width="16.5703125" style="284" hidden="1" customWidth="1"/>
    <col min="37" max="37" width="19.7109375" style="284" hidden="1" customWidth="1"/>
    <col min="38" max="38" width="6.28515625" style="284" hidden="1" customWidth="1"/>
    <col min="39" max="43" width="5.42578125" style="284" hidden="1" customWidth="1"/>
    <col min="44" max="45" width="8.42578125" style="284" hidden="1" customWidth="1"/>
    <col min="46" max="46" width="6.28515625" style="284" hidden="1" customWidth="1"/>
    <col min="47" max="51" width="5.42578125" style="284" hidden="1" customWidth="1"/>
    <col min="52" max="52" width="11.42578125" style="284" hidden="1" customWidth="1"/>
    <col min="53" max="53" width="7.42578125" style="284" hidden="1" customWidth="1"/>
    <col min="54" max="54" width="42.28515625" style="284" hidden="1" customWidth="1"/>
    <col min="55" max="16384" width="11.42578125" style="284" hidden="1"/>
  </cols>
  <sheetData>
    <row r="1" spans="1:28" ht="18" x14ac:dyDescent="0.15">
      <c r="A1" s="1588" t="s">
        <v>236</v>
      </c>
      <c r="B1" s="1588"/>
      <c r="C1" s="1588"/>
      <c r="D1" s="1588"/>
      <c r="E1" s="1588"/>
      <c r="F1" s="1588"/>
      <c r="H1" s="445"/>
      <c r="I1" s="445"/>
      <c r="J1" s="445"/>
      <c r="K1" s="445"/>
      <c r="L1" s="445"/>
      <c r="M1" s="445"/>
      <c r="N1" s="445"/>
    </row>
    <row r="2" spans="1:28" ht="14.25" x14ac:dyDescent="0.2">
      <c r="A2" s="449"/>
      <c r="B2" s="449"/>
      <c r="C2" s="449"/>
      <c r="D2" s="449"/>
      <c r="E2" s="449"/>
      <c r="F2" s="449"/>
      <c r="H2" s="445"/>
      <c r="I2" s="445"/>
      <c r="J2" s="445"/>
      <c r="K2" s="445"/>
      <c r="L2" s="445"/>
      <c r="M2" s="445"/>
      <c r="N2" s="445"/>
      <c r="O2" s="445"/>
      <c r="R2" s="284"/>
      <c r="S2" s="284"/>
      <c r="T2" s="284"/>
      <c r="U2" s="284"/>
      <c r="V2" s="284"/>
      <c r="X2" s="284"/>
      <c r="Y2" s="284"/>
      <c r="Z2" s="284"/>
      <c r="AA2" s="284"/>
    </row>
    <row r="3" spans="1:28" ht="14.25" x14ac:dyDescent="0.2">
      <c r="A3" s="449"/>
      <c r="B3" s="449"/>
      <c r="C3" s="449"/>
      <c r="D3" s="449"/>
      <c r="E3" s="450"/>
      <c r="F3" s="449"/>
      <c r="H3" s="445"/>
      <c r="I3" s="445"/>
      <c r="J3" s="445"/>
      <c r="K3" s="445"/>
      <c r="L3" s="445"/>
      <c r="M3" s="445"/>
      <c r="N3" s="445"/>
      <c r="O3" s="445"/>
      <c r="R3" s="31"/>
      <c r="S3" s="31"/>
      <c r="T3" s="31"/>
      <c r="U3" s="31"/>
      <c r="V3" s="31"/>
      <c r="W3" s="31"/>
      <c r="X3" s="31"/>
      <c r="Y3" s="31"/>
      <c r="Z3" s="31"/>
      <c r="AA3" s="31"/>
      <c r="AB3" s="451"/>
    </row>
    <row r="4" spans="1:28" ht="14.25" x14ac:dyDescent="0.2">
      <c r="A4" s="449"/>
      <c r="B4" s="449"/>
      <c r="C4" s="449"/>
      <c r="D4" s="449"/>
      <c r="E4" s="450"/>
      <c r="F4" s="449"/>
      <c r="H4" s="445"/>
      <c r="I4" s="445"/>
      <c r="J4" s="445"/>
      <c r="K4" s="445"/>
      <c r="L4" s="445"/>
      <c r="M4" s="445"/>
      <c r="N4" s="445"/>
      <c r="O4" s="445"/>
      <c r="R4" s="31"/>
      <c r="S4" s="31"/>
      <c r="T4" s="31"/>
      <c r="U4" s="31"/>
      <c r="V4" s="31"/>
      <c r="W4" s="31"/>
      <c r="X4" s="31"/>
      <c r="Y4" s="31"/>
      <c r="Z4" s="31"/>
      <c r="AA4" s="31"/>
      <c r="AB4" s="451"/>
    </row>
    <row r="5" spans="1:28" ht="14.25" x14ac:dyDescent="0.2">
      <c r="A5" s="349" t="s">
        <v>0</v>
      </c>
      <c r="B5" s="350">
        <f>K5</f>
        <v>0.18098694633355911</v>
      </c>
      <c r="C5" s="449"/>
      <c r="D5" s="449"/>
      <c r="E5" s="450"/>
      <c r="F5" s="449"/>
      <c r="H5" s="51">
        <f>RANK(K5,score)</f>
        <v>5</v>
      </c>
      <c r="I5" s="52" t="s">
        <v>0</v>
      </c>
      <c r="J5" s="32" t="str">
        <f t="shared" ref="J5:J14" si="0">VLOOKUP(I5,LibProfils,3,FALSE)</f>
        <v>blanc</v>
      </c>
      <c r="K5" s="107">
        <v>0.18098694633355911</v>
      </c>
      <c r="L5" s="106">
        <f>H5</f>
        <v>5</v>
      </c>
      <c r="M5" s="445"/>
      <c r="N5" s="445"/>
      <c r="O5" s="445"/>
      <c r="AB5" s="451"/>
    </row>
    <row r="6" spans="1:28" ht="14.25" x14ac:dyDescent="0.2">
      <c r="A6" s="351" t="s">
        <v>3</v>
      </c>
      <c r="B6" s="350">
        <f>K6</f>
        <v>0.73099056744574153</v>
      </c>
      <c r="C6" s="1501" t="s">
        <v>363</v>
      </c>
      <c r="D6" s="1476" t="str">
        <f>VLOOKUP(D12,LibProfils,6,FALSE)</f>
        <v>UR.g</v>
      </c>
      <c r="E6" s="450"/>
      <c r="F6" s="449"/>
      <c r="H6" s="51">
        <f>RANK(K6,score)</f>
        <v>2</v>
      </c>
      <c r="I6" s="53" t="s">
        <v>3</v>
      </c>
      <c r="J6" s="33" t="str">
        <f t="shared" si="0"/>
        <v>bleu</v>
      </c>
      <c r="K6" s="107">
        <v>0.73099056744574153</v>
      </c>
      <c r="L6" s="106">
        <f>H6</f>
        <v>2</v>
      </c>
      <c r="M6" s="445"/>
      <c r="N6" s="445"/>
      <c r="O6" s="445"/>
      <c r="AB6" s="451"/>
    </row>
    <row r="7" spans="1:28" ht="14.25" x14ac:dyDescent="0.2">
      <c r="A7" s="352" t="s">
        <v>2</v>
      </c>
      <c r="B7" s="350">
        <f>K7</f>
        <v>0.23782856892670209</v>
      </c>
      <c r="C7" s="1475"/>
      <c r="D7" s="1477" t="str">
        <f>VLOOKUP(D6,LibProfils,4,FALSE)</f>
        <v>vivre ses rêves</v>
      </c>
      <c r="E7" s="450"/>
      <c r="F7" s="449"/>
      <c r="H7" s="51">
        <f>RANK(K7,score)</f>
        <v>4</v>
      </c>
      <c r="I7" s="50" t="s">
        <v>2</v>
      </c>
      <c r="J7" s="34" t="str">
        <f t="shared" si="0"/>
        <v>noir</v>
      </c>
      <c r="K7" s="107">
        <v>0.23782856892670209</v>
      </c>
      <c r="L7" s="106">
        <f>H7</f>
        <v>4</v>
      </c>
      <c r="M7" s="445"/>
      <c r="N7" s="445"/>
      <c r="O7" s="445"/>
      <c r="AB7" s="451"/>
    </row>
    <row r="8" spans="1:28" ht="14.25" x14ac:dyDescent="0.2">
      <c r="A8" s="353" t="s">
        <v>4</v>
      </c>
      <c r="B8" s="350">
        <f>K8</f>
        <v>0.79496353496742456</v>
      </c>
      <c r="C8" s="1478"/>
      <c r="D8" s="1478" t="str">
        <f>VLOOKUP(D6,LibProfils,5,FALSE)</f>
        <v>laisser libre cours à son imagination</v>
      </c>
      <c r="E8" s="450"/>
      <c r="F8" s="449"/>
      <c r="H8" s="51">
        <f>RANK(K8,score)</f>
        <v>1</v>
      </c>
      <c r="I8" s="54" t="s">
        <v>4</v>
      </c>
      <c r="J8" s="35" t="str">
        <f t="shared" si="0"/>
        <v>rouge</v>
      </c>
      <c r="K8" s="107">
        <v>0.79496353496742456</v>
      </c>
      <c r="L8" s="106">
        <f>H8</f>
        <v>1</v>
      </c>
      <c r="M8" s="445"/>
      <c r="N8" s="445"/>
      <c r="O8" s="445"/>
      <c r="AB8" s="451"/>
    </row>
    <row r="9" spans="1:28" ht="14.25" x14ac:dyDescent="0.2">
      <c r="A9" s="354" t="s">
        <v>5</v>
      </c>
      <c r="B9" s="350">
        <f>K9</f>
        <v>0.58059870525492874</v>
      </c>
      <c r="C9" s="452"/>
      <c r="D9" s="452"/>
      <c r="E9" s="450"/>
      <c r="F9" s="449"/>
      <c r="H9" s="51">
        <f>RANK(K9,score)</f>
        <v>3</v>
      </c>
      <c r="I9" s="55" t="s">
        <v>5</v>
      </c>
      <c r="J9" s="36" t="str">
        <f t="shared" si="0"/>
        <v>vert</v>
      </c>
      <c r="K9" s="107">
        <v>0.58059870525492874</v>
      </c>
      <c r="L9" s="106">
        <f>H9</f>
        <v>3</v>
      </c>
      <c r="M9" s="445"/>
      <c r="N9" s="445"/>
      <c r="O9" s="445"/>
      <c r="AB9" s="451"/>
    </row>
    <row r="10" spans="1:28" ht="14.25" x14ac:dyDescent="0.2">
      <c r="A10" s="449"/>
      <c r="B10" s="449"/>
      <c r="C10" s="449"/>
      <c r="D10" s="452"/>
      <c r="E10" s="450"/>
      <c r="F10" s="449"/>
      <c r="H10" s="51"/>
      <c r="I10" s="52" t="s">
        <v>242</v>
      </c>
      <c r="J10" s="32" t="str">
        <f t="shared" si="0"/>
        <v>non-blanc</v>
      </c>
      <c r="K10" s="107">
        <f>1-K5</f>
        <v>0.81901305366644084</v>
      </c>
      <c r="L10" s="106"/>
      <c r="M10" s="445"/>
      <c r="N10" s="445"/>
      <c r="O10" s="445"/>
      <c r="R10" s="284"/>
      <c r="S10" s="284"/>
      <c r="T10" s="284"/>
      <c r="U10" s="284"/>
      <c r="V10" s="284"/>
      <c r="X10" s="284"/>
      <c r="Y10" s="284"/>
      <c r="Z10" s="284"/>
      <c r="AA10" s="284"/>
    </row>
    <row r="11" spans="1:28" ht="14.25" x14ac:dyDescent="0.2">
      <c r="A11" s="449"/>
      <c r="B11" s="449"/>
      <c r="C11" s="449"/>
      <c r="D11" s="452"/>
      <c r="E11" s="450"/>
      <c r="F11" s="449"/>
      <c r="H11" s="51"/>
      <c r="I11" s="53" t="s">
        <v>243</v>
      </c>
      <c r="J11" s="33" t="str">
        <f t="shared" si="0"/>
        <v>non-bleu</v>
      </c>
      <c r="K11" s="107">
        <f t="shared" ref="K11:K14" si="1">1-K6</f>
        <v>0.26900943255425847</v>
      </c>
      <c r="L11" s="106"/>
      <c r="M11" s="445"/>
      <c r="N11" s="445"/>
      <c r="O11" s="445"/>
      <c r="R11" s="284"/>
      <c r="S11" s="284"/>
      <c r="T11" s="284"/>
      <c r="U11" s="284"/>
      <c r="V11" s="284"/>
      <c r="X11" s="284"/>
      <c r="Y11" s="284"/>
      <c r="Z11" s="284"/>
      <c r="AA11" s="284"/>
    </row>
    <row r="12" spans="1:28" ht="14.25" x14ac:dyDescent="0.2">
      <c r="A12" s="449"/>
      <c r="B12" s="449"/>
      <c r="C12" s="1502" t="s">
        <v>458</v>
      </c>
      <c r="D12" s="1480" t="str">
        <f>usrProfil360(K5,K6,K7,K8,K9)</f>
        <v>RU G BW</v>
      </c>
      <c r="E12" s="450"/>
      <c r="F12" s="449"/>
      <c r="H12" s="51"/>
      <c r="I12" s="50" t="s">
        <v>244</v>
      </c>
      <c r="J12" s="34" t="str">
        <f t="shared" si="0"/>
        <v>non-noir</v>
      </c>
      <c r="K12" s="107">
        <f t="shared" si="1"/>
        <v>0.76217143107329788</v>
      </c>
      <c r="L12" s="106"/>
      <c r="M12" s="445"/>
      <c r="N12" s="445"/>
      <c r="O12" s="445"/>
      <c r="R12" s="284"/>
      <c r="S12" s="284"/>
      <c r="T12" s="284"/>
      <c r="U12" s="284"/>
      <c r="V12" s="284"/>
      <c r="X12" s="284"/>
      <c r="Y12" s="284"/>
      <c r="Z12" s="284"/>
      <c r="AA12" s="284"/>
    </row>
    <row r="13" spans="1:28" ht="14.25" x14ac:dyDescent="0.2">
      <c r="A13" s="449"/>
      <c r="B13" s="449"/>
      <c r="C13" s="1479"/>
      <c r="D13" s="1481" t="str">
        <f>VLOOKUP(D12,LibProfils,4,FALSE)</f>
        <v>vivre ses rêves (et vivre avec légèreté)</v>
      </c>
      <c r="E13" s="450"/>
      <c r="F13" s="449"/>
      <c r="H13" s="51"/>
      <c r="I13" s="54" t="s">
        <v>245</v>
      </c>
      <c r="J13" s="35" t="str">
        <f t="shared" si="0"/>
        <v>non-rouge</v>
      </c>
      <c r="K13" s="107">
        <f t="shared" si="1"/>
        <v>0.20503646503257544</v>
      </c>
      <c r="L13" s="106"/>
      <c r="M13" s="445"/>
      <c r="N13" s="445"/>
      <c r="O13" s="445"/>
      <c r="R13" s="284"/>
      <c r="S13" s="284"/>
      <c r="T13" s="284"/>
      <c r="U13" s="284"/>
      <c r="V13" s="284"/>
      <c r="X13" s="284"/>
      <c r="Y13" s="284"/>
      <c r="Z13" s="284"/>
      <c r="AA13" s="284"/>
    </row>
    <row r="14" spans="1:28" ht="14.25" x14ac:dyDescent="0.2">
      <c r="A14" s="449"/>
      <c r="B14" s="449"/>
      <c r="C14" s="1479"/>
      <c r="D14" s="1482" t="str">
        <f>VLOOKUP(D12,LibProfils,5,FALSE)</f>
        <v>laisser libre cours à son imagination (et mettre sa joie au commandes)</v>
      </c>
      <c r="E14" s="450"/>
      <c r="F14" s="449"/>
      <c r="H14" s="51"/>
      <c r="I14" s="55" t="s">
        <v>246</v>
      </c>
      <c r="J14" s="36" t="str">
        <f t="shared" si="0"/>
        <v>non-vert</v>
      </c>
      <c r="K14" s="107">
        <f t="shared" si="1"/>
        <v>0.41940129474507126</v>
      </c>
      <c r="L14" s="106"/>
      <c r="M14" s="445"/>
      <c r="N14" s="445"/>
      <c r="O14" s="445"/>
      <c r="R14" s="284"/>
      <c r="S14" s="284"/>
      <c r="T14" s="284"/>
      <c r="U14" s="284"/>
      <c r="V14" s="284"/>
      <c r="X14" s="284"/>
      <c r="Y14" s="284"/>
      <c r="Z14" s="284"/>
      <c r="AA14" s="284"/>
    </row>
    <row r="15" spans="1:28" ht="14.25" x14ac:dyDescent="0.2">
      <c r="A15" s="449"/>
      <c r="B15" s="449"/>
      <c r="C15" s="449"/>
      <c r="D15" s="452"/>
      <c r="E15" s="450"/>
      <c r="F15" s="449"/>
      <c r="H15" s="445"/>
      <c r="I15" s="445"/>
      <c r="J15" s="445"/>
      <c r="K15" s="445"/>
      <c r="L15" s="445"/>
      <c r="M15" s="445"/>
      <c r="N15" s="445"/>
      <c r="O15" s="445"/>
      <c r="R15" s="284"/>
      <c r="S15" s="284"/>
      <c r="T15" s="284"/>
      <c r="U15" s="284"/>
      <c r="V15" s="284"/>
      <c r="X15" s="284"/>
      <c r="Y15" s="284"/>
      <c r="Z15" s="284"/>
      <c r="AA15" s="284"/>
    </row>
    <row r="16" spans="1:28" x14ac:dyDescent="0.15"/>
    <row r="17" spans="1:33" x14ac:dyDescent="0.15"/>
    <row r="18" spans="1:33" ht="12.75" x14ac:dyDescent="0.2">
      <c r="A18" s="453"/>
      <c r="B18" s="453"/>
      <c r="C18" s="454" t="s">
        <v>333</v>
      </c>
      <c r="D18" s="453"/>
      <c r="E18" s="455"/>
      <c r="F18" s="456"/>
      <c r="N18" s="457" t="s">
        <v>74</v>
      </c>
      <c r="O18" s="457"/>
      <c r="P18" s="457"/>
      <c r="Q18" s="457" t="s">
        <v>32</v>
      </c>
      <c r="R18" s="457"/>
      <c r="S18" s="457"/>
      <c r="T18" s="457"/>
      <c r="U18" s="457"/>
      <c r="V18" s="457"/>
      <c r="W18" s="457" t="s">
        <v>86</v>
      </c>
      <c r="X18" s="457"/>
      <c r="Y18" s="457"/>
      <c r="Z18" s="457"/>
      <c r="AA18" s="457"/>
      <c r="AB18" s="458" t="s">
        <v>69</v>
      </c>
    </row>
    <row r="19" spans="1:33" s="463" customFormat="1" ht="12.75" x14ac:dyDescent="0.2">
      <c r="A19" s="108"/>
      <c r="B19" s="108"/>
      <c r="C19" s="459"/>
      <c r="D19" s="108"/>
      <c r="E19" s="460"/>
      <c r="F19" s="461"/>
      <c r="G19" s="462"/>
      <c r="N19" s="464"/>
      <c r="O19" s="464"/>
      <c r="P19" s="464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5"/>
      <c r="AD19" s="466"/>
      <c r="AE19" s="467"/>
    </row>
    <row r="20" spans="1:33" x14ac:dyDescent="0.15">
      <c r="A20" s="432">
        <v>1</v>
      </c>
      <c r="B20" s="457" t="str">
        <f>VLOOKUP($A20,$N$20:$AB$24,2,FALSE)</f>
        <v>R</v>
      </c>
      <c r="C20" s="284" t="str">
        <f t="shared" ref="C20:C24" si="2">VLOOKUP($B20,LibProfils,4,FALSE)</f>
        <v>vibrer</v>
      </c>
      <c r="D20" s="284" t="str">
        <f t="shared" ref="D20:D24" si="3">VLOOKUP($B20,LibProfils,5,FALSE)</f>
        <v>vivre dans un monde d'opportunités</v>
      </c>
      <c r="E20" s="468">
        <f>VLOOKUP($A20,$N$20:$AB$24,15,FALSE)</f>
        <v>0.79496353496742456</v>
      </c>
      <c r="F20" s="469">
        <f>A20</f>
        <v>1</v>
      </c>
      <c r="G20" s="470"/>
      <c r="N20" s="284">
        <f>RANK(AB20,$AB$20:$AB$24)</f>
        <v>5</v>
      </c>
      <c r="O20" s="432" t="str">
        <f>Q20</f>
        <v>W</v>
      </c>
      <c r="P20" s="284" t="str">
        <f t="shared" ref="P20:P24" si="4">VLOOKUP(O20,LibProfils,4,FALSE)</f>
        <v>appartenir</v>
      </c>
      <c r="Q20" s="432" t="s">
        <v>0</v>
      </c>
      <c r="W20" s="471">
        <f>VLOOKUP(Q20,$I$5:$K$9,3,FALSE)</f>
        <v>0.18098694633355911</v>
      </c>
      <c r="X20" s="471"/>
      <c r="Y20" s="471"/>
      <c r="Z20" s="471"/>
      <c r="AA20" s="471"/>
      <c r="AB20" s="446">
        <f>W20</f>
        <v>0.18098694633355911</v>
      </c>
    </row>
    <row r="21" spans="1:33" x14ac:dyDescent="0.15">
      <c r="A21" s="432">
        <v>2</v>
      </c>
      <c r="B21" s="457" t="str">
        <f>VLOOKUP($A21,$N$20:$AB$24,2,FALSE)</f>
        <v>U</v>
      </c>
      <c r="C21" s="284" t="str">
        <f t="shared" si="2"/>
        <v>savoir</v>
      </c>
      <c r="D21" s="284" t="str">
        <f t="shared" si="3"/>
        <v>vivre dans un monde d'intelligence</v>
      </c>
      <c r="E21" s="468">
        <f>VLOOKUP($A21,$N$20:$AB$24,15,FALSE)</f>
        <v>0.73099056744574153</v>
      </c>
      <c r="F21" s="469">
        <f>A21</f>
        <v>2</v>
      </c>
      <c r="G21" s="470"/>
      <c r="N21" s="284">
        <f t="shared" ref="N21:N24" si="5">RANK(AB21,$AB$20:$AB$24)</f>
        <v>2</v>
      </c>
      <c r="O21" s="432" t="str">
        <f t="shared" ref="O21:O24" si="6">Q21</f>
        <v>U</v>
      </c>
      <c r="P21" s="284" t="str">
        <f t="shared" si="4"/>
        <v>savoir</v>
      </c>
      <c r="Q21" s="432" t="s">
        <v>3</v>
      </c>
      <c r="W21" s="471">
        <f>VLOOKUP(Q21,$I$5:$K$9,3,FALSE)</f>
        <v>0.73099056744574153</v>
      </c>
      <c r="X21" s="471"/>
      <c r="Y21" s="471"/>
      <c r="Z21" s="471"/>
      <c r="AA21" s="471"/>
      <c r="AB21" s="446">
        <f t="shared" ref="AB21:AB24" si="7">W21</f>
        <v>0.73099056744574153</v>
      </c>
    </row>
    <row r="22" spans="1:33" x14ac:dyDescent="0.15">
      <c r="A22" s="432">
        <v>3</v>
      </c>
      <c r="B22" s="457" t="str">
        <f>VLOOKUP($A22,$N$20:$AB$24,2,FALSE)</f>
        <v>G</v>
      </c>
      <c r="C22" s="284" t="str">
        <f t="shared" si="2"/>
        <v>apprécier</v>
      </c>
      <c r="D22" s="284" t="str">
        <f t="shared" si="3"/>
        <v>vivre dans un monde de bonheur</v>
      </c>
      <c r="E22" s="468">
        <f>VLOOKUP($A22,$N$20:$AB$24,15,FALSE)</f>
        <v>0.58059870525492874</v>
      </c>
      <c r="F22" s="469">
        <f>A22</f>
        <v>3</v>
      </c>
      <c r="G22" s="470"/>
      <c r="N22" s="284">
        <f t="shared" si="5"/>
        <v>4</v>
      </c>
      <c r="O22" s="432" t="str">
        <f t="shared" si="6"/>
        <v>B</v>
      </c>
      <c r="P22" s="284" t="str">
        <f t="shared" si="4"/>
        <v>pouvoir</v>
      </c>
      <c r="Q22" s="432" t="s">
        <v>2</v>
      </c>
      <c r="W22" s="471">
        <f>VLOOKUP(Q22,$I$5:$K$9,3,FALSE)</f>
        <v>0.23782856892670209</v>
      </c>
      <c r="X22" s="471"/>
      <c r="Y22" s="471"/>
      <c r="Z22" s="471"/>
      <c r="AA22" s="471"/>
      <c r="AB22" s="446">
        <f t="shared" si="7"/>
        <v>0.23782856892670209</v>
      </c>
    </row>
    <row r="23" spans="1:33" x14ac:dyDescent="0.15">
      <c r="A23" s="432">
        <v>4</v>
      </c>
      <c r="B23" s="457" t="str">
        <f>VLOOKUP($A23,$N$20:$AB$24,2,FALSE)</f>
        <v>B</v>
      </c>
      <c r="C23" s="284" t="str">
        <f t="shared" si="2"/>
        <v>pouvoir</v>
      </c>
      <c r="D23" s="284" t="str">
        <f t="shared" si="3"/>
        <v>vivre dans un monde de compétition</v>
      </c>
      <c r="E23" s="468">
        <f>VLOOKUP($A23,$N$20:$AB$24,15,FALSE)</f>
        <v>0.23782856892670209</v>
      </c>
      <c r="F23" s="469">
        <f>A23</f>
        <v>4</v>
      </c>
      <c r="G23" s="470"/>
      <c r="N23" s="284">
        <f t="shared" si="5"/>
        <v>1</v>
      </c>
      <c r="O23" s="432" t="str">
        <f t="shared" si="6"/>
        <v>R</v>
      </c>
      <c r="P23" s="284" t="str">
        <f t="shared" si="4"/>
        <v>vibrer</v>
      </c>
      <c r="Q23" s="432" t="s">
        <v>4</v>
      </c>
      <c r="W23" s="471">
        <f>VLOOKUP(Q23,$I$5:$K$9,3,FALSE)</f>
        <v>0.79496353496742456</v>
      </c>
      <c r="X23" s="471"/>
      <c r="Y23" s="471"/>
      <c r="Z23" s="471"/>
      <c r="AA23" s="471"/>
      <c r="AB23" s="446">
        <f t="shared" si="7"/>
        <v>0.79496353496742456</v>
      </c>
    </row>
    <row r="24" spans="1:33" x14ac:dyDescent="0.15">
      <c r="A24" s="432">
        <v>5</v>
      </c>
      <c r="B24" s="457" t="str">
        <f>VLOOKUP($A24,$N$20:$AB$24,2,FALSE)</f>
        <v>W</v>
      </c>
      <c r="C24" s="284" t="str">
        <f t="shared" si="2"/>
        <v>appartenir</v>
      </c>
      <c r="D24" s="284" t="str">
        <f t="shared" si="3"/>
        <v>vivre en société</v>
      </c>
      <c r="E24" s="468">
        <f>VLOOKUP($A24,$N$20:$AB$24,15,FALSE)</f>
        <v>0.18098694633355911</v>
      </c>
      <c r="F24" s="469">
        <f>A24</f>
        <v>5</v>
      </c>
      <c r="G24" s="470"/>
      <c r="N24" s="284">
        <f t="shared" si="5"/>
        <v>3</v>
      </c>
      <c r="O24" s="432" t="str">
        <f t="shared" si="6"/>
        <v>G</v>
      </c>
      <c r="P24" s="284" t="str">
        <f t="shared" si="4"/>
        <v>apprécier</v>
      </c>
      <c r="Q24" s="432" t="s">
        <v>5</v>
      </c>
      <c r="W24" s="471">
        <f>VLOOKUP(Q24,$I$5:$K$9,3,FALSE)</f>
        <v>0.58059870525492874</v>
      </c>
      <c r="X24" s="471"/>
      <c r="Y24" s="471"/>
      <c r="Z24" s="471"/>
      <c r="AA24" s="471"/>
      <c r="AB24" s="446">
        <f t="shared" si="7"/>
        <v>0.58059870525492874</v>
      </c>
    </row>
    <row r="25" spans="1:33" x14ac:dyDescent="0.15">
      <c r="E25" s="471"/>
      <c r="F25" s="472"/>
      <c r="G25" s="472"/>
      <c r="W25" s="471"/>
      <c r="X25" s="471"/>
      <c r="Y25" s="471"/>
      <c r="Z25" s="471"/>
      <c r="AA25" s="471"/>
    </row>
    <row r="26" spans="1:33" x14ac:dyDescent="0.15">
      <c r="E26" s="471"/>
      <c r="F26" s="472"/>
      <c r="G26" s="472"/>
      <c r="W26" s="471"/>
      <c r="X26" s="471"/>
      <c r="Y26" s="471"/>
      <c r="Z26" s="471"/>
      <c r="AA26" s="471"/>
    </row>
    <row r="27" spans="1:33" x14ac:dyDescent="0.15"/>
    <row r="28" spans="1:33" ht="12.75" x14ac:dyDescent="0.2">
      <c r="A28" s="453"/>
      <c r="B28" s="453"/>
      <c r="C28" s="454" t="s">
        <v>257</v>
      </c>
      <c r="D28" s="453"/>
      <c r="E28" s="455"/>
      <c r="F28" s="456"/>
      <c r="G28" s="473"/>
      <c r="N28" s="457" t="s">
        <v>74</v>
      </c>
      <c r="O28" s="457"/>
      <c r="P28" s="457"/>
      <c r="Q28" s="457" t="s">
        <v>32</v>
      </c>
      <c r="R28" s="457" t="s">
        <v>59</v>
      </c>
      <c r="S28" s="457"/>
      <c r="T28" s="457"/>
      <c r="U28" s="457"/>
      <c r="V28" s="457"/>
      <c r="W28" s="457" t="s">
        <v>86</v>
      </c>
      <c r="X28" s="457" t="s">
        <v>87</v>
      </c>
      <c r="Y28" s="457"/>
      <c r="Z28" s="457"/>
      <c r="AA28" s="457"/>
      <c r="AB28" s="458" t="s">
        <v>69</v>
      </c>
      <c r="AF28" s="1106">
        <v>0.74399999999999999</v>
      </c>
      <c r="AG28" s="1106">
        <v>0.13300000000000001</v>
      </c>
    </row>
    <row r="29" spans="1:33" s="463" customFormat="1" ht="12.75" x14ac:dyDescent="0.2">
      <c r="A29" s="108"/>
      <c r="B29" s="108"/>
      <c r="C29" s="459"/>
      <c r="D29" s="108"/>
      <c r="E29" s="460"/>
      <c r="F29" s="461"/>
      <c r="G29" s="474"/>
      <c r="N29" s="464"/>
      <c r="O29" s="464"/>
      <c r="P29" s="464"/>
      <c r="Q29" s="464"/>
      <c r="R29" s="464"/>
      <c r="S29" s="464"/>
      <c r="T29" s="464"/>
      <c r="U29" s="464"/>
      <c r="V29" s="464"/>
      <c r="W29" s="464"/>
      <c r="X29" s="464"/>
      <c r="Y29" s="464"/>
      <c r="Z29" s="464"/>
      <c r="AA29" s="464"/>
      <c r="AB29" s="465"/>
      <c r="AD29" s="466"/>
      <c r="AE29" s="467"/>
    </row>
    <row r="30" spans="1:33" x14ac:dyDescent="0.15">
      <c r="A30" s="432">
        <v>1</v>
      </c>
      <c r="B30" s="457" t="str">
        <f t="shared" ref="B30:B39" si="8">VLOOKUP($A30,$N$30:$AB$39,2,FALSE)</f>
        <v>UR</v>
      </c>
      <c r="C30" s="284" t="str">
        <f t="shared" ref="C30:C39" si="9">VLOOKUP($B30,LibProfils,4,FALSE)</f>
        <v>penser</v>
      </c>
      <c r="D30" s="284" t="str">
        <f t="shared" ref="D30:D39" si="10">VLOOKUP($B30,LibProfils,5,FALSE)</f>
        <v>faire tournoyer les idées</v>
      </c>
      <c r="E30" s="468">
        <f t="shared" ref="E30:E39" si="11">VLOOKUP($A30,$N$30:$AB$39,15,FALSE)</f>
        <v>0.84674334839594489</v>
      </c>
      <c r="F30" s="469">
        <f t="shared" ref="F30:F39" si="12">A30</f>
        <v>1</v>
      </c>
      <c r="G30" s="470"/>
      <c r="N30" s="284">
        <f>RANK(AB30,$AB$30:$AB$39)</f>
        <v>7</v>
      </c>
      <c r="O30" s="432" t="str">
        <f>Q30&amp;R30</f>
        <v>WU</v>
      </c>
      <c r="P30" s="284" t="str">
        <f t="shared" ref="P30:P39" si="13">VLOOKUP(O30,LibProfils,4,FALSE)</f>
        <v>structurer</v>
      </c>
      <c r="Q30" s="432" t="s">
        <v>0</v>
      </c>
      <c r="R30" s="432" t="s">
        <v>3</v>
      </c>
      <c r="W30" s="471">
        <f t="shared" ref="W30:W39" si="14">VLOOKUP(Q30,$I$5:$K$9,3,FALSE)</f>
        <v>0.18098694633355911</v>
      </c>
      <c r="X30" s="471">
        <f t="shared" ref="X30:X39" si="15">VLOOKUP(R30,$I$5:$K$9,3,FALSE)</f>
        <v>0.73099056744574153</v>
      </c>
      <c r="Y30" s="471"/>
      <c r="Z30" s="471"/>
      <c r="AA30" s="471"/>
      <c r="AB30" s="446">
        <f>(AC30-$AG$28)/$AF$28</f>
        <v>0.43412467323877735</v>
      </c>
      <c r="AC30" s="1579">
        <f>AVERAGE(W30:Y30)</f>
        <v>0.45598875688965035</v>
      </c>
    </row>
    <row r="31" spans="1:33" x14ac:dyDescent="0.15">
      <c r="A31" s="432">
        <v>2</v>
      </c>
      <c r="B31" s="457" t="str">
        <f t="shared" si="8"/>
        <v>RG</v>
      </c>
      <c r="C31" s="284" t="str">
        <f t="shared" si="9"/>
        <v>agir</v>
      </c>
      <c r="D31" s="284" t="str">
        <f t="shared" si="10"/>
        <v>vivre en mouvement</v>
      </c>
      <c r="E31" s="468">
        <f t="shared" si="11"/>
        <v>0.74567354853652779</v>
      </c>
      <c r="F31" s="469">
        <f t="shared" si="12"/>
        <v>2</v>
      </c>
      <c r="G31" s="470"/>
      <c r="N31" s="284">
        <f t="shared" ref="N31:N39" si="16">RANK(AB31,$AB$30:$AB$39)</f>
        <v>10</v>
      </c>
      <c r="O31" s="432" t="str">
        <f t="shared" ref="O31:O39" si="17">Q31&amp;R31</f>
        <v>WB</v>
      </c>
      <c r="P31" s="284" t="str">
        <f t="shared" si="13"/>
        <v>intégrer</v>
      </c>
      <c r="Q31" s="432" t="s">
        <v>0</v>
      </c>
      <c r="R31" s="432" t="s">
        <v>2</v>
      </c>
      <c r="W31" s="471">
        <f t="shared" si="14"/>
        <v>0.18098694633355911</v>
      </c>
      <c r="X31" s="471">
        <f t="shared" si="15"/>
        <v>0.23782856892670209</v>
      </c>
      <c r="Y31" s="471"/>
      <c r="Z31" s="471"/>
      <c r="AA31" s="471"/>
      <c r="AB31" s="446">
        <f t="shared" ref="AB31:AB39" si="18">(AC31-$AG$28)/$AF$28</f>
        <v>0.10269859896522927</v>
      </c>
      <c r="AC31" s="1579">
        <f t="shared" ref="AC31:AC39" si="19">AVERAGE(W31:Y31)</f>
        <v>0.20940775763013059</v>
      </c>
    </row>
    <row r="32" spans="1:33" x14ac:dyDescent="0.15">
      <c r="A32" s="432">
        <v>3</v>
      </c>
      <c r="B32" s="457" t="str">
        <f t="shared" si="8"/>
        <v>GU</v>
      </c>
      <c r="C32" s="284" t="str">
        <f t="shared" si="9"/>
        <v>s'adapter</v>
      </c>
      <c r="D32" s="284" t="str">
        <f t="shared" si="10"/>
        <v>savoir vivre en toute facilité</v>
      </c>
      <c r="E32" s="468">
        <f t="shared" si="11"/>
        <v>0.70268096283647186</v>
      </c>
      <c r="F32" s="469">
        <f t="shared" si="12"/>
        <v>3</v>
      </c>
      <c r="G32" s="470"/>
      <c r="N32" s="284">
        <f t="shared" si="16"/>
        <v>6</v>
      </c>
      <c r="O32" s="432" t="str">
        <f t="shared" si="17"/>
        <v>UB</v>
      </c>
      <c r="P32" s="284" t="str">
        <f t="shared" si="13"/>
        <v>réussir</v>
      </c>
      <c r="Q32" s="432" t="s">
        <v>3</v>
      </c>
      <c r="R32" s="432" t="s">
        <v>2</v>
      </c>
      <c r="W32" s="471">
        <f t="shared" si="14"/>
        <v>0.73099056744574153</v>
      </c>
      <c r="X32" s="471">
        <f t="shared" si="15"/>
        <v>0.23782856892670209</v>
      </c>
      <c r="Y32" s="471"/>
      <c r="Z32" s="471"/>
      <c r="AA32" s="471"/>
      <c r="AB32" s="446">
        <f t="shared" si="18"/>
        <v>0.47232468842234115</v>
      </c>
      <c r="AC32" s="1579">
        <f t="shared" si="19"/>
        <v>0.48440956818622183</v>
      </c>
    </row>
    <row r="33" spans="1:33" x14ac:dyDescent="0.15">
      <c r="A33" s="432">
        <v>4</v>
      </c>
      <c r="B33" s="457" t="str">
        <f t="shared" si="8"/>
        <v>BR</v>
      </c>
      <c r="C33" s="284" t="str">
        <f t="shared" si="9"/>
        <v>obtenir</v>
      </c>
      <c r="D33" s="284" t="str">
        <f t="shared" si="10"/>
        <v>exaucer ses souhaits</v>
      </c>
      <c r="E33" s="468">
        <f t="shared" si="11"/>
        <v>0.51531727412239692</v>
      </c>
      <c r="F33" s="469">
        <f t="shared" si="12"/>
        <v>4</v>
      </c>
      <c r="G33" s="470"/>
      <c r="N33" s="284">
        <f t="shared" si="16"/>
        <v>1</v>
      </c>
      <c r="O33" s="432" t="str">
        <f t="shared" si="17"/>
        <v>UR</v>
      </c>
      <c r="P33" s="284" t="str">
        <f t="shared" si="13"/>
        <v>penser</v>
      </c>
      <c r="Q33" s="432" t="s">
        <v>3</v>
      </c>
      <c r="R33" s="432" t="s">
        <v>4</v>
      </c>
      <c r="W33" s="471">
        <f t="shared" si="14"/>
        <v>0.73099056744574153</v>
      </c>
      <c r="X33" s="471">
        <f t="shared" si="15"/>
        <v>0.79496353496742456</v>
      </c>
      <c r="Y33" s="471"/>
      <c r="Z33" s="471"/>
      <c r="AA33" s="471"/>
      <c r="AB33" s="446">
        <f t="shared" si="18"/>
        <v>0.84674334839594489</v>
      </c>
      <c r="AC33" s="1579">
        <f t="shared" si="19"/>
        <v>0.76297705120658299</v>
      </c>
    </row>
    <row r="34" spans="1:33" x14ac:dyDescent="0.15">
      <c r="A34" s="432">
        <v>5</v>
      </c>
      <c r="B34" s="457" t="str">
        <f t="shared" si="8"/>
        <v>RW</v>
      </c>
      <c r="C34" s="284" t="str">
        <f t="shared" si="9"/>
        <v>s'engager</v>
      </c>
      <c r="D34" s="284" t="str">
        <f t="shared" si="10"/>
        <v>agir au nom de ce qui est grand</v>
      </c>
      <c r="E34" s="468">
        <f t="shared" si="11"/>
        <v>0.47711725893883306</v>
      </c>
      <c r="F34" s="469">
        <f t="shared" si="12"/>
        <v>5</v>
      </c>
      <c r="G34" s="470"/>
      <c r="N34" s="284">
        <f t="shared" si="16"/>
        <v>4</v>
      </c>
      <c r="O34" s="432" t="str">
        <f t="shared" si="17"/>
        <v>BR</v>
      </c>
      <c r="P34" s="284" t="str">
        <f t="shared" si="13"/>
        <v>obtenir</v>
      </c>
      <c r="Q34" s="432" t="s">
        <v>2</v>
      </c>
      <c r="R34" s="432" t="s">
        <v>4</v>
      </c>
      <c r="W34" s="471">
        <f t="shared" si="14"/>
        <v>0.23782856892670209</v>
      </c>
      <c r="X34" s="471">
        <f t="shared" si="15"/>
        <v>0.79496353496742456</v>
      </c>
      <c r="Y34" s="471"/>
      <c r="Z34" s="471"/>
      <c r="AA34" s="471"/>
      <c r="AB34" s="446">
        <f t="shared" si="18"/>
        <v>0.51531727412239692</v>
      </c>
      <c r="AC34" s="1579">
        <f t="shared" si="19"/>
        <v>0.51639605194706328</v>
      </c>
    </row>
    <row r="35" spans="1:33" x14ac:dyDescent="0.15">
      <c r="A35" s="432">
        <v>6</v>
      </c>
      <c r="B35" s="457" t="str">
        <f t="shared" si="8"/>
        <v>UB</v>
      </c>
      <c r="C35" s="284" t="str">
        <f t="shared" si="9"/>
        <v>réussir</v>
      </c>
      <c r="D35" s="284" t="str">
        <f t="shared" si="10"/>
        <v>atteindre ses objectifs</v>
      </c>
      <c r="E35" s="468">
        <f t="shared" si="11"/>
        <v>0.47232468842234115</v>
      </c>
      <c r="F35" s="469">
        <f t="shared" si="12"/>
        <v>6</v>
      </c>
      <c r="G35" s="470"/>
      <c r="N35" s="284">
        <f t="shared" si="16"/>
        <v>8</v>
      </c>
      <c r="O35" s="432" t="str">
        <f t="shared" si="17"/>
        <v>BG</v>
      </c>
      <c r="P35" s="284" t="str">
        <f t="shared" si="13"/>
        <v>prospérer</v>
      </c>
      <c r="Q35" s="432" t="s">
        <v>2</v>
      </c>
      <c r="R35" s="432" t="s">
        <v>5</v>
      </c>
      <c r="W35" s="471">
        <f t="shared" si="14"/>
        <v>0.23782856892670209</v>
      </c>
      <c r="X35" s="471">
        <f t="shared" si="15"/>
        <v>0.58059870525492874</v>
      </c>
      <c r="Y35" s="471"/>
      <c r="Z35" s="471"/>
      <c r="AA35" s="471"/>
      <c r="AB35" s="446">
        <f t="shared" si="18"/>
        <v>0.37125488856292393</v>
      </c>
      <c r="AC35" s="1579">
        <f t="shared" si="19"/>
        <v>0.40921363709081543</v>
      </c>
    </row>
    <row r="36" spans="1:33" x14ac:dyDescent="0.15">
      <c r="A36" s="432">
        <v>7</v>
      </c>
      <c r="B36" s="457" t="str">
        <f t="shared" si="8"/>
        <v>WU</v>
      </c>
      <c r="C36" s="284" t="str">
        <f t="shared" si="9"/>
        <v>structurer</v>
      </c>
      <c r="D36" s="284" t="str">
        <f t="shared" si="10"/>
        <v>s'assurer d'un monde fonctionnel</v>
      </c>
      <c r="E36" s="468">
        <f t="shared" si="11"/>
        <v>0.43412467323877735</v>
      </c>
      <c r="F36" s="469">
        <f t="shared" si="12"/>
        <v>7</v>
      </c>
      <c r="G36" s="470"/>
      <c r="N36" s="284">
        <f t="shared" si="16"/>
        <v>2</v>
      </c>
      <c r="O36" s="432" t="str">
        <f t="shared" si="17"/>
        <v>RG</v>
      </c>
      <c r="P36" s="284" t="str">
        <f t="shared" si="13"/>
        <v>agir</v>
      </c>
      <c r="Q36" s="432" t="s">
        <v>4</v>
      </c>
      <c r="R36" s="432" t="s">
        <v>5</v>
      </c>
      <c r="W36" s="471">
        <f t="shared" si="14"/>
        <v>0.79496353496742456</v>
      </c>
      <c r="X36" s="471">
        <f t="shared" si="15"/>
        <v>0.58059870525492874</v>
      </c>
      <c r="Y36" s="471"/>
      <c r="Z36" s="471"/>
      <c r="AA36" s="471"/>
      <c r="AB36" s="446">
        <f t="shared" si="18"/>
        <v>0.74567354853652779</v>
      </c>
      <c r="AC36" s="1579">
        <f t="shared" si="19"/>
        <v>0.68778112011117665</v>
      </c>
    </row>
    <row r="37" spans="1:33" x14ac:dyDescent="0.15">
      <c r="A37" s="432">
        <v>8</v>
      </c>
      <c r="B37" s="457" t="str">
        <f t="shared" si="8"/>
        <v>BG</v>
      </c>
      <c r="C37" s="284" t="str">
        <f t="shared" si="9"/>
        <v>prospérer</v>
      </c>
      <c r="D37" s="284" t="str">
        <f t="shared" si="10"/>
        <v>se développer à sa guise</v>
      </c>
      <c r="E37" s="468">
        <f t="shared" si="11"/>
        <v>0.37125488856292393</v>
      </c>
      <c r="F37" s="469">
        <f t="shared" si="12"/>
        <v>8</v>
      </c>
      <c r="G37" s="470"/>
      <c r="N37" s="284">
        <f t="shared" si="16"/>
        <v>5</v>
      </c>
      <c r="O37" s="432" t="str">
        <f t="shared" si="17"/>
        <v>RW</v>
      </c>
      <c r="P37" s="284" t="str">
        <f t="shared" si="13"/>
        <v>s'engager</v>
      </c>
      <c r="Q37" s="432" t="s">
        <v>4</v>
      </c>
      <c r="R37" s="432" t="s">
        <v>0</v>
      </c>
      <c r="W37" s="471">
        <f t="shared" si="14"/>
        <v>0.79496353496742456</v>
      </c>
      <c r="X37" s="471">
        <f t="shared" si="15"/>
        <v>0.18098694633355911</v>
      </c>
      <c r="Y37" s="471"/>
      <c r="Z37" s="471"/>
      <c r="AA37" s="471"/>
      <c r="AB37" s="446">
        <f t="shared" si="18"/>
        <v>0.47711725893883306</v>
      </c>
      <c r="AC37" s="1579">
        <f t="shared" si="19"/>
        <v>0.4879752406504918</v>
      </c>
    </row>
    <row r="38" spans="1:33" x14ac:dyDescent="0.15">
      <c r="A38" s="432">
        <v>9</v>
      </c>
      <c r="B38" s="457" t="str">
        <f t="shared" si="8"/>
        <v>GW</v>
      </c>
      <c r="C38" s="284" t="str">
        <f t="shared" si="9"/>
        <v>s'entendre</v>
      </c>
      <c r="D38" s="284" t="str">
        <f t="shared" si="10"/>
        <v>cultiver ses relations</v>
      </c>
      <c r="E38" s="468">
        <f t="shared" si="11"/>
        <v>0.33305487337936007</v>
      </c>
      <c r="F38" s="469">
        <f t="shared" si="12"/>
        <v>9</v>
      </c>
      <c r="G38" s="470"/>
      <c r="N38" s="284">
        <f t="shared" si="16"/>
        <v>9</v>
      </c>
      <c r="O38" s="432" t="str">
        <f t="shared" si="17"/>
        <v>GW</v>
      </c>
      <c r="P38" s="284" t="str">
        <f t="shared" si="13"/>
        <v>s'entendre</v>
      </c>
      <c r="Q38" s="432" t="s">
        <v>5</v>
      </c>
      <c r="R38" s="432" t="s">
        <v>0</v>
      </c>
      <c r="W38" s="471">
        <f t="shared" si="14"/>
        <v>0.58059870525492874</v>
      </c>
      <c r="X38" s="471">
        <f t="shared" si="15"/>
        <v>0.18098694633355911</v>
      </c>
      <c r="Y38" s="471"/>
      <c r="Z38" s="471"/>
      <c r="AA38" s="471"/>
      <c r="AB38" s="446">
        <f t="shared" si="18"/>
        <v>0.33305487337936007</v>
      </c>
      <c r="AC38" s="1579">
        <f t="shared" si="19"/>
        <v>0.38079282579424389</v>
      </c>
    </row>
    <row r="39" spans="1:33" x14ac:dyDescent="0.15">
      <c r="A39" s="432">
        <v>10</v>
      </c>
      <c r="B39" s="457" t="str">
        <f t="shared" si="8"/>
        <v>WB</v>
      </c>
      <c r="C39" s="284" t="str">
        <f t="shared" si="9"/>
        <v>intégrer</v>
      </c>
      <c r="D39" s="284" t="str">
        <f t="shared" si="10"/>
        <v>disposer d'une place dans le système</v>
      </c>
      <c r="E39" s="468">
        <f t="shared" si="11"/>
        <v>0.10269859896522927</v>
      </c>
      <c r="F39" s="469">
        <f t="shared" si="12"/>
        <v>10</v>
      </c>
      <c r="G39" s="470"/>
      <c r="N39" s="284">
        <f t="shared" si="16"/>
        <v>3</v>
      </c>
      <c r="O39" s="432" t="str">
        <f t="shared" si="17"/>
        <v>GU</v>
      </c>
      <c r="P39" s="284" t="str">
        <f t="shared" si="13"/>
        <v>s'adapter</v>
      </c>
      <c r="Q39" s="432" t="s">
        <v>5</v>
      </c>
      <c r="R39" s="432" t="s">
        <v>3</v>
      </c>
      <c r="W39" s="471">
        <f t="shared" si="14"/>
        <v>0.58059870525492874</v>
      </c>
      <c r="X39" s="471">
        <f t="shared" si="15"/>
        <v>0.73099056744574153</v>
      </c>
      <c r="Y39" s="471"/>
      <c r="Z39" s="471"/>
      <c r="AA39" s="471"/>
      <c r="AB39" s="446">
        <f t="shared" si="18"/>
        <v>0.70268096283647186</v>
      </c>
      <c r="AC39" s="1579">
        <f t="shared" si="19"/>
        <v>0.65579463635033508</v>
      </c>
    </row>
    <row r="40" spans="1:33" x14ac:dyDescent="0.15">
      <c r="E40" s="471"/>
      <c r="F40" s="472"/>
      <c r="G40" s="470"/>
      <c r="W40" s="471"/>
      <c r="X40" s="471"/>
      <c r="Y40" s="471"/>
      <c r="Z40" s="471"/>
      <c r="AA40" s="471"/>
    </row>
    <row r="41" spans="1:33" x14ac:dyDescent="0.15"/>
    <row r="42" spans="1:33" x14ac:dyDescent="0.15"/>
    <row r="43" spans="1:33" ht="12.75" x14ac:dyDescent="0.2">
      <c r="A43" s="453"/>
      <c r="B43" s="453"/>
      <c r="C43" s="454" t="s">
        <v>258</v>
      </c>
      <c r="D43" s="453"/>
      <c r="E43" s="455"/>
      <c r="F43" s="456"/>
      <c r="G43" s="473"/>
      <c r="N43" s="457" t="s">
        <v>74</v>
      </c>
      <c r="O43" s="457"/>
      <c r="P43" s="457"/>
      <c r="Q43" s="457" t="s">
        <v>32</v>
      </c>
      <c r="R43" s="457" t="s">
        <v>59</v>
      </c>
      <c r="S43" s="457" t="s">
        <v>88</v>
      </c>
      <c r="T43" s="457"/>
      <c r="U43" s="457"/>
      <c r="V43" s="457"/>
      <c r="W43" s="457" t="s">
        <v>86</v>
      </c>
      <c r="X43" s="457" t="s">
        <v>87</v>
      </c>
      <c r="Y43" s="457" t="s">
        <v>89</v>
      </c>
      <c r="Z43" s="457"/>
      <c r="AA43" s="457"/>
      <c r="AB43" s="458" t="s">
        <v>69</v>
      </c>
      <c r="AF43" s="1106">
        <v>0.496</v>
      </c>
      <c r="AG43" s="1106">
        <v>0.25700000000000001</v>
      </c>
    </row>
    <row r="44" spans="1:33" s="463" customFormat="1" ht="12.75" x14ac:dyDescent="0.2">
      <c r="A44" s="108"/>
      <c r="B44" s="108"/>
      <c r="C44" s="459"/>
      <c r="D44" s="108"/>
      <c r="E44" s="460"/>
      <c r="F44" s="461"/>
      <c r="G44" s="474"/>
      <c r="N44" s="464"/>
      <c r="O44" s="464"/>
      <c r="P44" s="464"/>
      <c r="Q44" s="464"/>
      <c r="R44" s="464"/>
      <c r="S44" s="464"/>
      <c r="T44" s="464"/>
      <c r="U44" s="464"/>
      <c r="V44" s="464"/>
      <c r="W44" s="464"/>
      <c r="X44" s="464"/>
      <c r="Y44" s="464"/>
      <c r="Z44" s="464"/>
      <c r="AA44" s="464"/>
      <c r="AB44" s="465"/>
      <c r="AD44" s="466"/>
      <c r="AE44" s="467"/>
    </row>
    <row r="45" spans="1:33" x14ac:dyDescent="0.15">
      <c r="A45" s="432">
        <v>1</v>
      </c>
      <c r="B45" s="457" t="str">
        <f t="shared" ref="B45:B54" si="20">VLOOKUP($A45,$N$45:$AB$54,2,FALSE)</f>
        <v>GUR</v>
      </c>
      <c r="C45" s="284" t="str">
        <f t="shared" ref="C45:C54" si="21">VLOOKUP($B45,LibProfils,4,FALSE)</f>
        <v>s'aventurer</v>
      </c>
      <c r="D45" s="284" t="str">
        <f t="shared" ref="D45:D54" si="22">VLOOKUP($B45,LibProfils,5,FALSE)</f>
        <v>rechercher la stimulation</v>
      </c>
      <c r="E45" s="468">
        <f t="shared" ref="E45:E54" si="23">VLOOKUP($A45,$N$45:$AB$54,15,FALSE)</f>
        <v>0.89754892988447232</v>
      </c>
      <c r="F45" s="469">
        <f t="shared" ref="F45:F54" si="24">A45</f>
        <v>1</v>
      </c>
      <c r="G45" s="472"/>
      <c r="N45" s="284">
        <f>RANK(AB45,$AB$45:$AB$54)</f>
        <v>7</v>
      </c>
      <c r="O45" s="432" t="str">
        <f t="shared" ref="O45:O54" si="25">usrCode(Q45&amp;R45&amp;S45)</f>
        <v>GWU</v>
      </c>
      <c r="P45" s="284" t="str">
        <f t="shared" ref="P45:P54" si="26">VLOOKUP(O45,LibProfils,4,FALSE)</f>
        <v>s'accorder</v>
      </c>
      <c r="Q45" s="432" t="s">
        <v>5</v>
      </c>
      <c r="R45" s="432" t="s">
        <v>0</v>
      </c>
      <c r="S45" s="432" t="s">
        <v>3</v>
      </c>
      <c r="W45" s="471">
        <f t="shared" ref="W45:W54" si="27">VLOOKUP(Q45,$I$5:$K$9,3,FALSE)</f>
        <v>0.58059870525492874</v>
      </c>
      <c r="X45" s="471">
        <f t="shared" ref="X45:X54" si="28">VLOOKUP(R45,$I$5:$K$9,3,FALSE)</f>
        <v>0.18098694633355911</v>
      </c>
      <c r="Y45" s="471">
        <f t="shared" ref="Y45:Y54" si="29">VLOOKUP(S45,$I$5:$K$9,3,FALSE)</f>
        <v>0.73099056744574153</v>
      </c>
      <c r="Z45" s="471"/>
      <c r="AA45" s="471"/>
      <c r="AB45" s="446">
        <f>(AC45-$AG$43)/$AF$43</f>
        <v>0.48493025472730467</v>
      </c>
      <c r="AC45" s="1579">
        <f>AVERAGE(W45:Y45)</f>
        <v>0.49752540634474313</v>
      </c>
    </row>
    <row r="46" spans="1:33" x14ac:dyDescent="0.15">
      <c r="A46" s="432">
        <v>2</v>
      </c>
      <c r="B46" s="457" t="str">
        <f t="shared" si="20"/>
        <v>UBR</v>
      </c>
      <c r="C46" s="284" t="str">
        <f t="shared" si="21"/>
        <v>accomplir</v>
      </c>
      <c r="D46" s="284" t="str">
        <f t="shared" si="22"/>
        <v>concrétiser ses idées</v>
      </c>
      <c r="E46" s="468">
        <f t="shared" si="23"/>
        <v>0.66719265547034146</v>
      </c>
      <c r="F46" s="469">
        <f t="shared" si="24"/>
        <v>2</v>
      </c>
      <c r="G46" s="475"/>
      <c r="N46" s="284">
        <f t="shared" ref="N46:N54" si="30">RANK(AB46,$AB$45:$AB$54)</f>
        <v>3</v>
      </c>
      <c r="O46" s="432" t="str">
        <f t="shared" si="25"/>
        <v>URW</v>
      </c>
      <c r="P46" s="284" t="str">
        <f t="shared" si="26"/>
        <v>améliorer</v>
      </c>
      <c r="Q46" s="432" t="s">
        <v>4</v>
      </c>
      <c r="R46" s="432" t="s">
        <v>0</v>
      </c>
      <c r="S46" s="432" t="s">
        <v>3</v>
      </c>
      <c r="W46" s="471">
        <f t="shared" si="27"/>
        <v>0.79496353496742456</v>
      </c>
      <c r="X46" s="471">
        <f t="shared" si="28"/>
        <v>0.18098694633355911</v>
      </c>
      <c r="Y46" s="471">
        <f t="shared" si="29"/>
        <v>0.73099056744574153</v>
      </c>
      <c r="Z46" s="471"/>
      <c r="AA46" s="471"/>
      <c r="AB46" s="446">
        <f t="shared" ref="AB46:AB54" si="31">(AC46-$AG$43)/$AF$43</f>
        <v>0.6289926402867777</v>
      </c>
      <c r="AC46" s="1579">
        <f t="shared" ref="AC46:AC54" si="32">AVERAGE(W46:Y46)</f>
        <v>0.56898034958224175</v>
      </c>
    </row>
    <row r="47" spans="1:33" x14ac:dyDescent="0.15">
      <c r="A47" s="432">
        <v>3</v>
      </c>
      <c r="B47" s="457" t="str">
        <f t="shared" si="20"/>
        <v>URW</v>
      </c>
      <c r="C47" s="284" t="str">
        <f t="shared" si="21"/>
        <v>améliorer</v>
      </c>
      <c r="D47" s="284" t="str">
        <f t="shared" si="22"/>
        <v>rendre le monde meilleur</v>
      </c>
      <c r="E47" s="468">
        <f t="shared" si="23"/>
        <v>0.6289926402867777</v>
      </c>
      <c r="F47" s="469">
        <f t="shared" si="24"/>
        <v>3</v>
      </c>
      <c r="G47" s="475"/>
      <c r="N47" s="284">
        <f t="shared" si="30"/>
        <v>9</v>
      </c>
      <c r="O47" s="432" t="str">
        <f t="shared" si="25"/>
        <v>WUB</v>
      </c>
      <c r="P47" s="284" t="str">
        <f t="shared" si="26"/>
        <v>administrer</v>
      </c>
      <c r="Q47" s="432" t="s">
        <v>0</v>
      </c>
      <c r="R47" s="432" t="s">
        <v>3</v>
      </c>
      <c r="S47" s="432" t="s">
        <v>2</v>
      </c>
      <c r="W47" s="471">
        <f t="shared" si="27"/>
        <v>0.18098694633355911</v>
      </c>
      <c r="X47" s="471">
        <f t="shared" si="28"/>
        <v>0.73099056744574153</v>
      </c>
      <c r="Y47" s="471">
        <f t="shared" si="29"/>
        <v>0.23782856892670209</v>
      </c>
      <c r="Z47" s="471"/>
      <c r="AA47" s="471"/>
      <c r="AB47" s="446">
        <f t="shared" si="31"/>
        <v>0.25457398031317391</v>
      </c>
      <c r="AC47" s="1579">
        <f t="shared" si="32"/>
        <v>0.38326869423533427</v>
      </c>
    </row>
    <row r="48" spans="1:33" x14ac:dyDescent="0.15">
      <c r="A48" s="432">
        <v>4</v>
      </c>
      <c r="B48" s="457" t="str">
        <f t="shared" si="20"/>
        <v>BRG</v>
      </c>
      <c r="C48" s="284" t="str">
        <f t="shared" si="21"/>
        <v>conquérir</v>
      </c>
      <c r="D48" s="284" t="str">
        <f t="shared" si="22"/>
        <v>aller chercher satisfaction</v>
      </c>
      <c r="E48" s="468">
        <f t="shared" si="23"/>
        <v>0.56612285561092424</v>
      </c>
      <c r="F48" s="469">
        <f t="shared" si="24"/>
        <v>4</v>
      </c>
      <c r="G48" s="475"/>
      <c r="N48" s="284">
        <f t="shared" si="30"/>
        <v>6</v>
      </c>
      <c r="O48" s="432" t="str">
        <f t="shared" si="25"/>
        <v>BGU</v>
      </c>
      <c r="P48" s="284" t="str">
        <f t="shared" si="26"/>
        <v>maîtriser</v>
      </c>
      <c r="Q48" s="432" t="s">
        <v>5</v>
      </c>
      <c r="R48" s="432" t="s">
        <v>3</v>
      </c>
      <c r="S48" s="432" t="s">
        <v>2</v>
      </c>
      <c r="W48" s="471">
        <f t="shared" si="27"/>
        <v>0.58059870525492874</v>
      </c>
      <c r="X48" s="471">
        <f t="shared" si="28"/>
        <v>0.73099056744574153</v>
      </c>
      <c r="Y48" s="471">
        <f t="shared" si="29"/>
        <v>0.23782856892670209</v>
      </c>
      <c r="Z48" s="471"/>
      <c r="AA48" s="471"/>
      <c r="AB48" s="446">
        <f t="shared" si="31"/>
        <v>0.52313026991086853</v>
      </c>
      <c r="AC48" s="1579">
        <f t="shared" si="32"/>
        <v>0.5164726138757908</v>
      </c>
    </row>
    <row r="49" spans="1:33" x14ac:dyDescent="0.15">
      <c r="A49" s="432">
        <v>5</v>
      </c>
      <c r="B49" s="457" t="str">
        <f t="shared" si="20"/>
        <v>RGW</v>
      </c>
      <c r="C49" s="284" t="str">
        <f t="shared" si="21"/>
        <v>participer</v>
      </c>
      <c r="D49" s="284" t="str">
        <f t="shared" si="22"/>
        <v>se réaliser dans le collectif</v>
      </c>
      <c r="E49" s="468">
        <f t="shared" si="23"/>
        <v>0.52792284042736048</v>
      </c>
      <c r="F49" s="469">
        <f t="shared" si="24"/>
        <v>5</v>
      </c>
      <c r="G49" s="475"/>
      <c r="N49" s="284">
        <f t="shared" si="30"/>
        <v>2</v>
      </c>
      <c r="O49" s="432" t="str">
        <f t="shared" si="25"/>
        <v>UBR</v>
      </c>
      <c r="P49" s="284" t="str">
        <f t="shared" si="26"/>
        <v>accomplir</v>
      </c>
      <c r="Q49" s="432" t="s">
        <v>3</v>
      </c>
      <c r="R49" s="432" t="s">
        <v>2</v>
      </c>
      <c r="S49" s="432" t="s">
        <v>4</v>
      </c>
      <c r="W49" s="471">
        <f t="shared" si="27"/>
        <v>0.73099056744574153</v>
      </c>
      <c r="X49" s="471">
        <f t="shared" si="28"/>
        <v>0.23782856892670209</v>
      </c>
      <c r="Y49" s="471">
        <f t="shared" si="29"/>
        <v>0.79496353496742456</v>
      </c>
      <c r="Z49" s="471"/>
      <c r="AA49" s="471"/>
      <c r="AB49" s="446">
        <f t="shared" si="31"/>
        <v>0.66719265547034146</v>
      </c>
      <c r="AC49" s="1579">
        <f t="shared" si="32"/>
        <v>0.58792755711328937</v>
      </c>
    </row>
    <row r="50" spans="1:33" x14ac:dyDescent="0.15">
      <c r="A50" s="432">
        <v>6</v>
      </c>
      <c r="B50" s="457" t="str">
        <f t="shared" si="20"/>
        <v>BGU</v>
      </c>
      <c r="C50" s="284" t="str">
        <f t="shared" si="21"/>
        <v>maîtriser</v>
      </c>
      <c r="D50" s="284" t="str">
        <f t="shared" si="22"/>
        <v>avoir du pouvoir sur les éléments</v>
      </c>
      <c r="E50" s="468">
        <f t="shared" si="23"/>
        <v>0.52313026991086853</v>
      </c>
      <c r="F50" s="469">
        <f t="shared" si="24"/>
        <v>6</v>
      </c>
      <c r="G50" s="475"/>
      <c r="N50" s="284">
        <f t="shared" si="30"/>
        <v>8</v>
      </c>
      <c r="O50" s="432" t="str">
        <f t="shared" si="25"/>
        <v>RWB</v>
      </c>
      <c r="P50" s="284" t="str">
        <f t="shared" si="26"/>
        <v>diriger</v>
      </c>
      <c r="Q50" s="432" t="s">
        <v>0</v>
      </c>
      <c r="R50" s="432" t="s">
        <v>2</v>
      </c>
      <c r="S50" s="432" t="s">
        <v>4</v>
      </c>
      <c r="W50" s="471">
        <f t="shared" si="27"/>
        <v>0.18098694633355911</v>
      </c>
      <c r="X50" s="471">
        <f t="shared" si="28"/>
        <v>0.23782856892670209</v>
      </c>
      <c r="Y50" s="471">
        <f t="shared" si="29"/>
        <v>0.79496353496742456</v>
      </c>
      <c r="Z50" s="471"/>
      <c r="AA50" s="471"/>
      <c r="AB50" s="446">
        <f t="shared" si="31"/>
        <v>0.29756656601322967</v>
      </c>
      <c r="AC50" s="1579">
        <f t="shared" si="32"/>
        <v>0.40459301674256193</v>
      </c>
    </row>
    <row r="51" spans="1:33" x14ac:dyDescent="0.15">
      <c r="A51" s="432">
        <v>7</v>
      </c>
      <c r="B51" s="457" t="str">
        <f t="shared" si="20"/>
        <v>GWU</v>
      </c>
      <c r="C51" s="284" t="str">
        <f t="shared" si="21"/>
        <v>s'accorder</v>
      </c>
      <c r="D51" s="284" t="str">
        <f t="shared" si="22"/>
        <v>bien fonctionner avec la société</v>
      </c>
      <c r="E51" s="468">
        <f t="shared" si="23"/>
        <v>0.48493025472730467</v>
      </c>
      <c r="F51" s="469">
        <f t="shared" si="24"/>
        <v>7</v>
      </c>
      <c r="G51" s="475"/>
      <c r="N51" s="284">
        <f t="shared" si="30"/>
        <v>4</v>
      </c>
      <c r="O51" s="432" t="str">
        <f t="shared" si="25"/>
        <v>BRG</v>
      </c>
      <c r="P51" s="284" t="str">
        <f t="shared" si="26"/>
        <v>conquérir</v>
      </c>
      <c r="Q51" s="432" t="s">
        <v>2</v>
      </c>
      <c r="R51" s="432" t="s">
        <v>4</v>
      </c>
      <c r="S51" s="432" t="s">
        <v>5</v>
      </c>
      <c r="W51" s="471">
        <f t="shared" si="27"/>
        <v>0.23782856892670209</v>
      </c>
      <c r="X51" s="471">
        <f t="shared" si="28"/>
        <v>0.79496353496742456</v>
      </c>
      <c r="Y51" s="471">
        <f t="shared" si="29"/>
        <v>0.58059870525492874</v>
      </c>
      <c r="Z51" s="471"/>
      <c r="AA51" s="471"/>
      <c r="AB51" s="446">
        <f t="shared" si="31"/>
        <v>0.56612285561092424</v>
      </c>
      <c r="AC51" s="1579">
        <f t="shared" si="32"/>
        <v>0.5377969363830184</v>
      </c>
    </row>
    <row r="52" spans="1:33" x14ac:dyDescent="0.15">
      <c r="A52" s="432">
        <v>8</v>
      </c>
      <c r="B52" s="457" t="str">
        <f t="shared" si="20"/>
        <v>RWB</v>
      </c>
      <c r="C52" s="284" t="str">
        <f t="shared" si="21"/>
        <v>diriger</v>
      </c>
      <c r="D52" s="284" t="str">
        <f t="shared" si="22"/>
        <v>garantir l'ordre du monde</v>
      </c>
      <c r="E52" s="468">
        <f t="shared" si="23"/>
        <v>0.29756656601322967</v>
      </c>
      <c r="F52" s="469">
        <f t="shared" si="24"/>
        <v>8</v>
      </c>
      <c r="G52" s="475"/>
      <c r="N52" s="284">
        <f t="shared" si="30"/>
        <v>1</v>
      </c>
      <c r="O52" s="432" t="str">
        <f t="shared" si="25"/>
        <v>GUR</v>
      </c>
      <c r="P52" s="284" t="str">
        <f t="shared" si="26"/>
        <v>s'aventurer</v>
      </c>
      <c r="Q52" s="432" t="s">
        <v>3</v>
      </c>
      <c r="R52" s="432" t="s">
        <v>4</v>
      </c>
      <c r="S52" s="432" t="s">
        <v>5</v>
      </c>
      <c r="W52" s="471">
        <f t="shared" si="27"/>
        <v>0.73099056744574153</v>
      </c>
      <c r="X52" s="471">
        <f t="shared" si="28"/>
        <v>0.79496353496742456</v>
      </c>
      <c r="Y52" s="471">
        <f t="shared" si="29"/>
        <v>0.58059870525492874</v>
      </c>
      <c r="Z52" s="471"/>
      <c r="AA52" s="471"/>
      <c r="AB52" s="446">
        <f t="shared" si="31"/>
        <v>0.89754892988447232</v>
      </c>
      <c r="AC52" s="1579">
        <f t="shared" si="32"/>
        <v>0.70218426922269828</v>
      </c>
      <c r="AF52" s="476"/>
    </row>
    <row r="53" spans="1:33" x14ac:dyDescent="0.15">
      <c r="A53" s="432">
        <v>9</v>
      </c>
      <c r="B53" s="457" t="str">
        <f t="shared" si="20"/>
        <v>WUB</v>
      </c>
      <c r="C53" s="284" t="str">
        <f t="shared" si="21"/>
        <v>administrer</v>
      </c>
      <c r="D53" s="284" t="str">
        <f t="shared" si="22"/>
        <v>orchestrer l'efficacité</v>
      </c>
      <c r="E53" s="468">
        <f t="shared" si="23"/>
        <v>0.25457398031317391</v>
      </c>
      <c r="F53" s="469">
        <f t="shared" si="24"/>
        <v>9</v>
      </c>
      <c r="G53" s="475"/>
      <c r="N53" s="284">
        <f t="shared" si="30"/>
        <v>5</v>
      </c>
      <c r="O53" s="432" t="str">
        <f t="shared" si="25"/>
        <v>RGW</v>
      </c>
      <c r="P53" s="284" t="str">
        <f t="shared" si="26"/>
        <v>participer</v>
      </c>
      <c r="Q53" s="432" t="s">
        <v>4</v>
      </c>
      <c r="R53" s="432" t="s">
        <v>5</v>
      </c>
      <c r="S53" s="432" t="s">
        <v>0</v>
      </c>
      <c r="W53" s="471">
        <f t="shared" si="27"/>
        <v>0.79496353496742456</v>
      </c>
      <c r="X53" s="471">
        <f t="shared" si="28"/>
        <v>0.58059870525492874</v>
      </c>
      <c r="Y53" s="471">
        <f t="shared" si="29"/>
        <v>0.18098694633355911</v>
      </c>
      <c r="Z53" s="471"/>
      <c r="AA53" s="471"/>
      <c r="AB53" s="446">
        <f t="shared" si="31"/>
        <v>0.52792284042736048</v>
      </c>
      <c r="AC53" s="1579">
        <f t="shared" si="32"/>
        <v>0.51884972885197078</v>
      </c>
    </row>
    <row r="54" spans="1:33" x14ac:dyDescent="0.15">
      <c r="A54" s="432">
        <v>10</v>
      </c>
      <c r="B54" s="457" t="str">
        <f t="shared" si="20"/>
        <v>WBG</v>
      </c>
      <c r="C54" s="284" t="str">
        <f t="shared" si="21"/>
        <v>s'intégrer</v>
      </c>
      <c r="D54" s="284" t="str">
        <f t="shared" si="22"/>
        <v>être important parmi les siens</v>
      </c>
      <c r="E54" s="468">
        <f t="shared" si="23"/>
        <v>0.15350418045375666</v>
      </c>
      <c r="F54" s="469">
        <f t="shared" si="24"/>
        <v>10</v>
      </c>
      <c r="G54" s="475"/>
      <c r="N54" s="284">
        <f t="shared" si="30"/>
        <v>10</v>
      </c>
      <c r="O54" s="432" t="str">
        <f t="shared" si="25"/>
        <v>WBG</v>
      </c>
      <c r="P54" s="284" t="str">
        <f t="shared" si="26"/>
        <v>s'intégrer</v>
      </c>
      <c r="Q54" s="432" t="s">
        <v>2</v>
      </c>
      <c r="R54" s="432" t="s">
        <v>5</v>
      </c>
      <c r="S54" s="432" t="s">
        <v>0</v>
      </c>
      <c r="W54" s="471">
        <f t="shared" si="27"/>
        <v>0.23782856892670209</v>
      </c>
      <c r="X54" s="471">
        <f t="shared" si="28"/>
        <v>0.58059870525492874</v>
      </c>
      <c r="Y54" s="471">
        <f t="shared" si="29"/>
        <v>0.18098694633355911</v>
      </c>
      <c r="Z54" s="471"/>
      <c r="AA54" s="471"/>
      <c r="AB54" s="446">
        <f t="shared" si="31"/>
        <v>0.15350418045375666</v>
      </c>
      <c r="AC54" s="1579">
        <f t="shared" si="32"/>
        <v>0.3331380735050633</v>
      </c>
    </row>
    <row r="55" spans="1:33" x14ac:dyDescent="0.15"/>
    <row r="56" spans="1:33" x14ac:dyDescent="0.15"/>
    <row r="57" spans="1:33" x14ac:dyDescent="0.15"/>
    <row r="58" spans="1:33" ht="12.75" x14ac:dyDescent="0.2">
      <c r="A58" s="453"/>
      <c r="B58" s="453"/>
      <c r="C58" s="454" t="s">
        <v>334</v>
      </c>
      <c r="D58" s="453"/>
      <c r="E58" s="455"/>
      <c r="F58" s="456"/>
      <c r="G58" s="473"/>
      <c r="N58" s="457" t="s">
        <v>74</v>
      </c>
      <c r="O58" s="457"/>
      <c r="P58" s="457"/>
      <c r="Q58" s="457" t="s">
        <v>32</v>
      </c>
      <c r="R58" s="457" t="s">
        <v>59</v>
      </c>
      <c r="S58" s="457"/>
      <c r="T58" s="457"/>
      <c r="U58" s="457"/>
      <c r="V58" s="457"/>
      <c r="W58" s="457" t="s">
        <v>86</v>
      </c>
      <c r="X58" s="457" t="s">
        <v>87</v>
      </c>
      <c r="Y58" s="457"/>
      <c r="Z58" s="457"/>
      <c r="AA58" s="457"/>
      <c r="AB58" s="458" t="s">
        <v>69</v>
      </c>
      <c r="AF58" s="1106">
        <v>0.82599999999999996</v>
      </c>
      <c r="AG58" s="1106">
        <v>9.1999999999999998E-2</v>
      </c>
    </row>
    <row r="59" spans="1:33" s="463" customFormat="1" ht="12.75" x14ac:dyDescent="0.2">
      <c r="A59" s="108"/>
      <c r="B59" s="108"/>
      <c r="C59" s="459"/>
      <c r="D59" s="108"/>
      <c r="E59" s="460"/>
      <c r="F59" s="461"/>
      <c r="G59" s="474"/>
      <c r="N59" s="464"/>
      <c r="O59" s="464"/>
      <c r="P59" s="464"/>
      <c r="Q59" s="464"/>
      <c r="R59" s="464"/>
      <c r="S59" s="464"/>
      <c r="T59" s="464"/>
      <c r="U59" s="464"/>
      <c r="V59" s="464"/>
      <c r="W59" s="464"/>
      <c r="X59" s="464"/>
      <c r="Y59" s="464"/>
      <c r="Z59" s="464"/>
      <c r="AA59" s="464"/>
      <c r="AB59" s="465"/>
      <c r="AD59" s="466"/>
      <c r="AE59" s="467"/>
    </row>
    <row r="60" spans="1:33" x14ac:dyDescent="0.15">
      <c r="A60" s="432">
        <v>1</v>
      </c>
      <c r="B60" s="457" t="str">
        <f>VLOOKUP($A60,$N$60:$AB$79,2,FALSE)</f>
        <v>R.u</v>
      </c>
      <c r="C60" s="284" t="str">
        <f t="shared" ref="C60:C79" si="33">VLOOKUP($B60,LibProfils,4,FALSE)</f>
        <v>explorer</v>
      </c>
      <c r="D60" s="284" t="str">
        <f t="shared" ref="D60:D79" si="34">VLOOKUP($B60,LibProfils,5,FALSE)</f>
        <v>découvrir l'inconnu</v>
      </c>
      <c r="E60" s="468">
        <f>VLOOKUP($A60,$N$60:$AB$79,15,FALSE)</f>
        <v>0.82522907077505681</v>
      </c>
      <c r="F60" s="469">
        <f t="shared" ref="F60:F79" si="35">A60</f>
        <v>1</v>
      </c>
      <c r="G60" s="472"/>
      <c r="N60" s="284">
        <f>RANK(AB60,$AB$60:$AB$79)</f>
        <v>16</v>
      </c>
      <c r="O60" s="432" t="str">
        <f>Q60&amp;"."&amp;LOWER(R60)</f>
        <v>W.u</v>
      </c>
      <c r="P60" s="284" t="str">
        <f t="shared" ref="P60:P79" si="36">VLOOKUP(O60,LibProfils,4,FALSE)</f>
        <v>assurer le présent</v>
      </c>
      <c r="Q60" s="432" t="s">
        <v>0</v>
      </c>
      <c r="R60" s="432" t="s">
        <v>3</v>
      </c>
      <c r="W60" s="471">
        <f>VLOOKUP(Q60,$I$5:$K$9,3,FALSE)*4/3</f>
        <v>0.24131592844474548</v>
      </c>
      <c r="X60" s="471">
        <f>VLOOKUP(R60,$I$5:$K$9,3,FALSE)*2/3</f>
        <v>0.48732704496382767</v>
      </c>
      <c r="Y60" s="471"/>
      <c r="Z60" s="471"/>
      <c r="AA60" s="471"/>
      <c r="AB60" s="446">
        <f>(AC60-$AG$58)/$AF$58</f>
        <v>0.32968702990833726</v>
      </c>
      <c r="AC60" s="1579">
        <f t="shared" ref="AC60:AC79" si="37">AVERAGE(W60:Y60)</f>
        <v>0.36432148670428655</v>
      </c>
    </row>
    <row r="61" spans="1:33" x14ac:dyDescent="0.15">
      <c r="A61" s="432">
        <v>2</v>
      </c>
      <c r="B61" s="457" t="str">
        <f t="shared" ref="B61:B79" si="38">VLOOKUP($A61,$N$60:$AB$79,2,FALSE)</f>
        <v>U.r</v>
      </c>
      <c r="C61" s="284" t="str">
        <f t="shared" si="33"/>
        <v>imaginer</v>
      </c>
      <c r="D61" s="284" t="str">
        <f t="shared" si="34"/>
        <v>penser librement</v>
      </c>
      <c r="E61" s="468">
        <f t="shared" ref="E61:E79" si="39">VLOOKUP($A61,$N$60:$AB$79,15,FALSE)</f>
        <v>0.79941269970093132</v>
      </c>
      <c r="F61" s="469">
        <f t="shared" si="35"/>
        <v>2</v>
      </c>
      <c r="G61" s="472"/>
      <c r="N61" s="284">
        <f t="shared" ref="N61:N79" si="40">RANK(AB61,$AB$60:$AB$79)</f>
        <v>20</v>
      </c>
      <c r="O61" s="432" t="str">
        <f t="shared" ref="O61:O79" si="41">Q61&amp;"."&amp;LOWER(R61)</f>
        <v>W.b</v>
      </c>
      <c r="P61" s="284" t="str">
        <f t="shared" si="36"/>
        <v>avoir un rôle</v>
      </c>
      <c r="Q61" s="432" t="s">
        <v>0</v>
      </c>
      <c r="R61" s="432" t="s">
        <v>2</v>
      </c>
      <c r="W61" s="471">
        <f t="shared" ref="W61:W79" si="42">VLOOKUP(Q61,$I$5:$K$9,3,FALSE)*4/3</f>
        <v>0.24131592844474548</v>
      </c>
      <c r="X61" s="471">
        <f t="shared" ref="X61:X79" si="43">VLOOKUP(R61,$I$5:$K$9,3,FALSE)*2/3</f>
        <v>0.15855237928446805</v>
      </c>
      <c r="AB61" s="446">
        <f t="shared" ref="AB61:AB79" si="44">(AC61-$AG$58)/$AF$58</f>
        <v>0.13067088845594041</v>
      </c>
      <c r="AC61" s="1579">
        <f t="shared" si="37"/>
        <v>0.19993415386460678</v>
      </c>
    </row>
    <row r="62" spans="1:33" x14ac:dyDescent="0.15">
      <c r="A62" s="432">
        <v>3</v>
      </c>
      <c r="B62" s="457" t="str">
        <f t="shared" si="38"/>
        <v>R.g</v>
      </c>
      <c r="C62" s="284" t="str">
        <f t="shared" si="33"/>
        <v>vivre vite</v>
      </c>
      <c r="D62" s="284" t="str">
        <f t="shared" si="34"/>
        <v>multiplier les activités</v>
      </c>
      <c r="E62" s="468">
        <f t="shared" si="39"/>
        <v>0.76453824664639958</v>
      </c>
      <c r="F62" s="469">
        <f t="shared" si="35"/>
        <v>3</v>
      </c>
      <c r="G62" s="472"/>
      <c r="N62" s="284">
        <f t="shared" si="40"/>
        <v>15</v>
      </c>
      <c r="O62" s="432" t="str">
        <f t="shared" si="41"/>
        <v>W.r</v>
      </c>
      <c r="P62" s="284" t="str">
        <f t="shared" si="36"/>
        <v>protéger son cadre</v>
      </c>
      <c r="Q62" s="432" t="s">
        <v>0</v>
      </c>
      <c r="R62" s="432" t="s">
        <v>4</v>
      </c>
      <c r="W62" s="471">
        <f t="shared" si="42"/>
        <v>0.24131592844474548</v>
      </c>
      <c r="X62" s="471">
        <f t="shared" si="43"/>
        <v>0.52997568997828304</v>
      </c>
      <c r="AB62" s="446">
        <f t="shared" si="44"/>
        <v>0.35550340098246286</v>
      </c>
      <c r="AC62" s="1579">
        <f t="shared" si="37"/>
        <v>0.38564580921151426</v>
      </c>
    </row>
    <row r="63" spans="1:33" x14ac:dyDescent="0.15">
      <c r="A63" s="432">
        <v>4</v>
      </c>
      <c r="B63" s="457" t="str">
        <f t="shared" si="38"/>
        <v>U.g</v>
      </c>
      <c r="C63" s="284" t="str">
        <f t="shared" si="33"/>
        <v>comprendre le monde</v>
      </c>
      <c r="D63" s="284" t="str">
        <f t="shared" si="34"/>
        <v>appréhender la complexité du monde</v>
      </c>
      <c r="E63" s="468">
        <f t="shared" si="39"/>
        <v>0.71290550449814849</v>
      </c>
      <c r="F63" s="469">
        <f t="shared" si="35"/>
        <v>4</v>
      </c>
      <c r="G63" s="472"/>
      <c r="N63" s="284">
        <f t="shared" si="40"/>
        <v>18</v>
      </c>
      <c r="O63" s="432" t="str">
        <f t="shared" si="41"/>
        <v>W.g</v>
      </c>
      <c r="P63" s="284" t="str">
        <f t="shared" si="36"/>
        <v>vivre dans sa tribu</v>
      </c>
      <c r="Q63" s="432" t="s">
        <v>0</v>
      </c>
      <c r="R63" s="432" t="s">
        <v>5</v>
      </c>
      <c r="W63" s="471">
        <f t="shared" si="42"/>
        <v>0.24131592844474548</v>
      </c>
      <c r="X63" s="471">
        <f t="shared" si="43"/>
        <v>0.38706580350328584</v>
      </c>
      <c r="AB63" s="446">
        <f t="shared" si="44"/>
        <v>0.26899620577968003</v>
      </c>
      <c r="AC63" s="1579">
        <f t="shared" si="37"/>
        <v>0.31419086597401569</v>
      </c>
    </row>
    <row r="64" spans="1:33" x14ac:dyDescent="0.15">
      <c r="A64" s="432">
        <v>5</v>
      </c>
      <c r="B64" s="457" t="str">
        <f t="shared" si="38"/>
        <v>G.r</v>
      </c>
      <c r="C64" s="284" t="str">
        <f t="shared" si="33"/>
        <v>vivre joyeux</v>
      </c>
      <c r="D64" s="284" t="str">
        <f t="shared" si="34"/>
        <v>fêter la vie</v>
      </c>
      <c r="E64" s="468">
        <f t="shared" si="39"/>
        <v>0.67803105144361664</v>
      </c>
      <c r="F64" s="469">
        <f t="shared" si="35"/>
        <v>5</v>
      </c>
      <c r="G64" s="472"/>
      <c r="N64" s="284">
        <f t="shared" si="40"/>
        <v>9</v>
      </c>
      <c r="O64" s="432" t="str">
        <f t="shared" si="41"/>
        <v>U.b</v>
      </c>
      <c r="P64" s="284" t="str">
        <f t="shared" si="36"/>
        <v>être performant</v>
      </c>
      <c r="Q64" s="432" t="s">
        <v>3</v>
      </c>
      <c r="R64" s="432" t="s">
        <v>2</v>
      </c>
      <c r="W64" s="471">
        <f t="shared" si="42"/>
        <v>0.97465408992765534</v>
      </c>
      <c r="X64" s="471">
        <f t="shared" si="43"/>
        <v>0.15855237928446805</v>
      </c>
      <c r="AB64" s="446">
        <f t="shared" si="44"/>
        <v>0.57458018717440884</v>
      </c>
      <c r="AC64" s="1579">
        <f t="shared" si="37"/>
        <v>0.56660323460606166</v>
      </c>
    </row>
    <row r="65" spans="1:29" x14ac:dyDescent="0.15">
      <c r="A65" s="432">
        <v>6</v>
      </c>
      <c r="B65" s="457" t="str">
        <f t="shared" si="38"/>
        <v>G.u</v>
      </c>
      <c r="C65" s="284" t="str">
        <f t="shared" si="33"/>
        <v>accueillir la réalité</v>
      </c>
      <c r="D65" s="284" t="str">
        <f t="shared" si="34"/>
        <v>s'émerveiller du monde</v>
      </c>
      <c r="E65" s="468">
        <f t="shared" si="39"/>
        <v>0.65221468036949126</v>
      </c>
      <c r="F65" s="469">
        <f t="shared" si="35"/>
        <v>6</v>
      </c>
      <c r="G65" s="472"/>
      <c r="N65" s="284">
        <f t="shared" si="40"/>
        <v>2</v>
      </c>
      <c r="O65" s="432" t="str">
        <f t="shared" si="41"/>
        <v>U.r</v>
      </c>
      <c r="P65" s="284" t="str">
        <f t="shared" si="36"/>
        <v>imaginer</v>
      </c>
      <c r="Q65" s="432" t="s">
        <v>3</v>
      </c>
      <c r="R65" s="432" t="s">
        <v>4</v>
      </c>
      <c r="W65" s="471">
        <f t="shared" si="42"/>
        <v>0.97465408992765534</v>
      </c>
      <c r="X65" s="471">
        <f t="shared" si="43"/>
        <v>0.52997568997828304</v>
      </c>
      <c r="AB65" s="446">
        <f t="shared" si="44"/>
        <v>0.79941269970093132</v>
      </c>
      <c r="AC65" s="1579">
        <f t="shared" si="37"/>
        <v>0.75231488995296925</v>
      </c>
    </row>
    <row r="66" spans="1:29" x14ac:dyDescent="0.15">
      <c r="A66" s="432">
        <v>7</v>
      </c>
      <c r="B66" s="457" t="str">
        <f t="shared" si="38"/>
        <v>R.b</v>
      </c>
      <c r="C66" s="284" t="str">
        <f t="shared" si="33"/>
        <v>écouter ses envies</v>
      </c>
      <c r="D66" s="284" t="str">
        <f t="shared" si="34"/>
        <v>accepter ses impulsions</v>
      </c>
      <c r="E66" s="468">
        <f t="shared" si="39"/>
        <v>0.62621292932265993</v>
      </c>
      <c r="F66" s="469">
        <f t="shared" si="35"/>
        <v>7</v>
      </c>
      <c r="G66" s="472"/>
      <c r="N66" s="284">
        <f t="shared" si="40"/>
        <v>4</v>
      </c>
      <c r="O66" s="432" t="str">
        <f t="shared" si="41"/>
        <v>U.g</v>
      </c>
      <c r="P66" s="284" t="str">
        <f t="shared" si="36"/>
        <v>comprendre le monde</v>
      </c>
      <c r="Q66" s="432" t="s">
        <v>3</v>
      </c>
      <c r="R66" s="432" t="s">
        <v>5</v>
      </c>
      <c r="W66" s="471">
        <f t="shared" si="42"/>
        <v>0.97465408992765534</v>
      </c>
      <c r="X66" s="471">
        <f t="shared" si="43"/>
        <v>0.38706580350328584</v>
      </c>
      <c r="AB66" s="446">
        <f t="shared" si="44"/>
        <v>0.71290550449814849</v>
      </c>
      <c r="AC66" s="1579">
        <f t="shared" si="37"/>
        <v>0.68085994671547057</v>
      </c>
    </row>
    <row r="67" spans="1:29" x14ac:dyDescent="0.15">
      <c r="A67" s="432">
        <v>8</v>
      </c>
      <c r="B67" s="457" t="str">
        <f t="shared" si="38"/>
        <v>R.w</v>
      </c>
      <c r="C67" s="284" t="str">
        <f t="shared" si="33"/>
        <v>promouvoir ses valeurs</v>
      </c>
      <c r="D67" s="284" t="str">
        <f t="shared" si="34"/>
        <v>soutenir ce en quoi on croit</v>
      </c>
      <c r="E67" s="468">
        <f t="shared" si="39"/>
        <v>0.60327442141582255</v>
      </c>
      <c r="F67" s="469">
        <f t="shared" si="35"/>
        <v>8</v>
      </c>
      <c r="G67" s="472"/>
      <c r="N67" s="284">
        <f t="shared" si="40"/>
        <v>10</v>
      </c>
      <c r="O67" s="432" t="str">
        <f t="shared" si="41"/>
        <v>U.w</v>
      </c>
      <c r="P67" s="284" t="str">
        <f t="shared" si="36"/>
        <v>préparer le futur</v>
      </c>
      <c r="Q67" s="432" t="s">
        <v>3</v>
      </c>
      <c r="R67" s="432" t="s">
        <v>0</v>
      </c>
      <c r="W67" s="471">
        <f t="shared" si="42"/>
        <v>0.97465408992765534</v>
      </c>
      <c r="X67" s="471">
        <f t="shared" si="43"/>
        <v>0.12065796422237274</v>
      </c>
      <c r="AB67" s="446">
        <f t="shared" si="44"/>
        <v>0.55164167926757157</v>
      </c>
      <c r="AC67" s="1579">
        <f t="shared" si="37"/>
        <v>0.54765602707501404</v>
      </c>
    </row>
    <row r="68" spans="1:29" x14ac:dyDescent="0.15">
      <c r="A68" s="432">
        <v>9</v>
      </c>
      <c r="B68" s="457" t="str">
        <f t="shared" si="38"/>
        <v>U.b</v>
      </c>
      <c r="C68" s="284" t="str">
        <f t="shared" si="33"/>
        <v>être performant</v>
      </c>
      <c r="D68" s="284" t="str">
        <f t="shared" si="34"/>
        <v>savoir intervenir avec adéquation</v>
      </c>
      <c r="E68" s="468">
        <f t="shared" si="39"/>
        <v>0.57458018717440884</v>
      </c>
      <c r="F68" s="469">
        <f t="shared" si="35"/>
        <v>9</v>
      </c>
      <c r="G68" s="472"/>
      <c r="N68" s="284">
        <f t="shared" si="40"/>
        <v>13</v>
      </c>
      <c r="O68" s="432" t="str">
        <f t="shared" si="41"/>
        <v>B.r</v>
      </c>
      <c r="P68" s="284" t="str">
        <f t="shared" si="36"/>
        <v>satisfaire ses désirs</v>
      </c>
      <c r="Q68" s="432" t="s">
        <v>2</v>
      </c>
      <c r="R68" s="432" t="s">
        <v>4</v>
      </c>
      <c r="W68" s="471">
        <f t="shared" si="42"/>
        <v>0.31710475856893611</v>
      </c>
      <c r="X68" s="471">
        <f t="shared" si="43"/>
        <v>0.52997568997828304</v>
      </c>
      <c r="AB68" s="446">
        <f t="shared" si="44"/>
        <v>0.40138041679613756</v>
      </c>
      <c r="AC68" s="1579">
        <f t="shared" si="37"/>
        <v>0.4235402242736096</v>
      </c>
    </row>
    <row r="69" spans="1:29" x14ac:dyDescent="0.15">
      <c r="A69" s="432">
        <v>10</v>
      </c>
      <c r="B69" s="457" t="str">
        <f t="shared" si="38"/>
        <v>U.w</v>
      </c>
      <c r="C69" s="284" t="str">
        <f t="shared" si="33"/>
        <v>préparer le futur</v>
      </c>
      <c r="D69" s="284" t="str">
        <f t="shared" si="34"/>
        <v>concevoir les méthodes</v>
      </c>
      <c r="E69" s="468">
        <f t="shared" si="39"/>
        <v>0.55164167926757157</v>
      </c>
      <c r="F69" s="469">
        <f t="shared" si="35"/>
        <v>10</v>
      </c>
      <c r="G69" s="472"/>
      <c r="N69" s="284">
        <f t="shared" si="40"/>
        <v>17</v>
      </c>
      <c r="O69" s="432" t="str">
        <f t="shared" si="41"/>
        <v>B.g</v>
      </c>
      <c r="P69" s="284" t="str">
        <f t="shared" si="36"/>
        <v>accumuler les richesses</v>
      </c>
      <c r="Q69" s="432" t="s">
        <v>2</v>
      </c>
      <c r="R69" s="432" t="s">
        <v>5</v>
      </c>
      <c r="W69" s="471">
        <f t="shared" si="42"/>
        <v>0.31710475856893611</v>
      </c>
      <c r="X69" s="471">
        <f t="shared" si="43"/>
        <v>0.38706580350328584</v>
      </c>
      <c r="AB69" s="446">
        <f t="shared" si="44"/>
        <v>0.31487322159335468</v>
      </c>
      <c r="AC69" s="1579">
        <f t="shared" si="37"/>
        <v>0.35208528103611098</v>
      </c>
    </row>
    <row r="70" spans="1:29" x14ac:dyDescent="0.15">
      <c r="A70" s="432">
        <v>11</v>
      </c>
      <c r="B70" s="457" t="str">
        <f t="shared" si="38"/>
        <v>G.b</v>
      </c>
      <c r="C70" s="284" t="str">
        <f t="shared" si="33"/>
        <v>agrandir son territoire</v>
      </c>
      <c r="D70" s="284" t="str">
        <f t="shared" si="34"/>
        <v>croître sans frontières</v>
      </c>
      <c r="E70" s="468">
        <f t="shared" si="39"/>
        <v>0.45319853891709427</v>
      </c>
      <c r="F70" s="469">
        <f t="shared" si="35"/>
        <v>11</v>
      </c>
      <c r="G70" s="472"/>
      <c r="N70" s="284">
        <f t="shared" si="40"/>
        <v>19</v>
      </c>
      <c r="O70" s="432" t="str">
        <f t="shared" si="41"/>
        <v>B.w</v>
      </c>
      <c r="P70" s="284" t="str">
        <f t="shared" si="36"/>
        <v>avoir un statut</v>
      </c>
      <c r="Q70" s="432" t="s">
        <v>2</v>
      </c>
      <c r="R70" s="432" t="s">
        <v>0</v>
      </c>
      <c r="W70" s="471">
        <f t="shared" si="42"/>
        <v>0.31710475856893611</v>
      </c>
      <c r="X70" s="471">
        <f t="shared" si="43"/>
        <v>0.12065796422237274</v>
      </c>
      <c r="AB70" s="446">
        <f t="shared" si="44"/>
        <v>0.15360939636277776</v>
      </c>
      <c r="AC70" s="1579">
        <f t="shared" si="37"/>
        <v>0.21888136139565442</v>
      </c>
    </row>
    <row r="71" spans="1:29" x14ac:dyDescent="0.15">
      <c r="A71" s="432">
        <v>12</v>
      </c>
      <c r="B71" s="457" t="str">
        <f t="shared" si="38"/>
        <v>G.w</v>
      </c>
      <c r="C71" s="284" t="str">
        <f t="shared" si="33"/>
        <v>vivre dans la paix</v>
      </c>
      <c r="D71" s="284" t="str">
        <f t="shared" si="34"/>
        <v>être accueilli tel qu'on est</v>
      </c>
      <c r="E71" s="468">
        <f t="shared" si="39"/>
        <v>0.43026003101025695</v>
      </c>
      <c r="F71" s="469">
        <f t="shared" si="35"/>
        <v>12</v>
      </c>
      <c r="G71" s="472"/>
      <c r="N71" s="284">
        <f t="shared" si="40"/>
        <v>14</v>
      </c>
      <c r="O71" s="432" t="str">
        <f t="shared" si="41"/>
        <v>B.u</v>
      </c>
      <c r="P71" s="284" t="str">
        <f t="shared" si="36"/>
        <v>avoir du succès</v>
      </c>
      <c r="Q71" s="432" t="s">
        <v>2</v>
      </c>
      <c r="R71" s="432" t="s">
        <v>3</v>
      </c>
      <c r="W71" s="471">
        <f t="shared" si="42"/>
        <v>0.31710475856893611</v>
      </c>
      <c r="X71" s="471">
        <f t="shared" si="43"/>
        <v>0.48732704496382767</v>
      </c>
      <c r="AB71" s="446">
        <f t="shared" si="44"/>
        <v>0.37556404572201202</v>
      </c>
      <c r="AC71" s="1579">
        <f t="shared" si="37"/>
        <v>0.40221590176638189</v>
      </c>
    </row>
    <row r="72" spans="1:29" x14ac:dyDescent="0.15">
      <c r="A72" s="432">
        <v>13</v>
      </c>
      <c r="B72" s="457" t="str">
        <f t="shared" si="38"/>
        <v>B.r</v>
      </c>
      <c r="C72" s="284" t="str">
        <f t="shared" si="33"/>
        <v>satisfaire ses désirs</v>
      </c>
      <c r="D72" s="284" t="str">
        <f t="shared" si="34"/>
        <v>pourvoir à sa satisfaction</v>
      </c>
      <c r="E72" s="468">
        <f t="shared" si="39"/>
        <v>0.40138041679613756</v>
      </c>
      <c r="F72" s="469">
        <f t="shared" si="35"/>
        <v>13</v>
      </c>
      <c r="G72" s="472"/>
      <c r="N72" s="284">
        <f t="shared" si="40"/>
        <v>3</v>
      </c>
      <c r="O72" s="432" t="str">
        <f t="shared" si="41"/>
        <v>R.g</v>
      </c>
      <c r="P72" s="284" t="str">
        <f t="shared" si="36"/>
        <v>vivre vite</v>
      </c>
      <c r="Q72" s="432" t="s">
        <v>4</v>
      </c>
      <c r="R72" s="432" t="s">
        <v>5</v>
      </c>
      <c r="W72" s="471">
        <f t="shared" si="42"/>
        <v>1.0599513799565661</v>
      </c>
      <c r="X72" s="471">
        <f t="shared" si="43"/>
        <v>0.38706580350328584</v>
      </c>
      <c r="AB72" s="446">
        <f t="shared" si="44"/>
        <v>0.76453824664639958</v>
      </c>
      <c r="AC72" s="1579">
        <f t="shared" si="37"/>
        <v>0.72350859172992599</v>
      </c>
    </row>
    <row r="73" spans="1:29" x14ac:dyDescent="0.15">
      <c r="A73" s="432">
        <v>14</v>
      </c>
      <c r="B73" s="457" t="str">
        <f t="shared" si="38"/>
        <v>B.u</v>
      </c>
      <c r="C73" s="284" t="str">
        <f t="shared" si="33"/>
        <v>avoir du succès</v>
      </c>
      <c r="D73" s="284" t="str">
        <f t="shared" si="34"/>
        <v>obtenir les meilleurs résultats</v>
      </c>
      <c r="E73" s="468">
        <f t="shared" si="39"/>
        <v>0.37556404572201202</v>
      </c>
      <c r="F73" s="469">
        <f t="shared" si="35"/>
        <v>14</v>
      </c>
      <c r="G73" s="472"/>
      <c r="N73" s="284">
        <f t="shared" si="40"/>
        <v>8</v>
      </c>
      <c r="O73" s="432" t="str">
        <f t="shared" si="41"/>
        <v>R.w</v>
      </c>
      <c r="P73" s="284" t="str">
        <f t="shared" si="36"/>
        <v>promouvoir ses valeurs</v>
      </c>
      <c r="Q73" s="432" t="s">
        <v>4</v>
      </c>
      <c r="R73" s="432" t="s">
        <v>0</v>
      </c>
      <c r="W73" s="471">
        <f t="shared" si="42"/>
        <v>1.0599513799565661</v>
      </c>
      <c r="X73" s="471">
        <f t="shared" si="43"/>
        <v>0.12065796422237274</v>
      </c>
      <c r="AB73" s="446">
        <f t="shared" si="44"/>
        <v>0.60327442141582255</v>
      </c>
      <c r="AC73" s="1579">
        <f t="shared" si="37"/>
        <v>0.59030467208946935</v>
      </c>
    </row>
    <row r="74" spans="1:29" x14ac:dyDescent="0.15">
      <c r="A74" s="432">
        <v>15</v>
      </c>
      <c r="B74" s="457" t="str">
        <f t="shared" si="38"/>
        <v>W.r</v>
      </c>
      <c r="C74" s="284" t="str">
        <f t="shared" si="33"/>
        <v>protéger son cadre</v>
      </c>
      <c r="D74" s="284" t="str">
        <f t="shared" si="34"/>
        <v>défendre la société contre toute menace</v>
      </c>
      <c r="E74" s="468">
        <f t="shared" si="39"/>
        <v>0.35550340098246286</v>
      </c>
      <c r="F74" s="469">
        <f t="shared" si="35"/>
        <v>15</v>
      </c>
      <c r="G74" s="472"/>
      <c r="N74" s="284">
        <f t="shared" si="40"/>
        <v>1</v>
      </c>
      <c r="O74" s="432" t="str">
        <f t="shared" si="41"/>
        <v>R.u</v>
      </c>
      <c r="P74" s="284" t="str">
        <f t="shared" si="36"/>
        <v>explorer</v>
      </c>
      <c r="Q74" s="432" t="s">
        <v>4</v>
      </c>
      <c r="R74" s="432" t="s">
        <v>3</v>
      </c>
      <c r="W74" s="471">
        <f t="shared" si="42"/>
        <v>1.0599513799565661</v>
      </c>
      <c r="X74" s="471">
        <f t="shared" si="43"/>
        <v>0.48732704496382767</v>
      </c>
      <c r="AB74" s="446">
        <f t="shared" si="44"/>
        <v>0.82522907077505681</v>
      </c>
      <c r="AC74" s="1579">
        <f t="shared" si="37"/>
        <v>0.77363921246019685</v>
      </c>
    </row>
    <row r="75" spans="1:29" x14ac:dyDescent="0.15">
      <c r="A75" s="432">
        <v>16</v>
      </c>
      <c r="B75" s="457" t="str">
        <f t="shared" si="38"/>
        <v>W.u</v>
      </c>
      <c r="C75" s="284" t="str">
        <f t="shared" si="33"/>
        <v>assurer le présent</v>
      </c>
      <c r="D75" s="284" t="str">
        <f t="shared" si="34"/>
        <v>maîtriser ses tâches</v>
      </c>
      <c r="E75" s="468">
        <f t="shared" si="39"/>
        <v>0.32968702990833726</v>
      </c>
      <c r="F75" s="469">
        <f t="shared" si="35"/>
        <v>16</v>
      </c>
      <c r="G75" s="472"/>
      <c r="N75" s="284">
        <f t="shared" si="40"/>
        <v>7</v>
      </c>
      <c r="O75" s="432" t="str">
        <f t="shared" si="41"/>
        <v>R.b</v>
      </c>
      <c r="P75" s="284" t="str">
        <f t="shared" si="36"/>
        <v>écouter ses envies</v>
      </c>
      <c r="Q75" s="432" t="s">
        <v>4</v>
      </c>
      <c r="R75" s="432" t="s">
        <v>2</v>
      </c>
      <c r="W75" s="471">
        <f t="shared" si="42"/>
        <v>1.0599513799565661</v>
      </c>
      <c r="X75" s="471">
        <f t="shared" si="43"/>
        <v>0.15855237928446805</v>
      </c>
      <c r="AB75" s="446">
        <f t="shared" si="44"/>
        <v>0.62621292932265993</v>
      </c>
      <c r="AC75" s="1579">
        <f t="shared" si="37"/>
        <v>0.60925187962051708</v>
      </c>
    </row>
    <row r="76" spans="1:29" x14ac:dyDescent="0.15">
      <c r="A76" s="432">
        <v>17</v>
      </c>
      <c r="B76" s="457" t="str">
        <f t="shared" si="38"/>
        <v>B.g</v>
      </c>
      <c r="C76" s="284" t="str">
        <f t="shared" si="33"/>
        <v>accumuler les richesses</v>
      </c>
      <c r="D76" s="284" t="str">
        <f t="shared" si="34"/>
        <v>vivre dans le luxe</v>
      </c>
      <c r="E76" s="468">
        <f t="shared" si="39"/>
        <v>0.31487322159335468</v>
      </c>
      <c r="F76" s="469">
        <f t="shared" si="35"/>
        <v>17</v>
      </c>
      <c r="G76" s="472"/>
      <c r="N76" s="284">
        <f t="shared" si="40"/>
        <v>12</v>
      </c>
      <c r="O76" s="432" t="str">
        <f t="shared" si="41"/>
        <v>G.w</v>
      </c>
      <c r="P76" s="284" t="str">
        <f t="shared" si="36"/>
        <v>vivre dans la paix</v>
      </c>
      <c r="Q76" s="432" t="s">
        <v>5</v>
      </c>
      <c r="R76" s="432" t="s">
        <v>0</v>
      </c>
      <c r="W76" s="471">
        <f t="shared" si="42"/>
        <v>0.77413160700657169</v>
      </c>
      <c r="X76" s="471">
        <f t="shared" si="43"/>
        <v>0.12065796422237274</v>
      </c>
      <c r="AB76" s="446">
        <f t="shared" si="44"/>
        <v>0.43026003101025695</v>
      </c>
      <c r="AC76" s="1579">
        <f t="shared" si="37"/>
        <v>0.44739478561447221</v>
      </c>
    </row>
    <row r="77" spans="1:29" x14ac:dyDescent="0.15">
      <c r="A77" s="432">
        <v>18</v>
      </c>
      <c r="B77" s="457" t="str">
        <f t="shared" si="38"/>
        <v>W.g</v>
      </c>
      <c r="C77" s="284" t="str">
        <f t="shared" si="33"/>
        <v>vivre dans sa tribu</v>
      </c>
      <c r="D77" s="284" t="str">
        <f t="shared" si="34"/>
        <v>respecter les protocoles du groupe</v>
      </c>
      <c r="E77" s="468">
        <f t="shared" si="39"/>
        <v>0.26899620577968003</v>
      </c>
      <c r="F77" s="469">
        <f t="shared" si="35"/>
        <v>18</v>
      </c>
      <c r="G77" s="472"/>
      <c r="N77" s="284">
        <f t="shared" si="40"/>
        <v>6</v>
      </c>
      <c r="O77" s="432" t="str">
        <f t="shared" si="41"/>
        <v>G.u</v>
      </c>
      <c r="P77" s="284" t="str">
        <f t="shared" si="36"/>
        <v>accueillir la réalité</v>
      </c>
      <c r="Q77" s="432" t="s">
        <v>5</v>
      </c>
      <c r="R77" s="432" t="s">
        <v>3</v>
      </c>
      <c r="W77" s="471">
        <f t="shared" si="42"/>
        <v>0.77413160700657169</v>
      </c>
      <c r="X77" s="471">
        <f t="shared" si="43"/>
        <v>0.48732704496382767</v>
      </c>
      <c r="AB77" s="446">
        <f t="shared" si="44"/>
        <v>0.65221468036949126</v>
      </c>
      <c r="AC77" s="1579">
        <f t="shared" si="37"/>
        <v>0.63072932598519971</v>
      </c>
    </row>
    <row r="78" spans="1:29" x14ac:dyDescent="0.15">
      <c r="A78" s="432">
        <v>19</v>
      </c>
      <c r="B78" s="457" t="str">
        <f t="shared" si="38"/>
        <v>B.w</v>
      </c>
      <c r="C78" s="284" t="str">
        <f t="shared" si="33"/>
        <v>avoir un statut</v>
      </c>
      <c r="D78" s="284" t="str">
        <f t="shared" si="34"/>
        <v>occuper un rôle de pouvoir</v>
      </c>
      <c r="E78" s="468">
        <f t="shared" si="39"/>
        <v>0.15360939636277776</v>
      </c>
      <c r="F78" s="469">
        <f t="shared" si="35"/>
        <v>19</v>
      </c>
      <c r="G78" s="472"/>
      <c r="N78" s="284">
        <f t="shared" si="40"/>
        <v>11</v>
      </c>
      <c r="O78" s="432" t="str">
        <f t="shared" si="41"/>
        <v>G.b</v>
      </c>
      <c r="P78" s="284" t="str">
        <f t="shared" si="36"/>
        <v>agrandir son territoire</v>
      </c>
      <c r="Q78" s="432" t="s">
        <v>5</v>
      </c>
      <c r="R78" s="432" t="s">
        <v>2</v>
      </c>
      <c r="W78" s="471">
        <f t="shared" si="42"/>
        <v>0.77413160700657169</v>
      </c>
      <c r="X78" s="471">
        <f t="shared" si="43"/>
        <v>0.15855237928446805</v>
      </c>
      <c r="AB78" s="446">
        <f t="shared" si="44"/>
        <v>0.45319853891709427</v>
      </c>
      <c r="AC78" s="1579">
        <f t="shared" si="37"/>
        <v>0.46634199314551988</v>
      </c>
    </row>
    <row r="79" spans="1:29" x14ac:dyDescent="0.15">
      <c r="A79" s="432">
        <v>20</v>
      </c>
      <c r="B79" s="457" t="str">
        <f t="shared" si="38"/>
        <v>W.b</v>
      </c>
      <c r="C79" s="284" t="str">
        <f t="shared" si="33"/>
        <v>avoir un rôle</v>
      </c>
      <c r="D79" s="284" t="str">
        <f t="shared" si="34"/>
        <v>être affecté à un rôle utile</v>
      </c>
      <c r="E79" s="468">
        <f t="shared" si="39"/>
        <v>0.13067088845594041</v>
      </c>
      <c r="F79" s="469">
        <f t="shared" si="35"/>
        <v>20</v>
      </c>
      <c r="G79" s="472"/>
      <c r="N79" s="284">
        <f t="shared" si="40"/>
        <v>5</v>
      </c>
      <c r="O79" s="432" t="str">
        <f t="shared" si="41"/>
        <v>G.r</v>
      </c>
      <c r="P79" s="284" t="str">
        <f t="shared" si="36"/>
        <v>vivre joyeux</v>
      </c>
      <c r="Q79" s="432" t="s">
        <v>5</v>
      </c>
      <c r="R79" s="432" t="s">
        <v>4</v>
      </c>
      <c r="W79" s="471">
        <f t="shared" si="42"/>
        <v>0.77413160700657169</v>
      </c>
      <c r="X79" s="471">
        <f t="shared" si="43"/>
        <v>0.52997568997828304</v>
      </c>
      <c r="AB79" s="446">
        <f t="shared" si="44"/>
        <v>0.67803105144361664</v>
      </c>
      <c r="AC79" s="1579">
        <f t="shared" si="37"/>
        <v>0.65205364849242731</v>
      </c>
    </row>
    <row r="80" spans="1:29" x14ac:dyDescent="0.15"/>
    <row r="81" spans="1:33" x14ac:dyDescent="0.15">
      <c r="C81" s="448"/>
      <c r="E81" s="471"/>
      <c r="W81" s="478"/>
      <c r="X81" s="478"/>
      <c r="Y81" s="478"/>
      <c r="Z81" s="478"/>
      <c r="AA81" s="478"/>
    </row>
    <row r="82" spans="1:33" x14ac:dyDescent="0.15"/>
    <row r="83" spans="1:33" ht="12.75" x14ac:dyDescent="0.2">
      <c r="A83" s="453"/>
      <c r="B83" s="453"/>
      <c r="C83" s="454" t="s">
        <v>371</v>
      </c>
      <c r="D83" s="453"/>
      <c r="E83" s="455"/>
      <c r="F83" s="456"/>
      <c r="G83" s="473"/>
      <c r="N83" s="457" t="s">
        <v>74</v>
      </c>
      <c r="O83" s="457"/>
      <c r="P83" s="457"/>
      <c r="Q83" s="457" t="s">
        <v>32</v>
      </c>
      <c r="R83" s="457" t="s">
        <v>59</v>
      </c>
      <c r="S83" s="457"/>
      <c r="T83" s="457"/>
      <c r="U83" s="457"/>
      <c r="V83" s="457"/>
      <c r="W83" s="457" t="s">
        <v>86</v>
      </c>
      <c r="X83" s="457" t="s">
        <v>87</v>
      </c>
      <c r="Y83" s="457"/>
      <c r="Z83" s="457"/>
      <c r="AA83" s="457"/>
      <c r="AB83" s="458" t="s">
        <v>69</v>
      </c>
      <c r="AF83" s="1106">
        <v>0.99199999999999999</v>
      </c>
      <c r="AG83" s="1106">
        <v>4.0000000000000001E-3</v>
      </c>
    </row>
    <row r="84" spans="1:33" s="463" customFormat="1" ht="12.75" x14ac:dyDescent="0.2">
      <c r="A84" s="108"/>
      <c r="B84" s="108"/>
      <c r="C84" s="459"/>
      <c r="D84" s="108"/>
      <c r="E84" s="460"/>
      <c r="F84" s="461"/>
      <c r="G84" s="474"/>
      <c r="N84" s="464"/>
      <c r="O84" s="464"/>
      <c r="P84" s="464"/>
      <c r="Q84" s="464"/>
      <c r="R84" s="464"/>
      <c r="S84" s="464"/>
      <c r="T84" s="464"/>
      <c r="U84" s="464"/>
      <c r="V84" s="464"/>
      <c r="W84" s="464"/>
      <c r="X84" s="464"/>
      <c r="Y84" s="464"/>
      <c r="Z84" s="464"/>
      <c r="AA84" s="464"/>
      <c r="AB84" s="465"/>
      <c r="AD84" s="466"/>
      <c r="AE84" s="467"/>
    </row>
    <row r="85" spans="1:33" x14ac:dyDescent="0.15">
      <c r="A85" s="432">
        <v>1</v>
      </c>
      <c r="B85" s="457" t="str">
        <f t="shared" ref="B85:B104" si="45">VLOOKUP($A85,$N$85:$AB$104,2,FALSE)</f>
        <v>R/w</v>
      </c>
      <c r="C85" s="284" t="str">
        <f t="shared" ref="C85:C104" si="46">VLOOKUP($B85,LibProfils,4,FALSE)</f>
        <v>s'émanciper</v>
      </c>
      <c r="D85" s="284" t="str">
        <f t="shared" ref="D85:D104" si="47">VLOOKUP($B85,LibProfils,5,FALSE)</f>
        <v>être seul maître de ses actes</v>
      </c>
      <c r="E85" s="468">
        <f t="shared" ref="E85:E104" si="48">VLOOKUP($A85,$N$85:$AB$104,15,FALSE)</f>
        <v>0.80946400636787563</v>
      </c>
      <c r="F85" s="469">
        <f t="shared" ref="F85:F104" si="49">A85</f>
        <v>1</v>
      </c>
      <c r="G85" s="472"/>
      <c r="N85" s="284">
        <f>RANK(AB85,$AB$85:$AB$104)</f>
        <v>18</v>
      </c>
      <c r="O85" s="432" t="str">
        <f>Q85&amp;"/"&amp;LOWER(R85)</f>
        <v>W/u</v>
      </c>
      <c r="P85" s="284" t="str">
        <f t="shared" ref="P85:P104" si="50">VLOOKUP(O85,LibProfils,4,FALSE)</f>
        <v>conserver</v>
      </c>
      <c r="Q85" s="432" t="s">
        <v>0</v>
      </c>
      <c r="R85" s="432" t="s">
        <v>3</v>
      </c>
      <c r="W85" s="471">
        <f>VLOOKUP(Q85,$I$5:$K$9,3,FALSE)</f>
        <v>0.18098694633355911</v>
      </c>
      <c r="X85" s="471">
        <f>1-VLOOKUP(R85,$I$5:$K$9,3,FALSE)</f>
        <v>0.26900943255425847</v>
      </c>
      <c r="Y85" s="471"/>
      <c r="Z85" s="471"/>
      <c r="AA85" s="471"/>
      <c r="AB85" s="446">
        <f>(AC85-$AG$83)/$AF$83</f>
        <v>0.22278043290716612</v>
      </c>
      <c r="AC85" s="1579">
        <f t="shared" ref="AC85:AC104" si="51">AVERAGE(W85:Y85)</f>
        <v>0.22499818944390879</v>
      </c>
    </row>
    <row r="86" spans="1:33" x14ac:dyDescent="0.15">
      <c r="A86" s="432">
        <v>2</v>
      </c>
      <c r="B86" s="457" t="str">
        <f t="shared" si="45"/>
        <v>R/b</v>
      </c>
      <c r="C86" s="284" t="str">
        <f t="shared" si="46"/>
        <v>se connecter</v>
      </c>
      <c r="D86" s="284" t="str">
        <f t="shared" si="47"/>
        <v>ressentir les signaux du monde</v>
      </c>
      <c r="E86" s="468">
        <f t="shared" si="48"/>
        <v>0.78081399498020287</v>
      </c>
      <c r="F86" s="469">
        <f t="shared" si="49"/>
        <v>2</v>
      </c>
      <c r="G86" s="472"/>
      <c r="N86" s="284">
        <f t="shared" ref="N86:N104" si="52">RANK(AB86,$AB$85:$AB$104)</f>
        <v>11</v>
      </c>
      <c r="O86" s="432" t="str">
        <f t="shared" ref="O86:O104" si="53">Q86&amp;"/"&amp;LOWER(R86)</f>
        <v>W/b</v>
      </c>
      <c r="P86" s="284" t="str">
        <f t="shared" si="50"/>
        <v>œuvrer</v>
      </c>
      <c r="Q86" s="432" t="s">
        <v>0</v>
      </c>
      <c r="R86" s="432" t="s">
        <v>2</v>
      </c>
      <c r="W86" s="471">
        <f t="shared" ref="W86:W104" si="54">VLOOKUP(Q86,$I$5:$K$9,3,FALSE)</f>
        <v>0.18098694633355911</v>
      </c>
      <c r="X86" s="471">
        <f t="shared" ref="X86:X104" si="55">1-VLOOKUP(R86,$I$5:$K$9,3,FALSE)</f>
        <v>0.76217143107329788</v>
      </c>
      <c r="AB86" s="446">
        <f t="shared" ref="AB86:AB104" si="56">(AC86-$AG$83)/$AF$83</f>
        <v>0.47134998861232713</v>
      </c>
      <c r="AC86" s="1579">
        <f t="shared" si="51"/>
        <v>0.47157918870342852</v>
      </c>
    </row>
    <row r="87" spans="1:33" x14ac:dyDescent="0.15">
      <c r="A87" s="432">
        <v>3</v>
      </c>
      <c r="B87" s="457" t="str">
        <f t="shared" si="45"/>
        <v>U/w</v>
      </c>
      <c r="C87" s="284" t="str">
        <f t="shared" si="46"/>
        <v>inventer</v>
      </c>
      <c r="D87" s="284" t="str">
        <f t="shared" si="47"/>
        <v>inventer le futur</v>
      </c>
      <c r="E87" s="468">
        <f t="shared" si="48"/>
        <v>0.77721956709283391</v>
      </c>
      <c r="F87" s="469">
        <f t="shared" si="49"/>
        <v>3</v>
      </c>
      <c r="G87" s="472"/>
      <c r="N87" s="284">
        <f t="shared" si="52"/>
        <v>20</v>
      </c>
      <c r="O87" s="432" t="str">
        <f t="shared" si="53"/>
        <v>W/r</v>
      </c>
      <c r="P87" s="284" t="str">
        <f t="shared" si="50"/>
        <v>obtempérer</v>
      </c>
      <c r="Q87" s="432" t="s">
        <v>0</v>
      </c>
      <c r="R87" s="432" t="s">
        <v>4</v>
      </c>
      <c r="W87" s="471">
        <f t="shared" si="54"/>
        <v>0.18098694633355911</v>
      </c>
      <c r="X87" s="471">
        <f t="shared" si="55"/>
        <v>0.20503646503257544</v>
      </c>
      <c r="AB87" s="446">
        <f t="shared" si="56"/>
        <v>0.19053599363212426</v>
      </c>
      <c r="AC87" s="1579">
        <f t="shared" si="51"/>
        <v>0.19301170568306728</v>
      </c>
    </row>
    <row r="88" spans="1:33" x14ac:dyDescent="0.15">
      <c r="A88" s="432">
        <v>4</v>
      </c>
      <c r="B88" s="457" t="str">
        <f t="shared" si="45"/>
        <v>U/b</v>
      </c>
      <c r="C88" s="284" t="str">
        <f t="shared" si="46"/>
        <v>élaborer</v>
      </c>
      <c r="D88" s="284" t="str">
        <f t="shared" si="47"/>
        <v>mettre son intelligence au service de l'utile</v>
      </c>
      <c r="E88" s="468">
        <f t="shared" si="48"/>
        <v>0.74856955570516104</v>
      </c>
      <c r="F88" s="469">
        <f t="shared" si="49"/>
        <v>4</v>
      </c>
      <c r="G88" s="472"/>
      <c r="N88" s="284">
        <f t="shared" si="52"/>
        <v>16</v>
      </c>
      <c r="O88" s="432" t="str">
        <f t="shared" si="53"/>
        <v>W/g</v>
      </c>
      <c r="P88" s="284" t="str">
        <f t="shared" si="50"/>
        <v>cadrer</v>
      </c>
      <c r="Q88" s="432" t="s">
        <v>0</v>
      </c>
      <c r="R88" s="432" t="s">
        <v>5</v>
      </c>
      <c r="W88" s="471">
        <f t="shared" si="54"/>
        <v>0.18098694633355911</v>
      </c>
      <c r="X88" s="471">
        <f t="shared" si="55"/>
        <v>0.41940129474507126</v>
      </c>
      <c r="AB88" s="446">
        <f t="shared" si="56"/>
        <v>0.29858278280172901</v>
      </c>
      <c r="AC88" s="1579">
        <f t="shared" si="51"/>
        <v>0.30019412053931516</v>
      </c>
    </row>
    <row r="89" spans="1:33" x14ac:dyDescent="0.15">
      <c r="A89" s="432">
        <v>5</v>
      </c>
      <c r="B89" s="457" t="str">
        <f t="shared" si="45"/>
        <v>G/w</v>
      </c>
      <c r="C89" s="284" t="str">
        <f t="shared" si="46"/>
        <v>s'ébattre</v>
      </c>
      <c r="D89" s="284" t="str">
        <f t="shared" si="47"/>
        <v>vivre sans rendre de comptes</v>
      </c>
      <c r="E89" s="468">
        <f t="shared" si="48"/>
        <v>0.70141721719827088</v>
      </c>
      <c r="F89" s="469">
        <f t="shared" si="49"/>
        <v>5</v>
      </c>
      <c r="G89" s="472"/>
      <c r="N89" s="284">
        <f t="shared" si="52"/>
        <v>4</v>
      </c>
      <c r="O89" s="432" t="str">
        <f t="shared" si="53"/>
        <v>U/b</v>
      </c>
      <c r="P89" s="284" t="str">
        <f t="shared" si="50"/>
        <v>élaborer</v>
      </c>
      <c r="Q89" s="432" t="s">
        <v>3</v>
      </c>
      <c r="R89" s="432" t="s">
        <v>2</v>
      </c>
      <c r="W89" s="471">
        <f t="shared" si="54"/>
        <v>0.73099056744574153</v>
      </c>
      <c r="X89" s="471">
        <f t="shared" si="55"/>
        <v>0.76217143107329788</v>
      </c>
      <c r="AB89" s="446">
        <f t="shared" si="56"/>
        <v>0.74856955570516104</v>
      </c>
      <c r="AC89" s="1579">
        <f t="shared" si="51"/>
        <v>0.74658099925951971</v>
      </c>
    </row>
    <row r="90" spans="1:33" x14ac:dyDescent="0.15">
      <c r="A90" s="432">
        <v>6</v>
      </c>
      <c r="B90" s="457" t="str">
        <f t="shared" si="45"/>
        <v>G/b</v>
      </c>
      <c r="C90" s="284" t="str">
        <f t="shared" si="46"/>
        <v>coopérer</v>
      </c>
      <c r="D90" s="284" t="str">
        <f t="shared" si="47"/>
        <v>prendre soin des besoins de tous</v>
      </c>
      <c r="E90" s="468">
        <f t="shared" si="48"/>
        <v>0.67276720581059812</v>
      </c>
      <c r="F90" s="469">
        <f t="shared" si="49"/>
        <v>6</v>
      </c>
      <c r="G90" s="472"/>
      <c r="N90" s="284">
        <f t="shared" si="52"/>
        <v>12</v>
      </c>
      <c r="O90" s="432" t="str">
        <f t="shared" si="53"/>
        <v>U/r</v>
      </c>
      <c r="P90" s="284" t="str">
        <f t="shared" si="50"/>
        <v>raisonner</v>
      </c>
      <c r="Q90" s="432" t="s">
        <v>3</v>
      </c>
      <c r="R90" s="432" t="s">
        <v>4</v>
      </c>
      <c r="W90" s="471">
        <f t="shared" si="54"/>
        <v>0.73099056744574153</v>
      </c>
      <c r="X90" s="471">
        <f t="shared" si="55"/>
        <v>0.20503646503257544</v>
      </c>
      <c r="AB90" s="446">
        <f t="shared" si="56"/>
        <v>0.46775556072495816</v>
      </c>
      <c r="AC90" s="1579">
        <f t="shared" si="51"/>
        <v>0.46801351623915849</v>
      </c>
    </row>
    <row r="91" spans="1:33" x14ac:dyDescent="0.15">
      <c r="A91" s="432">
        <v>7</v>
      </c>
      <c r="B91" s="457" t="str">
        <f t="shared" si="45"/>
        <v>R/g</v>
      </c>
      <c r="C91" s="284" t="str">
        <f t="shared" si="46"/>
        <v>se propulser</v>
      </c>
      <c r="D91" s="284" t="str">
        <f t="shared" si="47"/>
        <v>imposer sa cadence</v>
      </c>
      <c r="E91" s="468">
        <f t="shared" si="48"/>
        <v>0.60804678916960475</v>
      </c>
      <c r="F91" s="469">
        <f t="shared" si="49"/>
        <v>7</v>
      </c>
      <c r="G91" s="472"/>
      <c r="N91" s="284">
        <f t="shared" si="52"/>
        <v>8</v>
      </c>
      <c r="O91" s="432" t="str">
        <f t="shared" si="53"/>
        <v>U/g</v>
      </c>
      <c r="P91" s="284" t="str">
        <f t="shared" si="50"/>
        <v>améliorer</v>
      </c>
      <c r="Q91" s="432" t="s">
        <v>3</v>
      </c>
      <c r="R91" s="432" t="s">
        <v>5</v>
      </c>
      <c r="W91" s="471">
        <f t="shared" si="54"/>
        <v>0.73099056744574153</v>
      </c>
      <c r="X91" s="471">
        <f t="shared" si="55"/>
        <v>0.41940129474507126</v>
      </c>
      <c r="AB91" s="446">
        <f t="shared" si="56"/>
        <v>0.57580234989456291</v>
      </c>
      <c r="AC91" s="1579">
        <f t="shared" si="51"/>
        <v>0.57519593109540645</v>
      </c>
    </row>
    <row r="92" spans="1:33" x14ac:dyDescent="0.15">
      <c r="A92" s="432">
        <v>8</v>
      </c>
      <c r="B92" s="457" t="str">
        <f t="shared" si="45"/>
        <v>U/g</v>
      </c>
      <c r="C92" s="284" t="str">
        <f t="shared" si="46"/>
        <v>améliorer</v>
      </c>
      <c r="D92" s="284" t="str">
        <f t="shared" si="47"/>
        <v>améliorer le monde</v>
      </c>
      <c r="E92" s="468">
        <f t="shared" si="48"/>
        <v>0.57580234989456291</v>
      </c>
      <c r="F92" s="469">
        <f t="shared" si="49"/>
        <v>8</v>
      </c>
      <c r="G92" s="472"/>
      <c r="N92" s="284">
        <f t="shared" si="52"/>
        <v>3</v>
      </c>
      <c r="O92" s="432" t="str">
        <f t="shared" si="53"/>
        <v>U/w</v>
      </c>
      <c r="P92" s="284" t="str">
        <f t="shared" si="50"/>
        <v>inventer</v>
      </c>
      <c r="Q92" s="432" t="s">
        <v>3</v>
      </c>
      <c r="R92" s="432" t="s">
        <v>0</v>
      </c>
      <c r="W92" s="471">
        <f t="shared" si="54"/>
        <v>0.73099056744574153</v>
      </c>
      <c r="X92" s="471">
        <f t="shared" si="55"/>
        <v>0.81901305366644084</v>
      </c>
      <c r="AB92" s="446">
        <f t="shared" si="56"/>
        <v>0.77721956709283391</v>
      </c>
      <c r="AC92" s="1579">
        <f t="shared" si="51"/>
        <v>0.77500181055609119</v>
      </c>
    </row>
    <row r="93" spans="1:33" x14ac:dyDescent="0.15">
      <c r="A93" s="432">
        <v>9</v>
      </c>
      <c r="B93" s="457" t="str">
        <f t="shared" si="45"/>
        <v>R/u</v>
      </c>
      <c r="C93" s="284" t="str">
        <f t="shared" si="46"/>
        <v>s'engager</v>
      </c>
      <c r="D93" s="284" t="str">
        <f t="shared" si="47"/>
        <v>diriger toute son énergie</v>
      </c>
      <c r="E93" s="468">
        <f t="shared" si="48"/>
        <v>0.53224443927504184</v>
      </c>
      <c r="F93" s="469">
        <f t="shared" si="49"/>
        <v>9</v>
      </c>
      <c r="G93" s="472"/>
      <c r="N93" s="284">
        <f t="shared" si="52"/>
        <v>19</v>
      </c>
      <c r="O93" s="432" t="str">
        <f t="shared" si="53"/>
        <v>B/r</v>
      </c>
      <c r="P93" s="284" t="str">
        <f t="shared" si="50"/>
        <v>régir</v>
      </c>
      <c r="Q93" s="432" t="s">
        <v>2</v>
      </c>
      <c r="R93" s="432" t="s">
        <v>4</v>
      </c>
      <c r="W93" s="471">
        <f t="shared" si="54"/>
        <v>0.23782856892670209</v>
      </c>
      <c r="X93" s="471">
        <f t="shared" si="55"/>
        <v>0.20503646503257544</v>
      </c>
      <c r="AB93" s="446">
        <f t="shared" si="56"/>
        <v>0.21918600501979715</v>
      </c>
      <c r="AC93" s="1579">
        <f t="shared" si="51"/>
        <v>0.22143251697963878</v>
      </c>
    </row>
    <row r="94" spans="1:33" x14ac:dyDescent="0.15">
      <c r="A94" s="432">
        <v>10</v>
      </c>
      <c r="B94" s="457" t="str">
        <f t="shared" si="45"/>
        <v>B/w</v>
      </c>
      <c r="C94" s="284" t="str">
        <f t="shared" si="46"/>
        <v>posséder</v>
      </c>
      <c r="D94" s="284" t="str">
        <f t="shared" si="47"/>
        <v>disposer de ressources à long terme</v>
      </c>
      <c r="E94" s="468">
        <f t="shared" si="48"/>
        <v>0.52865001138767287</v>
      </c>
      <c r="F94" s="469">
        <f t="shared" si="49"/>
        <v>10</v>
      </c>
      <c r="G94" s="472"/>
      <c r="N94" s="284">
        <f t="shared" si="52"/>
        <v>15</v>
      </c>
      <c r="O94" s="432" t="str">
        <f t="shared" si="53"/>
        <v>B/g</v>
      </c>
      <c r="P94" s="284" t="str">
        <f t="shared" si="50"/>
        <v>précéder</v>
      </c>
      <c r="Q94" s="432" t="s">
        <v>2</v>
      </c>
      <c r="R94" s="432" t="s">
        <v>5</v>
      </c>
      <c r="W94" s="471">
        <f t="shared" si="54"/>
        <v>0.23782856892670209</v>
      </c>
      <c r="X94" s="471">
        <f t="shared" si="55"/>
        <v>0.41940129474507126</v>
      </c>
      <c r="AB94" s="446">
        <f t="shared" si="56"/>
        <v>0.32723279418940193</v>
      </c>
      <c r="AC94" s="1579">
        <f t="shared" si="51"/>
        <v>0.32861493183588669</v>
      </c>
    </row>
    <row r="95" spans="1:33" x14ac:dyDescent="0.15">
      <c r="A95" s="432">
        <v>11</v>
      </c>
      <c r="B95" s="457" t="str">
        <f t="shared" si="45"/>
        <v>W/b</v>
      </c>
      <c r="C95" s="284" t="str">
        <f t="shared" si="46"/>
        <v>œuvrer</v>
      </c>
      <c r="D95" s="284" t="str">
        <f t="shared" si="47"/>
        <v>œuvrer pour la société</v>
      </c>
      <c r="E95" s="468">
        <f t="shared" si="48"/>
        <v>0.47134998861232713</v>
      </c>
      <c r="F95" s="469">
        <f t="shared" si="49"/>
        <v>11</v>
      </c>
      <c r="G95" s="472"/>
      <c r="N95" s="284">
        <f t="shared" si="52"/>
        <v>10</v>
      </c>
      <c r="O95" s="432" t="str">
        <f t="shared" si="53"/>
        <v>B/w</v>
      </c>
      <c r="P95" s="284" t="str">
        <f t="shared" si="50"/>
        <v>posséder</v>
      </c>
      <c r="Q95" s="432" t="s">
        <v>2</v>
      </c>
      <c r="R95" s="432" t="s">
        <v>0</v>
      </c>
      <c r="W95" s="471">
        <f t="shared" si="54"/>
        <v>0.23782856892670209</v>
      </c>
      <c r="X95" s="471">
        <f t="shared" si="55"/>
        <v>0.81901305366644084</v>
      </c>
      <c r="AB95" s="446">
        <f t="shared" si="56"/>
        <v>0.52865001138767287</v>
      </c>
      <c r="AC95" s="1579">
        <f t="shared" si="51"/>
        <v>0.52842081129657148</v>
      </c>
    </row>
    <row r="96" spans="1:33" x14ac:dyDescent="0.15">
      <c r="A96" s="432">
        <v>12</v>
      </c>
      <c r="B96" s="457" t="str">
        <f t="shared" si="45"/>
        <v>U/r</v>
      </c>
      <c r="C96" s="284" t="str">
        <f t="shared" si="46"/>
        <v>raisonner</v>
      </c>
      <c r="D96" s="284" t="str">
        <f t="shared" si="47"/>
        <v>réfléchir loin des émotions</v>
      </c>
      <c r="E96" s="468">
        <f t="shared" si="48"/>
        <v>0.46775556072495816</v>
      </c>
      <c r="F96" s="469">
        <f t="shared" si="49"/>
        <v>12</v>
      </c>
      <c r="G96" s="472"/>
      <c r="N96" s="284">
        <f t="shared" si="52"/>
        <v>17</v>
      </c>
      <c r="O96" s="432" t="str">
        <f t="shared" si="53"/>
        <v>B/u</v>
      </c>
      <c r="P96" s="284" t="str">
        <f t="shared" si="50"/>
        <v>consommer</v>
      </c>
      <c r="Q96" s="432" t="s">
        <v>2</v>
      </c>
      <c r="R96" s="432" t="s">
        <v>3</v>
      </c>
      <c r="W96" s="471">
        <f t="shared" si="54"/>
        <v>0.23782856892670209</v>
      </c>
      <c r="X96" s="471">
        <f t="shared" si="55"/>
        <v>0.26900943255425847</v>
      </c>
      <c r="AB96" s="446">
        <f t="shared" si="56"/>
        <v>0.25143044429483902</v>
      </c>
      <c r="AC96" s="1579">
        <f t="shared" si="51"/>
        <v>0.25341900074048029</v>
      </c>
    </row>
    <row r="97" spans="1:33" x14ac:dyDescent="0.15">
      <c r="A97" s="432">
        <v>13</v>
      </c>
      <c r="B97" s="457" t="str">
        <f t="shared" si="45"/>
        <v>G/u</v>
      </c>
      <c r="C97" s="284" t="str">
        <f t="shared" si="46"/>
        <v>exister</v>
      </c>
      <c r="D97" s="284" t="str">
        <f t="shared" si="47"/>
        <v>appartenir au vivant</v>
      </c>
      <c r="E97" s="468">
        <f t="shared" si="48"/>
        <v>0.42419765010543709</v>
      </c>
      <c r="F97" s="469">
        <f t="shared" si="49"/>
        <v>13</v>
      </c>
      <c r="G97" s="472"/>
      <c r="N97" s="284">
        <f t="shared" si="52"/>
        <v>7</v>
      </c>
      <c r="O97" s="432" t="str">
        <f t="shared" si="53"/>
        <v>R/g</v>
      </c>
      <c r="P97" s="284" t="str">
        <f t="shared" si="50"/>
        <v>se propulser</v>
      </c>
      <c r="Q97" s="432" t="s">
        <v>4</v>
      </c>
      <c r="R97" s="432" t="s">
        <v>5</v>
      </c>
      <c r="W97" s="471">
        <f t="shared" si="54"/>
        <v>0.79496353496742456</v>
      </c>
      <c r="X97" s="471">
        <f t="shared" si="55"/>
        <v>0.41940129474507126</v>
      </c>
      <c r="AB97" s="446">
        <f t="shared" si="56"/>
        <v>0.60804678916960475</v>
      </c>
      <c r="AC97" s="1579">
        <f t="shared" si="51"/>
        <v>0.60718241485624791</v>
      </c>
    </row>
    <row r="98" spans="1:33" x14ac:dyDescent="0.15">
      <c r="A98" s="432">
        <v>14</v>
      </c>
      <c r="B98" s="457" t="str">
        <f t="shared" si="45"/>
        <v>G/r</v>
      </c>
      <c r="C98" s="284" t="str">
        <f t="shared" si="46"/>
        <v>soigner</v>
      </c>
      <c r="D98" s="284" t="str">
        <f t="shared" si="47"/>
        <v>prendre soin du monde</v>
      </c>
      <c r="E98" s="468">
        <f t="shared" si="48"/>
        <v>0.39195321083039525</v>
      </c>
      <c r="F98" s="469">
        <f t="shared" si="49"/>
        <v>14</v>
      </c>
      <c r="G98" s="472"/>
      <c r="N98" s="284">
        <f t="shared" si="52"/>
        <v>1</v>
      </c>
      <c r="O98" s="432" t="str">
        <f t="shared" si="53"/>
        <v>R/w</v>
      </c>
      <c r="P98" s="284" t="str">
        <f t="shared" si="50"/>
        <v>s'émanciper</v>
      </c>
      <c r="Q98" s="432" t="s">
        <v>4</v>
      </c>
      <c r="R98" s="432" t="s">
        <v>0</v>
      </c>
      <c r="W98" s="471">
        <f t="shared" si="54"/>
        <v>0.79496353496742456</v>
      </c>
      <c r="X98" s="471">
        <f t="shared" si="55"/>
        <v>0.81901305366644084</v>
      </c>
      <c r="AB98" s="446">
        <f t="shared" si="56"/>
        <v>0.80946400636787563</v>
      </c>
      <c r="AC98" s="1579">
        <f t="shared" si="51"/>
        <v>0.80698829431693264</v>
      </c>
    </row>
    <row r="99" spans="1:33" x14ac:dyDescent="0.15">
      <c r="A99" s="432">
        <v>15</v>
      </c>
      <c r="B99" s="457" t="str">
        <f t="shared" si="45"/>
        <v>B/g</v>
      </c>
      <c r="C99" s="284" t="str">
        <f t="shared" si="46"/>
        <v>précéder</v>
      </c>
      <c r="D99" s="284" t="str">
        <f t="shared" si="47"/>
        <v>être plus important que son prochain</v>
      </c>
      <c r="E99" s="468">
        <f t="shared" si="48"/>
        <v>0.32723279418940193</v>
      </c>
      <c r="F99" s="469">
        <f t="shared" si="49"/>
        <v>15</v>
      </c>
      <c r="G99" s="472"/>
      <c r="N99" s="284">
        <f t="shared" si="52"/>
        <v>9</v>
      </c>
      <c r="O99" s="432" t="str">
        <f t="shared" si="53"/>
        <v>R/u</v>
      </c>
      <c r="P99" s="284" t="str">
        <f t="shared" si="50"/>
        <v>s'engager</v>
      </c>
      <c r="Q99" s="432" t="s">
        <v>4</v>
      </c>
      <c r="R99" s="432" t="s">
        <v>3</v>
      </c>
      <c r="W99" s="471">
        <f t="shared" si="54"/>
        <v>0.79496353496742456</v>
      </c>
      <c r="X99" s="471">
        <f t="shared" si="55"/>
        <v>0.26900943255425847</v>
      </c>
      <c r="AB99" s="446">
        <f t="shared" si="56"/>
        <v>0.53224443927504184</v>
      </c>
      <c r="AC99" s="1579">
        <f t="shared" si="51"/>
        <v>0.53198648376084146</v>
      </c>
    </row>
    <row r="100" spans="1:33" x14ac:dyDescent="0.15">
      <c r="A100" s="432">
        <v>16</v>
      </c>
      <c r="B100" s="457" t="str">
        <f t="shared" si="45"/>
        <v>W/g</v>
      </c>
      <c r="C100" s="284" t="str">
        <f t="shared" si="46"/>
        <v>cadrer</v>
      </c>
      <c r="D100" s="284" t="str">
        <f t="shared" si="47"/>
        <v>apporter de la rigueur au monde</v>
      </c>
      <c r="E100" s="468">
        <f t="shared" si="48"/>
        <v>0.29858278280172901</v>
      </c>
      <c r="F100" s="469">
        <f t="shared" si="49"/>
        <v>16</v>
      </c>
      <c r="G100" s="472"/>
      <c r="N100" s="284">
        <f t="shared" si="52"/>
        <v>2</v>
      </c>
      <c r="O100" s="432" t="str">
        <f t="shared" si="53"/>
        <v>R/b</v>
      </c>
      <c r="P100" s="284" t="str">
        <f t="shared" si="50"/>
        <v>se connecter</v>
      </c>
      <c r="Q100" s="432" t="s">
        <v>4</v>
      </c>
      <c r="R100" s="432" t="s">
        <v>2</v>
      </c>
      <c r="W100" s="471">
        <f t="shared" si="54"/>
        <v>0.79496353496742456</v>
      </c>
      <c r="X100" s="471">
        <f t="shared" si="55"/>
        <v>0.76217143107329788</v>
      </c>
      <c r="AB100" s="446">
        <f t="shared" si="56"/>
        <v>0.78081399498020287</v>
      </c>
      <c r="AC100" s="1579">
        <f t="shared" si="51"/>
        <v>0.77856748302036127</v>
      </c>
    </row>
    <row r="101" spans="1:33" x14ac:dyDescent="0.15">
      <c r="A101" s="432">
        <v>17</v>
      </c>
      <c r="B101" s="457" t="str">
        <f t="shared" si="45"/>
        <v>B/u</v>
      </c>
      <c r="C101" s="284" t="str">
        <f t="shared" si="46"/>
        <v>consommer</v>
      </c>
      <c r="D101" s="284" t="str">
        <f t="shared" si="47"/>
        <v>disposer de ressources à court terme</v>
      </c>
      <c r="E101" s="468">
        <f t="shared" si="48"/>
        <v>0.25143044429483902</v>
      </c>
      <c r="F101" s="469">
        <f t="shared" si="49"/>
        <v>17</v>
      </c>
      <c r="G101" s="472"/>
      <c r="N101" s="284">
        <f t="shared" si="52"/>
        <v>5</v>
      </c>
      <c r="O101" s="432" t="str">
        <f t="shared" si="53"/>
        <v>G/w</v>
      </c>
      <c r="P101" s="284" t="str">
        <f t="shared" si="50"/>
        <v>s'ébattre</v>
      </c>
      <c r="Q101" s="432" t="s">
        <v>5</v>
      </c>
      <c r="R101" s="432" t="s">
        <v>0</v>
      </c>
      <c r="W101" s="471">
        <f t="shared" si="54"/>
        <v>0.58059870525492874</v>
      </c>
      <c r="X101" s="471">
        <f t="shared" si="55"/>
        <v>0.81901305366644084</v>
      </c>
      <c r="AB101" s="446">
        <f t="shared" si="56"/>
        <v>0.70141721719827088</v>
      </c>
      <c r="AC101" s="1579">
        <f t="shared" si="51"/>
        <v>0.69980587946068473</v>
      </c>
    </row>
    <row r="102" spans="1:33" x14ac:dyDescent="0.15">
      <c r="A102" s="432">
        <v>18</v>
      </c>
      <c r="B102" s="457" t="str">
        <f t="shared" si="45"/>
        <v>W/u</v>
      </c>
      <c r="C102" s="284" t="str">
        <f t="shared" si="46"/>
        <v>conserver</v>
      </c>
      <c r="D102" s="284" t="str">
        <f t="shared" si="47"/>
        <v>conserver les traditions</v>
      </c>
      <c r="E102" s="468">
        <f t="shared" si="48"/>
        <v>0.22278043290716612</v>
      </c>
      <c r="F102" s="469">
        <f t="shared" si="49"/>
        <v>18</v>
      </c>
      <c r="G102" s="472"/>
      <c r="N102" s="284">
        <f t="shared" si="52"/>
        <v>13</v>
      </c>
      <c r="O102" s="432" t="str">
        <f t="shared" si="53"/>
        <v>G/u</v>
      </c>
      <c r="P102" s="284" t="str">
        <f t="shared" si="50"/>
        <v>exister</v>
      </c>
      <c r="Q102" s="432" t="s">
        <v>5</v>
      </c>
      <c r="R102" s="432" t="s">
        <v>3</v>
      </c>
      <c r="W102" s="471">
        <f t="shared" si="54"/>
        <v>0.58059870525492874</v>
      </c>
      <c r="X102" s="471">
        <f t="shared" si="55"/>
        <v>0.26900943255425847</v>
      </c>
      <c r="AB102" s="446">
        <f t="shared" si="56"/>
        <v>0.42419765010543709</v>
      </c>
      <c r="AC102" s="1579">
        <f t="shared" si="51"/>
        <v>0.4248040689045936</v>
      </c>
    </row>
    <row r="103" spans="1:33" x14ac:dyDescent="0.15">
      <c r="A103" s="432">
        <v>19</v>
      </c>
      <c r="B103" s="457" t="str">
        <f t="shared" si="45"/>
        <v>B/r</v>
      </c>
      <c r="C103" s="284" t="str">
        <f t="shared" si="46"/>
        <v>régir</v>
      </c>
      <c r="D103" s="284" t="str">
        <f t="shared" si="47"/>
        <v>régir sa vie</v>
      </c>
      <c r="E103" s="468">
        <f t="shared" si="48"/>
        <v>0.21918600501979715</v>
      </c>
      <c r="F103" s="469">
        <f t="shared" si="49"/>
        <v>19</v>
      </c>
      <c r="G103" s="472"/>
      <c r="N103" s="284">
        <f t="shared" si="52"/>
        <v>6</v>
      </c>
      <c r="O103" s="432" t="str">
        <f t="shared" si="53"/>
        <v>G/b</v>
      </c>
      <c r="P103" s="284" t="str">
        <f t="shared" si="50"/>
        <v>coopérer</v>
      </c>
      <c r="Q103" s="432" t="s">
        <v>5</v>
      </c>
      <c r="R103" s="432" t="s">
        <v>2</v>
      </c>
      <c r="W103" s="471">
        <f t="shared" si="54"/>
        <v>0.58059870525492874</v>
      </c>
      <c r="X103" s="471">
        <f t="shared" si="55"/>
        <v>0.76217143107329788</v>
      </c>
      <c r="AB103" s="446">
        <f t="shared" si="56"/>
        <v>0.67276720581059812</v>
      </c>
      <c r="AC103" s="1579">
        <f t="shared" si="51"/>
        <v>0.67138506816411336</v>
      </c>
    </row>
    <row r="104" spans="1:33" x14ac:dyDescent="0.15">
      <c r="A104" s="432">
        <v>20</v>
      </c>
      <c r="B104" s="457" t="str">
        <f t="shared" si="45"/>
        <v>W/r</v>
      </c>
      <c r="C104" s="284" t="str">
        <f t="shared" si="46"/>
        <v>obtempérer</v>
      </c>
      <c r="D104" s="284" t="str">
        <f t="shared" si="47"/>
        <v>suivre les règles à la lettre</v>
      </c>
      <c r="E104" s="468">
        <f t="shared" si="48"/>
        <v>0.19053599363212426</v>
      </c>
      <c r="F104" s="469">
        <f t="shared" si="49"/>
        <v>20</v>
      </c>
      <c r="G104" s="472"/>
      <c r="N104" s="284">
        <f t="shared" si="52"/>
        <v>14</v>
      </c>
      <c r="O104" s="432" t="str">
        <f t="shared" si="53"/>
        <v>G/r</v>
      </c>
      <c r="P104" s="284" t="str">
        <f t="shared" si="50"/>
        <v>soigner</v>
      </c>
      <c r="Q104" s="432" t="s">
        <v>5</v>
      </c>
      <c r="R104" s="432" t="s">
        <v>4</v>
      </c>
      <c r="W104" s="471">
        <f t="shared" si="54"/>
        <v>0.58059870525492874</v>
      </c>
      <c r="X104" s="471">
        <f t="shared" si="55"/>
        <v>0.20503646503257544</v>
      </c>
      <c r="AB104" s="446">
        <f t="shared" si="56"/>
        <v>0.39195321083039525</v>
      </c>
      <c r="AC104" s="1579">
        <f t="shared" si="51"/>
        <v>0.39281758514375209</v>
      </c>
    </row>
    <row r="105" spans="1:33" x14ac:dyDescent="0.15"/>
    <row r="106" spans="1:33" x14ac:dyDescent="0.15"/>
    <row r="107" spans="1:33" x14ac:dyDescent="0.15"/>
    <row r="108" spans="1:33" ht="12.75" x14ac:dyDescent="0.2">
      <c r="A108" s="453"/>
      <c r="B108" s="453"/>
      <c r="C108" s="454" t="s">
        <v>716</v>
      </c>
      <c r="D108" s="453"/>
      <c r="E108" s="455"/>
      <c r="F108" s="456"/>
      <c r="G108" s="473"/>
      <c r="N108" s="457" t="s">
        <v>74</v>
      </c>
      <c r="O108" s="457"/>
      <c r="P108" s="457"/>
      <c r="Q108" s="457" t="s">
        <v>32</v>
      </c>
      <c r="R108" s="457" t="s">
        <v>59</v>
      </c>
      <c r="S108" s="457"/>
      <c r="T108" s="457"/>
      <c r="U108" s="457"/>
      <c r="V108" s="457"/>
      <c r="W108" s="457" t="s">
        <v>86</v>
      </c>
      <c r="X108" s="457" t="s">
        <v>87</v>
      </c>
      <c r="Y108" s="457"/>
      <c r="Z108" s="457"/>
      <c r="AA108" s="457"/>
      <c r="AB108" s="458" t="s">
        <v>69</v>
      </c>
      <c r="AF108" s="1106">
        <v>0.82599999999999996</v>
      </c>
      <c r="AG108" s="1106">
        <v>9.1999999999999998E-2</v>
      </c>
    </row>
    <row r="109" spans="1:33" s="463" customFormat="1" ht="12.75" x14ac:dyDescent="0.2">
      <c r="A109" s="108"/>
      <c r="B109" s="108"/>
      <c r="C109" s="459"/>
      <c r="D109" s="108"/>
      <c r="E109" s="460"/>
      <c r="F109" s="461"/>
      <c r="G109" s="474"/>
      <c r="N109" s="464"/>
      <c r="O109" s="464"/>
      <c r="P109" s="464"/>
      <c r="Q109" s="464"/>
      <c r="R109" s="464"/>
      <c r="S109" s="464"/>
      <c r="T109" s="464"/>
      <c r="U109" s="464"/>
      <c r="V109" s="464"/>
      <c r="W109" s="464"/>
      <c r="X109" s="464"/>
      <c r="Y109" s="464"/>
      <c r="Z109" s="464"/>
      <c r="AA109" s="464"/>
      <c r="AB109" s="465"/>
      <c r="AD109" s="466"/>
      <c r="AE109" s="467"/>
    </row>
    <row r="110" spans="1:33" x14ac:dyDescent="0.15">
      <c r="A110" s="432">
        <v>1</v>
      </c>
      <c r="B110" s="457" t="str">
        <f>VLOOKUP($A110,$N$110:$AB$149,2,FALSE)</f>
        <v>R.u</v>
      </c>
      <c r="C110" s="284" t="str">
        <f t="shared" ref="C110:C129" si="57">VLOOKUP($B110,LibProfils,4,FALSE)</f>
        <v>explorer</v>
      </c>
      <c r="D110" s="284" t="str">
        <f t="shared" ref="D110:D129" si="58">VLOOKUP($B110,LibProfils,5,FALSE)</f>
        <v>découvrir l'inconnu</v>
      </c>
      <c r="E110" s="468">
        <f>VLOOKUP($A110,$N$110:$AB$149,15,FALSE)</f>
        <v>0.82522907077505681</v>
      </c>
      <c r="F110" s="469">
        <f t="shared" ref="F110:F129" si="59">A110</f>
        <v>1</v>
      </c>
      <c r="G110" s="472"/>
      <c r="N110" s="284">
        <f>RANK(AB110,$AB$110:$AB$149)</f>
        <v>30</v>
      </c>
      <c r="O110" s="432" t="str">
        <f>Q110&amp;"."&amp;LOWER(R110)</f>
        <v>W.u</v>
      </c>
      <c r="P110" s="284" t="str">
        <f t="shared" ref="P110:P129" si="60">VLOOKUP(O110,LibProfils,4,FALSE)</f>
        <v>assurer le présent</v>
      </c>
      <c r="Q110" s="432" t="s">
        <v>0</v>
      </c>
      <c r="R110" s="432" t="s">
        <v>3</v>
      </c>
      <c r="W110" s="471">
        <f>VLOOKUP(Q110,$I$5:$K$9,3,FALSE)*4/3</f>
        <v>0.24131592844474548</v>
      </c>
      <c r="X110" s="471">
        <f>VLOOKUP(R110,$I$5:$K$9,3,FALSE)*2/3</f>
        <v>0.48732704496382767</v>
      </c>
      <c r="Y110" s="471"/>
      <c r="Z110" s="471"/>
      <c r="AA110" s="471"/>
      <c r="AB110" s="446">
        <f>(AC110-$AG$58)/$AF$58</f>
        <v>0.32968702990833726</v>
      </c>
      <c r="AC110" s="1579">
        <f t="shared" ref="AC110:AC129" si="61">AVERAGE(W110:Y110)</f>
        <v>0.36432148670428655</v>
      </c>
    </row>
    <row r="111" spans="1:33" x14ac:dyDescent="0.15">
      <c r="A111" s="432">
        <v>2</v>
      </c>
      <c r="B111" s="457" t="str">
        <f t="shared" ref="B111:B149" si="62">VLOOKUP($A111,$N$110:$AB$149,2,FALSE)</f>
        <v>R/w</v>
      </c>
      <c r="C111" s="284" t="str">
        <f t="shared" si="57"/>
        <v>s'émanciper</v>
      </c>
      <c r="D111" s="284" t="str">
        <f t="shared" si="58"/>
        <v>être seul maître de ses actes</v>
      </c>
      <c r="E111" s="468">
        <f t="shared" ref="E111:E149" si="63">VLOOKUP($A111,$N$110:$AB$149,15,FALSE)</f>
        <v>0.80946400636787563</v>
      </c>
      <c r="F111" s="469">
        <f t="shared" si="59"/>
        <v>2</v>
      </c>
      <c r="G111" s="472"/>
      <c r="N111" s="284">
        <f t="shared" ref="N111:N149" si="64">RANK(AB111,$AB$110:$AB$149)</f>
        <v>40</v>
      </c>
      <c r="O111" s="432" t="str">
        <f t="shared" ref="O111:O129" si="65">Q111&amp;"."&amp;LOWER(R111)</f>
        <v>W.b</v>
      </c>
      <c r="P111" s="284" t="str">
        <f t="shared" si="60"/>
        <v>avoir un rôle</v>
      </c>
      <c r="Q111" s="432" t="s">
        <v>0</v>
      </c>
      <c r="R111" s="432" t="s">
        <v>2</v>
      </c>
      <c r="W111" s="471">
        <f t="shared" ref="W111:W129" si="66">VLOOKUP(Q111,$I$5:$K$9,3,FALSE)*4/3</f>
        <v>0.24131592844474548</v>
      </c>
      <c r="X111" s="471">
        <f t="shared" ref="X111:X129" si="67">VLOOKUP(R111,$I$5:$K$9,3,FALSE)*2/3</f>
        <v>0.15855237928446805</v>
      </c>
      <c r="AB111" s="446">
        <f t="shared" ref="AB111:AB129" si="68">(AC111-$AG$58)/$AF$58</f>
        <v>0.13067088845594041</v>
      </c>
      <c r="AC111" s="1579">
        <f t="shared" si="61"/>
        <v>0.19993415386460678</v>
      </c>
    </row>
    <row r="112" spans="1:33" x14ac:dyDescent="0.15">
      <c r="A112" s="432">
        <v>3</v>
      </c>
      <c r="B112" s="457" t="str">
        <f t="shared" si="62"/>
        <v>U.r</v>
      </c>
      <c r="C112" s="284" t="str">
        <f t="shared" si="57"/>
        <v>imaginer</v>
      </c>
      <c r="D112" s="284" t="str">
        <f t="shared" si="58"/>
        <v>penser librement</v>
      </c>
      <c r="E112" s="468">
        <f t="shared" si="63"/>
        <v>0.79941269970093132</v>
      </c>
      <c r="F112" s="469">
        <f t="shared" si="59"/>
        <v>3</v>
      </c>
      <c r="G112" s="472"/>
      <c r="N112" s="284">
        <f t="shared" si="64"/>
        <v>29</v>
      </c>
      <c r="O112" s="432" t="str">
        <f t="shared" si="65"/>
        <v>W.r</v>
      </c>
      <c r="P112" s="284" t="str">
        <f t="shared" si="60"/>
        <v>protéger son cadre</v>
      </c>
      <c r="Q112" s="432" t="s">
        <v>0</v>
      </c>
      <c r="R112" s="432" t="s">
        <v>4</v>
      </c>
      <c r="W112" s="471">
        <f t="shared" si="66"/>
        <v>0.24131592844474548</v>
      </c>
      <c r="X112" s="471">
        <f t="shared" si="67"/>
        <v>0.52997568997828304</v>
      </c>
      <c r="AB112" s="446">
        <f t="shared" si="68"/>
        <v>0.35550340098246286</v>
      </c>
      <c r="AC112" s="1579">
        <f t="shared" si="61"/>
        <v>0.38564580921151426</v>
      </c>
    </row>
    <row r="113" spans="1:29" x14ac:dyDescent="0.15">
      <c r="A113" s="432">
        <v>4</v>
      </c>
      <c r="B113" s="457" t="str">
        <f t="shared" si="62"/>
        <v>R/b</v>
      </c>
      <c r="C113" s="284" t="str">
        <f t="shared" si="57"/>
        <v>se connecter</v>
      </c>
      <c r="D113" s="284" t="str">
        <f t="shared" si="58"/>
        <v>ressentir les signaux du monde</v>
      </c>
      <c r="E113" s="468">
        <f t="shared" si="63"/>
        <v>0.78081399498020287</v>
      </c>
      <c r="F113" s="469">
        <f t="shared" si="59"/>
        <v>4</v>
      </c>
      <c r="G113" s="472"/>
      <c r="N113" s="284">
        <f t="shared" si="64"/>
        <v>34</v>
      </c>
      <c r="O113" s="432" t="str">
        <f t="shared" si="65"/>
        <v>W.g</v>
      </c>
      <c r="P113" s="284" t="str">
        <f t="shared" si="60"/>
        <v>vivre dans sa tribu</v>
      </c>
      <c r="Q113" s="432" t="s">
        <v>0</v>
      </c>
      <c r="R113" s="432" t="s">
        <v>5</v>
      </c>
      <c r="W113" s="471">
        <f t="shared" si="66"/>
        <v>0.24131592844474548</v>
      </c>
      <c r="X113" s="471">
        <f t="shared" si="67"/>
        <v>0.38706580350328584</v>
      </c>
      <c r="AB113" s="446">
        <f t="shared" si="68"/>
        <v>0.26899620577968003</v>
      </c>
      <c r="AC113" s="1579">
        <f t="shared" si="61"/>
        <v>0.31419086597401569</v>
      </c>
    </row>
    <row r="114" spans="1:29" x14ac:dyDescent="0.15">
      <c r="A114" s="432">
        <v>5</v>
      </c>
      <c r="B114" s="457" t="str">
        <f t="shared" si="62"/>
        <v>U/w</v>
      </c>
      <c r="C114" s="284" t="str">
        <f t="shared" si="57"/>
        <v>inventer</v>
      </c>
      <c r="D114" s="284" t="str">
        <f t="shared" si="58"/>
        <v>inventer le futur</v>
      </c>
      <c r="E114" s="468">
        <f t="shared" si="63"/>
        <v>0.77721956709283391</v>
      </c>
      <c r="F114" s="469">
        <f t="shared" si="59"/>
        <v>5</v>
      </c>
      <c r="G114" s="472"/>
      <c r="N114" s="284">
        <f t="shared" si="64"/>
        <v>17</v>
      </c>
      <c r="O114" s="432" t="str">
        <f t="shared" si="65"/>
        <v>U.b</v>
      </c>
      <c r="P114" s="284" t="str">
        <f t="shared" si="60"/>
        <v>être performant</v>
      </c>
      <c r="Q114" s="432" t="s">
        <v>3</v>
      </c>
      <c r="R114" s="432" t="s">
        <v>2</v>
      </c>
      <c r="W114" s="471">
        <f t="shared" si="66"/>
        <v>0.97465408992765534</v>
      </c>
      <c r="X114" s="471">
        <f t="shared" si="67"/>
        <v>0.15855237928446805</v>
      </c>
      <c r="AB114" s="446">
        <f t="shared" si="68"/>
        <v>0.57458018717440884</v>
      </c>
      <c r="AC114" s="1579">
        <f t="shared" si="61"/>
        <v>0.56660323460606166</v>
      </c>
    </row>
    <row r="115" spans="1:29" x14ac:dyDescent="0.15">
      <c r="A115" s="432">
        <v>6</v>
      </c>
      <c r="B115" s="457" t="str">
        <f t="shared" si="62"/>
        <v>R.g</v>
      </c>
      <c r="C115" s="284" t="str">
        <f t="shared" si="57"/>
        <v>vivre vite</v>
      </c>
      <c r="D115" s="284" t="str">
        <f t="shared" si="58"/>
        <v>multiplier les activités</v>
      </c>
      <c r="E115" s="468">
        <f t="shared" si="63"/>
        <v>0.76453824664639958</v>
      </c>
      <c r="F115" s="469">
        <f t="shared" si="59"/>
        <v>6</v>
      </c>
      <c r="G115" s="472"/>
      <c r="N115" s="284">
        <f t="shared" si="64"/>
        <v>3</v>
      </c>
      <c r="O115" s="432" t="str">
        <f t="shared" si="65"/>
        <v>U.r</v>
      </c>
      <c r="P115" s="284" t="str">
        <f t="shared" si="60"/>
        <v>imaginer</v>
      </c>
      <c r="Q115" s="432" t="s">
        <v>3</v>
      </c>
      <c r="R115" s="432" t="s">
        <v>4</v>
      </c>
      <c r="W115" s="471">
        <f t="shared" si="66"/>
        <v>0.97465408992765534</v>
      </c>
      <c r="X115" s="471">
        <f t="shared" si="67"/>
        <v>0.52997568997828304</v>
      </c>
      <c r="AB115" s="446">
        <f t="shared" si="68"/>
        <v>0.79941269970093132</v>
      </c>
      <c r="AC115" s="1579">
        <f t="shared" si="61"/>
        <v>0.75231488995296925</v>
      </c>
    </row>
    <row r="116" spans="1:29" x14ac:dyDescent="0.15">
      <c r="A116" s="432">
        <v>7</v>
      </c>
      <c r="B116" s="457" t="str">
        <f t="shared" si="62"/>
        <v>U/b</v>
      </c>
      <c r="C116" s="284" t="str">
        <f t="shared" si="57"/>
        <v>élaborer</v>
      </c>
      <c r="D116" s="284" t="str">
        <f t="shared" si="58"/>
        <v>mettre son intelligence au service de l'utile</v>
      </c>
      <c r="E116" s="468">
        <f t="shared" si="63"/>
        <v>0.74856955570516104</v>
      </c>
      <c r="F116" s="469">
        <f t="shared" si="59"/>
        <v>7</v>
      </c>
      <c r="G116" s="472"/>
      <c r="N116" s="284">
        <f t="shared" si="64"/>
        <v>8</v>
      </c>
      <c r="O116" s="432" t="str">
        <f t="shared" si="65"/>
        <v>U.g</v>
      </c>
      <c r="P116" s="284" t="str">
        <f t="shared" si="60"/>
        <v>comprendre le monde</v>
      </c>
      <c r="Q116" s="432" t="s">
        <v>3</v>
      </c>
      <c r="R116" s="432" t="s">
        <v>5</v>
      </c>
      <c r="W116" s="471">
        <f t="shared" si="66"/>
        <v>0.97465408992765534</v>
      </c>
      <c r="X116" s="471">
        <f t="shared" si="67"/>
        <v>0.38706580350328584</v>
      </c>
      <c r="AB116" s="446">
        <f t="shared" si="68"/>
        <v>0.71290550449814849</v>
      </c>
      <c r="AC116" s="1579">
        <f t="shared" si="61"/>
        <v>0.68085994671547057</v>
      </c>
    </row>
    <row r="117" spans="1:29" x14ac:dyDescent="0.15">
      <c r="A117" s="432">
        <v>8</v>
      </c>
      <c r="B117" s="457" t="str">
        <f t="shared" si="62"/>
        <v>U.g</v>
      </c>
      <c r="C117" s="284" t="str">
        <f t="shared" si="57"/>
        <v>comprendre le monde</v>
      </c>
      <c r="D117" s="284" t="str">
        <f t="shared" si="58"/>
        <v>appréhender la complexité du monde</v>
      </c>
      <c r="E117" s="468">
        <f t="shared" si="63"/>
        <v>0.71290550449814849</v>
      </c>
      <c r="F117" s="469">
        <f t="shared" si="59"/>
        <v>8</v>
      </c>
      <c r="G117" s="472"/>
      <c r="N117" s="284">
        <f t="shared" si="64"/>
        <v>18</v>
      </c>
      <c r="O117" s="432" t="str">
        <f t="shared" si="65"/>
        <v>U.w</v>
      </c>
      <c r="P117" s="284" t="str">
        <f t="shared" si="60"/>
        <v>préparer le futur</v>
      </c>
      <c r="Q117" s="432" t="s">
        <v>3</v>
      </c>
      <c r="R117" s="432" t="s">
        <v>0</v>
      </c>
      <c r="W117" s="471">
        <f t="shared" si="66"/>
        <v>0.97465408992765534</v>
      </c>
      <c r="X117" s="471">
        <f t="shared" si="67"/>
        <v>0.12065796422237274</v>
      </c>
      <c r="AB117" s="446">
        <f t="shared" si="68"/>
        <v>0.55164167926757157</v>
      </c>
      <c r="AC117" s="1579">
        <f t="shared" si="61"/>
        <v>0.54765602707501404</v>
      </c>
    </row>
    <row r="118" spans="1:29" x14ac:dyDescent="0.15">
      <c r="A118" s="432">
        <v>9</v>
      </c>
      <c r="B118" s="457" t="str">
        <f t="shared" si="62"/>
        <v>G/w</v>
      </c>
      <c r="C118" s="284" t="str">
        <f t="shared" si="57"/>
        <v>s'ébattre</v>
      </c>
      <c r="D118" s="284" t="str">
        <f t="shared" si="58"/>
        <v>vivre sans rendre de comptes</v>
      </c>
      <c r="E118" s="468">
        <f t="shared" si="63"/>
        <v>0.70141721719827088</v>
      </c>
      <c r="F118" s="469">
        <f t="shared" si="59"/>
        <v>9</v>
      </c>
      <c r="G118" s="472"/>
      <c r="N118" s="284">
        <f t="shared" si="64"/>
        <v>26</v>
      </c>
      <c r="O118" s="432" t="str">
        <f t="shared" si="65"/>
        <v>B.r</v>
      </c>
      <c r="P118" s="284" t="str">
        <f t="shared" si="60"/>
        <v>satisfaire ses désirs</v>
      </c>
      <c r="Q118" s="432" t="s">
        <v>2</v>
      </c>
      <c r="R118" s="432" t="s">
        <v>4</v>
      </c>
      <c r="W118" s="471">
        <f t="shared" si="66"/>
        <v>0.31710475856893611</v>
      </c>
      <c r="X118" s="471">
        <f t="shared" si="67"/>
        <v>0.52997568997828304</v>
      </c>
      <c r="AB118" s="446">
        <f t="shared" si="68"/>
        <v>0.40138041679613756</v>
      </c>
      <c r="AC118" s="1579">
        <f t="shared" si="61"/>
        <v>0.4235402242736096</v>
      </c>
    </row>
    <row r="119" spans="1:29" x14ac:dyDescent="0.15">
      <c r="A119" s="432">
        <v>10</v>
      </c>
      <c r="B119" s="457" t="str">
        <f t="shared" si="62"/>
        <v>G.r</v>
      </c>
      <c r="C119" s="284" t="str">
        <f t="shared" si="57"/>
        <v>vivre joyeux</v>
      </c>
      <c r="D119" s="284" t="str">
        <f t="shared" si="58"/>
        <v>fêter la vie</v>
      </c>
      <c r="E119" s="468">
        <f t="shared" si="63"/>
        <v>0.67803105144361664</v>
      </c>
      <c r="F119" s="469">
        <f t="shared" si="59"/>
        <v>10</v>
      </c>
      <c r="G119" s="472"/>
      <c r="N119" s="284">
        <f t="shared" si="64"/>
        <v>32</v>
      </c>
      <c r="O119" s="432" t="str">
        <f t="shared" si="65"/>
        <v>B.g</v>
      </c>
      <c r="P119" s="284" t="str">
        <f t="shared" si="60"/>
        <v>accumuler les richesses</v>
      </c>
      <c r="Q119" s="432" t="s">
        <v>2</v>
      </c>
      <c r="R119" s="432" t="s">
        <v>5</v>
      </c>
      <c r="W119" s="471">
        <f t="shared" si="66"/>
        <v>0.31710475856893611</v>
      </c>
      <c r="X119" s="471">
        <f t="shared" si="67"/>
        <v>0.38706580350328584</v>
      </c>
      <c r="AB119" s="446">
        <f t="shared" si="68"/>
        <v>0.31487322159335468</v>
      </c>
      <c r="AC119" s="1579">
        <f t="shared" si="61"/>
        <v>0.35208528103611098</v>
      </c>
    </row>
    <row r="120" spans="1:29" x14ac:dyDescent="0.15">
      <c r="A120" s="432">
        <v>11</v>
      </c>
      <c r="B120" s="457" t="str">
        <f t="shared" si="62"/>
        <v>G/b</v>
      </c>
      <c r="C120" s="284" t="str">
        <f t="shared" si="57"/>
        <v>coopérer</v>
      </c>
      <c r="D120" s="284" t="str">
        <f t="shared" si="58"/>
        <v>prendre soin des besoins de tous</v>
      </c>
      <c r="E120" s="468">
        <f t="shared" si="63"/>
        <v>0.67276720581059812</v>
      </c>
      <c r="F120" s="469">
        <f t="shared" si="59"/>
        <v>11</v>
      </c>
      <c r="G120" s="472"/>
      <c r="N120" s="284">
        <f t="shared" si="64"/>
        <v>39</v>
      </c>
      <c r="O120" s="432" t="str">
        <f t="shared" si="65"/>
        <v>B.w</v>
      </c>
      <c r="P120" s="284" t="str">
        <f t="shared" si="60"/>
        <v>avoir un statut</v>
      </c>
      <c r="Q120" s="432" t="s">
        <v>2</v>
      </c>
      <c r="R120" s="432" t="s">
        <v>0</v>
      </c>
      <c r="W120" s="471">
        <f t="shared" si="66"/>
        <v>0.31710475856893611</v>
      </c>
      <c r="X120" s="471">
        <f t="shared" si="67"/>
        <v>0.12065796422237274</v>
      </c>
      <c r="AB120" s="446">
        <f t="shared" si="68"/>
        <v>0.15360939636277776</v>
      </c>
      <c r="AC120" s="1579">
        <f t="shared" si="61"/>
        <v>0.21888136139565442</v>
      </c>
    </row>
    <row r="121" spans="1:29" x14ac:dyDescent="0.15">
      <c r="A121" s="432">
        <v>12</v>
      </c>
      <c r="B121" s="457" t="str">
        <f t="shared" si="62"/>
        <v>G.u</v>
      </c>
      <c r="C121" s="284" t="str">
        <f t="shared" si="57"/>
        <v>accueillir la réalité</v>
      </c>
      <c r="D121" s="284" t="str">
        <f t="shared" si="58"/>
        <v>s'émerveiller du monde</v>
      </c>
      <c r="E121" s="468">
        <f t="shared" si="63"/>
        <v>0.65221468036949126</v>
      </c>
      <c r="F121" s="469">
        <f t="shared" si="59"/>
        <v>12</v>
      </c>
      <c r="G121" s="472"/>
      <c r="N121" s="284">
        <f t="shared" si="64"/>
        <v>28</v>
      </c>
      <c r="O121" s="432" t="str">
        <f t="shared" si="65"/>
        <v>B.u</v>
      </c>
      <c r="P121" s="284" t="str">
        <f t="shared" si="60"/>
        <v>avoir du succès</v>
      </c>
      <c r="Q121" s="432" t="s">
        <v>2</v>
      </c>
      <c r="R121" s="432" t="s">
        <v>3</v>
      </c>
      <c r="W121" s="471">
        <f t="shared" si="66"/>
        <v>0.31710475856893611</v>
      </c>
      <c r="X121" s="471">
        <f t="shared" si="67"/>
        <v>0.48732704496382767</v>
      </c>
      <c r="AB121" s="446">
        <f t="shared" si="68"/>
        <v>0.37556404572201202</v>
      </c>
      <c r="AC121" s="1579">
        <f t="shared" si="61"/>
        <v>0.40221590176638189</v>
      </c>
    </row>
    <row r="122" spans="1:29" x14ac:dyDescent="0.15">
      <c r="A122" s="432">
        <v>13</v>
      </c>
      <c r="B122" s="457" t="str">
        <f t="shared" si="62"/>
        <v>R.b</v>
      </c>
      <c r="C122" s="284" t="str">
        <f t="shared" si="57"/>
        <v>écouter ses envies</v>
      </c>
      <c r="D122" s="284" t="str">
        <f t="shared" si="58"/>
        <v>accepter ses impulsions</v>
      </c>
      <c r="E122" s="468">
        <f t="shared" si="63"/>
        <v>0.62621292932265993</v>
      </c>
      <c r="F122" s="469">
        <f t="shared" si="59"/>
        <v>13</v>
      </c>
      <c r="G122" s="472"/>
      <c r="N122" s="284">
        <f t="shared" si="64"/>
        <v>6</v>
      </c>
      <c r="O122" s="432" t="str">
        <f t="shared" si="65"/>
        <v>R.g</v>
      </c>
      <c r="P122" s="284" t="str">
        <f t="shared" si="60"/>
        <v>vivre vite</v>
      </c>
      <c r="Q122" s="432" t="s">
        <v>4</v>
      </c>
      <c r="R122" s="432" t="s">
        <v>5</v>
      </c>
      <c r="W122" s="471">
        <f t="shared" si="66"/>
        <v>1.0599513799565661</v>
      </c>
      <c r="X122" s="471">
        <f t="shared" si="67"/>
        <v>0.38706580350328584</v>
      </c>
      <c r="AB122" s="446">
        <f t="shared" si="68"/>
        <v>0.76453824664639958</v>
      </c>
      <c r="AC122" s="1579">
        <f t="shared" si="61"/>
        <v>0.72350859172992599</v>
      </c>
    </row>
    <row r="123" spans="1:29" x14ac:dyDescent="0.15">
      <c r="A123" s="432">
        <v>14</v>
      </c>
      <c r="B123" s="457" t="str">
        <f t="shared" si="62"/>
        <v>R/g</v>
      </c>
      <c r="C123" s="284" t="str">
        <f t="shared" si="57"/>
        <v>se propulser</v>
      </c>
      <c r="D123" s="284" t="str">
        <f t="shared" si="58"/>
        <v>imposer sa cadence</v>
      </c>
      <c r="E123" s="468">
        <f t="shared" si="63"/>
        <v>0.60804678916960475</v>
      </c>
      <c r="F123" s="469">
        <f t="shared" si="59"/>
        <v>14</v>
      </c>
      <c r="G123" s="472"/>
      <c r="N123" s="284">
        <f t="shared" si="64"/>
        <v>15</v>
      </c>
      <c r="O123" s="432" t="str">
        <f t="shared" si="65"/>
        <v>R.w</v>
      </c>
      <c r="P123" s="284" t="str">
        <f t="shared" si="60"/>
        <v>promouvoir ses valeurs</v>
      </c>
      <c r="Q123" s="432" t="s">
        <v>4</v>
      </c>
      <c r="R123" s="432" t="s">
        <v>0</v>
      </c>
      <c r="W123" s="471">
        <f t="shared" si="66"/>
        <v>1.0599513799565661</v>
      </c>
      <c r="X123" s="471">
        <f t="shared" si="67"/>
        <v>0.12065796422237274</v>
      </c>
      <c r="AB123" s="446">
        <f t="shared" si="68"/>
        <v>0.60327442141582255</v>
      </c>
      <c r="AC123" s="1579">
        <f t="shared" si="61"/>
        <v>0.59030467208946935</v>
      </c>
    </row>
    <row r="124" spans="1:29" x14ac:dyDescent="0.15">
      <c r="A124" s="432">
        <v>15</v>
      </c>
      <c r="B124" s="457" t="str">
        <f t="shared" si="62"/>
        <v>R.w</v>
      </c>
      <c r="C124" s="284" t="str">
        <f t="shared" si="57"/>
        <v>promouvoir ses valeurs</v>
      </c>
      <c r="D124" s="284" t="str">
        <f t="shared" si="58"/>
        <v>soutenir ce en quoi on croit</v>
      </c>
      <c r="E124" s="468">
        <f t="shared" si="63"/>
        <v>0.60327442141582255</v>
      </c>
      <c r="F124" s="469">
        <f t="shared" si="59"/>
        <v>15</v>
      </c>
      <c r="G124" s="472"/>
      <c r="N124" s="284">
        <f t="shared" si="64"/>
        <v>1</v>
      </c>
      <c r="O124" s="432" t="str">
        <f t="shared" si="65"/>
        <v>R.u</v>
      </c>
      <c r="P124" s="284" t="str">
        <f t="shared" si="60"/>
        <v>explorer</v>
      </c>
      <c r="Q124" s="432" t="s">
        <v>4</v>
      </c>
      <c r="R124" s="432" t="s">
        <v>3</v>
      </c>
      <c r="W124" s="471">
        <f t="shared" si="66"/>
        <v>1.0599513799565661</v>
      </c>
      <c r="X124" s="471">
        <f t="shared" si="67"/>
        <v>0.48732704496382767</v>
      </c>
      <c r="AB124" s="446">
        <f t="shared" si="68"/>
        <v>0.82522907077505681</v>
      </c>
      <c r="AC124" s="1579">
        <f t="shared" si="61"/>
        <v>0.77363921246019685</v>
      </c>
    </row>
    <row r="125" spans="1:29" x14ac:dyDescent="0.15">
      <c r="A125" s="432">
        <v>16</v>
      </c>
      <c r="B125" s="457" t="str">
        <f t="shared" si="62"/>
        <v>U/g</v>
      </c>
      <c r="C125" s="284" t="str">
        <f t="shared" si="57"/>
        <v>améliorer</v>
      </c>
      <c r="D125" s="284" t="str">
        <f t="shared" si="58"/>
        <v>améliorer le monde</v>
      </c>
      <c r="E125" s="468">
        <f t="shared" si="63"/>
        <v>0.57580234989456291</v>
      </c>
      <c r="F125" s="469">
        <f t="shared" si="59"/>
        <v>16</v>
      </c>
      <c r="G125" s="472"/>
      <c r="N125" s="284">
        <f t="shared" si="64"/>
        <v>13</v>
      </c>
      <c r="O125" s="432" t="str">
        <f t="shared" si="65"/>
        <v>R.b</v>
      </c>
      <c r="P125" s="284" t="str">
        <f t="shared" si="60"/>
        <v>écouter ses envies</v>
      </c>
      <c r="Q125" s="432" t="s">
        <v>4</v>
      </c>
      <c r="R125" s="432" t="s">
        <v>2</v>
      </c>
      <c r="W125" s="471">
        <f t="shared" si="66"/>
        <v>1.0599513799565661</v>
      </c>
      <c r="X125" s="471">
        <f t="shared" si="67"/>
        <v>0.15855237928446805</v>
      </c>
      <c r="AB125" s="446">
        <f t="shared" si="68"/>
        <v>0.62621292932265993</v>
      </c>
      <c r="AC125" s="1579">
        <f t="shared" si="61"/>
        <v>0.60925187962051708</v>
      </c>
    </row>
    <row r="126" spans="1:29" x14ac:dyDescent="0.15">
      <c r="A126" s="432">
        <v>17</v>
      </c>
      <c r="B126" s="457" t="str">
        <f t="shared" si="62"/>
        <v>U.b</v>
      </c>
      <c r="C126" s="284" t="str">
        <f t="shared" si="57"/>
        <v>être performant</v>
      </c>
      <c r="D126" s="284" t="str">
        <f t="shared" si="58"/>
        <v>savoir intervenir avec adéquation</v>
      </c>
      <c r="E126" s="468">
        <f t="shared" si="63"/>
        <v>0.57458018717440884</v>
      </c>
      <c r="F126" s="469">
        <f t="shared" si="59"/>
        <v>17</v>
      </c>
      <c r="G126" s="472"/>
      <c r="N126" s="284">
        <f t="shared" si="64"/>
        <v>24</v>
      </c>
      <c r="O126" s="432" t="str">
        <f t="shared" si="65"/>
        <v>G.w</v>
      </c>
      <c r="P126" s="284" t="str">
        <f t="shared" si="60"/>
        <v>vivre dans la paix</v>
      </c>
      <c r="Q126" s="432" t="s">
        <v>5</v>
      </c>
      <c r="R126" s="432" t="s">
        <v>0</v>
      </c>
      <c r="W126" s="471">
        <f t="shared" si="66"/>
        <v>0.77413160700657169</v>
      </c>
      <c r="X126" s="471">
        <f t="shared" si="67"/>
        <v>0.12065796422237274</v>
      </c>
      <c r="AB126" s="446">
        <f t="shared" si="68"/>
        <v>0.43026003101025695</v>
      </c>
      <c r="AC126" s="1579">
        <f t="shared" si="61"/>
        <v>0.44739478561447221</v>
      </c>
    </row>
    <row r="127" spans="1:29" x14ac:dyDescent="0.15">
      <c r="A127" s="432">
        <v>18</v>
      </c>
      <c r="B127" s="457" t="str">
        <f t="shared" si="62"/>
        <v>U.w</v>
      </c>
      <c r="C127" s="284" t="str">
        <f t="shared" si="57"/>
        <v>préparer le futur</v>
      </c>
      <c r="D127" s="284" t="str">
        <f t="shared" si="58"/>
        <v>concevoir les méthodes</v>
      </c>
      <c r="E127" s="468">
        <f t="shared" si="63"/>
        <v>0.55164167926757157</v>
      </c>
      <c r="F127" s="469">
        <f t="shared" si="59"/>
        <v>18</v>
      </c>
      <c r="G127" s="472"/>
      <c r="N127" s="284">
        <f t="shared" si="64"/>
        <v>12</v>
      </c>
      <c r="O127" s="432" t="str">
        <f t="shared" si="65"/>
        <v>G.u</v>
      </c>
      <c r="P127" s="284" t="str">
        <f t="shared" si="60"/>
        <v>accueillir la réalité</v>
      </c>
      <c r="Q127" s="432" t="s">
        <v>5</v>
      </c>
      <c r="R127" s="432" t="s">
        <v>3</v>
      </c>
      <c r="W127" s="471">
        <f t="shared" si="66"/>
        <v>0.77413160700657169</v>
      </c>
      <c r="X127" s="471">
        <f t="shared" si="67"/>
        <v>0.48732704496382767</v>
      </c>
      <c r="AB127" s="446">
        <f t="shared" si="68"/>
        <v>0.65221468036949126</v>
      </c>
      <c r="AC127" s="1579">
        <f t="shared" si="61"/>
        <v>0.63072932598519971</v>
      </c>
    </row>
    <row r="128" spans="1:29" x14ac:dyDescent="0.15">
      <c r="A128" s="432">
        <v>19</v>
      </c>
      <c r="B128" s="457" t="str">
        <f t="shared" si="62"/>
        <v>R/u</v>
      </c>
      <c r="C128" s="284" t="str">
        <f t="shared" si="57"/>
        <v>s'engager</v>
      </c>
      <c r="D128" s="284" t="str">
        <f t="shared" si="58"/>
        <v>diriger toute son énergie</v>
      </c>
      <c r="E128" s="468">
        <f t="shared" si="63"/>
        <v>0.53224443927504184</v>
      </c>
      <c r="F128" s="469">
        <f t="shared" si="59"/>
        <v>19</v>
      </c>
      <c r="G128" s="472"/>
      <c r="N128" s="284">
        <f t="shared" si="64"/>
        <v>23</v>
      </c>
      <c r="O128" s="432" t="str">
        <f t="shared" si="65"/>
        <v>G.b</v>
      </c>
      <c r="P128" s="284" t="str">
        <f t="shared" si="60"/>
        <v>agrandir son territoire</v>
      </c>
      <c r="Q128" s="432" t="s">
        <v>5</v>
      </c>
      <c r="R128" s="432" t="s">
        <v>2</v>
      </c>
      <c r="W128" s="471">
        <f t="shared" si="66"/>
        <v>0.77413160700657169</v>
      </c>
      <c r="X128" s="471">
        <f t="shared" si="67"/>
        <v>0.15855237928446805</v>
      </c>
      <c r="AB128" s="446">
        <f t="shared" si="68"/>
        <v>0.45319853891709427</v>
      </c>
      <c r="AC128" s="1579">
        <f t="shared" si="61"/>
        <v>0.46634199314551988</v>
      </c>
    </row>
    <row r="129" spans="1:29" x14ac:dyDescent="0.15">
      <c r="A129" s="432">
        <v>20</v>
      </c>
      <c r="B129" s="457" t="str">
        <f t="shared" si="62"/>
        <v>B/w</v>
      </c>
      <c r="C129" s="284" t="str">
        <f t="shared" si="57"/>
        <v>posséder</v>
      </c>
      <c r="D129" s="284" t="str">
        <f t="shared" si="58"/>
        <v>disposer de ressources à long terme</v>
      </c>
      <c r="E129" s="468">
        <f t="shared" si="63"/>
        <v>0.52865001138767287</v>
      </c>
      <c r="F129" s="469">
        <f t="shared" si="59"/>
        <v>20</v>
      </c>
      <c r="G129" s="472"/>
      <c r="N129" s="284">
        <f t="shared" si="64"/>
        <v>10</v>
      </c>
      <c r="O129" s="432" t="str">
        <f t="shared" si="65"/>
        <v>G.r</v>
      </c>
      <c r="P129" s="284" t="str">
        <f t="shared" si="60"/>
        <v>vivre joyeux</v>
      </c>
      <c r="Q129" s="432" t="s">
        <v>5</v>
      </c>
      <c r="R129" s="432" t="s">
        <v>4</v>
      </c>
      <c r="W129" s="471">
        <f t="shared" si="66"/>
        <v>0.77413160700657169</v>
      </c>
      <c r="X129" s="471">
        <f t="shared" si="67"/>
        <v>0.52997568997828304</v>
      </c>
      <c r="AB129" s="446">
        <f t="shared" si="68"/>
        <v>0.67803105144361664</v>
      </c>
      <c r="AC129" s="1579">
        <f t="shared" si="61"/>
        <v>0.65205364849242731</v>
      </c>
    </row>
    <row r="130" spans="1:29" x14ac:dyDescent="0.15">
      <c r="A130" s="432">
        <v>21</v>
      </c>
      <c r="B130" s="457" t="str">
        <f t="shared" si="62"/>
        <v>W/b</v>
      </c>
      <c r="C130" s="284" t="str">
        <f t="shared" ref="C130:C149" si="69">VLOOKUP($B130,LibProfils,4,FALSE)</f>
        <v>œuvrer</v>
      </c>
      <c r="D130" s="284" t="str">
        <f t="shared" ref="D130:D149" si="70">VLOOKUP($B130,LibProfils,5,FALSE)</f>
        <v>œuvrer pour la société</v>
      </c>
      <c r="E130" s="468">
        <f t="shared" si="63"/>
        <v>0.47134998861232713</v>
      </c>
      <c r="F130" s="469">
        <f t="shared" ref="F130:F149" si="71">A130</f>
        <v>21</v>
      </c>
      <c r="G130" s="472"/>
      <c r="N130" s="284">
        <f t="shared" si="64"/>
        <v>36</v>
      </c>
      <c r="O130" s="432" t="str">
        <f>Q130&amp;"/"&amp;LOWER(R130)</f>
        <v>W/u</v>
      </c>
      <c r="P130" s="284" t="str">
        <f t="shared" ref="P130:P149" si="72">VLOOKUP(O130,LibProfils,4,FALSE)</f>
        <v>conserver</v>
      </c>
      <c r="Q130" s="432" t="s">
        <v>0</v>
      </c>
      <c r="R130" s="432" t="s">
        <v>3</v>
      </c>
      <c r="W130" s="471">
        <f>VLOOKUP(Q130,$I$5:$K$9,3,FALSE)</f>
        <v>0.18098694633355911</v>
      </c>
      <c r="X130" s="471">
        <f>1-VLOOKUP(R130,$I$5:$K$9,3,FALSE)</f>
        <v>0.26900943255425847</v>
      </c>
      <c r="Y130" s="471"/>
      <c r="Z130" s="471"/>
      <c r="AA130" s="471"/>
      <c r="AB130" s="446">
        <f>(AC130-$AG$83)/$AF$83</f>
        <v>0.22278043290716612</v>
      </c>
      <c r="AC130" s="1579">
        <f t="shared" ref="AC130:AC149" si="73">AVERAGE(W130:Y130)</f>
        <v>0.22499818944390879</v>
      </c>
    </row>
    <row r="131" spans="1:29" x14ac:dyDescent="0.15">
      <c r="A131" s="432">
        <v>22</v>
      </c>
      <c r="B131" s="457" t="str">
        <f t="shared" si="62"/>
        <v>U/r</v>
      </c>
      <c r="C131" s="284" t="str">
        <f t="shared" si="69"/>
        <v>raisonner</v>
      </c>
      <c r="D131" s="284" t="str">
        <f t="shared" si="70"/>
        <v>réfléchir loin des émotions</v>
      </c>
      <c r="E131" s="468">
        <f t="shared" si="63"/>
        <v>0.46775556072495816</v>
      </c>
      <c r="F131" s="469">
        <f t="shared" si="71"/>
        <v>22</v>
      </c>
      <c r="G131" s="472"/>
      <c r="N131" s="284">
        <f t="shared" si="64"/>
        <v>21</v>
      </c>
      <c r="O131" s="432" t="str">
        <f t="shared" ref="O131:O149" si="74">Q131&amp;"/"&amp;LOWER(R131)</f>
        <v>W/b</v>
      </c>
      <c r="P131" s="284" t="str">
        <f t="shared" si="72"/>
        <v>œuvrer</v>
      </c>
      <c r="Q131" s="432" t="s">
        <v>0</v>
      </c>
      <c r="R131" s="432" t="s">
        <v>2</v>
      </c>
      <c r="W131" s="471">
        <f t="shared" ref="W131:W149" si="75">VLOOKUP(Q131,$I$5:$K$9,3,FALSE)</f>
        <v>0.18098694633355911</v>
      </c>
      <c r="X131" s="471">
        <f t="shared" ref="X131:X149" si="76">1-VLOOKUP(R131,$I$5:$K$9,3,FALSE)</f>
        <v>0.76217143107329788</v>
      </c>
      <c r="AB131" s="446">
        <f t="shared" ref="AB131:AB149" si="77">(AC131-$AG$83)/$AF$83</f>
        <v>0.47134998861232713</v>
      </c>
      <c r="AC131" s="1579">
        <f t="shared" si="73"/>
        <v>0.47157918870342852</v>
      </c>
    </row>
    <row r="132" spans="1:29" x14ac:dyDescent="0.15">
      <c r="A132" s="432">
        <v>23</v>
      </c>
      <c r="B132" s="457" t="str">
        <f t="shared" si="62"/>
        <v>G.b</v>
      </c>
      <c r="C132" s="284" t="str">
        <f t="shared" si="69"/>
        <v>agrandir son territoire</v>
      </c>
      <c r="D132" s="284" t="str">
        <f t="shared" si="70"/>
        <v>croître sans frontières</v>
      </c>
      <c r="E132" s="468">
        <f t="shared" si="63"/>
        <v>0.45319853891709427</v>
      </c>
      <c r="F132" s="469">
        <f t="shared" si="71"/>
        <v>23</v>
      </c>
      <c r="G132" s="472"/>
      <c r="N132" s="284">
        <f t="shared" si="64"/>
        <v>38</v>
      </c>
      <c r="O132" s="432" t="str">
        <f t="shared" si="74"/>
        <v>W/r</v>
      </c>
      <c r="P132" s="284" t="str">
        <f t="shared" si="72"/>
        <v>obtempérer</v>
      </c>
      <c r="Q132" s="432" t="s">
        <v>0</v>
      </c>
      <c r="R132" s="432" t="s">
        <v>4</v>
      </c>
      <c r="W132" s="471">
        <f t="shared" si="75"/>
        <v>0.18098694633355911</v>
      </c>
      <c r="X132" s="471">
        <f t="shared" si="76"/>
        <v>0.20503646503257544</v>
      </c>
      <c r="AB132" s="446">
        <f t="shared" si="77"/>
        <v>0.19053599363212426</v>
      </c>
      <c r="AC132" s="1579">
        <f t="shared" si="73"/>
        <v>0.19301170568306728</v>
      </c>
    </row>
    <row r="133" spans="1:29" x14ac:dyDescent="0.15">
      <c r="A133" s="432">
        <v>24</v>
      </c>
      <c r="B133" s="457" t="str">
        <f t="shared" si="62"/>
        <v>G.w</v>
      </c>
      <c r="C133" s="284" t="str">
        <f t="shared" si="69"/>
        <v>vivre dans la paix</v>
      </c>
      <c r="D133" s="284" t="str">
        <f t="shared" si="70"/>
        <v>être accueilli tel qu'on est</v>
      </c>
      <c r="E133" s="468">
        <f t="shared" si="63"/>
        <v>0.43026003101025695</v>
      </c>
      <c r="F133" s="469">
        <f t="shared" si="71"/>
        <v>24</v>
      </c>
      <c r="G133" s="472"/>
      <c r="N133" s="284">
        <f t="shared" si="64"/>
        <v>33</v>
      </c>
      <c r="O133" s="432" t="str">
        <f t="shared" si="74"/>
        <v>W/g</v>
      </c>
      <c r="P133" s="284" t="str">
        <f t="shared" si="72"/>
        <v>cadrer</v>
      </c>
      <c r="Q133" s="432" t="s">
        <v>0</v>
      </c>
      <c r="R133" s="432" t="s">
        <v>5</v>
      </c>
      <c r="W133" s="471">
        <f t="shared" si="75"/>
        <v>0.18098694633355911</v>
      </c>
      <c r="X133" s="471">
        <f t="shared" si="76"/>
        <v>0.41940129474507126</v>
      </c>
      <c r="AB133" s="446">
        <f t="shared" si="77"/>
        <v>0.29858278280172901</v>
      </c>
      <c r="AC133" s="1579">
        <f t="shared" si="73"/>
        <v>0.30019412053931516</v>
      </c>
    </row>
    <row r="134" spans="1:29" x14ac:dyDescent="0.15">
      <c r="A134" s="432">
        <v>25</v>
      </c>
      <c r="B134" s="457" t="str">
        <f t="shared" si="62"/>
        <v>G/u</v>
      </c>
      <c r="C134" s="284" t="str">
        <f t="shared" si="69"/>
        <v>exister</v>
      </c>
      <c r="D134" s="284" t="str">
        <f t="shared" si="70"/>
        <v>appartenir au vivant</v>
      </c>
      <c r="E134" s="468">
        <f t="shared" si="63"/>
        <v>0.42419765010543709</v>
      </c>
      <c r="F134" s="469">
        <f t="shared" si="71"/>
        <v>25</v>
      </c>
      <c r="G134" s="472"/>
      <c r="N134" s="284">
        <f t="shared" si="64"/>
        <v>7</v>
      </c>
      <c r="O134" s="432" t="str">
        <f t="shared" si="74"/>
        <v>U/b</v>
      </c>
      <c r="P134" s="284" t="str">
        <f t="shared" si="72"/>
        <v>élaborer</v>
      </c>
      <c r="Q134" s="432" t="s">
        <v>3</v>
      </c>
      <c r="R134" s="432" t="s">
        <v>2</v>
      </c>
      <c r="W134" s="471">
        <f t="shared" si="75"/>
        <v>0.73099056744574153</v>
      </c>
      <c r="X134" s="471">
        <f t="shared" si="76"/>
        <v>0.76217143107329788</v>
      </c>
      <c r="AB134" s="446">
        <f t="shared" si="77"/>
        <v>0.74856955570516104</v>
      </c>
      <c r="AC134" s="1579">
        <f t="shared" si="73"/>
        <v>0.74658099925951971</v>
      </c>
    </row>
    <row r="135" spans="1:29" x14ac:dyDescent="0.15">
      <c r="A135" s="432">
        <v>26</v>
      </c>
      <c r="B135" s="457" t="str">
        <f t="shared" si="62"/>
        <v>B.r</v>
      </c>
      <c r="C135" s="284" t="str">
        <f t="shared" si="69"/>
        <v>satisfaire ses désirs</v>
      </c>
      <c r="D135" s="284" t="str">
        <f t="shared" si="70"/>
        <v>pourvoir à sa satisfaction</v>
      </c>
      <c r="E135" s="468">
        <f t="shared" si="63"/>
        <v>0.40138041679613756</v>
      </c>
      <c r="F135" s="469">
        <f t="shared" si="71"/>
        <v>26</v>
      </c>
      <c r="G135" s="472"/>
      <c r="N135" s="284">
        <f t="shared" si="64"/>
        <v>22</v>
      </c>
      <c r="O135" s="432" t="str">
        <f t="shared" si="74"/>
        <v>U/r</v>
      </c>
      <c r="P135" s="284" t="str">
        <f t="shared" si="72"/>
        <v>raisonner</v>
      </c>
      <c r="Q135" s="432" t="s">
        <v>3</v>
      </c>
      <c r="R135" s="432" t="s">
        <v>4</v>
      </c>
      <c r="W135" s="471">
        <f t="shared" si="75"/>
        <v>0.73099056744574153</v>
      </c>
      <c r="X135" s="471">
        <f t="shared" si="76"/>
        <v>0.20503646503257544</v>
      </c>
      <c r="AB135" s="446">
        <f t="shared" si="77"/>
        <v>0.46775556072495816</v>
      </c>
      <c r="AC135" s="1579">
        <f t="shared" si="73"/>
        <v>0.46801351623915849</v>
      </c>
    </row>
    <row r="136" spans="1:29" x14ac:dyDescent="0.15">
      <c r="A136" s="432">
        <v>27</v>
      </c>
      <c r="B136" s="457" t="str">
        <f t="shared" si="62"/>
        <v>G/r</v>
      </c>
      <c r="C136" s="284" t="str">
        <f t="shared" si="69"/>
        <v>soigner</v>
      </c>
      <c r="D136" s="284" t="str">
        <f t="shared" si="70"/>
        <v>prendre soin du monde</v>
      </c>
      <c r="E136" s="468">
        <f t="shared" si="63"/>
        <v>0.39195321083039525</v>
      </c>
      <c r="F136" s="469">
        <f t="shared" si="71"/>
        <v>27</v>
      </c>
      <c r="G136" s="472"/>
      <c r="N136" s="284">
        <f t="shared" si="64"/>
        <v>16</v>
      </c>
      <c r="O136" s="432" t="str">
        <f t="shared" si="74"/>
        <v>U/g</v>
      </c>
      <c r="P136" s="284" t="str">
        <f t="shared" si="72"/>
        <v>améliorer</v>
      </c>
      <c r="Q136" s="432" t="s">
        <v>3</v>
      </c>
      <c r="R136" s="432" t="s">
        <v>5</v>
      </c>
      <c r="W136" s="471">
        <f t="shared" si="75"/>
        <v>0.73099056744574153</v>
      </c>
      <c r="X136" s="471">
        <f t="shared" si="76"/>
        <v>0.41940129474507126</v>
      </c>
      <c r="AB136" s="446">
        <f t="shared" si="77"/>
        <v>0.57580234989456291</v>
      </c>
      <c r="AC136" s="1579">
        <f t="shared" si="73"/>
        <v>0.57519593109540645</v>
      </c>
    </row>
    <row r="137" spans="1:29" x14ac:dyDescent="0.15">
      <c r="A137" s="432">
        <v>28</v>
      </c>
      <c r="B137" s="457" t="str">
        <f t="shared" si="62"/>
        <v>B.u</v>
      </c>
      <c r="C137" s="284" t="str">
        <f t="shared" si="69"/>
        <v>avoir du succès</v>
      </c>
      <c r="D137" s="284" t="str">
        <f t="shared" si="70"/>
        <v>obtenir les meilleurs résultats</v>
      </c>
      <c r="E137" s="468">
        <f t="shared" si="63"/>
        <v>0.37556404572201202</v>
      </c>
      <c r="F137" s="469">
        <f t="shared" si="71"/>
        <v>28</v>
      </c>
      <c r="G137" s="472"/>
      <c r="N137" s="284">
        <f t="shared" si="64"/>
        <v>5</v>
      </c>
      <c r="O137" s="432" t="str">
        <f t="shared" si="74"/>
        <v>U/w</v>
      </c>
      <c r="P137" s="284" t="str">
        <f t="shared" si="72"/>
        <v>inventer</v>
      </c>
      <c r="Q137" s="432" t="s">
        <v>3</v>
      </c>
      <c r="R137" s="432" t="s">
        <v>0</v>
      </c>
      <c r="W137" s="471">
        <f t="shared" si="75"/>
        <v>0.73099056744574153</v>
      </c>
      <c r="X137" s="471">
        <f t="shared" si="76"/>
        <v>0.81901305366644084</v>
      </c>
      <c r="AB137" s="446">
        <f t="shared" si="77"/>
        <v>0.77721956709283391</v>
      </c>
      <c r="AC137" s="1579">
        <f t="shared" si="73"/>
        <v>0.77500181055609119</v>
      </c>
    </row>
    <row r="138" spans="1:29" x14ac:dyDescent="0.15">
      <c r="A138" s="432">
        <v>29</v>
      </c>
      <c r="B138" s="457" t="str">
        <f t="shared" si="62"/>
        <v>W.r</v>
      </c>
      <c r="C138" s="284" t="str">
        <f t="shared" si="69"/>
        <v>protéger son cadre</v>
      </c>
      <c r="D138" s="284" t="str">
        <f t="shared" si="70"/>
        <v>défendre la société contre toute menace</v>
      </c>
      <c r="E138" s="468">
        <f t="shared" si="63"/>
        <v>0.35550340098246286</v>
      </c>
      <c r="F138" s="469">
        <f t="shared" si="71"/>
        <v>29</v>
      </c>
      <c r="G138" s="472"/>
      <c r="N138" s="284">
        <f t="shared" si="64"/>
        <v>37</v>
      </c>
      <c r="O138" s="432" t="str">
        <f t="shared" si="74"/>
        <v>B/r</v>
      </c>
      <c r="P138" s="284" t="str">
        <f t="shared" si="72"/>
        <v>régir</v>
      </c>
      <c r="Q138" s="432" t="s">
        <v>2</v>
      </c>
      <c r="R138" s="432" t="s">
        <v>4</v>
      </c>
      <c r="W138" s="471">
        <f t="shared" si="75"/>
        <v>0.23782856892670209</v>
      </c>
      <c r="X138" s="471">
        <f t="shared" si="76"/>
        <v>0.20503646503257544</v>
      </c>
      <c r="AB138" s="446">
        <f t="shared" si="77"/>
        <v>0.21918600501979715</v>
      </c>
      <c r="AC138" s="1579">
        <f t="shared" si="73"/>
        <v>0.22143251697963878</v>
      </c>
    </row>
    <row r="139" spans="1:29" x14ac:dyDescent="0.15">
      <c r="A139" s="432">
        <v>30</v>
      </c>
      <c r="B139" s="457" t="str">
        <f t="shared" si="62"/>
        <v>W.u</v>
      </c>
      <c r="C139" s="284" t="str">
        <f t="shared" si="69"/>
        <v>assurer le présent</v>
      </c>
      <c r="D139" s="284" t="str">
        <f t="shared" si="70"/>
        <v>maîtriser ses tâches</v>
      </c>
      <c r="E139" s="468">
        <f t="shared" si="63"/>
        <v>0.32968702990833726</v>
      </c>
      <c r="F139" s="469">
        <f t="shared" si="71"/>
        <v>30</v>
      </c>
      <c r="G139" s="472"/>
      <c r="N139" s="284">
        <f t="shared" si="64"/>
        <v>31</v>
      </c>
      <c r="O139" s="432" t="str">
        <f t="shared" si="74"/>
        <v>B/g</v>
      </c>
      <c r="P139" s="284" t="str">
        <f t="shared" si="72"/>
        <v>précéder</v>
      </c>
      <c r="Q139" s="432" t="s">
        <v>2</v>
      </c>
      <c r="R139" s="432" t="s">
        <v>5</v>
      </c>
      <c r="W139" s="471">
        <f t="shared" si="75"/>
        <v>0.23782856892670209</v>
      </c>
      <c r="X139" s="471">
        <f t="shared" si="76"/>
        <v>0.41940129474507126</v>
      </c>
      <c r="AB139" s="446">
        <f t="shared" si="77"/>
        <v>0.32723279418940193</v>
      </c>
      <c r="AC139" s="1579">
        <f t="shared" si="73"/>
        <v>0.32861493183588669</v>
      </c>
    </row>
    <row r="140" spans="1:29" x14ac:dyDescent="0.15">
      <c r="A140" s="432">
        <v>31</v>
      </c>
      <c r="B140" s="457" t="str">
        <f t="shared" si="62"/>
        <v>B/g</v>
      </c>
      <c r="C140" s="284" t="str">
        <f t="shared" si="69"/>
        <v>précéder</v>
      </c>
      <c r="D140" s="284" t="str">
        <f t="shared" si="70"/>
        <v>être plus important que son prochain</v>
      </c>
      <c r="E140" s="468">
        <f t="shared" si="63"/>
        <v>0.32723279418940193</v>
      </c>
      <c r="F140" s="469">
        <f t="shared" si="71"/>
        <v>31</v>
      </c>
      <c r="G140" s="472"/>
      <c r="N140" s="284">
        <f t="shared" si="64"/>
        <v>20</v>
      </c>
      <c r="O140" s="432" t="str">
        <f t="shared" si="74"/>
        <v>B/w</v>
      </c>
      <c r="P140" s="284" t="str">
        <f t="shared" si="72"/>
        <v>posséder</v>
      </c>
      <c r="Q140" s="432" t="s">
        <v>2</v>
      </c>
      <c r="R140" s="432" t="s">
        <v>0</v>
      </c>
      <c r="W140" s="471">
        <f t="shared" si="75"/>
        <v>0.23782856892670209</v>
      </c>
      <c r="X140" s="471">
        <f t="shared" si="76"/>
        <v>0.81901305366644084</v>
      </c>
      <c r="AB140" s="446">
        <f t="shared" si="77"/>
        <v>0.52865001138767287</v>
      </c>
      <c r="AC140" s="1579">
        <f t="shared" si="73"/>
        <v>0.52842081129657148</v>
      </c>
    </row>
    <row r="141" spans="1:29" x14ac:dyDescent="0.15">
      <c r="A141" s="432">
        <v>32</v>
      </c>
      <c r="B141" s="457" t="str">
        <f t="shared" si="62"/>
        <v>B.g</v>
      </c>
      <c r="C141" s="284" t="str">
        <f t="shared" si="69"/>
        <v>accumuler les richesses</v>
      </c>
      <c r="D141" s="284" t="str">
        <f t="shared" si="70"/>
        <v>vivre dans le luxe</v>
      </c>
      <c r="E141" s="468">
        <f t="shared" si="63"/>
        <v>0.31487322159335468</v>
      </c>
      <c r="F141" s="469">
        <f t="shared" si="71"/>
        <v>32</v>
      </c>
      <c r="G141" s="472"/>
      <c r="N141" s="284">
        <f t="shared" si="64"/>
        <v>35</v>
      </c>
      <c r="O141" s="432" t="str">
        <f t="shared" si="74"/>
        <v>B/u</v>
      </c>
      <c r="P141" s="284" t="str">
        <f t="shared" si="72"/>
        <v>consommer</v>
      </c>
      <c r="Q141" s="432" t="s">
        <v>2</v>
      </c>
      <c r="R141" s="432" t="s">
        <v>3</v>
      </c>
      <c r="W141" s="471">
        <f t="shared" si="75"/>
        <v>0.23782856892670209</v>
      </c>
      <c r="X141" s="471">
        <f t="shared" si="76"/>
        <v>0.26900943255425847</v>
      </c>
      <c r="AB141" s="446">
        <f t="shared" si="77"/>
        <v>0.25143044429483902</v>
      </c>
      <c r="AC141" s="1579">
        <f t="shared" si="73"/>
        <v>0.25341900074048029</v>
      </c>
    </row>
    <row r="142" spans="1:29" x14ac:dyDescent="0.15">
      <c r="A142" s="432">
        <v>33</v>
      </c>
      <c r="B142" s="457" t="str">
        <f t="shared" si="62"/>
        <v>W/g</v>
      </c>
      <c r="C142" s="284" t="str">
        <f t="shared" si="69"/>
        <v>cadrer</v>
      </c>
      <c r="D142" s="284" t="str">
        <f t="shared" si="70"/>
        <v>apporter de la rigueur au monde</v>
      </c>
      <c r="E142" s="468">
        <f t="shared" si="63"/>
        <v>0.29858278280172901</v>
      </c>
      <c r="F142" s="469">
        <f t="shared" si="71"/>
        <v>33</v>
      </c>
      <c r="G142" s="472"/>
      <c r="N142" s="284">
        <f t="shared" si="64"/>
        <v>14</v>
      </c>
      <c r="O142" s="432" t="str">
        <f t="shared" si="74"/>
        <v>R/g</v>
      </c>
      <c r="P142" s="284" t="str">
        <f t="shared" si="72"/>
        <v>se propulser</v>
      </c>
      <c r="Q142" s="432" t="s">
        <v>4</v>
      </c>
      <c r="R142" s="432" t="s">
        <v>5</v>
      </c>
      <c r="W142" s="471">
        <f t="shared" si="75"/>
        <v>0.79496353496742456</v>
      </c>
      <c r="X142" s="471">
        <f t="shared" si="76"/>
        <v>0.41940129474507126</v>
      </c>
      <c r="AB142" s="446">
        <f t="shared" si="77"/>
        <v>0.60804678916960475</v>
      </c>
      <c r="AC142" s="1579">
        <f t="shared" si="73"/>
        <v>0.60718241485624791</v>
      </c>
    </row>
    <row r="143" spans="1:29" x14ac:dyDescent="0.15">
      <c r="A143" s="432">
        <v>34</v>
      </c>
      <c r="B143" s="457" t="str">
        <f t="shared" si="62"/>
        <v>W.g</v>
      </c>
      <c r="C143" s="284" t="str">
        <f t="shared" si="69"/>
        <v>vivre dans sa tribu</v>
      </c>
      <c r="D143" s="284" t="str">
        <f t="shared" si="70"/>
        <v>respecter les protocoles du groupe</v>
      </c>
      <c r="E143" s="468">
        <f t="shared" si="63"/>
        <v>0.26899620577968003</v>
      </c>
      <c r="F143" s="469">
        <f t="shared" si="71"/>
        <v>34</v>
      </c>
      <c r="G143" s="472"/>
      <c r="N143" s="284">
        <f t="shared" si="64"/>
        <v>2</v>
      </c>
      <c r="O143" s="432" t="str">
        <f t="shared" si="74"/>
        <v>R/w</v>
      </c>
      <c r="P143" s="284" t="str">
        <f t="shared" si="72"/>
        <v>s'émanciper</v>
      </c>
      <c r="Q143" s="432" t="s">
        <v>4</v>
      </c>
      <c r="R143" s="432" t="s">
        <v>0</v>
      </c>
      <c r="W143" s="471">
        <f t="shared" si="75"/>
        <v>0.79496353496742456</v>
      </c>
      <c r="X143" s="471">
        <f t="shared" si="76"/>
        <v>0.81901305366644084</v>
      </c>
      <c r="AB143" s="446">
        <f t="shared" si="77"/>
        <v>0.80946400636787563</v>
      </c>
      <c r="AC143" s="1579">
        <f t="shared" si="73"/>
        <v>0.80698829431693264</v>
      </c>
    </row>
    <row r="144" spans="1:29" x14ac:dyDescent="0.15">
      <c r="A144" s="432">
        <v>35</v>
      </c>
      <c r="B144" s="457" t="str">
        <f t="shared" si="62"/>
        <v>B/u</v>
      </c>
      <c r="C144" s="284" t="str">
        <f t="shared" si="69"/>
        <v>consommer</v>
      </c>
      <c r="D144" s="284" t="str">
        <f t="shared" si="70"/>
        <v>disposer de ressources à court terme</v>
      </c>
      <c r="E144" s="468">
        <f t="shared" si="63"/>
        <v>0.25143044429483902</v>
      </c>
      <c r="F144" s="469">
        <f t="shared" si="71"/>
        <v>35</v>
      </c>
      <c r="G144" s="472"/>
      <c r="N144" s="284">
        <f t="shared" si="64"/>
        <v>19</v>
      </c>
      <c r="O144" s="432" t="str">
        <f t="shared" si="74"/>
        <v>R/u</v>
      </c>
      <c r="P144" s="284" t="str">
        <f t="shared" si="72"/>
        <v>s'engager</v>
      </c>
      <c r="Q144" s="432" t="s">
        <v>4</v>
      </c>
      <c r="R144" s="432" t="s">
        <v>3</v>
      </c>
      <c r="W144" s="471">
        <f t="shared" si="75"/>
        <v>0.79496353496742456</v>
      </c>
      <c r="X144" s="471">
        <f t="shared" si="76"/>
        <v>0.26900943255425847</v>
      </c>
      <c r="AB144" s="446">
        <f t="shared" si="77"/>
        <v>0.53224443927504184</v>
      </c>
      <c r="AC144" s="1579">
        <f t="shared" si="73"/>
        <v>0.53198648376084146</v>
      </c>
    </row>
    <row r="145" spans="1:31" x14ac:dyDescent="0.15">
      <c r="A145" s="432">
        <v>36</v>
      </c>
      <c r="B145" s="457" t="str">
        <f t="shared" si="62"/>
        <v>W/u</v>
      </c>
      <c r="C145" s="284" t="str">
        <f t="shared" si="69"/>
        <v>conserver</v>
      </c>
      <c r="D145" s="284" t="str">
        <f t="shared" si="70"/>
        <v>conserver les traditions</v>
      </c>
      <c r="E145" s="468">
        <f t="shared" si="63"/>
        <v>0.22278043290716612</v>
      </c>
      <c r="F145" s="469">
        <f t="shared" si="71"/>
        <v>36</v>
      </c>
      <c r="G145" s="472"/>
      <c r="N145" s="284">
        <f t="shared" si="64"/>
        <v>4</v>
      </c>
      <c r="O145" s="432" t="str">
        <f t="shared" si="74"/>
        <v>R/b</v>
      </c>
      <c r="P145" s="284" t="str">
        <f t="shared" si="72"/>
        <v>se connecter</v>
      </c>
      <c r="Q145" s="432" t="s">
        <v>4</v>
      </c>
      <c r="R145" s="432" t="s">
        <v>2</v>
      </c>
      <c r="W145" s="471">
        <f t="shared" si="75"/>
        <v>0.79496353496742456</v>
      </c>
      <c r="X145" s="471">
        <f t="shared" si="76"/>
        <v>0.76217143107329788</v>
      </c>
      <c r="AB145" s="446">
        <f t="shared" si="77"/>
        <v>0.78081399498020287</v>
      </c>
      <c r="AC145" s="1579">
        <f t="shared" si="73"/>
        <v>0.77856748302036127</v>
      </c>
    </row>
    <row r="146" spans="1:31" x14ac:dyDescent="0.15">
      <c r="A146" s="432">
        <v>37</v>
      </c>
      <c r="B146" s="457" t="str">
        <f t="shared" si="62"/>
        <v>B/r</v>
      </c>
      <c r="C146" s="284" t="str">
        <f t="shared" si="69"/>
        <v>régir</v>
      </c>
      <c r="D146" s="284" t="str">
        <f t="shared" si="70"/>
        <v>régir sa vie</v>
      </c>
      <c r="E146" s="468">
        <f t="shared" si="63"/>
        <v>0.21918600501979715</v>
      </c>
      <c r="F146" s="469">
        <f t="shared" si="71"/>
        <v>37</v>
      </c>
      <c r="G146" s="472"/>
      <c r="N146" s="284">
        <f t="shared" si="64"/>
        <v>9</v>
      </c>
      <c r="O146" s="432" t="str">
        <f t="shared" si="74"/>
        <v>G/w</v>
      </c>
      <c r="P146" s="284" t="str">
        <f t="shared" si="72"/>
        <v>s'ébattre</v>
      </c>
      <c r="Q146" s="432" t="s">
        <v>5</v>
      </c>
      <c r="R146" s="432" t="s">
        <v>0</v>
      </c>
      <c r="W146" s="471">
        <f t="shared" si="75"/>
        <v>0.58059870525492874</v>
      </c>
      <c r="X146" s="471">
        <f t="shared" si="76"/>
        <v>0.81901305366644084</v>
      </c>
      <c r="AB146" s="446">
        <f t="shared" si="77"/>
        <v>0.70141721719827088</v>
      </c>
      <c r="AC146" s="1579">
        <f t="shared" si="73"/>
        <v>0.69980587946068473</v>
      </c>
    </row>
    <row r="147" spans="1:31" x14ac:dyDescent="0.15">
      <c r="A147" s="432">
        <v>38</v>
      </c>
      <c r="B147" s="457" t="str">
        <f t="shared" si="62"/>
        <v>W/r</v>
      </c>
      <c r="C147" s="284" t="str">
        <f t="shared" si="69"/>
        <v>obtempérer</v>
      </c>
      <c r="D147" s="284" t="str">
        <f t="shared" si="70"/>
        <v>suivre les règles à la lettre</v>
      </c>
      <c r="E147" s="468">
        <f t="shared" si="63"/>
        <v>0.19053599363212426</v>
      </c>
      <c r="F147" s="469">
        <f t="shared" si="71"/>
        <v>38</v>
      </c>
      <c r="G147" s="472"/>
      <c r="N147" s="284">
        <f t="shared" si="64"/>
        <v>25</v>
      </c>
      <c r="O147" s="432" t="str">
        <f t="shared" si="74"/>
        <v>G/u</v>
      </c>
      <c r="P147" s="284" t="str">
        <f t="shared" si="72"/>
        <v>exister</v>
      </c>
      <c r="Q147" s="432" t="s">
        <v>5</v>
      </c>
      <c r="R147" s="432" t="s">
        <v>3</v>
      </c>
      <c r="W147" s="471">
        <f t="shared" si="75"/>
        <v>0.58059870525492874</v>
      </c>
      <c r="X147" s="471">
        <f t="shared" si="76"/>
        <v>0.26900943255425847</v>
      </c>
      <c r="AB147" s="446">
        <f t="shared" si="77"/>
        <v>0.42419765010543709</v>
      </c>
      <c r="AC147" s="1579">
        <f t="shared" si="73"/>
        <v>0.4248040689045936</v>
      </c>
    </row>
    <row r="148" spans="1:31" x14ac:dyDescent="0.15">
      <c r="A148" s="432">
        <v>39</v>
      </c>
      <c r="B148" s="457" t="str">
        <f t="shared" si="62"/>
        <v>B.w</v>
      </c>
      <c r="C148" s="284" t="str">
        <f t="shared" si="69"/>
        <v>avoir un statut</v>
      </c>
      <c r="D148" s="284" t="str">
        <f t="shared" si="70"/>
        <v>occuper un rôle de pouvoir</v>
      </c>
      <c r="E148" s="468">
        <f t="shared" si="63"/>
        <v>0.15360939636277776</v>
      </c>
      <c r="F148" s="469">
        <f t="shared" si="71"/>
        <v>39</v>
      </c>
      <c r="G148" s="472"/>
      <c r="N148" s="284">
        <f t="shared" si="64"/>
        <v>11</v>
      </c>
      <c r="O148" s="432" t="str">
        <f t="shared" si="74"/>
        <v>G/b</v>
      </c>
      <c r="P148" s="284" t="str">
        <f t="shared" si="72"/>
        <v>coopérer</v>
      </c>
      <c r="Q148" s="432" t="s">
        <v>5</v>
      </c>
      <c r="R148" s="432" t="s">
        <v>2</v>
      </c>
      <c r="W148" s="471">
        <f t="shared" si="75"/>
        <v>0.58059870525492874</v>
      </c>
      <c r="X148" s="471">
        <f t="shared" si="76"/>
        <v>0.76217143107329788</v>
      </c>
      <c r="AB148" s="446">
        <f t="shared" si="77"/>
        <v>0.67276720581059812</v>
      </c>
      <c r="AC148" s="1579">
        <f t="shared" si="73"/>
        <v>0.67138506816411336</v>
      </c>
    </row>
    <row r="149" spans="1:31" x14ac:dyDescent="0.15">
      <c r="A149" s="432">
        <v>40</v>
      </c>
      <c r="B149" s="457" t="str">
        <f t="shared" si="62"/>
        <v>W.b</v>
      </c>
      <c r="C149" s="284" t="str">
        <f t="shared" si="69"/>
        <v>avoir un rôle</v>
      </c>
      <c r="D149" s="284" t="str">
        <f t="shared" si="70"/>
        <v>être affecté à un rôle utile</v>
      </c>
      <c r="E149" s="468">
        <f t="shared" si="63"/>
        <v>0.13067088845594041</v>
      </c>
      <c r="F149" s="469">
        <f t="shared" si="71"/>
        <v>40</v>
      </c>
      <c r="G149" s="472"/>
      <c r="N149" s="284">
        <f t="shared" si="64"/>
        <v>27</v>
      </c>
      <c r="O149" s="432" t="str">
        <f t="shared" si="74"/>
        <v>G/r</v>
      </c>
      <c r="P149" s="284" t="str">
        <f t="shared" si="72"/>
        <v>soigner</v>
      </c>
      <c r="Q149" s="432" t="s">
        <v>5</v>
      </c>
      <c r="R149" s="432" t="s">
        <v>4</v>
      </c>
      <c r="W149" s="471">
        <f t="shared" si="75"/>
        <v>0.58059870525492874</v>
      </c>
      <c r="X149" s="471">
        <f t="shared" si="76"/>
        <v>0.20503646503257544</v>
      </c>
      <c r="AB149" s="446">
        <f t="shared" si="77"/>
        <v>0.39195321083039525</v>
      </c>
      <c r="AC149" s="1579">
        <f t="shared" si="73"/>
        <v>0.39281758514375209</v>
      </c>
    </row>
    <row r="150" spans="1:31" x14ac:dyDescent="0.15"/>
    <row r="151" spans="1:31" x14ac:dyDescent="0.15"/>
    <row r="152" spans="1:31" x14ac:dyDescent="0.15"/>
    <row r="153" spans="1:31" ht="12.75" x14ac:dyDescent="0.2">
      <c r="A153" s="455"/>
      <c r="B153" s="453"/>
      <c r="C153" s="454" t="s">
        <v>438</v>
      </c>
      <c r="D153" s="479"/>
      <c r="E153" s="455"/>
      <c r="F153" s="456"/>
      <c r="P153" s="481" t="s">
        <v>255</v>
      </c>
    </row>
    <row r="154" spans="1:31" s="463" customFormat="1" ht="12.75" x14ac:dyDescent="0.2">
      <c r="A154" s="460"/>
      <c r="B154" s="108"/>
      <c r="C154" s="459"/>
      <c r="D154" s="482"/>
      <c r="E154" s="460"/>
      <c r="F154" s="461"/>
      <c r="G154" s="462"/>
      <c r="O154" s="483"/>
      <c r="Q154" s="483"/>
      <c r="R154" s="483"/>
      <c r="S154" s="483"/>
      <c r="T154" s="483"/>
      <c r="U154" s="484" t="s">
        <v>247</v>
      </c>
      <c r="V154" s="432"/>
      <c r="W154" s="485" t="s">
        <v>248</v>
      </c>
      <c r="X154" s="485" t="s">
        <v>249</v>
      </c>
      <c r="Y154" s="483"/>
      <c r="Z154" s="483"/>
      <c r="AA154" s="483"/>
      <c r="AB154" s="486"/>
      <c r="AD154" s="466"/>
      <c r="AE154" s="467"/>
    </row>
    <row r="155" spans="1:31" x14ac:dyDescent="0.15">
      <c r="A155" s="432">
        <v>1</v>
      </c>
      <c r="B155" s="457" t="str">
        <f ca="1">VLOOKUP(A155,$N$155:$AB$164,2,FALSE)</f>
        <v>WB</v>
      </c>
      <c r="C155" s="284" t="str">
        <f t="shared" ref="C155:C164" ca="1" si="78">VLOOKUP(B155,LibProfils,4,FALSE)</f>
        <v>intégrer</v>
      </c>
      <c r="D155" s="284" t="str">
        <f ca="1">VLOOKUP(A155,$N$155:$AB$164,3,FALSE)</f>
        <v>/wb   --   marginaliser/intégrer</v>
      </c>
      <c r="E155" s="1581">
        <f ca="1">VLOOKUP(A155,$N$155:$AB$164,15,FALSE)</f>
        <v>8.737231180131003</v>
      </c>
      <c r="F155" s="480"/>
      <c r="N155" s="284">
        <f ca="1">RANK(AB155,$AB$155:$AB$164)</f>
        <v>5</v>
      </c>
      <c r="O155" s="432" t="str">
        <f ca="1">INDIRECT("O"&amp;U155)</f>
        <v>WU</v>
      </c>
      <c r="P155" s="451" t="str">
        <f ca="1">INDIRECT("B"&amp;U155)&amp;"   --   "&amp;INDIRECT("C"&amp;U155)&amp;"/"&amp;INDIRECT("C"&amp;U155+5)</f>
        <v>U/w   --   inventer/conserver</v>
      </c>
      <c r="Q155" s="432" t="str">
        <f ca="1">INDIRECT("Q"&amp;U155)</f>
        <v>W</v>
      </c>
      <c r="R155" s="432" t="str">
        <f ca="1">INDIRECT("R"&amp;U155)</f>
        <v>U</v>
      </c>
      <c r="U155" s="484">
        <f>ROW(O171)</f>
        <v>171</v>
      </c>
      <c r="W155" s="478">
        <f ca="1">INDIRECT("E"&amp;U155)</f>
        <v>0.77721956709283391</v>
      </c>
      <c r="X155" s="478">
        <f ca="1">INDIRECT("E"&amp;U155+5)</f>
        <v>0.22278043290716612</v>
      </c>
      <c r="Y155" s="478"/>
      <c r="Z155" s="487"/>
      <c r="AB155" s="488">
        <f ca="1">W155/X155</f>
        <v>3.4887245569574135</v>
      </c>
    </row>
    <row r="156" spans="1:31" x14ac:dyDescent="0.15">
      <c r="A156" s="432">
        <v>2</v>
      </c>
      <c r="B156" s="457" t="str">
        <f t="shared" ref="B156:B164" ca="1" si="79">VLOOKUP(A156,$N$155:$AB$164,2,FALSE)</f>
        <v>UR</v>
      </c>
      <c r="C156" s="284" t="str">
        <f t="shared" ca="1" si="78"/>
        <v>penser</v>
      </c>
      <c r="D156" s="284" t="str">
        <f t="shared" ref="D156:D164" ca="1" si="80">VLOOKUP(A156,$N$155:$AB$164,3,FALSE)</f>
        <v>UR   --   penser/appliquer les recettes</v>
      </c>
      <c r="E156" s="1581">
        <f t="shared" ref="E156:E164" ca="1" si="81">VLOOKUP(A156,$N$155:$AB$164,15,FALSE)</f>
        <v>5.5250022725508927</v>
      </c>
      <c r="F156" s="480"/>
      <c r="N156" s="284">
        <f t="shared" ref="N156:N164" ca="1" si="82">RANK(AB156,$AB$155:$AB$164)</f>
        <v>1</v>
      </c>
      <c r="O156" s="432" t="str">
        <f t="shared" ref="O156:O164" ca="1" si="83">INDIRECT("O"&amp;U156)</f>
        <v>WB</v>
      </c>
      <c r="P156" s="451" t="str">
        <f t="shared" ref="P156:P164" ca="1" si="84">INDIRECT("B"&amp;U156)&amp;"   --   "&amp;INDIRECT("C"&amp;U156)&amp;"/"&amp;INDIRECT("C"&amp;U156+5)</f>
        <v>/wb   --   marginaliser/intégrer</v>
      </c>
      <c r="Q156" s="432" t="str">
        <f t="shared" ref="Q156:Q164" ca="1" si="85">INDIRECT("Q"&amp;U156)</f>
        <v>W</v>
      </c>
      <c r="R156" s="432" t="str">
        <f t="shared" ref="R156:R164" ca="1" si="86">INDIRECT("R"&amp;U156)</f>
        <v>B</v>
      </c>
      <c r="U156" s="484">
        <f>U155+8</f>
        <v>179</v>
      </c>
      <c r="W156" s="478">
        <f t="shared" ref="W156:W164" ca="1" si="87">INDIRECT("E"&amp;U156)</f>
        <v>0.89730140103477074</v>
      </c>
      <c r="X156" s="478">
        <f t="shared" ref="X156:X164" ca="1" si="88">INDIRECT("E"&amp;U156+5)</f>
        <v>0.10269859896522927</v>
      </c>
      <c r="Z156" s="487"/>
      <c r="AB156" s="488">
        <f t="shared" ref="AB156:AB164" ca="1" si="89">W156/X156</f>
        <v>8.737231180131003</v>
      </c>
    </row>
    <row r="157" spans="1:31" x14ac:dyDescent="0.15">
      <c r="A157" s="432">
        <v>3</v>
      </c>
      <c r="B157" s="457" t="str">
        <f t="shared" ca="1" si="79"/>
        <v>RW</v>
      </c>
      <c r="C157" s="284" t="str">
        <f t="shared" ca="1" si="78"/>
        <v>s'engager</v>
      </c>
      <c r="D157" s="284" t="str">
        <f t="shared" ca="1" si="80"/>
        <v>R/w   --   s'émanciper/obtempérer</v>
      </c>
      <c r="E157" s="1581">
        <f t="shared" ca="1" si="81"/>
        <v>4.2483521928709251</v>
      </c>
      <c r="F157" s="480"/>
      <c r="N157" s="284">
        <f t="shared" ca="1" si="82"/>
        <v>7</v>
      </c>
      <c r="O157" s="432" t="str">
        <f t="shared" ca="1" si="83"/>
        <v>UB</v>
      </c>
      <c r="P157" s="451" t="str">
        <f t="shared" ca="1" si="84"/>
        <v>U/b   --   élaborer/consommer</v>
      </c>
      <c r="Q157" s="432" t="str">
        <f t="shared" ca="1" si="85"/>
        <v>U</v>
      </c>
      <c r="R157" s="432" t="str">
        <f t="shared" ca="1" si="86"/>
        <v>B</v>
      </c>
      <c r="U157" s="484">
        <f t="shared" ref="U157:U164" si="90">U156+8</f>
        <v>187</v>
      </c>
      <c r="W157" s="478">
        <f t="shared" ca="1" si="87"/>
        <v>0.74856955570516104</v>
      </c>
      <c r="X157" s="478">
        <f t="shared" ca="1" si="88"/>
        <v>0.25143044429483902</v>
      </c>
      <c r="Z157" s="487"/>
      <c r="AB157" s="488">
        <f t="shared" ca="1" si="89"/>
        <v>2.9772431011868776</v>
      </c>
    </row>
    <row r="158" spans="1:31" x14ac:dyDescent="0.15">
      <c r="A158" s="432">
        <v>4</v>
      </c>
      <c r="B158" s="457" t="str">
        <f t="shared" ca="1" si="79"/>
        <v>BR</v>
      </c>
      <c r="C158" s="284" t="str">
        <f t="shared" ca="1" si="78"/>
        <v>obtenir</v>
      </c>
      <c r="D158" s="284" t="str">
        <f t="shared" ca="1" si="80"/>
        <v>R/b   --   se connecter/régir</v>
      </c>
      <c r="E158" s="1581">
        <f t="shared" ca="1" si="81"/>
        <v>3.5623350811548335</v>
      </c>
      <c r="F158" s="480"/>
      <c r="N158" s="284">
        <f t="shared" ca="1" si="82"/>
        <v>2</v>
      </c>
      <c r="O158" s="432" t="str">
        <f t="shared" ca="1" si="83"/>
        <v>UR</v>
      </c>
      <c r="P158" s="451" t="str">
        <f t="shared" ca="1" si="84"/>
        <v>UR   --   penser/appliquer les recettes</v>
      </c>
      <c r="Q158" s="432" t="str">
        <f t="shared" ca="1" si="85"/>
        <v>U</v>
      </c>
      <c r="R158" s="432" t="str">
        <f t="shared" ca="1" si="86"/>
        <v>R</v>
      </c>
      <c r="U158" s="484">
        <f t="shared" si="90"/>
        <v>195</v>
      </c>
      <c r="W158" s="478">
        <f t="shared" ca="1" si="87"/>
        <v>0.84674334839594489</v>
      </c>
      <c r="X158" s="478">
        <f t="shared" ca="1" si="88"/>
        <v>0.15325665160405511</v>
      </c>
      <c r="Z158" s="487"/>
      <c r="AB158" s="488">
        <f t="shared" ca="1" si="89"/>
        <v>5.5250022725508927</v>
      </c>
    </row>
    <row r="159" spans="1:31" x14ac:dyDescent="0.15">
      <c r="A159" s="432">
        <v>5</v>
      </c>
      <c r="B159" s="457" t="str">
        <f t="shared" ca="1" si="79"/>
        <v>WU</v>
      </c>
      <c r="C159" s="284" t="str">
        <f t="shared" ca="1" si="78"/>
        <v>structurer</v>
      </c>
      <c r="D159" s="284" t="str">
        <f t="shared" ca="1" si="80"/>
        <v>U/w   --   inventer/conserver</v>
      </c>
      <c r="E159" s="1581">
        <f t="shared" ca="1" si="81"/>
        <v>3.4887245569574135</v>
      </c>
      <c r="F159" s="480"/>
      <c r="N159" s="284">
        <f t="shared" ca="1" si="82"/>
        <v>4</v>
      </c>
      <c r="O159" s="432" t="str">
        <f t="shared" ca="1" si="83"/>
        <v>BR</v>
      </c>
      <c r="P159" s="451" t="str">
        <f t="shared" ca="1" si="84"/>
        <v>R/b   --   se connecter/régir</v>
      </c>
      <c r="Q159" s="432" t="str">
        <f t="shared" ca="1" si="85"/>
        <v>B</v>
      </c>
      <c r="R159" s="432" t="str">
        <f t="shared" ca="1" si="86"/>
        <v>R</v>
      </c>
      <c r="U159" s="484">
        <f t="shared" si="90"/>
        <v>203</v>
      </c>
      <c r="W159" s="478">
        <f t="shared" ca="1" si="87"/>
        <v>0.78081399498020287</v>
      </c>
      <c r="X159" s="478">
        <f t="shared" ca="1" si="88"/>
        <v>0.21918600501979715</v>
      </c>
      <c r="Z159" s="487"/>
      <c r="AB159" s="488">
        <f t="shared" ca="1" si="89"/>
        <v>3.5623350811548335</v>
      </c>
    </row>
    <row r="160" spans="1:31" x14ac:dyDescent="0.15">
      <c r="A160" s="432">
        <v>6</v>
      </c>
      <c r="B160" s="457" t="str">
        <f t="shared" ca="1" si="79"/>
        <v>RG</v>
      </c>
      <c r="C160" s="284" t="str">
        <f t="shared" ca="1" si="78"/>
        <v>agir</v>
      </c>
      <c r="D160" s="284" t="str">
        <f t="shared" ca="1" si="80"/>
        <v>R.g   --   vivre vite/vivre dans la retenue</v>
      </c>
      <c r="E160" s="1581">
        <f t="shared" ca="1" si="81"/>
        <v>3.006129493204551</v>
      </c>
      <c r="F160" s="480"/>
      <c r="N160" s="284">
        <f t="shared" ca="1" si="82"/>
        <v>10</v>
      </c>
      <c r="O160" s="432" t="str">
        <f t="shared" ca="1" si="83"/>
        <v>BG</v>
      </c>
      <c r="P160" s="451" t="str">
        <f t="shared" ca="1" si="84"/>
        <v>G/b   --   coopérer/accumuler les richesses</v>
      </c>
      <c r="Q160" s="432" t="str">
        <f t="shared" ca="1" si="85"/>
        <v>B</v>
      </c>
      <c r="R160" s="432" t="str">
        <f t="shared" ca="1" si="86"/>
        <v>G</v>
      </c>
      <c r="U160" s="484">
        <f t="shared" si="90"/>
        <v>211</v>
      </c>
      <c r="W160" s="478">
        <f t="shared" ca="1" si="87"/>
        <v>0.67276720581059812</v>
      </c>
      <c r="X160" s="478">
        <f t="shared" ca="1" si="88"/>
        <v>0.31487322159335468</v>
      </c>
      <c r="Z160" s="487"/>
      <c r="AB160" s="488">
        <f t="shared" ca="1" si="89"/>
        <v>2.1366288387630759</v>
      </c>
    </row>
    <row r="161" spans="1:33" x14ac:dyDescent="0.15">
      <c r="A161" s="432">
        <v>7</v>
      </c>
      <c r="B161" s="457" t="str">
        <f t="shared" ca="1" si="79"/>
        <v>UB</v>
      </c>
      <c r="C161" s="284" t="str">
        <f t="shared" ca="1" si="78"/>
        <v>réussir</v>
      </c>
      <c r="D161" s="284" t="str">
        <f t="shared" ca="1" si="80"/>
        <v>U/b   --   élaborer/consommer</v>
      </c>
      <c r="E161" s="1581">
        <f t="shared" ca="1" si="81"/>
        <v>2.9772431011868776</v>
      </c>
      <c r="F161" s="480"/>
      <c r="N161" s="284">
        <f t="shared" ca="1" si="82"/>
        <v>6</v>
      </c>
      <c r="O161" s="432" t="str">
        <f t="shared" ca="1" si="83"/>
        <v>RG</v>
      </c>
      <c r="P161" s="451" t="str">
        <f t="shared" ca="1" si="84"/>
        <v>R.g   --   vivre vite/vivre dans la retenue</v>
      </c>
      <c r="Q161" s="432" t="str">
        <f t="shared" ca="1" si="85"/>
        <v>R</v>
      </c>
      <c r="R161" s="432" t="str">
        <f t="shared" ca="1" si="86"/>
        <v>G</v>
      </c>
      <c r="U161" s="484">
        <f t="shared" si="90"/>
        <v>219</v>
      </c>
      <c r="W161" s="478">
        <f t="shared" ca="1" si="87"/>
        <v>0.76453824664639958</v>
      </c>
      <c r="X161" s="478">
        <f t="shared" ca="1" si="88"/>
        <v>0.25432645146347221</v>
      </c>
      <c r="Z161" s="487"/>
      <c r="AB161" s="488">
        <f t="shared" ca="1" si="89"/>
        <v>3.006129493204551</v>
      </c>
    </row>
    <row r="162" spans="1:33" x14ac:dyDescent="0.15">
      <c r="A162" s="432">
        <v>8</v>
      </c>
      <c r="B162" s="457" t="str">
        <f t="shared" ca="1" si="79"/>
        <v>GW</v>
      </c>
      <c r="C162" s="284" t="str">
        <f t="shared" ca="1" si="78"/>
        <v>s'entendre</v>
      </c>
      <c r="D162" s="284" t="str">
        <f t="shared" ca="1" si="80"/>
        <v>G/w   --   s'ébattre/vivre dans sa tribu</v>
      </c>
      <c r="E162" s="1581">
        <f t="shared" ca="1" si="81"/>
        <v>2.6075357277446622</v>
      </c>
      <c r="F162" s="480"/>
      <c r="N162" s="284">
        <f t="shared" ca="1" si="82"/>
        <v>3</v>
      </c>
      <c r="O162" s="432" t="str">
        <f t="shared" ca="1" si="83"/>
        <v>RW</v>
      </c>
      <c r="P162" s="451" t="str">
        <f t="shared" ca="1" si="84"/>
        <v>R/w   --   s'émanciper/obtempérer</v>
      </c>
      <c r="Q162" s="432" t="str">
        <f t="shared" ca="1" si="85"/>
        <v>R</v>
      </c>
      <c r="R162" s="432" t="str">
        <f t="shared" ca="1" si="86"/>
        <v>W</v>
      </c>
      <c r="U162" s="484">
        <f t="shared" si="90"/>
        <v>227</v>
      </c>
      <c r="W162" s="478">
        <f t="shared" ca="1" si="87"/>
        <v>0.80946400636787563</v>
      </c>
      <c r="X162" s="478">
        <f t="shared" ca="1" si="88"/>
        <v>0.19053599363212426</v>
      </c>
      <c r="Z162" s="487"/>
      <c r="AB162" s="488">
        <f t="shared" ca="1" si="89"/>
        <v>4.2483521928709251</v>
      </c>
    </row>
    <row r="163" spans="1:33" x14ac:dyDescent="0.15">
      <c r="A163" s="432">
        <v>9</v>
      </c>
      <c r="B163" s="457" t="str">
        <f t="shared" ca="1" si="79"/>
        <v>GU</v>
      </c>
      <c r="C163" s="284" t="str">
        <f t="shared" ca="1" si="78"/>
        <v>s'adapter</v>
      </c>
      <c r="D163" s="284" t="str">
        <f t="shared" ca="1" si="80"/>
        <v>U.g   --   comprendre le monde/pressurer au besoin</v>
      </c>
      <c r="E163" s="1581">
        <f t="shared" ca="1" si="81"/>
        <v>2.3977795411265377</v>
      </c>
      <c r="F163" s="480"/>
      <c r="N163" s="284">
        <f t="shared" ca="1" si="82"/>
        <v>8</v>
      </c>
      <c r="O163" s="432" t="str">
        <f t="shared" ca="1" si="83"/>
        <v>GW</v>
      </c>
      <c r="P163" s="451" t="str">
        <f t="shared" ca="1" si="84"/>
        <v>G/w   --   s'ébattre/vivre dans sa tribu</v>
      </c>
      <c r="Q163" s="432" t="str">
        <f t="shared" ca="1" si="85"/>
        <v>G</v>
      </c>
      <c r="R163" s="432" t="str">
        <f t="shared" ca="1" si="86"/>
        <v>W</v>
      </c>
      <c r="U163" s="484">
        <f t="shared" si="90"/>
        <v>235</v>
      </c>
      <c r="W163" s="478">
        <f t="shared" ca="1" si="87"/>
        <v>0.70141721719827088</v>
      </c>
      <c r="X163" s="478">
        <f t="shared" ca="1" si="88"/>
        <v>0.26899620577968003</v>
      </c>
      <c r="Z163" s="487"/>
      <c r="AB163" s="488">
        <f t="shared" ca="1" si="89"/>
        <v>2.6075357277446622</v>
      </c>
    </row>
    <row r="164" spans="1:33" x14ac:dyDescent="0.15">
      <c r="A164" s="432">
        <v>10</v>
      </c>
      <c r="B164" s="457" t="str">
        <f t="shared" ca="1" si="79"/>
        <v>BG</v>
      </c>
      <c r="C164" s="284" t="str">
        <f t="shared" ca="1" si="78"/>
        <v>prospérer</v>
      </c>
      <c r="D164" s="284" t="str">
        <f t="shared" ca="1" si="80"/>
        <v>G/b   --   coopérer/accumuler les richesses</v>
      </c>
      <c r="E164" s="1581">
        <f t="shared" ca="1" si="81"/>
        <v>2.1366288387630759</v>
      </c>
      <c r="F164" s="480"/>
      <c r="N164" s="284">
        <f t="shared" ca="1" si="82"/>
        <v>9</v>
      </c>
      <c r="O164" s="432" t="str">
        <f t="shared" ca="1" si="83"/>
        <v>GU</v>
      </c>
      <c r="P164" s="451" t="str">
        <f t="shared" ca="1" si="84"/>
        <v>U.g   --   comprendre le monde/pressurer au besoin</v>
      </c>
      <c r="Q164" s="432" t="str">
        <f t="shared" ca="1" si="85"/>
        <v>G</v>
      </c>
      <c r="R164" s="432" t="str">
        <f t="shared" ca="1" si="86"/>
        <v>U</v>
      </c>
      <c r="U164" s="484">
        <f t="shared" si="90"/>
        <v>243</v>
      </c>
      <c r="W164" s="478">
        <f t="shared" ca="1" si="87"/>
        <v>0.71290550449814849</v>
      </c>
      <c r="X164" s="478">
        <f t="shared" ca="1" si="88"/>
        <v>0.29731903716352814</v>
      </c>
      <c r="Z164" s="487"/>
      <c r="AB164" s="488">
        <f t="shared" ca="1" si="89"/>
        <v>2.3977795411265377</v>
      </c>
    </row>
    <row r="165" spans="1:33" x14ac:dyDescent="0.15">
      <c r="W165" s="478"/>
      <c r="X165" s="478"/>
    </row>
    <row r="166" spans="1:33" x14ac:dyDescent="0.15">
      <c r="W166" s="478"/>
      <c r="X166" s="478"/>
    </row>
    <row r="167" spans="1:33" x14ac:dyDescent="0.15">
      <c r="B167" s="457" t="str">
        <f t="shared" ref="B167" si="91">Q167&amp;R167</f>
        <v/>
      </c>
    </row>
    <row r="168" spans="1:33" ht="12.75" x14ac:dyDescent="0.2">
      <c r="A168" s="455"/>
      <c r="B168" s="453"/>
      <c r="C168" s="454" t="s">
        <v>259</v>
      </c>
      <c r="D168" s="479"/>
      <c r="E168" s="455"/>
      <c r="F168" s="456"/>
    </row>
    <row r="169" spans="1:33" x14ac:dyDescent="0.15">
      <c r="F169" s="480"/>
      <c r="AF169" s="1106"/>
      <c r="AG169" s="1106"/>
    </row>
    <row r="170" spans="1:33" x14ac:dyDescent="0.15">
      <c r="B170" s="457" t="str">
        <f>Q170&amp;R170</f>
        <v>WU</v>
      </c>
      <c r="C170" s="489" t="str">
        <f>VLOOKUP(B170,LibProfils,5,FALSE)</f>
        <v>s'assurer d'un monde fonctionnel</v>
      </c>
      <c r="F170" s="480"/>
      <c r="Q170" s="457" t="s">
        <v>0</v>
      </c>
      <c r="R170" s="457" t="s">
        <v>3</v>
      </c>
    </row>
    <row r="171" spans="1:33" x14ac:dyDescent="0.15">
      <c r="A171" s="432">
        <v>1</v>
      </c>
      <c r="B171" s="457" t="str">
        <f>VLOOKUP(A171,$N$171:$AB$177,2,FALSE)</f>
        <v>U/w</v>
      </c>
      <c r="C171" s="284" t="str">
        <f t="shared" ref="C171:C176" si="92">VLOOKUP(B171,LibProfils,4,FALSE)</f>
        <v>inventer</v>
      </c>
      <c r="D171" s="284" t="str">
        <f t="shared" ref="D171:D176" si="93">VLOOKUP(B171,LibProfils,5,FALSE)</f>
        <v>inventer le futur</v>
      </c>
      <c r="E171" s="471">
        <f>VLOOKUP(A171,$N$171:$AB$176,15,FALSE)</f>
        <v>0.77721956709283391</v>
      </c>
      <c r="F171" s="480"/>
      <c r="M171" s="284">
        <f>RANK(AB171,$AB$171:$AB$248)</f>
        <v>37</v>
      </c>
      <c r="N171" s="284">
        <f>RANK(AB171,$AB$171:$AB$176)</f>
        <v>4</v>
      </c>
      <c r="O171" s="432" t="str">
        <f>usrCode(Q171&amp;R171)</f>
        <v>WU</v>
      </c>
      <c r="P171" s="284" t="str">
        <f t="shared" ref="P171:P176" si="94">VLOOKUP(O171,LibProfils,4,FALSE)</f>
        <v>structurer</v>
      </c>
      <c r="Q171" s="432" t="str">
        <f>Q170</f>
        <v>W</v>
      </c>
      <c r="R171" s="432" t="str">
        <f>R170</f>
        <v>U</v>
      </c>
      <c r="W171" s="478"/>
      <c r="X171" s="478"/>
      <c r="AB171" s="446">
        <f>VLOOKUP(O171,$B$30:$E$39,4,FALSE)</f>
        <v>0.43412467323877735</v>
      </c>
    </row>
    <row r="172" spans="1:33" x14ac:dyDescent="0.15">
      <c r="A172" s="432">
        <v>2</v>
      </c>
      <c r="B172" s="457" t="str">
        <f t="shared" ref="B172:B176" si="95">VLOOKUP(A172,$N$171:$AB$177,2,FALSE)</f>
        <v>/wu</v>
      </c>
      <c r="C172" s="284" t="str">
        <f t="shared" si="92"/>
        <v>improviser</v>
      </c>
      <c r="D172" s="284" t="str">
        <f t="shared" si="93"/>
        <v>vivre au jour le jour</v>
      </c>
      <c r="E172" s="471">
        <f t="shared" ref="E172:E176" si="96">VLOOKUP(A172,$N$171:$AB$176,15,FALSE)</f>
        <v>0.56587532676122265</v>
      </c>
      <c r="F172" s="480"/>
      <c r="M172" s="284">
        <f t="shared" ref="M172:M235" si="97">RANK(AB172,$AB$171:$AB$248)</f>
        <v>54</v>
      </c>
      <c r="N172" s="284">
        <f t="shared" ref="N172:N176" si="98">RANK(AB172,$AB$171:$AB$176)</f>
        <v>6</v>
      </c>
      <c r="O172" s="432" t="str">
        <f>usrCode(Q172&amp;"/"&amp;R172)</f>
        <v>W/u</v>
      </c>
      <c r="P172" s="284" t="str">
        <f t="shared" si="94"/>
        <v>conserver</v>
      </c>
      <c r="Q172" s="432" t="str">
        <f t="shared" ref="Q172:Q176" si="99">Q171</f>
        <v>W</v>
      </c>
      <c r="R172" s="432" t="str">
        <f t="shared" ref="R172:R176" si="100">R171</f>
        <v>U</v>
      </c>
      <c r="W172" s="478"/>
      <c r="X172" s="478"/>
      <c r="AB172" s="446">
        <f>VLOOKUP(O172,$B$85:$E$104,4,FALSE)</f>
        <v>0.22278043290716612</v>
      </c>
    </row>
    <row r="173" spans="1:33" x14ac:dyDescent="0.15">
      <c r="A173" s="432">
        <v>3</v>
      </c>
      <c r="B173" s="457" t="str">
        <f t="shared" si="95"/>
        <v>U.w</v>
      </c>
      <c r="C173" s="284" t="str">
        <f t="shared" si="92"/>
        <v>préparer le futur</v>
      </c>
      <c r="D173" s="284" t="str">
        <f t="shared" si="93"/>
        <v>concevoir les méthodes</v>
      </c>
      <c r="E173" s="471">
        <f t="shared" si="96"/>
        <v>0.55164167926757157</v>
      </c>
      <c r="F173" s="480"/>
      <c r="M173" s="284">
        <f t="shared" si="97"/>
        <v>7</v>
      </c>
      <c r="N173" s="284">
        <f t="shared" si="98"/>
        <v>1</v>
      </c>
      <c r="O173" s="432" t="str">
        <f>usrCode("/"&amp;Q173&amp;R173)</f>
        <v>U/w</v>
      </c>
      <c r="P173" s="284" t="str">
        <f t="shared" si="94"/>
        <v>inventer</v>
      </c>
      <c r="Q173" s="432" t="str">
        <f t="shared" si="99"/>
        <v>W</v>
      </c>
      <c r="R173" s="432" t="str">
        <f t="shared" si="100"/>
        <v>U</v>
      </c>
      <c r="W173" s="478"/>
      <c r="X173" s="478"/>
      <c r="AB173" s="446">
        <f>VLOOKUP(O173,$B$85:$E$104,4,FALSE)</f>
        <v>0.77721956709283391</v>
      </c>
    </row>
    <row r="174" spans="1:33" x14ac:dyDescent="0.15">
      <c r="A174" s="432">
        <v>4</v>
      </c>
      <c r="B174" s="457" t="str">
        <f t="shared" si="95"/>
        <v>WU</v>
      </c>
      <c r="C174" s="284" t="str">
        <f t="shared" si="92"/>
        <v>structurer</v>
      </c>
      <c r="D174" s="284" t="str">
        <f t="shared" si="93"/>
        <v>s'assurer d'un monde fonctionnel</v>
      </c>
      <c r="E174" s="471">
        <f t="shared" si="96"/>
        <v>0.43412467323877735</v>
      </c>
      <c r="F174" s="480"/>
      <c r="M174" s="284">
        <f t="shared" si="97"/>
        <v>24</v>
      </c>
      <c r="N174" s="284">
        <f t="shared" si="98"/>
        <v>2</v>
      </c>
      <c r="O174" s="432" t="str">
        <f>usrCode("/"&amp;Q174&amp;"/"&amp;R174)</f>
        <v>/wu</v>
      </c>
      <c r="P174" s="284" t="str">
        <f t="shared" si="94"/>
        <v>improviser</v>
      </c>
      <c r="Q174" s="432" t="str">
        <f t="shared" si="99"/>
        <v>W</v>
      </c>
      <c r="R174" s="432" t="str">
        <f t="shared" si="100"/>
        <v>U</v>
      </c>
      <c r="W174" s="478"/>
      <c r="X174" s="478"/>
      <c r="AB174" s="446">
        <f>1-AB171</f>
        <v>0.56587532676122265</v>
      </c>
    </row>
    <row r="175" spans="1:33" x14ac:dyDescent="0.15">
      <c r="A175" s="432">
        <v>5</v>
      </c>
      <c r="B175" s="457" t="str">
        <f t="shared" si="95"/>
        <v>W.u</v>
      </c>
      <c r="C175" s="284" t="str">
        <f t="shared" si="92"/>
        <v>assurer le présent</v>
      </c>
      <c r="D175" s="284" t="str">
        <f t="shared" si="93"/>
        <v>maîtriser ses tâches</v>
      </c>
      <c r="E175" s="471">
        <f t="shared" si="96"/>
        <v>0.32968702990833726</v>
      </c>
      <c r="F175" s="480"/>
      <c r="M175" s="284">
        <f t="shared" si="97"/>
        <v>46</v>
      </c>
      <c r="N175" s="284">
        <f t="shared" si="98"/>
        <v>5</v>
      </c>
      <c r="O175" s="432" t="str">
        <f>Q175&amp;"."&amp;LOWER(R175)</f>
        <v>W.u</v>
      </c>
      <c r="P175" s="284" t="str">
        <f t="shared" si="94"/>
        <v>assurer le présent</v>
      </c>
      <c r="Q175" s="432" t="str">
        <f>Q174</f>
        <v>W</v>
      </c>
      <c r="R175" s="432" t="str">
        <f>R174</f>
        <v>U</v>
      </c>
      <c r="W175" s="478"/>
      <c r="X175" s="478"/>
      <c r="AB175" s="446">
        <f>VLOOKUP(O175,$B$60:$E$79,4,FALSE)</f>
        <v>0.32968702990833726</v>
      </c>
    </row>
    <row r="176" spans="1:33" x14ac:dyDescent="0.15">
      <c r="A176" s="432">
        <v>6</v>
      </c>
      <c r="B176" s="457" t="str">
        <f t="shared" si="95"/>
        <v>W/u</v>
      </c>
      <c r="C176" s="284" t="str">
        <f t="shared" si="92"/>
        <v>conserver</v>
      </c>
      <c r="D176" s="284" t="str">
        <f t="shared" si="93"/>
        <v>conserver les traditions</v>
      </c>
      <c r="E176" s="471">
        <f t="shared" si="96"/>
        <v>0.22278043290716612</v>
      </c>
      <c r="F176" s="480"/>
      <c r="M176" s="284">
        <f t="shared" si="97"/>
        <v>25</v>
      </c>
      <c r="N176" s="284">
        <f t="shared" si="98"/>
        <v>3</v>
      </c>
      <c r="O176" s="432" t="str">
        <f>R175&amp;"."&amp;LOWER(Q175)</f>
        <v>U.w</v>
      </c>
      <c r="P176" s="284" t="str">
        <f t="shared" si="94"/>
        <v>préparer le futur</v>
      </c>
      <c r="Q176" s="432" t="str">
        <f t="shared" si="99"/>
        <v>W</v>
      </c>
      <c r="R176" s="432" t="str">
        <f t="shared" si="100"/>
        <v>U</v>
      </c>
      <c r="W176" s="478"/>
      <c r="X176" s="478"/>
      <c r="AB176" s="446">
        <f>VLOOKUP(O176,$B$60:$E$79,4,FALSE)</f>
        <v>0.55164167926757157</v>
      </c>
    </row>
    <row r="177" spans="1:28" x14ac:dyDescent="0.15">
      <c r="F177" s="480"/>
    </row>
    <row r="178" spans="1:28" x14ac:dyDescent="0.15">
      <c r="B178" s="457" t="str">
        <f>Q178&amp;R178</f>
        <v>WB</v>
      </c>
      <c r="C178" s="489" t="str">
        <f>VLOOKUP(B178,LibProfils,5,FALSE)</f>
        <v>disposer d'une place dans le système</v>
      </c>
      <c r="F178" s="480"/>
      <c r="Q178" s="457" t="s">
        <v>0</v>
      </c>
      <c r="R178" s="457" t="s">
        <v>2</v>
      </c>
    </row>
    <row r="179" spans="1:28" x14ac:dyDescent="0.15">
      <c r="A179" s="432">
        <v>1</v>
      </c>
      <c r="B179" s="457" t="str">
        <f>VLOOKUP(A179,$N$179:$AB$184,2,FALSE)</f>
        <v>/wb</v>
      </c>
      <c r="C179" s="284" t="str">
        <f t="shared" ref="C179:C184" si="101">VLOOKUP(B179,LibProfils,4,FALSE)</f>
        <v>marginaliser</v>
      </c>
      <c r="D179" s="284" t="str">
        <f t="shared" ref="D179:D184" si="102">VLOOKUP(B179,LibProfils,5,FALSE)</f>
        <v>ne faire partie d'aucun système</v>
      </c>
      <c r="E179" s="471">
        <f>VLOOKUP(A179,$N$179:$AB$184,15,FALSE)</f>
        <v>0.89730140103477074</v>
      </c>
      <c r="F179" s="480"/>
      <c r="M179" s="284">
        <f t="shared" si="97"/>
        <v>60</v>
      </c>
      <c r="N179" s="284">
        <f>RANK(AB179,$AB$179:$AB$184)</f>
        <v>6</v>
      </c>
      <c r="O179" s="432" t="str">
        <f>usrCode(Q179&amp;R179)</f>
        <v>WB</v>
      </c>
      <c r="P179" s="284" t="str">
        <f t="shared" ref="P179:P184" si="103">VLOOKUP(O179,LibProfils,4,FALSE)</f>
        <v>intégrer</v>
      </c>
      <c r="Q179" s="432" t="str">
        <f>Q178</f>
        <v>W</v>
      </c>
      <c r="R179" s="432" t="str">
        <f>R178</f>
        <v>B</v>
      </c>
      <c r="W179" s="478"/>
      <c r="X179" s="478"/>
      <c r="AB179" s="446">
        <f>VLOOKUP(O179,$B$30:$E$39,4,FALSE)</f>
        <v>0.10269859896522927</v>
      </c>
    </row>
    <row r="180" spans="1:28" x14ac:dyDescent="0.15">
      <c r="A180" s="432">
        <v>2</v>
      </c>
      <c r="B180" s="457" t="str">
        <f t="shared" ref="B180:B184" si="104">VLOOKUP(A180,$N$179:$AB$184,2,FALSE)</f>
        <v>B/w</v>
      </c>
      <c r="C180" s="284" t="str">
        <f t="shared" si="101"/>
        <v>posséder</v>
      </c>
      <c r="D180" s="284" t="str">
        <f t="shared" si="102"/>
        <v>disposer de ressources à long terme</v>
      </c>
      <c r="E180" s="471">
        <f t="shared" ref="E180:E184" si="105">VLOOKUP(A180,$N$179:$AB$184,15,FALSE)</f>
        <v>0.52865001138767287</v>
      </c>
      <c r="F180" s="480"/>
      <c r="M180" s="284">
        <f t="shared" si="97"/>
        <v>34</v>
      </c>
      <c r="N180" s="284">
        <f t="shared" ref="N180:N184" si="106">RANK(AB180,$AB$179:$AB$184)</f>
        <v>3</v>
      </c>
      <c r="O180" s="432" t="str">
        <f>usrCode(Q180&amp;"/"&amp;R180)</f>
        <v>W/b</v>
      </c>
      <c r="P180" s="284" t="str">
        <f t="shared" si="103"/>
        <v>œuvrer</v>
      </c>
      <c r="Q180" s="432" t="str">
        <f t="shared" ref="Q180:R182" si="107">Q179</f>
        <v>W</v>
      </c>
      <c r="R180" s="432" t="str">
        <f t="shared" si="107"/>
        <v>B</v>
      </c>
      <c r="W180" s="478"/>
      <c r="X180" s="478"/>
      <c r="AB180" s="446">
        <f>VLOOKUP(O180,$B$85:$E$104,4,FALSE)</f>
        <v>0.47134998861232713</v>
      </c>
    </row>
    <row r="181" spans="1:28" x14ac:dyDescent="0.15">
      <c r="A181" s="432">
        <v>3</v>
      </c>
      <c r="B181" s="457" t="str">
        <f t="shared" si="104"/>
        <v>W/b</v>
      </c>
      <c r="C181" s="284" t="str">
        <f t="shared" si="101"/>
        <v>œuvrer</v>
      </c>
      <c r="D181" s="284" t="str">
        <f t="shared" si="102"/>
        <v>œuvrer pour la société</v>
      </c>
      <c r="E181" s="471">
        <f t="shared" si="105"/>
        <v>0.47134998861232713</v>
      </c>
      <c r="F181" s="480"/>
      <c r="M181" s="284">
        <f t="shared" si="97"/>
        <v>27</v>
      </c>
      <c r="N181" s="284">
        <f t="shared" si="106"/>
        <v>2</v>
      </c>
      <c r="O181" s="432" t="str">
        <f>usrCode("/"&amp;Q181&amp;R181)</f>
        <v>B/w</v>
      </c>
      <c r="P181" s="284" t="str">
        <f t="shared" si="103"/>
        <v>posséder</v>
      </c>
      <c r="Q181" s="432" t="str">
        <f t="shared" si="107"/>
        <v>W</v>
      </c>
      <c r="R181" s="432" t="str">
        <f t="shared" si="107"/>
        <v>B</v>
      </c>
      <c r="W181" s="478"/>
      <c r="X181" s="478"/>
      <c r="AB181" s="446">
        <f>VLOOKUP(O181,$B$85:$E$104,4,FALSE)</f>
        <v>0.52865001138767287</v>
      </c>
    </row>
    <row r="182" spans="1:28" x14ac:dyDescent="0.15">
      <c r="A182" s="432">
        <v>4</v>
      </c>
      <c r="B182" s="457" t="str">
        <f t="shared" si="104"/>
        <v>B.w</v>
      </c>
      <c r="C182" s="284" t="str">
        <f t="shared" si="101"/>
        <v>avoir un statut</v>
      </c>
      <c r="D182" s="284" t="str">
        <f t="shared" si="102"/>
        <v>occuper un rôle de pouvoir</v>
      </c>
      <c r="E182" s="471">
        <f t="shared" si="105"/>
        <v>0.15360939636277776</v>
      </c>
      <c r="F182" s="480"/>
      <c r="M182" s="284">
        <f t="shared" si="97"/>
        <v>1</v>
      </c>
      <c r="N182" s="284">
        <f t="shared" si="106"/>
        <v>1</v>
      </c>
      <c r="O182" s="432" t="str">
        <f>usrCode("/"&amp;Q182&amp;"/"&amp;R182)</f>
        <v>/wb</v>
      </c>
      <c r="P182" s="284" t="str">
        <f t="shared" si="103"/>
        <v>marginaliser</v>
      </c>
      <c r="Q182" s="432" t="str">
        <f t="shared" si="107"/>
        <v>W</v>
      </c>
      <c r="R182" s="432" t="str">
        <f t="shared" si="107"/>
        <v>B</v>
      </c>
      <c r="W182" s="478"/>
      <c r="X182" s="478"/>
      <c r="AB182" s="446">
        <f>1-AB179</f>
        <v>0.89730140103477074</v>
      </c>
    </row>
    <row r="183" spans="1:28" x14ac:dyDescent="0.15">
      <c r="A183" s="432">
        <v>5</v>
      </c>
      <c r="B183" s="457" t="str">
        <f t="shared" si="104"/>
        <v>W.b</v>
      </c>
      <c r="C183" s="284" t="str">
        <f t="shared" si="101"/>
        <v>avoir un rôle</v>
      </c>
      <c r="D183" s="284" t="str">
        <f t="shared" si="102"/>
        <v>être affecté à un rôle utile</v>
      </c>
      <c r="E183" s="471">
        <f t="shared" si="105"/>
        <v>0.13067088845594041</v>
      </c>
      <c r="F183" s="480"/>
      <c r="M183" s="284">
        <f t="shared" si="97"/>
        <v>59</v>
      </c>
      <c r="N183" s="284">
        <f t="shared" si="106"/>
        <v>5</v>
      </c>
      <c r="O183" s="432" t="str">
        <f>Q183&amp;"."&amp;LOWER(R183)</f>
        <v>W.b</v>
      </c>
      <c r="P183" s="284" t="str">
        <f t="shared" si="103"/>
        <v>avoir un rôle</v>
      </c>
      <c r="Q183" s="432" t="str">
        <f t="shared" ref="Q183:R183" si="108">Q182</f>
        <v>W</v>
      </c>
      <c r="R183" s="432" t="str">
        <f t="shared" si="108"/>
        <v>B</v>
      </c>
      <c r="W183" s="478"/>
      <c r="X183" s="478"/>
      <c r="AB183" s="446">
        <f>VLOOKUP(O183,$B$60:$E$79,4,FALSE)</f>
        <v>0.13067088845594041</v>
      </c>
    </row>
    <row r="184" spans="1:28" x14ac:dyDescent="0.15">
      <c r="A184" s="432">
        <v>6</v>
      </c>
      <c r="B184" s="457" t="str">
        <f t="shared" si="104"/>
        <v>WB</v>
      </c>
      <c r="C184" s="284" t="str">
        <f t="shared" si="101"/>
        <v>intégrer</v>
      </c>
      <c r="D184" s="284" t="str">
        <f t="shared" si="102"/>
        <v>disposer d'une place dans le système</v>
      </c>
      <c r="E184" s="471">
        <f t="shared" si="105"/>
        <v>0.10269859896522927</v>
      </c>
      <c r="F184" s="480"/>
      <c r="M184" s="284">
        <f t="shared" si="97"/>
        <v>57</v>
      </c>
      <c r="N184" s="284">
        <f t="shared" si="106"/>
        <v>4</v>
      </c>
      <c r="O184" s="432" t="str">
        <f>R183&amp;"."&amp;LOWER(Q183)</f>
        <v>B.w</v>
      </c>
      <c r="P184" s="284" t="str">
        <f t="shared" si="103"/>
        <v>avoir un statut</v>
      </c>
      <c r="Q184" s="432" t="str">
        <f t="shared" ref="Q184:R184" si="109">Q183</f>
        <v>W</v>
      </c>
      <c r="R184" s="432" t="str">
        <f t="shared" si="109"/>
        <v>B</v>
      </c>
      <c r="W184" s="478"/>
      <c r="X184" s="478"/>
      <c r="AB184" s="446">
        <f>VLOOKUP(O184,$B$60:$E$79,4,FALSE)</f>
        <v>0.15360939636277776</v>
      </c>
    </row>
    <row r="185" spans="1:28" x14ac:dyDescent="0.15">
      <c r="F185" s="480"/>
    </row>
    <row r="186" spans="1:28" x14ac:dyDescent="0.15">
      <c r="B186" s="457" t="str">
        <f>Q186&amp;R186</f>
        <v>UB</v>
      </c>
      <c r="C186" s="489" t="str">
        <f>VLOOKUP(B186,LibProfils,5,FALSE)</f>
        <v>atteindre ses objectifs</v>
      </c>
      <c r="F186" s="480"/>
      <c r="Q186" s="457" t="s">
        <v>3</v>
      </c>
      <c r="R186" s="457" t="s">
        <v>2</v>
      </c>
    </row>
    <row r="187" spans="1:28" x14ac:dyDescent="0.15">
      <c r="A187" s="432">
        <v>1</v>
      </c>
      <c r="B187" s="457" t="str">
        <f>VLOOKUP(A187,$N$187:$AB$192,2,FALSE)</f>
        <v>U/b</v>
      </c>
      <c r="C187" s="284" t="str">
        <f t="shared" ref="C187:C192" si="110">VLOOKUP(B187,LibProfils,4,FALSE)</f>
        <v>élaborer</v>
      </c>
      <c r="D187" s="284" t="str">
        <f t="shared" ref="D187:D192" si="111">VLOOKUP(B187,LibProfils,5,FALSE)</f>
        <v>mettre son intelligence au service de l'utile</v>
      </c>
      <c r="E187" s="471">
        <f>VLOOKUP(A187,$N$187:$AB$192,15,FALSE)</f>
        <v>0.74856955570516104</v>
      </c>
      <c r="F187" s="480"/>
      <c r="M187" s="284">
        <f t="shared" si="97"/>
        <v>33</v>
      </c>
      <c r="N187" s="284">
        <f>RANK(AB187,$AB$187:$AB$192)</f>
        <v>4</v>
      </c>
      <c r="O187" s="432" t="str">
        <f>usrCode(Q187&amp;R187)</f>
        <v>UB</v>
      </c>
      <c r="P187" s="284" t="str">
        <f t="shared" ref="P187:P192" si="112">VLOOKUP(O187,LibProfils,4,FALSE)</f>
        <v>réussir</v>
      </c>
      <c r="Q187" s="432" t="str">
        <f>Q186</f>
        <v>U</v>
      </c>
      <c r="R187" s="432" t="str">
        <f>R186</f>
        <v>B</v>
      </c>
      <c r="W187" s="478"/>
      <c r="X187" s="478"/>
      <c r="AB187" s="446">
        <f>VLOOKUP(O187,$B$30:$E$39,4,FALSE)</f>
        <v>0.47232468842234115</v>
      </c>
    </row>
    <row r="188" spans="1:28" x14ac:dyDescent="0.15">
      <c r="A188" s="432">
        <v>2</v>
      </c>
      <c r="B188" s="457" t="str">
        <f t="shared" ref="B188:B192" si="113">VLOOKUP(A188,$N$187:$AB$192,2,FALSE)</f>
        <v>U.b</v>
      </c>
      <c r="C188" s="284" t="str">
        <f t="shared" si="110"/>
        <v>être performant</v>
      </c>
      <c r="D188" s="284" t="str">
        <f t="shared" si="111"/>
        <v>savoir intervenir avec adéquation</v>
      </c>
      <c r="E188" s="471">
        <f t="shared" ref="E188:E192" si="114">VLOOKUP(A188,$N$187:$AB$192,15,FALSE)</f>
        <v>0.57458018717440884</v>
      </c>
      <c r="F188" s="480"/>
      <c r="M188" s="284">
        <f t="shared" si="97"/>
        <v>9</v>
      </c>
      <c r="N188" s="284">
        <f t="shared" ref="N188:N192" si="115">RANK(AB188,$AB$187:$AB$192)</f>
        <v>1</v>
      </c>
      <c r="O188" s="432" t="str">
        <f>usrCode(Q188&amp;"/"&amp;R188)</f>
        <v>U/b</v>
      </c>
      <c r="P188" s="284" t="str">
        <f t="shared" si="112"/>
        <v>élaborer</v>
      </c>
      <c r="Q188" s="432" t="str">
        <f t="shared" ref="Q188:R190" si="116">Q187</f>
        <v>U</v>
      </c>
      <c r="R188" s="432" t="str">
        <f t="shared" si="116"/>
        <v>B</v>
      </c>
      <c r="W188" s="478"/>
      <c r="X188" s="478"/>
      <c r="AB188" s="446">
        <f>VLOOKUP(O188,$B$85:$E$104,4,FALSE)</f>
        <v>0.74856955570516104</v>
      </c>
    </row>
    <row r="189" spans="1:28" x14ac:dyDescent="0.15">
      <c r="A189" s="432">
        <v>3</v>
      </c>
      <c r="B189" s="457" t="str">
        <f t="shared" si="113"/>
        <v>/ub</v>
      </c>
      <c r="C189" s="284" t="str">
        <f t="shared" si="110"/>
        <v>vivre dans la candeur</v>
      </c>
      <c r="D189" s="284" t="str">
        <f t="shared" si="111"/>
        <v>ne pas avoir d'objectifs</v>
      </c>
      <c r="E189" s="471">
        <f t="shared" si="114"/>
        <v>0.5276753115776589</v>
      </c>
      <c r="F189" s="480"/>
      <c r="M189" s="284">
        <f t="shared" si="97"/>
        <v>53</v>
      </c>
      <c r="N189" s="284">
        <f t="shared" si="115"/>
        <v>6</v>
      </c>
      <c r="O189" s="432" t="str">
        <f>usrCode("/"&amp;Q189&amp;R189)</f>
        <v>B/u</v>
      </c>
      <c r="P189" s="284" t="str">
        <f t="shared" si="112"/>
        <v>consommer</v>
      </c>
      <c r="Q189" s="432" t="str">
        <f t="shared" si="116"/>
        <v>U</v>
      </c>
      <c r="R189" s="432" t="str">
        <f t="shared" si="116"/>
        <v>B</v>
      </c>
      <c r="W189" s="478"/>
      <c r="X189" s="478"/>
      <c r="AB189" s="446">
        <f>VLOOKUP(O189,$B$85:$E$104,4,FALSE)</f>
        <v>0.25143044429483902</v>
      </c>
    </row>
    <row r="190" spans="1:28" x14ac:dyDescent="0.15">
      <c r="A190" s="432">
        <v>4</v>
      </c>
      <c r="B190" s="457" t="str">
        <f t="shared" si="113"/>
        <v>UB</v>
      </c>
      <c r="C190" s="284" t="str">
        <f t="shared" si="110"/>
        <v>réussir</v>
      </c>
      <c r="D190" s="284" t="str">
        <f t="shared" si="111"/>
        <v>atteindre ses objectifs</v>
      </c>
      <c r="E190" s="471">
        <f t="shared" si="114"/>
        <v>0.47232468842234115</v>
      </c>
      <c r="F190" s="480"/>
      <c r="M190" s="284">
        <f t="shared" si="97"/>
        <v>28</v>
      </c>
      <c r="N190" s="284">
        <f t="shared" si="115"/>
        <v>3</v>
      </c>
      <c r="O190" s="432" t="str">
        <f>usrCode("/"&amp;Q190&amp;"/"&amp;R190)</f>
        <v>/ub</v>
      </c>
      <c r="P190" s="284" t="str">
        <f t="shared" si="112"/>
        <v>vivre dans la candeur</v>
      </c>
      <c r="Q190" s="432" t="str">
        <f t="shared" si="116"/>
        <v>U</v>
      </c>
      <c r="R190" s="432" t="str">
        <f t="shared" si="116"/>
        <v>B</v>
      </c>
      <c r="W190" s="478"/>
      <c r="X190" s="478"/>
      <c r="AB190" s="446">
        <f>1-AB187</f>
        <v>0.5276753115776589</v>
      </c>
    </row>
    <row r="191" spans="1:28" x14ac:dyDescent="0.15">
      <c r="A191" s="432">
        <v>5</v>
      </c>
      <c r="B191" s="457" t="str">
        <f t="shared" si="113"/>
        <v>B.u</v>
      </c>
      <c r="C191" s="284" t="str">
        <f t="shared" si="110"/>
        <v>avoir du succès</v>
      </c>
      <c r="D191" s="284" t="str">
        <f t="shared" si="111"/>
        <v>obtenir les meilleurs résultats</v>
      </c>
      <c r="E191" s="471">
        <f t="shared" si="114"/>
        <v>0.37556404572201202</v>
      </c>
      <c r="F191" s="480"/>
      <c r="M191" s="284">
        <f t="shared" si="97"/>
        <v>23</v>
      </c>
      <c r="N191" s="284">
        <f t="shared" si="115"/>
        <v>2</v>
      </c>
      <c r="O191" s="432" t="str">
        <f>Q191&amp;"."&amp;LOWER(R191)</f>
        <v>U.b</v>
      </c>
      <c r="P191" s="284" t="str">
        <f t="shared" si="112"/>
        <v>être performant</v>
      </c>
      <c r="Q191" s="432" t="str">
        <f t="shared" ref="Q191:R191" si="117">Q190</f>
        <v>U</v>
      </c>
      <c r="R191" s="432" t="str">
        <f t="shared" si="117"/>
        <v>B</v>
      </c>
      <c r="W191" s="478"/>
      <c r="X191" s="478"/>
      <c r="AB191" s="446">
        <f>VLOOKUP(O191,$B$60:$E$79,4,FALSE)</f>
        <v>0.57458018717440884</v>
      </c>
    </row>
    <row r="192" spans="1:28" x14ac:dyDescent="0.15">
      <c r="A192" s="432">
        <v>6</v>
      </c>
      <c r="B192" s="457" t="str">
        <f t="shared" si="113"/>
        <v>B/u</v>
      </c>
      <c r="C192" s="284" t="str">
        <f t="shared" si="110"/>
        <v>consommer</v>
      </c>
      <c r="D192" s="284" t="str">
        <f t="shared" si="111"/>
        <v>disposer de ressources à court terme</v>
      </c>
      <c r="E192" s="471">
        <f t="shared" si="114"/>
        <v>0.25143044429483902</v>
      </c>
      <c r="F192" s="480"/>
      <c r="M192" s="284">
        <f t="shared" si="97"/>
        <v>42</v>
      </c>
      <c r="N192" s="284">
        <f t="shared" si="115"/>
        <v>5</v>
      </c>
      <c r="O192" s="432" t="str">
        <f>R191&amp;"."&amp;LOWER(Q191)</f>
        <v>B.u</v>
      </c>
      <c r="P192" s="284" t="str">
        <f t="shared" si="112"/>
        <v>avoir du succès</v>
      </c>
      <c r="Q192" s="432" t="str">
        <f t="shared" ref="Q192:R192" si="118">Q191</f>
        <v>U</v>
      </c>
      <c r="R192" s="432" t="str">
        <f t="shared" si="118"/>
        <v>B</v>
      </c>
      <c r="W192" s="478"/>
      <c r="X192" s="478"/>
      <c r="AB192" s="446">
        <f>VLOOKUP(O192,$B$60:$E$79,4,FALSE)</f>
        <v>0.37556404572201202</v>
      </c>
    </row>
    <row r="193" spans="1:28" x14ac:dyDescent="0.15">
      <c r="F193" s="480"/>
    </row>
    <row r="194" spans="1:28" x14ac:dyDescent="0.15">
      <c r="B194" s="457" t="str">
        <f>Q194&amp;R194</f>
        <v>UR</v>
      </c>
      <c r="C194" s="489" t="str">
        <f>VLOOKUP(B194,LibProfils,5,FALSE)</f>
        <v>faire tournoyer les idées</v>
      </c>
      <c r="F194" s="480"/>
      <c r="Q194" s="457" t="s">
        <v>3</v>
      </c>
      <c r="R194" s="457" t="s">
        <v>4</v>
      </c>
    </row>
    <row r="195" spans="1:28" x14ac:dyDescent="0.15">
      <c r="A195" s="432">
        <v>1</v>
      </c>
      <c r="B195" s="457" t="str">
        <f>VLOOKUP(A195,$N$195:$AB$200,2,FALSE)</f>
        <v>UR</v>
      </c>
      <c r="C195" s="284" t="str">
        <f t="shared" ref="C195:C200" si="119">VLOOKUP(B195,LibProfils,4,FALSE)</f>
        <v>penser</v>
      </c>
      <c r="D195" s="284" t="str">
        <f t="shared" ref="D195:D200" si="120">VLOOKUP(B195,LibProfils,5,FALSE)</f>
        <v>faire tournoyer les idées</v>
      </c>
      <c r="E195" s="471">
        <f>VLOOKUP(A195,$N$195:$AB$200,15,FALSE)</f>
        <v>0.84674334839594489</v>
      </c>
      <c r="F195" s="480"/>
      <c r="M195" s="284">
        <f t="shared" si="97"/>
        <v>2</v>
      </c>
      <c r="N195" s="284">
        <f>RANK(AB195,$AB$195:$AB$200)</f>
        <v>1</v>
      </c>
      <c r="O195" s="432" t="str">
        <f>usrCode(Q195&amp;R195)</f>
        <v>UR</v>
      </c>
      <c r="P195" s="284" t="str">
        <f t="shared" ref="P195:P200" si="121">VLOOKUP(O195,LibProfils,4,FALSE)</f>
        <v>penser</v>
      </c>
      <c r="Q195" s="432" t="str">
        <f>Q194</f>
        <v>U</v>
      </c>
      <c r="R195" s="432" t="str">
        <f>R194</f>
        <v>R</v>
      </c>
      <c r="W195" s="478"/>
      <c r="X195" s="478"/>
      <c r="AB195" s="446">
        <f>VLOOKUP(O195,$B$30:$E$39,4,FALSE)</f>
        <v>0.84674334839594489</v>
      </c>
    </row>
    <row r="196" spans="1:28" x14ac:dyDescent="0.15">
      <c r="A196" s="432">
        <v>2</v>
      </c>
      <c r="B196" s="457" t="str">
        <f t="shared" ref="B196:B200" si="122">VLOOKUP(A196,$N$195:$AB$200,2,FALSE)</f>
        <v>R.u</v>
      </c>
      <c r="C196" s="284" t="str">
        <f t="shared" si="119"/>
        <v>explorer</v>
      </c>
      <c r="D196" s="284" t="str">
        <f t="shared" si="120"/>
        <v>découvrir l'inconnu</v>
      </c>
      <c r="E196" s="471">
        <f t="shared" ref="E196:E200" si="123">VLOOKUP(A196,$N$195:$AB$200,15,FALSE)</f>
        <v>0.82522907077505681</v>
      </c>
      <c r="F196" s="480"/>
      <c r="M196" s="284">
        <f t="shared" si="97"/>
        <v>35</v>
      </c>
      <c r="N196" s="284">
        <f t="shared" ref="N196:N200" si="124">RANK(AB196,$AB$195:$AB$200)</f>
        <v>5</v>
      </c>
      <c r="O196" s="432" t="str">
        <f>usrCode(Q196&amp;"/"&amp;R196)</f>
        <v>U/r</v>
      </c>
      <c r="P196" s="284" t="str">
        <f t="shared" si="121"/>
        <v>raisonner</v>
      </c>
      <c r="Q196" s="432" t="str">
        <f t="shared" ref="Q196:R196" si="125">Q195</f>
        <v>U</v>
      </c>
      <c r="R196" s="432" t="str">
        <f t="shared" si="125"/>
        <v>R</v>
      </c>
      <c r="W196" s="478"/>
      <c r="X196" s="478"/>
      <c r="AB196" s="446">
        <f>VLOOKUP(O196,$B$85:$E$104,4,FALSE)</f>
        <v>0.46775556072495816</v>
      </c>
    </row>
    <row r="197" spans="1:28" x14ac:dyDescent="0.15">
      <c r="A197" s="432">
        <v>3</v>
      </c>
      <c r="B197" s="457" t="str">
        <f t="shared" si="122"/>
        <v>U.r</v>
      </c>
      <c r="C197" s="284" t="str">
        <f t="shared" si="119"/>
        <v>imaginer</v>
      </c>
      <c r="D197" s="284" t="str">
        <f t="shared" si="120"/>
        <v>penser librement</v>
      </c>
      <c r="E197" s="471">
        <f t="shared" si="123"/>
        <v>0.79941269970093132</v>
      </c>
      <c r="F197" s="480"/>
      <c r="M197" s="284">
        <f t="shared" si="97"/>
        <v>26</v>
      </c>
      <c r="N197" s="284">
        <f t="shared" si="124"/>
        <v>4</v>
      </c>
      <c r="O197" s="432" t="str">
        <f>usrCode("/"&amp;Q197&amp;R197)</f>
        <v>R/u</v>
      </c>
      <c r="P197" s="284" t="str">
        <f t="shared" si="121"/>
        <v>s'engager</v>
      </c>
      <c r="Q197" s="432" t="str">
        <f t="shared" ref="Q197:R197" si="126">Q196</f>
        <v>U</v>
      </c>
      <c r="R197" s="432" t="str">
        <f t="shared" si="126"/>
        <v>R</v>
      </c>
      <c r="W197" s="478"/>
      <c r="X197" s="478"/>
      <c r="AB197" s="446">
        <f>VLOOKUP(O197,$B$85:$E$104,4,FALSE)</f>
        <v>0.53224443927504184</v>
      </c>
    </row>
    <row r="198" spans="1:28" x14ac:dyDescent="0.15">
      <c r="A198" s="432">
        <v>4</v>
      </c>
      <c r="B198" s="457" t="str">
        <f t="shared" si="122"/>
        <v>R/u</v>
      </c>
      <c r="C198" s="284" t="str">
        <f t="shared" si="119"/>
        <v>s'engager</v>
      </c>
      <c r="D198" s="284" t="str">
        <f t="shared" si="120"/>
        <v>diriger toute son énergie</v>
      </c>
      <c r="E198" s="471">
        <f t="shared" si="123"/>
        <v>0.53224443927504184</v>
      </c>
      <c r="F198" s="480"/>
      <c r="M198" s="284">
        <f t="shared" si="97"/>
        <v>58</v>
      </c>
      <c r="N198" s="284">
        <f t="shared" si="124"/>
        <v>6</v>
      </c>
      <c r="O198" s="432" t="str">
        <f>usrCode("/"&amp;Q198&amp;"/"&amp;R198)</f>
        <v>/ur</v>
      </c>
      <c r="P198" s="284" t="str">
        <f t="shared" si="121"/>
        <v>appliquer les recettes</v>
      </c>
      <c r="Q198" s="432" t="str">
        <f t="shared" ref="Q198:R198" si="127">Q197</f>
        <v>U</v>
      </c>
      <c r="R198" s="432" t="str">
        <f t="shared" si="127"/>
        <v>R</v>
      </c>
      <c r="W198" s="478"/>
      <c r="X198" s="478"/>
      <c r="AB198" s="446">
        <f>1-AB195</f>
        <v>0.15325665160405511</v>
      </c>
    </row>
    <row r="199" spans="1:28" x14ac:dyDescent="0.15">
      <c r="A199" s="432">
        <v>5</v>
      </c>
      <c r="B199" s="457" t="str">
        <f t="shared" si="122"/>
        <v>U/r</v>
      </c>
      <c r="C199" s="284" t="str">
        <f t="shared" si="119"/>
        <v>raisonner</v>
      </c>
      <c r="D199" s="284" t="str">
        <f t="shared" si="120"/>
        <v>réfléchir loin des émotions</v>
      </c>
      <c r="E199" s="471">
        <f t="shared" si="123"/>
        <v>0.46775556072495816</v>
      </c>
      <c r="F199" s="480"/>
      <c r="M199" s="284">
        <f t="shared" si="97"/>
        <v>5</v>
      </c>
      <c r="N199" s="284">
        <f t="shared" si="124"/>
        <v>3</v>
      </c>
      <c r="O199" s="432" t="str">
        <f>Q199&amp;"."&amp;LOWER(R199)</f>
        <v>U.r</v>
      </c>
      <c r="P199" s="284" t="str">
        <f t="shared" si="121"/>
        <v>imaginer</v>
      </c>
      <c r="Q199" s="432" t="str">
        <f t="shared" ref="Q199:R199" si="128">Q198</f>
        <v>U</v>
      </c>
      <c r="R199" s="432" t="str">
        <f t="shared" si="128"/>
        <v>R</v>
      </c>
      <c r="W199" s="478"/>
      <c r="X199" s="478"/>
      <c r="AB199" s="446">
        <f>VLOOKUP(O199,$B$60:$E$79,4,FALSE)</f>
        <v>0.79941269970093132</v>
      </c>
    </row>
    <row r="200" spans="1:28" x14ac:dyDescent="0.15">
      <c r="A200" s="432">
        <v>6</v>
      </c>
      <c r="B200" s="457" t="str">
        <f t="shared" si="122"/>
        <v>/ur</v>
      </c>
      <c r="C200" s="284" t="str">
        <f t="shared" si="119"/>
        <v>appliquer les recettes</v>
      </c>
      <c r="D200" s="284" t="str">
        <f t="shared" si="120"/>
        <v>vivre dans le monde déjà exploré</v>
      </c>
      <c r="E200" s="471">
        <f t="shared" si="123"/>
        <v>0.15325665160405511</v>
      </c>
      <c r="F200" s="480"/>
      <c r="M200" s="284">
        <f t="shared" si="97"/>
        <v>3</v>
      </c>
      <c r="N200" s="284">
        <f t="shared" si="124"/>
        <v>2</v>
      </c>
      <c r="O200" s="432" t="str">
        <f>R199&amp;"."&amp;LOWER(Q199)</f>
        <v>R.u</v>
      </c>
      <c r="P200" s="284" t="str">
        <f t="shared" si="121"/>
        <v>explorer</v>
      </c>
      <c r="Q200" s="432" t="str">
        <f t="shared" ref="Q200:R200" si="129">Q199</f>
        <v>U</v>
      </c>
      <c r="R200" s="432" t="str">
        <f t="shared" si="129"/>
        <v>R</v>
      </c>
      <c r="W200" s="478"/>
      <c r="X200" s="478"/>
      <c r="AB200" s="446">
        <f>VLOOKUP(O200,$B$60:$E$79,4,FALSE)</f>
        <v>0.82522907077505681</v>
      </c>
    </row>
    <row r="201" spans="1:28" x14ac:dyDescent="0.15">
      <c r="F201" s="480"/>
    </row>
    <row r="202" spans="1:28" x14ac:dyDescent="0.15">
      <c r="B202" s="457" t="str">
        <f>Q202&amp;R202</f>
        <v>BR</v>
      </c>
      <c r="C202" s="489" t="str">
        <f>VLOOKUP(B202,LibProfils,5,FALSE)</f>
        <v>exaucer ses souhaits</v>
      </c>
      <c r="F202" s="480"/>
      <c r="Q202" s="457" t="s">
        <v>2</v>
      </c>
      <c r="R202" s="457" t="s">
        <v>4</v>
      </c>
    </row>
    <row r="203" spans="1:28" x14ac:dyDescent="0.15">
      <c r="A203" s="432">
        <v>1</v>
      </c>
      <c r="B203" s="457" t="str">
        <f>VLOOKUP(A203,$N$203:$AB$208,2,FALSE)</f>
        <v>R/b</v>
      </c>
      <c r="C203" s="284" t="str">
        <f t="shared" ref="C203:C208" si="130">VLOOKUP(B203,LibProfils,4,FALSE)</f>
        <v>se connecter</v>
      </c>
      <c r="D203" s="284" t="str">
        <f t="shared" ref="D203:D208" si="131">VLOOKUP(B203,LibProfils,5,FALSE)</f>
        <v>ressentir les signaux du monde</v>
      </c>
      <c r="E203" s="471">
        <f>VLOOKUP(A203,$N$203:$AB$208,15,FALSE)</f>
        <v>0.78081399498020287</v>
      </c>
      <c r="F203" s="480"/>
      <c r="M203" s="284">
        <f t="shared" si="97"/>
        <v>30</v>
      </c>
      <c r="N203" s="284">
        <f>RANK(AB203,$AB$203:$AB$208)</f>
        <v>3</v>
      </c>
      <c r="O203" s="432" t="str">
        <f>usrCode(Q203&amp;R203)</f>
        <v>BR</v>
      </c>
      <c r="P203" s="284" t="str">
        <f t="shared" ref="P203:P208" si="132">VLOOKUP(O203,LibProfils,4,FALSE)</f>
        <v>obtenir</v>
      </c>
      <c r="Q203" s="432" t="str">
        <f>Q202</f>
        <v>B</v>
      </c>
      <c r="R203" s="432" t="str">
        <f>R202</f>
        <v>R</v>
      </c>
      <c r="W203" s="478"/>
      <c r="X203" s="478"/>
      <c r="AB203" s="446">
        <f>VLOOKUP(O203,$B$30:$E$39,4,FALSE)</f>
        <v>0.51531727412239692</v>
      </c>
    </row>
    <row r="204" spans="1:28" x14ac:dyDescent="0.15">
      <c r="A204" s="432">
        <v>2</v>
      </c>
      <c r="B204" s="457" t="str">
        <f t="shared" ref="B204:B208" si="133">VLOOKUP(A204,$N$203:$AB$208,2,FALSE)</f>
        <v>R.b</v>
      </c>
      <c r="C204" s="284" t="str">
        <f t="shared" si="130"/>
        <v>écouter ses envies</v>
      </c>
      <c r="D204" s="284" t="str">
        <f t="shared" si="131"/>
        <v>accepter ses impulsions</v>
      </c>
      <c r="E204" s="471">
        <f t="shared" ref="E204:E208" si="134">VLOOKUP(A204,$N$203:$AB$208,15,FALSE)</f>
        <v>0.62621292932265993</v>
      </c>
      <c r="F204" s="480"/>
      <c r="M204" s="284">
        <f t="shared" si="97"/>
        <v>55</v>
      </c>
      <c r="N204" s="284">
        <f t="shared" ref="N204:N208" si="135">RANK(AB204,$AB$203:$AB$208)</f>
        <v>6</v>
      </c>
      <c r="O204" s="432" t="str">
        <f>usrCode(Q204&amp;"/"&amp;R204)</f>
        <v>B/r</v>
      </c>
      <c r="P204" s="284" t="str">
        <f t="shared" si="132"/>
        <v>régir</v>
      </c>
      <c r="Q204" s="432" t="str">
        <f t="shared" ref="Q204:R206" si="136">Q203</f>
        <v>B</v>
      </c>
      <c r="R204" s="432" t="str">
        <f t="shared" si="136"/>
        <v>R</v>
      </c>
      <c r="W204" s="478"/>
      <c r="X204" s="478"/>
      <c r="AB204" s="446">
        <f>VLOOKUP(O204,$B$85:$E$104,4,FALSE)</f>
        <v>0.21918600501979715</v>
      </c>
    </row>
    <row r="205" spans="1:28" x14ac:dyDescent="0.15">
      <c r="A205" s="432">
        <v>3</v>
      </c>
      <c r="B205" s="457" t="str">
        <f t="shared" si="133"/>
        <v>BR</v>
      </c>
      <c r="C205" s="284" t="str">
        <f t="shared" si="130"/>
        <v>obtenir</v>
      </c>
      <c r="D205" s="284" t="str">
        <f t="shared" si="131"/>
        <v>exaucer ses souhaits</v>
      </c>
      <c r="E205" s="471">
        <f t="shared" si="134"/>
        <v>0.51531727412239692</v>
      </c>
      <c r="F205" s="480"/>
      <c r="M205" s="284">
        <f t="shared" si="97"/>
        <v>6</v>
      </c>
      <c r="N205" s="284">
        <f t="shared" si="135"/>
        <v>1</v>
      </c>
      <c r="O205" s="432" t="str">
        <f>usrCode("/"&amp;Q205&amp;R205)</f>
        <v>R/b</v>
      </c>
      <c r="P205" s="284" t="str">
        <f t="shared" si="132"/>
        <v>se connecter</v>
      </c>
      <c r="Q205" s="432" t="str">
        <f t="shared" si="136"/>
        <v>B</v>
      </c>
      <c r="R205" s="432" t="str">
        <f t="shared" si="136"/>
        <v>R</v>
      </c>
      <c r="W205" s="478"/>
      <c r="X205" s="478"/>
      <c r="AB205" s="446">
        <f>VLOOKUP(O205,$B$85:$E$104,4,FALSE)</f>
        <v>0.78081399498020287</v>
      </c>
    </row>
    <row r="206" spans="1:28" x14ac:dyDescent="0.15">
      <c r="A206" s="432">
        <v>4</v>
      </c>
      <c r="B206" s="457" t="str">
        <f t="shared" si="133"/>
        <v>/br</v>
      </c>
      <c r="C206" s="284" t="str">
        <f t="shared" si="130"/>
        <v>réfréner ses envies</v>
      </c>
      <c r="D206" s="284" t="str">
        <f t="shared" si="131"/>
        <v>ne céder à aucune impulsion</v>
      </c>
      <c r="E206" s="471">
        <f t="shared" si="134"/>
        <v>0.48468272587760308</v>
      </c>
      <c r="F206" s="480"/>
      <c r="M206" s="284">
        <f t="shared" si="97"/>
        <v>31</v>
      </c>
      <c r="N206" s="284">
        <f t="shared" si="135"/>
        <v>4</v>
      </c>
      <c r="O206" s="432" t="str">
        <f>usrCode("/"&amp;Q206&amp;"/"&amp;R206)</f>
        <v>/br</v>
      </c>
      <c r="P206" s="284" t="str">
        <f t="shared" si="132"/>
        <v>réfréner ses envies</v>
      </c>
      <c r="Q206" s="432" t="str">
        <f t="shared" si="136"/>
        <v>B</v>
      </c>
      <c r="R206" s="432" t="str">
        <f t="shared" si="136"/>
        <v>R</v>
      </c>
      <c r="W206" s="478"/>
      <c r="X206" s="478"/>
      <c r="AB206" s="446">
        <f>1-AB203</f>
        <v>0.48468272587760308</v>
      </c>
    </row>
    <row r="207" spans="1:28" x14ac:dyDescent="0.15">
      <c r="A207" s="432">
        <v>5</v>
      </c>
      <c r="B207" s="457" t="str">
        <f t="shared" si="133"/>
        <v>B.r</v>
      </c>
      <c r="C207" s="284" t="str">
        <f t="shared" si="130"/>
        <v>satisfaire ses désirs</v>
      </c>
      <c r="D207" s="284" t="str">
        <f t="shared" si="131"/>
        <v>pourvoir à sa satisfaction</v>
      </c>
      <c r="E207" s="471">
        <f t="shared" si="134"/>
        <v>0.40138041679613756</v>
      </c>
      <c r="F207" s="480"/>
      <c r="M207" s="284">
        <f t="shared" si="97"/>
        <v>40</v>
      </c>
      <c r="N207" s="284">
        <f t="shared" si="135"/>
        <v>5</v>
      </c>
      <c r="O207" s="432" t="str">
        <f>Q207&amp;"."&amp;LOWER(R207)</f>
        <v>B.r</v>
      </c>
      <c r="P207" s="284" t="str">
        <f t="shared" si="132"/>
        <v>satisfaire ses désirs</v>
      </c>
      <c r="Q207" s="432" t="str">
        <f t="shared" ref="Q207:R207" si="137">Q206</f>
        <v>B</v>
      </c>
      <c r="R207" s="432" t="str">
        <f t="shared" si="137"/>
        <v>R</v>
      </c>
      <c r="W207" s="478"/>
      <c r="X207" s="478"/>
      <c r="AB207" s="446">
        <f>VLOOKUP(O207,$B$60:$E$79,4,FALSE)</f>
        <v>0.40138041679613756</v>
      </c>
    </row>
    <row r="208" spans="1:28" x14ac:dyDescent="0.15">
      <c r="A208" s="432">
        <v>6</v>
      </c>
      <c r="B208" s="457" t="str">
        <f t="shared" si="133"/>
        <v>B/r</v>
      </c>
      <c r="C208" s="284" t="str">
        <f t="shared" si="130"/>
        <v>régir</v>
      </c>
      <c r="D208" s="284" t="str">
        <f t="shared" si="131"/>
        <v>régir sa vie</v>
      </c>
      <c r="E208" s="471">
        <f t="shared" si="134"/>
        <v>0.21918600501979715</v>
      </c>
      <c r="F208" s="480"/>
      <c r="M208" s="284">
        <f t="shared" si="97"/>
        <v>19</v>
      </c>
      <c r="N208" s="284">
        <f t="shared" si="135"/>
        <v>2</v>
      </c>
      <c r="O208" s="432" t="str">
        <f>R207&amp;"."&amp;LOWER(Q207)</f>
        <v>R.b</v>
      </c>
      <c r="P208" s="284" t="str">
        <f t="shared" si="132"/>
        <v>écouter ses envies</v>
      </c>
      <c r="Q208" s="432" t="str">
        <f t="shared" ref="Q208:R208" si="138">Q207</f>
        <v>B</v>
      </c>
      <c r="R208" s="432" t="str">
        <f t="shared" si="138"/>
        <v>R</v>
      </c>
      <c r="W208" s="478"/>
      <c r="X208" s="478"/>
      <c r="AB208" s="446">
        <f>VLOOKUP(O208,$B$60:$E$79,4,FALSE)</f>
        <v>0.62621292932265993</v>
      </c>
    </row>
    <row r="209" spans="1:28" x14ac:dyDescent="0.15">
      <c r="F209" s="480"/>
    </row>
    <row r="210" spans="1:28" x14ac:dyDescent="0.15">
      <c r="B210" s="457" t="str">
        <f>Q210&amp;R210</f>
        <v>BG</v>
      </c>
      <c r="C210" s="489" t="str">
        <f>VLOOKUP(B210,LibProfils,5,FALSE)</f>
        <v>se développer à sa guise</v>
      </c>
      <c r="F210" s="480"/>
      <c r="Q210" s="457" t="s">
        <v>2</v>
      </c>
      <c r="R210" s="457" t="s">
        <v>5</v>
      </c>
    </row>
    <row r="211" spans="1:28" x14ac:dyDescent="0.15">
      <c r="A211" s="432">
        <v>1</v>
      </c>
      <c r="B211" s="457" t="str">
        <f>VLOOKUP(A211,$N$211:$AB$216,2,FALSE)</f>
        <v>G/b</v>
      </c>
      <c r="C211" s="284" t="str">
        <f t="shared" ref="C211:C216" si="139">VLOOKUP(B211,LibProfils,4,FALSE)</f>
        <v>coopérer</v>
      </c>
      <c r="D211" s="284" t="str">
        <f t="shared" ref="D211:D216" si="140">VLOOKUP(B211,LibProfils,5,FALSE)</f>
        <v>prendre soin des besoins de tous</v>
      </c>
      <c r="E211" s="471">
        <f>VLOOKUP(A211,$N$211:$AB$216,15,FALSE)</f>
        <v>0.67276720581059812</v>
      </c>
      <c r="F211" s="480"/>
      <c r="M211" s="284">
        <f t="shared" si="97"/>
        <v>43</v>
      </c>
      <c r="N211" s="284">
        <f>RANK(AB211,$AB$211:$AB$216)</f>
        <v>4</v>
      </c>
      <c r="O211" s="432" t="str">
        <f>usrCode(Q211&amp;R211)</f>
        <v>BG</v>
      </c>
      <c r="P211" s="284" t="str">
        <f t="shared" ref="P211:P216" si="141">VLOOKUP(O211,LibProfils,4,FALSE)</f>
        <v>prospérer</v>
      </c>
      <c r="Q211" s="432" t="str">
        <f>Q210</f>
        <v>B</v>
      </c>
      <c r="R211" s="432" t="str">
        <f>R210</f>
        <v>G</v>
      </c>
      <c r="W211" s="478"/>
      <c r="X211" s="478"/>
      <c r="AB211" s="446">
        <f>VLOOKUP(O211,$B$30:$E$39,4,FALSE)</f>
        <v>0.37125488856292393</v>
      </c>
    </row>
    <row r="212" spans="1:28" x14ac:dyDescent="0.15">
      <c r="A212" s="432">
        <v>2</v>
      </c>
      <c r="B212" s="457" t="str">
        <f t="shared" ref="B212:B216" si="142">VLOOKUP(A212,$N$211:$AB$216,2,FALSE)</f>
        <v>/bg</v>
      </c>
      <c r="C212" s="284" t="str">
        <f t="shared" si="139"/>
        <v>réduire son empreinte</v>
      </c>
      <c r="D212" s="284" t="str">
        <f t="shared" si="140"/>
        <v>limiter sa consommation au raisonnable</v>
      </c>
      <c r="E212" s="471">
        <f t="shared" ref="E212:E216" si="143">VLOOKUP(A212,$N$211:$AB$216,15,FALSE)</f>
        <v>0.62874511143707612</v>
      </c>
      <c r="F212" s="480"/>
      <c r="M212" s="284">
        <f t="shared" si="97"/>
        <v>47</v>
      </c>
      <c r="N212" s="284">
        <f t="shared" ref="N212:N216" si="144">RANK(AB212,$AB$211:$AB$216)</f>
        <v>5</v>
      </c>
      <c r="O212" s="432" t="str">
        <f>usrCode(Q212&amp;"/"&amp;R212)</f>
        <v>B/g</v>
      </c>
      <c r="P212" s="284" t="str">
        <f t="shared" si="141"/>
        <v>précéder</v>
      </c>
      <c r="Q212" s="432" t="str">
        <f t="shared" ref="Q212:R212" si="145">Q211</f>
        <v>B</v>
      </c>
      <c r="R212" s="432" t="str">
        <f t="shared" si="145"/>
        <v>G</v>
      </c>
      <c r="W212" s="478"/>
      <c r="X212" s="478"/>
      <c r="AB212" s="446">
        <f>VLOOKUP(O212,$B$85:$E$104,4,FALSE)</f>
        <v>0.32723279418940193</v>
      </c>
    </row>
    <row r="213" spans="1:28" x14ac:dyDescent="0.15">
      <c r="A213" s="432">
        <v>3</v>
      </c>
      <c r="B213" s="457" t="str">
        <f t="shared" si="142"/>
        <v>G.b</v>
      </c>
      <c r="C213" s="284" t="str">
        <f t="shared" si="139"/>
        <v>agrandir son territoire</v>
      </c>
      <c r="D213" s="284" t="str">
        <f t="shared" si="140"/>
        <v>croître sans frontières</v>
      </c>
      <c r="E213" s="471">
        <f t="shared" si="143"/>
        <v>0.45319853891709427</v>
      </c>
      <c r="F213" s="480"/>
      <c r="M213" s="284">
        <f t="shared" si="97"/>
        <v>15</v>
      </c>
      <c r="N213" s="284">
        <f t="shared" si="144"/>
        <v>1</v>
      </c>
      <c r="O213" s="432" t="str">
        <f>usrCode("/"&amp;Q213&amp;R213)</f>
        <v>G/b</v>
      </c>
      <c r="P213" s="284" t="str">
        <f t="shared" si="141"/>
        <v>coopérer</v>
      </c>
      <c r="Q213" s="432" t="str">
        <f t="shared" ref="Q213:R213" si="146">Q212</f>
        <v>B</v>
      </c>
      <c r="R213" s="432" t="str">
        <f t="shared" si="146"/>
        <v>G</v>
      </c>
      <c r="W213" s="478"/>
      <c r="X213" s="478"/>
      <c r="AB213" s="446">
        <f>VLOOKUP(O213,$B$85:$E$104,4,FALSE)</f>
        <v>0.67276720581059812</v>
      </c>
    </row>
    <row r="214" spans="1:28" x14ac:dyDescent="0.15">
      <c r="A214" s="432">
        <v>4</v>
      </c>
      <c r="B214" s="457" t="str">
        <f t="shared" si="142"/>
        <v>BG</v>
      </c>
      <c r="C214" s="284" t="str">
        <f t="shared" si="139"/>
        <v>prospérer</v>
      </c>
      <c r="D214" s="284" t="str">
        <f t="shared" si="140"/>
        <v>se développer à sa guise</v>
      </c>
      <c r="E214" s="471">
        <f t="shared" si="143"/>
        <v>0.37125488856292393</v>
      </c>
      <c r="F214" s="480"/>
      <c r="M214" s="284">
        <f t="shared" si="97"/>
        <v>18</v>
      </c>
      <c r="N214" s="284">
        <f t="shared" si="144"/>
        <v>2</v>
      </c>
      <c r="O214" s="432" t="str">
        <f>usrCode("/"&amp;Q214&amp;"/"&amp;R214)</f>
        <v>/bg</v>
      </c>
      <c r="P214" s="284" t="str">
        <f t="shared" si="141"/>
        <v>réduire son empreinte</v>
      </c>
      <c r="Q214" s="432" t="str">
        <f t="shared" ref="Q214:R214" si="147">Q213</f>
        <v>B</v>
      </c>
      <c r="R214" s="432" t="str">
        <f t="shared" si="147"/>
        <v>G</v>
      </c>
      <c r="W214" s="478"/>
      <c r="X214" s="478"/>
      <c r="AB214" s="446">
        <f>1-AB211</f>
        <v>0.62874511143707612</v>
      </c>
    </row>
    <row r="215" spans="1:28" x14ac:dyDescent="0.15">
      <c r="A215" s="432">
        <v>5</v>
      </c>
      <c r="B215" s="457" t="str">
        <f t="shared" si="142"/>
        <v>B/g</v>
      </c>
      <c r="C215" s="284" t="str">
        <f t="shared" si="139"/>
        <v>précéder</v>
      </c>
      <c r="D215" s="284" t="str">
        <f t="shared" si="140"/>
        <v>être plus important que son prochain</v>
      </c>
      <c r="E215" s="471">
        <f t="shared" si="143"/>
        <v>0.32723279418940193</v>
      </c>
      <c r="F215" s="480"/>
      <c r="M215" s="284">
        <f t="shared" si="97"/>
        <v>48</v>
      </c>
      <c r="N215" s="284">
        <f t="shared" si="144"/>
        <v>6</v>
      </c>
      <c r="O215" s="432" t="str">
        <f>Q215&amp;"."&amp;LOWER(R215)</f>
        <v>B.g</v>
      </c>
      <c r="P215" s="284" t="str">
        <f t="shared" si="141"/>
        <v>accumuler les richesses</v>
      </c>
      <c r="Q215" s="432" t="str">
        <f t="shared" ref="Q215:R215" si="148">Q214</f>
        <v>B</v>
      </c>
      <c r="R215" s="432" t="str">
        <f t="shared" si="148"/>
        <v>G</v>
      </c>
      <c r="W215" s="478"/>
      <c r="X215" s="478"/>
      <c r="AB215" s="446">
        <f>VLOOKUP(O215,$B$60:$E$79,4,FALSE)</f>
        <v>0.31487322159335468</v>
      </c>
    </row>
    <row r="216" spans="1:28" x14ac:dyDescent="0.15">
      <c r="A216" s="432">
        <v>6</v>
      </c>
      <c r="B216" s="457" t="str">
        <f t="shared" si="142"/>
        <v>B.g</v>
      </c>
      <c r="C216" s="284" t="str">
        <f t="shared" si="139"/>
        <v>accumuler les richesses</v>
      </c>
      <c r="D216" s="284" t="str">
        <f t="shared" si="140"/>
        <v>vivre dans le luxe</v>
      </c>
      <c r="E216" s="471">
        <f t="shared" si="143"/>
        <v>0.31487322159335468</v>
      </c>
      <c r="F216" s="480"/>
      <c r="M216" s="284">
        <f t="shared" si="97"/>
        <v>36</v>
      </c>
      <c r="N216" s="284">
        <f t="shared" si="144"/>
        <v>3</v>
      </c>
      <c r="O216" s="432" t="str">
        <f>R215&amp;"."&amp;LOWER(Q215)</f>
        <v>G.b</v>
      </c>
      <c r="P216" s="284" t="str">
        <f t="shared" si="141"/>
        <v>agrandir son territoire</v>
      </c>
      <c r="Q216" s="432" t="str">
        <f t="shared" ref="Q216:R216" si="149">Q215</f>
        <v>B</v>
      </c>
      <c r="R216" s="432" t="str">
        <f t="shared" si="149"/>
        <v>G</v>
      </c>
      <c r="W216" s="478"/>
      <c r="X216" s="478"/>
      <c r="AB216" s="446">
        <f>VLOOKUP(O216,$B$60:$E$79,4,FALSE)</f>
        <v>0.45319853891709427</v>
      </c>
    </row>
    <row r="217" spans="1:28" x14ac:dyDescent="0.15">
      <c r="F217" s="480"/>
    </row>
    <row r="218" spans="1:28" x14ac:dyDescent="0.15">
      <c r="B218" s="457" t="str">
        <f>Q218&amp;R218</f>
        <v>RG</v>
      </c>
      <c r="C218" s="489" t="str">
        <f>VLOOKUP(B218,LibProfils,5,FALSE)</f>
        <v>vivre en mouvement</v>
      </c>
      <c r="F218" s="480"/>
      <c r="Q218" s="457" t="s">
        <v>4</v>
      </c>
      <c r="R218" s="457" t="s">
        <v>5</v>
      </c>
    </row>
    <row r="219" spans="1:28" x14ac:dyDescent="0.15">
      <c r="A219" s="432">
        <v>1</v>
      </c>
      <c r="B219" s="457" t="str">
        <f>VLOOKUP(A219,$N$219:$AB$224,2,FALSE)</f>
        <v>R.g</v>
      </c>
      <c r="C219" s="284" t="str">
        <f t="shared" ref="C219:C224" si="150">VLOOKUP(B219,LibProfils,4,FALSE)</f>
        <v>vivre vite</v>
      </c>
      <c r="D219" s="284" t="str">
        <f t="shared" ref="D219:D224" si="151">VLOOKUP(B219,LibProfils,5,FALSE)</f>
        <v>multiplier les activités</v>
      </c>
      <c r="E219" s="471">
        <f>VLOOKUP(A219,$N$219:$AB$224,15,FALSE)</f>
        <v>0.76453824664639958</v>
      </c>
      <c r="F219" s="480"/>
      <c r="M219" s="284">
        <f t="shared" si="97"/>
        <v>10</v>
      </c>
      <c r="N219" s="284">
        <f>RANK(AB219,$AB$219:$AB$224)</f>
        <v>2</v>
      </c>
      <c r="O219" s="432" t="str">
        <f>usrCode(Q219&amp;R219)</f>
        <v>RG</v>
      </c>
      <c r="P219" s="284" t="str">
        <f t="shared" ref="P219:P224" si="152">VLOOKUP(O219,LibProfils,4,FALSE)</f>
        <v>agir</v>
      </c>
      <c r="Q219" s="432" t="str">
        <f>Q218</f>
        <v>R</v>
      </c>
      <c r="R219" s="432" t="str">
        <f>R218</f>
        <v>G</v>
      </c>
      <c r="W219" s="478"/>
      <c r="X219" s="478"/>
      <c r="AB219" s="446">
        <f>VLOOKUP(O219,$B$30:$E$39,4,FALSE)</f>
        <v>0.74567354853652779</v>
      </c>
    </row>
    <row r="220" spans="1:28" x14ac:dyDescent="0.15">
      <c r="A220" s="432">
        <v>2</v>
      </c>
      <c r="B220" s="457" t="str">
        <f t="shared" ref="B220:B224" si="153">VLOOKUP(A220,$N$219:$AB$224,2,FALSE)</f>
        <v>RG</v>
      </c>
      <c r="C220" s="284" t="str">
        <f t="shared" si="150"/>
        <v>agir</v>
      </c>
      <c r="D220" s="284" t="str">
        <f t="shared" si="151"/>
        <v>vivre en mouvement</v>
      </c>
      <c r="E220" s="471">
        <f t="shared" ref="E220:E224" si="154">VLOOKUP(A220,$N$219:$AB$224,15,FALSE)</f>
        <v>0.74567354853652779</v>
      </c>
      <c r="F220" s="480"/>
      <c r="M220" s="284">
        <f t="shared" si="97"/>
        <v>20</v>
      </c>
      <c r="N220" s="284">
        <f t="shared" ref="N220:N224" si="155">RANK(AB220,$AB$219:$AB$224)</f>
        <v>4</v>
      </c>
      <c r="O220" s="432" t="str">
        <f>usrCode(Q220&amp;"/"&amp;R220)</f>
        <v>R/g</v>
      </c>
      <c r="P220" s="284" t="str">
        <f t="shared" si="152"/>
        <v>se propulser</v>
      </c>
      <c r="Q220" s="432" t="str">
        <f t="shared" ref="Q220:R222" si="156">Q219</f>
        <v>R</v>
      </c>
      <c r="R220" s="432" t="str">
        <f t="shared" si="156"/>
        <v>G</v>
      </c>
      <c r="W220" s="478"/>
      <c r="X220" s="478"/>
      <c r="AB220" s="446">
        <f>VLOOKUP(O220,$B$85:$E$104,4,FALSE)</f>
        <v>0.60804678916960475</v>
      </c>
    </row>
    <row r="221" spans="1:28" x14ac:dyDescent="0.15">
      <c r="A221" s="432">
        <v>3</v>
      </c>
      <c r="B221" s="457" t="str">
        <f t="shared" si="153"/>
        <v>G.r</v>
      </c>
      <c r="C221" s="284" t="str">
        <f t="shared" si="150"/>
        <v>vivre joyeux</v>
      </c>
      <c r="D221" s="284" t="str">
        <f t="shared" si="151"/>
        <v>fêter la vie</v>
      </c>
      <c r="E221" s="471">
        <f t="shared" si="154"/>
        <v>0.67803105144361664</v>
      </c>
      <c r="F221" s="480"/>
      <c r="M221" s="284">
        <f t="shared" si="97"/>
        <v>41</v>
      </c>
      <c r="N221" s="284">
        <f t="shared" si="155"/>
        <v>5</v>
      </c>
      <c r="O221" s="432" t="str">
        <f>usrCode("/"&amp;Q221&amp;R221)</f>
        <v>G/r</v>
      </c>
      <c r="P221" s="284" t="str">
        <f t="shared" si="152"/>
        <v>soigner</v>
      </c>
      <c r="Q221" s="432" t="str">
        <f t="shared" si="156"/>
        <v>R</v>
      </c>
      <c r="R221" s="432" t="str">
        <f t="shared" si="156"/>
        <v>G</v>
      </c>
      <c r="W221" s="478"/>
      <c r="X221" s="478"/>
      <c r="AB221" s="446">
        <f>VLOOKUP(O221,$B$85:$E$104,4,FALSE)</f>
        <v>0.39195321083039525</v>
      </c>
    </row>
    <row r="222" spans="1:28" x14ac:dyDescent="0.15">
      <c r="A222" s="432">
        <v>4</v>
      </c>
      <c r="B222" s="457" t="str">
        <f t="shared" si="153"/>
        <v>R/g</v>
      </c>
      <c r="C222" s="284" t="str">
        <f t="shared" si="150"/>
        <v>se propulser</v>
      </c>
      <c r="D222" s="284" t="str">
        <f t="shared" si="151"/>
        <v>imposer sa cadence</v>
      </c>
      <c r="E222" s="471">
        <f t="shared" si="154"/>
        <v>0.60804678916960475</v>
      </c>
      <c r="F222" s="480"/>
      <c r="M222" s="284">
        <f t="shared" si="97"/>
        <v>52</v>
      </c>
      <c r="N222" s="284">
        <f t="shared" si="155"/>
        <v>6</v>
      </c>
      <c r="O222" s="432" t="str">
        <f>usrCode("/"&amp;Q222&amp;"/"&amp;R222)</f>
        <v>/rg</v>
      </c>
      <c r="P222" s="284" t="str">
        <f t="shared" si="152"/>
        <v>vivre dans la retenue</v>
      </c>
      <c r="Q222" s="432" t="str">
        <f t="shared" si="156"/>
        <v>R</v>
      </c>
      <c r="R222" s="432" t="str">
        <f t="shared" si="156"/>
        <v>G</v>
      </c>
      <c r="W222" s="478"/>
      <c r="X222" s="478"/>
      <c r="AB222" s="446">
        <f>1-AB219</f>
        <v>0.25432645146347221</v>
      </c>
    </row>
    <row r="223" spans="1:28" x14ac:dyDescent="0.15">
      <c r="A223" s="432">
        <v>5</v>
      </c>
      <c r="B223" s="457" t="str">
        <f t="shared" si="153"/>
        <v>G/r</v>
      </c>
      <c r="C223" s="284" t="str">
        <f t="shared" si="150"/>
        <v>soigner</v>
      </c>
      <c r="D223" s="284" t="str">
        <f t="shared" si="151"/>
        <v>prendre soin du monde</v>
      </c>
      <c r="E223" s="471">
        <f t="shared" si="154"/>
        <v>0.39195321083039525</v>
      </c>
      <c r="F223" s="480"/>
      <c r="M223" s="284">
        <f t="shared" si="97"/>
        <v>8</v>
      </c>
      <c r="N223" s="284">
        <f t="shared" si="155"/>
        <v>1</v>
      </c>
      <c r="O223" s="432" t="str">
        <f>Q223&amp;"."&amp;LOWER(R223)</f>
        <v>R.g</v>
      </c>
      <c r="P223" s="284" t="str">
        <f t="shared" si="152"/>
        <v>vivre vite</v>
      </c>
      <c r="Q223" s="432" t="str">
        <f t="shared" ref="Q223:R223" si="157">Q222</f>
        <v>R</v>
      </c>
      <c r="R223" s="432" t="str">
        <f t="shared" si="157"/>
        <v>G</v>
      </c>
      <c r="W223" s="478"/>
      <c r="X223" s="478"/>
      <c r="AB223" s="446">
        <f>VLOOKUP(O223,$B$60:$E$79,4,FALSE)</f>
        <v>0.76453824664639958</v>
      </c>
    </row>
    <row r="224" spans="1:28" x14ac:dyDescent="0.15">
      <c r="A224" s="432">
        <v>6</v>
      </c>
      <c r="B224" s="457" t="str">
        <f t="shared" si="153"/>
        <v>/rg</v>
      </c>
      <c r="C224" s="284" t="str">
        <f t="shared" si="150"/>
        <v>vivre dans la retenue</v>
      </c>
      <c r="D224" s="284" t="str">
        <f t="shared" si="151"/>
        <v>limiter ses actions au nécessaire</v>
      </c>
      <c r="E224" s="471">
        <f t="shared" si="154"/>
        <v>0.25432645146347221</v>
      </c>
      <c r="F224" s="480"/>
      <c r="M224" s="284">
        <f t="shared" si="97"/>
        <v>14</v>
      </c>
      <c r="N224" s="284">
        <f t="shared" si="155"/>
        <v>3</v>
      </c>
      <c r="O224" s="432" t="str">
        <f>R223&amp;"."&amp;LOWER(Q223)</f>
        <v>G.r</v>
      </c>
      <c r="P224" s="284" t="str">
        <f t="shared" si="152"/>
        <v>vivre joyeux</v>
      </c>
      <c r="Q224" s="432" t="str">
        <f t="shared" ref="Q224:R224" si="158">Q223</f>
        <v>R</v>
      </c>
      <c r="R224" s="432" t="str">
        <f t="shared" si="158"/>
        <v>G</v>
      </c>
      <c r="W224" s="478"/>
      <c r="X224" s="478"/>
      <c r="AB224" s="446">
        <f>VLOOKUP(O224,$B$60:$E$79,4,FALSE)</f>
        <v>0.67803105144361664</v>
      </c>
    </row>
    <row r="225" spans="1:33" x14ac:dyDescent="0.15">
      <c r="F225" s="480"/>
    </row>
    <row r="226" spans="1:33" x14ac:dyDescent="0.15">
      <c r="B226" s="457" t="str">
        <f>Q226&amp;R226</f>
        <v>RW</v>
      </c>
      <c r="C226" s="489" t="str">
        <f>VLOOKUP(B226,LibProfils,5,FALSE)</f>
        <v>agir au nom de ce qui est grand</v>
      </c>
      <c r="F226" s="480"/>
      <c r="Q226" s="457" t="s">
        <v>4</v>
      </c>
      <c r="R226" s="457" t="s">
        <v>0</v>
      </c>
    </row>
    <row r="227" spans="1:33" x14ac:dyDescent="0.15">
      <c r="A227" s="432">
        <v>1</v>
      </c>
      <c r="B227" s="457" t="str">
        <f>VLOOKUP(A227,$N$227:$AB$232,2,FALSE)</f>
        <v>R/w</v>
      </c>
      <c r="C227" s="284" t="str">
        <f t="shared" ref="C227:C232" si="159">VLOOKUP(B227,LibProfils,4,FALSE)</f>
        <v>s'émanciper</v>
      </c>
      <c r="D227" s="284" t="str">
        <f t="shared" ref="D227:D232" si="160">VLOOKUP(B227,LibProfils,5,FALSE)</f>
        <v>être seul maître de ses actes</v>
      </c>
      <c r="E227" s="471">
        <f>VLOOKUP(A227,$N$227:$AB$232,15,FALSE)</f>
        <v>0.80946400636787563</v>
      </c>
      <c r="F227" s="480"/>
      <c r="M227" s="284">
        <f t="shared" si="97"/>
        <v>32</v>
      </c>
      <c r="N227" s="284">
        <f>RANK(AB227,$AB$227:$AB$232)</f>
        <v>4</v>
      </c>
      <c r="O227" s="432" t="str">
        <f>usrCode(Q227&amp;R227)</f>
        <v>RW</v>
      </c>
      <c r="P227" s="284" t="str">
        <f t="shared" ref="P227:P232" si="161">VLOOKUP(O227,LibProfils,4,FALSE)</f>
        <v>s'engager</v>
      </c>
      <c r="Q227" s="432" t="str">
        <f>Q226</f>
        <v>R</v>
      </c>
      <c r="R227" s="432" t="str">
        <f>R226</f>
        <v>W</v>
      </c>
      <c r="W227" s="478"/>
      <c r="X227" s="478"/>
      <c r="AB227" s="446">
        <f>VLOOKUP(O227,$B$30:$E$39,4,FALSE)</f>
        <v>0.47711725893883306</v>
      </c>
    </row>
    <row r="228" spans="1:33" x14ac:dyDescent="0.15">
      <c r="A228" s="432">
        <v>2</v>
      </c>
      <c r="B228" s="457" t="str">
        <f t="shared" ref="B228:B232" si="162">VLOOKUP(A228,$N$227:$AB$232,2,FALSE)</f>
        <v>R.w</v>
      </c>
      <c r="C228" s="284" t="str">
        <f t="shared" si="159"/>
        <v>promouvoir ses valeurs</v>
      </c>
      <c r="D228" s="284" t="str">
        <f t="shared" si="160"/>
        <v>soutenir ce en quoi on croit</v>
      </c>
      <c r="E228" s="471">
        <f t="shared" ref="E228:E232" si="163">VLOOKUP(A228,$N$227:$AB$232,15,FALSE)</f>
        <v>0.60327442141582255</v>
      </c>
      <c r="F228" s="480"/>
      <c r="M228" s="284">
        <f t="shared" si="97"/>
        <v>4</v>
      </c>
      <c r="N228" s="284">
        <f t="shared" ref="N228:N232" si="164">RANK(AB228,$AB$227:$AB$232)</f>
        <v>1</v>
      </c>
      <c r="O228" s="432" t="str">
        <f>usrCode(Q228&amp;"/"&amp;R228)</f>
        <v>R/w</v>
      </c>
      <c r="P228" s="284" t="str">
        <f t="shared" si="161"/>
        <v>s'émanciper</v>
      </c>
      <c r="Q228" s="432" t="str">
        <f t="shared" ref="Q228:R228" si="165">Q227</f>
        <v>R</v>
      </c>
      <c r="R228" s="432" t="str">
        <f t="shared" si="165"/>
        <v>W</v>
      </c>
      <c r="W228" s="478"/>
      <c r="X228" s="478"/>
      <c r="AB228" s="446">
        <f>VLOOKUP(O228,$B$85:$E$104,4,FALSE)</f>
        <v>0.80946400636787563</v>
      </c>
    </row>
    <row r="229" spans="1:33" x14ac:dyDescent="0.15">
      <c r="A229" s="432">
        <v>3</v>
      </c>
      <c r="B229" s="457" t="str">
        <f t="shared" si="162"/>
        <v>/rw</v>
      </c>
      <c r="C229" s="284" t="str">
        <f t="shared" si="159"/>
        <v>être sa propre cause</v>
      </c>
      <c r="D229" s="284" t="str">
        <f t="shared" si="160"/>
        <v>n'être au service d'aucune cause</v>
      </c>
      <c r="E229" s="471">
        <f t="shared" si="163"/>
        <v>0.52288274106116694</v>
      </c>
      <c r="F229" s="480"/>
      <c r="M229" s="284">
        <f t="shared" si="97"/>
        <v>56</v>
      </c>
      <c r="N229" s="284">
        <f t="shared" si="164"/>
        <v>6</v>
      </c>
      <c r="O229" s="432" t="str">
        <f>usrCode("/"&amp;Q229&amp;R229)</f>
        <v>W/r</v>
      </c>
      <c r="P229" s="284" t="str">
        <f t="shared" si="161"/>
        <v>obtempérer</v>
      </c>
      <c r="Q229" s="432" t="str">
        <f t="shared" ref="Q229:R229" si="166">Q228</f>
        <v>R</v>
      </c>
      <c r="R229" s="432" t="str">
        <f t="shared" si="166"/>
        <v>W</v>
      </c>
      <c r="W229" s="478"/>
      <c r="X229" s="478"/>
      <c r="AB229" s="446">
        <f>VLOOKUP(O229,$B$85:$E$104,4,FALSE)</f>
        <v>0.19053599363212426</v>
      </c>
    </row>
    <row r="230" spans="1:33" x14ac:dyDescent="0.15">
      <c r="A230" s="432">
        <v>4</v>
      </c>
      <c r="B230" s="457" t="str">
        <f t="shared" si="162"/>
        <v>RW</v>
      </c>
      <c r="C230" s="284" t="str">
        <f t="shared" si="159"/>
        <v>s'engager</v>
      </c>
      <c r="D230" s="284" t="str">
        <f t="shared" si="160"/>
        <v>agir au nom de ce qui est grand</v>
      </c>
      <c r="E230" s="471">
        <f t="shared" si="163"/>
        <v>0.47711725893883306</v>
      </c>
      <c r="F230" s="480"/>
      <c r="M230" s="284">
        <f t="shared" si="97"/>
        <v>29</v>
      </c>
      <c r="N230" s="284">
        <f t="shared" si="164"/>
        <v>3</v>
      </c>
      <c r="O230" s="432" t="str">
        <f>usrCode("/"&amp;Q230&amp;"/"&amp;R230)</f>
        <v>/rw</v>
      </c>
      <c r="P230" s="284" t="str">
        <f t="shared" si="161"/>
        <v>être sa propre cause</v>
      </c>
      <c r="Q230" s="432" t="str">
        <f t="shared" ref="Q230:R230" si="167">Q229</f>
        <v>R</v>
      </c>
      <c r="R230" s="432" t="str">
        <f t="shared" si="167"/>
        <v>W</v>
      </c>
      <c r="W230" s="478"/>
      <c r="X230" s="478"/>
      <c r="AB230" s="446">
        <f>1-AB227</f>
        <v>0.52288274106116694</v>
      </c>
    </row>
    <row r="231" spans="1:33" x14ac:dyDescent="0.15">
      <c r="A231" s="432">
        <v>5</v>
      </c>
      <c r="B231" s="457" t="str">
        <f t="shared" si="162"/>
        <v>W.r</v>
      </c>
      <c r="C231" s="284" t="str">
        <f t="shared" si="159"/>
        <v>protéger son cadre</v>
      </c>
      <c r="D231" s="284" t="str">
        <f t="shared" si="160"/>
        <v>défendre la société contre toute menace</v>
      </c>
      <c r="E231" s="471">
        <f t="shared" si="163"/>
        <v>0.35550340098246286</v>
      </c>
      <c r="F231" s="480"/>
      <c r="M231" s="284">
        <f t="shared" si="97"/>
        <v>21</v>
      </c>
      <c r="N231" s="284">
        <f t="shared" si="164"/>
        <v>2</v>
      </c>
      <c r="O231" s="432" t="str">
        <f>Q231&amp;"."&amp;LOWER(R231)</f>
        <v>R.w</v>
      </c>
      <c r="P231" s="284" t="str">
        <f t="shared" si="161"/>
        <v>promouvoir ses valeurs</v>
      </c>
      <c r="Q231" s="432" t="str">
        <f t="shared" ref="Q231:R231" si="168">Q230</f>
        <v>R</v>
      </c>
      <c r="R231" s="432" t="str">
        <f t="shared" si="168"/>
        <v>W</v>
      </c>
      <c r="W231" s="478"/>
      <c r="X231" s="478"/>
      <c r="AB231" s="446">
        <f>VLOOKUP(O231,$B$60:$E$79,4,FALSE)</f>
        <v>0.60327442141582255</v>
      </c>
    </row>
    <row r="232" spans="1:33" x14ac:dyDescent="0.15">
      <c r="A232" s="432">
        <v>6</v>
      </c>
      <c r="B232" s="457" t="str">
        <f t="shared" si="162"/>
        <v>W/r</v>
      </c>
      <c r="C232" s="284" t="str">
        <f t="shared" si="159"/>
        <v>obtempérer</v>
      </c>
      <c r="D232" s="284" t="str">
        <f t="shared" si="160"/>
        <v>suivre les règles à la lettre</v>
      </c>
      <c r="E232" s="471">
        <f t="shared" si="163"/>
        <v>0.19053599363212426</v>
      </c>
      <c r="F232" s="480"/>
      <c r="M232" s="284">
        <f t="shared" si="97"/>
        <v>44</v>
      </c>
      <c r="N232" s="284">
        <f t="shared" si="164"/>
        <v>5</v>
      </c>
      <c r="O232" s="432" t="str">
        <f>R231&amp;"."&amp;LOWER(Q231)</f>
        <v>W.r</v>
      </c>
      <c r="P232" s="284" t="str">
        <f t="shared" si="161"/>
        <v>protéger son cadre</v>
      </c>
      <c r="Q232" s="432" t="str">
        <f t="shared" ref="Q232:R232" si="169">Q231</f>
        <v>R</v>
      </c>
      <c r="R232" s="432" t="str">
        <f t="shared" si="169"/>
        <v>W</v>
      </c>
      <c r="W232" s="478"/>
      <c r="X232" s="478"/>
      <c r="AB232" s="446">
        <f>VLOOKUP(O232,$B$60:$E$79,4,FALSE)</f>
        <v>0.35550340098246286</v>
      </c>
    </row>
    <row r="233" spans="1:33" x14ac:dyDescent="0.15">
      <c r="F233" s="480"/>
    </row>
    <row r="234" spans="1:33" x14ac:dyDescent="0.15">
      <c r="B234" s="457" t="str">
        <f>Q234&amp;R234</f>
        <v>GW</v>
      </c>
      <c r="C234" s="489" t="str">
        <f>VLOOKUP(B234,LibProfils,5,FALSE)</f>
        <v>cultiver ses relations</v>
      </c>
      <c r="F234" s="480"/>
      <c r="Q234" s="457" t="s">
        <v>5</v>
      </c>
      <c r="R234" s="457" t="s">
        <v>0</v>
      </c>
    </row>
    <row r="235" spans="1:33" x14ac:dyDescent="0.15">
      <c r="A235" s="432">
        <v>1</v>
      </c>
      <c r="B235" s="457" t="str">
        <f>VLOOKUP(A235,$N$235:$AB$240,2,FALSE)</f>
        <v>G/w</v>
      </c>
      <c r="C235" s="284" t="str">
        <f t="shared" ref="C235:C240" si="170">VLOOKUP(B235,LibProfils,4,FALSE)</f>
        <v>s'ébattre</v>
      </c>
      <c r="D235" s="284" t="str">
        <f t="shared" ref="D235:D240" si="171">VLOOKUP(B235,LibProfils,5,FALSE)</f>
        <v>vivre sans rendre de comptes</v>
      </c>
      <c r="E235" s="471">
        <f>VLOOKUP(A235,$N$235:$AB$240,15,FALSE)</f>
        <v>0.70141721719827088</v>
      </c>
      <c r="F235" s="480"/>
      <c r="M235" s="284">
        <f t="shared" si="97"/>
        <v>45</v>
      </c>
      <c r="N235" s="284">
        <f>RANK(AB235,$AB$235:$AB$240)</f>
        <v>4</v>
      </c>
      <c r="O235" s="432" t="str">
        <f>usrCode(Q235&amp;R235)</f>
        <v>GW</v>
      </c>
      <c r="P235" s="284" t="str">
        <f t="shared" ref="P235:P240" si="172">VLOOKUP(O235,LibProfils,4,FALSE)</f>
        <v>s'entendre</v>
      </c>
      <c r="Q235" s="432" t="str">
        <f>Q234</f>
        <v>G</v>
      </c>
      <c r="R235" s="432" t="str">
        <f>R234</f>
        <v>W</v>
      </c>
      <c r="W235" s="478"/>
      <c r="X235" s="478"/>
      <c r="AB235" s="446">
        <f>VLOOKUP(O235,$B$30:$E$39,4,FALSE)</f>
        <v>0.33305487337936007</v>
      </c>
    </row>
    <row r="236" spans="1:33" x14ac:dyDescent="0.15">
      <c r="A236" s="432">
        <v>2</v>
      </c>
      <c r="B236" s="457" t="str">
        <f t="shared" ref="B236:B240" si="173">VLOOKUP(A236,$N$235:$AB$240,2,FALSE)</f>
        <v>/gw</v>
      </c>
      <c r="C236" s="284" t="str">
        <f t="shared" si="170"/>
        <v>rudoyer si nécessaire</v>
      </c>
      <c r="D236" s="284" t="str">
        <f t="shared" si="171"/>
        <v>agir sans souci de ses relations</v>
      </c>
      <c r="E236" s="471">
        <f t="shared" ref="E236:E240" si="174">VLOOKUP(A236,$N$235:$AB$240,15,FALSE)</f>
        <v>0.66694512662063987</v>
      </c>
      <c r="F236" s="480"/>
      <c r="M236" s="284">
        <f t="shared" ref="M236:M248" si="175">RANK(AB236,$AB$171:$AB$248)</f>
        <v>13</v>
      </c>
      <c r="N236" s="284">
        <f t="shared" ref="N236:N240" si="176">RANK(AB236,$AB$235:$AB$240)</f>
        <v>1</v>
      </c>
      <c r="O236" s="432" t="str">
        <f>usrCode(Q236&amp;"/"&amp;R236)</f>
        <v>G/w</v>
      </c>
      <c r="P236" s="284" t="str">
        <f t="shared" si="172"/>
        <v>s'ébattre</v>
      </c>
      <c r="Q236" s="432" t="str">
        <f t="shared" ref="Q236:R238" si="177">Q235</f>
        <v>G</v>
      </c>
      <c r="R236" s="432" t="str">
        <f t="shared" si="177"/>
        <v>W</v>
      </c>
      <c r="W236" s="478"/>
      <c r="X236" s="478"/>
      <c r="AB236" s="446">
        <f>VLOOKUP(O236,$B$85:$E$104,4,FALSE)</f>
        <v>0.70141721719827088</v>
      </c>
      <c r="AG236" s="1580"/>
    </row>
    <row r="237" spans="1:33" x14ac:dyDescent="0.15">
      <c r="A237" s="432">
        <v>3</v>
      </c>
      <c r="B237" s="457" t="str">
        <f t="shared" si="173"/>
        <v>G.w</v>
      </c>
      <c r="C237" s="284" t="str">
        <f t="shared" si="170"/>
        <v>vivre dans la paix</v>
      </c>
      <c r="D237" s="284" t="str">
        <f t="shared" si="171"/>
        <v>être accueilli tel qu'on est</v>
      </c>
      <c r="E237" s="471">
        <f t="shared" si="174"/>
        <v>0.43026003101025695</v>
      </c>
      <c r="F237" s="480"/>
      <c r="M237" s="284">
        <f t="shared" si="175"/>
        <v>49</v>
      </c>
      <c r="N237" s="284">
        <f t="shared" si="176"/>
        <v>5</v>
      </c>
      <c r="O237" s="432" t="str">
        <f>usrCode("/"&amp;Q237&amp;R237)</f>
        <v>W/g</v>
      </c>
      <c r="P237" s="284" t="str">
        <f t="shared" si="172"/>
        <v>cadrer</v>
      </c>
      <c r="Q237" s="432" t="str">
        <f t="shared" si="177"/>
        <v>G</v>
      </c>
      <c r="R237" s="432" t="str">
        <f t="shared" si="177"/>
        <v>W</v>
      </c>
      <c r="W237" s="478"/>
      <c r="X237" s="478"/>
      <c r="AB237" s="446">
        <f>VLOOKUP(O237,$B$85:$E$104,4,FALSE)</f>
        <v>0.29858278280172901</v>
      </c>
    </row>
    <row r="238" spans="1:33" x14ac:dyDescent="0.15">
      <c r="A238" s="432">
        <v>4</v>
      </c>
      <c r="B238" s="457" t="str">
        <f t="shared" si="173"/>
        <v>GW</v>
      </c>
      <c r="C238" s="284" t="str">
        <f t="shared" si="170"/>
        <v>s'entendre</v>
      </c>
      <c r="D238" s="284" t="str">
        <f t="shared" si="171"/>
        <v>cultiver ses relations</v>
      </c>
      <c r="E238" s="471">
        <f t="shared" si="174"/>
        <v>0.33305487337936007</v>
      </c>
      <c r="F238" s="480"/>
      <c r="M238" s="284">
        <f t="shared" si="175"/>
        <v>16</v>
      </c>
      <c r="N238" s="284">
        <f t="shared" si="176"/>
        <v>2</v>
      </c>
      <c r="O238" s="432" t="str">
        <f>usrCode("/"&amp;Q238&amp;"/"&amp;R238)</f>
        <v>/gw</v>
      </c>
      <c r="P238" s="284" t="str">
        <f t="shared" si="172"/>
        <v>rudoyer si nécessaire</v>
      </c>
      <c r="Q238" s="432" t="str">
        <f t="shared" si="177"/>
        <v>G</v>
      </c>
      <c r="R238" s="432" t="str">
        <f t="shared" si="177"/>
        <v>W</v>
      </c>
      <c r="W238" s="478"/>
      <c r="X238" s="478"/>
      <c r="AB238" s="446">
        <f>1-AB235</f>
        <v>0.66694512662063987</v>
      </c>
    </row>
    <row r="239" spans="1:33" x14ac:dyDescent="0.15">
      <c r="A239" s="432">
        <v>5</v>
      </c>
      <c r="B239" s="457" t="str">
        <f t="shared" si="173"/>
        <v>W/g</v>
      </c>
      <c r="C239" s="284" t="str">
        <f t="shared" si="170"/>
        <v>cadrer</v>
      </c>
      <c r="D239" s="284" t="str">
        <f t="shared" si="171"/>
        <v>apporter de la rigueur au monde</v>
      </c>
      <c r="E239" s="471">
        <f t="shared" si="174"/>
        <v>0.29858278280172901</v>
      </c>
      <c r="F239" s="480"/>
      <c r="M239" s="284">
        <f t="shared" si="175"/>
        <v>38</v>
      </c>
      <c r="N239" s="284">
        <f t="shared" si="176"/>
        <v>3</v>
      </c>
      <c r="O239" s="432" t="str">
        <f>Q239&amp;"."&amp;LOWER(R239)</f>
        <v>G.w</v>
      </c>
      <c r="P239" s="284" t="str">
        <f t="shared" si="172"/>
        <v>vivre dans la paix</v>
      </c>
      <c r="Q239" s="432" t="str">
        <f t="shared" ref="Q239:R239" si="178">Q238</f>
        <v>G</v>
      </c>
      <c r="R239" s="432" t="str">
        <f t="shared" si="178"/>
        <v>W</v>
      </c>
      <c r="W239" s="478"/>
      <c r="X239" s="478"/>
      <c r="AB239" s="446">
        <f>VLOOKUP(O239,$B$60:$E$79,4,FALSE)</f>
        <v>0.43026003101025695</v>
      </c>
    </row>
    <row r="240" spans="1:33" x14ac:dyDescent="0.15">
      <c r="A240" s="432">
        <v>6</v>
      </c>
      <c r="B240" s="457" t="str">
        <f t="shared" si="173"/>
        <v>W.g</v>
      </c>
      <c r="C240" s="284" t="str">
        <f t="shared" si="170"/>
        <v>vivre dans sa tribu</v>
      </c>
      <c r="D240" s="284" t="str">
        <f t="shared" si="171"/>
        <v>respecter les protocoles du groupe</v>
      </c>
      <c r="E240" s="471">
        <f t="shared" si="174"/>
        <v>0.26899620577968003</v>
      </c>
      <c r="F240" s="480"/>
      <c r="M240" s="284">
        <f t="shared" si="175"/>
        <v>51</v>
      </c>
      <c r="N240" s="284">
        <f t="shared" si="176"/>
        <v>6</v>
      </c>
      <c r="O240" s="432" t="str">
        <f>R239&amp;"."&amp;LOWER(Q239)</f>
        <v>W.g</v>
      </c>
      <c r="P240" s="284" t="str">
        <f t="shared" si="172"/>
        <v>vivre dans sa tribu</v>
      </c>
      <c r="Q240" s="432" t="str">
        <f t="shared" ref="Q240:R240" si="179">Q239</f>
        <v>G</v>
      </c>
      <c r="R240" s="432" t="str">
        <f t="shared" si="179"/>
        <v>W</v>
      </c>
      <c r="W240" s="478"/>
      <c r="X240" s="478"/>
      <c r="AB240" s="446">
        <f>VLOOKUP(O240,$B$60:$E$79,4,FALSE)</f>
        <v>0.26899620577968003</v>
      </c>
    </row>
    <row r="241" spans="1:28" x14ac:dyDescent="0.15">
      <c r="F241" s="480"/>
    </row>
    <row r="242" spans="1:28" x14ac:dyDescent="0.15">
      <c r="B242" s="457" t="str">
        <f>Q242&amp;R242</f>
        <v>GU</v>
      </c>
      <c r="C242" s="489" t="str">
        <f>VLOOKUP(B242,LibProfils,5,FALSE)</f>
        <v>savoir vivre en toute facilité</v>
      </c>
      <c r="F242" s="480"/>
      <c r="Q242" s="457" t="s">
        <v>5</v>
      </c>
      <c r="R242" s="457" t="s">
        <v>3</v>
      </c>
    </row>
    <row r="243" spans="1:28" x14ac:dyDescent="0.15">
      <c r="A243" s="432">
        <v>1</v>
      </c>
      <c r="B243" s="457" t="str">
        <f>VLOOKUP(A243,$N$243:$AB$248,2,FALSE)</f>
        <v>U.g</v>
      </c>
      <c r="C243" s="284" t="str">
        <f t="shared" ref="C243:C248" si="180">VLOOKUP(B243,LibProfils,4,FALSE)</f>
        <v>comprendre le monde</v>
      </c>
      <c r="D243" s="284" t="str">
        <f t="shared" ref="D243:D248" si="181">VLOOKUP(B243,LibProfils,5,FALSE)</f>
        <v>appréhender la complexité du monde</v>
      </c>
      <c r="E243" s="471">
        <f>VLOOKUP(A243,$N$243:$AB$248,15,FALSE)</f>
        <v>0.71290550449814849</v>
      </c>
      <c r="F243" s="480"/>
      <c r="M243" s="284">
        <f t="shared" si="175"/>
        <v>12</v>
      </c>
      <c r="N243" s="284">
        <f>RANK(AB243,$AB$243:$AB$248)</f>
        <v>2</v>
      </c>
      <c r="O243" s="432" t="str">
        <f>usrCode(Q243&amp;R243)</f>
        <v>GU</v>
      </c>
      <c r="P243" s="284" t="str">
        <f t="shared" ref="P243:P248" si="182">VLOOKUP(O243,LibProfils,4,FALSE)</f>
        <v>s'adapter</v>
      </c>
      <c r="Q243" s="432" t="str">
        <f>Q242</f>
        <v>G</v>
      </c>
      <c r="R243" s="432" t="str">
        <f>R242</f>
        <v>U</v>
      </c>
      <c r="W243" s="478"/>
      <c r="X243" s="478"/>
      <c r="AB243" s="446">
        <f>VLOOKUP(O243,$B$30:$E$39,4,FALSE)</f>
        <v>0.70268096283647186</v>
      </c>
    </row>
    <row r="244" spans="1:28" x14ac:dyDescent="0.15">
      <c r="A244" s="432">
        <v>2</v>
      </c>
      <c r="B244" s="457" t="str">
        <f t="shared" ref="B244:B248" si="183">VLOOKUP(A244,$N$243:$AB$248,2,FALSE)</f>
        <v>GU</v>
      </c>
      <c r="C244" s="284" t="str">
        <f t="shared" si="180"/>
        <v>s'adapter</v>
      </c>
      <c r="D244" s="284" t="str">
        <f t="shared" si="181"/>
        <v>savoir vivre en toute facilité</v>
      </c>
      <c r="E244" s="471">
        <f t="shared" ref="E244:E248" si="184">VLOOKUP(A244,$N$243:$AB$248,15,FALSE)</f>
        <v>0.70268096283647186</v>
      </c>
      <c r="F244" s="480"/>
      <c r="M244" s="284">
        <f t="shared" si="175"/>
        <v>39</v>
      </c>
      <c r="N244" s="284">
        <f t="shared" ref="N244:N248" si="185">RANK(AB244,$AB$243:$AB$248)</f>
        <v>5</v>
      </c>
      <c r="O244" s="432" t="str">
        <f>usrCode(Q244&amp;"/"&amp;R244)</f>
        <v>G/u</v>
      </c>
      <c r="P244" s="284" t="str">
        <f t="shared" si="182"/>
        <v>exister</v>
      </c>
      <c r="Q244" s="432" t="str">
        <f t="shared" ref="Q244:R244" si="186">Q243</f>
        <v>G</v>
      </c>
      <c r="R244" s="432" t="str">
        <f t="shared" si="186"/>
        <v>U</v>
      </c>
      <c r="W244" s="478"/>
      <c r="X244" s="478"/>
      <c r="AB244" s="446">
        <f>VLOOKUP(O244,$B$85:$E$104,4,FALSE)</f>
        <v>0.42419765010543709</v>
      </c>
    </row>
    <row r="245" spans="1:28" x14ac:dyDescent="0.15">
      <c r="A245" s="432">
        <v>3</v>
      </c>
      <c r="B245" s="457" t="str">
        <f t="shared" si="183"/>
        <v>G.u</v>
      </c>
      <c r="C245" s="284" t="str">
        <f t="shared" si="180"/>
        <v>accueillir la réalité</v>
      </c>
      <c r="D245" s="284" t="str">
        <f t="shared" si="181"/>
        <v>s'émerveiller du monde</v>
      </c>
      <c r="E245" s="471">
        <f t="shared" si="184"/>
        <v>0.65221468036949126</v>
      </c>
      <c r="F245" s="480"/>
      <c r="M245" s="284">
        <f t="shared" si="175"/>
        <v>22</v>
      </c>
      <c r="N245" s="284">
        <f t="shared" si="185"/>
        <v>4</v>
      </c>
      <c r="O245" s="432" t="str">
        <f>usrCode("/"&amp;Q245&amp;R245)</f>
        <v>U/g</v>
      </c>
      <c r="P245" s="284" t="str">
        <f t="shared" si="182"/>
        <v>améliorer</v>
      </c>
      <c r="Q245" s="432" t="str">
        <f t="shared" ref="Q245:R245" si="187">Q244</f>
        <v>G</v>
      </c>
      <c r="R245" s="432" t="str">
        <f t="shared" si="187"/>
        <v>U</v>
      </c>
      <c r="W245" s="478"/>
      <c r="X245" s="478"/>
      <c r="AB245" s="446">
        <f>VLOOKUP(O245,$B$85:$E$104,4,FALSE)</f>
        <v>0.57580234989456291</v>
      </c>
    </row>
    <row r="246" spans="1:28" x14ac:dyDescent="0.15">
      <c r="A246" s="432">
        <v>4</v>
      </c>
      <c r="B246" s="457" t="str">
        <f t="shared" si="183"/>
        <v>U/g</v>
      </c>
      <c r="C246" s="284" t="str">
        <f t="shared" si="180"/>
        <v>améliorer</v>
      </c>
      <c r="D246" s="284" t="str">
        <f t="shared" si="181"/>
        <v>améliorer le monde</v>
      </c>
      <c r="E246" s="471">
        <f t="shared" si="184"/>
        <v>0.57580234989456291</v>
      </c>
      <c r="F246" s="480"/>
      <c r="M246" s="284">
        <f t="shared" si="175"/>
        <v>50</v>
      </c>
      <c r="N246" s="284">
        <f t="shared" si="185"/>
        <v>6</v>
      </c>
      <c r="O246" s="432" t="str">
        <f>usrCode("/"&amp;Q246&amp;"/"&amp;R246)</f>
        <v>/gu</v>
      </c>
      <c r="P246" s="284" t="str">
        <f t="shared" si="182"/>
        <v>pressurer au besoin</v>
      </c>
      <c r="Q246" s="432" t="str">
        <f t="shared" ref="Q246:R246" si="188">Q245</f>
        <v>G</v>
      </c>
      <c r="R246" s="432" t="str">
        <f t="shared" si="188"/>
        <v>U</v>
      </c>
      <c r="W246" s="478"/>
      <c r="X246" s="478"/>
      <c r="AB246" s="446">
        <f>1-AB243</f>
        <v>0.29731903716352814</v>
      </c>
    </row>
    <row r="247" spans="1:28" x14ac:dyDescent="0.15">
      <c r="A247" s="432">
        <v>5</v>
      </c>
      <c r="B247" s="457" t="str">
        <f t="shared" si="183"/>
        <v>G/u</v>
      </c>
      <c r="C247" s="284" t="str">
        <f t="shared" si="180"/>
        <v>exister</v>
      </c>
      <c r="D247" s="284" t="str">
        <f t="shared" si="181"/>
        <v>appartenir au vivant</v>
      </c>
      <c r="E247" s="471">
        <f t="shared" si="184"/>
        <v>0.42419765010543709</v>
      </c>
      <c r="F247" s="480"/>
      <c r="M247" s="284">
        <f t="shared" si="175"/>
        <v>17</v>
      </c>
      <c r="N247" s="284">
        <f t="shared" si="185"/>
        <v>3</v>
      </c>
      <c r="O247" s="432" t="str">
        <f>Q247&amp;"."&amp;LOWER(R247)</f>
        <v>G.u</v>
      </c>
      <c r="P247" s="284" t="str">
        <f t="shared" si="182"/>
        <v>accueillir la réalité</v>
      </c>
      <c r="Q247" s="432" t="str">
        <f t="shared" ref="Q247:R247" si="189">Q246</f>
        <v>G</v>
      </c>
      <c r="R247" s="432" t="str">
        <f t="shared" si="189"/>
        <v>U</v>
      </c>
      <c r="W247" s="478"/>
      <c r="X247" s="478"/>
      <c r="AB247" s="446">
        <f>VLOOKUP(O247,$B$60:$E$79,4,FALSE)</f>
        <v>0.65221468036949126</v>
      </c>
    </row>
    <row r="248" spans="1:28" x14ac:dyDescent="0.15">
      <c r="A248" s="432">
        <v>6</v>
      </c>
      <c r="B248" s="457" t="str">
        <f t="shared" si="183"/>
        <v>/gu</v>
      </c>
      <c r="C248" s="284" t="str">
        <f t="shared" si="180"/>
        <v>pressurer au besoin</v>
      </c>
      <c r="D248" s="284" t="str">
        <f t="shared" si="181"/>
        <v>accepter sa pression sur son environnement</v>
      </c>
      <c r="E248" s="471">
        <f t="shared" si="184"/>
        <v>0.29731903716352814</v>
      </c>
      <c r="F248" s="480"/>
      <c r="M248" s="284">
        <f t="shared" si="175"/>
        <v>11</v>
      </c>
      <c r="N248" s="284">
        <f t="shared" si="185"/>
        <v>1</v>
      </c>
      <c r="O248" s="432" t="str">
        <f>R247&amp;"."&amp;LOWER(Q247)</f>
        <v>U.g</v>
      </c>
      <c r="P248" s="284" t="str">
        <f t="shared" si="182"/>
        <v>comprendre le monde</v>
      </c>
      <c r="Q248" s="432" t="str">
        <f t="shared" ref="Q248:R248" si="190">Q247</f>
        <v>G</v>
      </c>
      <c r="R248" s="432" t="str">
        <f t="shared" si="190"/>
        <v>U</v>
      </c>
      <c r="W248" s="478"/>
      <c r="X248" s="478"/>
      <c r="AB248" s="446">
        <f>VLOOKUP(O248,$B$60:$E$79,4,FALSE)</f>
        <v>0.71290550449814849</v>
      </c>
    </row>
    <row r="249" spans="1:28" x14ac:dyDescent="0.15">
      <c r="F249" s="480"/>
    </row>
    <row r="250" spans="1:28" x14ac:dyDescent="0.15">
      <c r="F250" s="480"/>
    </row>
    <row r="251" spans="1:28" x14ac:dyDescent="0.15">
      <c r="C251" s="489" t="s">
        <v>256</v>
      </c>
      <c r="F251" s="480"/>
    </row>
    <row r="252" spans="1:28" x14ac:dyDescent="0.15">
      <c r="A252" s="432">
        <v>1</v>
      </c>
      <c r="B252" s="457" t="str">
        <f>VLOOKUP(A252,$M$171:$AB$248,3,FALSE)</f>
        <v>/wb</v>
      </c>
      <c r="C252" s="284" t="str">
        <f t="shared" ref="C252:C257" si="191">VLOOKUP(B252,LibProfils,4,FALSE)</f>
        <v>marginaliser</v>
      </c>
      <c r="D252" s="284" t="str">
        <f t="shared" ref="D252:D257" si="192">VLOOKUP(B252,LibProfils,5,FALSE)</f>
        <v>ne faire partie d'aucun système</v>
      </c>
      <c r="E252" s="471">
        <f>VLOOKUP(A252,$M$171:$AB$248,16,FALSE)</f>
        <v>0.89730140103477074</v>
      </c>
      <c r="F252" s="480"/>
    </row>
    <row r="253" spans="1:28" x14ac:dyDescent="0.15">
      <c r="A253" s="432">
        <v>2</v>
      </c>
      <c r="B253" s="457" t="str">
        <f t="shared" ref="B253:B257" si="193">VLOOKUP(A253,$M$171:$AB$248,3,FALSE)</f>
        <v>UR</v>
      </c>
      <c r="C253" s="284" t="str">
        <f t="shared" si="191"/>
        <v>penser</v>
      </c>
      <c r="D253" s="284" t="str">
        <f t="shared" si="192"/>
        <v>faire tournoyer les idées</v>
      </c>
      <c r="E253" s="471">
        <f t="shared" ref="E253:E257" si="194">VLOOKUP(A253,$M$171:$AB$248,16,FALSE)</f>
        <v>0.84674334839594489</v>
      </c>
      <c r="F253" s="480"/>
    </row>
    <row r="254" spans="1:28" x14ac:dyDescent="0.15">
      <c r="A254" s="432">
        <v>3</v>
      </c>
      <c r="B254" s="457" t="str">
        <f t="shared" si="193"/>
        <v>R.u</v>
      </c>
      <c r="C254" s="284" t="str">
        <f t="shared" si="191"/>
        <v>explorer</v>
      </c>
      <c r="D254" s="284" t="str">
        <f t="shared" si="192"/>
        <v>découvrir l'inconnu</v>
      </c>
      <c r="E254" s="471">
        <f t="shared" si="194"/>
        <v>0.82522907077505681</v>
      </c>
      <c r="F254" s="480"/>
    </row>
    <row r="255" spans="1:28" x14ac:dyDescent="0.15">
      <c r="A255" s="432">
        <v>58</v>
      </c>
      <c r="B255" s="457" t="str">
        <f t="shared" si="193"/>
        <v>/ur</v>
      </c>
      <c r="C255" s="284" t="str">
        <f t="shared" si="191"/>
        <v>appliquer les recettes</v>
      </c>
      <c r="D255" s="284" t="str">
        <f t="shared" si="192"/>
        <v>vivre dans le monde déjà exploré</v>
      </c>
      <c r="E255" s="471">
        <f t="shared" si="194"/>
        <v>0.15325665160405511</v>
      </c>
      <c r="F255" s="480"/>
    </row>
    <row r="256" spans="1:28" x14ac:dyDescent="0.15">
      <c r="A256" s="432">
        <v>59</v>
      </c>
      <c r="B256" s="457" t="str">
        <f t="shared" si="193"/>
        <v>W.b</v>
      </c>
      <c r="C256" s="284" t="str">
        <f t="shared" si="191"/>
        <v>avoir un rôle</v>
      </c>
      <c r="D256" s="284" t="str">
        <f t="shared" si="192"/>
        <v>être affecté à un rôle utile</v>
      </c>
      <c r="E256" s="471">
        <f t="shared" si="194"/>
        <v>0.13067088845594041</v>
      </c>
      <c r="F256" s="480"/>
    </row>
    <row r="257" spans="1:47" x14ac:dyDescent="0.15">
      <c r="A257" s="432">
        <v>60</v>
      </c>
      <c r="B257" s="457" t="str">
        <f t="shared" si="193"/>
        <v>WB</v>
      </c>
      <c r="C257" s="284" t="str">
        <f t="shared" si="191"/>
        <v>intégrer</v>
      </c>
      <c r="D257" s="284" t="str">
        <f t="shared" si="192"/>
        <v>disposer d'une place dans le système</v>
      </c>
      <c r="E257" s="471">
        <f t="shared" si="194"/>
        <v>0.10269859896522927</v>
      </c>
      <c r="F257" s="480"/>
    </row>
    <row r="258" spans="1:47" x14ac:dyDescent="0.15"/>
    <row r="259" spans="1:47" x14ac:dyDescent="0.15"/>
    <row r="260" spans="1:47" x14ac:dyDescent="0.15"/>
    <row r="261" spans="1:47" ht="12.75" x14ac:dyDescent="0.2">
      <c r="A261" s="455"/>
      <c r="B261" s="453"/>
      <c r="C261" s="454" t="s">
        <v>260</v>
      </c>
      <c r="D261" s="479"/>
      <c r="E261" s="455"/>
      <c r="F261" s="456"/>
      <c r="P261" s="481" t="s">
        <v>255</v>
      </c>
      <c r="U261" s="484" t="s">
        <v>247</v>
      </c>
      <c r="W261" s="485" t="s">
        <v>248</v>
      </c>
      <c r="X261" s="485" t="s">
        <v>249</v>
      </c>
    </row>
    <row r="262" spans="1:47" x14ac:dyDescent="0.15">
      <c r="F262" s="480"/>
      <c r="AL262" s="490"/>
      <c r="AM262" s="490"/>
      <c r="AN262" s="490"/>
      <c r="AO262" s="490"/>
      <c r="AP262" s="432"/>
      <c r="AQ262" s="432"/>
      <c r="AR262" s="490"/>
      <c r="AS262" s="490"/>
      <c r="AT262" s="490"/>
      <c r="AU262" s="491"/>
    </row>
    <row r="263" spans="1:47" x14ac:dyDescent="0.15">
      <c r="A263" s="432">
        <v>1</v>
      </c>
      <c r="B263" s="457" t="str">
        <f t="shared" ref="B263" ca="1" si="195">VLOOKUP(A263,$N$263:$AB$272,2,FALSE)</f>
        <v>RWB</v>
      </c>
      <c r="C263" s="284" t="str">
        <f t="shared" ref="C263:C272" ca="1" si="196">VLOOKUP(B263,LibProfils,4,FALSE)</f>
        <v>diriger</v>
      </c>
      <c r="D263" s="284" t="str">
        <f t="shared" ref="D263:D272" ca="1" si="197">VLOOKUP(A263,$N$263:$AB$272,3,FALSE)</f>
        <v>R.gu   --   vivre l'aventure   //   gouverner le monde</v>
      </c>
      <c r="E263" s="1581">
        <f ca="1">VLOOKUP(A263,$N$263:$AG$272,15,FALSE)</f>
        <v>3.8088330161135295</v>
      </c>
      <c r="F263" s="480"/>
      <c r="N263" s="284">
        <f ca="1">RANK(AB263,$AB$263:$AB$272)</f>
        <v>8</v>
      </c>
      <c r="O263" s="432" t="str">
        <f ca="1">INDIRECT("O"&amp;U263)</f>
        <v>GWU</v>
      </c>
      <c r="P263" s="451" t="str">
        <f ca="1">INDIRECT("B"&amp;U263)&amp;"   --   "&amp;INDIRECT("C"&amp;U263)&amp;"   //   "&amp;INDIRECT("C"&amp;U263+7)</f>
        <v>GU/w   --   être ingénieux   //   servir l'ordre</v>
      </c>
      <c r="Q263" s="432" t="str">
        <f ca="1">INDIRECT("Q"&amp;U263)</f>
        <v>G</v>
      </c>
      <c r="R263" s="432" t="str">
        <f ca="1">INDIRECT("R"&amp;U263)</f>
        <v>W</v>
      </c>
      <c r="S263" s="432" t="str">
        <f ca="1">INDIRECT("S"&amp;U263)</f>
        <v>U</v>
      </c>
      <c r="U263" s="484">
        <f>ROW(B279)</f>
        <v>279</v>
      </c>
      <c r="W263" s="478">
        <f ca="1">INDIRECT("E"&amp;U263)</f>
        <v>0.71020077545570359</v>
      </c>
      <c r="X263" s="478">
        <f ca="1">INDIRECT("E"&amp;U263+7)</f>
        <v>0.28979922454429624</v>
      </c>
      <c r="Y263" s="478"/>
      <c r="AB263" s="488">
        <f ca="1">W263/X263</f>
        <v>2.4506648579632357</v>
      </c>
      <c r="AG263" s="340"/>
      <c r="AL263" s="476"/>
      <c r="AM263" s="476"/>
      <c r="AN263" s="476"/>
      <c r="AO263" s="432"/>
      <c r="AP263" s="432"/>
      <c r="AQ263" s="432"/>
      <c r="AR263" s="468"/>
      <c r="AS263" s="468"/>
      <c r="AT263" s="468"/>
      <c r="AU263" s="432"/>
    </row>
    <row r="264" spans="1:47" x14ac:dyDescent="0.15">
      <c r="A264" s="432">
        <v>2</v>
      </c>
      <c r="B264" s="457" t="str">
        <f ca="1">VLOOKUP(A264,$N$263:$AB$272,2,FALSE)</f>
        <v>URW</v>
      </c>
      <c r="C264" s="284" t="str">
        <f t="shared" ca="1" si="196"/>
        <v>améliorer</v>
      </c>
      <c r="D264" s="284" t="str">
        <f t="shared" ca="1" si="197"/>
        <v>UR/w   --   suivre ses idées   //   être un rouage du monde</v>
      </c>
      <c r="E264" s="1581">
        <f t="shared" ref="E264:E272" ca="1" si="198">VLOOKUP(A264,$N$263:$AG$272,15,FALSE)</f>
        <v>3.5799230188900171</v>
      </c>
      <c r="F264" s="480"/>
      <c r="N264" s="284">
        <f t="shared" ref="N264:N272" ca="1" si="199">RANK(AB264,$AB$263:$AB$272)</f>
        <v>2</v>
      </c>
      <c r="O264" s="432" t="str">
        <f t="shared" ref="O264:O272" ca="1" si="200">INDIRECT("O"&amp;U264)</f>
        <v>URW</v>
      </c>
      <c r="P264" s="451" t="str">
        <f t="shared" ref="P264:P272" ca="1" si="201">INDIRECT("B"&amp;U264)&amp;"   --   "&amp;INDIRECT("C"&amp;U264)&amp;"   //   "&amp;INDIRECT("C"&amp;U264+7)</f>
        <v>UR/w   --   suivre ses idées   //   être un rouage du monde</v>
      </c>
      <c r="Q264" s="432" t="str">
        <f t="shared" ref="Q264:Q272" ca="1" si="202">INDIRECT("Q"&amp;U264)</f>
        <v>U</v>
      </c>
      <c r="R264" s="432" t="str">
        <f t="shared" ref="R264:R272" ca="1" si="203">INDIRECT("R"&amp;U264)</f>
        <v>R</v>
      </c>
      <c r="S264" s="432" t="str">
        <f t="shared" ref="S264:S272" ca="1" si="204">INDIRECT("S"&amp;U264)</f>
        <v>W</v>
      </c>
      <c r="U264" s="484">
        <f>U263+10</f>
        <v>289</v>
      </c>
      <c r="W264" s="478">
        <f t="shared" ref="W264:W272" ca="1" si="205">INDIRECT("E"&amp;U264)</f>
        <v>0.78165571869320216</v>
      </c>
      <c r="X264" s="478">
        <f t="shared" ref="X264:X272" ca="1" si="206">INDIRECT("E"&amp;U264+7)</f>
        <v>0.21834428130679764</v>
      </c>
      <c r="Y264" s="478"/>
      <c r="AB264" s="488">
        <f t="shared" ref="AB264:AB272" ca="1" si="207">W264/X264</f>
        <v>3.5799230188900171</v>
      </c>
      <c r="AG264" s="340"/>
      <c r="AL264" s="476"/>
      <c r="AM264" s="476"/>
      <c r="AN264" s="476"/>
      <c r="AO264" s="432"/>
      <c r="AP264" s="432"/>
      <c r="AQ264" s="432"/>
      <c r="AR264" s="468"/>
      <c r="AS264" s="468"/>
      <c r="AT264" s="468"/>
      <c r="AU264" s="432"/>
    </row>
    <row r="265" spans="1:47" x14ac:dyDescent="0.15">
      <c r="A265" s="432">
        <v>3</v>
      </c>
      <c r="B265" s="457" t="str">
        <f t="shared" ref="B265:B272" ca="1" si="208">VLOOKUP(A265,$N$263:$AB$272,2,FALSE)</f>
        <v>WUB</v>
      </c>
      <c r="C265" s="284" t="str">
        <f t="shared" ca="1" si="196"/>
        <v>administrer</v>
      </c>
      <c r="D265" s="284" t="str">
        <f t="shared" ca="1" si="197"/>
        <v>U.rg   --   développer la connaissance   //   être parmi les puissants</v>
      </c>
      <c r="E265" s="1581">
        <f t="shared" ca="1" si="198"/>
        <v>3.3615748593186914</v>
      </c>
      <c r="F265" s="480"/>
      <c r="N265" s="284">
        <f t="shared" ca="1" si="199"/>
        <v>3</v>
      </c>
      <c r="O265" s="432" t="str">
        <f t="shared" ca="1" si="200"/>
        <v>WUB</v>
      </c>
      <c r="P265" s="451" t="str">
        <f t="shared" ca="1" si="201"/>
        <v>U.rg   --   développer la connaissance   //   être parmi les puissants</v>
      </c>
      <c r="Q265" s="432" t="str">
        <f t="shared" ca="1" si="202"/>
        <v>W</v>
      </c>
      <c r="R265" s="432" t="str">
        <f t="shared" ca="1" si="203"/>
        <v>U</v>
      </c>
      <c r="S265" s="432" t="str">
        <f t="shared" ca="1" si="204"/>
        <v>B</v>
      </c>
      <c r="U265" s="484">
        <f t="shared" ref="U265:U272" si="209">U264+10</f>
        <v>299</v>
      </c>
      <c r="W265" s="478">
        <f t="shared" ca="1" si="205"/>
        <v>0.77072501739516008</v>
      </c>
      <c r="X265" s="478">
        <f t="shared" ca="1" si="206"/>
        <v>0.22927498260483989</v>
      </c>
      <c r="Y265" s="478"/>
      <c r="AB265" s="488">
        <f t="shared" ca="1" si="207"/>
        <v>3.3615748593186914</v>
      </c>
      <c r="AG265" s="340"/>
      <c r="AL265" s="476"/>
      <c r="AM265" s="476"/>
      <c r="AN265" s="476"/>
      <c r="AO265" s="432"/>
      <c r="AP265" s="432"/>
      <c r="AQ265" s="432"/>
      <c r="AR265" s="468"/>
      <c r="AS265" s="468"/>
      <c r="AT265" s="468"/>
      <c r="AU265" s="432"/>
    </row>
    <row r="266" spans="1:47" x14ac:dyDescent="0.15">
      <c r="A266" s="432">
        <v>4</v>
      </c>
      <c r="B266" s="457" t="str">
        <f t="shared" ca="1" si="208"/>
        <v>UBR</v>
      </c>
      <c r="C266" s="284" t="str">
        <f t="shared" ca="1" si="196"/>
        <v>accomplir</v>
      </c>
      <c r="D266" s="284" t="str">
        <f t="shared" ca="1" si="197"/>
        <v>UR/b   --   partager ses idées   //   être le premier</v>
      </c>
      <c r="E266" s="1581">
        <f t="shared" ca="1" si="198"/>
        <v>3.2142261608184204</v>
      </c>
      <c r="F266" s="480"/>
      <c r="N266" s="284">
        <f t="shared" ca="1" si="199"/>
        <v>10</v>
      </c>
      <c r="O266" s="432" t="str">
        <f t="shared" ca="1" si="200"/>
        <v>BGU</v>
      </c>
      <c r="P266" s="451" t="str">
        <f t="shared" ca="1" si="201"/>
        <v>GU/b   --   vivre en souplesse   //   être puissant</v>
      </c>
      <c r="Q266" s="432" t="str">
        <f t="shared" ca="1" si="202"/>
        <v>B</v>
      </c>
      <c r="R266" s="432" t="str">
        <f t="shared" ca="1" si="203"/>
        <v>G</v>
      </c>
      <c r="S266" s="432" t="str">
        <f t="shared" ca="1" si="204"/>
        <v>U</v>
      </c>
      <c r="U266" s="484">
        <f t="shared" si="209"/>
        <v>309</v>
      </c>
      <c r="W266" s="478">
        <f t="shared" ca="1" si="205"/>
        <v>0.69125356792465598</v>
      </c>
      <c r="X266" s="478">
        <f t="shared" ca="1" si="206"/>
        <v>0.30874643207534397</v>
      </c>
      <c r="Y266" s="478"/>
      <c r="AB266" s="488">
        <f t="shared" ca="1" si="207"/>
        <v>2.2389038256350378</v>
      </c>
      <c r="AG266" s="340"/>
      <c r="AL266" s="476"/>
      <c r="AM266" s="476"/>
      <c r="AN266" s="476"/>
      <c r="AO266" s="432"/>
      <c r="AP266" s="432"/>
      <c r="AQ266" s="432"/>
      <c r="AR266" s="468"/>
      <c r="AS266" s="468"/>
      <c r="AT266" s="468"/>
      <c r="AU266" s="432"/>
    </row>
    <row r="267" spans="1:47" x14ac:dyDescent="0.15">
      <c r="A267" s="432">
        <v>5</v>
      </c>
      <c r="B267" s="457" t="str">
        <f t="shared" ca="1" si="208"/>
        <v>RGW</v>
      </c>
      <c r="C267" s="284" t="str">
        <f t="shared" ca="1" si="196"/>
        <v>participer</v>
      </c>
      <c r="D267" s="284" t="str">
        <f t="shared" ca="1" si="197"/>
        <v>RG/w   --   vivre avec légèreté   //   servir l'organisation</v>
      </c>
      <c r="E267" s="1581">
        <f t="shared" ca="1" si="198"/>
        <v>2.7247429551605866</v>
      </c>
      <c r="F267" s="480"/>
      <c r="N267" s="284">
        <f t="shared" ca="1" si="199"/>
        <v>4</v>
      </c>
      <c r="O267" s="432" t="str">
        <f t="shared" ca="1" si="200"/>
        <v>UBR</v>
      </c>
      <c r="P267" s="451" t="str">
        <f t="shared" ca="1" si="201"/>
        <v>UR/b   --   partager ses idées   //   être le premier</v>
      </c>
      <c r="Q267" s="432" t="str">
        <f t="shared" ca="1" si="202"/>
        <v>U</v>
      </c>
      <c r="R267" s="432" t="str">
        <f t="shared" ca="1" si="203"/>
        <v>B</v>
      </c>
      <c r="S267" s="432" t="str">
        <f t="shared" ca="1" si="204"/>
        <v>R</v>
      </c>
      <c r="U267" s="484">
        <f t="shared" si="209"/>
        <v>319</v>
      </c>
      <c r="W267" s="478">
        <f t="shared" ca="1" si="205"/>
        <v>0.76270851116215466</v>
      </c>
      <c r="X267" s="478">
        <f t="shared" ca="1" si="206"/>
        <v>0.23729148883784534</v>
      </c>
      <c r="Y267" s="478"/>
      <c r="AB267" s="488">
        <f t="shared" ca="1" si="207"/>
        <v>3.2142261608184204</v>
      </c>
      <c r="AG267" s="340"/>
      <c r="AL267" s="476"/>
      <c r="AM267" s="476"/>
      <c r="AN267" s="476"/>
      <c r="AO267" s="432"/>
      <c r="AP267" s="432"/>
      <c r="AQ267" s="432"/>
      <c r="AR267" s="468"/>
      <c r="AS267" s="468"/>
      <c r="AT267" s="468"/>
      <c r="AU267" s="432"/>
    </row>
    <row r="268" spans="1:47" x14ac:dyDescent="0.15">
      <c r="A268" s="432">
        <v>6</v>
      </c>
      <c r="B268" s="457" t="str">
        <f t="shared" ca="1" si="208"/>
        <v>WBG</v>
      </c>
      <c r="C268" s="284" t="str">
        <f t="shared" ca="1" si="196"/>
        <v>s'intégrer</v>
      </c>
      <c r="D268" s="284" t="str">
        <f t="shared" ca="1" si="197"/>
        <v>G.ur   --   s'émerveiller   //   s'imposer au monde</v>
      </c>
      <c r="E268" s="1581">
        <f t="shared" ca="1" si="198"/>
        <v>2.5790262903232812</v>
      </c>
      <c r="F268" s="480"/>
      <c r="N268" s="284">
        <f t="shared" ca="1" si="199"/>
        <v>1</v>
      </c>
      <c r="O268" s="432" t="str">
        <f t="shared" ca="1" si="200"/>
        <v>RWB</v>
      </c>
      <c r="P268" s="451" t="str">
        <f t="shared" ca="1" si="201"/>
        <v>R.gu   --   vivre l'aventure   //   gouverner le monde</v>
      </c>
      <c r="Q268" s="432" t="str">
        <f t="shared" ca="1" si="202"/>
        <v>R</v>
      </c>
      <c r="R268" s="432" t="str">
        <f t="shared" ca="1" si="203"/>
        <v>W</v>
      </c>
      <c r="S268" s="432" t="str">
        <f t="shared" ca="1" si="204"/>
        <v>B</v>
      </c>
      <c r="U268" s="484">
        <f t="shared" si="209"/>
        <v>329</v>
      </c>
      <c r="W268" s="478">
        <f t="shared" ca="1" si="205"/>
        <v>0.79204933990238768</v>
      </c>
      <c r="X268" s="478">
        <f t="shared" ca="1" si="206"/>
        <v>0.20795066009761221</v>
      </c>
      <c r="Y268" s="478"/>
      <c r="AB268" s="488">
        <f t="shared" ca="1" si="207"/>
        <v>3.8088330161135295</v>
      </c>
      <c r="AG268" s="340"/>
      <c r="AL268" s="476"/>
      <c r="AM268" s="476"/>
      <c r="AN268" s="476"/>
      <c r="AO268" s="432"/>
      <c r="AP268" s="432"/>
      <c r="AQ268" s="432"/>
      <c r="AR268" s="468"/>
      <c r="AS268" s="468"/>
      <c r="AT268" s="468"/>
      <c r="AU268" s="432"/>
    </row>
    <row r="269" spans="1:47" x14ac:dyDescent="0.15">
      <c r="A269" s="432">
        <v>7</v>
      </c>
      <c r="B269" s="457" t="str">
        <f t="shared" ca="1" si="208"/>
        <v>BRG</v>
      </c>
      <c r="C269" s="284" t="str">
        <f t="shared" ca="1" si="196"/>
        <v>conquérir</v>
      </c>
      <c r="D269" s="284" t="str">
        <f t="shared" ca="1" si="197"/>
        <v>RG/b   --   vivre dans la joie collective   //   être la loi</v>
      </c>
      <c r="E269" s="1581">
        <f t="shared" ca="1" si="198"/>
        <v>2.4792034666456644</v>
      </c>
      <c r="F269" s="480"/>
      <c r="N269" s="284">
        <f t="shared" ca="1" si="199"/>
        <v>7</v>
      </c>
      <c r="O269" s="432" t="str">
        <f t="shared" ca="1" si="200"/>
        <v>BRG</v>
      </c>
      <c r="P269" s="451" t="str">
        <f t="shared" ca="1" si="201"/>
        <v>RG/b   --   vivre dans la joie collective   //   être la loi</v>
      </c>
      <c r="Q269" s="432" t="str">
        <f t="shared" ca="1" si="202"/>
        <v>B</v>
      </c>
      <c r="R269" s="432" t="str">
        <f t="shared" ca="1" si="203"/>
        <v>R</v>
      </c>
      <c r="S269" s="432" t="str">
        <f t="shared" ca="1" si="204"/>
        <v>G</v>
      </c>
      <c r="U269" s="484">
        <f t="shared" si="209"/>
        <v>339</v>
      </c>
      <c r="W269" s="478">
        <f t="shared" ca="1" si="205"/>
        <v>0.7125778904318838</v>
      </c>
      <c r="X269" s="478">
        <f t="shared" ca="1" si="206"/>
        <v>0.28742210956811626</v>
      </c>
      <c r="Y269" s="478"/>
      <c r="AB269" s="488">
        <f t="shared" ca="1" si="207"/>
        <v>2.4792034666456644</v>
      </c>
      <c r="AG269" s="340"/>
      <c r="AL269" s="476"/>
      <c r="AM269" s="476"/>
      <c r="AN269" s="476"/>
      <c r="AO269" s="432"/>
      <c r="AP269" s="432"/>
      <c r="AQ269" s="432"/>
      <c r="AR269" s="468"/>
      <c r="AS269" s="468"/>
      <c r="AT269" s="468"/>
      <c r="AU269" s="432"/>
    </row>
    <row r="270" spans="1:47" x14ac:dyDescent="0.15">
      <c r="A270" s="432">
        <v>8</v>
      </c>
      <c r="B270" s="457" t="str">
        <f t="shared" ca="1" si="208"/>
        <v>GWU</v>
      </c>
      <c r="C270" s="284" t="str">
        <f t="shared" ca="1" si="196"/>
        <v>s'accorder</v>
      </c>
      <c r="D270" s="284" t="str">
        <f t="shared" ca="1" si="197"/>
        <v>GU/w   --   être ingénieux   //   servir l'ordre</v>
      </c>
      <c r="E270" s="1581">
        <f t="shared" ca="1" si="198"/>
        <v>2.4506648579632357</v>
      </c>
      <c r="F270" s="480"/>
      <c r="N270" s="284">
        <f t="shared" ca="1" si="199"/>
        <v>9</v>
      </c>
      <c r="O270" s="432" t="str">
        <f t="shared" ca="1" si="200"/>
        <v>GUR</v>
      </c>
      <c r="P270" s="451" t="str">
        <f t="shared" ca="1" si="201"/>
        <v>GUR   --   s'aventurer   //   ne pas s'aventurer</v>
      </c>
      <c r="Q270" s="432" t="str">
        <f t="shared" ca="1" si="202"/>
        <v>G</v>
      </c>
      <c r="R270" s="432" t="str">
        <f t="shared" ca="1" si="203"/>
        <v>U</v>
      </c>
      <c r="S270" s="432" t="str">
        <f t="shared" ca="1" si="204"/>
        <v>R</v>
      </c>
      <c r="U270" s="484">
        <f t="shared" si="209"/>
        <v>349</v>
      </c>
      <c r="W270" s="478">
        <f t="shared" ca="1" si="205"/>
        <v>0.70218426922269828</v>
      </c>
      <c r="X270" s="478">
        <f t="shared" ca="1" si="206"/>
        <v>0.29781573077730172</v>
      </c>
      <c r="Y270" s="478"/>
      <c r="AB270" s="488">
        <f t="shared" ca="1" si="207"/>
        <v>2.3577809922598481</v>
      </c>
      <c r="AG270" s="340"/>
      <c r="AL270" s="476"/>
      <c r="AM270" s="476"/>
      <c r="AN270" s="476"/>
      <c r="AO270" s="432"/>
      <c r="AP270" s="432"/>
      <c r="AQ270" s="432"/>
      <c r="AR270" s="468"/>
      <c r="AS270" s="468"/>
      <c r="AT270" s="468"/>
      <c r="AU270" s="432"/>
    </row>
    <row r="271" spans="1:47" x14ac:dyDescent="0.15">
      <c r="A271" s="432">
        <v>9</v>
      </c>
      <c r="B271" s="457" t="str">
        <f t="shared" ca="1" si="208"/>
        <v>GUR</v>
      </c>
      <c r="C271" s="284" t="str">
        <f t="shared" ca="1" si="196"/>
        <v>s'aventurer</v>
      </c>
      <c r="D271" s="284" t="str">
        <f t="shared" ca="1" si="197"/>
        <v>GUR   --   s'aventurer   //   ne pas s'aventurer</v>
      </c>
      <c r="E271" s="1581">
        <f t="shared" ca="1" si="198"/>
        <v>2.3577809922598481</v>
      </c>
      <c r="F271" s="480"/>
      <c r="N271" s="284">
        <f t="shared" ca="1" si="199"/>
        <v>5</v>
      </c>
      <c r="O271" s="432" t="str">
        <f t="shared" ca="1" si="200"/>
        <v>RGW</v>
      </c>
      <c r="P271" s="451" t="str">
        <f t="shared" ca="1" si="201"/>
        <v>RG/w   --   vivre avec légèreté   //   servir l'organisation</v>
      </c>
      <c r="Q271" s="432" t="str">
        <f t="shared" ca="1" si="202"/>
        <v>R</v>
      </c>
      <c r="R271" s="432" t="str">
        <f t="shared" ca="1" si="203"/>
        <v>G</v>
      </c>
      <c r="S271" s="432" t="str">
        <f t="shared" ca="1" si="204"/>
        <v>W</v>
      </c>
      <c r="U271" s="484">
        <f t="shared" si="209"/>
        <v>359</v>
      </c>
      <c r="W271" s="478">
        <f t="shared" ca="1" si="205"/>
        <v>0.73152509796293141</v>
      </c>
      <c r="X271" s="478">
        <f t="shared" ca="1" si="206"/>
        <v>0.26847490203706864</v>
      </c>
      <c r="Y271" s="478"/>
      <c r="AB271" s="488">
        <f t="shared" ca="1" si="207"/>
        <v>2.7247429551605866</v>
      </c>
      <c r="AG271" s="340"/>
      <c r="AL271" s="476"/>
      <c r="AM271" s="476"/>
      <c r="AN271" s="476"/>
      <c r="AO271" s="432"/>
      <c r="AP271" s="432"/>
      <c r="AQ271" s="432"/>
      <c r="AR271" s="468"/>
      <c r="AS271" s="468"/>
      <c r="AT271" s="468"/>
      <c r="AU271" s="432"/>
    </row>
    <row r="272" spans="1:47" x14ac:dyDescent="0.15">
      <c r="A272" s="432">
        <v>10</v>
      </c>
      <c r="B272" s="457" t="str">
        <f t="shared" ca="1" si="208"/>
        <v>BGU</v>
      </c>
      <c r="C272" s="284" t="str">
        <f t="shared" ca="1" si="196"/>
        <v>maîtriser</v>
      </c>
      <c r="D272" s="284" t="str">
        <f t="shared" ca="1" si="197"/>
        <v>GU/b   --   vivre en souplesse   //   être puissant</v>
      </c>
      <c r="E272" s="1581">
        <f t="shared" ca="1" si="198"/>
        <v>2.2389038256350378</v>
      </c>
      <c r="F272" s="480"/>
      <c r="N272" s="284">
        <f t="shared" ca="1" si="199"/>
        <v>6</v>
      </c>
      <c r="O272" s="432" t="str">
        <f t="shared" ca="1" si="200"/>
        <v>WBG</v>
      </c>
      <c r="P272" s="451" t="str">
        <f t="shared" ca="1" si="201"/>
        <v>G.ur   --   s'émerveiller   //   s'imposer au monde</v>
      </c>
      <c r="Q272" s="432" t="str">
        <f t="shared" ca="1" si="202"/>
        <v>W</v>
      </c>
      <c r="R272" s="432" t="str">
        <f t="shared" ca="1" si="203"/>
        <v>B</v>
      </c>
      <c r="S272" s="432" t="str">
        <f t="shared" ca="1" si="204"/>
        <v>G</v>
      </c>
      <c r="U272" s="484">
        <f t="shared" si="209"/>
        <v>369</v>
      </c>
      <c r="W272" s="478">
        <f t="shared" ca="1" si="205"/>
        <v>0.72059439666488911</v>
      </c>
      <c r="X272" s="478">
        <f t="shared" ca="1" si="206"/>
        <v>0.27940560333511083</v>
      </c>
      <c r="Y272" s="478"/>
      <c r="AB272" s="488">
        <f t="shared" ca="1" si="207"/>
        <v>2.5790262903232812</v>
      </c>
      <c r="AG272" s="340"/>
      <c r="AL272" s="476"/>
      <c r="AM272" s="476"/>
      <c r="AN272" s="476"/>
      <c r="AO272" s="432"/>
      <c r="AP272" s="432"/>
      <c r="AQ272" s="432"/>
      <c r="AR272" s="468"/>
      <c r="AS272" s="468"/>
      <c r="AT272" s="468"/>
      <c r="AU272" s="432"/>
    </row>
    <row r="273" spans="1:34" x14ac:dyDescent="0.15"/>
    <row r="274" spans="1:34" x14ac:dyDescent="0.15"/>
    <row r="275" spans="1:34" x14ac:dyDescent="0.15">
      <c r="B275" s="457" t="str">
        <f t="shared" ref="B275" si="210">Q275&amp;R275</f>
        <v/>
      </c>
    </row>
    <row r="276" spans="1:34" ht="12.75" x14ac:dyDescent="0.2">
      <c r="A276" s="455"/>
      <c r="B276" s="453"/>
      <c r="C276" s="454" t="s">
        <v>261</v>
      </c>
      <c r="D276" s="479"/>
      <c r="E276" s="455"/>
      <c r="F276" s="456"/>
    </row>
    <row r="277" spans="1:34" x14ac:dyDescent="0.15">
      <c r="F277" s="480"/>
    </row>
    <row r="278" spans="1:34" x14ac:dyDescent="0.15">
      <c r="B278" s="457" t="str">
        <f>usrCode(Q278&amp;R278&amp;S278)</f>
        <v>GWU</v>
      </c>
      <c r="C278" s="489" t="str">
        <f>VLOOKUP(B278,LibProfils,5,FALSE)</f>
        <v>bien fonctionner avec la société</v>
      </c>
      <c r="F278" s="480"/>
      <c r="Q278" s="457" t="s">
        <v>5</v>
      </c>
      <c r="R278" s="457" t="s">
        <v>0</v>
      </c>
      <c r="S278" s="457" t="s">
        <v>3</v>
      </c>
    </row>
    <row r="279" spans="1:34" x14ac:dyDescent="0.15">
      <c r="A279" s="432">
        <v>1</v>
      </c>
      <c r="B279" s="457" t="str">
        <f>VLOOKUP(A279,$N$279:$AB$286,2,FALSE)</f>
        <v>GU/w</v>
      </c>
      <c r="C279" s="284" t="str">
        <f t="shared" ref="C279:C286" si="211">VLOOKUP(B279,LibProfils,4,FALSE)</f>
        <v>être ingénieux</v>
      </c>
      <c r="D279" s="284" t="str">
        <f t="shared" ref="D279:D286" si="212">VLOOKUP(B279,LibProfils,5,FALSE)</f>
        <v>s'adapter avec créativité</v>
      </c>
      <c r="E279" s="471">
        <f>VLOOKUP(A279,$N$279:$AB$286,15,FALSE)</f>
        <v>0.71020077545570359</v>
      </c>
      <c r="F279" s="480"/>
      <c r="N279" s="284">
        <f>RANK(AB279,$AB$279:$AB$286)</f>
        <v>5</v>
      </c>
      <c r="O279" s="432" t="str">
        <f>usrCode(Q279&amp;R279&amp;S279)</f>
        <v>GWU</v>
      </c>
      <c r="P279" s="284" t="str">
        <f t="shared" ref="P279:P286" si="213">VLOOKUP(O279,LibProfils,4,FALSE)</f>
        <v>s'accorder</v>
      </c>
      <c r="Q279" s="432" t="str">
        <f>Q278</f>
        <v>G</v>
      </c>
      <c r="R279" s="432" t="str">
        <f>R278</f>
        <v>W</v>
      </c>
      <c r="S279" s="432" t="str">
        <f>S278</f>
        <v>U</v>
      </c>
      <c r="W279" s="478">
        <f>VLOOKUP(Q279,$I$5:$K$14,3,FALSE)</f>
        <v>0.58059870525492874</v>
      </c>
      <c r="X279" s="478">
        <f t="shared" ref="X279:Y279" si="214">VLOOKUP(R279,$I$5:$K$14,3,FALSE)</f>
        <v>0.18098694633355911</v>
      </c>
      <c r="Y279" s="478">
        <f t="shared" si="214"/>
        <v>0.73099056744574153</v>
      </c>
      <c r="AB279" s="446">
        <f>AVERAGE(W279:Y279)</f>
        <v>0.49752540634474313</v>
      </c>
      <c r="AG279" s="451"/>
      <c r="AH279" s="492"/>
    </row>
    <row r="280" spans="1:34" x14ac:dyDescent="0.15">
      <c r="A280" s="432">
        <v>2</v>
      </c>
      <c r="B280" s="457" t="str">
        <f t="shared" ref="B280:B286" si="215">VLOOKUP(A280,$N$279:$AB$286,2,FALSE)</f>
        <v>U.br</v>
      </c>
      <c r="C280" s="284" t="str">
        <f t="shared" si="211"/>
        <v>concevoir avec génie</v>
      </c>
      <c r="D280" s="284" t="str">
        <f t="shared" si="212"/>
        <v>savoir mener ses projets en toute circonstance</v>
      </c>
      <c r="E280" s="471">
        <f t="shared" ref="E280:E286" si="216">VLOOKUP(A280,$N$279:$AB$286,15,FALSE)</f>
        <v>0.65646830528575129</v>
      </c>
      <c r="F280" s="480"/>
      <c r="N280" s="284">
        <f>RANK(AB280,$AB$279:$AB$286)</f>
        <v>7</v>
      </c>
      <c r="O280" s="432" t="str">
        <f t="shared" ref="O280:O286" si="217">usrCode(Q280&amp;R280&amp;S280)</f>
        <v>GW/u</v>
      </c>
      <c r="P280" s="284" t="str">
        <f t="shared" si="213"/>
        <v>se fondre dans sa tribu</v>
      </c>
      <c r="Q280" s="432" t="str">
        <f>Q278</f>
        <v>G</v>
      </c>
      <c r="R280" s="432" t="str">
        <f>R278</f>
        <v>W</v>
      </c>
      <c r="S280" s="432" t="str">
        <f>"/"&amp;LOWER(S278)</f>
        <v>/u</v>
      </c>
      <c r="W280" s="478">
        <f t="shared" ref="W280:W286" si="218">VLOOKUP(Q280,$I$5:$K$14,3,FALSE)</f>
        <v>0.58059870525492874</v>
      </c>
      <c r="X280" s="478">
        <f t="shared" ref="X280:X286" si="219">VLOOKUP(R280,$I$5:$K$14,3,FALSE)</f>
        <v>0.18098694633355911</v>
      </c>
      <c r="Y280" s="478">
        <f t="shared" ref="Y280:Y286" si="220">VLOOKUP(S280,$I$5:$K$14,3,FALSE)</f>
        <v>0.26900943255425847</v>
      </c>
      <c r="AB280" s="446">
        <f t="shared" ref="AB280:AB286" si="221">AVERAGE(W280:Y280)</f>
        <v>0.34353169471424877</v>
      </c>
    </row>
    <row r="281" spans="1:34" x14ac:dyDescent="0.15">
      <c r="A281" s="432">
        <v>3</v>
      </c>
      <c r="B281" s="457" t="str">
        <f t="shared" si="215"/>
        <v>G.br</v>
      </c>
      <c r="C281" s="284" t="str">
        <f t="shared" si="211"/>
        <v>profiter de la vie</v>
      </c>
      <c r="D281" s="284" t="str">
        <f t="shared" si="212"/>
        <v>vivre une vie merveilleuse</v>
      </c>
      <c r="E281" s="471">
        <f t="shared" si="216"/>
        <v>0.55620706382520935</v>
      </c>
      <c r="F281" s="480"/>
      <c r="N281" s="284">
        <f>RANK(AB281,$AB$279:$AB$286)</f>
        <v>1</v>
      </c>
      <c r="O281" s="432" t="str">
        <f t="shared" si="217"/>
        <v>GU/w</v>
      </c>
      <c r="P281" s="284" t="str">
        <f t="shared" si="213"/>
        <v>être ingénieux</v>
      </c>
      <c r="Q281" s="432" t="str">
        <f>Q278</f>
        <v>G</v>
      </c>
      <c r="R281" s="432" t="str">
        <f>"/"&amp;LOWER(R278)</f>
        <v>/w</v>
      </c>
      <c r="S281" s="432" t="str">
        <f>S278</f>
        <v>U</v>
      </c>
      <c r="W281" s="478">
        <f t="shared" si="218"/>
        <v>0.58059870525492874</v>
      </c>
      <c r="X281" s="478">
        <f t="shared" si="219"/>
        <v>0.81901305366644084</v>
      </c>
      <c r="Y281" s="478">
        <f t="shared" si="220"/>
        <v>0.73099056744574153</v>
      </c>
      <c r="AB281" s="446">
        <f t="shared" si="221"/>
        <v>0.71020077545570359</v>
      </c>
    </row>
    <row r="282" spans="1:34" x14ac:dyDescent="0.15">
      <c r="A282" s="432">
        <v>4</v>
      </c>
      <c r="B282" s="457" t="str">
        <f t="shared" si="215"/>
        <v>/gwu</v>
      </c>
      <c r="C282" s="284" t="str">
        <f t="shared" si="211"/>
        <v>ne pas s'accorder</v>
      </c>
      <c r="D282" s="284" t="str">
        <f t="shared" si="212"/>
        <v>ne pas bien fonctionner avec la société</v>
      </c>
      <c r="E282" s="471">
        <f t="shared" si="216"/>
        <v>0.50247459365525693</v>
      </c>
      <c r="F282" s="480"/>
      <c r="N282" s="284">
        <f>RANK(AB282,$AB$279:$AB$286)</f>
        <v>3</v>
      </c>
      <c r="O282" s="432" t="str">
        <f>usrCode(Q282&amp;R282&amp;S282)</f>
        <v>G.br</v>
      </c>
      <c r="P282" s="284" t="str">
        <f t="shared" si="213"/>
        <v>profiter de la vie</v>
      </c>
      <c r="Q282" s="432" t="str">
        <f>Q278</f>
        <v>G</v>
      </c>
      <c r="R282" s="432" t="str">
        <f>"/"&amp;LOWER(R278)</f>
        <v>/w</v>
      </c>
      <c r="S282" s="432" t="str">
        <f>"/"&amp;LOWER(S278)</f>
        <v>/u</v>
      </c>
      <c r="W282" s="478">
        <f t="shared" si="218"/>
        <v>0.58059870525492874</v>
      </c>
      <c r="X282" s="478">
        <f t="shared" si="219"/>
        <v>0.81901305366644084</v>
      </c>
      <c r="Y282" s="478">
        <f t="shared" si="220"/>
        <v>0.26900943255425847</v>
      </c>
      <c r="AB282" s="446">
        <f t="shared" si="221"/>
        <v>0.55620706382520935</v>
      </c>
    </row>
    <row r="283" spans="1:34" x14ac:dyDescent="0.15">
      <c r="A283" s="432">
        <v>5</v>
      </c>
      <c r="B283" s="457" t="str">
        <f t="shared" si="215"/>
        <v>GWU</v>
      </c>
      <c r="C283" s="284" t="str">
        <f t="shared" si="211"/>
        <v>s'accorder</v>
      </c>
      <c r="D283" s="284" t="str">
        <f t="shared" si="212"/>
        <v>bien fonctionner avec la société</v>
      </c>
      <c r="E283" s="471">
        <f t="shared" si="216"/>
        <v>0.49752540634474313</v>
      </c>
      <c r="F283" s="480"/>
      <c r="N283" s="284">
        <f>RANK(AB283,$AB$279:$AB$286)</f>
        <v>6</v>
      </c>
      <c r="O283" s="432" t="str">
        <f t="shared" si="217"/>
        <v>WU/g</v>
      </c>
      <c r="P283" s="284" t="str">
        <f t="shared" si="213"/>
        <v>apporter de l'ordre au monde</v>
      </c>
      <c r="Q283" s="432" t="str">
        <f>"/"&amp;LOWER(Q278)</f>
        <v>/g</v>
      </c>
      <c r="R283" s="432" t="str">
        <f>R278</f>
        <v>W</v>
      </c>
      <c r="S283" s="432" t="str">
        <f>S278</f>
        <v>U</v>
      </c>
      <c r="W283" s="478">
        <f t="shared" si="218"/>
        <v>0.41940129474507126</v>
      </c>
      <c r="X283" s="478">
        <f t="shared" si="219"/>
        <v>0.18098694633355911</v>
      </c>
      <c r="Y283" s="478">
        <f t="shared" si="220"/>
        <v>0.73099056744574153</v>
      </c>
      <c r="AB283" s="446">
        <f t="shared" si="221"/>
        <v>0.4437929361747906</v>
      </c>
    </row>
    <row r="284" spans="1:34" x14ac:dyDescent="0.15">
      <c r="A284" s="432">
        <v>6</v>
      </c>
      <c r="B284" s="457" t="str">
        <f t="shared" si="215"/>
        <v>WU/g</v>
      </c>
      <c r="C284" s="284" t="str">
        <f t="shared" si="211"/>
        <v>apporter de l'ordre au monde</v>
      </c>
      <c r="D284" s="284" t="str">
        <f t="shared" si="212"/>
        <v>rendre l'organisation efficace</v>
      </c>
      <c r="E284" s="471">
        <f t="shared" si="216"/>
        <v>0.4437929361747906</v>
      </c>
      <c r="F284" s="480"/>
      <c r="N284" s="284">
        <f t="shared" ref="N284:N285" si="222">RANK(AB284,$AB$279:$AB$286)</f>
        <v>8</v>
      </c>
      <c r="O284" s="432" t="str">
        <f>usrCode(Q284&amp;R284&amp;S284)</f>
        <v>W.br</v>
      </c>
      <c r="P284" s="284" t="str">
        <f t="shared" si="213"/>
        <v>servir l'ordre</v>
      </c>
      <c r="Q284" s="432" t="str">
        <f>"/"&amp;LOWER(Q278)</f>
        <v>/g</v>
      </c>
      <c r="R284" s="432" t="str">
        <f>R278</f>
        <v>W</v>
      </c>
      <c r="S284" s="432" t="str">
        <f>"/"&amp;LOWER(S278)</f>
        <v>/u</v>
      </c>
      <c r="W284" s="478">
        <f t="shared" si="218"/>
        <v>0.41940129474507126</v>
      </c>
      <c r="X284" s="478">
        <f t="shared" si="219"/>
        <v>0.18098694633355911</v>
      </c>
      <c r="Y284" s="478">
        <f t="shared" si="220"/>
        <v>0.26900943255425847</v>
      </c>
      <c r="AB284" s="446">
        <f>AVERAGE(W284:Y284)</f>
        <v>0.28979922454429624</v>
      </c>
    </row>
    <row r="285" spans="1:34" x14ac:dyDescent="0.15">
      <c r="A285" s="432">
        <v>7</v>
      </c>
      <c r="B285" s="457" t="str">
        <f t="shared" si="215"/>
        <v>GW/u</v>
      </c>
      <c r="C285" s="284" t="str">
        <f t="shared" si="211"/>
        <v>se fondre dans sa tribu</v>
      </c>
      <c r="D285" s="284" t="str">
        <f t="shared" si="212"/>
        <v>s'identifier à son groupe</v>
      </c>
      <c r="E285" s="471">
        <f t="shared" si="216"/>
        <v>0.34353169471424877</v>
      </c>
      <c r="F285" s="480"/>
      <c r="N285" s="284">
        <f t="shared" si="222"/>
        <v>2</v>
      </c>
      <c r="O285" s="432" t="str">
        <f t="shared" si="217"/>
        <v>U.br</v>
      </c>
      <c r="P285" s="284" t="str">
        <f t="shared" si="213"/>
        <v>concevoir avec génie</v>
      </c>
      <c r="Q285" s="432" t="str">
        <f>"/"&amp;LOWER(Q278)</f>
        <v>/g</v>
      </c>
      <c r="R285" s="432" t="str">
        <f>"/"&amp;LOWER(R278)</f>
        <v>/w</v>
      </c>
      <c r="S285" s="432" t="str">
        <f>S278</f>
        <v>U</v>
      </c>
      <c r="W285" s="478">
        <f t="shared" si="218"/>
        <v>0.41940129474507126</v>
      </c>
      <c r="X285" s="478">
        <f t="shared" si="219"/>
        <v>0.81901305366644084</v>
      </c>
      <c r="Y285" s="478">
        <f t="shared" si="220"/>
        <v>0.73099056744574153</v>
      </c>
      <c r="AB285" s="446">
        <f t="shared" si="221"/>
        <v>0.65646830528575129</v>
      </c>
    </row>
    <row r="286" spans="1:34" x14ac:dyDescent="0.15">
      <c r="A286" s="432">
        <v>8</v>
      </c>
      <c r="B286" s="457" t="str">
        <f t="shared" si="215"/>
        <v>W.br</v>
      </c>
      <c r="C286" s="284" t="str">
        <f t="shared" si="211"/>
        <v>servir l'ordre</v>
      </c>
      <c r="D286" s="284" t="str">
        <f t="shared" si="212"/>
        <v>défendre la paix quel qu'en soit le prix</v>
      </c>
      <c r="E286" s="471">
        <f t="shared" si="216"/>
        <v>0.28979922454429624</v>
      </c>
      <c r="F286" s="480"/>
      <c r="N286" s="284">
        <f>RANK(AB286,$AB$279:$AB$286)</f>
        <v>4</v>
      </c>
      <c r="O286" s="432" t="str">
        <f t="shared" si="217"/>
        <v>/gwu</v>
      </c>
      <c r="P286" s="284" t="str">
        <f t="shared" si="213"/>
        <v>ne pas s'accorder</v>
      </c>
      <c r="Q286" s="432" t="str">
        <f>"/"&amp;LOWER(Q278)</f>
        <v>/g</v>
      </c>
      <c r="R286" s="432" t="str">
        <f>"/"&amp;LOWER(R278)</f>
        <v>/w</v>
      </c>
      <c r="S286" s="432" t="str">
        <f>"/"&amp;LOWER(S278)</f>
        <v>/u</v>
      </c>
      <c r="W286" s="478">
        <f t="shared" si="218"/>
        <v>0.41940129474507126</v>
      </c>
      <c r="X286" s="478">
        <f t="shared" si="219"/>
        <v>0.81901305366644084</v>
      </c>
      <c r="Y286" s="478">
        <f t="shared" si="220"/>
        <v>0.26900943255425847</v>
      </c>
      <c r="AB286" s="446">
        <f t="shared" si="221"/>
        <v>0.50247459365525693</v>
      </c>
    </row>
    <row r="287" spans="1:34" x14ac:dyDescent="0.15">
      <c r="F287" s="480"/>
    </row>
    <row r="288" spans="1:34" x14ac:dyDescent="0.15">
      <c r="B288" s="457" t="str">
        <f>usrCode(Q288&amp;R288&amp;S288)</f>
        <v>URW</v>
      </c>
      <c r="C288" s="489" t="str">
        <f>VLOOKUP(B288,LibProfils,5,FALSE)</f>
        <v>rendre le monde meilleur</v>
      </c>
      <c r="F288" s="480"/>
      <c r="Q288" s="457" t="s">
        <v>3</v>
      </c>
      <c r="R288" s="457" t="s">
        <v>4</v>
      </c>
      <c r="S288" s="457" t="s">
        <v>0</v>
      </c>
    </row>
    <row r="289" spans="1:34" x14ac:dyDescent="0.15">
      <c r="A289" s="432">
        <v>1</v>
      </c>
      <c r="B289" s="457" t="str">
        <f>VLOOKUP(A289,$N$289:$AB$296,2,FALSE)</f>
        <v>UR/w</v>
      </c>
      <c r="C289" s="284" t="str">
        <f t="shared" ref="C289:C296" si="223">VLOOKUP(B289,LibProfils,4,FALSE)</f>
        <v>suivre ses idées</v>
      </c>
      <c r="D289" s="284" t="str">
        <f t="shared" ref="D289:D296" si="224">VLOOKUP(B289,LibProfils,5,FALSE)</f>
        <v>explorer sans contrainte</v>
      </c>
      <c r="E289" s="471">
        <f>VLOOKUP(A289,$N$289:$AB$296,15,FALSE)</f>
        <v>0.78165571869320216</v>
      </c>
      <c r="F289" s="480"/>
      <c r="N289" s="284">
        <f>RANK(AB289,$AB$289:$AB$296)</f>
        <v>4</v>
      </c>
      <c r="O289" s="432" t="str">
        <f>usrCode(Q289&amp;R289&amp;S289)</f>
        <v>URW</v>
      </c>
      <c r="P289" s="284" t="str">
        <f t="shared" ref="P289:P296" si="225">VLOOKUP(O289,LibProfils,4,FALSE)</f>
        <v>améliorer</v>
      </c>
      <c r="Q289" s="432" t="str">
        <f>Q288</f>
        <v>U</v>
      </c>
      <c r="R289" s="432" t="str">
        <f>R288</f>
        <v>R</v>
      </c>
      <c r="S289" s="432" t="str">
        <f>S288</f>
        <v>W</v>
      </c>
      <c r="W289" s="478">
        <f>VLOOKUP(Q289,$I$5:$K$14,3,FALSE)</f>
        <v>0.73099056744574153</v>
      </c>
      <c r="X289" s="478">
        <f t="shared" ref="X289:X296" si="226">VLOOKUP(R289,$I$5:$K$14,3,FALSE)</f>
        <v>0.79496353496742456</v>
      </c>
      <c r="Y289" s="478">
        <f t="shared" ref="Y289:Y296" si="227">VLOOKUP(S289,$I$5:$K$14,3,FALSE)</f>
        <v>0.18098694633355911</v>
      </c>
      <c r="AB289" s="446">
        <f>AVERAGE(W289:Y289)</f>
        <v>0.56898034958224175</v>
      </c>
      <c r="AG289" s="451"/>
      <c r="AH289" s="492"/>
    </row>
    <row r="290" spans="1:34" x14ac:dyDescent="0.15">
      <c r="A290" s="432">
        <v>2</v>
      </c>
      <c r="B290" s="457" t="str">
        <f t="shared" ref="B290:B296" si="228">VLOOKUP(A290,$N$289:$AB$296,2,FALSE)</f>
        <v>R.bg</v>
      </c>
      <c r="C290" s="284" t="str">
        <f t="shared" si="223"/>
        <v>agir à sa guise -R-</v>
      </c>
      <c r="D290" s="284" t="str">
        <f t="shared" si="224"/>
        <v>vivre à son seul rythme</v>
      </c>
      <c r="E290" s="471">
        <f t="shared" ref="E290:E296" si="229">VLOOKUP(A290,$N$289:$AB$296,15,FALSE)</f>
        <v>0.62766200706270792</v>
      </c>
      <c r="F290" s="480"/>
      <c r="N290" s="284">
        <f t="shared" ref="N290:N296" si="230">RANK(AB290,$AB$289:$AB$296)</f>
        <v>1</v>
      </c>
      <c r="O290" s="432" t="str">
        <f t="shared" ref="O290:O291" si="231">usrCode(Q290&amp;R290&amp;S290)</f>
        <v>UR/w</v>
      </c>
      <c r="P290" s="284" t="str">
        <f t="shared" si="225"/>
        <v>suivre ses idées</v>
      </c>
      <c r="Q290" s="432" t="str">
        <f>Q288</f>
        <v>U</v>
      </c>
      <c r="R290" s="432" t="str">
        <f>R288</f>
        <v>R</v>
      </c>
      <c r="S290" s="432" t="str">
        <f>"/"&amp;LOWER(S288)</f>
        <v>/w</v>
      </c>
      <c r="W290" s="478">
        <f t="shared" ref="W290:W296" si="232">VLOOKUP(Q290,$I$5:$K$14,3,FALSE)</f>
        <v>0.73099056744574153</v>
      </c>
      <c r="X290" s="478">
        <f t="shared" si="226"/>
        <v>0.79496353496742456</v>
      </c>
      <c r="Y290" s="478">
        <f t="shared" si="227"/>
        <v>0.81901305366644084</v>
      </c>
      <c r="AB290" s="446">
        <f t="shared" ref="AB290:AB293" si="233">AVERAGE(W290:Y290)</f>
        <v>0.78165571869320216</v>
      </c>
    </row>
    <row r="291" spans="1:34" x14ac:dyDescent="0.15">
      <c r="A291" s="432">
        <v>3</v>
      </c>
      <c r="B291" s="457" t="str">
        <f t="shared" si="228"/>
        <v>U.bg</v>
      </c>
      <c r="C291" s="284" t="str">
        <f t="shared" si="223"/>
        <v>se développer soi-même</v>
      </c>
      <c r="D291" s="284" t="str">
        <f t="shared" si="224"/>
        <v>améliorer ses compétences sans fin</v>
      </c>
      <c r="E291" s="471">
        <f t="shared" si="229"/>
        <v>0.58501336204825261</v>
      </c>
      <c r="F291" s="480"/>
      <c r="N291" s="284">
        <f t="shared" si="230"/>
        <v>7</v>
      </c>
      <c r="O291" s="432" t="str">
        <f t="shared" si="231"/>
        <v>WU/r</v>
      </c>
      <c r="P291" s="284" t="str">
        <f t="shared" si="225"/>
        <v>structurer le monde -WU-</v>
      </c>
      <c r="Q291" s="432" t="str">
        <f>Q288</f>
        <v>U</v>
      </c>
      <c r="R291" s="432" t="str">
        <f>"/"&amp;LOWER(R288)</f>
        <v>/r</v>
      </c>
      <c r="S291" s="432" t="str">
        <f>S288</f>
        <v>W</v>
      </c>
      <c r="W291" s="478">
        <f t="shared" si="232"/>
        <v>0.73099056744574153</v>
      </c>
      <c r="X291" s="478">
        <f t="shared" si="226"/>
        <v>0.20503646503257544</v>
      </c>
      <c r="Y291" s="478">
        <f t="shared" si="227"/>
        <v>0.18098694633355911</v>
      </c>
      <c r="AB291" s="446">
        <f t="shared" si="233"/>
        <v>0.37233799293729203</v>
      </c>
    </row>
    <row r="292" spans="1:34" x14ac:dyDescent="0.15">
      <c r="A292" s="432">
        <v>4</v>
      </c>
      <c r="B292" s="457" t="str">
        <f t="shared" si="228"/>
        <v>URW</v>
      </c>
      <c r="C292" s="284" t="str">
        <f t="shared" si="223"/>
        <v>améliorer</v>
      </c>
      <c r="D292" s="284" t="str">
        <f t="shared" si="224"/>
        <v>rendre le monde meilleur</v>
      </c>
      <c r="E292" s="471">
        <f t="shared" si="229"/>
        <v>0.56898034958224175</v>
      </c>
      <c r="F292" s="480"/>
      <c r="N292" s="284">
        <f t="shared" si="230"/>
        <v>3</v>
      </c>
      <c r="O292" s="432" t="str">
        <f>usrCode(Q292&amp;R292&amp;S292)</f>
        <v>U.bg</v>
      </c>
      <c r="P292" s="284" t="str">
        <f t="shared" si="225"/>
        <v>se développer soi-même</v>
      </c>
      <c r="Q292" s="432" t="str">
        <f>Q288</f>
        <v>U</v>
      </c>
      <c r="R292" s="432" t="str">
        <f>"/"&amp;LOWER(R288)</f>
        <v>/r</v>
      </c>
      <c r="S292" s="432" t="str">
        <f>"/"&amp;LOWER(S288)</f>
        <v>/w</v>
      </c>
      <c r="W292" s="478">
        <f t="shared" si="232"/>
        <v>0.73099056744574153</v>
      </c>
      <c r="X292" s="478">
        <f t="shared" si="226"/>
        <v>0.20503646503257544</v>
      </c>
      <c r="Y292" s="478">
        <f t="shared" si="227"/>
        <v>0.81901305366644084</v>
      </c>
      <c r="AB292" s="446">
        <f t="shared" si="233"/>
        <v>0.58501336204825261</v>
      </c>
    </row>
    <row r="293" spans="1:34" x14ac:dyDescent="0.15">
      <c r="A293" s="432">
        <v>5</v>
      </c>
      <c r="B293" s="457" t="str">
        <f t="shared" si="228"/>
        <v>/urw</v>
      </c>
      <c r="C293" s="284" t="str">
        <f t="shared" si="223"/>
        <v>ne pas améliorer</v>
      </c>
      <c r="D293" s="284" t="str">
        <f t="shared" si="224"/>
        <v>ne pas rendre le monde meilleur</v>
      </c>
      <c r="E293" s="471">
        <f t="shared" si="229"/>
        <v>0.43101965041775819</v>
      </c>
      <c r="F293" s="480"/>
      <c r="N293" s="284">
        <f t="shared" si="230"/>
        <v>6</v>
      </c>
      <c r="O293" s="432" t="str">
        <f t="shared" ref="O293" si="234">usrCode(Q293&amp;R293&amp;S293)</f>
        <v>RW/u</v>
      </c>
      <c r="P293" s="284" t="str">
        <f t="shared" si="225"/>
        <v>protéger le monde</v>
      </c>
      <c r="Q293" s="432" t="str">
        <f>"/"&amp;LOWER(Q288)</f>
        <v>/u</v>
      </c>
      <c r="R293" s="432" t="str">
        <f>R288</f>
        <v>R</v>
      </c>
      <c r="S293" s="432" t="str">
        <f>S288</f>
        <v>W</v>
      </c>
      <c r="W293" s="478">
        <f t="shared" si="232"/>
        <v>0.26900943255425847</v>
      </c>
      <c r="X293" s="478">
        <f t="shared" si="226"/>
        <v>0.79496353496742456</v>
      </c>
      <c r="Y293" s="478">
        <f t="shared" si="227"/>
        <v>0.18098694633355911</v>
      </c>
      <c r="AB293" s="446">
        <f t="shared" si="233"/>
        <v>0.41498663795174734</v>
      </c>
    </row>
    <row r="294" spans="1:34" x14ac:dyDescent="0.15">
      <c r="A294" s="432">
        <v>6</v>
      </c>
      <c r="B294" s="457" t="str">
        <f t="shared" si="228"/>
        <v>RW/u</v>
      </c>
      <c r="C294" s="284" t="str">
        <f t="shared" si="223"/>
        <v>protéger le monde</v>
      </c>
      <c r="D294" s="284" t="str">
        <f t="shared" si="224"/>
        <v>prémunir la société de toute menace</v>
      </c>
      <c r="E294" s="471">
        <f t="shared" si="229"/>
        <v>0.41498663795174734</v>
      </c>
      <c r="F294" s="480"/>
      <c r="N294" s="284">
        <f t="shared" si="230"/>
        <v>2</v>
      </c>
      <c r="O294" s="432" t="str">
        <f>usrCode(Q294&amp;R294&amp;S294)</f>
        <v>R.bg</v>
      </c>
      <c r="P294" s="284" t="str">
        <f t="shared" si="225"/>
        <v>agir à sa guise -R-</v>
      </c>
      <c r="Q294" s="432" t="str">
        <f>"/"&amp;LOWER(Q288)</f>
        <v>/u</v>
      </c>
      <c r="R294" s="432" t="str">
        <f>R288</f>
        <v>R</v>
      </c>
      <c r="S294" s="432" t="str">
        <f>"/"&amp;LOWER(S288)</f>
        <v>/w</v>
      </c>
      <c r="W294" s="478">
        <f t="shared" si="232"/>
        <v>0.26900943255425847</v>
      </c>
      <c r="X294" s="478">
        <f t="shared" si="226"/>
        <v>0.79496353496742456</v>
      </c>
      <c r="Y294" s="478">
        <f t="shared" si="227"/>
        <v>0.81901305366644084</v>
      </c>
      <c r="AB294" s="446">
        <f>AVERAGE(W294:Y294)</f>
        <v>0.62766200706270792</v>
      </c>
    </row>
    <row r="295" spans="1:34" x14ac:dyDescent="0.15">
      <c r="A295" s="432">
        <v>7</v>
      </c>
      <c r="B295" s="457" t="str">
        <f t="shared" si="228"/>
        <v>WU/r</v>
      </c>
      <c r="C295" s="284" t="str">
        <f t="shared" si="223"/>
        <v>structurer le monde -WU-</v>
      </c>
      <c r="D295" s="284" t="str">
        <f t="shared" si="224"/>
        <v>travailler au bon ordre du monde</v>
      </c>
      <c r="E295" s="471">
        <f t="shared" si="229"/>
        <v>0.37233799293729203</v>
      </c>
      <c r="F295" s="480"/>
      <c r="N295" s="284">
        <f t="shared" si="230"/>
        <v>8</v>
      </c>
      <c r="O295" s="432" t="str">
        <f t="shared" ref="O295:O296" si="235">usrCode(Q295&amp;R295&amp;S295)</f>
        <v>W.bg</v>
      </c>
      <c r="P295" s="284" t="str">
        <f t="shared" si="225"/>
        <v>être un rouage du monde</v>
      </c>
      <c r="Q295" s="432" t="str">
        <f>"/"&amp;LOWER(Q288)</f>
        <v>/u</v>
      </c>
      <c r="R295" s="432" t="str">
        <f>"/"&amp;LOWER(R288)</f>
        <v>/r</v>
      </c>
      <c r="S295" s="432" t="str">
        <f>S288</f>
        <v>W</v>
      </c>
      <c r="W295" s="478">
        <f t="shared" si="232"/>
        <v>0.26900943255425847</v>
      </c>
      <c r="X295" s="478">
        <f t="shared" si="226"/>
        <v>0.20503646503257544</v>
      </c>
      <c r="Y295" s="478">
        <f t="shared" si="227"/>
        <v>0.18098694633355911</v>
      </c>
      <c r="AB295" s="446">
        <f t="shared" ref="AB295:AB296" si="236">AVERAGE(W295:Y295)</f>
        <v>0.21834428130679764</v>
      </c>
    </row>
    <row r="296" spans="1:34" x14ac:dyDescent="0.15">
      <c r="A296" s="432">
        <v>8</v>
      </c>
      <c r="B296" s="457" t="str">
        <f t="shared" si="228"/>
        <v>W.bg</v>
      </c>
      <c r="C296" s="284" t="str">
        <f t="shared" si="223"/>
        <v>être un rouage du monde</v>
      </c>
      <c r="D296" s="284" t="str">
        <f t="shared" si="224"/>
        <v>remplir son rôle dans la complexité du système</v>
      </c>
      <c r="E296" s="471">
        <f t="shared" si="229"/>
        <v>0.21834428130679764</v>
      </c>
      <c r="F296" s="480"/>
      <c r="N296" s="284">
        <f t="shared" si="230"/>
        <v>5</v>
      </c>
      <c r="O296" s="432" t="str">
        <f t="shared" si="235"/>
        <v>/urw</v>
      </c>
      <c r="P296" s="284" t="str">
        <f t="shared" si="225"/>
        <v>ne pas améliorer</v>
      </c>
      <c r="Q296" s="432" t="str">
        <f>"/"&amp;LOWER(Q288)</f>
        <v>/u</v>
      </c>
      <c r="R296" s="432" t="str">
        <f>"/"&amp;LOWER(R288)</f>
        <v>/r</v>
      </c>
      <c r="S296" s="432" t="str">
        <f>"/"&amp;LOWER(S288)</f>
        <v>/w</v>
      </c>
      <c r="W296" s="478">
        <f t="shared" si="232"/>
        <v>0.26900943255425847</v>
      </c>
      <c r="X296" s="478">
        <f t="shared" si="226"/>
        <v>0.20503646503257544</v>
      </c>
      <c r="Y296" s="478">
        <f t="shared" si="227"/>
        <v>0.81901305366644084</v>
      </c>
      <c r="AB296" s="446">
        <f t="shared" si="236"/>
        <v>0.43101965041775819</v>
      </c>
    </row>
    <row r="297" spans="1:34" x14ac:dyDescent="0.15">
      <c r="F297" s="480"/>
    </row>
    <row r="298" spans="1:34" x14ac:dyDescent="0.15">
      <c r="B298" s="457" t="str">
        <f>usrCode(Q298&amp;R298&amp;S298)</f>
        <v>WUB</v>
      </c>
      <c r="C298" s="489" t="str">
        <f>VLOOKUP(B298,LibProfils,5,FALSE)</f>
        <v>orchestrer l'efficacité</v>
      </c>
      <c r="F298" s="480"/>
      <c r="Q298" s="457" t="s">
        <v>0</v>
      </c>
      <c r="R298" s="457" t="s">
        <v>3</v>
      </c>
      <c r="S298" s="457" t="s">
        <v>2</v>
      </c>
    </row>
    <row r="299" spans="1:34" x14ac:dyDescent="0.15">
      <c r="A299" s="432">
        <v>1</v>
      </c>
      <c r="B299" s="457" t="str">
        <f>VLOOKUP(A299,$N$299:$AB$306,2,FALSE)</f>
        <v>U.rg</v>
      </c>
      <c r="C299" s="284" t="str">
        <f t="shared" ref="C299:C306" si="237">VLOOKUP(B299,LibProfils,4,FALSE)</f>
        <v>développer la connaissance</v>
      </c>
      <c r="D299" s="284" t="str">
        <f t="shared" ref="D299:D306" si="238">VLOOKUP(B299,LibProfils,5,FALSE)</f>
        <v>comprendre l'inconnu</v>
      </c>
      <c r="E299" s="471">
        <f>VLOOKUP(A299,$N$299:$AB$306,15,FALSE)</f>
        <v>0.77072501739516008</v>
      </c>
      <c r="F299" s="480"/>
      <c r="N299" s="284">
        <f>RANK(AB299,$AB$299:$AB$306)</f>
        <v>7</v>
      </c>
      <c r="O299" s="432" t="str">
        <f>usrCode(Q299&amp;R299&amp;S299)</f>
        <v>WUB</v>
      </c>
      <c r="P299" s="284" t="str">
        <f t="shared" ref="P299:P306" si="239">VLOOKUP(O299,LibProfils,4,FALSE)</f>
        <v>administrer</v>
      </c>
      <c r="Q299" s="432" t="str">
        <f>Q298</f>
        <v>W</v>
      </c>
      <c r="R299" s="432" t="str">
        <f>R298</f>
        <v>U</v>
      </c>
      <c r="S299" s="432" t="str">
        <f>S298</f>
        <v>B</v>
      </c>
      <c r="W299" s="478">
        <f>VLOOKUP(Q299,$I$5:$K$14,3,FALSE)</f>
        <v>0.18098694633355911</v>
      </c>
      <c r="X299" s="478">
        <f t="shared" ref="X299:X306" si="240">VLOOKUP(R299,$I$5:$K$14,3,FALSE)</f>
        <v>0.73099056744574153</v>
      </c>
      <c r="Y299" s="478">
        <f t="shared" ref="Y299:Y306" si="241">VLOOKUP(S299,$I$5:$K$14,3,FALSE)</f>
        <v>0.23782856892670209</v>
      </c>
      <c r="AB299" s="446">
        <f>AVERAGE(W299:Y299)</f>
        <v>0.38326869423533427</v>
      </c>
      <c r="AG299" s="451"/>
      <c r="AH299" s="492"/>
    </row>
    <row r="300" spans="1:34" x14ac:dyDescent="0.15">
      <c r="A300" s="432">
        <v>2</v>
      </c>
      <c r="B300" s="457" t="str">
        <f t="shared" ref="B300:B306" si="242">VLOOKUP(A300,$N$299:$AB$306,2,FALSE)</f>
        <v>/wub</v>
      </c>
      <c r="C300" s="284" t="str">
        <f t="shared" si="237"/>
        <v>ne pas administrer</v>
      </c>
      <c r="D300" s="284" t="str">
        <f t="shared" si="238"/>
        <v>ne pas orchestrer l'efficacité</v>
      </c>
      <c r="E300" s="471">
        <f t="shared" ref="E300:E306" si="243">VLOOKUP(A300,$N$299:$AB$306,15,FALSE)</f>
        <v>0.61673130576466573</v>
      </c>
      <c r="F300" s="480"/>
      <c r="N300" s="284">
        <f t="shared" ref="N300:N306" si="244">RANK(AB300,$AB$299:$AB$306)</f>
        <v>4</v>
      </c>
      <c r="O300" s="432" t="str">
        <f t="shared" ref="O300:O301" si="245">usrCode(Q300&amp;R300&amp;S300)</f>
        <v>WU/b</v>
      </c>
      <c r="P300" s="284" t="str">
        <f t="shared" si="239"/>
        <v>être utile au monde</v>
      </c>
      <c r="Q300" s="432" t="str">
        <f>Q298</f>
        <v>W</v>
      </c>
      <c r="R300" s="432" t="str">
        <f>R298</f>
        <v>U</v>
      </c>
      <c r="S300" s="432" t="str">
        <f>"/"&amp;LOWER(S298)</f>
        <v>/b</v>
      </c>
      <c r="W300" s="478">
        <f t="shared" ref="W300:W306" si="246">VLOOKUP(Q300,$I$5:$K$14,3,FALSE)</f>
        <v>0.18098694633355911</v>
      </c>
      <c r="X300" s="478">
        <f t="shared" si="240"/>
        <v>0.73099056744574153</v>
      </c>
      <c r="Y300" s="478">
        <f t="shared" si="241"/>
        <v>0.76217143107329788</v>
      </c>
      <c r="AB300" s="446">
        <f t="shared" ref="AB300:AB303" si="247">AVERAGE(W300:Y300)</f>
        <v>0.55804964828419956</v>
      </c>
    </row>
    <row r="301" spans="1:34" x14ac:dyDescent="0.15">
      <c r="A301" s="432">
        <v>3</v>
      </c>
      <c r="B301" s="457" t="str">
        <f t="shared" si="242"/>
        <v>UB/w</v>
      </c>
      <c r="C301" s="284" t="str">
        <f t="shared" si="237"/>
        <v>suivre ses plans</v>
      </c>
      <c r="D301" s="284" t="str">
        <f t="shared" si="238"/>
        <v>atteindre ses objectifs selon ses propres règles</v>
      </c>
      <c r="E301" s="471">
        <f t="shared" si="243"/>
        <v>0.59594406334629479</v>
      </c>
      <c r="F301" s="480"/>
      <c r="N301" s="284">
        <f t="shared" si="244"/>
        <v>8</v>
      </c>
      <c r="O301" s="432" t="str">
        <f t="shared" si="245"/>
        <v>WB/u</v>
      </c>
      <c r="P301" s="284" t="str">
        <f t="shared" si="239"/>
        <v>être parmi les puissants</v>
      </c>
      <c r="Q301" s="432" t="str">
        <f>Q298</f>
        <v>W</v>
      </c>
      <c r="R301" s="432" t="str">
        <f>"/"&amp;LOWER(R298)</f>
        <v>/u</v>
      </c>
      <c r="S301" s="432" t="str">
        <f>S298</f>
        <v>B</v>
      </c>
      <c r="W301" s="478">
        <f t="shared" si="246"/>
        <v>0.18098694633355911</v>
      </c>
      <c r="X301" s="478">
        <f t="shared" si="240"/>
        <v>0.26900943255425847</v>
      </c>
      <c r="Y301" s="478">
        <f t="shared" si="241"/>
        <v>0.23782856892670209</v>
      </c>
      <c r="AB301" s="446">
        <f t="shared" si="247"/>
        <v>0.22927498260483989</v>
      </c>
    </row>
    <row r="302" spans="1:34" x14ac:dyDescent="0.15">
      <c r="A302" s="432">
        <v>4</v>
      </c>
      <c r="B302" s="457" t="str">
        <f t="shared" si="242"/>
        <v>WU/b</v>
      </c>
      <c r="C302" s="284" t="str">
        <f t="shared" si="237"/>
        <v>être utile au monde</v>
      </c>
      <c r="D302" s="284" t="str">
        <f t="shared" si="238"/>
        <v>être efficace dans le respect du système</v>
      </c>
      <c r="E302" s="471">
        <f t="shared" si="243"/>
        <v>0.55804964828419956</v>
      </c>
      <c r="F302" s="480"/>
      <c r="N302" s="284">
        <f t="shared" si="244"/>
        <v>6</v>
      </c>
      <c r="O302" s="432" t="str">
        <f>usrCode(Q302&amp;R302&amp;S302)</f>
        <v>W.rg</v>
      </c>
      <c r="P302" s="284" t="str">
        <f t="shared" si="239"/>
        <v>soutenir ce qui est</v>
      </c>
      <c r="Q302" s="432" t="str">
        <f>Q298</f>
        <v>W</v>
      </c>
      <c r="R302" s="432" t="str">
        <f>"/"&amp;LOWER(R298)</f>
        <v>/u</v>
      </c>
      <c r="S302" s="432" t="str">
        <f>"/"&amp;LOWER(S298)</f>
        <v>/b</v>
      </c>
      <c r="W302" s="478">
        <f t="shared" si="246"/>
        <v>0.18098694633355911</v>
      </c>
      <c r="X302" s="478">
        <f t="shared" si="240"/>
        <v>0.26900943255425847</v>
      </c>
      <c r="Y302" s="478">
        <f t="shared" si="241"/>
        <v>0.76217143107329788</v>
      </c>
      <c r="AB302" s="446">
        <f t="shared" si="247"/>
        <v>0.40405593665370515</v>
      </c>
    </row>
    <row r="303" spans="1:34" x14ac:dyDescent="0.15">
      <c r="A303" s="432">
        <v>5</v>
      </c>
      <c r="B303" s="457" t="str">
        <f t="shared" si="242"/>
        <v>B.rg</v>
      </c>
      <c r="C303" s="284" t="str">
        <f t="shared" si="237"/>
        <v>être fort</v>
      </c>
      <c r="D303" s="284" t="str">
        <f t="shared" si="238"/>
        <v>être celui qui domine par son énergie</v>
      </c>
      <c r="E303" s="471">
        <f t="shared" si="243"/>
        <v>0.44195035171580049</v>
      </c>
      <c r="F303" s="480"/>
      <c r="N303" s="284">
        <f t="shared" si="244"/>
        <v>3</v>
      </c>
      <c r="O303" s="432" t="str">
        <f t="shared" ref="O303" si="248">usrCode(Q303&amp;R303&amp;S303)</f>
        <v>UB/w</v>
      </c>
      <c r="P303" s="284" t="str">
        <f t="shared" si="239"/>
        <v>suivre ses plans</v>
      </c>
      <c r="Q303" s="432" t="str">
        <f>"/"&amp;LOWER(Q298)</f>
        <v>/w</v>
      </c>
      <c r="R303" s="432" t="str">
        <f>R298</f>
        <v>U</v>
      </c>
      <c r="S303" s="432" t="str">
        <f>S298</f>
        <v>B</v>
      </c>
      <c r="W303" s="478">
        <f t="shared" si="246"/>
        <v>0.81901305366644084</v>
      </c>
      <c r="X303" s="478">
        <f t="shared" si="240"/>
        <v>0.73099056744574153</v>
      </c>
      <c r="Y303" s="478">
        <f t="shared" si="241"/>
        <v>0.23782856892670209</v>
      </c>
      <c r="AB303" s="446">
        <f t="shared" si="247"/>
        <v>0.59594406334629479</v>
      </c>
    </row>
    <row r="304" spans="1:34" x14ac:dyDescent="0.15">
      <c r="A304" s="432">
        <v>6</v>
      </c>
      <c r="B304" s="457" t="str">
        <f t="shared" si="242"/>
        <v>W.rg</v>
      </c>
      <c r="C304" s="284" t="str">
        <f t="shared" si="237"/>
        <v>soutenir ce qui est</v>
      </c>
      <c r="D304" s="284" t="str">
        <f t="shared" si="238"/>
        <v>faire perdurer le système en place</v>
      </c>
      <c r="E304" s="471">
        <f t="shared" si="243"/>
        <v>0.40405593665370515</v>
      </c>
      <c r="F304" s="480"/>
      <c r="N304" s="284">
        <f t="shared" si="244"/>
        <v>1</v>
      </c>
      <c r="O304" s="432" t="str">
        <f>usrCode(Q304&amp;R304&amp;S304)</f>
        <v>U.rg</v>
      </c>
      <c r="P304" s="284" t="str">
        <f t="shared" si="239"/>
        <v>développer la connaissance</v>
      </c>
      <c r="Q304" s="432" t="str">
        <f>"/"&amp;LOWER(Q298)</f>
        <v>/w</v>
      </c>
      <c r="R304" s="432" t="str">
        <f>R298</f>
        <v>U</v>
      </c>
      <c r="S304" s="432" t="str">
        <f>"/"&amp;LOWER(S298)</f>
        <v>/b</v>
      </c>
      <c r="W304" s="478">
        <f t="shared" si="246"/>
        <v>0.81901305366644084</v>
      </c>
      <c r="X304" s="478">
        <f t="shared" si="240"/>
        <v>0.73099056744574153</v>
      </c>
      <c r="Y304" s="478">
        <f t="shared" si="241"/>
        <v>0.76217143107329788</v>
      </c>
      <c r="AB304" s="446">
        <f>AVERAGE(W304:Y304)</f>
        <v>0.77072501739516008</v>
      </c>
    </row>
    <row r="305" spans="1:34" x14ac:dyDescent="0.15">
      <c r="A305" s="432">
        <v>7</v>
      </c>
      <c r="B305" s="457" t="str">
        <f t="shared" si="242"/>
        <v>WUB</v>
      </c>
      <c r="C305" s="284" t="str">
        <f t="shared" si="237"/>
        <v>administrer</v>
      </c>
      <c r="D305" s="284" t="str">
        <f t="shared" si="238"/>
        <v>orchestrer l'efficacité</v>
      </c>
      <c r="E305" s="471">
        <f t="shared" si="243"/>
        <v>0.38326869423533427</v>
      </c>
      <c r="F305" s="480"/>
      <c r="N305" s="284">
        <f t="shared" si="244"/>
        <v>5</v>
      </c>
      <c r="O305" s="432" t="str">
        <f t="shared" ref="O305:O306" si="249">usrCode(Q305&amp;R305&amp;S305)</f>
        <v>B.rg</v>
      </c>
      <c r="P305" s="284" t="str">
        <f t="shared" si="239"/>
        <v>être fort</v>
      </c>
      <c r="Q305" s="432" t="str">
        <f>"/"&amp;LOWER(Q298)</f>
        <v>/w</v>
      </c>
      <c r="R305" s="432" t="str">
        <f>"/"&amp;LOWER(R298)</f>
        <v>/u</v>
      </c>
      <c r="S305" s="432" t="str">
        <f>S298</f>
        <v>B</v>
      </c>
      <c r="W305" s="478">
        <f t="shared" si="246"/>
        <v>0.81901305366644084</v>
      </c>
      <c r="X305" s="478">
        <f t="shared" si="240"/>
        <v>0.26900943255425847</v>
      </c>
      <c r="Y305" s="478">
        <f t="shared" si="241"/>
        <v>0.23782856892670209</v>
      </c>
      <c r="AB305" s="446">
        <f t="shared" ref="AB305:AB306" si="250">AVERAGE(W305:Y305)</f>
        <v>0.44195035171580049</v>
      </c>
    </row>
    <row r="306" spans="1:34" x14ac:dyDescent="0.15">
      <c r="A306" s="432">
        <v>8</v>
      </c>
      <c r="B306" s="457" t="str">
        <f t="shared" si="242"/>
        <v>WB/u</v>
      </c>
      <c r="C306" s="284" t="str">
        <f t="shared" si="237"/>
        <v>être parmi les puissants</v>
      </c>
      <c r="D306" s="284" t="str">
        <f t="shared" si="238"/>
        <v>être de ceux qui ont le pouvoir</v>
      </c>
      <c r="E306" s="471">
        <f t="shared" si="243"/>
        <v>0.22927498260483989</v>
      </c>
      <c r="F306" s="480"/>
      <c r="N306" s="284">
        <f t="shared" si="244"/>
        <v>2</v>
      </c>
      <c r="O306" s="432" t="str">
        <f t="shared" si="249"/>
        <v>/wub</v>
      </c>
      <c r="P306" s="284" t="str">
        <f t="shared" si="239"/>
        <v>ne pas administrer</v>
      </c>
      <c r="Q306" s="432" t="str">
        <f>"/"&amp;LOWER(Q298)</f>
        <v>/w</v>
      </c>
      <c r="R306" s="432" t="str">
        <f>"/"&amp;LOWER(R298)</f>
        <v>/u</v>
      </c>
      <c r="S306" s="432" t="str">
        <f>"/"&amp;LOWER(S298)</f>
        <v>/b</v>
      </c>
      <c r="W306" s="478">
        <f t="shared" si="246"/>
        <v>0.81901305366644084</v>
      </c>
      <c r="X306" s="478">
        <f t="shared" si="240"/>
        <v>0.26900943255425847</v>
      </c>
      <c r="Y306" s="478">
        <f t="shared" si="241"/>
        <v>0.76217143107329788</v>
      </c>
      <c r="AB306" s="446">
        <f t="shared" si="250"/>
        <v>0.61673130576466573</v>
      </c>
    </row>
    <row r="307" spans="1:34" x14ac:dyDescent="0.15">
      <c r="F307" s="480"/>
    </row>
    <row r="308" spans="1:34" x14ac:dyDescent="0.15">
      <c r="B308" s="457" t="str">
        <f>usrCode(Q308&amp;R308&amp;S308)</f>
        <v>BGU</v>
      </c>
      <c r="C308" s="489" t="str">
        <f>VLOOKUP(B308,LibProfils,5,FALSE)</f>
        <v>avoir du pouvoir sur les éléments</v>
      </c>
      <c r="F308" s="480"/>
      <c r="Q308" s="457" t="s">
        <v>2</v>
      </c>
      <c r="R308" s="457" t="s">
        <v>5</v>
      </c>
      <c r="S308" s="457" t="s">
        <v>3</v>
      </c>
    </row>
    <row r="309" spans="1:34" x14ac:dyDescent="0.15">
      <c r="A309" s="432">
        <v>1</v>
      </c>
      <c r="B309" s="457" t="str">
        <f>VLOOKUP(A309,$N$309:$AB$316,2,FALSE)</f>
        <v>GU/b</v>
      </c>
      <c r="C309" s="284" t="str">
        <f t="shared" ref="C309:C316" si="251">VLOOKUP(B309,LibProfils,4,FALSE)</f>
        <v>vivre en souplesse</v>
      </c>
      <c r="D309" s="284" t="str">
        <f t="shared" ref="D309:D316" si="252">VLOOKUP(B309,LibProfils,5,FALSE)</f>
        <v>s'adapter spontanément</v>
      </c>
      <c r="E309" s="471">
        <f>VLOOKUP(A309,$N$309:$AB$316,15,FALSE)</f>
        <v>0.69125356792465598</v>
      </c>
      <c r="F309" s="480"/>
      <c r="N309" s="284">
        <f>RANK(AB309,$AB$309:$AB$316)</f>
        <v>4</v>
      </c>
      <c r="O309" s="432" t="str">
        <f>usrCode(Q309&amp;R309&amp;S309)</f>
        <v>BGU</v>
      </c>
      <c r="P309" s="284" t="str">
        <f t="shared" ref="P309:P316" si="253">VLOOKUP(O309,LibProfils,4,FALSE)</f>
        <v>maîtriser</v>
      </c>
      <c r="Q309" s="432" t="str">
        <f>Q308</f>
        <v>B</v>
      </c>
      <c r="R309" s="432" t="str">
        <f>R308</f>
        <v>G</v>
      </c>
      <c r="S309" s="432" t="str">
        <f>S308</f>
        <v>U</v>
      </c>
      <c r="W309" s="478">
        <f>VLOOKUP(Q309,$I$5:$K$14,3,FALSE)</f>
        <v>0.23782856892670209</v>
      </c>
      <c r="X309" s="478">
        <f t="shared" ref="X309:X316" si="254">VLOOKUP(R309,$I$5:$K$14,3,FALSE)</f>
        <v>0.58059870525492874</v>
      </c>
      <c r="Y309" s="478">
        <f t="shared" ref="Y309:Y316" si="255">VLOOKUP(S309,$I$5:$K$14,3,FALSE)</f>
        <v>0.73099056744574153</v>
      </c>
      <c r="AB309" s="446">
        <f>AVERAGE(W309:Y309)</f>
        <v>0.5164726138757908</v>
      </c>
      <c r="AG309" s="451"/>
      <c r="AH309" s="492"/>
    </row>
    <row r="310" spans="1:34" x14ac:dyDescent="0.15">
      <c r="A310" s="432">
        <v>2</v>
      </c>
      <c r="B310" s="457" t="str">
        <f t="shared" ref="B310:B316" si="256">VLOOKUP(A310,$N$309:$AB$316,2,FALSE)</f>
        <v>U.rw</v>
      </c>
      <c r="C310" s="284" t="str">
        <f t="shared" si="251"/>
        <v>œuvrer pour l'avenir</v>
      </c>
      <c r="D310" s="284" t="str">
        <f t="shared" si="252"/>
        <v>améliorer les processus sans cesse</v>
      </c>
      <c r="E310" s="471">
        <f t="shared" ref="E310:E316" si="257">VLOOKUP(A310,$N$309:$AB$316,15,FALSE)</f>
        <v>0.63752109775470356</v>
      </c>
      <c r="F310" s="480"/>
      <c r="N310" s="284">
        <f t="shared" ref="N310:N316" si="258">RANK(AB310,$AB$309:$AB$316)</f>
        <v>7</v>
      </c>
      <c r="O310" s="432" t="str">
        <f t="shared" ref="O310:O311" si="259">usrCode(Q310&amp;R310&amp;S310)</f>
        <v>BG/u</v>
      </c>
      <c r="P310" s="284" t="str">
        <f t="shared" si="253"/>
        <v>s'enrichir</v>
      </c>
      <c r="Q310" s="432" t="str">
        <f>Q308</f>
        <v>B</v>
      </c>
      <c r="R310" s="432" t="str">
        <f>R308</f>
        <v>G</v>
      </c>
      <c r="S310" s="432" t="str">
        <f>"/"&amp;LOWER(S308)</f>
        <v>/u</v>
      </c>
      <c r="W310" s="478">
        <f t="shared" ref="W310:W316" si="260">VLOOKUP(Q310,$I$5:$K$14,3,FALSE)</f>
        <v>0.23782856892670209</v>
      </c>
      <c r="X310" s="478">
        <f t="shared" si="254"/>
        <v>0.58059870525492874</v>
      </c>
      <c r="Y310" s="478">
        <f t="shared" si="255"/>
        <v>0.26900943255425847</v>
      </c>
      <c r="AB310" s="446">
        <f t="shared" ref="AB310:AB313" si="261">AVERAGE(W310:Y310)</f>
        <v>0.36247890224529639</v>
      </c>
    </row>
    <row r="311" spans="1:34" x14ac:dyDescent="0.15">
      <c r="A311" s="432">
        <v>3</v>
      </c>
      <c r="B311" s="457" t="str">
        <f t="shared" si="256"/>
        <v>G.rw</v>
      </c>
      <c r="C311" s="284" t="str">
        <f t="shared" si="251"/>
        <v>être heureux -G-</v>
      </c>
      <c r="D311" s="284" t="str">
        <f t="shared" si="252"/>
        <v>apprécier sa vie telle qu'elle est</v>
      </c>
      <c r="E311" s="471">
        <f t="shared" si="257"/>
        <v>0.53725985629416173</v>
      </c>
      <c r="F311" s="480"/>
      <c r="N311" s="284">
        <f t="shared" si="258"/>
        <v>6</v>
      </c>
      <c r="O311" s="432" t="str">
        <f t="shared" si="259"/>
        <v>UB/g</v>
      </c>
      <c r="P311" s="284" t="str">
        <f t="shared" si="253"/>
        <v>réussir coûte que coûte -UB-</v>
      </c>
      <c r="Q311" s="432" t="str">
        <f>Q308</f>
        <v>B</v>
      </c>
      <c r="R311" s="432" t="str">
        <f>"/"&amp;LOWER(R308)</f>
        <v>/g</v>
      </c>
      <c r="S311" s="432" t="str">
        <f>S308</f>
        <v>U</v>
      </c>
      <c r="W311" s="478">
        <f t="shared" si="260"/>
        <v>0.23782856892670209</v>
      </c>
      <c r="X311" s="478">
        <f t="shared" si="254"/>
        <v>0.41940129474507126</v>
      </c>
      <c r="Y311" s="478">
        <f t="shared" si="255"/>
        <v>0.73099056744574153</v>
      </c>
      <c r="AB311" s="446">
        <f t="shared" si="261"/>
        <v>0.46274014370583832</v>
      </c>
    </row>
    <row r="312" spans="1:34" x14ac:dyDescent="0.15">
      <c r="A312" s="432">
        <v>4</v>
      </c>
      <c r="B312" s="457" t="str">
        <f t="shared" si="256"/>
        <v>BGU</v>
      </c>
      <c r="C312" s="284" t="str">
        <f t="shared" si="251"/>
        <v>maîtriser</v>
      </c>
      <c r="D312" s="284" t="str">
        <f t="shared" si="252"/>
        <v>avoir du pouvoir sur les éléments</v>
      </c>
      <c r="E312" s="471">
        <f t="shared" si="257"/>
        <v>0.5164726138757908</v>
      </c>
      <c r="F312" s="480"/>
      <c r="N312" s="284">
        <f t="shared" si="258"/>
        <v>8</v>
      </c>
      <c r="O312" s="432" t="str">
        <f>usrCode(Q312&amp;R312&amp;S312)</f>
        <v>B.rw</v>
      </c>
      <c r="P312" s="284" t="str">
        <f t="shared" si="253"/>
        <v>être puissant</v>
      </c>
      <c r="Q312" s="432" t="str">
        <f>Q308</f>
        <v>B</v>
      </c>
      <c r="R312" s="432" t="str">
        <f>"/"&amp;LOWER(R308)</f>
        <v>/g</v>
      </c>
      <c r="S312" s="432" t="str">
        <f>"/"&amp;LOWER(S308)</f>
        <v>/u</v>
      </c>
      <c r="W312" s="478">
        <f t="shared" si="260"/>
        <v>0.23782856892670209</v>
      </c>
      <c r="X312" s="478">
        <f t="shared" si="254"/>
        <v>0.41940129474507126</v>
      </c>
      <c r="Y312" s="478">
        <f t="shared" si="255"/>
        <v>0.26900943255425847</v>
      </c>
      <c r="AB312" s="446">
        <f t="shared" si="261"/>
        <v>0.30874643207534397</v>
      </c>
    </row>
    <row r="313" spans="1:34" x14ac:dyDescent="0.15">
      <c r="A313" s="432">
        <v>5</v>
      </c>
      <c r="B313" s="457" t="str">
        <f t="shared" si="256"/>
        <v>/bgu</v>
      </c>
      <c r="C313" s="284" t="str">
        <f t="shared" si="251"/>
        <v>ne pas maîtriser</v>
      </c>
      <c r="D313" s="284" t="str">
        <f t="shared" si="252"/>
        <v>ne pas avoir du pouvoir sur les éléments</v>
      </c>
      <c r="E313" s="471">
        <f t="shared" si="257"/>
        <v>0.48352738612420915</v>
      </c>
      <c r="F313" s="480"/>
      <c r="N313" s="284">
        <f t="shared" si="258"/>
        <v>1</v>
      </c>
      <c r="O313" s="432" t="str">
        <f t="shared" ref="O313" si="262">usrCode(Q313&amp;R313&amp;S313)</f>
        <v>GU/b</v>
      </c>
      <c r="P313" s="284" t="str">
        <f t="shared" si="253"/>
        <v>vivre en souplesse</v>
      </c>
      <c r="Q313" s="432" t="str">
        <f>"/"&amp;LOWER(Q308)</f>
        <v>/b</v>
      </c>
      <c r="R313" s="432" t="str">
        <f>R308</f>
        <v>G</v>
      </c>
      <c r="S313" s="432" t="str">
        <f>S308</f>
        <v>U</v>
      </c>
      <c r="W313" s="478">
        <f t="shared" si="260"/>
        <v>0.76217143107329788</v>
      </c>
      <c r="X313" s="478">
        <f t="shared" si="254"/>
        <v>0.58059870525492874</v>
      </c>
      <c r="Y313" s="478">
        <f t="shared" si="255"/>
        <v>0.73099056744574153</v>
      </c>
      <c r="AB313" s="446">
        <f t="shared" si="261"/>
        <v>0.69125356792465598</v>
      </c>
    </row>
    <row r="314" spans="1:34" x14ac:dyDescent="0.15">
      <c r="A314" s="432">
        <v>6</v>
      </c>
      <c r="B314" s="457" t="str">
        <f t="shared" si="256"/>
        <v>UB/g</v>
      </c>
      <c r="C314" s="284" t="str">
        <f t="shared" si="251"/>
        <v>réussir coûte que coûte -UB-</v>
      </c>
      <c r="D314" s="284" t="str">
        <f t="shared" si="252"/>
        <v>atteindre ses objectifs avec fermeté</v>
      </c>
      <c r="E314" s="471">
        <f t="shared" si="257"/>
        <v>0.46274014370583832</v>
      </c>
      <c r="F314" s="480"/>
      <c r="N314" s="284">
        <f t="shared" si="258"/>
        <v>3</v>
      </c>
      <c r="O314" s="432" t="str">
        <f>usrCode(Q314&amp;R314&amp;S314)</f>
        <v>G.rw</v>
      </c>
      <c r="P314" s="284" t="str">
        <f t="shared" si="253"/>
        <v>être heureux -G-</v>
      </c>
      <c r="Q314" s="432" t="str">
        <f>"/"&amp;LOWER(Q308)</f>
        <v>/b</v>
      </c>
      <c r="R314" s="432" t="str">
        <f>R308</f>
        <v>G</v>
      </c>
      <c r="S314" s="432" t="str">
        <f>"/"&amp;LOWER(S308)</f>
        <v>/u</v>
      </c>
      <c r="W314" s="478">
        <f t="shared" si="260"/>
        <v>0.76217143107329788</v>
      </c>
      <c r="X314" s="478">
        <f t="shared" si="254"/>
        <v>0.58059870525492874</v>
      </c>
      <c r="Y314" s="478">
        <f t="shared" si="255"/>
        <v>0.26900943255425847</v>
      </c>
      <c r="AB314" s="446">
        <f>AVERAGE(W314:Y314)</f>
        <v>0.53725985629416173</v>
      </c>
    </row>
    <row r="315" spans="1:34" x14ac:dyDescent="0.15">
      <c r="A315" s="432">
        <v>7</v>
      </c>
      <c r="B315" s="457" t="str">
        <f t="shared" si="256"/>
        <v>BG/u</v>
      </c>
      <c r="C315" s="284" t="str">
        <f t="shared" si="251"/>
        <v>s'enrichir</v>
      </c>
      <c r="D315" s="284" t="str">
        <f t="shared" si="252"/>
        <v>s'entourer du plus de ressources possible</v>
      </c>
      <c r="E315" s="471">
        <f t="shared" si="257"/>
        <v>0.36247890224529639</v>
      </c>
      <c r="F315" s="480"/>
      <c r="N315" s="284">
        <f t="shared" si="258"/>
        <v>2</v>
      </c>
      <c r="O315" s="432" t="str">
        <f t="shared" ref="O315:O316" si="263">usrCode(Q315&amp;R315&amp;S315)</f>
        <v>U.rw</v>
      </c>
      <c r="P315" s="284" t="str">
        <f t="shared" si="253"/>
        <v>œuvrer pour l'avenir</v>
      </c>
      <c r="Q315" s="432" t="str">
        <f>"/"&amp;LOWER(Q308)</f>
        <v>/b</v>
      </c>
      <c r="R315" s="432" t="str">
        <f>"/"&amp;LOWER(R308)</f>
        <v>/g</v>
      </c>
      <c r="S315" s="432" t="str">
        <f>S308</f>
        <v>U</v>
      </c>
      <c r="W315" s="478">
        <f t="shared" si="260"/>
        <v>0.76217143107329788</v>
      </c>
      <c r="X315" s="478">
        <f t="shared" si="254"/>
        <v>0.41940129474507126</v>
      </c>
      <c r="Y315" s="478">
        <f t="shared" si="255"/>
        <v>0.73099056744574153</v>
      </c>
      <c r="AB315" s="446">
        <f t="shared" ref="AB315:AB316" si="264">AVERAGE(W315:Y315)</f>
        <v>0.63752109775470356</v>
      </c>
    </row>
    <row r="316" spans="1:34" x14ac:dyDescent="0.15">
      <c r="A316" s="432">
        <v>8</v>
      </c>
      <c r="B316" s="457" t="str">
        <f t="shared" si="256"/>
        <v>B.rw</v>
      </c>
      <c r="C316" s="284" t="str">
        <f t="shared" si="251"/>
        <v>être puissant</v>
      </c>
      <c r="D316" s="284" t="str">
        <f t="shared" si="252"/>
        <v>avoir le pouvoir d'impacter</v>
      </c>
      <c r="E316" s="471">
        <f t="shared" si="257"/>
        <v>0.30874643207534397</v>
      </c>
      <c r="F316" s="480"/>
      <c r="N316" s="284">
        <f t="shared" si="258"/>
        <v>5</v>
      </c>
      <c r="O316" s="432" t="str">
        <f t="shared" si="263"/>
        <v>/bgu</v>
      </c>
      <c r="P316" s="284" t="str">
        <f t="shared" si="253"/>
        <v>ne pas maîtriser</v>
      </c>
      <c r="Q316" s="432" t="str">
        <f>"/"&amp;LOWER(Q308)</f>
        <v>/b</v>
      </c>
      <c r="R316" s="432" t="str">
        <f>"/"&amp;LOWER(R308)</f>
        <v>/g</v>
      </c>
      <c r="S316" s="432" t="str">
        <f>"/"&amp;LOWER(S308)</f>
        <v>/u</v>
      </c>
      <c r="W316" s="478">
        <f t="shared" si="260"/>
        <v>0.76217143107329788</v>
      </c>
      <c r="X316" s="478">
        <f t="shared" si="254"/>
        <v>0.41940129474507126</v>
      </c>
      <c r="Y316" s="478">
        <f t="shared" si="255"/>
        <v>0.26900943255425847</v>
      </c>
      <c r="AB316" s="446">
        <f t="shared" si="264"/>
        <v>0.48352738612420915</v>
      </c>
    </row>
    <row r="317" spans="1:34" x14ac:dyDescent="0.15">
      <c r="F317" s="480"/>
      <c r="S317" s="457"/>
    </row>
    <row r="318" spans="1:34" x14ac:dyDescent="0.15">
      <c r="B318" s="457" t="str">
        <f>usrCode(Q318&amp;R318&amp;S318)</f>
        <v>UBR</v>
      </c>
      <c r="C318" s="489" t="str">
        <f>VLOOKUP(B318,LibProfils,5,FALSE)</f>
        <v>concrétiser ses idées</v>
      </c>
      <c r="F318" s="480"/>
      <c r="Q318" s="457" t="s">
        <v>3</v>
      </c>
      <c r="R318" s="457" t="s">
        <v>2</v>
      </c>
      <c r="S318" s="457" t="s">
        <v>4</v>
      </c>
    </row>
    <row r="319" spans="1:34" x14ac:dyDescent="0.15">
      <c r="A319" s="432">
        <v>1</v>
      </c>
      <c r="B319" s="457" t="str">
        <f>VLOOKUP(A319,$N$319:$AB$326,2,FALSE)</f>
        <v>UR/b</v>
      </c>
      <c r="C319" s="284" t="str">
        <f t="shared" ref="C319:C326" si="265">VLOOKUP(B319,LibProfils,4,FALSE)</f>
        <v>partager ses idées</v>
      </c>
      <c r="D319" s="284" t="str">
        <f t="shared" ref="D319:D326" si="266">VLOOKUP(B319,LibProfils,5,FALSE)</f>
        <v>communiquer des idées nouvelles</v>
      </c>
      <c r="E319" s="471">
        <f>VLOOKUP(A319,$N$319:$AB$326,15,FALSE)</f>
        <v>0.76270851116215466</v>
      </c>
      <c r="F319" s="480"/>
      <c r="N319" s="284">
        <f>RANK(AB319,$AB$319:$AB$326)</f>
        <v>3</v>
      </c>
      <c r="O319" s="432" t="str">
        <f>usrCode(Q319&amp;R319&amp;S319)</f>
        <v>UBR</v>
      </c>
      <c r="P319" s="284" t="str">
        <f t="shared" ref="P319:P326" si="267">VLOOKUP(O319,LibProfils,4,FALSE)</f>
        <v>accomplir</v>
      </c>
      <c r="Q319" s="432" t="str">
        <f>Q318</f>
        <v>U</v>
      </c>
      <c r="R319" s="432" t="str">
        <f>R318</f>
        <v>B</v>
      </c>
      <c r="S319" s="432" t="str">
        <f>S318</f>
        <v>R</v>
      </c>
      <c r="W319" s="478">
        <f>VLOOKUP(Q319,$I$5:$K$14,3,FALSE)</f>
        <v>0.73099056744574153</v>
      </c>
      <c r="X319" s="478">
        <f t="shared" ref="X319:X326" si="268">VLOOKUP(R319,$I$5:$K$14,3,FALSE)</f>
        <v>0.23782856892670209</v>
      </c>
      <c r="Y319" s="478">
        <f t="shared" ref="Y319:Y326" si="269">VLOOKUP(S319,$I$5:$K$14,3,FALSE)</f>
        <v>0.79496353496742456</v>
      </c>
      <c r="AB319" s="446">
        <f>AVERAGE(W319:Y319)</f>
        <v>0.58792755711328937</v>
      </c>
      <c r="AG319" s="451"/>
      <c r="AH319" s="492"/>
    </row>
    <row r="320" spans="1:34" x14ac:dyDescent="0.15">
      <c r="A320" s="432">
        <v>2</v>
      </c>
      <c r="B320" s="457" t="str">
        <f t="shared" ref="B320:B326" si="270">VLOOKUP(A320,$N$319:$AB$326,2,FALSE)</f>
        <v>R.gw</v>
      </c>
      <c r="C320" s="284" t="str">
        <f t="shared" si="265"/>
        <v>inspirer le monde</v>
      </c>
      <c r="D320" s="284" t="str">
        <f t="shared" si="266"/>
        <v>être celui dont on suit les idées</v>
      </c>
      <c r="E320" s="471">
        <f t="shared" ref="E320:E326" si="271">VLOOKUP(A320,$N$319:$AB$326,15,FALSE)</f>
        <v>0.6087147995316603</v>
      </c>
      <c r="F320" s="480"/>
      <c r="N320" s="284">
        <f t="shared" ref="N320:N326" si="272">RANK(AB320,$AB$319:$AB$326)</f>
        <v>7</v>
      </c>
      <c r="O320" s="432" t="str">
        <f t="shared" ref="O320:O321" si="273">usrCode(Q320&amp;R320&amp;S320)</f>
        <v>UB/r</v>
      </c>
      <c r="P320" s="284" t="str">
        <f t="shared" si="267"/>
        <v>réaliser ses ambitions</v>
      </c>
      <c r="Q320" s="432" t="str">
        <f>Q318</f>
        <v>U</v>
      </c>
      <c r="R320" s="432" t="str">
        <f>R318</f>
        <v>B</v>
      </c>
      <c r="S320" s="432" t="str">
        <f>"/"&amp;LOWER(S318)</f>
        <v>/r</v>
      </c>
      <c r="W320" s="478">
        <f t="shared" ref="W320:W326" si="274">VLOOKUP(Q320,$I$5:$K$14,3,FALSE)</f>
        <v>0.73099056744574153</v>
      </c>
      <c r="X320" s="478">
        <f t="shared" si="268"/>
        <v>0.23782856892670209</v>
      </c>
      <c r="Y320" s="478">
        <f t="shared" si="269"/>
        <v>0.20503646503257544</v>
      </c>
      <c r="AB320" s="446">
        <f t="shared" ref="AB320:AB323" si="275">AVERAGE(W320:Y320)</f>
        <v>0.39128520046833976</v>
      </c>
    </row>
    <row r="321" spans="1:34" x14ac:dyDescent="0.15">
      <c r="A321" s="432">
        <v>3</v>
      </c>
      <c r="B321" s="457" t="str">
        <f t="shared" si="270"/>
        <v>UBR</v>
      </c>
      <c r="C321" s="284" t="str">
        <f t="shared" si="265"/>
        <v>accomplir</v>
      </c>
      <c r="D321" s="284" t="str">
        <f t="shared" si="266"/>
        <v>concrétiser ses idées</v>
      </c>
      <c r="E321" s="471">
        <f t="shared" si="271"/>
        <v>0.58792755711328937</v>
      </c>
      <c r="F321" s="480"/>
      <c r="N321" s="284">
        <f t="shared" si="272"/>
        <v>1</v>
      </c>
      <c r="O321" s="432" t="str">
        <f t="shared" si="273"/>
        <v>UR/b</v>
      </c>
      <c r="P321" s="284" t="str">
        <f t="shared" si="267"/>
        <v>partager ses idées</v>
      </c>
      <c r="Q321" s="432" t="str">
        <f>Q318</f>
        <v>U</v>
      </c>
      <c r="R321" s="432" t="str">
        <f>"/"&amp;LOWER(R318)</f>
        <v>/b</v>
      </c>
      <c r="S321" s="432" t="str">
        <f>S318</f>
        <v>R</v>
      </c>
      <c r="W321" s="478">
        <f t="shared" si="274"/>
        <v>0.73099056744574153</v>
      </c>
      <c r="X321" s="478">
        <f t="shared" si="268"/>
        <v>0.76217143107329788</v>
      </c>
      <c r="Y321" s="478">
        <f t="shared" si="269"/>
        <v>0.79496353496742456</v>
      </c>
      <c r="AB321" s="446">
        <f t="shared" si="275"/>
        <v>0.76270851116215466</v>
      </c>
    </row>
    <row r="322" spans="1:34" x14ac:dyDescent="0.15">
      <c r="A322" s="432">
        <v>4</v>
      </c>
      <c r="B322" s="457" t="str">
        <f t="shared" si="270"/>
        <v>U.gw</v>
      </c>
      <c r="C322" s="284" t="str">
        <f t="shared" si="265"/>
        <v>organiser le savoir</v>
      </c>
      <c r="D322" s="284" t="str">
        <f t="shared" si="266"/>
        <v>rendre le savoir accessible</v>
      </c>
      <c r="E322" s="471">
        <f t="shared" si="271"/>
        <v>0.56606615451720499</v>
      </c>
      <c r="F322" s="480"/>
      <c r="N322" s="284">
        <f t="shared" si="272"/>
        <v>4</v>
      </c>
      <c r="O322" s="432" t="str">
        <f>usrCode(Q322&amp;R322&amp;S322)</f>
        <v>U.gw</v>
      </c>
      <c r="P322" s="284" t="str">
        <f t="shared" si="267"/>
        <v>organiser le savoir</v>
      </c>
      <c r="Q322" s="432" t="str">
        <f>Q318</f>
        <v>U</v>
      </c>
      <c r="R322" s="432" t="str">
        <f>"/"&amp;LOWER(R318)</f>
        <v>/b</v>
      </c>
      <c r="S322" s="432" t="str">
        <f>"/"&amp;LOWER(S318)</f>
        <v>/r</v>
      </c>
      <c r="W322" s="478">
        <f t="shared" si="274"/>
        <v>0.73099056744574153</v>
      </c>
      <c r="X322" s="478">
        <f t="shared" si="268"/>
        <v>0.76217143107329788</v>
      </c>
      <c r="Y322" s="478">
        <f t="shared" si="269"/>
        <v>0.20503646503257544</v>
      </c>
      <c r="AB322" s="446">
        <f t="shared" si="275"/>
        <v>0.56606615451720499</v>
      </c>
    </row>
    <row r="323" spans="1:34" x14ac:dyDescent="0.15">
      <c r="A323" s="432">
        <v>5</v>
      </c>
      <c r="B323" s="457" t="str">
        <f t="shared" si="270"/>
        <v>BR/u</v>
      </c>
      <c r="C323" s="284" t="str">
        <f t="shared" si="265"/>
        <v>avoir de suite</v>
      </c>
      <c r="D323" s="284" t="str">
        <f t="shared" si="266"/>
        <v>obtenir satisfaction -peu importe comment-</v>
      </c>
      <c r="E323" s="471">
        <f t="shared" si="271"/>
        <v>0.43393384548279501</v>
      </c>
      <c r="F323" s="480"/>
      <c r="N323" s="284">
        <f t="shared" si="272"/>
        <v>5</v>
      </c>
      <c r="O323" s="432" t="str">
        <f t="shared" ref="O323" si="276">usrCode(Q323&amp;R323&amp;S323)</f>
        <v>BR/u</v>
      </c>
      <c r="P323" s="284" t="str">
        <f t="shared" si="267"/>
        <v>avoir de suite</v>
      </c>
      <c r="Q323" s="432" t="str">
        <f>"/"&amp;LOWER(Q318)</f>
        <v>/u</v>
      </c>
      <c r="R323" s="432" t="str">
        <f>R318</f>
        <v>B</v>
      </c>
      <c r="S323" s="432" t="str">
        <f>S318</f>
        <v>R</v>
      </c>
      <c r="W323" s="478">
        <f t="shared" si="274"/>
        <v>0.26900943255425847</v>
      </c>
      <c r="X323" s="478">
        <f t="shared" si="268"/>
        <v>0.23782856892670209</v>
      </c>
      <c r="Y323" s="478">
        <f t="shared" si="269"/>
        <v>0.79496353496742456</v>
      </c>
      <c r="AB323" s="446">
        <f t="shared" si="275"/>
        <v>0.43393384548279501</v>
      </c>
    </row>
    <row r="324" spans="1:34" x14ac:dyDescent="0.15">
      <c r="A324" s="432">
        <v>6</v>
      </c>
      <c r="B324" s="457" t="str">
        <f t="shared" si="270"/>
        <v>/ubr</v>
      </c>
      <c r="C324" s="284" t="str">
        <f t="shared" si="265"/>
        <v>ne pas accomplir</v>
      </c>
      <c r="D324" s="284" t="str">
        <f t="shared" si="266"/>
        <v>ne pas concrétiser ses idées</v>
      </c>
      <c r="E324" s="471">
        <f t="shared" si="271"/>
        <v>0.41207244288671063</v>
      </c>
      <c r="F324" s="480"/>
      <c r="N324" s="284">
        <f t="shared" si="272"/>
        <v>8</v>
      </c>
      <c r="O324" s="432" t="str">
        <f>usrCode(Q324&amp;R324&amp;S324)</f>
        <v>B.gw</v>
      </c>
      <c r="P324" s="284" t="str">
        <f t="shared" si="267"/>
        <v>être le premier</v>
      </c>
      <c r="Q324" s="432" t="str">
        <f>"/"&amp;LOWER(Q318)</f>
        <v>/u</v>
      </c>
      <c r="R324" s="432" t="str">
        <f>R318</f>
        <v>B</v>
      </c>
      <c r="S324" s="432" t="str">
        <f>"/"&amp;LOWER(S318)</f>
        <v>/r</v>
      </c>
      <c r="W324" s="478">
        <f t="shared" si="274"/>
        <v>0.26900943255425847</v>
      </c>
      <c r="X324" s="478">
        <f t="shared" si="268"/>
        <v>0.23782856892670209</v>
      </c>
      <c r="Y324" s="478">
        <f t="shared" si="269"/>
        <v>0.20503646503257544</v>
      </c>
      <c r="AB324" s="446">
        <f>AVERAGE(W324:Y324)</f>
        <v>0.23729148883784534</v>
      </c>
    </row>
    <row r="325" spans="1:34" x14ac:dyDescent="0.15">
      <c r="A325" s="432">
        <v>7</v>
      </c>
      <c r="B325" s="457" t="str">
        <f t="shared" si="270"/>
        <v>UB/r</v>
      </c>
      <c r="C325" s="284" t="str">
        <f t="shared" si="265"/>
        <v>réaliser ses ambitions</v>
      </c>
      <c r="D325" s="284" t="str">
        <f t="shared" si="266"/>
        <v>atteindre ses objectifs avec discipline</v>
      </c>
      <c r="E325" s="471">
        <f t="shared" si="271"/>
        <v>0.39128520046833976</v>
      </c>
      <c r="F325" s="480"/>
      <c r="N325" s="284">
        <f t="shared" si="272"/>
        <v>2</v>
      </c>
      <c r="O325" s="432" t="str">
        <f t="shared" ref="O325:O326" si="277">usrCode(Q325&amp;R325&amp;S325)</f>
        <v>R.gw</v>
      </c>
      <c r="P325" s="284" t="str">
        <f t="shared" si="267"/>
        <v>inspirer le monde</v>
      </c>
      <c r="Q325" s="432" t="str">
        <f>"/"&amp;LOWER(Q318)</f>
        <v>/u</v>
      </c>
      <c r="R325" s="432" t="str">
        <f>"/"&amp;LOWER(R318)</f>
        <v>/b</v>
      </c>
      <c r="S325" s="432" t="str">
        <f>S318</f>
        <v>R</v>
      </c>
      <c r="W325" s="478">
        <f t="shared" si="274"/>
        <v>0.26900943255425847</v>
      </c>
      <c r="X325" s="478">
        <f t="shared" si="268"/>
        <v>0.76217143107329788</v>
      </c>
      <c r="Y325" s="478">
        <f t="shared" si="269"/>
        <v>0.79496353496742456</v>
      </c>
      <c r="AB325" s="446">
        <f t="shared" ref="AB325:AB326" si="278">AVERAGE(W325:Y325)</f>
        <v>0.6087147995316603</v>
      </c>
    </row>
    <row r="326" spans="1:34" x14ac:dyDescent="0.15">
      <c r="A326" s="432">
        <v>8</v>
      </c>
      <c r="B326" s="457" t="str">
        <f t="shared" si="270"/>
        <v>B.gw</v>
      </c>
      <c r="C326" s="284" t="str">
        <f t="shared" si="265"/>
        <v>être le premier</v>
      </c>
      <c r="D326" s="284" t="str">
        <f t="shared" si="266"/>
        <v>être le dirigeant des autres</v>
      </c>
      <c r="E326" s="471">
        <f t="shared" si="271"/>
        <v>0.23729148883784534</v>
      </c>
      <c r="F326" s="480"/>
      <c r="N326" s="284">
        <f t="shared" si="272"/>
        <v>6</v>
      </c>
      <c r="O326" s="432" t="str">
        <f t="shared" si="277"/>
        <v>/ubr</v>
      </c>
      <c r="P326" s="284" t="str">
        <f t="shared" si="267"/>
        <v>ne pas accomplir</v>
      </c>
      <c r="Q326" s="432" t="str">
        <f>"/"&amp;LOWER(Q318)</f>
        <v>/u</v>
      </c>
      <c r="R326" s="432" t="str">
        <f>"/"&amp;LOWER(R318)</f>
        <v>/b</v>
      </c>
      <c r="S326" s="432" t="str">
        <f>"/"&amp;LOWER(S318)</f>
        <v>/r</v>
      </c>
      <c r="W326" s="478">
        <f t="shared" si="274"/>
        <v>0.26900943255425847</v>
      </c>
      <c r="X326" s="478">
        <f t="shared" si="268"/>
        <v>0.76217143107329788</v>
      </c>
      <c r="Y326" s="478">
        <f t="shared" si="269"/>
        <v>0.20503646503257544</v>
      </c>
      <c r="AB326" s="446">
        <f t="shared" si="278"/>
        <v>0.41207244288671063</v>
      </c>
    </row>
    <row r="327" spans="1:34" x14ac:dyDescent="0.15">
      <c r="F327" s="480"/>
    </row>
    <row r="328" spans="1:34" x14ac:dyDescent="0.15">
      <c r="B328" s="457" t="str">
        <f>usrCode(Q328&amp;R328&amp;S328)</f>
        <v>RWB</v>
      </c>
      <c r="C328" s="489" t="str">
        <f>VLOOKUP(B328,LibProfils,5,FALSE)</f>
        <v>garantir l'ordre du monde</v>
      </c>
      <c r="F328" s="480"/>
      <c r="Q328" s="457" t="s">
        <v>4</v>
      </c>
      <c r="R328" s="457" t="s">
        <v>0</v>
      </c>
      <c r="S328" s="457" t="s">
        <v>2</v>
      </c>
    </row>
    <row r="329" spans="1:34" x14ac:dyDescent="0.15">
      <c r="A329" s="432">
        <v>1</v>
      </c>
      <c r="B329" s="457" t="str">
        <f>VLOOKUP(A329,$N$329:$AB$336,2,FALSE)</f>
        <v>R.gu</v>
      </c>
      <c r="C329" s="284" t="str">
        <f t="shared" ref="C329:C336" si="279">VLOOKUP(B329,LibProfils,4,FALSE)</f>
        <v>vivre l'aventure</v>
      </c>
      <c r="D329" s="284" t="str">
        <f t="shared" ref="D329:D336" si="280">VLOOKUP(B329,LibProfils,5,FALSE)</f>
        <v>explorer l'inconnu sans souci des risques</v>
      </c>
      <c r="E329" s="471">
        <f>VLOOKUP(A329,$N$329:$AB$336,15,FALSE)</f>
        <v>0.79204933990238768</v>
      </c>
      <c r="F329" s="480"/>
      <c r="N329" s="284">
        <f>RANK(AB329,$AB$329:$AB$336)</f>
        <v>6</v>
      </c>
      <c r="O329" s="432" t="str">
        <f>usrCode(Q329&amp;R329&amp;S329)</f>
        <v>RWB</v>
      </c>
      <c r="P329" s="284" t="str">
        <f t="shared" ref="P329:P336" si="281">VLOOKUP(O329,LibProfils,4,FALSE)</f>
        <v>diriger</v>
      </c>
      <c r="Q329" s="432" t="str">
        <f>Q328</f>
        <v>R</v>
      </c>
      <c r="R329" s="432" t="str">
        <f>R328</f>
        <v>W</v>
      </c>
      <c r="S329" s="432" t="str">
        <f>S328</f>
        <v>B</v>
      </c>
      <c r="W329" s="478">
        <f>VLOOKUP(Q329,$I$5:$K$14,3,FALSE)</f>
        <v>0.79496353496742456</v>
      </c>
      <c r="X329" s="478">
        <f t="shared" ref="X329:X336" si="282">VLOOKUP(R329,$I$5:$K$14,3,FALSE)</f>
        <v>0.18098694633355911</v>
      </c>
      <c r="Y329" s="478">
        <f t="shared" ref="Y329:Y336" si="283">VLOOKUP(S329,$I$5:$K$14,3,FALSE)</f>
        <v>0.23782856892670209</v>
      </c>
      <c r="AB329" s="446">
        <f>AVERAGE(W329:Y329)</f>
        <v>0.40459301674256193</v>
      </c>
      <c r="AG329" s="451"/>
      <c r="AH329" s="492"/>
    </row>
    <row r="330" spans="1:34" x14ac:dyDescent="0.15">
      <c r="A330" s="432">
        <v>2</v>
      </c>
      <c r="B330" s="457" t="str">
        <f t="shared" ref="B330:B336" si="284">VLOOKUP(A330,$N$329:$AB$336,2,FALSE)</f>
        <v>BR/w</v>
      </c>
      <c r="C330" s="284" t="str">
        <f t="shared" si="279"/>
        <v>être tout-puissant -BR</v>
      </c>
      <c r="D330" s="284" t="str">
        <f t="shared" si="280"/>
        <v>obtenir satisfaction sans limite</v>
      </c>
      <c r="E330" s="471">
        <f t="shared" ref="E330:E336" si="285">VLOOKUP(A330,$N$329:$AB$336,15,FALSE)</f>
        <v>0.61726838585352251</v>
      </c>
      <c r="F330" s="480"/>
      <c r="N330" s="284">
        <f t="shared" ref="N330:N336" si="286">RANK(AB330,$AB$329:$AB$336)</f>
        <v>4</v>
      </c>
      <c r="O330" s="432" t="str">
        <f t="shared" ref="O330:O331" si="287">usrCode(Q330&amp;R330&amp;S330)</f>
        <v>RW/b</v>
      </c>
      <c r="P330" s="284" t="str">
        <f t="shared" si="281"/>
        <v>assister le monde</v>
      </c>
      <c r="Q330" s="432" t="str">
        <f>Q328</f>
        <v>R</v>
      </c>
      <c r="R330" s="432" t="str">
        <f>R328</f>
        <v>W</v>
      </c>
      <c r="S330" s="432" t="str">
        <f>"/"&amp;LOWER(S328)</f>
        <v>/b</v>
      </c>
      <c r="W330" s="478">
        <f t="shared" ref="W330:W336" si="288">VLOOKUP(Q330,$I$5:$K$14,3,FALSE)</f>
        <v>0.79496353496742456</v>
      </c>
      <c r="X330" s="478">
        <f t="shared" si="282"/>
        <v>0.18098694633355911</v>
      </c>
      <c r="Y330" s="478">
        <f t="shared" si="283"/>
        <v>0.76217143107329788</v>
      </c>
      <c r="AB330" s="446">
        <f t="shared" ref="AB330:AB333" si="289">AVERAGE(W330:Y330)</f>
        <v>0.57937397079142716</v>
      </c>
    </row>
    <row r="331" spans="1:34" x14ac:dyDescent="0.15">
      <c r="A331" s="432">
        <v>3</v>
      </c>
      <c r="B331" s="457" t="str">
        <f t="shared" si="284"/>
        <v>/rwb</v>
      </c>
      <c r="C331" s="284" t="str">
        <f t="shared" si="279"/>
        <v>ne pas diriger</v>
      </c>
      <c r="D331" s="284" t="str">
        <f t="shared" si="280"/>
        <v>ne pas garantir l'ordre du monde</v>
      </c>
      <c r="E331" s="471">
        <f t="shared" si="285"/>
        <v>0.59540698325743813</v>
      </c>
      <c r="F331" s="480"/>
      <c r="N331" s="284">
        <f t="shared" si="286"/>
        <v>2</v>
      </c>
      <c r="O331" s="432" t="str">
        <f t="shared" si="287"/>
        <v>BR/w</v>
      </c>
      <c r="P331" s="284" t="str">
        <f t="shared" si="281"/>
        <v>être tout-puissant -BR</v>
      </c>
      <c r="Q331" s="432" t="str">
        <f>Q328</f>
        <v>R</v>
      </c>
      <c r="R331" s="432" t="str">
        <f>"/"&amp;LOWER(R328)</f>
        <v>/w</v>
      </c>
      <c r="S331" s="432" t="str">
        <f>S328</f>
        <v>B</v>
      </c>
      <c r="W331" s="478">
        <f t="shared" si="288"/>
        <v>0.79496353496742456</v>
      </c>
      <c r="X331" s="478">
        <f t="shared" si="282"/>
        <v>0.81901305366644084</v>
      </c>
      <c r="Y331" s="478">
        <f t="shared" si="283"/>
        <v>0.23782856892670209</v>
      </c>
      <c r="AB331" s="446">
        <f t="shared" si="289"/>
        <v>0.61726838585352251</v>
      </c>
    </row>
    <row r="332" spans="1:34" x14ac:dyDescent="0.15">
      <c r="A332" s="432">
        <v>4</v>
      </c>
      <c r="B332" s="457" t="str">
        <f t="shared" si="284"/>
        <v>RW/b</v>
      </c>
      <c r="C332" s="284" t="str">
        <f t="shared" si="279"/>
        <v>assister le monde</v>
      </c>
      <c r="D332" s="284" t="str">
        <f t="shared" si="280"/>
        <v>servir la société sans enjeu de pouvoir</v>
      </c>
      <c r="E332" s="471">
        <f t="shared" si="285"/>
        <v>0.57937397079142716</v>
      </c>
      <c r="F332" s="480"/>
      <c r="N332" s="284">
        <f t="shared" si="286"/>
        <v>1</v>
      </c>
      <c r="O332" s="432" t="str">
        <f>usrCode(Q332&amp;R332&amp;S332)</f>
        <v>R.gu</v>
      </c>
      <c r="P332" s="284" t="str">
        <f t="shared" si="281"/>
        <v>vivre l'aventure</v>
      </c>
      <c r="Q332" s="432" t="str">
        <f>Q328</f>
        <v>R</v>
      </c>
      <c r="R332" s="432" t="str">
        <f>"/"&amp;LOWER(R328)</f>
        <v>/w</v>
      </c>
      <c r="S332" s="432" t="str">
        <f>"/"&amp;LOWER(S328)</f>
        <v>/b</v>
      </c>
      <c r="W332" s="478">
        <f t="shared" si="288"/>
        <v>0.79496353496742456</v>
      </c>
      <c r="X332" s="478">
        <f t="shared" si="282"/>
        <v>0.81901305366644084</v>
      </c>
      <c r="Y332" s="478">
        <f t="shared" si="283"/>
        <v>0.76217143107329788</v>
      </c>
      <c r="AB332" s="446">
        <f t="shared" si="289"/>
        <v>0.79204933990238768</v>
      </c>
    </row>
    <row r="333" spans="1:34" x14ac:dyDescent="0.15">
      <c r="A333" s="432">
        <v>5</v>
      </c>
      <c r="B333" s="457" t="str">
        <f t="shared" si="284"/>
        <v>B.gu</v>
      </c>
      <c r="C333" s="284" t="str">
        <f t="shared" si="279"/>
        <v>être meilleur</v>
      </c>
      <c r="D333" s="284" t="str">
        <f t="shared" si="280"/>
        <v>être celui qui domine par ses capacités</v>
      </c>
      <c r="E333" s="471">
        <f t="shared" si="285"/>
        <v>0.42062602920857284</v>
      </c>
      <c r="F333" s="480"/>
      <c r="N333" s="284">
        <f t="shared" si="286"/>
        <v>8</v>
      </c>
      <c r="O333" s="432" t="str">
        <f t="shared" ref="O333" si="290">usrCode(Q333&amp;R333&amp;S333)</f>
        <v>WB/r</v>
      </c>
      <c r="P333" s="284" t="str">
        <f t="shared" si="281"/>
        <v>gouverner le monde</v>
      </c>
      <c r="Q333" s="432" t="str">
        <f>"/"&amp;LOWER(Q328)</f>
        <v>/r</v>
      </c>
      <c r="R333" s="432" t="str">
        <f>R328</f>
        <v>W</v>
      </c>
      <c r="S333" s="432" t="str">
        <f>S328</f>
        <v>B</v>
      </c>
      <c r="W333" s="478">
        <f t="shared" si="288"/>
        <v>0.20503646503257544</v>
      </c>
      <c r="X333" s="478">
        <f t="shared" si="282"/>
        <v>0.18098694633355911</v>
      </c>
      <c r="Y333" s="478">
        <f t="shared" si="283"/>
        <v>0.23782856892670209</v>
      </c>
      <c r="AB333" s="446">
        <f t="shared" si="289"/>
        <v>0.20795066009761221</v>
      </c>
    </row>
    <row r="334" spans="1:34" x14ac:dyDescent="0.15">
      <c r="A334" s="432">
        <v>6</v>
      </c>
      <c r="B334" s="457" t="str">
        <f t="shared" si="284"/>
        <v>RWB</v>
      </c>
      <c r="C334" s="284" t="str">
        <f t="shared" si="279"/>
        <v>diriger</v>
      </c>
      <c r="D334" s="284" t="str">
        <f t="shared" si="280"/>
        <v>garantir l'ordre du monde</v>
      </c>
      <c r="E334" s="471">
        <f t="shared" si="285"/>
        <v>0.40459301674256193</v>
      </c>
      <c r="F334" s="480"/>
      <c r="N334" s="284">
        <f t="shared" si="286"/>
        <v>7</v>
      </c>
      <c r="O334" s="432" t="str">
        <f>usrCode(Q334&amp;R334&amp;S334)</f>
        <v>W.gu</v>
      </c>
      <c r="P334" s="284" t="str">
        <f t="shared" si="281"/>
        <v>cultiver la paix -W-</v>
      </c>
      <c r="Q334" s="432" t="str">
        <f>"/"&amp;LOWER(Q328)</f>
        <v>/r</v>
      </c>
      <c r="R334" s="432" t="str">
        <f>R328</f>
        <v>W</v>
      </c>
      <c r="S334" s="432" t="str">
        <f>"/"&amp;LOWER(S328)</f>
        <v>/b</v>
      </c>
      <c r="W334" s="478">
        <f t="shared" si="288"/>
        <v>0.20503646503257544</v>
      </c>
      <c r="X334" s="478">
        <f t="shared" si="282"/>
        <v>0.18098694633355911</v>
      </c>
      <c r="Y334" s="478">
        <f t="shared" si="283"/>
        <v>0.76217143107329788</v>
      </c>
      <c r="AB334" s="446">
        <f>AVERAGE(W334:Y334)</f>
        <v>0.38273161414647744</v>
      </c>
    </row>
    <row r="335" spans="1:34" x14ac:dyDescent="0.15">
      <c r="A335" s="432">
        <v>7</v>
      </c>
      <c r="B335" s="457" t="str">
        <f t="shared" si="284"/>
        <v>W.gu</v>
      </c>
      <c r="C335" s="284" t="str">
        <f t="shared" si="279"/>
        <v>cultiver la paix -W-</v>
      </c>
      <c r="D335" s="284" t="str">
        <f t="shared" si="280"/>
        <v>vivre dans un monde de tolérance</v>
      </c>
      <c r="E335" s="471">
        <f t="shared" si="285"/>
        <v>0.38273161414647744</v>
      </c>
      <c r="F335" s="480"/>
      <c r="N335" s="284">
        <f t="shared" si="286"/>
        <v>5</v>
      </c>
      <c r="O335" s="432" t="str">
        <f t="shared" ref="O335:O336" si="291">usrCode(Q335&amp;R335&amp;S335)</f>
        <v>B.gu</v>
      </c>
      <c r="P335" s="284" t="str">
        <f t="shared" si="281"/>
        <v>être meilleur</v>
      </c>
      <c r="Q335" s="432" t="str">
        <f>"/"&amp;LOWER(Q328)</f>
        <v>/r</v>
      </c>
      <c r="R335" s="432" t="str">
        <f>"/"&amp;LOWER(R328)</f>
        <v>/w</v>
      </c>
      <c r="S335" s="432" t="str">
        <f>S328</f>
        <v>B</v>
      </c>
      <c r="W335" s="478">
        <f t="shared" si="288"/>
        <v>0.20503646503257544</v>
      </c>
      <c r="X335" s="478">
        <f t="shared" si="282"/>
        <v>0.81901305366644084</v>
      </c>
      <c r="Y335" s="478">
        <f t="shared" si="283"/>
        <v>0.23782856892670209</v>
      </c>
      <c r="AB335" s="446">
        <f t="shared" ref="AB335:AB336" si="292">AVERAGE(W335:Y335)</f>
        <v>0.42062602920857284</v>
      </c>
    </row>
    <row r="336" spans="1:34" x14ac:dyDescent="0.15">
      <c r="A336" s="432">
        <v>8</v>
      </c>
      <c r="B336" s="457" t="str">
        <f t="shared" si="284"/>
        <v>WB/r</v>
      </c>
      <c r="C336" s="284" t="str">
        <f t="shared" si="279"/>
        <v>gouverner le monde</v>
      </c>
      <c r="D336" s="284" t="str">
        <f t="shared" si="280"/>
        <v>être parmi les rares qui prennent les décisions</v>
      </c>
      <c r="E336" s="471">
        <f t="shared" si="285"/>
        <v>0.20795066009761221</v>
      </c>
      <c r="F336" s="480"/>
      <c r="N336" s="284">
        <f t="shared" si="286"/>
        <v>3</v>
      </c>
      <c r="O336" s="432" t="str">
        <f t="shared" si="291"/>
        <v>/rwb</v>
      </c>
      <c r="P336" s="284" t="str">
        <f t="shared" si="281"/>
        <v>ne pas diriger</v>
      </c>
      <c r="Q336" s="432" t="str">
        <f>"/"&amp;LOWER(Q328)</f>
        <v>/r</v>
      </c>
      <c r="R336" s="432" t="str">
        <f>"/"&amp;LOWER(R328)</f>
        <v>/w</v>
      </c>
      <c r="S336" s="432" t="str">
        <f>"/"&amp;LOWER(S328)</f>
        <v>/b</v>
      </c>
      <c r="W336" s="478">
        <f t="shared" si="288"/>
        <v>0.20503646503257544</v>
      </c>
      <c r="X336" s="478">
        <f t="shared" si="282"/>
        <v>0.81901305366644084</v>
      </c>
      <c r="Y336" s="478">
        <f t="shared" si="283"/>
        <v>0.76217143107329788</v>
      </c>
      <c r="AB336" s="446">
        <f t="shared" si="292"/>
        <v>0.59540698325743813</v>
      </c>
    </row>
    <row r="337" spans="1:34" x14ac:dyDescent="0.15">
      <c r="F337" s="480"/>
    </row>
    <row r="338" spans="1:34" x14ac:dyDescent="0.15">
      <c r="B338" s="457" t="str">
        <f>usrCode(Q338&amp;R338&amp;S338)</f>
        <v>BRG</v>
      </c>
      <c r="C338" s="489" t="str">
        <f>VLOOKUP(B338,LibProfils,5,FALSE)</f>
        <v>aller chercher satisfaction</v>
      </c>
      <c r="F338" s="480"/>
      <c r="Q338" s="457" t="s">
        <v>2</v>
      </c>
      <c r="R338" s="457" t="s">
        <v>4</v>
      </c>
      <c r="S338" s="457" t="s">
        <v>5</v>
      </c>
    </row>
    <row r="339" spans="1:34" x14ac:dyDescent="0.15">
      <c r="A339" s="432">
        <v>1</v>
      </c>
      <c r="B339" s="457" t="str">
        <f>VLOOKUP(A339,$N$339:$AB$346,2,FALSE)</f>
        <v>RG/b</v>
      </c>
      <c r="C339" s="284" t="str">
        <f t="shared" ref="C339:C346" si="293">VLOOKUP(B339,LibProfils,4,FALSE)</f>
        <v>vivre dans la joie collective</v>
      </c>
      <c r="D339" s="284" t="str">
        <f t="shared" ref="D339:D346" si="294">VLOOKUP(B339,LibProfils,5,FALSE)</f>
        <v>vivre pleinement dans le respect du monde</v>
      </c>
      <c r="E339" s="471">
        <f>VLOOKUP(A339,$N$339:$AB$346,15,FALSE)</f>
        <v>0.7125778904318838</v>
      </c>
      <c r="F339" s="480"/>
      <c r="N339" s="284">
        <f>RANK(AB339,$AB$339:$AB$346)</f>
        <v>3</v>
      </c>
      <c r="O339" s="432" t="str">
        <f>usrCode(Q339&amp;R339&amp;S339)</f>
        <v>BRG</v>
      </c>
      <c r="P339" s="284" t="str">
        <f t="shared" ref="P339:P346" si="295">VLOOKUP(O339,LibProfils,4,FALSE)</f>
        <v>conquérir</v>
      </c>
      <c r="Q339" s="432" t="str">
        <f>Q338</f>
        <v>B</v>
      </c>
      <c r="R339" s="432" t="str">
        <f>R338</f>
        <v>R</v>
      </c>
      <c r="S339" s="432" t="str">
        <f>S338</f>
        <v>G</v>
      </c>
      <c r="W339" s="478">
        <f>VLOOKUP(Q339,$I$5:$K$14,3,FALSE)</f>
        <v>0.23782856892670209</v>
      </c>
      <c r="X339" s="478">
        <f t="shared" ref="X339:X346" si="296">VLOOKUP(R339,$I$5:$K$14,3,FALSE)</f>
        <v>0.79496353496742456</v>
      </c>
      <c r="Y339" s="478">
        <f t="shared" ref="Y339:Y346" si="297">VLOOKUP(S339,$I$5:$K$14,3,FALSE)</f>
        <v>0.58059870525492874</v>
      </c>
      <c r="AB339" s="446">
        <f>AVERAGE(W339:Y339)</f>
        <v>0.5377969363830184</v>
      </c>
      <c r="AG339" s="451"/>
      <c r="AH339" s="492"/>
    </row>
    <row r="340" spans="1:34" x14ac:dyDescent="0.15">
      <c r="A340" s="432">
        <v>2</v>
      </c>
      <c r="B340" s="457" t="str">
        <f t="shared" ref="B340:B346" si="298">VLOOKUP(A340,$N$339:$AB$346,2,FALSE)</f>
        <v>R.wu</v>
      </c>
      <c r="C340" s="284" t="str">
        <f t="shared" si="293"/>
        <v>impulser le progrès</v>
      </c>
      <c r="D340" s="284" t="str">
        <f t="shared" si="294"/>
        <v>être à l'origine des changements bénéfiques</v>
      </c>
      <c r="E340" s="471">
        <f t="shared" ref="E340:E346" si="299">VLOOKUP(A340,$N$339:$AB$346,15,FALSE)</f>
        <v>0.65884542026193127</v>
      </c>
      <c r="F340" s="480"/>
      <c r="N340" s="284">
        <f t="shared" ref="N340:N346" si="300">RANK(AB340,$AB$339:$AB$346)</f>
        <v>5</v>
      </c>
      <c r="O340" s="432" t="str">
        <f t="shared" ref="O340:O341" si="301">usrCode(Q340&amp;R340&amp;S340)</f>
        <v>BR/g</v>
      </c>
      <c r="P340" s="284" t="str">
        <f t="shared" si="295"/>
        <v>intervenir*</v>
      </c>
      <c r="Q340" s="432" t="str">
        <f>Q338</f>
        <v>B</v>
      </c>
      <c r="R340" s="432" t="str">
        <f>R338</f>
        <v>R</v>
      </c>
      <c r="S340" s="432" t="str">
        <f>"/"&amp;LOWER(S338)</f>
        <v>/g</v>
      </c>
      <c r="W340" s="478">
        <f t="shared" ref="W340:W346" si="302">VLOOKUP(Q340,$I$5:$K$14,3,FALSE)</f>
        <v>0.23782856892670209</v>
      </c>
      <c r="X340" s="478">
        <f t="shared" si="296"/>
        <v>0.79496353496742456</v>
      </c>
      <c r="Y340" s="478">
        <f t="shared" si="297"/>
        <v>0.41940129474507126</v>
      </c>
      <c r="AB340" s="446">
        <f t="shared" ref="AB340:AB343" si="303">AVERAGE(W340:Y340)</f>
        <v>0.48406446621306598</v>
      </c>
    </row>
    <row r="341" spans="1:34" x14ac:dyDescent="0.15">
      <c r="A341" s="432">
        <v>3</v>
      </c>
      <c r="B341" s="457" t="str">
        <f t="shared" si="298"/>
        <v>BRG</v>
      </c>
      <c r="C341" s="284" t="str">
        <f t="shared" si="293"/>
        <v>conquérir</v>
      </c>
      <c r="D341" s="284" t="str">
        <f t="shared" si="294"/>
        <v>aller chercher satisfaction</v>
      </c>
      <c r="E341" s="471">
        <f t="shared" si="299"/>
        <v>0.5377969363830184</v>
      </c>
      <c r="F341" s="480"/>
      <c r="N341" s="284">
        <f t="shared" si="300"/>
        <v>7</v>
      </c>
      <c r="O341" s="432" t="str">
        <f t="shared" si="301"/>
        <v>BG/r</v>
      </c>
      <c r="P341" s="284" t="str">
        <f t="shared" si="295"/>
        <v>construire une vie parfaite</v>
      </c>
      <c r="Q341" s="432" t="str">
        <f>Q338</f>
        <v>B</v>
      </c>
      <c r="R341" s="432" t="str">
        <f>"/"&amp;LOWER(R338)</f>
        <v>/r</v>
      </c>
      <c r="S341" s="432" t="str">
        <f>S338</f>
        <v>G</v>
      </c>
      <c r="W341" s="478">
        <f t="shared" si="302"/>
        <v>0.23782856892670209</v>
      </c>
      <c r="X341" s="478">
        <f t="shared" si="296"/>
        <v>0.20503646503257544</v>
      </c>
      <c r="Y341" s="478">
        <f t="shared" si="297"/>
        <v>0.58059870525492874</v>
      </c>
      <c r="AB341" s="446">
        <f t="shared" si="303"/>
        <v>0.34115457973806879</v>
      </c>
    </row>
    <row r="342" spans="1:34" x14ac:dyDescent="0.15">
      <c r="A342" s="432">
        <v>4</v>
      </c>
      <c r="B342" s="457" t="str">
        <f t="shared" si="298"/>
        <v>G.wu</v>
      </c>
      <c r="C342" s="284" t="str">
        <f t="shared" si="293"/>
        <v>vivre en douceur</v>
      </c>
      <c r="D342" s="284" t="str">
        <f t="shared" si="294"/>
        <v>apprécier son accord avec la société</v>
      </c>
      <c r="E342" s="471">
        <f t="shared" si="299"/>
        <v>0.51593553378693402</v>
      </c>
      <c r="F342" s="480"/>
      <c r="N342" s="284">
        <f t="shared" si="300"/>
        <v>8</v>
      </c>
      <c r="O342" s="432" t="str">
        <f>usrCode(Q342&amp;R342&amp;S342)</f>
        <v>B.wu</v>
      </c>
      <c r="P342" s="284" t="str">
        <f t="shared" si="295"/>
        <v>être la loi</v>
      </c>
      <c r="Q342" s="432" t="str">
        <f>Q338</f>
        <v>B</v>
      </c>
      <c r="R342" s="432" t="str">
        <f>"/"&amp;LOWER(R338)</f>
        <v>/r</v>
      </c>
      <c r="S342" s="432" t="str">
        <f>"/"&amp;LOWER(S338)</f>
        <v>/g</v>
      </c>
      <c r="W342" s="478">
        <f t="shared" si="302"/>
        <v>0.23782856892670209</v>
      </c>
      <c r="X342" s="478">
        <f t="shared" si="296"/>
        <v>0.20503646503257544</v>
      </c>
      <c r="Y342" s="478">
        <f t="shared" si="297"/>
        <v>0.41940129474507126</v>
      </c>
      <c r="AB342" s="446">
        <f t="shared" si="303"/>
        <v>0.28742210956811626</v>
      </c>
    </row>
    <row r="343" spans="1:34" x14ac:dyDescent="0.15">
      <c r="A343" s="432">
        <v>5</v>
      </c>
      <c r="B343" s="457" t="str">
        <f t="shared" si="298"/>
        <v>BR/g</v>
      </c>
      <c r="C343" s="284" t="str">
        <f t="shared" si="293"/>
        <v>intervenir*</v>
      </c>
      <c r="D343" s="284" t="str">
        <f t="shared" si="294"/>
        <v>vivre en imposant ses décisions</v>
      </c>
      <c r="E343" s="471">
        <f t="shared" si="299"/>
        <v>0.48406446621306598</v>
      </c>
      <c r="F343" s="480"/>
      <c r="N343" s="284">
        <f t="shared" si="300"/>
        <v>1</v>
      </c>
      <c r="O343" s="432" t="str">
        <f t="shared" ref="O343" si="304">usrCode(Q343&amp;R343&amp;S343)</f>
        <v>RG/b</v>
      </c>
      <c r="P343" s="284" t="str">
        <f t="shared" si="295"/>
        <v>vivre dans la joie collective</v>
      </c>
      <c r="Q343" s="432" t="str">
        <f>"/"&amp;LOWER(Q338)</f>
        <v>/b</v>
      </c>
      <c r="R343" s="432" t="str">
        <f>R338</f>
        <v>R</v>
      </c>
      <c r="S343" s="432" t="str">
        <f>S338</f>
        <v>G</v>
      </c>
      <c r="W343" s="478">
        <f t="shared" si="302"/>
        <v>0.76217143107329788</v>
      </c>
      <c r="X343" s="478">
        <f t="shared" si="296"/>
        <v>0.79496353496742456</v>
      </c>
      <c r="Y343" s="478">
        <f t="shared" si="297"/>
        <v>0.58059870525492874</v>
      </c>
      <c r="AB343" s="446">
        <f t="shared" si="303"/>
        <v>0.7125778904318838</v>
      </c>
    </row>
    <row r="344" spans="1:34" x14ac:dyDescent="0.15">
      <c r="A344" s="432">
        <v>6</v>
      </c>
      <c r="B344" s="457" t="str">
        <f t="shared" si="298"/>
        <v>/brg</v>
      </c>
      <c r="C344" s="284" t="str">
        <f t="shared" si="293"/>
        <v>ne pas conquérir</v>
      </c>
      <c r="D344" s="284" t="str">
        <f t="shared" si="294"/>
        <v>ne pas aller chercher satisfaction</v>
      </c>
      <c r="E344" s="471">
        <f t="shared" si="299"/>
        <v>0.46220306361698155</v>
      </c>
      <c r="F344" s="480"/>
      <c r="N344" s="284">
        <f t="shared" si="300"/>
        <v>2</v>
      </c>
      <c r="O344" s="432" t="str">
        <f>usrCode(Q344&amp;R344&amp;S344)</f>
        <v>R.wu</v>
      </c>
      <c r="P344" s="284" t="str">
        <f t="shared" si="295"/>
        <v>impulser le progrès</v>
      </c>
      <c r="Q344" s="432" t="str">
        <f>"/"&amp;LOWER(Q338)</f>
        <v>/b</v>
      </c>
      <c r="R344" s="432" t="str">
        <f>R338</f>
        <v>R</v>
      </c>
      <c r="S344" s="432" t="str">
        <f>"/"&amp;LOWER(S338)</f>
        <v>/g</v>
      </c>
      <c r="W344" s="478">
        <f t="shared" si="302"/>
        <v>0.76217143107329788</v>
      </c>
      <c r="X344" s="478">
        <f t="shared" si="296"/>
        <v>0.79496353496742456</v>
      </c>
      <c r="Y344" s="478">
        <f t="shared" si="297"/>
        <v>0.41940129474507126</v>
      </c>
      <c r="AB344" s="446">
        <f>AVERAGE(W344:Y344)</f>
        <v>0.65884542026193127</v>
      </c>
    </row>
    <row r="345" spans="1:34" x14ac:dyDescent="0.15">
      <c r="A345" s="432">
        <v>7</v>
      </c>
      <c r="B345" s="457" t="str">
        <f t="shared" si="298"/>
        <v>BG/r</v>
      </c>
      <c r="C345" s="284" t="str">
        <f t="shared" si="293"/>
        <v>construire une vie parfaite</v>
      </c>
      <c r="D345" s="284" t="str">
        <f t="shared" si="294"/>
        <v>organiser une vie de satisfaction</v>
      </c>
      <c r="E345" s="471">
        <f t="shared" si="299"/>
        <v>0.34115457973806879</v>
      </c>
      <c r="F345" s="480"/>
      <c r="N345" s="284">
        <f t="shared" si="300"/>
        <v>4</v>
      </c>
      <c r="O345" s="432" t="str">
        <f t="shared" ref="O345:O346" si="305">usrCode(Q345&amp;R345&amp;S345)</f>
        <v>G.wu</v>
      </c>
      <c r="P345" s="284" t="str">
        <f t="shared" si="295"/>
        <v>vivre en douceur</v>
      </c>
      <c r="Q345" s="432" t="str">
        <f>"/"&amp;LOWER(Q338)</f>
        <v>/b</v>
      </c>
      <c r="R345" s="432" t="str">
        <f>"/"&amp;LOWER(R338)</f>
        <v>/r</v>
      </c>
      <c r="S345" s="432" t="str">
        <f>S338</f>
        <v>G</v>
      </c>
      <c r="W345" s="478">
        <f t="shared" si="302"/>
        <v>0.76217143107329788</v>
      </c>
      <c r="X345" s="478">
        <f t="shared" si="296"/>
        <v>0.20503646503257544</v>
      </c>
      <c r="Y345" s="478">
        <f t="shared" si="297"/>
        <v>0.58059870525492874</v>
      </c>
      <c r="AB345" s="446">
        <f t="shared" ref="AB345:AB346" si="306">AVERAGE(W345:Y345)</f>
        <v>0.51593553378693402</v>
      </c>
    </row>
    <row r="346" spans="1:34" x14ac:dyDescent="0.15">
      <c r="A346" s="432">
        <v>8</v>
      </c>
      <c r="B346" s="457" t="str">
        <f t="shared" si="298"/>
        <v>B.wu</v>
      </c>
      <c r="C346" s="284" t="str">
        <f t="shared" si="293"/>
        <v>être la loi</v>
      </c>
      <c r="D346" s="284" t="str">
        <f t="shared" si="294"/>
        <v>être celui qui décide des règles</v>
      </c>
      <c r="E346" s="471">
        <f t="shared" si="299"/>
        <v>0.28742210956811626</v>
      </c>
      <c r="F346" s="480"/>
      <c r="N346" s="284">
        <f t="shared" si="300"/>
        <v>6</v>
      </c>
      <c r="O346" s="432" t="str">
        <f t="shared" si="305"/>
        <v>/brg</v>
      </c>
      <c r="P346" s="284" t="str">
        <f t="shared" si="295"/>
        <v>ne pas conquérir</v>
      </c>
      <c r="Q346" s="432" t="str">
        <f>"/"&amp;LOWER(Q338)</f>
        <v>/b</v>
      </c>
      <c r="R346" s="432" t="str">
        <f>"/"&amp;LOWER(R338)</f>
        <v>/r</v>
      </c>
      <c r="S346" s="432" t="str">
        <f>"/"&amp;LOWER(S338)</f>
        <v>/g</v>
      </c>
      <c r="W346" s="478">
        <f t="shared" si="302"/>
        <v>0.76217143107329788</v>
      </c>
      <c r="X346" s="478">
        <f t="shared" si="296"/>
        <v>0.20503646503257544</v>
      </c>
      <c r="Y346" s="478">
        <f t="shared" si="297"/>
        <v>0.41940129474507126</v>
      </c>
      <c r="AB346" s="446">
        <f t="shared" si="306"/>
        <v>0.46220306361698155</v>
      </c>
    </row>
    <row r="347" spans="1:34" x14ac:dyDescent="0.15">
      <c r="F347" s="480"/>
    </row>
    <row r="348" spans="1:34" x14ac:dyDescent="0.15">
      <c r="B348" s="457" t="str">
        <f>usrCode(Q348&amp;R348&amp;S348)</f>
        <v>GUR</v>
      </c>
      <c r="C348" s="489" t="str">
        <f>VLOOKUP(B348,LibProfils,5,FALSE)</f>
        <v>rechercher la stimulation</v>
      </c>
      <c r="F348" s="480"/>
      <c r="Q348" s="457" t="s">
        <v>5</v>
      </c>
      <c r="R348" s="457" t="s">
        <v>3</v>
      </c>
      <c r="S348" s="457" t="s">
        <v>4</v>
      </c>
    </row>
    <row r="349" spans="1:34" x14ac:dyDescent="0.15">
      <c r="A349" s="432">
        <v>1</v>
      </c>
      <c r="B349" s="457" t="str">
        <f>VLOOKUP(A349,$N$349:$AB$356,2,FALSE)</f>
        <v>GUR</v>
      </c>
      <c r="C349" s="284" t="str">
        <f t="shared" ref="C349:C356" si="307">VLOOKUP(B349,LibProfils,4,FALSE)</f>
        <v>s'aventurer</v>
      </c>
      <c r="D349" s="284" t="str">
        <f t="shared" ref="D349:D356" si="308">VLOOKUP(B349,LibProfils,5,FALSE)</f>
        <v>rechercher la stimulation</v>
      </c>
      <c r="E349" s="471">
        <f>VLOOKUP(A349,$N$349:$AB$356,15,FALSE)</f>
        <v>0.70218426922269828</v>
      </c>
      <c r="F349" s="480"/>
      <c r="N349" s="284">
        <f>RANK(AB349,$AB$349:$AB$356)</f>
        <v>1</v>
      </c>
      <c r="O349" s="432" t="str">
        <f>usrCode(Q349&amp;R349&amp;S349)</f>
        <v>GUR</v>
      </c>
      <c r="P349" s="284" t="str">
        <f t="shared" ref="P349:P356" si="309">VLOOKUP(O349,LibProfils,4,FALSE)</f>
        <v>s'aventurer</v>
      </c>
      <c r="Q349" s="432" t="str">
        <f>Q348</f>
        <v>G</v>
      </c>
      <c r="R349" s="432" t="str">
        <f>R348</f>
        <v>U</v>
      </c>
      <c r="S349" s="432" t="str">
        <f>S348</f>
        <v>R</v>
      </c>
      <c r="W349" s="478">
        <f>VLOOKUP(Q349,$I$5:$K$14,3,FALSE)</f>
        <v>0.58059870525492874</v>
      </c>
      <c r="X349" s="478">
        <f t="shared" ref="X349:X356" si="310">VLOOKUP(R349,$I$5:$K$14,3,FALSE)</f>
        <v>0.73099056744574153</v>
      </c>
      <c r="Y349" s="478">
        <f t="shared" ref="Y349:Y356" si="311">VLOOKUP(S349,$I$5:$K$14,3,FALSE)</f>
        <v>0.79496353496742456</v>
      </c>
      <c r="AB349" s="446">
        <f>AVERAGE(W349:Y349)</f>
        <v>0.70218426922269828</v>
      </c>
      <c r="AG349" s="451"/>
      <c r="AH349" s="492"/>
    </row>
    <row r="350" spans="1:34" x14ac:dyDescent="0.15">
      <c r="A350" s="432">
        <v>2</v>
      </c>
      <c r="B350" s="457" t="str">
        <f t="shared" ref="B350:B356" si="312">VLOOKUP(A350,$N$349:$AB$356,2,FALSE)</f>
        <v>UR/g</v>
      </c>
      <c r="C350" s="284" t="str">
        <f t="shared" si="307"/>
        <v>œuvrer pour le progrès</v>
      </c>
      <c r="D350" s="284" t="str">
        <f t="shared" si="308"/>
        <v>innover avec efficacité</v>
      </c>
      <c r="E350" s="471">
        <f t="shared" ref="E350:E356" si="313">VLOOKUP(A350,$N$349:$AB$356,15,FALSE)</f>
        <v>0.64845179905274586</v>
      </c>
      <c r="F350" s="480"/>
      <c r="N350" s="284">
        <f t="shared" ref="N350:N356" si="314">RANK(AB350,$AB$349:$AB$356)</f>
        <v>4</v>
      </c>
      <c r="O350" s="432" t="str">
        <f t="shared" ref="O350:O351" si="315">usrCode(Q350&amp;R350&amp;S350)</f>
        <v>GU/r</v>
      </c>
      <c r="P350" s="284" t="str">
        <f t="shared" si="309"/>
        <v>vivre dans la raison</v>
      </c>
      <c r="Q350" s="432" t="str">
        <f>Q348</f>
        <v>G</v>
      </c>
      <c r="R350" s="432" t="str">
        <f>R348</f>
        <v>U</v>
      </c>
      <c r="S350" s="432" t="str">
        <f>"/"&amp;LOWER(S348)</f>
        <v>/r</v>
      </c>
      <c r="W350" s="478">
        <f t="shared" ref="W350:W356" si="316">VLOOKUP(Q350,$I$5:$K$14,3,FALSE)</f>
        <v>0.58059870525492874</v>
      </c>
      <c r="X350" s="478">
        <f t="shared" si="310"/>
        <v>0.73099056744574153</v>
      </c>
      <c r="Y350" s="478">
        <f t="shared" si="311"/>
        <v>0.20503646503257544</v>
      </c>
      <c r="AB350" s="446">
        <f t="shared" ref="AB350:AB353" si="317">AVERAGE(W350:Y350)</f>
        <v>0.5055419125777485</v>
      </c>
    </row>
    <row r="351" spans="1:34" x14ac:dyDescent="0.15">
      <c r="A351" s="432">
        <v>3</v>
      </c>
      <c r="B351" s="457" t="str">
        <f t="shared" si="312"/>
        <v>RG/u</v>
      </c>
      <c r="C351" s="284" t="str">
        <f t="shared" si="307"/>
        <v>vivre spontané -RG-</v>
      </c>
      <c r="D351" s="284" t="str">
        <f t="shared" si="308"/>
        <v>agir en toute impulsivité</v>
      </c>
      <c r="E351" s="471">
        <f t="shared" si="313"/>
        <v>0.54819055759220392</v>
      </c>
      <c r="F351" s="480"/>
      <c r="N351" s="284">
        <f t="shared" si="314"/>
        <v>3</v>
      </c>
      <c r="O351" s="432" t="str">
        <f t="shared" si="315"/>
        <v>RG/u</v>
      </c>
      <c r="P351" s="284" t="str">
        <f t="shared" si="309"/>
        <v>vivre spontané -RG-</v>
      </c>
      <c r="Q351" s="432" t="str">
        <f>Q348</f>
        <v>G</v>
      </c>
      <c r="R351" s="432" t="str">
        <f>"/"&amp;LOWER(R348)</f>
        <v>/u</v>
      </c>
      <c r="S351" s="432" t="str">
        <f>S348</f>
        <v>R</v>
      </c>
      <c r="W351" s="478">
        <f t="shared" si="316"/>
        <v>0.58059870525492874</v>
      </c>
      <c r="X351" s="478">
        <f t="shared" si="310"/>
        <v>0.26900943255425847</v>
      </c>
      <c r="Y351" s="478">
        <f t="shared" si="311"/>
        <v>0.79496353496742456</v>
      </c>
      <c r="AB351" s="446">
        <f t="shared" si="317"/>
        <v>0.54819055759220392</v>
      </c>
    </row>
    <row r="352" spans="1:34" x14ac:dyDescent="0.15">
      <c r="A352" s="432">
        <v>4</v>
      </c>
      <c r="B352" s="457" t="str">
        <f t="shared" si="312"/>
        <v>GU/r</v>
      </c>
      <c r="C352" s="284" t="str">
        <f t="shared" si="307"/>
        <v>vivre dans la raison</v>
      </c>
      <c r="D352" s="284" t="str">
        <f t="shared" si="308"/>
        <v>suivre une démarche d'adaptation</v>
      </c>
      <c r="E352" s="471">
        <f t="shared" si="313"/>
        <v>0.5055419125777485</v>
      </c>
      <c r="F352" s="480"/>
      <c r="N352" s="284">
        <f t="shared" si="314"/>
        <v>7</v>
      </c>
      <c r="O352" s="432" t="str">
        <f>usrCode(Q352&amp;R352&amp;S352)</f>
        <v>G.wb</v>
      </c>
      <c r="P352" s="284" t="str">
        <f t="shared" si="309"/>
        <v>être entouré</v>
      </c>
      <c r="Q352" s="432" t="str">
        <f>Q348</f>
        <v>G</v>
      </c>
      <c r="R352" s="432" t="str">
        <f>"/"&amp;LOWER(R348)</f>
        <v>/u</v>
      </c>
      <c r="S352" s="432" t="str">
        <f>"/"&amp;LOWER(S348)</f>
        <v>/r</v>
      </c>
      <c r="W352" s="478">
        <f t="shared" si="316"/>
        <v>0.58059870525492874</v>
      </c>
      <c r="X352" s="478">
        <f t="shared" si="310"/>
        <v>0.26900943255425847</v>
      </c>
      <c r="Y352" s="478">
        <f t="shared" si="311"/>
        <v>0.20503646503257544</v>
      </c>
      <c r="AB352" s="446">
        <f t="shared" si="317"/>
        <v>0.3515482009472542</v>
      </c>
    </row>
    <row r="353" spans="1:34" x14ac:dyDescent="0.15">
      <c r="A353" s="432">
        <v>5</v>
      </c>
      <c r="B353" s="457" t="str">
        <f t="shared" si="312"/>
        <v>R.wb</v>
      </c>
      <c r="C353" s="284" t="str">
        <f t="shared" si="307"/>
        <v>dicter sa loi</v>
      </c>
      <c r="D353" s="284" t="str">
        <f t="shared" si="308"/>
        <v>imposer ses schémas au monde</v>
      </c>
      <c r="E353" s="471">
        <f t="shared" si="313"/>
        <v>0.49445808742225145</v>
      </c>
      <c r="F353" s="480"/>
      <c r="N353" s="284">
        <f t="shared" si="314"/>
        <v>2</v>
      </c>
      <c r="O353" s="432" t="str">
        <f t="shared" ref="O353" si="318">usrCode(Q353&amp;R353&amp;S353)</f>
        <v>UR/g</v>
      </c>
      <c r="P353" s="284" t="str">
        <f t="shared" si="309"/>
        <v>œuvrer pour le progrès</v>
      </c>
      <c r="Q353" s="432" t="str">
        <f>"/"&amp;LOWER(Q348)</f>
        <v>/g</v>
      </c>
      <c r="R353" s="432" t="str">
        <f>R348</f>
        <v>U</v>
      </c>
      <c r="S353" s="432" t="str">
        <f>S348</f>
        <v>R</v>
      </c>
      <c r="W353" s="478">
        <f t="shared" si="316"/>
        <v>0.41940129474507126</v>
      </c>
      <c r="X353" s="478">
        <f t="shared" si="310"/>
        <v>0.73099056744574153</v>
      </c>
      <c r="Y353" s="478">
        <f t="shared" si="311"/>
        <v>0.79496353496742456</v>
      </c>
      <c r="AB353" s="446">
        <f t="shared" si="317"/>
        <v>0.64845179905274586</v>
      </c>
    </row>
    <row r="354" spans="1:34" x14ac:dyDescent="0.15">
      <c r="A354" s="432">
        <v>6</v>
      </c>
      <c r="B354" s="457" t="str">
        <f t="shared" si="312"/>
        <v>U.wb</v>
      </c>
      <c r="C354" s="284" t="str">
        <f t="shared" si="307"/>
        <v>être omniscient -U-</v>
      </c>
      <c r="D354" s="284" t="str">
        <f t="shared" si="308"/>
        <v>savoir ce qu'il y a à savoir</v>
      </c>
      <c r="E354" s="471">
        <f t="shared" si="313"/>
        <v>0.45180944240779608</v>
      </c>
      <c r="F354" s="480"/>
      <c r="N354" s="284">
        <f t="shared" si="314"/>
        <v>6</v>
      </c>
      <c r="O354" s="432" t="str">
        <f>usrCode(Q354&amp;R354&amp;S354)</f>
        <v>U.wb</v>
      </c>
      <c r="P354" s="284" t="str">
        <f t="shared" si="309"/>
        <v>être omniscient -U-</v>
      </c>
      <c r="Q354" s="432" t="str">
        <f>"/"&amp;LOWER(Q348)</f>
        <v>/g</v>
      </c>
      <c r="R354" s="432" t="str">
        <f>R348</f>
        <v>U</v>
      </c>
      <c r="S354" s="432" t="str">
        <f>"/"&amp;LOWER(S348)</f>
        <v>/r</v>
      </c>
      <c r="W354" s="478">
        <f t="shared" si="316"/>
        <v>0.41940129474507126</v>
      </c>
      <c r="X354" s="478">
        <f t="shared" si="310"/>
        <v>0.73099056744574153</v>
      </c>
      <c r="Y354" s="478">
        <f t="shared" si="311"/>
        <v>0.20503646503257544</v>
      </c>
      <c r="AB354" s="446">
        <f>AVERAGE(W354:Y354)</f>
        <v>0.45180944240779608</v>
      </c>
    </row>
    <row r="355" spans="1:34" x14ac:dyDescent="0.15">
      <c r="A355" s="432">
        <v>7</v>
      </c>
      <c r="B355" s="457" t="str">
        <f t="shared" si="312"/>
        <v>G.wb</v>
      </c>
      <c r="C355" s="284" t="str">
        <f t="shared" si="307"/>
        <v>être entouré</v>
      </c>
      <c r="D355" s="284" t="str">
        <f t="shared" si="308"/>
        <v>être bien dans son groupe</v>
      </c>
      <c r="E355" s="471">
        <f t="shared" si="313"/>
        <v>0.3515482009472542</v>
      </c>
      <c r="F355" s="480"/>
      <c r="N355" s="284">
        <f t="shared" si="314"/>
        <v>5</v>
      </c>
      <c r="O355" s="432" t="str">
        <f t="shared" ref="O355:O356" si="319">usrCode(Q355&amp;R355&amp;S355)</f>
        <v>R.wb</v>
      </c>
      <c r="P355" s="284" t="str">
        <f t="shared" si="309"/>
        <v>dicter sa loi</v>
      </c>
      <c r="Q355" s="432" t="str">
        <f>"/"&amp;LOWER(Q348)</f>
        <v>/g</v>
      </c>
      <c r="R355" s="432" t="str">
        <f>"/"&amp;LOWER(R348)</f>
        <v>/u</v>
      </c>
      <c r="S355" s="432" t="str">
        <f>S348</f>
        <v>R</v>
      </c>
      <c r="W355" s="478">
        <f t="shared" si="316"/>
        <v>0.41940129474507126</v>
      </c>
      <c r="X355" s="478">
        <f t="shared" si="310"/>
        <v>0.26900943255425847</v>
      </c>
      <c r="Y355" s="478">
        <f t="shared" si="311"/>
        <v>0.79496353496742456</v>
      </c>
      <c r="AB355" s="446">
        <f t="shared" ref="AB355:AB356" si="320">AVERAGE(W355:Y355)</f>
        <v>0.49445808742225145</v>
      </c>
    </row>
    <row r="356" spans="1:34" x14ac:dyDescent="0.15">
      <c r="A356" s="432">
        <v>8</v>
      </c>
      <c r="B356" s="457" t="str">
        <f t="shared" si="312"/>
        <v>/gur</v>
      </c>
      <c r="C356" s="284" t="str">
        <f t="shared" si="307"/>
        <v>ne pas s'aventurer</v>
      </c>
      <c r="D356" s="284" t="str">
        <f t="shared" si="308"/>
        <v>ne pas rechercher la stimulation</v>
      </c>
      <c r="E356" s="471">
        <f t="shared" si="313"/>
        <v>0.29781573077730172</v>
      </c>
      <c r="F356" s="480"/>
      <c r="N356" s="284">
        <f t="shared" si="314"/>
        <v>8</v>
      </c>
      <c r="O356" s="432" t="str">
        <f t="shared" si="319"/>
        <v>/gur</v>
      </c>
      <c r="P356" s="284" t="str">
        <f t="shared" si="309"/>
        <v>ne pas s'aventurer</v>
      </c>
      <c r="Q356" s="432" t="str">
        <f>"/"&amp;LOWER(Q348)</f>
        <v>/g</v>
      </c>
      <c r="R356" s="432" t="str">
        <f>"/"&amp;LOWER(R348)</f>
        <v>/u</v>
      </c>
      <c r="S356" s="432" t="str">
        <f>"/"&amp;LOWER(S348)</f>
        <v>/r</v>
      </c>
      <c r="W356" s="478">
        <f t="shared" si="316"/>
        <v>0.41940129474507126</v>
      </c>
      <c r="X356" s="478">
        <f t="shared" si="310"/>
        <v>0.26900943255425847</v>
      </c>
      <c r="Y356" s="478">
        <f t="shared" si="311"/>
        <v>0.20503646503257544</v>
      </c>
      <c r="AB356" s="446">
        <f t="shared" si="320"/>
        <v>0.29781573077730172</v>
      </c>
    </row>
    <row r="357" spans="1:34" x14ac:dyDescent="0.15">
      <c r="F357" s="480"/>
    </row>
    <row r="358" spans="1:34" x14ac:dyDescent="0.15">
      <c r="B358" s="457" t="str">
        <f>usrCode(Q358&amp;R358&amp;S358)</f>
        <v>RGW</v>
      </c>
      <c r="C358" s="489" t="str">
        <f>VLOOKUP(B358,LibProfils,5,FALSE)</f>
        <v>se réaliser dans le collectif</v>
      </c>
      <c r="F358" s="480"/>
      <c r="Q358" s="457" t="s">
        <v>4</v>
      </c>
      <c r="R358" s="457" t="s">
        <v>5</v>
      </c>
      <c r="S358" s="457" t="s">
        <v>0</v>
      </c>
    </row>
    <row r="359" spans="1:34" x14ac:dyDescent="0.15">
      <c r="A359" s="432">
        <v>1</v>
      </c>
      <c r="B359" s="457" t="str">
        <f>VLOOKUP(A359,$N$359:$AB$366,2,FALSE)</f>
        <v>RG/w</v>
      </c>
      <c r="C359" s="284" t="str">
        <f t="shared" ref="C359:C366" si="321">VLOOKUP(B359,LibProfils,4,FALSE)</f>
        <v>vivre avec légèreté</v>
      </c>
      <c r="D359" s="284" t="str">
        <f t="shared" ref="D359:D366" si="322">VLOOKUP(B359,LibProfils,5,FALSE)</f>
        <v>mettre sa joie au commandes</v>
      </c>
      <c r="E359" s="471">
        <f>VLOOKUP(A359,$N$359:$AB$366,15,FALSE)</f>
        <v>0.73152509796293141</v>
      </c>
      <c r="F359" s="480"/>
      <c r="N359" s="284">
        <f>RANK(AB359,$AB$359:$AB$366)</f>
        <v>4</v>
      </c>
      <c r="O359" s="432" t="str">
        <f>usrCode(Q359&amp;R359&amp;S359)</f>
        <v>RGW</v>
      </c>
      <c r="P359" s="284" t="str">
        <f t="shared" ref="P359:P366" si="323">VLOOKUP(O359,LibProfils,4,FALSE)</f>
        <v>participer</v>
      </c>
      <c r="Q359" s="432" t="str">
        <f>Q358</f>
        <v>R</v>
      </c>
      <c r="R359" s="432" t="str">
        <f>R358</f>
        <v>G</v>
      </c>
      <c r="S359" s="432" t="str">
        <f>S358</f>
        <v>W</v>
      </c>
      <c r="W359" s="478">
        <f>VLOOKUP(Q359,$I$5:$K$14,3,FALSE)</f>
        <v>0.79496353496742456</v>
      </c>
      <c r="X359" s="478">
        <f t="shared" ref="X359:X366" si="324">VLOOKUP(R359,$I$5:$K$14,3,FALSE)</f>
        <v>0.58059870525492874</v>
      </c>
      <c r="Y359" s="478">
        <f t="shared" ref="Y359:Y366" si="325">VLOOKUP(S359,$I$5:$K$14,3,FALSE)</f>
        <v>0.18098694633355911</v>
      </c>
      <c r="AB359" s="446">
        <f>AVERAGE(W359:Y359)</f>
        <v>0.51884972885197078</v>
      </c>
      <c r="AG359" s="451"/>
      <c r="AH359" s="492"/>
    </row>
    <row r="360" spans="1:34" x14ac:dyDescent="0.15">
      <c r="A360" s="432">
        <v>2</v>
      </c>
      <c r="B360" s="457" t="str">
        <f t="shared" ref="B360:B366" si="326">VLOOKUP(A360,$N$359:$AB$366,2,FALSE)</f>
        <v>R.ub</v>
      </c>
      <c r="C360" s="284" t="str">
        <f t="shared" si="321"/>
        <v>suivre son  inspiration</v>
      </c>
      <c r="D360" s="284" t="str">
        <f t="shared" si="322"/>
        <v>aller là où bon nous semble</v>
      </c>
      <c r="E360" s="471">
        <f t="shared" ref="E360:E366" si="327">VLOOKUP(A360,$N$359:$AB$366,15,FALSE)</f>
        <v>0.677792627792979</v>
      </c>
      <c r="F360" s="480"/>
      <c r="N360" s="284">
        <f t="shared" ref="N360:N366" si="328">RANK(AB360,$AB$359:$AB$366)</f>
        <v>1</v>
      </c>
      <c r="O360" s="432" t="str">
        <f t="shared" ref="O360:O361" si="329">usrCode(Q360&amp;R360&amp;S360)</f>
        <v>RG/w</v>
      </c>
      <c r="P360" s="284" t="str">
        <f t="shared" si="323"/>
        <v>vivre avec légèreté</v>
      </c>
      <c r="Q360" s="432" t="str">
        <f>Q358</f>
        <v>R</v>
      </c>
      <c r="R360" s="432" t="str">
        <f>R358</f>
        <v>G</v>
      </c>
      <c r="S360" s="432" t="str">
        <f>"/"&amp;LOWER(S358)</f>
        <v>/w</v>
      </c>
      <c r="W360" s="478">
        <f t="shared" ref="W360:W366" si="330">VLOOKUP(Q360,$I$5:$K$14,3,FALSE)</f>
        <v>0.79496353496742456</v>
      </c>
      <c r="X360" s="478">
        <f t="shared" si="324"/>
        <v>0.58059870525492874</v>
      </c>
      <c r="Y360" s="478">
        <f t="shared" si="325"/>
        <v>0.81901305366644084</v>
      </c>
      <c r="AB360" s="446">
        <f t="shared" ref="AB360:AB363" si="331">AVERAGE(W360:Y360)</f>
        <v>0.73152509796293141</v>
      </c>
    </row>
    <row r="361" spans="1:34" x14ac:dyDescent="0.15">
      <c r="A361" s="432">
        <v>3</v>
      </c>
      <c r="B361" s="457" t="str">
        <f t="shared" si="326"/>
        <v>G.ub</v>
      </c>
      <c r="C361" s="284" t="str">
        <f t="shared" si="321"/>
        <v>soigner son bien-être</v>
      </c>
      <c r="D361" s="284" t="str">
        <f t="shared" si="322"/>
        <v>peaufiner ses conditions de vie</v>
      </c>
      <c r="E361" s="471">
        <f t="shared" si="327"/>
        <v>0.53488274131798164</v>
      </c>
      <c r="F361" s="480"/>
      <c r="N361" s="284">
        <f t="shared" si="328"/>
        <v>6</v>
      </c>
      <c r="O361" s="432" t="str">
        <f t="shared" si="329"/>
        <v>RW/g</v>
      </c>
      <c r="P361" s="284" t="str">
        <f t="shared" si="323"/>
        <v>faire progresser le monde</v>
      </c>
      <c r="Q361" s="432" t="str">
        <f>Q358</f>
        <v>R</v>
      </c>
      <c r="R361" s="432" t="str">
        <f>"/"&amp;LOWER(R358)</f>
        <v>/g</v>
      </c>
      <c r="S361" s="432" t="str">
        <f>S358</f>
        <v>W</v>
      </c>
      <c r="W361" s="478">
        <f t="shared" si="330"/>
        <v>0.79496353496742456</v>
      </c>
      <c r="X361" s="478">
        <f t="shared" si="324"/>
        <v>0.41940129474507126</v>
      </c>
      <c r="Y361" s="478">
        <f t="shared" si="325"/>
        <v>0.18098694633355911</v>
      </c>
      <c r="AB361" s="446">
        <f t="shared" si="331"/>
        <v>0.46511725868201831</v>
      </c>
    </row>
    <row r="362" spans="1:34" x14ac:dyDescent="0.15">
      <c r="A362" s="432">
        <v>4</v>
      </c>
      <c r="B362" s="457" t="str">
        <f t="shared" si="326"/>
        <v>RGW</v>
      </c>
      <c r="C362" s="284" t="str">
        <f t="shared" si="321"/>
        <v>participer</v>
      </c>
      <c r="D362" s="284" t="str">
        <f t="shared" si="322"/>
        <v>se réaliser dans le collectif</v>
      </c>
      <c r="E362" s="471">
        <f t="shared" si="327"/>
        <v>0.51884972885197078</v>
      </c>
      <c r="F362" s="480"/>
      <c r="N362" s="284">
        <f t="shared" si="328"/>
        <v>2</v>
      </c>
      <c r="O362" s="432" t="str">
        <f>usrCode(Q362&amp;R362&amp;S362)</f>
        <v>R.ub</v>
      </c>
      <c r="P362" s="284" t="str">
        <f t="shared" si="323"/>
        <v>suivre son  inspiration</v>
      </c>
      <c r="Q362" s="432" t="str">
        <f>Q358</f>
        <v>R</v>
      </c>
      <c r="R362" s="432" t="str">
        <f>"/"&amp;LOWER(R358)</f>
        <v>/g</v>
      </c>
      <c r="S362" s="432" t="str">
        <f>"/"&amp;LOWER(S358)</f>
        <v>/w</v>
      </c>
      <c r="W362" s="478">
        <f t="shared" si="330"/>
        <v>0.79496353496742456</v>
      </c>
      <c r="X362" s="478">
        <f t="shared" si="324"/>
        <v>0.41940129474507126</v>
      </c>
      <c r="Y362" s="478">
        <f t="shared" si="325"/>
        <v>0.81901305366644084</v>
      </c>
      <c r="AB362" s="446">
        <f t="shared" si="331"/>
        <v>0.677792627792979</v>
      </c>
    </row>
    <row r="363" spans="1:34" x14ac:dyDescent="0.15">
      <c r="A363" s="432">
        <v>5</v>
      </c>
      <c r="B363" s="457" t="str">
        <f t="shared" si="326"/>
        <v>/rgw</v>
      </c>
      <c r="C363" s="284" t="str">
        <f t="shared" si="321"/>
        <v>ne pas participer</v>
      </c>
      <c r="D363" s="284" t="str">
        <f t="shared" si="322"/>
        <v>ne pas se réaliser dans le collectif</v>
      </c>
      <c r="E363" s="471">
        <f t="shared" si="327"/>
        <v>0.48115027114802916</v>
      </c>
      <c r="F363" s="480"/>
      <c r="N363" s="284">
        <f t="shared" si="328"/>
        <v>7</v>
      </c>
      <c r="O363" s="432" t="str">
        <f t="shared" ref="O363" si="332">usrCode(Q363&amp;R363&amp;S363)</f>
        <v>GW/r</v>
      </c>
      <c r="P363" s="284" t="str">
        <f t="shared" si="323"/>
        <v>vivre en accord</v>
      </c>
      <c r="Q363" s="432" t="str">
        <f>"/"&amp;LOWER(Q358)</f>
        <v>/r</v>
      </c>
      <c r="R363" s="432" t="str">
        <f>R358</f>
        <v>G</v>
      </c>
      <c r="S363" s="432" t="str">
        <f>S358</f>
        <v>W</v>
      </c>
      <c r="W363" s="478">
        <f t="shared" si="330"/>
        <v>0.20503646503257544</v>
      </c>
      <c r="X363" s="478">
        <f t="shared" si="324"/>
        <v>0.58059870525492874</v>
      </c>
      <c r="Y363" s="478">
        <f t="shared" si="325"/>
        <v>0.18098694633355911</v>
      </c>
      <c r="AB363" s="446">
        <f t="shared" si="331"/>
        <v>0.32220737220702111</v>
      </c>
    </row>
    <row r="364" spans="1:34" x14ac:dyDescent="0.15">
      <c r="A364" s="432">
        <v>6</v>
      </c>
      <c r="B364" s="457" t="str">
        <f t="shared" si="326"/>
        <v>RW/g</v>
      </c>
      <c r="C364" s="284" t="str">
        <f t="shared" si="321"/>
        <v>faire progresser le monde</v>
      </c>
      <c r="D364" s="284" t="str">
        <f t="shared" si="322"/>
        <v>servir la société avec fermeté</v>
      </c>
      <c r="E364" s="471">
        <f t="shared" si="327"/>
        <v>0.46511725868201831</v>
      </c>
      <c r="F364" s="480"/>
      <c r="N364" s="284">
        <f t="shared" si="328"/>
        <v>3</v>
      </c>
      <c r="O364" s="432" t="str">
        <f>usrCode(Q364&amp;R364&amp;S364)</f>
        <v>G.ub</v>
      </c>
      <c r="P364" s="284" t="str">
        <f t="shared" si="323"/>
        <v>soigner son bien-être</v>
      </c>
      <c r="Q364" s="432" t="str">
        <f>"/"&amp;LOWER(Q358)</f>
        <v>/r</v>
      </c>
      <c r="R364" s="432" t="str">
        <f>R358</f>
        <v>G</v>
      </c>
      <c r="S364" s="432" t="str">
        <f>"/"&amp;LOWER(S358)</f>
        <v>/w</v>
      </c>
      <c r="W364" s="478">
        <f t="shared" si="330"/>
        <v>0.20503646503257544</v>
      </c>
      <c r="X364" s="478">
        <f t="shared" si="324"/>
        <v>0.58059870525492874</v>
      </c>
      <c r="Y364" s="478">
        <f t="shared" si="325"/>
        <v>0.81901305366644084</v>
      </c>
      <c r="AB364" s="446">
        <f>AVERAGE(W364:Y364)</f>
        <v>0.53488274131798164</v>
      </c>
    </row>
    <row r="365" spans="1:34" x14ac:dyDescent="0.15">
      <c r="A365" s="432">
        <v>7</v>
      </c>
      <c r="B365" s="457" t="str">
        <f t="shared" si="326"/>
        <v>GW/r</v>
      </c>
      <c r="C365" s="284" t="str">
        <f t="shared" si="321"/>
        <v>vivre en accord</v>
      </c>
      <c r="D365" s="284" t="str">
        <f t="shared" si="322"/>
        <v>être sain et probe</v>
      </c>
      <c r="E365" s="471">
        <f t="shared" si="327"/>
        <v>0.32220737220702111</v>
      </c>
      <c r="F365" s="480"/>
      <c r="N365" s="284">
        <f t="shared" si="328"/>
        <v>8</v>
      </c>
      <c r="O365" s="432" t="str">
        <f t="shared" ref="O365:O366" si="333">usrCode(Q365&amp;R365&amp;S365)</f>
        <v>W.ub</v>
      </c>
      <c r="P365" s="284" t="str">
        <f t="shared" si="323"/>
        <v>servir l'organisation</v>
      </c>
      <c r="Q365" s="432" t="str">
        <f>"/"&amp;LOWER(Q358)</f>
        <v>/r</v>
      </c>
      <c r="R365" s="432" t="str">
        <f>"/"&amp;LOWER(R358)</f>
        <v>/g</v>
      </c>
      <c r="S365" s="432" t="str">
        <f>S358</f>
        <v>W</v>
      </c>
      <c r="W365" s="478">
        <f t="shared" si="330"/>
        <v>0.20503646503257544</v>
      </c>
      <c r="X365" s="478">
        <f t="shared" si="324"/>
        <v>0.41940129474507126</v>
      </c>
      <c r="Y365" s="478">
        <f t="shared" si="325"/>
        <v>0.18098694633355911</v>
      </c>
      <c r="AB365" s="446">
        <f t="shared" ref="AB365:AB366" si="334">AVERAGE(W365:Y365)</f>
        <v>0.26847490203706864</v>
      </c>
    </row>
    <row r="366" spans="1:34" x14ac:dyDescent="0.15">
      <c r="A366" s="432">
        <v>8</v>
      </c>
      <c r="B366" s="457" t="str">
        <f t="shared" si="326"/>
        <v>W.ub</v>
      </c>
      <c r="C366" s="284" t="str">
        <f t="shared" si="321"/>
        <v>servir l'organisation</v>
      </c>
      <c r="D366" s="284" t="str">
        <f t="shared" si="322"/>
        <v>être de ceux garantissent les processus</v>
      </c>
      <c r="E366" s="471">
        <f t="shared" si="327"/>
        <v>0.26847490203706864</v>
      </c>
      <c r="F366" s="480"/>
      <c r="N366" s="284">
        <f t="shared" si="328"/>
        <v>5</v>
      </c>
      <c r="O366" s="432" t="str">
        <f t="shared" si="333"/>
        <v>/rgw</v>
      </c>
      <c r="P366" s="284" t="str">
        <f t="shared" si="323"/>
        <v>ne pas participer</v>
      </c>
      <c r="Q366" s="432" t="str">
        <f>"/"&amp;LOWER(Q358)</f>
        <v>/r</v>
      </c>
      <c r="R366" s="432" t="str">
        <f>"/"&amp;LOWER(R358)</f>
        <v>/g</v>
      </c>
      <c r="S366" s="432" t="str">
        <f>"/"&amp;LOWER(S358)</f>
        <v>/w</v>
      </c>
      <c r="W366" s="478">
        <f t="shared" si="330"/>
        <v>0.20503646503257544</v>
      </c>
      <c r="X366" s="478">
        <f t="shared" si="324"/>
        <v>0.41940129474507126</v>
      </c>
      <c r="Y366" s="478">
        <f t="shared" si="325"/>
        <v>0.81901305366644084</v>
      </c>
      <c r="AB366" s="446">
        <f t="shared" si="334"/>
        <v>0.48115027114802916</v>
      </c>
    </row>
    <row r="367" spans="1:34" x14ac:dyDescent="0.15">
      <c r="F367" s="480"/>
    </row>
    <row r="368" spans="1:34" x14ac:dyDescent="0.15">
      <c r="B368" s="457" t="str">
        <f>usrCode(Q368&amp;R368&amp;S368)</f>
        <v>WBG</v>
      </c>
      <c r="C368" s="489" t="str">
        <f>VLOOKUP(B368,LibProfils,5,FALSE)</f>
        <v>être important parmi les siens</v>
      </c>
      <c r="F368" s="480"/>
      <c r="Q368" s="457" t="s">
        <v>0</v>
      </c>
      <c r="R368" s="457" t="s">
        <v>2</v>
      </c>
      <c r="S368" s="457" t="s">
        <v>5</v>
      </c>
    </row>
    <row r="369" spans="1:53" x14ac:dyDescent="0.15">
      <c r="A369" s="432">
        <v>1</v>
      </c>
      <c r="B369" s="457" t="str">
        <f>VLOOKUP(A369,$N$369:$AB$376,2,FALSE)</f>
        <v>G.ur</v>
      </c>
      <c r="C369" s="284" t="str">
        <f t="shared" ref="C369:C376" si="335">VLOOKUP(B369,LibProfils,4,FALSE)</f>
        <v>s'émerveiller</v>
      </c>
      <c r="D369" s="284" t="str">
        <f t="shared" ref="D369:D376" si="336">VLOOKUP(B369,LibProfils,5,FALSE)</f>
        <v>profiter de la beauté du monde</v>
      </c>
      <c r="E369" s="471">
        <f>VLOOKUP(A369,$N$369:$AB$376,15,FALSE)</f>
        <v>0.72059439666488911</v>
      </c>
      <c r="F369" s="480"/>
      <c r="N369" s="284">
        <f>RANK(AB369,$AB$369:$AB$376)</f>
        <v>7</v>
      </c>
      <c r="O369" s="432" t="str">
        <f>usrCode(Q369&amp;R369&amp;S369)</f>
        <v>WBG</v>
      </c>
      <c r="P369" s="284" t="str">
        <f t="shared" ref="P369:P376" si="337">VLOOKUP(O369,LibProfils,4,FALSE)</f>
        <v>s'intégrer</v>
      </c>
      <c r="Q369" s="432" t="str">
        <f>Q368</f>
        <v>W</v>
      </c>
      <c r="R369" s="432" t="str">
        <f>R368</f>
        <v>B</v>
      </c>
      <c r="S369" s="432" t="str">
        <f>S368</f>
        <v>G</v>
      </c>
      <c r="W369" s="478">
        <f>VLOOKUP(Q369,$I$5:$K$14,3,FALSE)</f>
        <v>0.18098694633355911</v>
      </c>
      <c r="X369" s="478">
        <f t="shared" ref="X369:X376" si="338">VLOOKUP(R369,$I$5:$K$14,3,FALSE)</f>
        <v>0.23782856892670209</v>
      </c>
      <c r="Y369" s="478">
        <f t="shared" ref="Y369:Y376" si="339">VLOOKUP(S369,$I$5:$K$14,3,FALSE)</f>
        <v>0.58059870525492874</v>
      </c>
      <c r="AB369" s="446">
        <f>AVERAGE(W369:Y369)</f>
        <v>0.3331380735050633</v>
      </c>
      <c r="AG369" s="451"/>
      <c r="AH369" s="492"/>
    </row>
    <row r="370" spans="1:53" x14ac:dyDescent="0.15">
      <c r="A370" s="432">
        <v>2</v>
      </c>
      <c r="B370" s="457" t="str">
        <f t="shared" ref="B370:B376" si="340">VLOOKUP(A370,$N$369:$AB$376,2,FALSE)</f>
        <v>/wbg</v>
      </c>
      <c r="C370" s="284" t="str">
        <f t="shared" si="335"/>
        <v>ne pas s'intégrer</v>
      </c>
      <c r="D370" s="284" t="str">
        <f t="shared" si="336"/>
        <v>ne pas être important parmi les siens</v>
      </c>
      <c r="E370" s="471">
        <f t="shared" ref="E370:E376" si="341">VLOOKUP(A370,$N$369:$AB$376,15,FALSE)</f>
        <v>0.6668619264949367</v>
      </c>
      <c r="F370" s="480"/>
      <c r="N370" s="284">
        <f t="shared" ref="N370:N376" si="342">RANK(AB370,$AB$369:$AB$376)</f>
        <v>8</v>
      </c>
      <c r="O370" s="432" t="str">
        <f t="shared" ref="O370:O371" si="343">usrCode(Q370&amp;R370&amp;S370)</f>
        <v>WB/g</v>
      </c>
      <c r="P370" s="284" t="str">
        <f t="shared" si="337"/>
        <v>s'imposer au monde</v>
      </c>
      <c r="Q370" s="432" t="str">
        <f>Q368</f>
        <v>W</v>
      </c>
      <c r="R370" s="432" t="str">
        <f>R368</f>
        <v>B</v>
      </c>
      <c r="S370" s="432" t="str">
        <f>"/"&amp;LOWER(S368)</f>
        <v>/g</v>
      </c>
      <c r="W370" s="478">
        <f t="shared" ref="W370:W376" si="344">VLOOKUP(Q370,$I$5:$K$14,3,FALSE)</f>
        <v>0.18098694633355911</v>
      </c>
      <c r="X370" s="478">
        <f t="shared" si="338"/>
        <v>0.23782856892670209</v>
      </c>
      <c r="Y370" s="478">
        <f t="shared" si="339"/>
        <v>0.41940129474507126</v>
      </c>
      <c r="AB370" s="446">
        <f t="shared" ref="AB370:AB373" si="345">AVERAGE(W370:Y370)</f>
        <v>0.27940560333511083</v>
      </c>
    </row>
    <row r="371" spans="1:53" x14ac:dyDescent="0.15">
      <c r="A371" s="432">
        <v>3</v>
      </c>
      <c r="B371" s="457" t="str">
        <f t="shared" si="340"/>
        <v>BG/w</v>
      </c>
      <c r="C371" s="284" t="str">
        <f t="shared" si="335"/>
        <v>servir ses intérêts</v>
      </c>
      <c r="D371" s="284" t="str">
        <f t="shared" si="336"/>
        <v>être son unique priorité</v>
      </c>
      <c r="E371" s="471">
        <f t="shared" si="341"/>
        <v>0.54581344261602383</v>
      </c>
      <c r="F371" s="480"/>
      <c r="N371" s="284">
        <f t="shared" si="342"/>
        <v>4</v>
      </c>
      <c r="O371" s="432" t="str">
        <f t="shared" si="343"/>
        <v>GW/b</v>
      </c>
      <c r="P371" s="284" t="str">
        <f t="shared" si="337"/>
        <v>vivre en harmonie -GW-</v>
      </c>
      <c r="Q371" s="432" t="str">
        <f>Q368</f>
        <v>W</v>
      </c>
      <c r="R371" s="432" t="str">
        <f>"/"&amp;LOWER(R368)</f>
        <v>/b</v>
      </c>
      <c r="S371" s="432" t="str">
        <f>S368</f>
        <v>G</v>
      </c>
      <c r="W371" s="478">
        <f t="shared" si="344"/>
        <v>0.18098694633355911</v>
      </c>
      <c r="X371" s="478">
        <f t="shared" si="338"/>
        <v>0.76217143107329788</v>
      </c>
      <c r="Y371" s="478">
        <f t="shared" si="339"/>
        <v>0.58059870525492874</v>
      </c>
      <c r="AB371" s="446">
        <f t="shared" si="345"/>
        <v>0.50791902755392859</v>
      </c>
    </row>
    <row r="372" spans="1:53" x14ac:dyDescent="0.15">
      <c r="A372" s="432">
        <v>4</v>
      </c>
      <c r="B372" s="457" t="str">
        <f t="shared" si="340"/>
        <v>GW/b</v>
      </c>
      <c r="C372" s="284" t="str">
        <f t="shared" si="335"/>
        <v>vivre en harmonie -GW-</v>
      </c>
      <c r="D372" s="284" t="str">
        <f t="shared" si="336"/>
        <v>vivre dans la coopération et le partage</v>
      </c>
      <c r="E372" s="471">
        <f t="shared" si="341"/>
        <v>0.50791902755392859</v>
      </c>
      <c r="F372" s="480"/>
      <c r="N372" s="284">
        <f t="shared" si="342"/>
        <v>6</v>
      </c>
      <c r="O372" s="432" t="str">
        <f>usrCode(Q372&amp;R372&amp;S372)</f>
        <v>W.ur</v>
      </c>
      <c r="P372" s="284" t="str">
        <f t="shared" si="337"/>
        <v>être utile</v>
      </c>
      <c r="Q372" s="432" t="str">
        <f>Q368</f>
        <v>W</v>
      </c>
      <c r="R372" s="432" t="str">
        <f>"/"&amp;LOWER(R368)</f>
        <v>/b</v>
      </c>
      <c r="S372" s="432" t="str">
        <f>"/"&amp;LOWER(S368)</f>
        <v>/g</v>
      </c>
      <c r="W372" s="478">
        <f t="shared" si="344"/>
        <v>0.18098694633355911</v>
      </c>
      <c r="X372" s="478">
        <f t="shared" si="338"/>
        <v>0.76217143107329788</v>
      </c>
      <c r="Y372" s="478">
        <f t="shared" si="339"/>
        <v>0.41940129474507126</v>
      </c>
      <c r="AB372" s="446">
        <f t="shared" si="345"/>
        <v>0.45418655738397612</v>
      </c>
    </row>
    <row r="373" spans="1:53" x14ac:dyDescent="0.15">
      <c r="A373" s="432">
        <v>5</v>
      </c>
      <c r="B373" s="457" t="str">
        <f t="shared" si="340"/>
        <v>B.ur</v>
      </c>
      <c r="C373" s="284" t="str">
        <f t="shared" si="335"/>
        <v>être omnipotent -B-</v>
      </c>
      <c r="D373" s="284" t="str">
        <f t="shared" si="336"/>
        <v>être celui qui domine par nature</v>
      </c>
      <c r="E373" s="471">
        <f t="shared" si="341"/>
        <v>0.49208097244607146</v>
      </c>
      <c r="F373" s="480"/>
      <c r="N373" s="284">
        <f t="shared" si="342"/>
        <v>3</v>
      </c>
      <c r="O373" s="432" t="str">
        <f t="shared" ref="O373" si="346">usrCode(Q373&amp;R373&amp;S373)</f>
        <v>BG/w</v>
      </c>
      <c r="P373" s="284" t="str">
        <f t="shared" si="337"/>
        <v>servir ses intérêts</v>
      </c>
      <c r="Q373" s="432" t="str">
        <f>"/"&amp;LOWER(Q368)</f>
        <v>/w</v>
      </c>
      <c r="R373" s="432" t="str">
        <f>R368</f>
        <v>B</v>
      </c>
      <c r="S373" s="432" t="str">
        <f>S368</f>
        <v>G</v>
      </c>
      <c r="W373" s="478">
        <f t="shared" si="344"/>
        <v>0.81901305366644084</v>
      </c>
      <c r="X373" s="478">
        <f t="shared" si="338"/>
        <v>0.23782856892670209</v>
      </c>
      <c r="Y373" s="478">
        <f t="shared" si="339"/>
        <v>0.58059870525492874</v>
      </c>
      <c r="AB373" s="446">
        <f t="shared" si="345"/>
        <v>0.54581344261602383</v>
      </c>
    </row>
    <row r="374" spans="1:53" x14ac:dyDescent="0.15">
      <c r="A374" s="432">
        <v>6</v>
      </c>
      <c r="B374" s="457" t="str">
        <f t="shared" si="340"/>
        <v>W.ur</v>
      </c>
      <c r="C374" s="284" t="str">
        <f t="shared" si="335"/>
        <v>être utile</v>
      </c>
      <c r="D374" s="284" t="str">
        <f t="shared" si="336"/>
        <v>mettre son intelligence au service de la société</v>
      </c>
      <c r="E374" s="471">
        <f t="shared" si="341"/>
        <v>0.45418655738397612</v>
      </c>
      <c r="F374" s="480"/>
      <c r="N374" s="284">
        <f t="shared" si="342"/>
        <v>5</v>
      </c>
      <c r="O374" s="432" t="str">
        <f>usrCode(Q374&amp;R374&amp;S374)</f>
        <v>B.ur</v>
      </c>
      <c r="P374" s="284" t="str">
        <f t="shared" si="337"/>
        <v>être omnipotent -B-</v>
      </c>
      <c r="Q374" s="432" t="str">
        <f>"/"&amp;LOWER(Q368)</f>
        <v>/w</v>
      </c>
      <c r="R374" s="432" t="str">
        <f>R368</f>
        <v>B</v>
      </c>
      <c r="S374" s="432" t="str">
        <f>"/"&amp;LOWER(S368)</f>
        <v>/g</v>
      </c>
      <c r="W374" s="478">
        <f t="shared" si="344"/>
        <v>0.81901305366644084</v>
      </c>
      <c r="X374" s="478">
        <f t="shared" si="338"/>
        <v>0.23782856892670209</v>
      </c>
      <c r="Y374" s="478">
        <f t="shared" si="339"/>
        <v>0.41940129474507126</v>
      </c>
      <c r="AB374" s="446">
        <f>AVERAGE(W374:Y374)</f>
        <v>0.49208097244607146</v>
      </c>
    </row>
    <row r="375" spans="1:53" x14ac:dyDescent="0.15">
      <c r="A375" s="432">
        <v>7</v>
      </c>
      <c r="B375" s="457" t="str">
        <f t="shared" si="340"/>
        <v>WBG</v>
      </c>
      <c r="C375" s="284" t="str">
        <f t="shared" si="335"/>
        <v>s'intégrer</v>
      </c>
      <c r="D375" s="284" t="str">
        <f t="shared" si="336"/>
        <v>être important parmi les siens</v>
      </c>
      <c r="E375" s="471">
        <f t="shared" si="341"/>
        <v>0.3331380735050633</v>
      </c>
      <c r="F375" s="480"/>
      <c r="N375" s="284">
        <f t="shared" si="342"/>
        <v>1</v>
      </c>
      <c r="O375" s="432" t="str">
        <f t="shared" ref="O375:O376" si="347">usrCode(Q375&amp;R375&amp;S375)</f>
        <v>G.ur</v>
      </c>
      <c r="P375" s="284" t="str">
        <f t="shared" si="337"/>
        <v>s'émerveiller</v>
      </c>
      <c r="Q375" s="432" t="str">
        <f>"/"&amp;LOWER(Q368)</f>
        <v>/w</v>
      </c>
      <c r="R375" s="432" t="str">
        <f>"/"&amp;LOWER(R368)</f>
        <v>/b</v>
      </c>
      <c r="S375" s="432" t="str">
        <f>S368</f>
        <v>G</v>
      </c>
      <c r="W375" s="478">
        <f t="shared" si="344"/>
        <v>0.81901305366644084</v>
      </c>
      <c r="X375" s="478">
        <f t="shared" si="338"/>
        <v>0.76217143107329788</v>
      </c>
      <c r="Y375" s="478">
        <f t="shared" si="339"/>
        <v>0.58059870525492874</v>
      </c>
      <c r="AB375" s="446">
        <f t="shared" ref="AB375:AB376" si="348">AVERAGE(W375:Y375)</f>
        <v>0.72059439666488911</v>
      </c>
    </row>
    <row r="376" spans="1:53" x14ac:dyDescent="0.15">
      <c r="A376" s="432">
        <v>8</v>
      </c>
      <c r="B376" s="457" t="str">
        <f t="shared" si="340"/>
        <v>WB/g</v>
      </c>
      <c r="C376" s="284" t="str">
        <f t="shared" si="335"/>
        <v>s'imposer au monde</v>
      </c>
      <c r="D376" s="284" t="str">
        <f t="shared" si="336"/>
        <v>être de ceux qui dictent l'ordre</v>
      </c>
      <c r="E376" s="471">
        <f t="shared" si="341"/>
        <v>0.27940560333511083</v>
      </c>
      <c r="F376" s="480"/>
      <c r="N376" s="284">
        <f t="shared" si="342"/>
        <v>2</v>
      </c>
      <c r="O376" s="432" t="str">
        <f t="shared" si="347"/>
        <v>/wbg</v>
      </c>
      <c r="P376" s="284" t="str">
        <f t="shared" si="337"/>
        <v>ne pas s'intégrer</v>
      </c>
      <c r="Q376" s="432" t="str">
        <f>"/"&amp;LOWER(Q368)</f>
        <v>/w</v>
      </c>
      <c r="R376" s="432" t="str">
        <f>"/"&amp;LOWER(R368)</f>
        <v>/b</v>
      </c>
      <c r="S376" s="432" t="str">
        <f>"/"&amp;LOWER(S368)</f>
        <v>/g</v>
      </c>
      <c r="W376" s="478">
        <f t="shared" si="344"/>
        <v>0.81901305366644084</v>
      </c>
      <c r="X376" s="478">
        <f t="shared" si="338"/>
        <v>0.76217143107329788</v>
      </c>
      <c r="Y376" s="478">
        <f t="shared" si="339"/>
        <v>0.41940129474507126</v>
      </c>
      <c r="AB376" s="446">
        <f t="shared" si="348"/>
        <v>0.6668619264949367</v>
      </c>
    </row>
    <row r="377" spans="1:53" x14ac:dyDescent="0.15"/>
    <row r="378" spans="1:53" x14ac:dyDescent="0.15">
      <c r="AL378" s="432"/>
      <c r="AM378" s="432"/>
      <c r="AN378" s="432"/>
      <c r="AO378" s="432"/>
      <c r="AP378" s="432"/>
      <c r="AQ378" s="432"/>
    </row>
    <row r="379" spans="1:53" x14ac:dyDescent="0.15">
      <c r="AM379" s="340"/>
      <c r="AN379" s="340"/>
      <c r="AO379" s="340"/>
      <c r="AP379" s="340"/>
      <c r="AQ379" s="340"/>
      <c r="AU379" s="432"/>
      <c r="AV379" s="432"/>
      <c r="AW379" s="432"/>
      <c r="AX379" s="432"/>
      <c r="AY379" s="432"/>
    </row>
    <row r="380" spans="1:53" ht="12.75" x14ac:dyDescent="0.2">
      <c r="A380" s="455"/>
      <c r="B380" s="453"/>
      <c r="C380" s="454" t="s">
        <v>362</v>
      </c>
      <c r="D380" s="479"/>
      <c r="E380" s="455"/>
      <c r="F380" s="456"/>
      <c r="W380" s="478"/>
      <c r="X380" s="478"/>
      <c r="Y380" s="478"/>
      <c r="Z380" s="478"/>
      <c r="AA380" s="478"/>
      <c r="AF380" s="1106">
        <v>0.61890000000000001</v>
      </c>
      <c r="AG380" s="1106">
        <v>0.1956</v>
      </c>
      <c r="AM380" s="432"/>
      <c r="AN380" s="432"/>
      <c r="AO380" s="432"/>
      <c r="AP380" s="432"/>
      <c r="AQ380" s="432"/>
      <c r="AU380" s="432"/>
      <c r="AV380" s="432"/>
      <c r="AW380" s="432"/>
      <c r="AX380" s="432"/>
      <c r="AY380" s="432"/>
    </row>
    <row r="381" spans="1:53" x14ac:dyDescent="0.15">
      <c r="F381" s="480"/>
      <c r="AU381" s="432"/>
      <c r="AV381" s="432"/>
      <c r="AW381" s="432"/>
      <c r="AX381" s="432"/>
      <c r="AY381" s="432"/>
    </row>
    <row r="382" spans="1:53" x14ac:dyDescent="0.15">
      <c r="A382" s="432">
        <v>1</v>
      </c>
      <c r="B382" s="457" t="str">
        <f>VLOOKUP(A382,$N$382:$AF$471,2,FALSE)</f>
        <v>UR.g</v>
      </c>
      <c r="C382" s="284" t="str">
        <f t="shared" ref="C382:C441" si="349">VLOOKUP(B382,LibProfils,4,FALSE)</f>
        <v>vivre ses rêves</v>
      </c>
      <c r="D382" s="284" t="str">
        <f t="shared" ref="D382:D441" si="350">VLOOKUP(B382,LibProfils,5,FALSE)</f>
        <v>laisser libre cours à son imagination</v>
      </c>
      <c r="E382" s="493">
        <f>VLOOKUP(A382,$N$382:$AG$471,20,FALSE)</f>
        <v>0.85781448055623222</v>
      </c>
      <c r="F382" s="480"/>
      <c r="N382" s="284">
        <f>RANK(AG382,$AG$382:$AG$471)</f>
        <v>69</v>
      </c>
      <c r="O382" s="494" t="str">
        <f>'122'!A2</f>
        <v>W.rg</v>
      </c>
      <c r="P382" s="284" t="str">
        <f t="shared" ref="P382:P445" si="351">VLOOKUP(O382,LibProfils,4,FALSE)</f>
        <v>soutenir ce qui est</v>
      </c>
      <c r="Q382" s="219" t="str">
        <f>'122'!O2</f>
        <v>W</v>
      </c>
      <c r="R382" s="219" t="str">
        <f>'122'!P2</f>
        <v>R</v>
      </c>
      <c r="S382" s="219" t="str">
        <f>'122'!Q2</f>
        <v>G</v>
      </c>
      <c r="T382" s="219" t="str">
        <f>'122'!R2</f>
        <v>U</v>
      </c>
      <c r="U382" s="219" t="str">
        <f>'122'!S2</f>
        <v>B</v>
      </c>
      <c r="W382" s="478">
        <f>VLOOKUP(Q382,$I$5:$K$9,3,FALSE)</f>
        <v>0.18098694633355911</v>
      </c>
      <c r="X382" s="478">
        <f t="shared" ref="X382:AA382" si="352">VLOOKUP(R382,$I$5:$K$9,3,FALSE)</f>
        <v>0.79496353496742456</v>
      </c>
      <c r="Y382" s="478">
        <f t="shared" si="352"/>
        <v>0.58059870525492874</v>
      </c>
      <c r="Z382" s="478">
        <f t="shared" si="352"/>
        <v>0.73099056744574153</v>
      </c>
      <c r="AA382" s="478">
        <f t="shared" si="352"/>
        <v>0.23782856892670209</v>
      </c>
      <c r="AB382" s="1582">
        <f>(W382*AD382+(X382+Y382)*AE382)/(AD382+2*AE382)</f>
        <v>0.43438403322236785</v>
      </c>
      <c r="AD382" s="447">
        <v>4</v>
      </c>
      <c r="AE382" s="448">
        <v>2</v>
      </c>
      <c r="AG382" s="1584">
        <f>(AB382-$AG$380)/$AF$380</f>
        <v>0.38582005691124227</v>
      </c>
      <c r="AJ382" s="478"/>
      <c r="AL382" s="497"/>
      <c r="AM382" s="468"/>
      <c r="AN382" s="468"/>
      <c r="AO382" s="468"/>
      <c r="AP382" s="468"/>
      <c r="AQ382" s="468"/>
      <c r="AT382" s="498"/>
      <c r="AU382" s="340"/>
      <c r="AV382" s="340"/>
      <c r="AW382" s="340"/>
      <c r="AX382" s="340"/>
      <c r="AY382" s="340"/>
      <c r="BA382" s="499"/>
    </row>
    <row r="383" spans="1:53" x14ac:dyDescent="0.15">
      <c r="A383" s="432">
        <v>2</v>
      </c>
      <c r="B383" s="457" t="str">
        <f t="shared" ref="B383:B446" si="353">VLOOKUP(A383,$N$382:$AF$471,2,FALSE)</f>
        <v>R.gu</v>
      </c>
      <c r="C383" s="284" t="str">
        <f t="shared" si="349"/>
        <v>vivre l'aventure</v>
      </c>
      <c r="D383" s="284" t="str">
        <f t="shared" si="350"/>
        <v>explorer l'inconnu sans souci des risques</v>
      </c>
      <c r="E383" s="493">
        <f t="shared" ref="E383:E441" si="354">VLOOKUP(A383,$N$382:$AG$471,20,FALSE)</f>
        <v>0.85600110786698946</v>
      </c>
      <c r="F383" s="480"/>
      <c r="N383" s="284">
        <f t="shared" ref="N383:N446" si="355">RANK(AG383,$AG$382:$AG$471)</f>
        <v>89</v>
      </c>
      <c r="O383" s="494" t="str">
        <f>'122'!A3</f>
        <v>W.bg</v>
      </c>
      <c r="P383" s="284" t="str">
        <f t="shared" si="351"/>
        <v>être un rouage du monde</v>
      </c>
      <c r="Q383" s="219" t="str">
        <f>'122'!O3</f>
        <v>W</v>
      </c>
      <c r="R383" s="219" t="str">
        <f>'122'!P3</f>
        <v>B</v>
      </c>
      <c r="S383" s="219" t="str">
        <f>'122'!Q3</f>
        <v>G</v>
      </c>
      <c r="T383" s="219" t="str">
        <f>'122'!R3</f>
        <v>U</v>
      </c>
      <c r="U383" s="219" t="str">
        <f>'122'!S3</f>
        <v>R</v>
      </c>
      <c r="W383" s="478">
        <f t="shared" ref="W383:W441" si="356">VLOOKUP(Q383,$I$5:$K$9,3,FALSE)</f>
        <v>0.18098694633355911</v>
      </c>
      <c r="X383" s="478">
        <f t="shared" ref="X383:X442" si="357">VLOOKUP(R383,$I$5:$K$9,3,FALSE)</f>
        <v>0.23782856892670209</v>
      </c>
      <c r="Y383" s="478">
        <f t="shared" ref="Y383:Y442" si="358">VLOOKUP(S383,$I$5:$K$9,3,FALSE)</f>
        <v>0.58059870525492874</v>
      </c>
      <c r="Z383" s="478">
        <f t="shared" ref="Z383:Z442" si="359">VLOOKUP(T383,$I$5:$K$9,3,FALSE)</f>
        <v>0.73099056744574153</v>
      </c>
      <c r="AA383" s="478">
        <f t="shared" ref="AA383:AA442" si="360">VLOOKUP(U383,$I$5:$K$9,3,FALSE)</f>
        <v>0.79496353496742456</v>
      </c>
      <c r="AB383" s="1582">
        <f t="shared" ref="AB383:AB411" si="361">(W383*AD383+(X383+Y383)*AE383)/(AD383+2*AE383)</f>
        <v>0.29510029171218727</v>
      </c>
      <c r="AD383" s="447">
        <f>AD382</f>
        <v>4</v>
      </c>
      <c r="AE383" s="448">
        <f>AE382</f>
        <v>2</v>
      </c>
      <c r="AG383" s="1584">
        <f t="shared" ref="AG383:AG446" si="362">(AB383-$AG$380)/$AF$380</f>
        <v>0.16076957781901322</v>
      </c>
      <c r="AL383" s="497"/>
      <c r="AM383" s="468"/>
      <c r="AN383" s="468"/>
      <c r="AO383" s="468"/>
      <c r="AP383" s="468"/>
      <c r="AQ383" s="468"/>
      <c r="AT383" s="498"/>
      <c r="AU383" s="340"/>
      <c r="AV383" s="340"/>
      <c r="AW383" s="340"/>
      <c r="AX383" s="340"/>
      <c r="AY383" s="340"/>
      <c r="BA383" s="499"/>
    </row>
    <row r="384" spans="1:53" x14ac:dyDescent="0.15">
      <c r="A384" s="432">
        <v>3</v>
      </c>
      <c r="B384" s="457" t="str">
        <f t="shared" si="353"/>
        <v>U.rg</v>
      </c>
      <c r="C384" s="284" t="str">
        <f t="shared" si="349"/>
        <v>développer la connaissance</v>
      </c>
      <c r="D384" s="284" t="str">
        <f t="shared" si="350"/>
        <v>comprendre l'inconnu</v>
      </c>
      <c r="E384" s="493">
        <f t="shared" si="354"/>
        <v>0.83015970880345624</v>
      </c>
      <c r="F384" s="480"/>
      <c r="N384" s="284">
        <f t="shared" si="355"/>
        <v>83</v>
      </c>
      <c r="O384" s="494" t="str">
        <f>'122'!A4</f>
        <v>W.br</v>
      </c>
      <c r="P384" s="284" t="str">
        <f t="shared" si="351"/>
        <v>servir l'ordre</v>
      </c>
      <c r="Q384" s="219" t="str">
        <f>'122'!O4</f>
        <v>W</v>
      </c>
      <c r="R384" s="219" t="str">
        <f>'122'!P4</f>
        <v>B</v>
      </c>
      <c r="S384" s="219" t="str">
        <f>'122'!Q4</f>
        <v>R</v>
      </c>
      <c r="T384" s="219" t="str">
        <f>'122'!R4</f>
        <v>U</v>
      </c>
      <c r="U384" s="219" t="str">
        <f>'122'!S4</f>
        <v>G</v>
      </c>
      <c r="W384" s="478">
        <f t="shared" si="356"/>
        <v>0.18098694633355911</v>
      </c>
      <c r="X384" s="478">
        <f t="shared" si="357"/>
        <v>0.23782856892670209</v>
      </c>
      <c r="Y384" s="478">
        <f t="shared" si="358"/>
        <v>0.79496353496742456</v>
      </c>
      <c r="Z384" s="478">
        <f t="shared" si="359"/>
        <v>0.73099056744574153</v>
      </c>
      <c r="AA384" s="478">
        <f t="shared" si="360"/>
        <v>0.58059870525492874</v>
      </c>
      <c r="AB384" s="1582">
        <f t="shared" si="361"/>
        <v>0.34869149914031117</v>
      </c>
      <c r="AD384" s="447">
        <f t="shared" ref="AD384:AD411" si="363">AD383</f>
        <v>4</v>
      </c>
      <c r="AE384" s="448">
        <f t="shared" ref="AE384:AE411" si="364">AE383</f>
        <v>2</v>
      </c>
      <c r="AG384" s="1584">
        <f t="shared" si="362"/>
        <v>0.24736063845582673</v>
      </c>
      <c r="AL384" s="497"/>
      <c r="AM384" s="468"/>
      <c r="AN384" s="468"/>
      <c r="AO384" s="468"/>
      <c r="AP384" s="468"/>
      <c r="AQ384" s="468"/>
      <c r="AT384" s="498"/>
      <c r="AU384" s="340"/>
      <c r="AV384" s="340"/>
      <c r="AW384" s="340"/>
      <c r="AX384" s="340"/>
      <c r="AY384" s="340"/>
      <c r="BA384" s="499"/>
    </row>
    <row r="385" spans="1:53" x14ac:dyDescent="0.15">
      <c r="A385" s="432">
        <v>4</v>
      </c>
      <c r="B385" s="457" t="str">
        <f t="shared" si="353"/>
        <v>RG.u</v>
      </c>
      <c r="C385" s="284" t="str">
        <f t="shared" si="349"/>
        <v>vivre en liberté</v>
      </c>
      <c r="D385" s="284" t="str">
        <f t="shared" si="350"/>
        <v>agir sans contrainte</v>
      </c>
      <c r="E385" s="493">
        <f t="shared" si="354"/>
        <v>0.80921475129760811</v>
      </c>
      <c r="F385" s="480"/>
      <c r="N385" s="284">
        <f t="shared" si="355"/>
        <v>73</v>
      </c>
      <c r="O385" s="494" t="str">
        <f>'122'!A5</f>
        <v>W.gu</v>
      </c>
      <c r="P385" s="284" t="str">
        <f t="shared" si="351"/>
        <v>cultiver la paix -W-</v>
      </c>
      <c r="Q385" s="219" t="str">
        <f>'122'!O5</f>
        <v>W</v>
      </c>
      <c r="R385" s="219" t="str">
        <f>'122'!P5</f>
        <v>G</v>
      </c>
      <c r="S385" s="219" t="str">
        <f>'122'!Q5</f>
        <v>U</v>
      </c>
      <c r="T385" s="219" t="str">
        <f>'122'!R5</f>
        <v>B</v>
      </c>
      <c r="U385" s="219" t="str">
        <f>'122'!S5</f>
        <v>R</v>
      </c>
      <c r="W385" s="478">
        <f t="shared" si="356"/>
        <v>0.18098694633355911</v>
      </c>
      <c r="X385" s="478">
        <f t="shared" si="357"/>
        <v>0.58059870525492874</v>
      </c>
      <c r="Y385" s="478">
        <f t="shared" si="358"/>
        <v>0.73099056744574153</v>
      </c>
      <c r="Z385" s="478">
        <f t="shared" si="359"/>
        <v>0.23782856892670209</v>
      </c>
      <c r="AA385" s="478">
        <f t="shared" si="360"/>
        <v>0.79496353496742456</v>
      </c>
      <c r="AB385" s="1582">
        <f t="shared" si="361"/>
        <v>0.41839079134194712</v>
      </c>
      <c r="AD385" s="447">
        <f t="shared" si="363"/>
        <v>4</v>
      </c>
      <c r="AE385" s="448">
        <f t="shared" si="364"/>
        <v>2</v>
      </c>
      <c r="AG385" s="1584">
        <f t="shared" si="362"/>
        <v>0.35997865784770905</v>
      </c>
      <c r="AL385" s="497"/>
      <c r="AM385" s="468"/>
      <c r="AN385" s="468"/>
      <c r="AO385" s="468"/>
      <c r="AP385" s="468"/>
      <c r="AQ385" s="468"/>
      <c r="AT385" s="498"/>
      <c r="AU385" s="340"/>
      <c r="AV385" s="340"/>
      <c r="AW385" s="340"/>
      <c r="AX385" s="340"/>
      <c r="AY385" s="340"/>
      <c r="BA385" s="499"/>
    </row>
    <row r="386" spans="1:53" x14ac:dyDescent="0.15">
      <c r="A386" s="432">
        <v>5</v>
      </c>
      <c r="B386" s="457" t="str">
        <f t="shared" si="353"/>
        <v>GU.r</v>
      </c>
      <c r="C386" s="284" t="str">
        <f t="shared" si="349"/>
        <v>vivre avec agilité</v>
      </c>
      <c r="D386" s="284" t="str">
        <f t="shared" si="350"/>
        <v>être agile en toute circonstance</v>
      </c>
      <c r="E386" s="493">
        <f t="shared" si="354"/>
        <v>0.7885416320467814</v>
      </c>
      <c r="F386" s="480"/>
      <c r="N386" s="284">
        <f t="shared" si="355"/>
        <v>56</v>
      </c>
      <c r="O386" s="494" t="str">
        <f>'122'!A6</f>
        <v>W.ur</v>
      </c>
      <c r="P386" s="284" t="str">
        <f t="shared" si="351"/>
        <v>être utile</v>
      </c>
      <c r="Q386" s="219" t="str">
        <f>'122'!O6</f>
        <v>W</v>
      </c>
      <c r="R386" s="219" t="str">
        <f>'122'!P6</f>
        <v>U</v>
      </c>
      <c r="S386" s="219" t="str">
        <f>'122'!Q6</f>
        <v>R</v>
      </c>
      <c r="T386" s="219" t="str">
        <f>'122'!R6</f>
        <v>B</v>
      </c>
      <c r="U386" s="219" t="str">
        <f>'122'!S6</f>
        <v>G</v>
      </c>
      <c r="W386" s="478">
        <f t="shared" si="356"/>
        <v>0.18098694633355911</v>
      </c>
      <c r="X386" s="478">
        <f t="shared" si="357"/>
        <v>0.73099056744574153</v>
      </c>
      <c r="Y386" s="478">
        <f t="shared" si="358"/>
        <v>0.79496353496742456</v>
      </c>
      <c r="Z386" s="478">
        <f t="shared" si="359"/>
        <v>0.23782856892670209</v>
      </c>
      <c r="AA386" s="478">
        <f t="shared" si="360"/>
        <v>0.58059870525492874</v>
      </c>
      <c r="AB386" s="1582">
        <f t="shared" si="361"/>
        <v>0.47198199877007108</v>
      </c>
      <c r="AD386" s="447">
        <f t="shared" si="363"/>
        <v>4</v>
      </c>
      <c r="AE386" s="448">
        <f t="shared" si="364"/>
        <v>2</v>
      </c>
      <c r="AG386" s="1584">
        <f t="shared" si="362"/>
        <v>0.44656971848452265</v>
      </c>
      <c r="AL386" s="497"/>
      <c r="AM386" s="468"/>
      <c r="AN386" s="468"/>
      <c r="AO386" s="468"/>
      <c r="AP386" s="468"/>
      <c r="AQ386" s="468"/>
      <c r="AT386" s="498"/>
      <c r="AU386" s="340"/>
      <c r="AV386" s="340"/>
      <c r="AW386" s="340"/>
      <c r="AX386" s="340"/>
      <c r="AY386" s="340"/>
      <c r="BA386" s="499"/>
    </row>
    <row r="387" spans="1:53" x14ac:dyDescent="0.15">
      <c r="A387" s="432">
        <v>6</v>
      </c>
      <c r="B387" s="457" t="str">
        <f t="shared" si="353"/>
        <v>G.ur</v>
      </c>
      <c r="C387" s="284" t="str">
        <f t="shared" si="349"/>
        <v>s'émerveiller</v>
      </c>
      <c r="D387" s="284" t="str">
        <f t="shared" si="350"/>
        <v>profiter de la beauté du monde</v>
      </c>
      <c r="E387" s="493">
        <f t="shared" si="354"/>
        <v>0.76941004723017581</v>
      </c>
      <c r="F387" s="480"/>
      <c r="N387" s="284">
        <f t="shared" si="355"/>
        <v>85</v>
      </c>
      <c r="O387" s="494" t="str">
        <f>'122'!A7</f>
        <v>W.ub</v>
      </c>
      <c r="P387" s="284" t="str">
        <f t="shared" si="351"/>
        <v>servir l'organisation</v>
      </c>
      <c r="Q387" s="219" t="str">
        <f>'122'!O7</f>
        <v>W</v>
      </c>
      <c r="R387" s="219" t="str">
        <f>'122'!P7</f>
        <v>U</v>
      </c>
      <c r="S387" s="219" t="str">
        <f>'122'!Q7</f>
        <v>B</v>
      </c>
      <c r="T387" s="219" t="str">
        <f>'122'!R7</f>
        <v>R</v>
      </c>
      <c r="U387" s="219" t="str">
        <f>'122'!S7</f>
        <v>G</v>
      </c>
      <c r="W387" s="478">
        <f t="shared" si="356"/>
        <v>0.18098694633355911</v>
      </c>
      <c r="X387" s="478">
        <f t="shared" si="357"/>
        <v>0.73099056744574153</v>
      </c>
      <c r="Y387" s="478">
        <f t="shared" si="358"/>
        <v>0.23782856892670209</v>
      </c>
      <c r="Z387" s="478">
        <f t="shared" si="359"/>
        <v>0.79496353496742456</v>
      </c>
      <c r="AA387" s="478">
        <f t="shared" si="360"/>
        <v>0.58059870525492874</v>
      </c>
      <c r="AB387" s="1582">
        <f t="shared" si="361"/>
        <v>0.33269825725989044</v>
      </c>
      <c r="AD387" s="447">
        <f t="shared" si="363"/>
        <v>4</v>
      </c>
      <c r="AE387" s="448">
        <f t="shared" si="364"/>
        <v>2</v>
      </c>
      <c r="AG387" s="1584">
        <f t="shared" si="362"/>
        <v>0.22151923939229348</v>
      </c>
      <c r="AL387" s="497"/>
      <c r="AM387" s="468"/>
      <c r="AN387" s="468"/>
      <c r="AO387" s="468"/>
      <c r="AP387" s="468"/>
      <c r="AQ387" s="468"/>
      <c r="AT387" s="498"/>
      <c r="AU387" s="340"/>
      <c r="AV387" s="340"/>
      <c r="AW387" s="340"/>
      <c r="AX387" s="340"/>
      <c r="AY387" s="340"/>
      <c r="BA387" s="499"/>
    </row>
    <row r="388" spans="1:53" x14ac:dyDescent="0.15">
      <c r="A388" s="432">
        <v>7</v>
      </c>
      <c r="B388" s="457" t="str">
        <f t="shared" si="353"/>
        <v>UR.b</v>
      </c>
      <c r="C388" s="284" t="str">
        <f t="shared" si="349"/>
        <v>réaliser ses idées -UR-</v>
      </c>
      <c r="D388" s="284" t="str">
        <f t="shared" si="350"/>
        <v>matérialiser ses théorie</v>
      </c>
      <c r="E388" s="493">
        <f t="shared" si="354"/>
        <v>0.7470469457918999</v>
      </c>
      <c r="F388" s="480"/>
      <c r="N388" s="284">
        <f t="shared" si="355"/>
        <v>3</v>
      </c>
      <c r="O388" s="494" t="str">
        <f>'122'!A8</f>
        <v>U.rg</v>
      </c>
      <c r="P388" s="284" t="str">
        <f t="shared" si="351"/>
        <v>développer la connaissance</v>
      </c>
      <c r="Q388" s="219" t="str">
        <f>'122'!O8</f>
        <v>U</v>
      </c>
      <c r="R388" s="219" t="str">
        <f>'122'!P8</f>
        <v>R</v>
      </c>
      <c r="S388" s="219" t="str">
        <f>'122'!Q8</f>
        <v>G</v>
      </c>
      <c r="T388" s="219" t="str">
        <f>'122'!R8</f>
        <v>W</v>
      </c>
      <c r="U388" s="219" t="str">
        <f>'122'!S8</f>
        <v>B</v>
      </c>
      <c r="W388" s="478">
        <f t="shared" si="356"/>
        <v>0.73099056744574153</v>
      </c>
      <c r="X388" s="478">
        <f t="shared" si="357"/>
        <v>0.79496353496742456</v>
      </c>
      <c r="Y388" s="478">
        <f t="shared" si="358"/>
        <v>0.58059870525492874</v>
      </c>
      <c r="Z388" s="478">
        <f t="shared" si="359"/>
        <v>0.18098694633355911</v>
      </c>
      <c r="AA388" s="478">
        <f t="shared" si="360"/>
        <v>0.23782856892670209</v>
      </c>
      <c r="AB388" s="1582">
        <f t="shared" si="361"/>
        <v>0.70938584377845904</v>
      </c>
      <c r="AD388" s="447">
        <f t="shared" si="363"/>
        <v>4</v>
      </c>
      <c r="AE388" s="448">
        <f t="shared" si="364"/>
        <v>2</v>
      </c>
      <c r="AG388" s="1584">
        <f t="shared" si="362"/>
        <v>0.83015970880345624</v>
      </c>
      <c r="AL388" s="497"/>
      <c r="AM388" s="468"/>
      <c r="AN388" s="468"/>
      <c r="AO388" s="468"/>
      <c r="AP388" s="468"/>
      <c r="AQ388" s="468"/>
      <c r="AT388" s="498"/>
      <c r="AU388" s="340"/>
      <c r="AV388" s="340"/>
      <c r="AW388" s="340"/>
      <c r="AX388" s="340"/>
      <c r="AY388" s="340"/>
      <c r="BA388" s="499"/>
    </row>
    <row r="389" spans="1:53" x14ac:dyDescent="0.15">
      <c r="A389" s="432">
        <v>8</v>
      </c>
      <c r="B389" s="457" t="str">
        <f t="shared" si="353"/>
        <v>UR.w</v>
      </c>
      <c r="C389" s="284" t="str">
        <f t="shared" si="349"/>
        <v>imaginer le progrès</v>
      </c>
      <c r="D389" s="284" t="str">
        <f t="shared" si="350"/>
        <v>inventer des concepts utiles</v>
      </c>
      <c r="E389" s="493">
        <f t="shared" si="354"/>
        <v>0.7286783490579708</v>
      </c>
      <c r="F389" s="480"/>
      <c r="N389" s="284">
        <f t="shared" si="355"/>
        <v>25</v>
      </c>
      <c r="O389" s="494" t="str">
        <f>'122'!A9</f>
        <v>U.bg</v>
      </c>
      <c r="P389" s="284" t="str">
        <f t="shared" si="351"/>
        <v>se développer soi-même</v>
      </c>
      <c r="Q389" s="219" t="str">
        <f>'122'!O9</f>
        <v>U</v>
      </c>
      <c r="R389" s="219" t="str">
        <f>'122'!P9</f>
        <v>B</v>
      </c>
      <c r="S389" s="219" t="str">
        <f>'122'!Q9</f>
        <v>G</v>
      </c>
      <c r="T389" s="219" t="str">
        <f>'122'!R9</f>
        <v>W</v>
      </c>
      <c r="U389" s="219" t="str">
        <f>'122'!S9</f>
        <v>R</v>
      </c>
      <c r="W389" s="478">
        <f t="shared" si="356"/>
        <v>0.73099056744574153</v>
      </c>
      <c r="X389" s="478">
        <f t="shared" si="357"/>
        <v>0.23782856892670209</v>
      </c>
      <c r="Y389" s="478">
        <f t="shared" si="358"/>
        <v>0.58059870525492874</v>
      </c>
      <c r="Z389" s="478">
        <f t="shared" si="359"/>
        <v>0.18098694633355911</v>
      </c>
      <c r="AA389" s="478">
        <f t="shared" si="360"/>
        <v>0.79496353496742456</v>
      </c>
      <c r="AB389" s="1582">
        <f t="shared" si="361"/>
        <v>0.57010210226827851</v>
      </c>
      <c r="AD389" s="447">
        <f t="shared" si="363"/>
        <v>4</v>
      </c>
      <c r="AE389" s="448">
        <f t="shared" si="364"/>
        <v>2</v>
      </c>
      <c r="AG389" s="1584">
        <f t="shared" si="362"/>
        <v>0.60510922971122716</v>
      </c>
      <c r="AL389" s="497"/>
      <c r="AM389" s="468"/>
      <c r="AN389" s="468"/>
      <c r="AO389" s="468"/>
      <c r="AP389" s="468"/>
      <c r="AQ389" s="468"/>
      <c r="AT389" s="498"/>
      <c r="AU389" s="340"/>
      <c r="AV389" s="340"/>
      <c r="AW389" s="340"/>
      <c r="AX389" s="340"/>
      <c r="AY389" s="340"/>
      <c r="BA389" s="499"/>
    </row>
    <row r="390" spans="1:53" x14ac:dyDescent="0.15">
      <c r="A390" s="432">
        <v>9</v>
      </c>
      <c r="B390" s="457" t="str">
        <f t="shared" si="353"/>
        <v>UR/w</v>
      </c>
      <c r="C390" s="284" t="str">
        <f t="shared" si="349"/>
        <v>suivre ses idées</v>
      </c>
      <c r="D390" s="284" t="str">
        <f t="shared" si="350"/>
        <v>explorer sans contrainte</v>
      </c>
      <c r="E390" s="493">
        <f t="shared" si="354"/>
        <v>0.72621734232993018</v>
      </c>
      <c r="F390" s="480"/>
      <c r="N390" s="284">
        <f t="shared" si="355"/>
        <v>13</v>
      </c>
      <c r="O390" s="494" t="str">
        <f>'122'!A10</f>
        <v>U.br</v>
      </c>
      <c r="P390" s="284" t="str">
        <f t="shared" si="351"/>
        <v>concevoir avec génie</v>
      </c>
      <c r="Q390" s="219" t="str">
        <f>'122'!O10</f>
        <v>U</v>
      </c>
      <c r="R390" s="219" t="str">
        <f>'122'!P10</f>
        <v>B</v>
      </c>
      <c r="S390" s="219" t="str">
        <f>'122'!Q10</f>
        <v>R</v>
      </c>
      <c r="T390" s="219" t="str">
        <f>'122'!R10</f>
        <v>W</v>
      </c>
      <c r="U390" s="219" t="str">
        <f>'122'!S10</f>
        <v>G</v>
      </c>
      <c r="W390" s="478">
        <f t="shared" si="356"/>
        <v>0.73099056744574153</v>
      </c>
      <c r="X390" s="478">
        <f t="shared" si="357"/>
        <v>0.23782856892670209</v>
      </c>
      <c r="Y390" s="478">
        <f t="shared" si="358"/>
        <v>0.79496353496742456</v>
      </c>
      <c r="Z390" s="478">
        <f t="shared" si="359"/>
        <v>0.18098694633355911</v>
      </c>
      <c r="AA390" s="478">
        <f t="shared" si="360"/>
        <v>0.58059870525492874</v>
      </c>
      <c r="AB390" s="1582">
        <f t="shared" si="361"/>
        <v>0.62369330969640235</v>
      </c>
      <c r="AD390" s="447">
        <f t="shared" si="363"/>
        <v>4</v>
      </c>
      <c r="AE390" s="448">
        <f t="shared" si="364"/>
        <v>2</v>
      </c>
      <c r="AG390" s="1584">
        <f t="shared" si="362"/>
        <v>0.69170029034804059</v>
      </c>
      <c r="AL390" s="497"/>
      <c r="AM390" s="468"/>
      <c r="AN390" s="468"/>
      <c r="AO390" s="468"/>
      <c r="AP390" s="468"/>
      <c r="AQ390" s="468"/>
      <c r="AT390" s="498"/>
      <c r="AU390" s="340"/>
      <c r="AV390" s="340"/>
      <c r="AW390" s="340"/>
      <c r="AX390" s="340"/>
      <c r="AY390" s="340"/>
      <c r="BA390" s="499"/>
    </row>
    <row r="391" spans="1:53" x14ac:dyDescent="0.15">
      <c r="A391" s="432">
        <v>10</v>
      </c>
      <c r="B391" s="457" t="str">
        <f t="shared" si="353"/>
        <v>R.ub</v>
      </c>
      <c r="C391" s="284" t="str">
        <f t="shared" si="349"/>
        <v>suivre son  inspiration</v>
      </c>
      <c r="D391" s="284" t="str">
        <f t="shared" si="350"/>
        <v>aller là où bon nous semble</v>
      </c>
      <c r="E391" s="493">
        <f t="shared" si="354"/>
        <v>0.71754168941157404</v>
      </c>
      <c r="F391" s="480"/>
      <c r="N391" s="284">
        <f t="shared" si="355"/>
        <v>29</v>
      </c>
      <c r="O391" s="494" t="str">
        <f>'122'!A11</f>
        <v>U.gw</v>
      </c>
      <c r="P391" s="284" t="str">
        <f t="shared" si="351"/>
        <v>organiser le savoir</v>
      </c>
      <c r="Q391" s="219" t="str">
        <f>'122'!O11</f>
        <v>U</v>
      </c>
      <c r="R391" s="219" t="str">
        <f>'122'!P11</f>
        <v>G</v>
      </c>
      <c r="S391" s="219" t="str">
        <f>'122'!Q11</f>
        <v>W</v>
      </c>
      <c r="T391" s="219" t="str">
        <f>'122'!R11</f>
        <v>B</v>
      </c>
      <c r="U391" s="219" t="str">
        <f>'122'!S11</f>
        <v>R</v>
      </c>
      <c r="W391" s="478">
        <f t="shared" si="356"/>
        <v>0.73099056744574153</v>
      </c>
      <c r="X391" s="478">
        <f t="shared" si="357"/>
        <v>0.58059870525492874</v>
      </c>
      <c r="Y391" s="478">
        <f t="shared" si="358"/>
        <v>0.18098694633355911</v>
      </c>
      <c r="Z391" s="478">
        <f t="shared" si="359"/>
        <v>0.23782856892670209</v>
      </c>
      <c r="AA391" s="478">
        <f t="shared" si="360"/>
        <v>0.79496353496742456</v>
      </c>
      <c r="AB391" s="1582">
        <f t="shared" si="361"/>
        <v>0.55589169661999271</v>
      </c>
      <c r="AD391" s="447">
        <f t="shared" si="363"/>
        <v>4</v>
      </c>
      <c r="AE391" s="448">
        <f t="shared" si="364"/>
        <v>2</v>
      </c>
      <c r="AG391" s="1584">
        <f t="shared" si="362"/>
        <v>0.58214848379381601</v>
      </c>
      <c r="AL391" s="497"/>
      <c r="AM391" s="468"/>
      <c r="AN391" s="468"/>
      <c r="AO391" s="468"/>
      <c r="AP391" s="468"/>
      <c r="AQ391" s="468"/>
      <c r="AT391" s="498"/>
      <c r="AU391" s="340"/>
      <c r="AV391" s="340"/>
      <c r="AW391" s="340"/>
      <c r="AX391" s="340"/>
      <c r="AY391" s="340"/>
      <c r="BA391" s="499"/>
    </row>
    <row r="392" spans="1:53" x14ac:dyDescent="0.15">
      <c r="A392" s="432">
        <v>11</v>
      </c>
      <c r="B392" s="457" t="str">
        <f t="shared" si="353"/>
        <v>UR/b</v>
      </c>
      <c r="C392" s="284" t="str">
        <f t="shared" si="349"/>
        <v>partager ses idées</v>
      </c>
      <c r="D392" s="284" t="str">
        <f t="shared" si="350"/>
        <v>communiquer des idées nouvelles</v>
      </c>
      <c r="E392" s="493">
        <f t="shared" si="354"/>
        <v>0.71091017838498938</v>
      </c>
      <c r="F392" s="480"/>
      <c r="N392" s="284">
        <f t="shared" si="355"/>
        <v>16</v>
      </c>
      <c r="O392" s="494" t="str">
        <f>'122'!A12</f>
        <v>U.rw</v>
      </c>
      <c r="P392" s="284" t="str">
        <f t="shared" si="351"/>
        <v>œuvrer pour l'avenir</v>
      </c>
      <c r="Q392" s="219" t="str">
        <f>'122'!O12</f>
        <v>U</v>
      </c>
      <c r="R392" s="219" t="str">
        <f>'122'!P12</f>
        <v>R</v>
      </c>
      <c r="S392" s="219" t="str">
        <f>'122'!Q12</f>
        <v>W</v>
      </c>
      <c r="T392" s="219" t="str">
        <f>'122'!R12</f>
        <v>B</v>
      </c>
      <c r="U392" s="219" t="str">
        <f>'122'!S12</f>
        <v>G</v>
      </c>
      <c r="W392" s="478">
        <f t="shared" si="356"/>
        <v>0.73099056744574153</v>
      </c>
      <c r="X392" s="478">
        <f t="shared" si="357"/>
        <v>0.79496353496742456</v>
      </c>
      <c r="Y392" s="478">
        <f t="shared" si="358"/>
        <v>0.18098694633355911</v>
      </c>
      <c r="Z392" s="478">
        <f t="shared" si="359"/>
        <v>0.23782856892670209</v>
      </c>
      <c r="AA392" s="478">
        <f t="shared" si="360"/>
        <v>0.58059870525492874</v>
      </c>
      <c r="AB392" s="1582">
        <f t="shared" si="361"/>
        <v>0.60948290404811667</v>
      </c>
      <c r="AD392" s="447">
        <f t="shared" si="363"/>
        <v>4</v>
      </c>
      <c r="AE392" s="448">
        <f t="shared" si="364"/>
        <v>2</v>
      </c>
      <c r="AG392" s="1584">
        <f t="shared" si="362"/>
        <v>0.66873954443062966</v>
      </c>
      <c r="AL392" s="497"/>
      <c r="AM392" s="468"/>
      <c r="AN392" s="468"/>
      <c r="AO392" s="468"/>
      <c r="AP392" s="468"/>
      <c r="AQ392" s="468"/>
      <c r="AT392" s="498"/>
      <c r="AU392" s="340"/>
      <c r="AV392" s="340"/>
      <c r="AW392" s="340"/>
      <c r="AX392" s="340"/>
      <c r="AY392" s="340"/>
      <c r="BA392" s="499"/>
    </row>
    <row r="393" spans="1:53" x14ac:dyDescent="0.15">
      <c r="A393" s="432">
        <v>12</v>
      </c>
      <c r="B393" s="457" t="str">
        <f t="shared" si="353"/>
        <v>R.wu</v>
      </c>
      <c r="C393" s="284" t="str">
        <f t="shared" si="349"/>
        <v>impulser le progrès</v>
      </c>
      <c r="D393" s="284" t="str">
        <f t="shared" si="350"/>
        <v>être à l'origine des changements bénéfiques</v>
      </c>
      <c r="E393" s="493">
        <f t="shared" si="354"/>
        <v>0.69458094349416288</v>
      </c>
      <c r="F393" s="480"/>
      <c r="N393" s="284">
        <f t="shared" si="355"/>
        <v>58</v>
      </c>
      <c r="O393" s="494" t="str">
        <f>'122'!A13</f>
        <v>U.wb</v>
      </c>
      <c r="P393" s="284" t="str">
        <f t="shared" si="351"/>
        <v>être omniscient -U-</v>
      </c>
      <c r="Q393" s="219" t="str">
        <f>'122'!O13</f>
        <v>U</v>
      </c>
      <c r="R393" s="219" t="str">
        <f>'122'!P13</f>
        <v>W</v>
      </c>
      <c r="S393" s="219" t="str">
        <f>'122'!Q13</f>
        <v>B</v>
      </c>
      <c r="T393" s="219" t="str">
        <f>'122'!R13</f>
        <v>R</v>
      </c>
      <c r="U393" s="219" t="str">
        <f>'122'!S13</f>
        <v>G</v>
      </c>
      <c r="W393" s="478">
        <f t="shared" si="356"/>
        <v>0.73099056744574153</v>
      </c>
      <c r="X393" s="478">
        <f t="shared" si="357"/>
        <v>0.18098694633355911</v>
      </c>
      <c r="Y393" s="478">
        <f t="shared" si="358"/>
        <v>0.23782856892670209</v>
      </c>
      <c r="Z393" s="478">
        <f t="shared" si="359"/>
        <v>0.79496353496742456</v>
      </c>
      <c r="AA393" s="478">
        <f t="shared" si="360"/>
        <v>0.58059870525492874</v>
      </c>
      <c r="AB393" s="1582">
        <f t="shared" si="361"/>
        <v>0.47019916253793603</v>
      </c>
      <c r="AD393" s="447">
        <f t="shared" si="363"/>
        <v>4</v>
      </c>
      <c r="AE393" s="448">
        <f t="shared" si="364"/>
        <v>2</v>
      </c>
      <c r="AG393" s="1584">
        <f t="shared" si="362"/>
        <v>0.44368906533840047</v>
      </c>
      <c r="AL393" s="497"/>
      <c r="AM393" s="468"/>
      <c r="AN393" s="468"/>
      <c r="AO393" s="468"/>
      <c r="AP393" s="468"/>
      <c r="AQ393" s="468"/>
      <c r="AT393" s="498"/>
      <c r="AU393" s="340"/>
      <c r="AV393" s="340"/>
      <c r="AW393" s="340"/>
      <c r="AX393" s="340"/>
      <c r="AY393" s="340"/>
      <c r="BA393" s="499"/>
    </row>
    <row r="394" spans="1:53" x14ac:dyDescent="0.15">
      <c r="A394" s="432">
        <v>13</v>
      </c>
      <c r="B394" s="457" t="str">
        <f t="shared" si="353"/>
        <v>U.br</v>
      </c>
      <c r="C394" s="284" t="str">
        <f t="shared" si="349"/>
        <v>concevoir avec génie</v>
      </c>
      <c r="D394" s="284" t="str">
        <f t="shared" si="350"/>
        <v>savoir mener ses projets en toute circonstance</v>
      </c>
      <c r="E394" s="493">
        <f t="shared" si="354"/>
        <v>0.69170029034804059</v>
      </c>
      <c r="F394" s="480"/>
      <c r="N394" s="284">
        <f t="shared" si="355"/>
        <v>60</v>
      </c>
      <c r="O394" s="494" t="str">
        <f>'122'!A14</f>
        <v>B.rg</v>
      </c>
      <c r="P394" s="284" t="str">
        <f t="shared" si="351"/>
        <v>être fort</v>
      </c>
      <c r="Q394" s="219" t="str">
        <f>'122'!O14</f>
        <v>B</v>
      </c>
      <c r="R394" s="219" t="str">
        <f>'122'!P14</f>
        <v>R</v>
      </c>
      <c r="S394" s="219" t="str">
        <f>'122'!Q14</f>
        <v>G</v>
      </c>
      <c r="T394" s="219" t="str">
        <f>'122'!R14</f>
        <v>W</v>
      </c>
      <c r="U394" s="219" t="str">
        <f>'122'!S14</f>
        <v>U</v>
      </c>
      <c r="W394" s="478">
        <f t="shared" si="356"/>
        <v>0.23782856892670209</v>
      </c>
      <c r="X394" s="478">
        <f t="shared" si="357"/>
        <v>0.79496353496742456</v>
      </c>
      <c r="Y394" s="478">
        <f t="shared" si="358"/>
        <v>0.58059870525492874</v>
      </c>
      <c r="Z394" s="478">
        <f t="shared" si="359"/>
        <v>0.18098694633355911</v>
      </c>
      <c r="AA394" s="478">
        <f t="shared" si="360"/>
        <v>0.73099056744574153</v>
      </c>
      <c r="AB394" s="1582">
        <f t="shared" si="361"/>
        <v>0.46280484451893938</v>
      </c>
      <c r="AD394" s="447">
        <f t="shared" si="363"/>
        <v>4</v>
      </c>
      <c r="AE394" s="448">
        <f t="shared" si="364"/>
        <v>2</v>
      </c>
      <c r="AG394" s="1584">
        <f t="shared" si="362"/>
        <v>0.43174154874606463</v>
      </c>
      <c r="AL394" s="497"/>
      <c r="AM394" s="468"/>
      <c r="AN394" s="468"/>
      <c r="AO394" s="468"/>
      <c r="AP394" s="468"/>
      <c r="AQ394" s="468"/>
      <c r="AT394" s="498"/>
      <c r="AU394" s="340"/>
      <c r="AV394" s="340"/>
      <c r="AW394" s="340"/>
      <c r="AX394" s="340"/>
      <c r="AY394" s="340"/>
      <c r="BA394" s="499"/>
    </row>
    <row r="395" spans="1:53" x14ac:dyDescent="0.15">
      <c r="A395" s="432">
        <v>14</v>
      </c>
      <c r="B395" s="457" t="str">
        <f t="shared" si="353"/>
        <v>RG/w</v>
      </c>
      <c r="C395" s="284" t="str">
        <f t="shared" si="349"/>
        <v>vivre avec légèreté</v>
      </c>
      <c r="D395" s="284" t="str">
        <f t="shared" si="350"/>
        <v>mettre sa joie au commandes</v>
      </c>
      <c r="E395" s="493">
        <f t="shared" si="354"/>
        <v>0.6857175679477433</v>
      </c>
      <c r="F395" s="480"/>
      <c r="N395" s="284">
        <f t="shared" si="355"/>
        <v>65</v>
      </c>
      <c r="O395" s="494" t="str">
        <f>'122'!A15</f>
        <v>B.gu</v>
      </c>
      <c r="P395" s="284" t="str">
        <f t="shared" si="351"/>
        <v>être meilleur</v>
      </c>
      <c r="Q395" s="219" t="str">
        <f>'122'!O15</f>
        <v>B</v>
      </c>
      <c r="R395" s="219" t="str">
        <f>'122'!P15</f>
        <v>G</v>
      </c>
      <c r="S395" s="219" t="str">
        <f>'122'!Q15</f>
        <v>U</v>
      </c>
      <c r="T395" s="219" t="str">
        <f>'122'!R15</f>
        <v>W</v>
      </c>
      <c r="U395" s="219" t="str">
        <f>'122'!S15</f>
        <v>R</v>
      </c>
      <c r="W395" s="478">
        <f t="shared" si="356"/>
        <v>0.23782856892670209</v>
      </c>
      <c r="X395" s="478">
        <f t="shared" si="357"/>
        <v>0.58059870525492874</v>
      </c>
      <c r="Y395" s="478">
        <f t="shared" si="358"/>
        <v>0.73099056744574153</v>
      </c>
      <c r="Z395" s="478">
        <f t="shared" si="359"/>
        <v>0.18098694633355911</v>
      </c>
      <c r="AA395" s="478">
        <f t="shared" si="360"/>
        <v>0.79496353496742456</v>
      </c>
      <c r="AB395" s="1582">
        <f t="shared" si="361"/>
        <v>0.4468116026385186</v>
      </c>
      <c r="AD395" s="447">
        <f t="shared" si="363"/>
        <v>4</v>
      </c>
      <c r="AE395" s="448">
        <f t="shared" si="364"/>
        <v>2</v>
      </c>
      <c r="AG395" s="1584">
        <f t="shared" si="362"/>
        <v>0.4059001496825313</v>
      </c>
      <c r="AL395" s="497"/>
      <c r="AM395" s="468"/>
      <c r="AN395" s="468"/>
      <c r="AO395" s="468"/>
      <c r="AP395" s="468"/>
      <c r="AQ395" s="468"/>
      <c r="AT395" s="498"/>
      <c r="AU395" s="340"/>
      <c r="AV395" s="340"/>
      <c r="AW395" s="340"/>
      <c r="AX395" s="340"/>
      <c r="AY395" s="340"/>
      <c r="BA395" s="499"/>
    </row>
    <row r="396" spans="1:53" x14ac:dyDescent="0.15">
      <c r="A396" s="432">
        <v>15</v>
      </c>
      <c r="B396" s="457" t="str">
        <f t="shared" si="353"/>
        <v>RG/b</v>
      </c>
      <c r="C396" s="284" t="str">
        <f t="shared" si="349"/>
        <v>vivre dans la joie collective</v>
      </c>
      <c r="D396" s="284" t="str">
        <f t="shared" si="350"/>
        <v>vivre pleinement dans le respect du monde</v>
      </c>
      <c r="E396" s="493">
        <f t="shared" si="354"/>
        <v>0.67041040400280272</v>
      </c>
      <c r="F396" s="480"/>
      <c r="N396" s="284">
        <f t="shared" si="355"/>
        <v>48</v>
      </c>
      <c r="O396" s="494" t="str">
        <f>'122'!A16</f>
        <v>B.ur</v>
      </c>
      <c r="P396" s="284" t="str">
        <f t="shared" si="351"/>
        <v>être omnipotent -B-</v>
      </c>
      <c r="Q396" s="219" t="str">
        <f>'122'!O16</f>
        <v>B</v>
      </c>
      <c r="R396" s="219" t="str">
        <f>'122'!P16</f>
        <v>U</v>
      </c>
      <c r="S396" s="219" t="str">
        <f>'122'!Q16</f>
        <v>R</v>
      </c>
      <c r="T396" s="219" t="str">
        <f>'122'!R16</f>
        <v>W</v>
      </c>
      <c r="U396" s="219" t="str">
        <f>'122'!S16</f>
        <v>G</v>
      </c>
      <c r="W396" s="478">
        <f t="shared" si="356"/>
        <v>0.23782856892670209</v>
      </c>
      <c r="X396" s="478">
        <f t="shared" si="357"/>
        <v>0.73099056744574153</v>
      </c>
      <c r="Y396" s="478">
        <f t="shared" si="358"/>
        <v>0.79496353496742456</v>
      </c>
      <c r="Z396" s="478">
        <f t="shared" si="359"/>
        <v>0.18098694633355911</v>
      </c>
      <c r="AA396" s="478">
        <f t="shared" si="360"/>
        <v>0.58059870525492874</v>
      </c>
      <c r="AB396" s="1582">
        <f t="shared" si="361"/>
        <v>0.50040281006664256</v>
      </c>
      <c r="AD396" s="447">
        <f t="shared" si="363"/>
        <v>4</v>
      </c>
      <c r="AE396" s="448">
        <f t="shared" si="364"/>
        <v>2</v>
      </c>
      <c r="AG396" s="1584">
        <f t="shared" si="362"/>
        <v>0.4924912103193449</v>
      </c>
      <c r="AL396" s="497"/>
      <c r="AM396" s="468"/>
      <c r="AN396" s="468"/>
      <c r="AO396" s="468"/>
      <c r="AP396" s="468"/>
      <c r="AQ396" s="468"/>
      <c r="AT396" s="498"/>
      <c r="AU396" s="340"/>
      <c r="AV396" s="340"/>
      <c r="AW396" s="340"/>
      <c r="AX396" s="340"/>
      <c r="AY396" s="340"/>
      <c r="BA396" s="499"/>
    </row>
    <row r="397" spans="1:53" x14ac:dyDescent="0.15">
      <c r="A397" s="432">
        <v>16</v>
      </c>
      <c r="B397" s="457" t="str">
        <f t="shared" si="353"/>
        <v>U.rw</v>
      </c>
      <c r="C397" s="284" t="str">
        <f t="shared" si="349"/>
        <v>œuvrer pour l'avenir</v>
      </c>
      <c r="D397" s="284" t="str">
        <f t="shared" si="350"/>
        <v>améliorer les processus sans cesse</v>
      </c>
      <c r="E397" s="493">
        <f t="shared" si="354"/>
        <v>0.66873954443062966</v>
      </c>
      <c r="F397" s="480"/>
      <c r="N397" s="284">
        <f t="shared" si="355"/>
        <v>88</v>
      </c>
      <c r="O397" s="494" t="str">
        <f>'122'!A17</f>
        <v>B.gw</v>
      </c>
      <c r="P397" s="284" t="str">
        <f t="shared" si="351"/>
        <v>être le premier</v>
      </c>
      <c r="Q397" s="219" t="str">
        <f>'122'!O17</f>
        <v>B</v>
      </c>
      <c r="R397" s="219" t="str">
        <f>'122'!P17</f>
        <v>G</v>
      </c>
      <c r="S397" s="219" t="str">
        <f>'122'!Q17</f>
        <v>W</v>
      </c>
      <c r="T397" s="219" t="str">
        <f>'122'!R17</f>
        <v>U</v>
      </c>
      <c r="U397" s="219" t="str">
        <f>'122'!S17</f>
        <v>R</v>
      </c>
      <c r="W397" s="478">
        <f t="shared" si="356"/>
        <v>0.23782856892670209</v>
      </c>
      <c r="X397" s="478">
        <f t="shared" si="357"/>
        <v>0.58059870525492874</v>
      </c>
      <c r="Y397" s="478">
        <f t="shared" si="358"/>
        <v>0.18098694633355911</v>
      </c>
      <c r="Z397" s="478">
        <f t="shared" si="359"/>
        <v>0.73099056744574153</v>
      </c>
      <c r="AA397" s="478">
        <f t="shared" si="360"/>
        <v>0.79496353496742456</v>
      </c>
      <c r="AB397" s="1582">
        <f t="shared" si="361"/>
        <v>0.30931069736047301</v>
      </c>
      <c r="AD397" s="447">
        <f t="shared" si="363"/>
        <v>4</v>
      </c>
      <c r="AE397" s="448">
        <f t="shared" si="364"/>
        <v>2</v>
      </c>
      <c r="AG397" s="1584">
        <f t="shared" si="362"/>
        <v>0.18373032373642431</v>
      </c>
      <c r="AL397" s="497"/>
      <c r="AM397" s="468"/>
      <c r="AN397" s="468"/>
      <c r="AO397" s="468"/>
      <c r="AP397" s="468"/>
      <c r="AQ397" s="468"/>
      <c r="AT397" s="498"/>
      <c r="AU397" s="340"/>
      <c r="AV397" s="340"/>
      <c r="AW397" s="340"/>
      <c r="AX397" s="340"/>
      <c r="AY397" s="340"/>
      <c r="BA397" s="499"/>
    </row>
    <row r="398" spans="1:53" x14ac:dyDescent="0.15">
      <c r="A398" s="432">
        <v>17</v>
      </c>
      <c r="B398" s="457" t="str">
        <f t="shared" si="353"/>
        <v>GU/w</v>
      </c>
      <c r="C398" s="284" t="str">
        <f t="shared" si="349"/>
        <v>être ingénieux</v>
      </c>
      <c r="D398" s="284" t="str">
        <f t="shared" si="350"/>
        <v>s'adapter avec créativité</v>
      </c>
      <c r="E398" s="493">
        <f t="shared" si="354"/>
        <v>0.66848996857205445</v>
      </c>
      <c r="F398" s="480"/>
      <c r="N398" s="284">
        <f t="shared" si="355"/>
        <v>80</v>
      </c>
      <c r="O398" s="494" t="str">
        <f>'122'!A18</f>
        <v>B.rw</v>
      </c>
      <c r="P398" s="284" t="str">
        <f t="shared" si="351"/>
        <v>être puissant</v>
      </c>
      <c r="Q398" s="219" t="str">
        <f>'122'!O18</f>
        <v>B</v>
      </c>
      <c r="R398" s="219" t="str">
        <f>'122'!P18</f>
        <v>R</v>
      </c>
      <c r="S398" s="219" t="str">
        <f>'122'!Q18</f>
        <v>W</v>
      </c>
      <c r="T398" s="219" t="str">
        <f>'122'!R18</f>
        <v>U</v>
      </c>
      <c r="U398" s="219" t="str">
        <f>'122'!S18</f>
        <v>G</v>
      </c>
      <c r="W398" s="478">
        <f t="shared" si="356"/>
        <v>0.23782856892670209</v>
      </c>
      <c r="X398" s="478">
        <f t="shared" si="357"/>
        <v>0.79496353496742456</v>
      </c>
      <c r="Y398" s="478">
        <f t="shared" si="358"/>
        <v>0.18098694633355911</v>
      </c>
      <c r="Z398" s="478">
        <f t="shared" si="359"/>
        <v>0.73099056744574153</v>
      </c>
      <c r="AA398" s="478">
        <f t="shared" si="360"/>
        <v>0.58059870525492874</v>
      </c>
      <c r="AB398" s="1582">
        <f t="shared" si="361"/>
        <v>0.36290190478859696</v>
      </c>
      <c r="AD398" s="447">
        <f t="shared" si="363"/>
        <v>4</v>
      </c>
      <c r="AE398" s="448">
        <f t="shared" si="364"/>
        <v>2</v>
      </c>
      <c r="AG398" s="1584">
        <f t="shared" si="362"/>
        <v>0.27032138437323794</v>
      </c>
      <c r="AL398" s="497"/>
      <c r="AM398" s="468"/>
      <c r="AN398" s="468"/>
      <c r="AO398" s="468"/>
      <c r="AP398" s="468"/>
      <c r="AQ398" s="468"/>
      <c r="AT398" s="498"/>
      <c r="AU398" s="340"/>
      <c r="AV398" s="340"/>
      <c r="AW398" s="340"/>
      <c r="AX398" s="340"/>
      <c r="AY398" s="340"/>
      <c r="BA398" s="499"/>
    </row>
    <row r="399" spans="1:53" x14ac:dyDescent="0.15">
      <c r="A399" s="432">
        <v>18</v>
      </c>
      <c r="B399" s="457" t="str">
        <f t="shared" si="353"/>
        <v>R.bg</v>
      </c>
      <c r="C399" s="284" t="str">
        <f t="shared" si="349"/>
        <v>agir à sa guise -R-</v>
      </c>
      <c r="D399" s="284" t="str">
        <f t="shared" si="350"/>
        <v>vivre à son seul rythme</v>
      </c>
      <c r="E399" s="493">
        <f t="shared" si="354"/>
        <v>0.65679202783829371</v>
      </c>
      <c r="F399" s="480"/>
      <c r="N399" s="284">
        <f t="shared" si="355"/>
        <v>84</v>
      </c>
      <c r="O399" s="494" t="str">
        <f>'122'!A19</f>
        <v>B.wu</v>
      </c>
      <c r="P399" s="284" t="str">
        <f t="shared" si="351"/>
        <v>être la loi</v>
      </c>
      <c r="Q399" s="219" t="str">
        <f>'122'!O19</f>
        <v>B</v>
      </c>
      <c r="R399" s="219" t="str">
        <f>'122'!P19</f>
        <v>W</v>
      </c>
      <c r="S399" s="219" t="str">
        <f>'122'!Q19</f>
        <v>U</v>
      </c>
      <c r="T399" s="219" t="str">
        <f>'122'!R19</f>
        <v>R</v>
      </c>
      <c r="U399" s="219" t="str">
        <f>'122'!S19</f>
        <v>G</v>
      </c>
      <c r="W399" s="478">
        <f t="shared" si="356"/>
        <v>0.23782856892670209</v>
      </c>
      <c r="X399" s="478">
        <f t="shared" si="357"/>
        <v>0.18098694633355911</v>
      </c>
      <c r="Y399" s="478">
        <f t="shared" si="358"/>
        <v>0.73099056744574153</v>
      </c>
      <c r="Z399" s="478">
        <f t="shared" si="359"/>
        <v>0.79496353496742456</v>
      </c>
      <c r="AA399" s="478">
        <f t="shared" si="360"/>
        <v>0.58059870525492874</v>
      </c>
      <c r="AB399" s="1582">
        <f t="shared" si="361"/>
        <v>0.34690866290817624</v>
      </c>
      <c r="AD399" s="447">
        <f t="shared" si="363"/>
        <v>4</v>
      </c>
      <c r="AE399" s="448">
        <f t="shared" si="364"/>
        <v>2</v>
      </c>
      <c r="AG399" s="1584">
        <f t="shared" si="362"/>
        <v>0.24447998530970469</v>
      </c>
      <c r="AL399" s="497"/>
      <c r="AM399" s="468"/>
      <c r="AN399" s="468"/>
      <c r="AO399" s="468"/>
      <c r="AP399" s="468"/>
      <c r="AQ399" s="468"/>
      <c r="AT399" s="498"/>
      <c r="AU399" s="340"/>
      <c r="AV399" s="340"/>
      <c r="AW399" s="340"/>
      <c r="AX399" s="340"/>
      <c r="AY399" s="340"/>
      <c r="BA399" s="499"/>
    </row>
    <row r="400" spans="1:53" x14ac:dyDescent="0.15">
      <c r="A400" s="432">
        <v>19</v>
      </c>
      <c r="B400" s="457" t="str">
        <f t="shared" si="353"/>
        <v>GU/b</v>
      </c>
      <c r="C400" s="284" t="str">
        <f t="shared" si="349"/>
        <v>vivre en souplesse</v>
      </c>
      <c r="D400" s="284" t="str">
        <f t="shared" si="350"/>
        <v>s'adapter spontanément</v>
      </c>
      <c r="E400" s="493">
        <f t="shared" si="354"/>
        <v>0.65318280462711364</v>
      </c>
      <c r="F400" s="480"/>
      <c r="N400" s="284">
        <f t="shared" si="355"/>
        <v>18</v>
      </c>
      <c r="O400" s="494" t="str">
        <f>'122'!A20</f>
        <v>R.bg</v>
      </c>
      <c r="P400" s="284" t="str">
        <f t="shared" si="351"/>
        <v>agir à sa guise -R-</v>
      </c>
      <c r="Q400" s="219" t="str">
        <f>'122'!O20</f>
        <v>R</v>
      </c>
      <c r="R400" s="219" t="str">
        <f>'122'!P20</f>
        <v>B</v>
      </c>
      <c r="S400" s="219" t="str">
        <f>'122'!Q20</f>
        <v>G</v>
      </c>
      <c r="T400" s="219" t="str">
        <f>'122'!R20</f>
        <v>W</v>
      </c>
      <c r="U400" s="219" t="str">
        <f>'122'!S20</f>
        <v>U</v>
      </c>
      <c r="W400" s="478">
        <f t="shared" si="356"/>
        <v>0.79496353496742456</v>
      </c>
      <c r="X400" s="478">
        <f t="shared" si="357"/>
        <v>0.23782856892670209</v>
      </c>
      <c r="Y400" s="478">
        <f t="shared" si="358"/>
        <v>0.58059870525492874</v>
      </c>
      <c r="Z400" s="478">
        <f t="shared" si="359"/>
        <v>0.18098694633355911</v>
      </c>
      <c r="AA400" s="478">
        <f t="shared" si="360"/>
        <v>0.73099056744574153</v>
      </c>
      <c r="AB400" s="1582">
        <f t="shared" si="361"/>
        <v>0.60208858602911997</v>
      </c>
      <c r="AD400" s="447">
        <f t="shared" si="363"/>
        <v>4</v>
      </c>
      <c r="AE400" s="448">
        <f t="shared" si="364"/>
        <v>2</v>
      </c>
      <c r="AG400" s="1584">
        <f t="shared" si="362"/>
        <v>0.65679202783829371</v>
      </c>
      <c r="AL400" s="497"/>
      <c r="AM400" s="468"/>
      <c r="AN400" s="468"/>
      <c r="AO400" s="468"/>
      <c r="AP400" s="468"/>
      <c r="AQ400" s="468"/>
      <c r="AT400" s="498"/>
      <c r="AU400" s="340"/>
      <c r="AV400" s="340"/>
      <c r="AW400" s="340"/>
      <c r="AX400" s="340"/>
      <c r="AY400" s="340"/>
      <c r="BA400" s="499"/>
    </row>
    <row r="401" spans="1:53" x14ac:dyDescent="0.15">
      <c r="A401" s="432">
        <v>20</v>
      </c>
      <c r="B401" s="457" t="str">
        <f t="shared" si="353"/>
        <v>RG.b</v>
      </c>
      <c r="C401" s="284" t="str">
        <f t="shared" si="349"/>
        <v>adorer sa vie</v>
      </c>
      <c r="D401" s="284" t="str">
        <f t="shared" si="350"/>
        <v>vivre ses envies</v>
      </c>
      <c r="E401" s="493">
        <f t="shared" si="354"/>
        <v>0.64984748727465147</v>
      </c>
      <c r="F401" s="480"/>
      <c r="N401" s="284">
        <f t="shared" si="355"/>
        <v>2</v>
      </c>
      <c r="O401" s="494" t="str">
        <f>'122'!A21</f>
        <v>R.gu</v>
      </c>
      <c r="P401" s="284" t="str">
        <f t="shared" si="351"/>
        <v>vivre l'aventure</v>
      </c>
      <c r="Q401" s="219" t="str">
        <f>'122'!O21</f>
        <v>R</v>
      </c>
      <c r="R401" s="219" t="str">
        <f>'122'!P21</f>
        <v>G</v>
      </c>
      <c r="S401" s="219" t="str">
        <f>'122'!Q21</f>
        <v>U</v>
      </c>
      <c r="T401" s="219" t="str">
        <f>'122'!R21</f>
        <v>W</v>
      </c>
      <c r="U401" s="219" t="str">
        <f>'122'!S21</f>
        <v>B</v>
      </c>
      <c r="W401" s="478">
        <f t="shared" si="356"/>
        <v>0.79496353496742456</v>
      </c>
      <c r="X401" s="478">
        <f t="shared" si="357"/>
        <v>0.58059870525492874</v>
      </c>
      <c r="Y401" s="478">
        <f t="shared" si="358"/>
        <v>0.73099056744574153</v>
      </c>
      <c r="Z401" s="478">
        <f t="shared" si="359"/>
        <v>0.18098694633355911</v>
      </c>
      <c r="AA401" s="478">
        <f t="shared" si="360"/>
        <v>0.23782856892670209</v>
      </c>
      <c r="AB401" s="1582">
        <f t="shared" si="361"/>
        <v>0.72537908565887976</v>
      </c>
      <c r="AD401" s="447">
        <f t="shared" si="363"/>
        <v>4</v>
      </c>
      <c r="AE401" s="448">
        <f t="shared" si="364"/>
        <v>2</v>
      </c>
      <c r="AG401" s="1584">
        <f t="shared" si="362"/>
        <v>0.85600110786698946</v>
      </c>
      <c r="AL401" s="497"/>
      <c r="AM401" s="468"/>
      <c r="AN401" s="468"/>
      <c r="AO401" s="468"/>
      <c r="AP401" s="468"/>
      <c r="AQ401" s="468"/>
      <c r="AT401" s="498"/>
      <c r="AU401" s="340"/>
      <c r="AV401" s="340"/>
      <c r="AW401" s="340"/>
      <c r="AX401" s="340"/>
      <c r="AY401" s="340"/>
      <c r="BA401" s="499"/>
    </row>
    <row r="402" spans="1:53" x14ac:dyDescent="0.15">
      <c r="A402" s="432">
        <v>21</v>
      </c>
      <c r="B402" s="457" t="str">
        <f t="shared" si="353"/>
        <v>R.gw</v>
      </c>
      <c r="C402" s="284" t="str">
        <f t="shared" si="349"/>
        <v>inspirer le monde</v>
      </c>
      <c r="D402" s="284" t="str">
        <f t="shared" si="350"/>
        <v>être celui dont on suit les idées</v>
      </c>
      <c r="E402" s="493">
        <f t="shared" si="354"/>
        <v>0.63383128192088245</v>
      </c>
      <c r="F402" s="480"/>
      <c r="N402" s="284">
        <f t="shared" si="355"/>
        <v>10</v>
      </c>
      <c r="O402" s="494" t="str">
        <f>'122'!A22</f>
        <v>R.ub</v>
      </c>
      <c r="P402" s="284" t="str">
        <f t="shared" si="351"/>
        <v>suivre son  inspiration</v>
      </c>
      <c r="Q402" s="219" t="str">
        <f>'122'!O22</f>
        <v>R</v>
      </c>
      <c r="R402" s="219" t="str">
        <f>'122'!P22</f>
        <v>U</v>
      </c>
      <c r="S402" s="219" t="str">
        <f>'122'!Q22</f>
        <v>B</v>
      </c>
      <c r="T402" s="219" t="str">
        <f>'122'!R22</f>
        <v>W</v>
      </c>
      <c r="U402" s="219" t="str">
        <f>'122'!S22</f>
        <v>G</v>
      </c>
      <c r="W402" s="478">
        <f t="shared" si="356"/>
        <v>0.79496353496742456</v>
      </c>
      <c r="X402" s="478">
        <f t="shared" si="357"/>
        <v>0.73099056744574153</v>
      </c>
      <c r="Y402" s="478">
        <f t="shared" si="358"/>
        <v>0.23782856892670209</v>
      </c>
      <c r="Z402" s="478">
        <f t="shared" si="359"/>
        <v>0.18098694633355911</v>
      </c>
      <c r="AA402" s="478">
        <f t="shared" si="360"/>
        <v>0.58059870525492874</v>
      </c>
      <c r="AB402" s="1582">
        <f t="shared" si="361"/>
        <v>0.63968655157682319</v>
      </c>
      <c r="AD402" s="447">
        <f t="shared" si="363"/>
        <v>4</v>
      </c>
      <c r="AE402" s="448">
        <f t="shared" si="364"/>
        <v>2</v>
      </c>
      <c r="AG402" s="1584">
        <f t="shared" si="362"/>
        <v>0.71754168941157404</v>
      </c>
      <c r="AL402" s="497"/>
      <c r="AM402" s="468"/>
      <c r="AN402" s="468"/>
      <c r="AO402" s="468"/>
      <c r="AP402" s="468"/>
      <c r="AQ402" s="468"/>
      <c r="AT402" s="498"/>
      <c r="AU402" s="340"/>
      <c r="AV402" s="340"/>
      <c r="AW402" s="340"/>
      <c r="AX402" s="340"/>
      <c r="AY402" s="340"/>
      <c r="BA402" s="499"/>
    </row>
    <row r="403" spans="1:53" x14ac:dyDescent="0.15">
      <c r="A403" s="432">
        <v>22</v>
      </c>
      <c r="B403" s="457" t="str">
        <f t="shared" si="353"/>
        <v>RG.w</v>
      </c>
      <c r="C403" s="284" t="str">
        <f t="shared" si="349"/>
        <v>vivre avec festivité</v>
      </c>
      <c r="D403" s="284" t="str">
        <f t="shared" si="350"/>
        <v>faire de sa vie une fête</v>
      </c>
      <c r="E403" s="493">
        <f t="shared" si="354"/>
        <v>0.63147889054072237</v>
      </c>
      <c r="F403" s="480"/>
      <c r="N403" s="284">
        <f t="shared" si="355"/>
        <v>21</v>
      </c>
      <c r="O403" s="494" t="str">
        <f>'122'!A23</f>
        <v>R.gw</v>
      </c>
      <c r="P403" s="284" t="str">
        <f t="shared" si="351"/>
        <v>inspirer le monde</v>
      </c>
      <c r="Q403" s="219" t="str">
        <f>'122'!O23</f>
        <v>R</v>
      </c>
      <c r="R403" s="219" t="str">
        <f>'122'!P23</f>
        <v>G</v>
      </c>
      <c r="S403" s="219" t="str">
        <f>'122'!Q23</f>
        <v>W</v>
      </c>
      <c r="T403" s="219" t="str">
        <f>'122'!R23</f>
        <v>U</v>
      </c>
      <c r="U403" s="219" t="str">
        <f>'122'!S23</f>
        <v>B</v>
      </c>
      <c r="W403" s="478">
        <f t="shared" si="356"/>
        <v>0.79496353496742456</v>
      </c>
      <c r="X403" s="478">
        <f t="shared" si="357"/>
        <v>0.58059870525492874</v>
      </c>
      <c r="Y403" s="478">
        <f t="shared" si="358"/>
        <v>0.18098694633355911</v>
      </c>
      <c r="Z403" s="478">
        <f t="shared" si="359"/>
        <v>0.73099056744574153</v>
      </c>
      <c r="AA403" s="478">
        <f t="shared" si="360"/>
        <v>0.23782856892670209</v>
      </c>
      <c r="AB403" s="1582">
        <f t="shared" si="361"/>
        <v>0.58787818038083417</v>
      </c>
      <c r="AD403" s="447">
        <f t="shared" si="363"/>
        <v>4</v>
      </c>
      <c r="AE403" s="448">
        <f t="shared" si="364"/>
        <v>2</v>
      </c>
      <c r="AG403" s="1584">
        <f t="shared" si="362"/>
        <v>0.63383128192088245</v>
      </c>
      <c r="AL403" s="497"/>
      <c r="AM403" s="468"/>
      <c r="AN403" s="468"/>
      <c r="AO403" s="468"/>
      <c r="AP403" s="468"/>
      <c r="AQ403" s="468"/>
      <c r="AT403" s="498"/>
      <c r="AU403" s="340"/>
      <c r="AV403" s="340"/>
      <c r="AW403" s="340"/>
      <c r="AX403" s="340"/>
      <c r="AY403" s="340"/>
      <c r="BA403" s="499"/>
    </row>
    <row r="404" spans="1:53" x14ac:dyDescent="0.15">
      <c r="A404" s="432">
        <v>23</v>
      </c>
      <c r="B404" s="457" t="str">
        <f t="shared" si="353"/>
        <v>UR/g</v>
      </c>
      <c r="C404" s="284" t="str">
        <f t="shared" si="349"/>
        <v>œuvrer pour le progrès</v>
      </c>
      <c r="D404" s="284" t="str">
        <f t="shared" si="350"/>
        <v>innover avec efficacité</v>
      </c>
      <c r="E404" s="493">
        <f t="shared" si="354"/>
        <v>0.61860389941471239</v>
      </c>
      <c r="F404" s="480"/>
      <c r="N404" s="284">
        <f t="shared" si="355"/>
        <v>47</v>
      </c>
      <c r="O404" s="494" t="str">
        <f>'122'!A24</f>
        <v>R.wb</v>
      </c>
      <c r="P404" s="284" t="str">
        <f t="shared" si="351"/>
        <v>dicter sa loi</v>
      </c>
      <c r="Q404" s="219" t="str">
        <f>'122'!O24</f>
        <v>R</v>
      </c>
      <c r="R404" s="219" t="str">
        <f>'122'!P24</f>
        <v>W</v>
      </c>
      <c r="S404" s="219" t="str">
        <f>'122'!Q24</f>
        <v>B</v>
      </c>
      <c r="T404" s="219" t="str">
        <f>'122'!R24</f>
        <v>U</v>
      </c>
      <c r="U404" s="219" t="str">
        <f>'122'!S24</f>
        <v>G</v>
      </c>
      <c r="W404" s="478">
        <f t="shared" si="356"/>
        <v>0.79496353496742456</v>
      </c>
      <c r="X404" s="478">
        <f t="shared" si="357"/>
        <v>0.18098694633355911</v>
      </c>
      <c r="Y404" s="478">
        <f t="shared" si="358"/>
        <v>0.23782856892670209</v>
      </c>
      <c r="Z404" s="478">
        <f t="shared" si="359"/>
        <v>0.73099056744574153</v>
      </c>
      <c r="AA404" s="478">
        <f t="shared" si="360"/>
        <v>0.58059870525492874</v>
      </c>
      <c r="AB404" s="1582">
        <f t="shared" si="361"/>
        <v>0.5021856462987776</v>
      </c>
      <c r="AD404" s="447">
        <f t="shared" si="363"/>
        <v>4</v>
      </c>
      <c r="AE404" s="448">
        <f t="shared" si="364"/>
        <v>2</v>
      </c>
      <c r="AG404" s="1584">
        <f t="shared" si="362"/>
        <v>0.49537186346546713</v>
      </c>
      <c r="AL404" s="497"/>
      <c r="AM404" s="468"/>
      <c r="AN404" s="468"/>
      <c r="AO404" s="468"/>
      <c r="AP404" s="468"/>
      <c r="AQ404" s="468"/>
      <c r="AT404" s="498"/>
      <c r="AU404" s="340"/>
      <c r="AV404" s="340"/>
      <c r="AW404" s="340"/>
      <c r="AX404" s="340"/>
      <c r="AY404" s="340"/>
      <c r="BA404" s="499"/>
    </row>
    <row r="405" spans="1:53" x14ac:dyDescent="0.15">
      <c r="A405" s="432">
        <v>24</v>
      </c>
      <c r="B405" s="457" t="str">
        <f t="shared" si="353"/>
        <v>GU.b</v>
      </c>
      <c r="C405" s="284" t="str">
        <f t="shared" si="349"/>
        <v>vivre avec dextérité</v>
      </c>
      <c r="D405" s="284" t="str">
        <f t="shared" si="350"/>
        <v>être le roi de l'adaptation</v>
      </c>
      <c r="E405" s="493">
        <f t="shared" si="354"/>
        <v>0.60850124877299805</v>
      </c>
      <c r="F405" s="480"/>
      <c r="N405" s="284">
        <f t="shared" si="355"/>
        <v>12</v>
      </c>
      <c r="O405" s="494" t="str">
        <f>'122'!A25</f>
        <v>R.wu</v>
      </c>
      <c r="P405" s="284" t="str">
        <f t="shared" si="351"/>
        <v>impulser le progrès</v>
      </c>
      <c r="Q405" s="219" t="str">
        <f>'122'!O25</f>
        <v>R</v>
      </c>
      <c r="R405" s="219" t="str">
        <f>'122'!P25</f>
        <v>W</v>
      </c>
      <c r="S405" s="219" t="str">
        <f>'122'!Q25</f>
        <v>U</v>
      </c>
      <c r="T405" s="219" t="str">
        <f>'122'!R25</f>
        <v>B</v>
      </c>
      <c r="U405" s="219" t="str">
        <f>'122'!S25</f>
        <v>G</v>
      </c>
      <c r="W405" s="478">
        <f t="shared" si="356"/>
        <v>0.79496353496742456</v>
      </c>
      <c r="X405" s="478">
        <f t="shared" si="357"/>
        <v>0.18098694633355911</v>
      </c>
      <c r="Y405" s="478">
        <f t="shared" si="358"/>
        <v>0.73099056744574153</v>
      </c>
      <c r="Z405" s="478">
        <f t="shared" si="359"/>
        <v>0.23782856892670209</v>
      </c>
      <c r="AA405" s="478">
        <f t="shared" si="360"/>
        <v>0.58059870525492874</v>
      </c>
      <c r="AB405" s="1582">
        <f t="shared" si="361"/>
        <v>0.6254761459285374</v>
      </c>
      <c r="AD405" s="447">
        <f t="shared" si="363"/>
        <v>4</v>
      </c>
      <c r="AE405" s="448">
        <f t="shared" si="364"/>
        <v>2</v>
      </c>
      <c r="AG405" s="1584">
        <f t="shared" si="362"/>
        <v>0.69458094349416288</v>
      </c>
      <c r="AL405" s="497"/>
      <c r="AM405" s="468"/>
      <c r="AN405" s="468"/>
      <c r="AO405" s="468"/>
      <c r="AP405" s="468"/>
      <c r="AQ405" s="468"/>
      <c r="AT405" s="498"/>
      <c r="AU405" s="340"/>
      <c r="AV405" s="340"/>
      <c r="AW405" s="340"/>
      <c r="AX405" s="340"/>
      <c r="AY405" s="340"/>
      <c r="BA405" s="499"/>
    </row>
    <row r="406" spans="1:53" x14ac:dyDescent="0.15">
      <c r="A406" s="432">
        <v>25</v>
      </c>
      <c r="B406" s="457" t="str">
        <f t="shared" si="353"/>
        <v>U.bg</v>
      </c>
      <c r="C406" s="284" t="str">
        <f t="shared" si="349"/>
        <v>se développer soi-même</v>
      </c>
      <c r="D406" s="284" t="str">
        <f t="shared" si="350"/>
        <v>améliorer ses compétences sans fin</v>
      </c>
      <c r="E406" s="493">
        <f t="shared" si="354"/>
        <v>0.60510922971122716</v>
      </c>
      <c r="F406" s="480"/>
      <c r="N406" s="284">
        <f t="shared" si="355"/>
        <v>31</v>
      </c>
      <c r="O406" s="494" t="str">
        <f>'122'!A26</f>
        <v>G.br</v>
      </c>
      <c r="P406" s="284" t="str">
        <f t="shared" si="351"/>
        <v>profiter de la vie</v>
      </c>
      <c r="Q406" s="219" t="str">
        <f>'122'!O26</f>
        <v>G</v>
      </c>
      <c r="R406" s="219" t="str">
        <f>'122'!P26</f>
        <v>B</v>
      </c>
      <c r="S406" s="219" t="str">
        <f>'122'!Q26</f>
        <v>R</v>
      </c>
      <c r="T406" s="219" t="str">
        <f>'122'!R26</f>
        <v>W</v>
      </c>
      <c r="U406" s="219" t="str">
        <f>'122'!S26</f>
        <v>U</v>
      </c>
      <c r="W406" s="478">
        <f t="shared" si="356"/>
        <v>0.58059870525492874</v>
      </c>
      <c r="X406" s="478">
        <f t="shared" si="357"/>
        <v>0.23782856892670209</v>
      </c>
      <c r="Y406" s="478">
        <f t="shared" si="358"/>
        <v>0.79496353496742456</v>
      </c>
      <c r="Z406" s="478">
        <f t="shared" si="359"/>
        <v>0.18098694633355911</v>
      </c>
      <c r="AA406" s="478">
        <f t="shared" si="360"/>
        <v>0.73099056744574153</v>
      </c>
      <c r="AB406" s="1582">
        <f t="shared" si="361"/>
        <v>0.54849737860099601</v>
      </c>
      <c r="AD406" s="447">
        <f t="shared" si="363"/>
        <v>4</v>
      </c>
      <c r="AE406" s="448">
        <f t="shared" si="364"/>
        <v>2</v>
      </c>
      <c r="AG406" s="1584">
        <f t="shared" si="362"/>
        <v>0.57020096720148006</v>
      </c>
      <c r="AL406" s="497"/>
      <c r="AM406" s="468"/>
      <c r="AN406" s="468"/>
      <c r="AO406" s="468"/>
      <c r="AP406" s="468"/>
      <c r="AQ406" s="468"/>
      <c r="AT406" s="498"/>
      <c r="AU406" s="340"/>
      <c r="AV406" s="340"/>
      <c r="AW406" s="340"/>
      <c r="AX406" s="340"/>
      <c r="AY406" s="340"/>
      <c r="BA406" s="499"/>
    </row>
    <row r="407" spans="1:53" x14ac:dyDescent="0.15">
      <c r="A407" s="432">
        <v>26</v>
      </c>
      <c r="B407" s="457" t="str">
        <f t="shared" si="353"/>
        <v>BR/w</v>
      </c>
      <c r="C407" s="284" t="str">
        <f t="shared" si="349"/>
        <v>être tout-puissant -BR</v>
      </c>
      <c r="D407" s="284" t="str">
        <f t="shared" si="350"/>
        <v>obtenir satisfaction sans limite</v>
      </c>
      <c r="E407" s="493">
        <f t="shared" si="354"/>
        <v>0.59341128897746631</v>
      </c>
      <c r="F407" s="480"/>
      <c r="N407" s="284">
        <f t="shared" si="355"/>
        <v>6</v>
      </c>
      <c r="O407" s="494" t="str">
        <f>'122'!A27</f>
        <v>G.ur</v>
      </c>
      <c r="P407" s="284" t="str">
        <f t="shared" si="351"/>
        <v>s'émerveiller</v>
      </c>
      <c r="Q407" s="219" t="str">
        <f>'122'!O27</f>
        <v>G</v>
      </c>
      <c r="R407" s="219" t="str">
        <f>'122'!P27</f>
        <v>U</v>
      </c>
      <c r="S407" s="219" t="str">
        <f>'122'!Q27</f>
        <v>R</v>
      </c>
      <c r="T407" s="219" t="str">
        <f>'122'!R27</f>
        <v>W</v>
      </c>
      <c r="U407" s="219" t="str">
        <f>'122'!S27</f>
        <v>B</v>
      </c>
      <c r="W407" s="478">
        <f t="shared" si="356"/>
        <v>0.58059870525492874</v>
      </c>
      <c r="X407" s="478">
        <f t="shared" si="357"/>
        <v>0.73099056744574153</v>
      </c>
      <c r="Y407" s="478">
        <f t="shared" si="358"/>
        <v>0.79496353496742456</v>
      </c>
      <c r="Z407" s="478">
        <f t="shared" si="359"/>
        <v>0.18098694633355911</v>
      </c>
      <c r="AA407" s="478">
        <f t="shared" si="360"/>
        <v>0.23782856892670209</v>
      </c>
      <c r="AB407" s="1582">
        <f t="shared" si="361"/>
        <v>0.67178787823075581</v>
      </c>
      <c r="AD407" s="447">
        <f t="shared" si="363"/>
        <v>4</v>
      </c>
      <c r="AE407" s="448">
        <f t="shared" si="364"/>
        <v>2</v>
      </c>
      <c r="AG407" s="1584">
        <f t="shared" si="362"/>
        <v>0.76941004723017581</v>
      </c>
      <c r="AL407" s="497"/>
      <c r="AM407" s="468"/>
      <c r="AN407" s="468"/>
      <c r="AO407" s="468"/>
      <c r="AP407" s="468"/>
      <c r="AQ407" s="468"/>
      <c r="AT407" s="498"/>
      <c r="AU407" s="340"/>
      <c r="AV407" s="340"/>
      <c r="AW407" s="340"/>
      <c r="AX407" s="340"/>
      <c r="AY407" s="340"/>
      <c r="BA407" s="499"/>
    </row>
    <row r="408" spans="1:53" x14ac:dyDescent="0.15">
      <c r="A408" s="432">
        <v>27</v>
      </c>
      <c r="B408" s="457" t="str">
        <f t="shared" si="353"/>
        <v>GU.w</v>
      </c>
      <c r="C408" s="284" t="str">
        <f t="shared" si="349"/>
        <v>vivre avec intelligence -GU-</v>
      </c>
      <c r="D408" s="284" t="str">
        <f t="shared" si="350"/>
        <v>écarter facilement toute difficulté</v>
      </c>
      <c r="E408" s="493">
        <f t="shared" si="354"/>
        <v>0.59013265203906906</v>
      </c>
      <c r="F408" s="480"/>
      <c r="N408" s="284">
        <f t="shared" si="355"/>
        <v>37</v>
      </c>
      <c r="O408" s="494" t="str">
        <f>'122'!A28</f>
        <v>G.ub</v>
      </c>
      <c r="P408" s="284" t="str">
        <f t="shared" si="351"/>
        <v>soigner son bien-être</v>
      </c>
      <c r="Q408" s="219" t="str">
        <f>'122'!O28</f>
        <v>G</v>
      </c>
      <c r="R408" s="219" t="str">
        <f>'122'!P28</f>
        <v>U</v>
      </c>
      <c r="S408" s="219" t="str">
        <f>'122'!Q28</f>
        <v>B</v>
      </c>
      <c r="T408" s="219" t="str">
        <f>'122'!R28</f>
        <v>W</v>
      </c>
      <c r="U408" s="219" t="str">
        <f>'122'!S28</f>
        <v>R</v>
      </c>
      <c r="W408" s="478">
        <f t="shared" si="356"/>
        <v>0.58059870525492874</v>
      </c>
      <c r="X408" s="478">
        <f t="shared" si="357"/>
        <v>0.73099056744574153</v>
      </c>
      <c r="Y408" s="478">
        <f t="shared" si="358"/>
        <v>0.23782856892670209</v>
      </c>
      <c r="Z408" s="478">
        <f t="shared" si="359"/>
        <v>0.18098694633355911</v>
      </c>
      <c r="AA408" s="478">
        <f t="shared" si="360"/>
        <v>0.79496353496742456</v>
      </c>
      <c r="AB408" s="1582">
        <f t="shared" si="361"/>
        <v>0.53250413672057528</v>
      </c>
      <c r="AD408" s="447">
        <f t="shared" si="363"/>
        <v>4</v>
      </c>
      <c r="AE408" s="448">
        <f t="shared" si="364"/>
        <v>2</v>
      </c>
      <c r="AG408" s="1584">
        <f t="shared" si="362"/>
        <v>0.54435956813794684</v>
      </c>
      <c r="AL408" s="497"/>
      <c r="AM408" s="468"/>
      <c r="AN408" s="468"/>
      <c r="AO408" s="468"/>
      <c r="AP408" s="468"/>
      <c r="AQ408" s="468"/>
      <c r="AT408" s="498"/>
      <c r="AU408" s="340"/>
      <c r="AV408" s="340"/>
      <c r="AW408" s="340"/>
      <c r="AX408" s="340"/>
      <c r="AY408" s="340"/>
      <c r="BA408" s="499"/>
    </row>
    <row r="409" spans="1:53" x14ac:dyDescent="0.15">
      <c r="A409" s="432">
        <v>28</v>
      </c>
      <c r="B409" s="457" t="str">
        <f t="shared" si="353"/>
        <v>BR.u</v>
      </c>
      <c r="C409" s="284" t="str">
        <f t="shared" si="349"/>
        <v>réussir toute entreprise</v>
      </c>
      <c r="D409" s="284" t="str">
        <f t="shared" si="350"/>
        <v>toucher à tout avec succès</v>
      </c>
      <c r="E409" s="493">
        <f t="shared" si="354"/>
        <v>0.58767968176894325</v>
      </c>
      <c r="F409" s="480"/>
      <c r="N409" s="284">
        <f t="shared" si="355"/>
        <v>35</v>
      </c>
      <c r="O409" s="494" t="str">
        <f>'122'!A29</f>
        <v>G.rw</v>
      </c>
      <c r="P409" s="284" t="str">
        <f t="shared" si="351"/>
        <v>être heureux -G-</v>
      </c>
      <c r="Q409" s="219" t="str">
        <f>'122'!O29</f>
        <v>G</v>
      </c>
      <c r="R409" s="219" t="str">
        <f>'122'!P29</f>
        <v>R</v>
      </c>
      <c r="S409" s="219" t="str">
        <f>'122'!Q29</f>
        <v>W</v>
      </c>
      <c r="T409" s="219" t="str">
        <f>'122'!R29</f>
        <v>U</v>
      </c>
      <c r="U409" s="219" t="str">
        <f>'122'!S29</f>
        <v>B</v>
      </c>
      <c r="W409" s="478">
        <f t="shared" si="356"/>
        <v>0.58059870525492874</v>
      </c>
      <c r="X409" s="478">
        <f t="shared" si="357"/>
        <v>0.79496353496742456</v>
      </c>
      <c r="Y409" s="478">
        <f t="shared" si="358"/>
        <v>0.18098694633355911</v>
      </c>
      <c r="Z409" s="478">
        <f t="shared" si="359"/>
        <v>0.73099056744574153</v>
      </c>
      <c r="AA409" s="478">
        <f t="shared" si="360"/>
        <v>0.23782856892670209</v>
      </c>
      <c r="AB409" s="1582">
        <f t="shared" si="361"/>
        <v>0.53428697295271022</v>
      </c>
      <c r="AD409" s="447">
        <f t="shared" si="363"/>
        <v>4</v>
      </c>
      <c r="AE409" s="448">
        <f t="shared" si="364"/>
        <v>2</v>
      </c>
      <c r="AG409" s="1584">
        <f t="shared" si="362"/>
        <v>0.54724022128406891</v>
      </c>
      <c r="AL409" s="497"/>
      <c r="AM409" s="468"/>
      <c r="AN409" s="468"/>
      <c r="AO409" s="468"/>
      <c r="AP409" s="468"/>
      <c r="AQ409" s="468"/>
      <c r="AT409" s="498"/>
      <c r="AU409" s="340"/>
      <c r="AV409" s="340"/>
      <c r="AW409" s="340"/>
      <c r="AX409" s="340"/>
      <c r="AY409" s="340"/>
      <c r="BA409" s="499"/>
    </row>
    <row r="410" spans="1:53" x14ac:dyDescent="0.15">
      <c r="A410" s="432">
        <v>29</v>
      </c>
      <c r="B410" s="457" t="str">
        <f t="shared" si="353"/>
        <v>U.gw</v>
      </c>
      <c r="C410" s="284" t="str">
        <f t="shared" si="349"/>
        <v>organiser le savoir</v>
      </c>
      <c r="D410" s="284" t="str">
        <f t="shared" si="350"/>
        <v>rendre le savoir accessible</v>
      </c>
      <c r="E410" s="493">
        <f t="shared" si="354"/>
        <v>0.58214848379381601</v>
      </c>
      <c r="F410" s="480"/>
      <c r="N410" s="284">
        <f t="shared" si="355"/>
        <v>76</v>
      </c>
      <c r="O410" s="494" t="str">
        <f>'122'!A30</f>
        <v>G.wb</v>
      </c>
      <c r="P410" s="284" t="str">
        <f t="shared" si="351"/>
        <v>être entouré</v>
      </c>
      <c r="Q410" s="219" t="str">
        <f>'122'!O30</f>
        <v>G</v>
      </c>
      <c r="R410" s="219" t="str">
        <f>'122'!P30</f>
        <v>W</v>
      </c>
      <c r="S410" s="219" t="str">
        <f>'122'!Q30</f>
        <v>B</v>
      </c>
      <c r="T410" s="219" t="str">
        <f>'122'!R30</f>
        <v>U</v>
      </c>
      <c r="U410" s="219" t="str">
        <f>'122'!S30</f>
        <v>R</v>
      </c>
      <c r="W410" s="478">
        <f t="shared" si="356"/>
        <v>0.58059870525492874</v>
      </c>
      <c r="X410" s="478">
        <f t="shared" si="357"/>
        <v>0.18098694633355911</v>
      </c>
      <c r="Y410" s="478">
        <f t="shared" si="358"/>
        <v>0.23782856892670209</v>
      </c>
      <c r="Z410" s="478">
        <f t="shared" si="359"/>
        <v>0.73099056744574153</v>
      </c>
      <c r="AA410" s="478">
        <f t="shared" si="360"/>
        <v>0.79496353496742456</v>
      </c>
      <c r="AB410" s="1582">
        <f t="shared" si="361"/>
        <v>0.39500323144252969</v>
      </c>
      <c r="AD410" s="447">
        <f t="shared" si="363"/>
        <v>4</v>
      </c>
      <c r="AE410" s="448">
        <f t="shared" si="364"/>
        <v>2</v>
      </c>
      <c r="AG410" s="1584">
        <f t="shared" si="362"/>
        <v>0.32218974219183988</v>
      </c>
      <c r="AL410" s="497"/>
      <c r="AM410" s="468"/>
      <c r="AN410" s="468"/>
      <c r="AO410" s="468"/>
      <c r="AP410" s="468"/>
      <c r="AQ410" s="468"/>
      <c r="AT410" s="498"/>
      <c r="AU410" s="340"/>
      <c r="AV410" s="340"/>
      <c r="AW410" s="340"/>
      <c r="AX410" s="340"/>
      <c r="AY410" s="340"/>
      <c r="BA410" s="499"/>
    </row>
    <row r="411" spans="1:53" x14ac:dyDescent="0.15">
      <c r="A411" s="432">
        <v>30</v>
      </c>
      <c r="B411" s="457" t="str">
        <f t="shared" si="353"/>
        <v>UB/w</v>
      </c>
      <c r="C411" s="284" t="str">
        <f t="shared" si="349"/>
        <v>suivre ses plans</v>
      </c>
      <c r="D411" s="284" t="str">
        <f t="shared" si="350"/>
        <v>atteindre ses objectifs selon ses propres règles</v>
      </c>
      <c r="E411" s="493">
        <f t="shared" si="354"/>
        <v>0.57618368960177735</v>
      </c>
      <c r="F411" s="480"/>
      <c r="N411" s="284">
        <f t="shared" si="355"/>
        <v>42</v>
      </c>
      <c r="O411" s="500" t="str">
        <f>'122'!A31</f>
        <v>G.wu</v>
      </c>
      <c r="P411" s="288" t="str">
        <f t="shared" si="351"/>
        <v>vivre en douceur</v>
      </c>
      <c r="Q411" s="220" t="str">
        <f>'122'!O31</f>
        <v>G</v>
      </c>
      <c r="R411" s="220" t="str">
        <f>'122'!P31</f>
        <v>W</v>
      </c>
      <c r="S411" s="220" t="str">
        <f>'122'!Q31</f>
        <v>U</v>
      </c>
      <c r="T411" s="220" t="str">
        <f>'122'!R31</f>
        <v>B</v>
      </c>
      <c r="U411" s="220" t="str">
        <f>'122'!S31</f>
        <v>R</v>
      </c>
      <c r="V411" s="501"/>
      <c r="W411" s="502">
        <f t="shared" si="356"/>
        <v>0.58059870525492874</v>
      </c>
      <c r="X411" s="502">
        <f t="shared" si="357"/>
        <v>0.18098694633355911</v>
      </c>
      <c r="Y411" s="502">
        <f t="shared" si="358"/>
        <v>0.73099056744574153</v>
      </c>
      <c r="Z411" s="502">
        <f t="shared" si="359"/>
        <v>0.23782856892670209</v>
      </c>
      <c r="AA411" s="502">
        <f t="shared" si="360"/>
        <v>0.79496353496742456</v>
      </c>
      <c r="AB411" s="1583">
        <f t="shared" si="361"/>
        <v>0.51829373107228949</v>
      </c>
      <c r="AC411" s="288"/>
      <c r="AD411" s="503">
        <f t="shared" si="363"/>
        <v>4</v>
      </c>
      <c r="AE411" s="504">
        <f t="shared" si="364"/>
        <v>2</v>
      </c>
      <c r="AF411" s="288"/>
      <c r="AG411" s="1584">
        <f t="shared" si="362"/>
        <v>0.52139882222053557</v>
      </c>
      <c r="AL411" s="497"/>
      <c r="AM411" s="468"/>
      <c r="AN411" s="468"/>
      <c r="AO411" s="468"/>
      <c r="AP411" s="468"/>
      <c r="AQ411" s="468"/>
      <c r="AT411" s="498"/>
      <c r="AU411" s="340"/>
      <c r="AV411" s="340"/>
      <c r="AW411" s="340"/>
      <c r="AX411" s="340"/>
      <c r="AY411" s="340"/>
      <c r="BA411" s="499"/>
    </row>
    <row r="412" spans="1:53" x14ac:dyDescent="0.15">
      <c r="A412" s="432">
        <v>31</v>
      </c>
      <c r="B412" s="457" t="str">
        <f t="shared" si="353"/>
        <v>G.br</v>
      </c>
      <c r="C412" s="284" t="str">
        <f t="shared" si="349"/>
        <v>profiter de la vie</v>
      </c>
      <c r="D412" s="284" t="str">
        <f t="shared" si="350"/>
        <v>vivre une vie merveilleuse</v>
      </c>
      <c r="E412" s="493">
        <f t="shared" si="354"/>
        <v>0.57020096720148006</v>
      </c>
      <c r="F412" s="480"/>
      <c r="N412" s="284">
        <f t="shared" si="355"/>
        <v>36</v>
      </c>
      <c r="O412" s="494" t="str">
        <f>'221'!A2</f>
        <v>WU/b</v>
      </c>
      <c r="P412" s="284" t="str">
        <f t="shared" si="351"/>
        <v>être utile au monde</v>
      </c>
      <c r="Q412" s="432" t="str">
        <f>'221'!Q2</f>
        <v>W</v>
      </c>
      <c r="R412" s="432" t="str">
        <f>'221'!R2</f>
        <v>U</v>
      </c>
      <c r="S412" s="432" t="str">
        <f>'221'!S2</f>
        <v>G</v>
      </c>
      <c r="T412" s="432" t="str">
        <f>'221'!T2</f>
        <v>R</v>
      </c>
      <c r="U412" s="432" t="str">
        <f>'221'!U2</f>
        <v>B</v>
      </c>
      <c r="W412" s="478">
        <f t="shared" si="356"/>
        <v>0.18098694633355911</v>
      </c>
      <c r="X412" s="478">
        <f t="shared" si="357"/>
        <v>0.73099056744574153</v>
      </c>
      <c r="Y412" s="478">
        <f t="shared" si="358"/>
        <v>0.58059870525492874</v>
      </c>
      <c r="Z412" s="478">
        <f t="shared" si="359"/>
        <v>0.79496353496742456</v>
      </c>
      <c r="AA412" s="478">
        <f t="shared" si="360"/>
        <v>0.23782856892670209</v>
      </c>
      <c r="AB412" s="1582">
        <f>((W412+X412)*AD412+(Y412+Z412)*AE412)/(2*AD412+2*AE412)</f>
        <v>0.53325287796349252</v>
      </c>
      <c r="AD412" s="495">
        <v>4</v>
      </c>
      <c r="AE412" s="496">
        <v>2</v>
      </c>
      <c r="AG412" s="1584">
        <f t="shared" si="362"/>
        <v>0.54556936171189618</v>
      </c>
      <c r="AL412" s="497"/>
      <c r="AM412" s="468"/>
      <c r="AN412" s="468"/>
      <c r="AO412" s="468"/>
      <c r="AP412" s="468"/>
      <c r="AQ412" s="468"/>
      <c r="AT412" s="498"/>
      <c r="AU412" s="340"/>
      <c r="AV412" s="340"/>
      <c r="AW412" s="340"/>
      <c r="AX412" s="340"/>
      <c r="AY412" s="340"/>
      <c r="BA412" s="499"/>
    </row>
    <row r="413" spans="1:53" x14ac:dyDescent="0.15">
      <c r="A413" s="432">
        <v>32</v>
      </c>
      <c r="B413" s="457" t="str">
        <f t="shared" si="353"/>
        <v>UB.r</v>
      </c>
      <c r="C413" s="284" t="str">
        <f t="shared" si="349"/>
        <v>atteindre ses buts</v>
      </c>
      <c r="D413" s="284" t="str">
        <f t="shared" si="350"/>
        <v>mener à bien ses plans</v>
      </c>
      <c r="E413" s="493">
        <f t="shared" si="354"/>
        <v>0.56700656251811665</v>
      </c>
      <c r="F413" s="480"/>
      <c r="N413" s="284">
        <f t="shared" si="355"/>
        <v>66</v>
      </c>
      <c r="O413" s="494" t="str">
        <f>'221'!A3</f>
        <v>WU/r</v>
      </c>
      <c r="P413" s="284" t="str">
        <f t="shared" si="351"/>
        <v>structurer le monde -WU-</v>
      </c>
      <c r="Q413" s="432" t="str">
        <f>'221'!Q3</f>
        <v>W</v>
      </c>
      <c r="R413" s="432" t="str">
        <f>'221'!R3</f>
        <v>U</v>
      </c>
      <c r="S413" s="432" t="str">
        <f>'221'!S3</f>
        <v>G</v>
      </c>
      <c r="T413" s="432" t="str">
        <f>'221'!T3</f>
        <v>B</v>
      </c>
      <c r="U413" s="432" t="str">
        <f>'221'!U3</f>
        <v>R</v>
      </c>
      <c r="W413" s="478">
        <f t="shared" si="356"/>
        <v>0.18098694633355911</v>
      </c>
      <c r="X413" s="478">
        <f t="shared" si="357"/>
        <v>0.73099056744574153</v>
      </c>
      <c r="Y413" s="478">
        <f t="shared" si="358"/>
        <v>0.58059870525492874</v>
      </c>
      <c r="Z413" s="478">
        <f t="shared" si="359"/>
        <v>0.23782856892670209</v>
      </c>
      <c r="AA413" s="478">
        <f t="shared" si="360"/>
        <v>0.79496353496742456</v>
      </c>
      <c r="AB413" s="1582">
        <f t="shared" ref="AB413:AB441" si="365">((W413+X413)*AD413+(Y413+Z413)*AE413)/(2*AD413+2*AE413)</f>
        <v>0.44039705029003873</v>
      </c>
      <c r="AD413" s="447">
        <f>AD412</f>
        <v>4</v>
      </c>
      <c r="AE413" s="448">
        <f>AE412</f>
        <v>2</v>
      </c>
      <c r="AG413" s="1584">
        <f t="shared" si="362"/>
        <v>0.39553570898374329</v>
      </c>
      <c r="AL413" s="497"/>
      <c r="AM413" s="468"/>
      <c r="AN413" s="468"/>
      <c r="AO413" s="468"/>
      <c r="AP413" s="468"/>
      <c r="AQ413" s="468"/>
      <c r="AT413" s="498"/>
      <c r="AU413" s="340"/>
      <c r="AV413" s="340"/>
      <c r="AW413" s="340"/>
      <c r="AX413" s="340"/>
      <c r="AY413" s="340"/>
      <c r="BA413" s="499"/>
    </row>
    <row r="414" spans="1:53" x14ac:dyDescent="0.15">
      <c r="A414" s="432">
        <v>33</v>
      </c>
      <c r="B414" s="457" t="str">
        <f t="shared" si="353"/>
        <v>RW/b</v>
      </c>
      <c r="C414" s="284" t="str">
        <f t="shared" si="349"/>
        <v>assister le monde</v>
      </c>
      <c r="D414" s="284" t="str">
        <f t="shared" si="350"/>
        <v>servir la société sans enjeu de pouvoir</v>
      </c>
      <c r="E414" s="493">
        <f t="shared" si="354"/>
        <v>0.56279696108758481</v>
      </c>
      <c r="F414" s="480"/>
      <c r="N414" s="284">
        <f t="shared" si="355"/>
        <v>54</v>
      </c>
      <c r="O414" s="494" t="str">
        <f>'221'!A4</f>
        <v>WU/g</v>
      </c>
      <c r="P414" s="284" t="str">
        <f t="shared" si="351"/>
        <v>apporter de l'ordre au monde</v>
      </c>
      <c r="Q414" s="432" t="str">
        <f>'221'!Q4</f>
        <v>W</v>
      </c>
      <c r="R414" s="432" t="str">
        <f>'221'!R4</f>
        <v>U</v>
      </c>
      <c r="S414" s="432" t="str">
        <f>'221'!S4</f>
        <v>R</v>
      </c>
      <c r="T414" s="432" t="str">
        <f>'221'!T4</f>
        <v>B</v>
      </c>
      <c r="U414" s="432" t="str">
        <f>'221'!U4</f>
        <v>G</v>
      </c>
      <c r="W414" s="478">
        <f t="shared" si="356"/>
        <v>0.18098694633355911</v>
      </c>
      <c r="X414" s="478">
        <f t="shared" si="357"/>
        <v>0.73099056744574153</v>
      </c>
      <c r="Y414" s="478">
        <f t="shared" si="358"/>
        <v>0.79496353496742456</v>
      </c>
      <c r="Z414" s="478">
        <f t="shared" si="359"/>
        <v>0.23782856892670209</v>
      </c>
      <c r="AA414" s="478">
        <f t="shared" si="360"/>
        <v>0.58059870525492874</v>
      </c>
      <c r="AB414" s="1582">
        <f t="shared" si="365"/>
        <v>0.47612452190878801</v>
      </c>
      <c r="AD414" s="447">
        <f t="shared" ref="AD414:AD441" si="366">AD413</f>
        <v>4</v>
      </c>
      <c r="AE414" s="448">
        <f t="shared" ref="AE414:AE441" si="367">AE413</f>
        <v>2</v>
      </c>
      <c r="AG414" s="1584">
        <f t="shared" si="362"/>
        <v>0.45326308274161903</v>
      </c>
      <c r="AL414" s="497"/>
      <c r="AM414" s="468"/>
      <c r="AN414" s="468"/>
      <c r="AO414" s="468"/>
      <c r="AP414" s="468"/>
      <c r="AQ414" s="468"/>
      <c r="AT414" s="498"/>
      <c r="AU414" s="340"/>
      <c r="AV414" s="340"/>
      <c r="AW414" s="340"/>
      <c r="AX414" s="340"/>
      <c r="AY414" s="340"/>
      <c r="BA414" s="499"/>
    </row>
    <row r="415" spans="1:53" x14ac:dyDescent="0.15">
      <c r="A415" s="432">
        <v>34</v>
      </c>
      <c r="B415" s="457" t="str">
        <f t="shared" si="353"/>
        <v>RW.u</v>
      </c>
      <c r="C415" s="284" t="str">
        <f t="shared" si="349"/>
        <v>guider le monde</v>
      </c>
      <c r="D415" s="284" t="str">
        <f t="shared" si="350"/>
        <v>aider la société à cheminer</v>
      </c>
      <c r="E415" s="493">
        <f t="shared" si="354"/>
        <v>0.55094248830108528</v>
      </c>
      <c r="F415" s="480"/>
      <c r="N415" s="284">
        <f t="shared" si="355"/>
        <v>78</v>
      </c>
      <c r="O415" s="494" t="str">
        <f>'221'!A5</f>
        <v>WB/u</v>
      </c>
      <c r="P415" s="284" t="str">
        <f t="shared" si="351"/>
        <v>être parmi les puissants</v>
      </c>
      <c r="Q415" s="432" t="str">
        <f>'221'!Q5</f>
        <v>W</v>
      </c>
      <c r="R415" s="432" t="str">
        <f>'221'!R5</f>
        <v>B</v>
      </c>
      <c r="S415" s="432" t="str">
        <f>'221'!S5</f>
        <v>R</v>
      </c>
      <c r="T415" s="432" t="str">
        <f>'221'!T5</f>
        <v>G</v>
      </c>
      <c r="U415" s="432" t="str">
        <f>'221'!U5</f>
        <v>U</v>
      </c>
      <c r="W415" s="478">
        <f t="shared" si="356"/>
        <v>0.18098694633355911</v>
      </c>
      <c r="X415" s="478">
        <f t="shared" si="357"/>
        <v>0.23782856892670209</v>
      </c>
      <c r="Y415" s="478">
        <f t="shared" si="358"/>
        <v>0.79496353496742456</v>
      </c>
      <c r="Z415" s="478">
        <f t="shared" si="359"/>
        <v>0.58059870525492874</v>
      </c>
      <c r="AA415" s="478">
        <f t="shared" si="360"/>
        <v>0.73099056744574153</v>
      </c>
      <c r="AB415" s="1582">
        <f t="shared" si="365"/>
        <v>0.36886554512381259</v>
      </c>
      <c r="AD415" s="447">
        <f t="shared" si="366"/>
        <v>4</v>
      </c>
      <c r="AE415" s="448">
        <f t="shared" si="367"/>
        <v>2</v>
      </c>
      <c r="AG415" s="1584">
        <f t="shared" si="362"/>
        <v>0.27995725500696816</v>
      </c>
      <c r="AL415" s="497"/>
      <c r="AM415" s="468"/>
      <c r="AN415" s="468"/>
      <c r="AO415" s="468"/>
      <c r="AP415" s="468"/>
      <c r="AQ415" s="468"/>
      <c r="AT415" s="498"/>
      <c r="AU415" s="340"/>
      <c r="AV415" s="340"/>
      <c r="AW415" s="340"/>
      <c r="AX415" s="340"/>
      <c r="AY415" s="340"/>
      <c r="BA415" s="499"/>
    </row>
    <row r="416" spans="1:53" x14ac:dyDescent="0.15">
      <c r="A416" s="432">
        <v>35</v>
      </c>
      <c r="B416" s="457" t="str">
        <f t="shared" si="353"/>
        <v>G.rw</v>
      </c>
      <c r="C416" s="284" t="str">
        <f t="shared" si="349"/>
        <v>être heureux -G-</v>
      </c>
      <c r="D416" s="284" t="str">
        <f t="shared" si="350"/>
        <v>apprécier sa vie telle qu'elle est</v>
      </c>
      <c r="E416" s="493">
        <f t="shared" si="354"/>
        <v>0.54724022128406891</v>
      </c>
      <c r="F416" s="480"/>
      <c r="N416" s="284">
        <f t="shared" si="355"/>
        <v>81</v>
      </c>
      <c r="O416" s="494" t="str">
        <f>'221'!A6</f>
        <v>WB/r</v>
      </c>
      <c r="P416" s="284" t="str">
        <f t="shared" si="351"/>
        <v>gouverner le monde</v>
      </c>
      <c r="Q416" s="432" t="str">
        <f>'221'!Q6</f>
        <v>W</v>
      </c>
      <c r="R416" s="432" t="str">
        <f>'221'!R6</f>
        <v>B</v>
      </c>
      <c r="S416" s="432" t="str">
        <f>'221'!S6</f>
        <v>U</v>
      </c>
      <c r="T416" s="432" t="str">
        <f>'221'!T6</f>
        <v>G</v>
      </c>
      <c r="U416" s="432" t="str">
        <f>'221'!U6</f>
        <v>R</v>
      </c>
      <c r="W416" s="478">
        <f t="shared" si="356"/>
        <v>0.18098694633355911</v>
      </c>
      <c r="X416" s="478">
        <f t="shared" si="357"/>
        <v>0.23782856892670209</v>
      </c>
      <c r="Y416" s="478">
        <f t="shared" si="358"/>
        <v>0.73099056744574153</v>
      </c>
      <c r="Z416" s="478">
        <f t="shared" si="359"/>
        <v>0.58059870525492874</v>
      </c>
      <c r="AA416" s="478">
        <f t="shared" si="360"/>
        <v>0.79496353496742456</v>
      </c>
      <c r="AB416" s="1582">
        <f t="shared" si="365"/>
        <v>0.35820338387019879</v>
      </c>
      <c r="AD416" s="447">
        <f t="shared" si="366"/>
        <v>4</v>
      </c>
      <c r="AE416" s="448">
        <f t="shared" si="367"/>
        <v>2</v>
      </c>
      <c r="AG416" s="1584">
        <f t="shared" si="362"/>
        <v>0.26272965563127937</v>
      </c>
      <c r="AL416" s="497"/>
      <c r="AM416" s="468"/>
      <c r="AN416" s="468"/>
      <c r="AO416" s="468"/>
      <c r="AP416" s="468"/>
      <c r="AQ416" s="468"/>
      <c r="AT416" s="498"/>
      <c r="AU416" s="340"/>
      <c r="AV416" s="340"/>
      <c r="AW416" s="340"/>
      <c r="AX416" s="340"/>
      <c r="AY416" s="340"/>
      <c r="BA416" s="499"/>
    </row>
    <row r="417" spans="1:53" x14ac:dyDescent="0.15">
      <c r="A417" s="432">
        <v>36</v>
      </c>
      <c r="B417" s="457" t="str">
        <f t="shared" si="353"/>
        <v>WU/b</v>
      </c>
      <c r="C417" s="284" t="str">
        <f t="shared" si="349"/>
        <v>être utile au monde</v>
      </c>
      <c r="D417" s="284" t="str">
        <f t="shared" si="350"/>
        <v>être efficace dans le respect du système</v>
      </c>
      <c r="E417" s="493">
        <f t="shared" si="354"/>
        <v>0.54556936171189618</v>
      </c>
      <c r="F417" s="480"/>
      <c r="N417" s="284">
        <f t="shared" si="355"/>
        <v>77</v>
      </c>
      <c r="O417" s="494" t="str">
        <f>'221'!A7</f>
        <v>WB/g</v>
      </c>
      <c r="P417" s="284" t="str">
        <f t="shared" si="351"/>
        <v>s'imposer au monde</v>
      </c>
      <c r="Q417" s="432" t="str">
        <f>'221'!Q7</f>
        <v>W</v>
      </c>
      <c r="R417" s="432" t="str">
        <f>'221'!R7</f>
        <v>B</v>
      </c>
      <c r="S417" s="432" t="str">
        <f>'221'!S7</f>
        <v>U</v>
      </c>
      <c r="T417" s="432" t="str">
        <f>'221'!T7</f>
        <v>R</v>
      </c>
      <c r="U417" s="432" t="str">
        <f>'221'!U7</f>
        <v>G</v>
      </c>
      <c r="W417" s="478">
        <f t="shared" si="356"/>
        <v>0.18098694633355911</v>
      </c>
      <c r="X417" s="478">
        <f t="shared" si="357"/>
        <v>0.23782856892670209</v>
      </c>
      <c r="Y417" s="478">
        <f t="shared" si="358"/>
        <v>0.73099056744574153</v>
      </c>
      <c r="Z417" s="478">
        <f t="shared" si="359"/>
        <v>0.79496353496742456</v>
      </c>
      <c r="AA417" s="478">
        <f t="shared" si="360"/>
        <v>0.58059870525492874</v>
      </c>
      <c r="AB417" s="1582">
        <f t="shared" si="365"/>
        <v>0.39393085548894807</v>
      </c>
      <c r="AD417" s="447">
        <f t="shared" si="366"/>
        <v>4</v>
      </c>
      <c r="AE417" s="448">
        <f t="shared" si="367"/>
        <v>2</v>
      </c>
      <c r="AG417" s="1584">
        <f t="shared" si="362"/>
        <v>0.32045702938915505</v>
      </c>
      <c r="AL417" s="497"/>
      <c r="AM417" s="468"/>
      <c r="AN417" s="468"/>
      <c r="AO417" s="468"/>
      <c r="AP417" s="468"/>
      <c r="AQ417" s="468"/>
      <c r="AT417" s="498"/>
      <c r="AU417" s="340"/>
      <c r="AV417" s="340"/>
      <c r="AW417" s="340"/>
      <c r="AX417" s="340"/>
      <c r="AY417" s="340"/>
      <c r="BA417" s="499"/>
    </row>
    <row r="418" spans="1:53" x14ac:dyDescent="0.15">
      <c r="A418" s="432">
        <v>37</v>
      </c>
      <c r="B418" s="457" t="str">
        <f t="shared" si="353"/>
        <v>G.ub</v>
      </c>
      <c r="C418" s="284" t="str">
        <f t="shared" si="349"/>
        <v>soigner son bien-être</v>
      </c>
      <c r="D418" s="284" t="str">
        <f t="shared" si="350"/>
        <v>peaufiner ses conditions de vie</v>
      </c>
      <c r="E418" s="493">
        <f t="shared" si="354"/>
        <v>0.54435956813794684</v>
      </c>
      <c r="F418" s="480"/>
      <c r="N418" s="284">
        <f t="shared" si="355"/>
        <v>30</v>
      </c>
      <c r="O418" s="494" t="str">
        <f>'221'!A8</f>
        <v>UB/w</v>
      </c>
      <c r="P418" s="284" t="str">
        <f t="shared" si="351"/>
        <v>suivre ses plans</v>
      </c>
      <c r="Q418" s="432" t="str">
        <f>'221'!Q8</f>
        <v>U</v>
      </c>
      <c r="R418" s="432" t="str">
        <f>'221'!R8</f>
        <v>B</v>
      </c>
      <c r="S418" s="432" t="str">
        <f>'221'!S8</f>
        <v>R</v>
      </c>
      <c r="T418" s="432" t="str">
        <f>'221'!T8</f>
        <v>G</v>
      </c>
      <c r="U418" s="432" t="str">
        <f>'221'!U8</f>
        <v>W</v>
      </c>
      <c r="W418" s="478">
        <f t="shared" si="356"/>
        <v>0.73099056744574153</v>
      </c>
      <c r="X418" s="478">
        <f t="shared" si="357"/>
        <v>0.23782856892670209</v>
      </c>
      <c r="Y418" s="478">
        <f t="shared" si="358"/>
        <v>0.79496353496742456</v>
      </c>
      <c r="Z418" s="478">
        <f t="shared" si="359"/>
        <v>0.58059870525492874</v>
      </c>
      <c r="AA418" s="478">
        <f t="shared" si="360"/>
        <v>0.18098694633355911</v>
      </c>
      <c r="AB418" s="1582">
        <f t="shared" si="365"/>
        <v>0.55220008549454003</v>
      </c>
      <c r="AD418" s="447">
        <f t="shared" si="366"/>
        <v>4</v>
      </c>
      <c r="AE418" s="448">
        <f t="shared" si="367"/>
        <v>2</v>
      </c>
      <c r="AG418" s="1584">
        <f t="shared" si="362"/>
        <v>0.57618368960177735</v>
      </c>
      <c r="AL418" s="497"/>
      <c r="AM418" s="468"/>
      <c r="AN418" s="468"/>
      <c r="AO418" s="468"/>
      <c r="AP418" s="468"/>
      <c r="AQ418" s="468"/>
      <c r="AT418" s="498"/>
      <c r="AU418" s="340"/>
      <c r="AV418" s="340"/>
      <c r="AW418" s="340"/>
      <c r="AX418" s="340"/>
      <c r="AY418" s="340"/>
      <c r="BA418" s="499"/>
    </row>
    <row r="419" spans="1:53" x14ac:dyDescent="0.15">
      <c r="A419" s="432">
        <v>38</v>
      </c>
      <c r="B419" s="457" t="str">
        <f t="shared" si="353"/>
        <v>BR.g</v>
      </c>
      <c r="C419" s="284" t="str">
        <f t="shared" si="349"/>
        <v>vivre en conquérant</v>
      </c>
      <c r="D419" s="284" t="str">
        <f t="shared" si="350"/>
        <v>propulser le monde dans son sens</v>
      </c>
      <c r="E419" s="493">
        <f t="shared" si="354"/>
        <v>0.53907995251031893</v>
      </c>
      <c r="F419" s="480"/>
      <c r="N419" s="284">
        <f t="shared" si="355"/>
        <v>63</v>
      </c>
      <c r="O419" s="494" t="str">
        <f>'221'!A9</f>
        <v>UB/r</v>
      </c>
      <c r="P419" s="284" t="str">
        <f t="shared" si="351"/>
        <v>réaliser ses ambitions</v>
      </c>
      <c r="Q419" s="432" t="str">
        <f>'221'!Q9</f>
        <v>U</v>
      </c>
      <c r="R419" s="432" t="str">
        <f>'221'!R9</f>
        <v>B</v>
      </c>
      <c r="S419" s="432" t="str">
        <f>'221'!S9</f>
        <v>W</v>
      </c>
      <c r="T419" s="432" t="str">
        <f>'221'!T9</f>
        <v>G</v>
      </c>
      <c r="U419" s="432" t="str">
        <f>'221'!U9</f>
        <v>R</v>
      </c>
      <c r="W419" s="478">
        <f t="shared" si="356"/>
        <v>0.73099056744574153</v>
      </c>
      <c r="X419" s="478">
        <f t="shared" si="357"/>
        <v>0.23782856892670209</v>
      </c>
      <c r="Y419" s="478">
        <f t="shared" si="358"/>
        <v>0.18098694633355911</v>
      </c>
      <c r="Z419" s="478">
        <f t="shared" si="359"/>
        <v>0.58059870525492874</v>
      </c>
      <c r="AA419" s="478">
        <f t="shared" si="360"/>
        <v>0.79496353496742456</v>
      </c>
      <c r="AB419" s="1582">
        <f t="shared" si="365"/>
        <v>0.44987065405556254</v>
      </c>
      <c r="AD419" s="447">
        <f t="shared" si="366"/>
        <v>4</v>
      </c>
      <c r="AE419" s="448">
        <f t="shared" si="367"/>
        <v>2</v>
      </c>
      <c r="AG419" s="1584">
        <f t="shared" si="362"/>
        <v>0.41084287292868399</v>
      </c>
      <c r="AL419" s="497"/>
      <c r="AM419" s="468"/>
      <c r="AN419" s="468"/>
      <c r="AO419" s="468"/>
      <c r="AP419" s="468"/>
      <c r="AQ419" s="468"/>
      <c r="AT419" s="498"/>
      <c r="AU419" s="340"/>
      <c r="AV419" s="340"/>
      <c r="AW419" s="340"/>
      <c r="AX419" s="340"/>
      <c r="AY419" s="340"/>
      <c r="BA419" s="499"/>
    </row>
    <row r="420" spans="1:53" x14ac:dyDescent="0.15">
      <c r="A420" s="432">
        <v>39</v>
      </c>
      <c r="B420" s="457" t="str">
        <f t="shared" si="353"/>
        <v>RG/u</v>
      </c>
      <c r="C420" s="284" t="str">
        <f t="shared" si="349"/>
        <v>vivre spontané -RG-</v>
      </c>
      <c r="D420" s="284" t="str">
        <f t="shared" si="350"/>
        <v>agir en toute impulsivité</v>
      </c>
      <c r="E420" s="493">
        <f t="shared" si="354"/>
        <v>0.53760435065033874</v>
      </c>
      <c r="F420" s="480"/>
      <c r="N420" s="284">
        <f t="shared" si="355"/>
        <v>52</v>
      </c>
      <c r="O420" s="494" t="str">
        <f>'221'!A10</f>
        <v>UB/g</v>
      </c>
      <c r="P420" s="284" t="str">
        <f t="shared" si="351"/>
        <v>réussir coûte que coûte -UB-</v>
      </c>
      <c r="Q420" s="432" t="str">
        <f>'221'!Q10</f>
        <v>U</v>
      </c>
      <c r="R420" s="432" t="str">
        <f>'221'!R10</f>
        <v>B</v>
      </c>
      <c r="S420" s="432" t="str">
        <f>'221'!S10</f>
        <v>W</v>
      </c>
      <c r="T420" s="432" t="str">
        <f>'221'!T10</f>
        <v>R</v>
      </c>
      <c r="U420" s="432" t="str">
        <f>'221'!U10</f>
        <v>G</v>
      </c>
      <c r="W420" s="478">
        <f t="shared" si="356"/>
        <v>0.73099056744574153</v>
      </c>
      <c r="X420" s="478">
        <f t="shared" si="357"/>
        <v>0.23782856892670209</v>
      </c>
      <c r="Y420" s="478">
        <f t="shared" si="358"/>
        <v>0.18098694633355911</v>
      </c>
      <c r="Z420" s="478">
        <f t="shared" si="359"/>
        <v>0.79496353496742456</v>
      </c>
      <c r="AA420" s="478">
        <f t="shared" si="360"/>
        <v>0.58059870525492874</v>
      </c>
      <c r="AB420" s="1582">
        <f t="shared" si="365"/>
        <v>0.48559812567431182</v>
      </c>
      <c r="AD420" s="447">
        <f t="shared" si="366"/>
        <v>4</v>
      </c>
      <c r="AE420" s="448">
        <f t="shared" si="367"/>
        <v>2</v>
      </c>
      <c r="AG420" s="1584">
        <f t="shared" si="362"/>
        <v>0.46857024668655972</v>
      </c>
      <c r="AL420" s="497"/>
      <c r="AM420" s="468"/>
      <c r="AN420" s="468"/>
      <c r="AO420" s="468"/>
      <c r="AP420" s="468"/>
      <c r="AQ420" s="468"/>
      <c r="AT420" s="498"/>
      <c r="AU420" s="340"/>
      <c r="AV420" s="340"/>
      <c r="AW420" s="340"/>
      <c r="AX420" s="340"/>
      <c r="AY420" s="340"/>
      <c r="BA420" s="499"/>
    </row>
    <row r="421" spans="1:53" x14ac:dyDescent="0.15">
      <c r="A421" s="432">
        <v>40</v>
      </c>
      <c r="B421" s="457" t="str">
        <f t="shared" si="353"/>
        <v>BG/w</v>
      </c>
      <c r="C421" s="284" t="str">
        <f t="shared" si="349"/>
        <v>servir ses intérêts</v>
      </c>
      <c r="D421" s="284" t="str">
        <f t="shared" si="350"/>
        <v>être son unique priorité</v>
      </c>
      <c r="E421" s="493">
        <f t="shared" si="354"/>
        <v>0.53568391521959047</v>
      </c>
      <c r="F421" s="480"/>
      <c r="N421" s="284">
        <f t="shared" si="355"/>
        <v>9</v>
      </c>
      <c r="O421" s="494" t="str">
        <f>'221'!A11</f>
        <v>UR/w</v>
      </c>
      <c r="P421" s="284" t="str">
        <f t="shared" si="351"/>
        <v>suivre ses idées</v>
      </c>
      <c r="Q421" s="432" t="str">
        <f>'221'!Q11</f>
        <v>U</v>
      </c>
      <c r="R421" s="432" t="str">
        <f>'221'!R11</f>
        <v>R</v>
      </c>
      <c r="S421" s="432" t="str">
        <f>'221'!S11</f>
        <v>B</v>
      </c>
      <c r="T421" s="432" t="str">
        <f>'221'!T11</f>
        <v>G</v>
      </c>
      <c r="U421" s="432" t="str">
        <f>'221'!U11</f>
        <v>W</v>
      </c>
      <c r="W421" s="478">
        <f t="shared" si="356"/>
        <v>0.73099056744574153</v>
      </c>
      <c r="X421" s="478">
        <f t="shared" si="357"/>
        <v>0.79496353496742456</v>
      </c>
      <c r="Y421" s="478">
        <f t="shared" si="358"/>
        <v>0.23782856892670209</v>
      </c>
      <c r="Z421" s="478">
        <f t="shared" si="359"/>
        <v>0.58059870525492874</v>
      </c>
      <c r="AA421" s="478">
        <f t="shared" si="360"/>
        <v>0.18098694633355911</v>
      </c>
      <c r="AB421" s="1582">
        <f t="shared" si="365"/>
        <v>0.64505591316799382</v>
      </c>
      <c r="AD421" s="447">
        <f t="shared" si="366"/>
        <v>4</v>
      </c>
      <c r="AE421" s="448">
        <f t="shared" si="367"/>
        <v>2</v>
      </c>
      <c r="AG421" s="1584">
        <f t="shared" si="362"/>
        <v>0.72621734232993018</v>
      </c>
      <c r="AL421" s="497"/>
      <c r="AM421" s="468"/>
      <c r="AN421" s="468"/>
      <c r="AO421" s="468"/>
      <c r="AP421" s="468"/>
      <c r="AQ421" s="468"/>
      <c r="AT421" s="498"/>
      <c r="AU421" s="340"/>
      <c r="AV421" s="340"/>
      <c r="AW421" s="340"/>
      <c r="AX421" s="340"/>
      <c r="AY421" s="340"/>
      <c r="BA421" s="499"/>
    </row>
    <row r="422" spans="1:53" x14ac:dyDescent="0.15">
      <c r="A422" s="432">
        <v>41</v>
      </c>
      <c r="B422" s="457" t="str">
        <f t="shared" si="353"/>
        <v>WU.r</v>
      </c>
      <c r="C422" s="284" t="str">
        <f t="shared" si="349"/>
        <v>perfectionner le monde</v>
      </c>
      <c r="D422" s="284" t="str">
        <f t="shared" si="350"/>
        <v>proposer les bons schémas d'organisation</v>
      </c>
      <c r="E422" s="493">
        <f t="shared" si="354"/>
        <v>0.53026936905025879</v>
      </c>
      <c r="F422" s="480"/>
      <c r="N422" s="284">
        <f t="shared" si="355"/>
        <v>11</v>
      </c>
      <c r="O422" s="494" t="str">
        <f>'221'!A12</f>
        <v>UR/b</v>
      </c>
      <c r="P422" s="284" t="str">
        <f t="shared" si="351"/>
        <v>partager ses idées</v>
      </c>
      <c r="Q422" s="432" t="str">
        <f>'221'!Q12</f>
        <v>U</v>
      </c>
      <c r="R422" s="432" t="str">
        <f>'221'!R12</f>
        <v>R</v>
      </c>
      <c r="S422" s="432" t="str">
        <f>'221'!S12</f>
        <v>W</v>
      </c>
      <c r="T422" s="432" t="str">
        <f>'221'!T12</f>
        <v>G</v>
      </c>
      <c r="U422" s="432" t="str">
        <f>'221'!U12</f>
        <v>B</v>
      </c>
      <c r="W422" s="478">
        <f t="shared" si="356"/>
        <v>0.73099056744574153</v>
      </c>
      <c r="X422" s="478">
        <f t="shared" si="357"/>
        <v>0.79496353496742456</v>
      </c>
      <c r="Y422" s="478">
        <f t="shared" si="358"/>
        <v>0.18098694633355911</v>
      </c>
      <c r="Z422" s="478">
        <f t="shared" si="359"/>
        <v>0.58059870525492874</v>
      </c>
      <c r="AA422" s="478">
        <f t="shared" si="360"/>
        <v>0.23782856892670209</v>
      </c>
      <c r="AB422" s="1582">
        <f t="shared" si="365"/>
        <v>0.63558230940246996</v>
      </c>
      <c r="AD422" s="447">
        <f t="shared" si="366"/>
        <v>4</v>
      </c>
      <c r="AE422" s="448">
        <f t="shared" si="367"/>
        <v>2</v>
      </c>
      <c r="AG422" s="1584">
        <f t="shared" si="362"/>
        <v>0.71091017838498938</v>
      </c>
      <c r="AL422" s="497"/>
      <c r="AM422" s="468"/>
      <c r="AN422" s="468"/>
      <c r="AO422" s="468"/>
      <c r="AP422" s="468"/>
      <c r="AQ422" s="468"/>
      <c r="AT422" s="498"/>
      <c r="AU422" s="340"/>
      <c r="AV422" s="340"/>
      <c r="AW422" s="340"/>
      <c r="AX422" s="340"/>
      <c r="AY422" s="340"/>
      <c r="BA422" s="499"/>
    </row>
    <row r="423" spans="1:53" x14ac:dyDescent="0.15">
      <c r="A423" s="432">
        <v>42</v>
      </c>
      <c r="B423" s="457" t="str">
        <f t="shared" si="353"/>
        <v>G.wu</v>
      </c>
      <c r="C423" s="284" t="str">
        <f t="shared" si="349"/>
        <v>vivre en douceur</v>
      </c>
      <c r="D423" s="284" t="str">
        <f t="shared" si="350"/>
        <v>apprécier son accord avec la société</v>
      </c>
      <c r="E423" s="493">
        <f t="shared" si="354"/>
        <v>0.52139882222053557</v>
      </c>
      <c r="F423" s="480"/>
      <c r="N423" s="284">
        <f t="shared" si="355"/>
        <v>23</v>
      </c>
      <c r="O423" s="494" t="str">
        <f>'221'!A13</f>
        <v>UR/g</v>
      </c>
      <c r="P423" s="284" t="str">
        <f t="shared" si="351"/>
        <v>œuvrer pour le progrès</v>
      </c>
      <c r="Q423" s="432" t="str">
        <f>'221'!Q13</f>
        <v>U</v>
      </c>
      <c r="R423" s="432" t="str">
        <f>'221'!R13</f>
        <v>R</v>
      </c>
      <c r="S423" s="432" t="str">
        <f>'221'!S13</f>
        <v>B</v>
      </c>
      <c r="T423" s="432" t="str">
        <f>'221'!T13</f>
        <v>W</v>
      </c>
      <c r="U423" s="432" t="str">
        <f>'221'!U13</f>
        <v>G</v>
      </c>
      <c r="W423" s="478">
        <f t="shared" si="356"/>
        <v>0.73099056744574153</v>
      </c>
      <c r="X423" s="478">
        <f t="shared" si="357"/>
        <v>0.79496353496742456</v>
      </c>
      <c r="Y423" s="478">
        <f t="shared" si="358"/>
        <v>0.23782856892670209</v>
      </c>
      <c r="Z423" s="478">
        <f t="shared" si="359"/>
        <v>0.18098694633355911</v>
      </c>
      <c r="AA423" s="478">
        <f t="shared" si="360"/>
        <v>0.58059870525492874</v>
      </c>
      <c r="AB423" s="1582">
        <f t="shared" si="365"/>
        <v>0.5784539533477655</v>
      </c>
      <c r="AD423" s="447">
        <f t="shared" si="366"/>
        <v>4</v>
      </c>
      <c r="AE423" s="448">
        <f t="shared" si="367"/>
        <v>2</v>
      </c>
      <c r="AG423" s="1584">
        <f t="shared" si="362"/>
        <v>0.61860389941471239</v>
      </c>
      <c r="AL423" s="497"/>
      <c r="AM423" s="468"/>
      <c r="AN423" s="468"/>
      <c r="AO423" s="468"/>
      <c r="AP423" s="468"/>
      <c r="AQ423" s="468"/>
      <c r="AT423" s="498"/>
      <c r="AU423" s="340"/>
      <c r="AV423" s="340"/>
      <c r="AW423" s="340"/>
      <c r="AX423" s="340"/>
      <c r="AY423" s="340"/>
      <c r="BA423" s="499"/>
    </row>
    <row r="424" spans="1:53" x14ac:dyDescent="0.15">
      <c r="A424" s="432">
        <v>43</v>
      </c>
      <c r="B424" s="457" t="str">
        <f t="shared" si="353"/>
        <v>GW/b</v>
      </c>
      <c r="C424" s="284" t="str">
        <f t="shared" si="349"/>
        <v>vivre en harmonie -GW-</v>
      </c>
      <c r="D424" s="284" t="str">
        <f t="shared" si="350"/>
        <v>vivre dans la coopération et le partage</v>
      </c>
      <c r="E424" s="493">
        <f t="shared" si="354"/>
        <v>0.50506958732970908</v>
      </c>
      <c r="F424" s="480"/>
      <c r="N424" s="284">
        <f t="shared" si="355"/>
        <v>26</v>
      </c>
      <c r="O424" s="494" t="str">
        <f>'221'!A14</f>
        <v>BR/w</v>
      </c>
      <c r="P424" s="284" t="str">
        <f t="shared" si="351"/>
        <v>être tout-puissant -BR</v>
      </c>
      <c r="Q424" s="432" t="str">
        <f>'221'!Q14</f>
        <v>B</v>
      </c>
      <c r="R424" s="432" t="str">
        <f>'221'!R14</f>
        <v>R</v>
      </c>
      <c r="S424" s="432" t="str">
        <f>'221'!S14</f>
        <v>U</v>
      </c>
      <c r="T424" s="432" t="str">
        <f>'221'!T14</f>
        <v>G</v>
      </c>
      <c r="U424" s="432" t="str">
        <f>'221'!U14</f>
        <v>W</v>
      </c>
      <c r="W424" s="478">
        <f t="shared" si="356"/>
        <v>0.23782856892670209</v>
      </c>
      <c r="X424" s="478">
        <f t="shared" si="357"/>
        <v>0.79496353496742456</v>
      </c>
      <c r="Y424" s="478">
        <f t="shared" si="358"/>
        <v>0.73099056744574153</v>
      </c>
      <c r="Z424" s="478">
        <f t="shared" si="359"/>
        <v>0.58059870525492874</v>
      </c>
      <c r="AA424" s="478">
        <f t="shared" si="360"/>
        <v>0.18098694633355911</v>
      </c>
      <c r="AB424" s="1582">
        <f t="shared" si="365"/>
        <v>0.56286224674815388</v>
      </c>
      <c r="AD424" s="447">
        <f t="shared" si="366"/>
        <v>4</v>
      </c>
      <c r="AE424" s="448">
        <f t="shared" si="367"/>
        <v>2</v>
      </c>
      <c r="AG424" s="1584">
        <f t="shared" si="362"/>
        <v>0.59341128897746631</v>
      </c>
      <c r="AL424" s="497"/>
      <c r="AM424" s="468"/>
      <c r="AN424" s="468"/>
      <c r="AO424" s="468"/>
      <c r="AP424" s="468"/>
      <c r="AQ424" s="468"/>
      <c r="AT424" s="498"/>
      <c r="AU424" s="340"/>
      <c r="AV424" s="340"/>
      <c r="AW424" s="340"/>
      <c r="AX424" s="340"/>
      <c r="AY424" s="340"/>
      <c r="BA424" s="499"/>
    </row>
    <row r="425" spans="1:53" x14ac:dyDescent="0.15">
      <c r="A425" s="432">
        <v>44</v>
      </c>
      <c r="B425" s="457" t="str">
        <f t="shared" si="353"/>
        <v>GU/r</v>
      </c>
      <c r="C425" s="284" t="str">
        <f t="shared" si="349"/>
        <v>vivre dans la raison</v>
      </c>
      <c r="D425" s="284" t="str">
        <f t="shared" si="350"/>
        <v>suivre une démarche d'adaptation</v>
      </c>
      <c r="E425" s="493">
        <f t="shared" si="354"/>
        <v>0.50314915189896092</v>
      </c>
      <c r="F425" s="480"/>
      <c r="N425" s="284">
        <f t="shared" si="355"/>
        <v>57</v>
      </c>
      <c r="O425" s="494" t="str">
        <f>'221'!A15</f>
        <v>BR/u</v>
      </c>
      <c r="P425" s="284" t="str">
        <f t="shared" si="351"/>
        <v>avoir de suite</v>
      </c>
      <c r="Q425" s="432" t="str">
        <f>'221'!Q15</f>
        <v>B</v>
      </c>
      <c r="R425" s="432" t="str">
        <f>'221'!R15</f>
        <v>R</v>
      </c>
      <c r="S425" s="432" t="str">
        <f>'221'!S15</f>
        <v>W</v>
      </c>
      <c r="T425" s="432" t="str">
        <f>'221'!T15</f>
        <v>G</v>
      </c>
      <c r="U425" s="432" t="str">
        <f>'221'!U15</f>
        <v>U</v>
      </c>
      <c r="W425" s="478">
        <f t="shared" si="356"/>
        <v>0.23782856892670209</v>
      </c>
      <c r="X425" s="478">
        <f t="shared" si="357"/>
        <v>0.79496353496742456</v>
      </c>
      <c r="Y425" s="478">
        <f t="shared" si="358"/>
        <v>0.18098694633355911</v>
      </c>
      <c r="Z425" s="478">
        <f t="shared" si="359"/>
        <v>0.58059870525492874</v>
      </c>
      <c r="AA425" s="478">
        <f t="shared" si="360"/>
        <v>0.73099056744574153</v>
      </c>
      <c r="AB425" s="1582">
        <f t="shared" si="365"/>
        <v>0.47119497656279014</v>
      </c>
      <c r="AD425" s="447">
        <f t="shared" si="366"/>
        <v>4</v>
      </c>
      <c r="AE425" s="448">
        <f t="shared" si="367"/>
        <v>2</v>
      </c>
      <c r="AG425" s="1584">
        <f t="shared" si="362"/>
        <v>0.44529807168006164</v>
      </c>
      <c r="AL425" s="497"/>
      <c r="AM425" s="468"/>
      <c r="AN425" s="468"/>
      <c r="AO425" s="468"/>
      <c r="AP425" s="468"/>
      <c r="AQ425" s="468"/>
      <c r="AT425" s="498"/>
      <c r="AU425" s="340"/>
      <c r="AV425" s="340"/>
      <c r="AW425" s="340"/>
      <c r="AX425" s="340"/>
      <c r="AY425" s="340"/>
      <c r="BA425" s="499"/>
    </row>
    <row r="426" spans="1:53" x14ac:dyDescent="0.15">
      <c r="A426" s="432">
        <v>45</v>
      </c>
      <c r="B426" s="457" t="str">
        <f t="shared" si="353"/>
        <v>RW.g</v>
      </c>
      <c r="C426" s="284" t="str">
        <f t="shared" si="349"/>
        <v>aider le monde -RW-</v>
      </c>
      <c r="D426" s="284" t="str">
        <f t="shared" si="350"/>
        <v>agir pour le bien du monde</v>
      </c>
      <c r="E426" s="493">
        <f t="shared" si="354"/>
        <v>0.50234275904246117</v>
      </c>
      <c r="F426" s="480"/>
      <c r="N426" s="284">
        <f t="shared" si="355"/>
        <v>49</v>
      </c>
      <c r="O426" s="494" t="str">
        <f>'221'!A16</f>
        <v>BR/g</v>
      </c>
      <c r="P426" s="284" t="str">
        <f t="shared" si="351"/>
        <v>intervenir*</v>
      </c>
      <c r="Q426" s="432" t="str">
        <f>'221'!Q16</f>
        <v>B</v>
      </c>
      <c r="R426" s="432" t="str">
        <f>'221'!R16</f>
        <v>R</v>
      </c>
      <c r="S426" s="432" t="str">
        <f>'221'!S16</f>
        <v>U</v>
      </c>
      <c r="T426" s="432" t="str">
        <f>'221'!T16</f>
        <v>W</v>
      </c>
      <c r="U426" s="432" t="str">
        <f>'221'!U16</f>
        <v>G</v>
      </c>
      <c r="W426" s="478">
        <f t="shared" si="356"/>
        <v>0.23782856892670209</v>
      </c>
      <c r="X426" s="478">
        <f t="shared" si="357"/>
        <v>0.79496353496742456</v>
      </c>
      <c r="Y426" s="478">
        <f t="shared" si="358"/>
        <v>0.73099056744574153</v>
      </c>
      <c r="Z426" s="478">
        <f t="shared" si="359"/>
        <v>0.18098694633355911</v>
      </c>
      <c r="AA426" s="478">
        <f t="shared" si="360"/>
        <v>0.58059870525492874</v>
      </c>
      <c r="AB426" s="1582">
        <f t="shared" si="365"/>
        <v>0.49626028692792562</v>
      </c>
      <c r="AD426" s="447">
        <f t="shared" si="366"/>
        <v>4</v>
      </c>
      <c r="AE426" s="448">
        <f t="shared" si="367"/>
        <v>2</v>
      </c>
      <c r="AG426" s="1584">
        <f t="shared" si="362"/>
        <v>0.48579784606224852</v>
      </c>
      <c r="AL426" s="497"/>
      <c r="AM426" s="468"/>
      <c r="AN426" s="468"/>
      <c r="AO426" s="468"/>
      <c r="AP426" s="468"/>
      <c r="AQ426" s="468"/>
      <c r="AT426" s="498"/>
      <c r="AU426" s="340"/>
      <c r="AV426" s="340"/>
      <c r="AW426" s="340"/>
      <c r="AX426" s="340"/>
      <c r="AY426" s="340"/>
      <c r="BA426" s="499"/>
    </row>
    <row r="427" spans="1:53" x14ac:dyDescent="0.15">
      <c r="A427" s="432">
        <v>46</v>
      </c>
      <c r="B427" s="457" t="str">
        <f t="shared" si="353"/>
        <v>UB.g</v>
      </c>
      <c r="C427" s="284" t="str">
        <f t="shared" si="349"/>
        <v>servir ses desseins</v>
      </c>
      <c r="D427" s="284" t="str">
        <f t="shared" si="350"/>
        <v>parvenir à ses résultats en dominant son sujet</v>
      </c>
      <c r="E427" s="493">
        <f t="shared" si="354"/>
        <v>0.49773371400866567</v>
      </c>
      <c r="F427" s="480"/>
      <c r="N427" s="284">
        <f t="shared" si="355"/>
        <v>40</v>
      </c>
      <c r="O427" s="494" t="str">
        <f>'221'!A17</f>
        <v>BG/w</v>
      </c>
      <c r="P427" s="284" t="str">
        <f t="shared" si="351"/>
        <v>servir ses intérêts</v>
      </c>
      <c r="Q427" s="432" t="str">
        <f>'221'!Q17</f>
        <v>B</v>
      </c>
      <c r="R427" s="432" t="str">
        <f>'221'!R17</f>
        <v>G</v>
      </c>
      <c r="S427" s="432" t="str">
        <f>'221'!S17</f>
        <v>R</v>
      </c>
      <c r="T427" s="432" t="str">
        <f>'221'!T17</f>
        <v>U</v>
      </c>
      <c r="U427" s="432" t="str">
        <f>'221'!U17</f>
        <v>W</v>
      </c>
      <c r="W427" s="478">
        <f t="shared" si="356"/>
        <v>0.23782856892670209</v>
      </c>
      <c r="X427" s="478">
        <f t="shared" si="357"/>
        <v>0.58059870525492874</v>
      </c>
      <c r="Y427" s="478">
        <f t="shared" si="358"/>
        <v>0.79496353496742456</v>
      </c>
      <c r="Z427" s="478">
        <f t="shared" si="359"/>
        <v>0.73099056744574153</v>
      </c>
      <c r="AA427" s="478">
        <f t="shared" si="360"/>
        <v>0.18098694633355911</v>
      </c>
      <c r="AB427" s="1582">
        <f t="shared" si="365"/>
        <v>0.52713477512940454</v>
      </c>
      <c r="AD427" s="447">
        <f t="shared" si="366"/>
        <v>4</v>
      </c>
      <c r="AE427" s="448">
        <f t="shared" si="367"/>
        <v>2</v>
      </c>
      <c r="AG427" s="1584">
        <f t="shared" si="362"/>
        <v>0.53568391521959047</v>
      </c>
      <c r="AL427" s="497"/>
      <c r="AM427" s="468"/>
      <c r="AN427" s="468"/>
      <c r="AO427" s="468"/>
      <c r="AP427" s="468"/>
      <c r="AQ427" s="468"/>
      <c r="AT427" s="498"/>
      <c r="AU427" s="340"/>
      <c r="AV427" s="340"/>
      <c r="AW427" s="340"/>
      <c r="AX427" s="340"/>
      <c r="AY427" s="340"/>
      <c r="BA427" s="499"/>
    </row>
    <row r="428" spans="1:53" x14ac:dyDescent="0.15">
      <c r="A428" s="432">
        <v>47</v>
      </c>
      <c r="B428" s="457" t="str">
        <f t="shared" si="353"/>
        <v>R.wb</v>
      </c>
      <c r="C428" s="284" t="str">
        <f t="shared" si="349"/>
        <v>dicter sa loi</v>
      </c>
      <c r="D428" s="284" t="str">
        <f t="shared" si="350"/>
        <v>imposer ses schémas au monde</v>
      </c>
      <c r="E428" s="493">
        <f t="shared" si="354"/>
        <v>0.49537186346546713</v>
      </c>
      <c r="F428" s="480"/>
      <c r="N428" s="284">
        <f t="shared" si="355"/>
        <v>68</v>
      </c>
      <c r="O428" s="494" t="str">
        <f>'221'!A18</f>
        <v>BG/u</v>
      </c>
      <c r="P428" s="284" t="str">
        <f t="shared" si="351"/>
        <v>s'enrichir</v>
      </c>
      <c r="Q428" s="432" t="str">
        <f>'221'!Q18</f>
        <v>B</v>
      </c>
      <c r="R428" s="432" t="str">
        <f>'221'!R18</f>
        <v>G</v>
      </c>
      <c r="S428" s="432" t="str">
        <f>'221'!S18</f>
        <v>R</v>
      </c>
      <c r="T428" s="432" t="str">
        <f>'221'!T18</f>
        <v>W</v>
      </c>
      <c r="U428" s="432" t="str">
        <f>'221'!U18</f>
        <v>U</v>
      </c>
      <c r="W428" s="478">
        <f t="shared" si="356"/>
        <v>0.23782856892670209</v>
      </c>
      <c r="X428" s="478">
        <f t="shared" si="357"/>
        <v>0.58059870525492874</v>
      </c>
      <c r="Y428" s="478">
        <f t="shared" si="358"/>
        <v>0.79496353496742456</v>
      </c>
      <c r="Z428" s="478">
        <f t="shared" si="359"/>
        <v>0.18098694633355911</v>
      </c>
      <c r="AA428" s="478">
        <f t="shared" si="360"/>
        <v>0.73099056744574153</v>
      </c>
      <c r="AB428" s="1582">
        <f t="shared" si="365"/>
        <v>0.43546750494404085</v>
      </c>
      <c r="AD428" s="447">
        <f t="shared" si="366"/>
        <v>4</v>
      </c>
      <c r="AE428" s="448">
        <f t="shared" si="367"/>
        <v>2</v>
      </c>
      <c r="AG428" s="1584">
        <f t="shared" si="362"/>
        <v>0.3875706979221859</v>
      </c>
      <c r="AL428" s="497"/>
      <c r="AM428" s="468"/>
      <c r="AN428" s="468"/>
      <c r="AO428" s="468"/>
      <c r="AP428" s="468"/>
      <c r="AQ428" s="468"/>
      <c r="AT428" s="498"/>
      <c r="AU428" s="340"/>
      <c r="AV428" s="340"/>
      <c r="AW428" s="340"/>
      <c r="AX428" s="340"/>
      <c r="AY428" s="340"/>
      <c r="BA428" s="499"/>
    </row>
    <row r="429" spans="1:53" x14ac:dyDescent="0.15">
      <c r="A429" s="432">
        <v>48</v>
      </c>
      <c r="B429" s="457" t="str">
        <f t="shared" si="353"/>
        <v>B.ur</v>
      </c>
      <c r="C429" s="284" t="str">
        <f t="shared" si="349"/>
        <v>être omnipotent -B-</v>
      </c>
      <c r="D429" s="284" t="str">
        <f t="shared" si="350"/>
        <v>être celui qui domine par nature</v>
      </c>
      <c r="E429" s="493">
        <f t="shared" si="354"/>
        <v>0.4924912103193449</v>
      </c>
      <c r="F429" s="480"/>
      <c r="N429" s="284">
        <f t="shared" si="355"/>
        <v>71</v>
      </c>
      <c r="O429" s="494" t="str">
        <f>'221'!A19</f>
        <v>BG/r</v>
      </c>
      <c r="P429" s="284" t="str">
        <f t="shared" si="351"/>
        <v>construire une vie parfaite</v>
      </c>
      <c r="Q429" s="432" t="str">
        <f>'221'!Q19</f>
        <v>B</v>
      </c>
      <c r="R429" s="432" t="str">
        <f>'221'!R19</f>
        <v>G</v>
      </c>
      <c r="S429" s="432" t="str">
        <f>'221'!S19</f>
        <v>W</v>
      </c>
      <c r="T429" s="432" t="str">
        <f>'221'!T19</f>
        <v>U</v>
      </c>
      <c r="U429" s="432" t="str">
        <f>'221'!U19</f>
        <v>R</v>
      </c>
      <c r="W429" s="478">
        <f t="shared" si="356"/>
        <v>0.23782856892670209</v>
      </c>
      <c r="X429" s="478">
        <f t="shared" si="357"/>
        <v>0.58059870525492874</v>
      </c>
      <c r="Y429" s="478">
        <f t="shared" si="358"/>
        <v>0.18098694633355911</v>
      </c>
      <c r="Z429" s="478">
        <f t="shared" si="359"/>
        <v>0.73099056744574153</v>
      </c>
      <c r="AA429" s="478">
        <f t="shared" si="360"/>
        <v>0.79496353496742456</v>
      </c>
      <c r="AB429" s="1582">
        <f t="shared" si="365"/>
        <v>0.42480534369042705</v>
      </c>
      <c r="AD429" s="447">
        <f t="shared" si="366"/>
        <v>4</v>
      </c>
      <c r="AE429" s="448">
        <f t="shared" si="367"/>
        <v>2</v>
      </c>
      <c r="AG429" s="1584">
        <f t="shared" si="362"/>
        <v>0.37034309854649711</v>
      </c>
      <c r="AL429" s="497"/>
      <c r="AM429" s="468"/>
      <c r="AN429" s="468"/>
      <c r="AO429" s="468"/>
      <c r="AP429" s="468"/>
      <c r="AQ429" s="468"/>
      <c r="AT429" s="498"/>
      <c r="AU429" s="340"/>
      <c r="AV429" s="340"/>
      <c r="AW429" s="340"/>
      <c r="AX429" s="340"/>
      <c r="AY429" s="340"/>
      <c r="BA429" s="499"/>
    </row>
    <row r="430" spans="1:53" x14ac:dyDescent="0.15">
      <c r="A430" s="432">
        <v>49</v>
      </c>
      <c r="B430" s="457" t="str">
        <f t="shared" si="353"/>
        <v>BR/g</v>
      </c>
      <c r="C430" s="284" t="str">
        <f t="shared" si="349"/>
        <v>intervenir*</v>
      </c>
      <c r="D430" s="284" t="str">
        <f t="shared" si="350"/>
        <v>vivre en imposant ses décisions</v>
      </c>
      <c r="E430" s="493">
        <f t="shared" si="354"/>
        <v>0.48579784606224852</v>
      </c>
      <c r="F430" s="480"/>
      <c r="N430" s="284">
        <f t="shared" si="355"/>
        <v>14</v>
      </c>
      <c r="O430" s="494" t="str">
        <f>'221'!A20</f>
        <v>RG/w</v>
      </c>
      <c r="P430" s="284" t="str">
        <f t="shared" si="351"/>
        <v>vivre avec légèreté</v>
      </c>
      <c r="Q430" s="432" t="str">
        <f>'221'!Q20</f>
        <v>R</v>
      </c>
      <c r="R430" s="432" t="str">
        <f>'221'!R20</f>
        <v>G</v>
      </c>
      <c r="S430" s="432" t="str">
        <f>'221'!S20</f>
        <v>B</v>
      </c>
      <c r="T430" s="432" t="str">
        <f>'221'!T20</f>
        <v>U</v>
      </c>
      <c r="U430" s="432" t="str">
        <f>'221'!U20</f>
        <v>W</v>
      </c>
      <c r="W430" s="478">
        <f t="shared" si="356"/>
        <v>0.79496353496742456</v>
      </c>
      <c r="X430" s="478">
        <f t="shared" si="357"/>
        <v>0.58059870525492874</v>
      </c>
      <c r="Y430" s="478">
        <f t="shared" si="358"/>
        <v>0.23782856892670209</v>
      </c>
      <c r="Z430" s="478">
        <f t="shared" si="359"/>
        <v>0.73099056744574153</v>
      </c>
      <c r="AA430" s="478">
        <f t="shared" si="360"/>
        <v>0.18098694633355911</v>
      </c>
      <c r="AB430" s="1582">
        <f t="shared" si="365"/>
        <v>0.61999060280285834</v>
      </c>
      <c r="AD430" s="447">
        <f t="shared" si="366"/>
        <v>4</v>
      </c>
      <c r="AE430" s="448">
        <f t="shared" si="367"/>
        <v>2</v>
      </c>
      <c r="AG430" s="1584">
        <f t="shared" si="362"/>
        <v>0.6857175679477433</v>
      </c>
      <c r="AL430" s="497"/>
      <c r="AM430" s="468"/>
      <c r="AN430" s="468"/>
      <c r="AO430" s="468"/>
      <c r="AP430" s="468"/>
      <c r="AQ430" s="468"/>
      <c r="AT430" s="498"/>
      <c r="AU430" s="340"/>
      <c r="AV430" s="340"/>
      <c r="AW430" s="340"/>
      <c r="AX430" s="340"/>
      <c r="AY430" s="340"/>
      <c r="BA430" s="499"/>
    </row>
    <row r="431" spans="1:53" x14ac:dyDescent="0.15">
      <c r="A431" s="432">
        <v>50</v>
      </c>
      <c r="B431" s="457" t="str">
        <f t="shared" si="353"/>
        <v>RW/g</v>
      </c>
      <c r="C431" s="284" t="str">
        <f t="shared" si="349"/>
        <v>faire progresser le monde</v>
      </c>
      <c r="D431" s="284" t="str">
        <f t="shared" si="350"/>
        <v>servir la société avec fermeté</v>
      </c>
      <c r="E431" s="493">
        <f t="shared" si="354"/>
        <v>0.47049068211730793</v>
      </c>
      <c r="F431" s="480"/>
      <c r="N431" s="284">
        <f t="shared" si="355"/>
        <v>39</v>
      </c>
      <c r="O431" s="494" t="str">
        <f>'221'!A21</f>
        <v>RG/u</v>
      </c>
      <c r="P431" s="284" t="str">
        <f t="shared" si="351"/>
        <v>vivre spontané -RG-</v>
      </c>
      <c r="Q431" s="432" t="str">
        <f>'221'!Q21</f>
        <v>R</v>
      </c>
      <c r="R431" s="432" t="str">
        <f>'221'!R21</f>
        <v>G</v>
      </c>
      <c r="S431" s="432" t="str">
        <f>'221'!S21</f>
        <v>B</v>
      </c>
      <c r="T431" s="432" t="str">
        <f>'221'!T21</f>
        <v>W</v>
      </c>
      <c r="U431" s="432" t="str">
        <f>'221'!U21</f>
        <v>U</v>
      </c>
      <c r="W431" s="478">
        <f t="shared" si="356"/>
        <v>0.79496353496742456</v>
      </c>
      <c r="X431" s="478">
        <f t="shared" si="357"/>
        <v>0.58059870525492874</v>
      </c>
      <c r="Y431" s="478">
        <f t="shared" si="358"/>
        <v>0.23782856892670209</v>
      </c>
      <c r="Z431" s="478">
        <f t="shared" si="359"/>
        <v>0.18098694633355911</v>
      </c>
      <c r="AA431" s="478">
        <f t="shared" si="360"/>
        <v>0.73099056744574153</v>
      </c>
      <c r="AB431" s="1582">
        <f t="shared" si="365"/>
        <v>0.52832333261749465</v>
      </c>
      <c r="AD431" s="447">
        <f t="shared" si="366"/>
        <v>4</v>
      </c>
      <c r="AE431" s="448">
        <f t="shared" si="367"/>
        <v>2</v>
      </c>
      <c r="AG431" s="1584">
        <f t="shared" si="362"/>
        <v>0.53760435065033874</v>
      </c>
      <c r="AL431" s="497"/>
      <c r="AM431" s="468"/>
      <c r="AN431" s="468"/>
      <c r="AO431" s="468"/>
      <c r="AP431" s="468"/>
      <c r="AQ431" s="468"/>
      <c r="AT431" s="498"/>
      <c r="AU431" s="340"/>
      <c r="AV431" s="340"/>
      <c r="AW431" s="340"/>
      <c r="AX431" s="340"/>
      <c r="AY431" s="340"/>
      <c r="BA431" s="499"/>
    </row>
    <row r="432" spans="1:53" x14ac:dyDescent="0.15">
      <c r="A432" s="432">
        <v>51</v>
      </c>
      <c r="B432" s="457" t="str">
        <f t="shared" si="353"/>
        <v>BG.r</v>
      </c>
      <c r="C432" s="284" t="str">
        <f t="shared" si="349"/>
        <v>s'exaucer -BG-</v>
      </c>
      <c r="D432" s="284" t="str">
        <f t="shared" si="350"/>
        <v>être satisfait de ses possessions</v>
      </c>
      <c r="E432" s="493">
        <f t="shared" si="354"/>
        <v>0.46980710400086806</v>
      </c>
      <c r="F432" s="480"/>
      <c r="N432" s="284">
        <f t="shared" si="355"/>
        <v>15</v>
      </c>
      <c r="O432" s="494" t="str">
        <f>'221'!A22</f>
        <v>RG/b</v>
      </c>
      <c r="P432" s="284" t="str">
        <f t="shared" si="351"/>
        <v>vivre dans la joie collective</v>
      </c>
      <c r="Q432" s="432" t="str">
        <f>'221'!Q22</f>
        <v>R</v>
      </c>
      <c r="R432" s="432" t="str">
        <f>'221'!R22</f>
        <v>G</v>
      </c>
      <c r="S432" s="432" t="str">
        <f>'221'!S22</f>
        <v>U</v>
      </c>
      <c r="T432" s="432" t="str">
        <f>'221'!T22</f>
        <v>W</v>
      </c>
      <c r="U432" s="432" t="str">
        <f>'221'!U22</f>
        <v>B</v>
      </c>
      <c r="W432" s="478">
        <f t="shared" si="356"/>
        <v>0.79496353496742456</v>
      </c>
      <c r="X432" s="478">
        <f t="shared" si="357"/>
        <v>0.58059870525492874</v>
      </c>
      <c r="Y432" s="478">
        <f t="shared" si="358"/>
        <v>0.73099056744574153</v>
      </c>
      <c r="Z432" s="478">
        <f t="shared" si="359"/>
        <v>0.18098694633355911</v>
      </c>
      <c r="AA432" s="478">
        <f t="shared" si="360"/>
        <v>0.23782856892670209</v>
      </c>
      <c r="AB432" s="1582">
        <f t="shared" si="365"/>
        <v>0.61051699903733458</v>
      </c>
      <c r="AD432" s="447">
        <f t="shared" si="366"/>
        <v>4</v>
      </c>
      <c r="AE432" s="448">
        <f t="shared" si="367"/>
        <v>2</v>
      </c>
      <c r="AG432" s="1584">
        <f t="shared" si="362"/>
        <v>0.67041040400280272</v>
      </c>
      <c r="AL432" s="497"/>
      <c r="AM432" s="468"/>
      <c r="AN432" s="468"/>
      <c r="AO432" s="468"/>
      <c r="AP432" s="468"/>
      <c r="AQ432" s="468"/>
      <c r="AT432" s="498"/>
      <c r="AU432" s="340"/>
      <c r="AV432" s="340"/>
      <c r="AW432" s="340"/>
      <c r="AX432" s="340"/>
      <c r="AY432" s="340"/>
      <c r="BA432" s="499"/>
    </row>
    <row r="433" spans="1:53" x14ac:dyDescent="0.15">
      <c r="A433" s="432">
        <v>52</v>
      </c>
      <c r="B433" s="457" t="str">
        <f t="shared" si="353"/>
        <v>UB/g</v>
      </c>
      <c r="C433" s="284" t="str">
        <f t="shared" si="349"/>
        <v>réussir coûte que coûte -UB-</v>
      </c>
      <c r="D433" s="284" t="str">
        <f t="shared" si="350"/>
        <v>atteindre ses objectifs avec fermeté</v>
      </c>
      <c r="E433" s="493">
        <f t="shared" si="354"/>
        <v>0.46857024668655972</v>
      </c>
      <c r="F433" s="480"/>
      <c r="N433" s="284">
        <f t="shared" si="355"/>
        <v>61</v>
      </c>
      <c r="O433" s="494" t="str">
        <f>'221'!A23</f>
        <v>RW/u</v>
      </c>
      <c r="P433" s="284" t="str">
        <f t="shared" si="351"/>
        <v>protéger le monde</v>
      </c>
      <c r="Q433" s="432" t="str">
        <f>'221'!Q23</f>
        <v>R</v>
      </c>
      <c r="R433" s="432" t="str">
        <f>'221'!R23</f>
        <v>W</v>
      </c>
      <c r="S433" s="432" t="str">
        <f>'221'!S23</f>
        <v>G</v>
      </c>
      <c r="T433" s="432" t="str">
        <f>'221'!T23</f>
        <v>B</v>
      </c>
      <c r="U433" s="432" t="str">
        <f>'221'!U23</f>
        <v>U</v>
      </c>
      <c r="W433" s="478">
        <f t="shared" si="356"/>
        <v>0.79496353496742456</v>
      </c>
      <c r="X433" s="478">
        <f t="shared" si="357"/>
        <v>0.18098694633355911</v>
      </c>
      <c r="Y433" s="478">
        <f t="shared" si="358"/>
        <v>0.58059870525492874</v>
      </c>
      <c r="Z433" s="478">
        <f t="shared" si="359"/>
        <v>0.23782856892670209</v>
      </c>
      <c r="AA433" s="478">
        <f t="shared" si="360"/>
        <v>0.73099056744574153</v>
      </c>
      <c r="AB433" s="1582">
        <f t="shared" si="365"/>
        <v>0.46172137279726638</v>
      </c>
      <c r="AD433" s="447">
        <f t="shared" si="366"/>
        <v>4</v>
      </c>
      <c r="AE433" s="448">
        <f t="shared" si="367"/>
        <v>2</v>
      </c>
      <c r="AG433" s="1584">
        <f t="shared" si="362"/>
        <v>0.429990907735121</v>
      </c>
      <c r="AL433" s="497"/>
      <c r="AM433" s="468"/>
      <c r="AN433" s="468"/>
      <c r="AO433" s="468"/>
      <c r="AP433" s="468"/>
      <c r="AQ433" s="468"/>
      <c r="AT433" s="498"/>
      <c r="AU433" s="340"/>
      <c r="AV433" s="340"/>
      <c r="AW433" s="340"/>
      <c r="AX433" s="340"/>
      <c r="AY433" s="340"/>
      <c r="BA433" s="499"/>
    </row>
    <row r="434" spans="1:53" x14ac:dyDescent="0.15">
      <c r="A434" s="432">
        <v>53</v>
      </c>
      <c r="B434" s="457" t="str">
        <f t="shared" si="353"/>
        <v>WU.g</v>
      </c>
      <c r="C434" s="284" t="str">
        <f t="shared" si="349"/>
        <v>harmoniser le monde</v>
      </c>
      <c r="D434" s="284" t="str">
        <f t="shared" si="350"/>
        <v>rendre le monde agréable aux yeux de tous</v>
      </c>
      <c r="E434" s="493">
        <f t="shared" si="354"/>
        <v>0.46099652054080797</v>
      </c>
      <c r="F434" s="480"/>
      <c r="N434" s="284">
        <f t="shared" si="355"/>
        <v>33</v>
      </c>
      <c r="O434" s="494" t="str">
        <f>'221'!A24</f>
        <v>RW/b</v>
      </c>
      <c r="P434" s="284" t="str">
        <f t="shared" si="351"/>
        <v>assister le monde</v>
      </c>
      <c r="Q434" s="432" t="str">
        <f>'221'!Q24</f>
        <v>R</v>
      </c>
      <c r="R434" s="432" t="str">
        <f>'221'!R24</f>
        <v>W</v>
      </c>
      <c r="S434" s="432" t="str">
        <f>'221'!S24</f>
        <v>G</v>
      </c>
      <c r="T434" s="432" t="str">
        <f>'221'!T24</f>
        <v>U</v>
      </c>
      <c r="U434" s="432" t="str">
        <f>'221'!U24</f>
        <v>B</v>
      </c>
      <c r="W434" s="478">
        <f t="shared" si="356"/>
        <v>0.79496353496742456</v>
      </c>
      <c r="X434" s="478">
        <f t="shared" si="357"/>
        <v>0.18098694633355911</v>
      </c>
      <c r="Y434" s="478">
        <f t="shared" si="358"/>
        <v>0.58059870525492874</v>
      </c>
      <c r="Z434" s="478">
        <f t="shared" si="359"/>
        <v>0.73099056744574153</v>
      </c>
      <c r="AA434" s="478">
        <f t="shared" si="360"/>
        <v>0.23782856892670209</v>
      </c>
      <c r="AB434" s="1582">
        <f t="shared" si="365"/>
        <v>0.54391503921710627</v>
      </c>
      <c r="AD434" s="447">
        <f t="shared" si="366"/>
        <v>4</v>
      </c>
      <c r="AE434" s="448">
        <f t="shared" si="367"/>
        <v>2</v>
      </c>
      <c r="AG434" s="1584">
        <f t="shared" si="362"/>
        <v>0.56279696108758481</v>
      </c>
      <c r="AL434" s="497"/>
      <c r="AM434" s="468"/>
      <c r="AN434" s="468"/>
      <c r="AO434" s="468"/>
      <c r="AP434" s="468"/>
      <c r="AQ434" s="468"/>
      <c r="AT434" s="498"/>
      <c r="AU434" s="340"/>
      <c r="AV434" s="340"/>
      <c r="AW434" s="340"/>
      <c r="AX434" s="340"/>
      <c r="AY434" s="340"/>
      <c r="BA434" s="499"/>
    </row>
    <row r="435" spans="1:53" x14ac:dyDescent="0.15">
      <c r="A435" s="432">
        <v>54</v>
      </c>
      <c r="B435" s="457" t="str">
        <f t="shared" si="353"/>
        <v>WU/g</v>
      </c>
      <c r="C435" s="284" t="str">
        <f t="shared" si="349"/>
        <v>apporter de l'ordre au monde</v>
      </c>
      <c r="D435" s="284" t="str">
        <f t="shared" si="350"/>
        <v>rendre l'organisation efficace</v>
      </c>
      <c r="E435" s="493">
        <f t="shared" si="354"/>
        <v>0.45326308274161903</v>
      </c>
      <c r="F435" s="480"/>
      <c r="N435" s="284">
        <f t="shared" si="355"/>
        <v>50</v>
      </c>
      <c r="O435" s="494" t="str">
        <f>'221'!A25</f>
        <v>RW/g</v>
      </c>
      <c r="P435" s="284" t="str">
        <f t="shared" si="351"/>
        <v>faire progresser le monde</v>
      </c>
      <c r="Q435" s="432" t="str">
        <f>'221'!Q25</f>
        <v>R</v>
      </c>
      <c r="R435" s="432" t="str">
        <f>'221'!R25</f>
        <v>W</v>
      </c>
      <c r="S435" s="432" t="str">
        <f>'221'!S25</f>
        <v>B</v>
      </c>
      <c r="T435" s="432" t="str">
        <f>'221'!T25</f>
        <v>U</v>
      </c>
      <c r="U435" s="432" t="str">
        <f>'221'!U25</f>
        <v>G</v>
      </c>
      <c r="W435" s="478">
        <f t="shared" si="356"/>
        <v>0.79496353496742456</v>
      </c>
      <c r="X435" s="478">
        <f t="shared" si="357"/>
        <v>0.18098694633355911</v>
      </c>
      <c r="Y435" s="478">
        <f t="shared" si="358"/>
        <v>0.23782856892670209</v>
      </c>
      <c r="Z435" s="478">
        <f t="shared" si="359"/>
        <v>0.73099056744574153</v>
      </c>
      <c r="AA435" s="478">
        <f t="shared" si="360"/>
        <v>0.58059870525492874</v>
      </c>
      <c r="AB435" s="1582">
        <f t="shared" si="365"/>
        <v>0.48678668316240187</v>
      </c>
      <c r="AD435" s="447">
        <f t="shared" si="366"/>
        <v>4</v>
      </c>
      <c r="AE435" s="448">
        <f t="shared" si="367"/>
        <v>2</v>
      </c>
      <c r="AG435" s="1584">
        <f t="shared" si="362"/>
        <v>0.47049068211730793</v>
      </c>
      <c r="AL435" s="497"/>
      <c r="AM435" s="468"/>
      <c r="AN435" s="468"/>
      <c r="AO435" s="468"/>
      <c r="AP435" s="468"/>
      <c r="AQ435" s="468"/>
      <c r="AT435" s="498"/>
      <c r="AU435" s="340"/>
      <c r="AV435" s="340"/>
      <c r="AW435" s="340"/>
      <c r="AX435" s="340"/>
      <c r="AY435" s="340"/>
      <c r="BA435" s="499"/>
    </row>
    <row r="436" spans="1:53" x14ac:dyDescent="0.15">
      <c r="A436" s="432">
        <v>55</v>
      </c>
      <c r="B436" s="457" t="str">
        <f t="shared" si="353"/>
        <v>BG.u</v>
      </c>
      <c r="C436" s="284" t="str">
        <f t="shared" si="349"/>
        <v>être prospère</v>
      </c>
      <c r="D436" s="284" t="str">
        <f t="shared" si="350"/>
        <v xml:space="preserve">être acteur de sa satisfaction </v>
      </c>
      <c r="E436" s="493">
        <f t="shared" si="354"/>
        <v>0.44913398475004146</v>
      </c>
      <c r="F436" s="480"/>
      <c r="N436" s="284">
        <f t="shared" si="355"/>
        <v>70</v>
      </c>
      <c r="O436" s="494" t="str">
        <f>'221'!A26</f>
        <v>GW/u</v>
      </c>
      <c r="P436" s="284" t="str">
        <f t="shared" si="351"/>
        <v>se fondre dans sa tribu</v>
      </c>
      <c r="Q436" s="432" t="str">
        <f>'221'!Q26</f>
        <v>G</v>
      </c>
      <c r="R436" s="432" t="str">
        <f>'221'!R26</f>
        <v>W</v>
      </c>
      <c r="S436" s="432" t="str">
        <f>'221'!S26</f>
        <v>R</v>
      </c>
      <c r="T436" s="432" t="str">
        <f>'221'!T26</f>
        <v>B</v>
      </c>
      <c r="U436" s="432" t="str">
        <f>'221'!U26</f>
        <v>U</v>
      </c>
      <c r="W436" s="478">
        <f t="shared" si="356"/>
        <v>0.58059870525492874</v>
      </c>
      <c r="X436" s="478">
        <f t="shared" si="357"/>
        <v>0.18098694633355911</v>
      </c>
      <c r="Y436" s="478">
        <f t="shared" si="358"/>
        <v>0.79496353496742456</v>
      </c>
      <c r="Z436" s="478">
        <f t="shared" si="359"/>
        <v>0.23782856892670209</v>
      </c>
      <c r="AA436" s="478">
        <f t="shared" si="360"/>
        <v>0.73099056744574153</v>
      </c>
      <c r="AB436" s="1582">
        <f t="shared" si="365"/>
        <v>0.42599390117851704</v>
      </c>
      <c r="AD436" s="447">
        <f t="shared" si="366"/>
        <v>4</v>
      </c>
      <c r="AE436" s="448">
        <f t="shared" si="367"/>
        <v>2</v>
      </c>
      <c r="AG436" s="1584">
        <f t="shared" si="362"/>
        <v>0.37226353397724521</v>
      </c>
      <c r="AL436" s="497"/>
      <c r="AM436" s="468"/>
      <c r="AN436" s="468"/>
      <c r="AO436" s="468"/>
      <c r="AP436" s="468"/>
      <c r="AQ436" s="468"/>
      <c r="AT436" s="498"/>
      <c r="AU436" s="340"/>
      <c r="AV436" s="340"/>
      <c r="AW436" s="340"/>
      <c r="AX436" s="340"/>
      <c r="AY436" s="340"/>
      <c r="BA436" s="499"/>
    </row>
    <row r="437" spans="1:53" x14ac:dyDescent="0.15">
      <c r="A437" s="432">
        <v>56</v>
      </c>
      <c r="B437" s="457" t="str">
        <f t="shared" si="353"/>
        <v>W.ur</v>
      </c>
      <c r="C437" s="284" t="str">
        <f t="shared" si="349"/>
        <v>être utile</v>
      </c>
      <c r="D437" s="284" t="str">
        <f t="shared" si="350"/>
        <v>mettre son intelligence au service de la société</v>
      </c>
      <c r="E437" s="493">
        <f t="shared" si="354"/>
        <v>0.44656971848452265</v>
      </c>
      <c r="F437" s="480"/>
      <c r="N437" s="284">
        <f t="shared" si="355"/>
        <v>43</v>
      </c>
      <c r="O437" s="494" t="str">
        <f>'221'!A27</f>
        <v>GW/b</v>
      </c>
      <c r="P437" s="284" t="str">
        <f t="shared" si="351"/>
        <v>vivre en harmonie -GW-</v>
      </c>
      <c r="Q437" s="432" t="str">
        <f>'221'!Q27</f>
        <v>G</v>
      </c>
      <c r="R437" s="432" t="str">
        <f>'221'!R27</f>
        <v>W</v>
      </c>
      <c r="S437" s="432" t="str">
        <f>'221'!S27</f>
        <v>U</v>
      </c>
      <c r="T437" s="432" t="str">
        <f>'221'!T27</f>
        <v>R</v>
      </c>
      <c r="U437" s="432" t="str">
        <f>'221'!U27</f>
        <v>B</v>
      </c>
      <c r="W437" s="478">
        <f t="shared" si="356"/>
        <v>0.58059870525492874</v>
      </c>
      <c r="X437" s="478">
        <f t="shared" si="357"/>
        <v>0.18098694633355911</v>
      </c>
      <c r="Y437" s="478">
        <f t="shared" si="358"/>
        <v>0.73099056744574153</v>
      </c>
      <c r="Z437" s="478">
        <f t="shared" si="359"/>
        <v>0.79496353496742456</v>
      </c>
      <c r="AA437" s="478">
        <f t="shared" si="360"/>
        <v>0.23782856892670209</v>
      </c>
      <c r="AB437" s="1582">
        <f t="shared" si="365"/>
        <v>0.50818756759835693</v>
      </c>
      <c r="AD437" s="447">
        <f t="shared" si="366"/>
        <v>4</v>
      </c>
      <c r="AE437" s="448">
        <f t="shared" si="367"/>
        <v>2</v>
      </c>
      <c r="AG437" s="1584">
        <f t="shared" si="362"/>
        <v>0.50506958732970908</v>
      </c>
      <c r="AL437" s="497"/>
      <c r="AM437" s="468"/>
      <c r="AN437" s="468"/>
      <c r="AO437" s="468"/>
      <c r="AP437" s="468"/>
      <c r="AQ437" s="468"/>
      <c r="AT437" s="498"/>
      <c r="AU437" s="340"/>
      <c r="AV437" s="340"/>
      <c r="AW437" s="340"/>
      <c r="AX437" s="340"/>
      <c r="AY437" s="340"/>
      <c r="BA437" s="499"/>
    </row>
    <row r="438" spans="1:53" x14ac:dyDescent="0.15">
      <c r="A438" s="432">
        <v>57</v>
      </c>
      <c r="B438" s="457" t="str">
        <f t="shared" si="353"/>
        <v>BR/u</v>
      </c>
      <c r="C438" s="284" t="str">
        <f t="shared" si="349"/>
        <v>avoir de suite</v>
      </c>
      <c r="D438" s="284" t="str">
        <f t="shared" si="350"/>
        <v>obtenir satisfaction -peu importe comment-</v>
      </c>
      <c r="E438" s="493">
        <f t="shared" si="354"/>
        <v>0.44529807168006164</v>
      </c>
      <c r="F438" s="480"/>
      <c r="N438" s="284">
        <f t="shared" si="355"/>
        <v>74</v>
      </c>
      <c r="O438" s="494" t="str">
        <f>'221'!A28</f>
        <v>GW/r</v>
      </c>
      <c r="P438" s="284" t="str">
        <f t="shared" si="351"/>
        <v>vivre en accord</v>
      </c>
      <c r="Q438" s="432" t="str">
        <f>'221'!Q28</f>
        <v>G</v>
      </c>
      <c r="R438" s="432" t="str">
        <f>'221'!R28</f>
        <v>W</v>
      </c>
      <c r="S438" s="432" t="str">
        <f>'221'!S28</f>
        <v>U</v>
      </c>
      <c r="T438" s="432" t="str">
        <f>'221'!T28</f>
        <v>B</v>
      </c>
      <c r="U438" s="432" t="str">
        <f>'221'!U28</f>
        <v>R</v>
      </c>
      <c r="W438" s="478">
        <f t="shared" si="356"/>
        <v>0.58059870525492874</v>
      </c>
      <c r="X438" s="478">
        <f t="shared" si="357"/>
        <v>0.18098694633355911</v>
      </c>
      <c r="Y438" s="478">
        <f t="shared" si="358"/>
        <v>0.73099056744574153</v>
      </c>
      <c r="Z438" s="478">
        <f t="shared" si="359"/>
        <v>0.23782856892670209</v>
      </c>
      <c r="AA438" s="478">
        <f t="shared" si="360"/>
        <v>0.79496353496742456</v>
      </c>
      <c r="AB438" s="1582">
        <f t="shared" si="365"/>
        <v>0.41533173992490324</v>
      </c>
      <c r="AD438" s="447">
        <f t="shared" si="366"/>
        <v>4</v>
      </c>
      <c r="AE438" s="448">
        <f t="shared" si="367"/>
        <v>2</v>
      </c>
      <c r="AG438" s="1584">
        <f t="shared" si="362"/>
        <v>0.35503593460155636</v>
      </c>
      <c r="AL438" s="497"/>
      <c r="AM438" s="468"/>
      <c r="AN438" s="468"/>
      <c r="AO438" s="468"/>
      <c r="AP438" s="468"/>
      <c r="AQ438" s="468"/>
      <c r="AT438" s="498"/>
      <c r="AU438" s="340"/>
      <c r="AV438" s="340"/>
      <c r="AW438" s="340"/>
      <c r="AX438" s="340"/>
      <c r="AY438" s="340"/>
      <c r="BA438" s="499"/>
    </row>
    <row r="439" spans="1:53" x14ac:dyDescent="0.15">
      <c r="A439" s="432">
        <v>58</v>
      </c>
      <c r="B439" s="457" t="str">
        <f t="shared" si="353"/>
        <v>U.wb</v>
      </c>
      <c r="C439" s="284" t="str">
        <f t="shared" si="349"/>
        <v>être omniscient -U-</v>
      </c>
      <c r="D439" s="284" t="str">
        <f t="shared" si="350"/>
        <v>savoir ce qu'il y a à savoir</v>
      </c>
      <c r="E439" s="493">
        <f t="shared" si="354"/>
        <v>0.44368906533840047</v>
      </c>
      <c r="F439" s="480"/>
      <c r="N439" s="284">
        <f t="shared" si="355"/>
        <v>17</v>
      </c>
      <c r="O439" s="494" t="str">
        <f>'221'!A29</f>
        <v>GU/w</v>
      </c>
      <c r="P439" s="284" t="str">
        <f t="shared" si="351"/>
        <v>être ingénieux</v>
      </c>
      <c r="Q439" s="432" t="str">
        <f>'221'!Q29</f>
        <v>G</v>
      </c>
      <c r="R439" s="432" t="str">
        <f>'221'!R29</f>
        <v>U</v>
      </c>
      <c r="S439" s="432" t="str">
        <f>'221'!S29</f>
        <v>R</v>
      </c>
      <c r="T439" s="432" t="str">
        <f>'221'!T29</f>
        <v>B</v>
      </c>
      <c r="U439" s="432" t="str">
        <f>'221'!U29</f>
        <v>W</v>
      </c>
      <c r="W439" s="478">
        <f t="shared" si="356"/>
        <v>0.58059870525492874</v>
      </c>
      <c r="X439" s="478">
        <f t="shared" si="357"/>
        <v>0.73099056744574153</v>
      </c>
      <c r="Y439" s="478">
        <f t="shared" si="358"/>
        <v>0.79496353496742456</v>
      </c>
      <c r="Z439" s="478">
        <f t="shared" si="359"/>
        <v>0.23782856892670209</v>
      </c>
      <c r="AA439" s="478">
        <f t="shared" si="360"/>
        <v>0.18098694633355911</v>
      </c>
      <c r="AB439" s="1582">
        <f t="shared" si="365"/>
        <v>0.60932844154924448</v>
      </c>
      <c r="AD439" s="447">
        <f t="shared" si="366"/>
        <v>4</v>
      </c>
      <c r="AE439" s="448">
        <f t="shared" si="367"/>
        <v>2</v>
      </c>
      <c r="AG439" s="1584">
        <f t="shared" si="362"/>
        <v>0.66848996857205445</v>
      </c>
      <c r="AL439" s="497"/>
      <c r="AM439" s="468"/>
      <c r="AN439" s="468"/>
      <c r="AO439" s="468"/>
      <c r="AP439" s="468"/>
      <c r="AQ439" s="468"/>
      <c r="AT439" s="498"/>
      <c r="AU439" s="340"/>
      <c r="AV439" s="340"/>
      <c r="AW439" s="340"/>
      <c r="AX439" s="340"/>
      <c r="AY439" s="340"/>
      <c r="BA439" s="499"/>
    </row>
    <row r="440" spans="1:53" x14ac:dyDescent="0.15">
      <c r="A440" s="432">
        <v>59</v>
      </c>
      <c r="B440" s="457" t="str">
        <f t="shared" si="353"/>
        <v>GW.r</v>
      </c>
      <c r="C440" s="284" t="str">
        <f t="shared" si="349"/>
        <v>coopérer dans l'harmonie</v>
      </c>
      <c r="D440" s="284" t="str">
        <f t="shared" si="350"/>
        <v>adopter les comportements prescrits</v>
      </c>
      <c r="E440" s="493">
        <f t="shared" si="354"/>
        <v>0.4330699105330103</v>
      </c>
      <c r="F440" s="480"/>
      <c r="N440" s="284">
        <f t="shared" si="355"/>
        <v>19</v>
      </c>
      <c r="O440" s="494" t="str">
        <f>'221'!A30</f>
        <v>GU/b</v>
      </c>
      <c r="P440" s="284" t="str">
        <f t="shared" si="351"/>
        <v>vivre en souplesse</v>
      </c>
      <c r="Q440" s="432" t="str">
        <f>'221'!Q30</f>
        <v>G</v>
      </c>
      <c r="R440" s="432" t="str">
        <f>'221'!R30</f>
        <v>U</v>
      </c>
      <c r="S440" s="432" t="str">
        <f>'221'!S30</f>
        <v>W</v>
      </c>
      <c r="T440" s="432" t="str">
        <f>'221'!T30</f>
        <v>R</v>
      </c>
      <c r="U440" s="432" t="str">
        <f>'221'!U30</f>
        <v>B</v>
      </c>
      <c r="W440" s="478">
        <f t="shared" si="356"/>
        <v>0.58059870525492874</v>
      </c>
      <c r="X440" s="478">
        <f t="shared" si="357"/>
        <v>0.73099056744574153</v>
      </c>
      <c r="Y440" s="478">
        <f t="shared" si="358"/>
        <v>0.18098694633355911</v>
      </c>
      <c r="Z440" s="478">
        <f t="shared" si="359"/>
        <v>0.79496353496742456</v>
      </c>
      <c r="AA440" s="478">
        <f t="shared" si="360"/>
        <v>0.23782856892670209</v>
      </c>
      <c r="AB440" s="1582">
        <f t="shared" si="365"/>
        <v>0.59985483778372062</v>
      </c>
      <c r="AD440" s="447">
        <f t="shared" si="366"/>
        <v>4</v>
      </c>
      <c r="AE440" s="448">
        <f t="shared" si="367"/>
        <v>2</v>
      </c>
      <c r="AG440" s="1584">
        <f t="shared" si="362"/>
        <v>0.65318280462711364</v>
      </c>
      <c r="AL440" s="497"/>
      <c r="AM440" s="468"/>
      <c r="AN440" s="468"/>
      <c r="AO440" s="468"/>
      <c r="AP440" s="468"/>
      <c r="AQ440" s="468"/>
      <c r="AT440" s="498"/>
      <c r="AU440" s="340"/>
      <c r="AV440" s="340"/>
      <c r="AW440" s="340"/>
      <c r="AX440" s="340"/>
      <c r="AY440" s="340"/>
      <c r="BA440" s="499"/>
    </row>
    <row r="441" spans="1:53" x14ac:dyDescent="0.15">
      <c r="A441" s="432">
        <v>60</v>
      </c>
      <c r="B441" s="457" t="str">
        <f t="shared" si="353"/>
        <v>B.rg</v>
      </c>
      <c r="C441" s="284" t="str">
        <f t="shared" si="349"/>
        <v>être fort</v>
      </c>
      <c r="D441" s="284" t="str">
        <f t="shared" si="350"/>
        <v>être celui qui domine par son énergie</v>
      </c>
      <c r="E441" s="493">
        <f t="shared" si="354"/>
        <v>0.43174154874606463</v>
      </c>
      <c r="F441" s="480"/>
      <c r="N441" s="284">
        <f t="shared" si="355"/>
        <v>44</v>
      </c>
      <c r="O441" s="500" t="str">
        <f>'221'!A31</f>
        <v>GU/r</v>
      </c>
      <c r="P441" s="288" t="str">
        <f t="shared" si="351"/>
        <v>vivre dans la raison</v>
      </c>
      <c r="Q441" s="501" t="str">
        <f>'221'!Q31</f>
        <v>G</v>
      </c>
      <c r="R441" s="501" t="str">
        <f>'221'!R31</f>
        <v>U</v>
      </c>
      <c r="S441" s="501" t="str">
        <f>'221'!S31</f>
        <v>W</v>
      </c>
      <c r="T441" s="501" t="str">
        <f>'221'!T31</f>
        <v>B</v>
      </c>
      <c r="U441" s="501" t="str">
        <f>'221'!U31</f>
        <v>R</v>
      </c>
      <c r="V441" s="501"/>
      <c r="W441" s="502">
        <f t="shared" si="356"/>
        <v>0.58059870525492874</v>
      </c>
      <c r="X441" s="502">
        <f t="shared" si="357"/>
        <v>0.73099056744574153</v>
      </c>
      <c r="Y441" s="502">
        <f t="shared" si="358"/>
        <v>0.18098694633355911</v>
      </c>
      <c r="Z441" s="502">
        <f t="shared" si="359"/>
        <v>0.23782856892670209</v>
      </c>
      <c r="AA441" s="502">
        <f t="shared" si="360"/>
        <v>0.79496353496742456</v>
      </c>
      <c r="AB441" s="1583">
        <f t="shared" si="365"/>
        <v>0.50699901011026693</v>
      </c>
      <c r="AC441" s="288"/>
      <c r="AD441" s="503">
        <f t="shared" si="366"/>
        <v>4</v>
      </c>
      <c r="AE441" s="504">
        <f t="shared" si="367"/>
        <v>2</v>
      </c>
      <c r="AF441" s="288"/>
      <c r="AG441" s="1584">
        <f t="shared" si="362"/>
        <v>0.50314915189896092</v>
      </c>
      <c r="AL441" s="497"/>
      <c r="AM441" s="468"/>
      <c r="AN441" s="468"/>
      <c r="AO441" s="468"/>
      <c r="AP441" s="468"/>
      <c r="AQ441" s="468"/>
      <c r="AT441" s="498"/>
      <c r="AU441" s="340"/>
      <c r="AV441" s="340"/>
      <c r="AW441" s="340"/>
      <c r="AX441" s="340"/>
      <c r="AY441" s="340"/>
      <c r="BA441" s="499"/>
    </row>
    <row r="442" spans="1:53" x14ac:dyDescent="0.15">
      <c r="A442" s="432">
        <v>61</v>
      </c>
      <c r="B442" s="457" t="str">
        <f t="shared" si="353"/>
        <v>RW/u</v>
      </c>
      <c r="C442" s="284" t="str">
        <f t="shared" ref="C442:C471" si="368">VLOOKUP(B442,LibProfils,4,FALSE)</f>
        <v>protéger le monde</v>
      </c>
      <c r="D442" s="284" t="str">
        <f t="shared" ref="D442:D471" si="369">VLOOKUP(B442,LibProfils,5,FALSE)</f>
        <v>prémunir la société de toute menace</v>
      </c>
      <c r="E442" s="493">
        <f t="shared" ref="E442:E471" si="370">VLOOKUP(A442,$N$382:$AG$471,20,FALSE)</f>
        <v>0.429990907735121</v>
      </c>
      <c r="F442" s="480"/>
      <c r="N442" s="284">
        <f t="shared" si="355"/>
        <v>53</v>
      </c>
      <c r="O442" s="494" t="str">
        <f>'212'!A2</f>
        <v>WU.g</v>
      </c>
      <c r="P442" s="284" t="str">
        <f t="shared" si="351"/>
        <v>harmoniser le monde</v>
      </c>
      <c r="Q442" s="432" t="str">
        <f>'212'!O2</f>
        <v>W</v>
      </c>
      <c r="R442" s="432" t="str">
        <f>'212'!P2</f>
        <v>U</v>
      </c>
      <c r="S442" s="432" t="str">
        <f>'212'!Q2</f>
        <v>G</v>
      </c>
      <c r="T442" s="432" t="str">
        <f>'212'!R2</f>
        <v>B</v>
      </c>
      <c r="U442" s="432" t="str">
        <f>'212'!S2</f>
        <v>R</v>
      </c>
      <c r="W442" s="478">
        <f>VLOOKUP(Q442,$I$5:$K$9,3,FALSE)</f>
        <v>0.18098694633355911</v>
      </c>
      <c r="X442" s="478">
        <f t="shared" si="357"/>
        <v>0.73099056744574153</v>
      </c>
      <c r="Y442" s="478">
        <f t="shared" si="358"/>
        <v>0.58059870525492874</v>
      </c>
      <c r="Z442" s="478">
        <f t="shared" si="359"/>
        <v>0.23782856892670209</v>
      </c>
      <c r="AA442" s="478">
        <f t="shared" si="360"/>
        <v>0.79496353496742456</v>
      </c>
      <c r="AB442" s="1582">
        <f>((W442+X442)*AD442+(Y442)*AE442)/(2*AD442+AE442)</f>
        <v>0.48091074656270605</v>
      </c>
      <c r="AD442" s="495">
        <v>4</v>
      </c>
      <c r="AE442" s="496">
        <v>2</v>
      </c>
      <c r="AG442" s="1584">
        <f t="shared" si="362"/>
        <v>0.46099652054080797</v>
      </c>
      <c r="AL442" s="497"/>
      <c r="AM442" s="468"/>
      <c r="AN442" s="468"/>
      <c r="AO442" s="468"/>
      <c r="AP442" s="468"/>
      <c r="AQ442" s="468"/>
      <c r="AT442" s="498"/>
      <c r="AU442" s="340"/>
      <c r="AV442" s="340"/>
      <c r="AW442" s="340"/>
      <c r="AX442" s="340"/>
      <c r="AY442" s="340"/>
      <c r="BA442" s="499"/>
    </row>
    <row r="443" spans="1:53" x14ac:dyDescent="0.15">
      <c r="A443" s="432">
        <v>62</v>
      </c>
      <c r="B443" s="457" t="str">
        <f t="shared" si="353"/>
        <v>GW.u</v>
      </c>
      <c r="C443" s="284" t="str">
        <f t="shared" si="368"/>
        <v>vivre dans la douceur</v>
      </c>
      <c r="D443" s="284" t="str">
        <f t="shared" si="369"/>
        <v>parfaire l'harmonie</v>
      </c>
      <c r="E443" s="493">
        <f t="shared" si="370"/>
        <v>0.41239679128218348</v>
      </c>
      <c r="F443" s="480"/>
      <c r="N443" s="284">
        <f t="shared" si="355"/>
        <v>75</v>
      </c>
      <c r="O443" s="494" t="str">
        <f>'212'!A3</f>
        <v>WU.b</v>
      </c>
      <c r="P443" s="284" t="str">
        <f t="shared" si="351"/>
        <v>administrer le monde</v>
      </c>
      <c r="Q443" s="432" t="str">
        <f>'212'!O3</f>
        <v>W</v>
      </c>
      <c r="R443" s="432" t="str">
        <f>'212'!P3</f>
        <v>U</v>
      </c>
      <c r="S443" s="432" t="str">
        <f>'212'!Q3</f>
        <v>B</v>
      </c>
      <c r="T443" s="432" t="str">
        <f>'212'!R3</f>
        <v>R</v>
      </c>
      <c r="U443" s="432" t="str">
        <f>'212'!S3</f>
        <v>G</v>
      </c>
      <c r="W443" s="478">
        <f t="shared" ref="W443:W457" si="371">VLOOKUP(Q443,$I$5:$K$9,3,FALSE)</f>
        <v>0.18098694633355911</v>
      </c>
      <c r="X443" s="478">
        <f t="shared" ref="X443:X471" si="372">VLOOKUP(R443,$I$5:$K$9,3,FALSE)</f>
        <v>0.73099056744574153</v>
      </c>
      <c r="Y443" s="478">
        <f t="shared" ref="Y443:Y471" si="373">VLOOKUP(S443,$I$5:$K$9,3,FALSE)</f>
        <v>0.23782856892670209</v>
      </c>
      <c r="Z443" s="478">
        <f t="shared" ref="Z443:Z471" si="374">VLOOKUP(T443,$I$5:$K$9,3,FALSE)</f>
        <v>0.79496353496742456</v>
      </c>
      <c r="AA443" s="478">
        <f t="shared" ref="AA443:AA471" si="375">VLOOKUP(U443,$I$5:$K$9,3,FALSE)</f>
        <v>0.58059870525492874</v>
      </c>
      <c r="AB443" s="1582">
        <f t="shared" ref="AB443:AB471" si="376">((W443+X443)*AD443+(Y443)*AE443)/(2*AD443+AE443)</f>
        <v>0.41235671929706069</v>
      </c>
      <c r="AD443" s="447">
        <f>AD442</f>
        <v>4</v>
      </c>
      <c r="AE443" s="448">
        <f>AE442</f>
        <v>2</v>
      </c>
      <c r="AG443" s="1584">
        <f t="shared" si="362"/>
        <v>0.35022898577647549</v>
      </c>
      <c r="AL443" s="497"/>
      <c r="AM443" s="468"/>
      <c r="AN443" s="468"/>
      <c r="AO443" s="468"/>
      <c r="AP443" s="468"/>
      <c r="AQ443" s="468"/>
      <c r="AT443" s="498"/>
      <c r="AU443" s="340"/>
      <c r="AV443" s="340"/>
      <c r="AW443" s="340"/>
      <c r="AX443" s="340"/>
      <c r="AY443" s="340"/>
      <c r="BA443" s="499"/>
    </row>
    <row r="444" spans="1:53" x14ac:dyDescent="0.15">
      <c r="A444" s="432">
        <v>63</v>
      </c>
      <c r="B444" s="457" t="str">
        <f t="shared" si="353"/>
        <v>UB/r</v>
      </c>
      <c r="C444" s="284" t="str">
        <f t="shared" si="368"/>
        <v>réaliser ses ambitions</v>
      </c>
      <c r="D444" s="284" t="str">
        <f t="shared" si="369"/>
        <v>atteindre ses objectifs avec discipline</v>
      </c>
      <c r="E444" s="493">
        <f t="shared" si="370"/>
        <v>0.41084287292868399</v>
      </c>
      <c r="F444" s="480"/>
      <c r="N444" s="284">
        <f t="shared" si="355"/>
        <v>41</v>
      </c>
      <c r="O444" s="494" t="str">
        <f>'212'!A4</f>
        <v>WU.r</v>
      </c>
      <c r="P444" s="284" t="str">
        <f t="shared" si="351"/>
        <v>perfectionner le monde</v>
      </c>
      <c r="Q444" s="432" t="str">
        <f>'212'!O4</f>
        <v>W</v>
      </c>
      <c r="R444" s="432" t="str">
        <f>'212'!P4</f>
        <v>U</v>
      </c>
      <c r="S444" s="432" t="str">
        <f>'212'!Q4</f>
        <v>R</v>
      </c>
      <c r="T444" s="432" t="str">
        <f>'212'!R4</f>
        <v>G</v>
      </c>
      <c r="U444" s="432" t="str">
        <f>'212'!S4</f>
        <v>B</v>
      </c>
      <c r="W444" s="478">
        <f t="shared" si="371"/>
        <v>0.18098694633355911</v>
      </c>
      <c r="X444" s="478">
        <f t="shared" si="372"/>
        <v>0.73099056744574153</v>
      </c>
      <c r="Y444" s="478">
        <f t="shared" si="373"/>
        <v>0.79496353496742456</v>
      </c>
      <c r="Z444" s="478">
        <f t="shared" si="374"/>
        <v>0.58059870525492874</v>
      </c>
      <c r="AA444" s="478">
        <f t="shared" si="375"/>
        <v>0.23782856892670209</v>
      </c>
      <c r="AB444" s="1582">
        <f t="shared" si="376"/>
        <v>0.52378371250520517</v>
      </c>
      <c r="AD444" s="447">
        <f t="shared" ref="AD444:AD471" si="377">AD443</f>
        <v>4</v>
      </c>
      <c r="AE444" s="448">
        <f t="shared" ref="AE444:AE471" si="378">AE443</f>
        <v>2</v>
      </c>
      <c r="AG444" s="1584">
        <f t="shared" si="362"/>
        <v>0.53026936905025879</v>
      </c>
      <c r="AL444" s="497"/>
      <c r="AM444" s="468"/>
      <c r="AN444" s="468"/>
      <c r="AO444" s="468"/>
      <c r="AP444" s="468"/>
      <c r="AQ444" s="468"/>
      <c r="AT444" s="498"/>
      <c r="AU444" s="340"/>
      <c r="AV444" s="340"/>
      <c r="AW444" s="340"/>
      <c r="AX444" s="340"/>
      <c r="AY444" s="340"/>
      <c r="BA444" s="499"/>
    </row>
    <row r="445" spans="1:53" x14ac:dyDescent="0.15">
      <c r="A445" s="432">
        <v>64</v>
      </c>
      <c r="B445" s="457" t="str">
        <f t="shared" si="353"/>
        <v>BR.w</v>
      </c>
      <c r="C445" s="284" t="str">
        <f t="shared" si="368"/>
        <v>vivre en dirigeant</v>
      </c>
      <c r="D445" s="284" t="str">
        <f t="shared" si="369"/>
        <v>imposer ses idées</v>
      </c>
      <c r="E445" s="493">
        <f t="shared" si="370"/>
        <v>0.40994382101205751</v>
      </c>
      <c r="F445" s="480"/>
      <c r="N445" s="284">
        <f t="shared" si="355"/>
        <v>90</v>
      </c>
      <c r="O445" s="494" t="str">
        <f>'212'!A5</f>
        <v>WB.g</v>
      </c>
      <c r="P445" s="284" t="str">
        <f t="shared" si="351"/>
        <v>avoir une position de prestige</v>
      </c>
      <c r="Q445" s="432" t="str">
        <f>'212'!O5</f>
        <v>W</v>
      </c>
      <c r="R445" s="432" t="str">
        <f>'212'!P5</f>
        <v>B</v>
      </c>
      <c r="S445" s="432" t="str">
        <f>'212'!Q5</f>
        <v>G</v>
      </c>
      <c r="T445" s="432" t="str">
        <f>'212'!R5</f>
        <v>U</v>
      </c>
      <c r="U445" s="432" t="str">
        <f>'212'!S5</f>
        <v>R</v>
      </c>
      <c r="W445" s="478">
        <f t="shared" si="371"/>
        <v>0.18098694633355911</v>
      </c>
      <c r="X445" s="478">
        <f t="shared" si="372"/>
        <v>0.23782856892670209</v>
      </c>
      <c r="Y445" s="478">
        <f t="shared" si="373"/>
        <v>0.58059870525492874</v>
      </c>
      <c r="Z445" s="478">
        <f t="shared" si="374"/>
        <v>0.73099056744574153</v>
      </c>
      <c r="AA445" s="478">
        <f t="shared" si="375"/>
        <v>0.79496353496742456</v>
      </c>
      <c r="AB445" s="1582">
        <f t="shared" si="376"/>
        <v>0.28364594715509017</v>
      </c>
      <c r="AD445" s="447">
        <f t="shared" si="377"/>
        <v>4</v>
      </c>
      <c r="AE445" s="448">
        <f t="shared" si="378"/>
        <v>2</v>
      </c>
      <c r="AG445" s="1584">
        <f t="shared" si="362"/>
        <v>0.14226199249489446</v>
      </c>
      <c r="AL445" s="497"/>
      <c r="AM445" s="468"/>
      <c r="AN445" s="468"/>
      <c r="AO445" s="468"/>
      <c r="AP445" s="468"/>
      <c r="AQ445" s="468"/>
      <c r="AT445" s="498"/>
      <c r="AU445" s="340"/>
      <c r="AV445" s="340"/>
      <c r="AW445" s="340"/>
      <c r="AX445" s="340"/>
      <c r="AY445" s="340"/>
      <c r="BA445" s="499"/>
    </row>
    <row r="446" spans="1:53" x14ac:dyDescent="0.15">
      <c r="A446" s="432">
        <v>65</v>
      </c>
      <c r="B446" s="457" t="str">
        <f t="shared" si="353"/>
        <v>B.gu</v>
      </c>
      <c r="C446" s="284" t="str">
        <f t="shared" si="368"/>
        <v>être meilleur</v>
      </c>
      <c r="D446" s="284" t="str">
        <f t="shared" si="369"/>
        <v>être celui qui domine par ses capacités</v>
      </c>
      <c r="E446" s="493">
        <f t="shared" si="370"/>
        <v>0.4059001496825313</v>
      </c>
      <c r="F446" s="480"/>
      <c r="N446" s="284">
        <f t="shared" si="355"/>
        <v>87</v>
      </c>
      <c r="O446" s="494" t="str">
        <f>'212'!A6</f>
        <v>WB.u</v>
      </c>
      <c r="P446" s="284" t="str">
        <f t="shared" ref="P446:P471" si="379">VLOOKUP(O446,LibProfils,4,FALSE)</f>
        <v>avoir une position de pouvoir -WB-</v>
      </c>
      <c r="Q446" s="432" t="str">
        <f>'212'!O6</f>
        <v>W</v>
      </c>
      <c r="R446" s="432" t="str">
        <f>'212'!P6</f>
        <v>B</v>
      </c>
      <c r="S446" s="432" t="str">
        <f>'212'!Q6</f>
        <v>U</v>
      </c>
      <c r="T446" s="432" t="str">
        <f>'212'!R6</f>
        <v>R</v>
      </c>
      <c r="U446" s="432" t="str">
        <f>'212'!S6</f>
        <v>G</v>
      </c>
      <c r="W446" s="478">
        <f t="shared" si="371"/>
        <v>0.18098694633355911</v>
      </c>
      <c r="X446" s="478">
        <f t="shared" si="372"/>
        <v>0.23782856892670209</v>
      </c>
      <c r="Y446" s="478">
        <f t="shared" si="373"/>
        <v>0.73099056744574153</v>
      </c>
      <c r="Z446" s="478">
        <f t="shared" si="374"/>
        <v>0.79496353496742456</v>
      </c>
      <c r="AA446" s="478">
        <f t="shared" si="375"/>
        <v>0.58059870525492874</v>
      </c>
      <c r="AB446" s="1582">
        <f t="shared" si="376"/>
        <v>0.31372431959325275</v>
      </c>
      <c r="AD446" s="447">
        <f t="shared" si="377"/>
        <v>4</v>
      </c>
      <c r="AE446" s="448">
        <f t="shared" si="378"/>
        <v>2</v>
      </c>
      <c r="AG446" s="1584">
        <f t="shared" si="362"/>
        <v>0.19086172175351876</v>
      </c>
      <c r="AL446" s="497"/>
      <c r="AM446" s="468"/>
      <c r="AN446" s="468"/>
      <c r="AO446" s="468"/>
      <c r="AP446" s="468"/>
      <c r="AQ446" s="468"/>
      <c r="AT446" s="498"/>
      <c r="AU446" s="340"/>
      <c r="AV446" s="340"/>
      <c r="AW446" s="340"/>
      <c r="AX446" s="340"/>
      <c r="AY446" s="340"/>
      <c r="BA446" s="499"/>
    </row>
    <row r="447" spans="1:53" x14ac:dyDescent="0.15">
      <c r="A447" s="432">
        <v>66</v>
      </c>
      <c r="B447" s="457" t="str">
        <f t="shared" ref="B447:B471" si="380">VLOOKUP(A447,$N$382:$AF$471,2,FALSE)</f>
        <v>WU/r</v>
      </c>
      <c r="C447" s="284" t="str">
        <f t="shared" si="368"/>
        <v>structurer le monde -WU-</v>
      </c>
      <c r="D447" s="284" t="str">
        <f t="shared" si="369"/>
        <v>travailler au bon ordre du monde</v>
      </c>
      <c r="E447" s="493">
        <f t="shared" si="370"/>
        <v>0.39553570898374329</v>
      </c>
      <c r="F447" s="480"/>
      <c r="N447" s="284">
        <f t="shared" ref="N447:N471" si="381">RANK(AG447,$AG$382:$AG$471)</f>
        <v>86</v>
      </c>
      <c r="O447" s="494" t="str">
        <f>'212'!A7</f>
        <v>WB.r</v>
      </c>
      <c r="P447" s="284" t="str">
        <f t="shared" si="379"/>
        <v>avoir une position de force</v>
      </c>
      <c r="Q447" s="432" t="str">
        <f>'212'!O7</f>
        <v>W</v>
      </c>
      <c r="R447" s="432" t="str">
        <f>'212'!P7</f>
        <v>B</v>
      </c>
      <c r="S447" s="432" t="str">
        <f>'212'!Q7</f>
        <v>R</v>
      </c>
      <c r="T447" s="432" t="str">
        <f>'212'!R7</f>
        <v>G</v>
      </c>
      <c r="U447" s="432" t="str">
        <f>'212'!S7</f>
        <v>U</v>
      </c>
      <c r="W447" s="478">
        <f t="shared" si="371"/>
        <v>0.18098694633355911</v>
      </c>
      <c r="X447" s="478">
        <f t="shared" si="372"/>
        <v>0.23782856892670209</v>
      </c>
      <c r="Y447" s="478">
        <f t="shared" si="373"/>
        <v>0.79496353496742456</v>
      </c>
      <c r="Z447" s="478">
        <f t="shared" si="374"/>
        <v>0.58059870525492874</v>
      </c>
      <c r="AA447" s="478">
        <f t="shared" si="375"/>
        <v>0.73099056744574153</v>
      </c>
      <c r="AB447" s="1582">
        <f t="shared" si="376"/>
        <v>0.32651891309758935</v>
      </c>
      <c r="AD447" s="447">
        <f t="shared" si="377"/>
        <v>4</v>
      </c>
      <c r="AE447" s="448">
        <f t="shared" si="378"/>
        <v>2</v>
      </c>
      <c r="AG447" s="1584">
        <f t="shared" ref="AG447:AG471" si="382">(AB447-$AG$380)/$AF$380</f>
        <v>0.21153484100434536</v>
      </c>
      <c r="AL447" s="497"/>
      <c r="AM447" s="468"/>
      <c r="AN447" s="468"/>
      <c r="AO447" s="468"/>
      <c r="AP447" s="468"/>
      <c r="AQ447" s="468"/>
      <c r="AT447" s="498"/>
      <c r="AU447" s="340"/>
      <c r="AV447" s="340"/>
      <c r="AW447" s="340"/>
      <c r="AX447" s="340"/>
      <c r="AY447" s="340"/>
      <c r="BA447" s="499"/>
    </row>
    <row r="448" spans="1:53" x14ac:dyDescent="0.15">
      <c r="A448" s="432">
        <v>67</v>
      </c>
      <c r="B448" s="457" t="str">
        <f t="shared" si="380"/>
        <v>RW.b</v>
      </c>
      <c r="C448" s="284" t="str">
        <f t="shared" si="368"/>
        <v>sauver le monde</v>
      </c>
      <c r="D448" s="284" t="str">
        <f t="shared" si="369"/>
        <v>aider la société -même à son insu-</v>
      </c>
      <c r="E448" s="493">
        <f t="shared" si="370"/>
        <v>0.39157522427812874</v>
      </c>
      <c r="F448" s="480"/>
      <c r="N448" s="284">
        <f t="shared" si="381"/>
        <v>46</v>
      </c>
      <c r="O448" s="494" t="str">
        <f>'212'!A8</f>
        <v>UB.g</v>
      </c>
      <c r="P448" s="284" t="str">
        <f t="shared" si="379"/>
        <v>servir ses desseins</v>
      </c>
      <c r="Q448" s="432" t="str">
        <f>'212'!O8</f>
        <v>U</v>
      </c>
      <c r="R448" s="432" t="str">
        <f>'212'!P8</f>
        <v>B</v>
      </c>
      <c r="S448" s="432" t="str">
        <f>'212'!Q8</f>
        <v>G</v>
      </c>
      <c r="T448" s="432" t="str">
        <f>'212'!R8</f>
        <v>W</v>
      </c>
      <c r="U448" s="432" t="str">
        <f>'212'!S8</f>
        <v>R</v>
      </c>
      <c r="W448" s="478">
        <f t="shared" si="371"/>
        <v>0.73099056744574153</v>
      </c>
      <c r="X448" s="478">
        <f t="shared" si="372"/>
        <v>0.23782856892670209</v>
      </c>
      <c r="Y448" s="478">
        <f t="shared" si="373"/>
        <v>0.58059870525492874</v>
      </c>
      <c r="Z448" s="478">
        <f t="shared" si="374"/>
        <v>0.18098694633355911</v>
      </c>
      <c r="AA448" s="478">
        <f t="shared" si="375"/>
        <v>0.79496353496742456</v>
      </c>
      <c r="AB448" s="1582">
        <f t="shared" si="376"/>
        <v>0.50364739559996319</v>
      </c>
      <c r="AD448" s="447">
        <f t="shared" si="377"/>
        <v>4</v>
      </c>
      <c r="AE448" s="448">
        <f t="shared" si="378"/>
        <v>2</v>
      </c>
      <c r="AG448" s="1584">
        <f t="shared" si="382"/>
        <v>0.49773371400866567</v>
      </c>
      <c r="AL448" s="497"/>
      <c r="AM448" s="468"/>
      <c r="AN448" s="468"/>
      <c r="AO448" s="468"/>
      <c r="AP448" s="468"/>
      <c r="AQ448" s="468"/>
      <c r="AT448" s="498"/>
      <c r="AU448" s="340"/>
      <c r="AV448" s="340"/>
      <c r="AW448" s="340"/>
      <c r="AX448" s="340"/>
      <c r="AY448" s="340"/>
      <c r="BA448" s="499"/>
    </row>
    <row r="449" spans="1:53" x14ac:dyDescent="0.15">
      <c r="A449" s="432">
        <v>68</v>
      </c>
      <c r="B449" s="457" t="str">
        <f t="shared" si="380"/>
        <v>BG/u</v>
      </c>
      <c r="C449" s="284" t="str">
        <f t="shared" si="368"/>
        <v>s'enrichir</v>
      </c>
      <c r="D449" s="284" t="str">
        <f t="shared" si="369"/>
        <v>s'entourer du plus de ressources possible</v>
      </c>
      <c r="E449" s="493">
        <f t="shared" si="370"/>
        <v>0.3875706979221859</v>
      </c>
      <c r="F449" s="480"/>
      <c r="N449" s="284">
        <f t="shared" si="381"/>
        <v>72</v>
      </c>
      <c r="O449" s="494" t="str">
        <f>'212'!A9</f>
        <v>UB.w</v>
      </c>
      <c r="P449" s="284" t="str">
        <f t="shared" si="379"/>
        <v>parfaire l'agencement du monde</v>
      </c>
      <c r="Q449" s="432" t="str">
        <f>'212'!O9</f>
        <v>U</v>
      </c>
      <c r="R449" s="432" t="str">
        <f>'212'!P9</f>
        <v>B</v>
      </c>
      <c r="S449" s="432" t="str">
        <f>'212'!Q9</f>
        <v>W</v>
      </c>
      <c r="T449" s="432" t="str">
        <f>'212'!R9</f>
        <v>R</v>
      </c>
      <c r="U449" s="432" t="str">
        <f>'212'!S9</f>
        <v>G</v>
      </c>
      <c r="W449" s="478">
        <f t="shared" si="371"/>
        <v>0.73099056744574153</v>
      </c>
      <c r="X449" s="478">
        <f t="shared" si="372"/>
        <v>0.23782856892670209</v>
      </c>
      <c r="Y449" s="478">
        <f t="shared" si="373"/>
        <v>0.18098694633355911</v>
      </c>
      <c r="Z449" s="478">
        <f t="shared" si="374"/>
        <v>0.79496353496742456</v>
      </c>
      <c r="AA449" s="478">
        <f t="shared" si="375"/>
        <v>0.58059870525492874</v>
      </c>
      <c r="AB449" s="1582">
        <f t="shared" si="376"/>
        <v>0.42372504381568926</v>
      </c>
      <c r="AD449" s="447">
        <f t="shared" si="377"/>
        <v>4</v>
      </c>
      <c r="AE449" s="448">
        <f t="shared" si="378"/>
        <v>2</v>
      </c>
      <c r="AG449" s="1584">
        <f t="shared" si="382"/>
        <v>0.36859758251040436</v>
      </c>
      <c r="AL449" s="497"/>
      <c r="AM449" s="468"/>
      <c r="AN449" s="468"/>
      <c r="AO449" s="468"/>
      <c r="AP449" s="468"/>
      <c r="AQ449" s="468"/>
      <c r="AT449" s="498"/>
      <c r="AU449" s="340"/>
      <c r="AV449" s="340"/>
      <c r="AW449" s="340"/>
      <c r="AX449" s="340"/>
      <c r="AY449" s="340"/>
      <c r="BA449" s="499"/>
    </row>
    <row r="450" spans="1:53" x14ac:dyDescent="0.15">
      <c r="A450" s="432">
        <v>69</v>
      </c>
      <c r="B450" s="457" t="str">
        <f t="shared" si="380"/>
        <v>W.rg</v>
      </c>
      <c r="C450" s="284" t="str">
        <f t="shared" si="368"/>
        <v>soutenir ce qui est</v>
      </c>
      <c r="D450" s="284" t="str">
        <f t="shared" si="369"/>
        <v>faire perdurer le système en place</v>
      </c>
      <c r="E450" s="493">
        <f t="shared" si="370"/>
        <v>0.38582005691124227</v>
      </c>
      <c r="F450" s="480"/>
      <c r="N450" s="284">
        <f t="shared" si="381"/>
        <v>32</v>
      </c>
      <c r="O450" s="494" t="str">
        <f>'212'!A10</f>
        <v>UB.r</v>
      </c>
      <c r="P450" s="284" t="str">
        <f t="shared" si="379"/>
        <v>atteindre ses buts</v>
      </c>
      <c r="Q450" s="432" t="str">
        <f>'212'!O10</f>
        <v>U</v>
      </c>
      <c r="R450" s="432" t="str">
        <f>'212'!P10</f>
        <v>B</v>
      </c>
      <c r="S450" s="432" t="str">
        <f>'212'!Q10</f>
        <v>R</v>
      </c>
      <c r="T450" s="432" t="str">
        <f>'212'!R10</f>
        <v>G</v>
      </c>
      <c r="U450" s="432" t="str">
        <f>'212'!S10</f>
        <v>W</v>
      </c>
      <c r="W450" s="478">
        <f t="shared" si="371"/>
        <v>0.73099056744574153</v>
      </c>
      <c r="X450" s="478">
        <f t="shared" si="372"/>
        <v>0.23782856892670209</v>
      </c>
      <c r="Y450" s="478">
        <f t="shared" si="373"/>
        <v>0.79496353496742456</v>
      </c>
      <c r="Z450" s="478">
        <f t="shared" si="374"/>
        <v>0.58059870525492874</v>
      </c>
      <c r="AA450" s="478">
        <f t="shared" si="375"/>
        <v>0.18098694633355911</v>
      </c>
      <c r="AB450" s="1582">
        <f t="shared" si="376"/>
        <v>0.54652036154246242</v>
      </c>
      <c r="AD450" s="447">
        <f t="shared" si="377"/>
        <v>4</v>
      </c>
      <c r="AE450" s="448">
        <f t="shared" si="378"/>
        <v>2</v>
      </c>
      <c r="AG450" s="1584">
        <f t="shared" si="382"/>
        <v>0.56700656251811665</v>
      </c>
      <c r="AL450" s="497"/>
      <c r="AM450" s="468"/>
      <c r="AN450" s="468"/>
      <c r="AO450" s="468"/>
      <c r="AP450" s="468"/>
      <c r="AQ450" s="468"/>
      <c r="AT450" s="498"/>
      <c r="AU450" s="340"/>
      <c r="AV450" s="340"/>
      <c r="AW450" s="340"/>
      <c r="AX450" s="340"/>
      <c r="AY450" s="340"/>
      <c r="BA450" s="499"/>
    </row>
    <row r="451" spans="1:53" x14ac:dyDescent="0.15">
      <c r="A451" s="432">
        <v>70</v>
      </c>
      <c r="B451" s="457" t="str">
        <f t="shared" si="380"/>
        <v>GW/u</v>
      </c>
      <c r="C451" s="284" t="str">
        <f t="shared" si="368"/>
        <v>se fondre dans sa tribu</v>
      </c>
      <c r="D451" s="284" t="str">
        <f t="shared" si="369"/>
        <v>s'identifier à son groupe</v>
      </c>
      <c r="E451" s="493">
        <f t="shared" si="370"/>
        <v>0.37226353397724521</v>
      </c>
      <c r="F451" s="480"/>
      <c r="N451" s="284">
        <f t="shared" si="381"/>
        <v>1</v>
      </c>
      <c r="O451" s="494" t="str">
        <f>'212'!A11</f>
        <v>UR.g</v>
      </c>
      <c r="P451" s="284" t="str">
        <f t="shared" si="379"/>
        <v>vivre ses rêves</v>
      </c>
      <c r="Q451" s="432" t="str">
        <f>'212'!O11</f>
        <v>U</v>
      </c>
      <c r="R451" s="432" t="str">
        <f>'212'!P11</f>
        <v>R</v>
      </c>
      <c r="S451" s="432" t="str">
        <f>'212'!Q11</f>
        <v>G</v>
      </c>
      <c r="T451" s="432" t="str">
        <f>'212'!R11</f>
        <v>W</v>
      </c>
      <c r="U451" s="432" t="str">
        <f>'212'!S11</f>
        <v>B</v>
      </c>
      <c r="W451" s="478">
        <f t="shared" si="371"/>
        <v>0.73099056744574153</v>
      </c>
      <c r="X451" s="478">
        <f t="shared" si="372"/>
        <v>0.79496353496742456</v>
      </c>
      <c r="Y451" s="478">
        <f t="shared" si="373"/>
        <v>0.58059870525492874</v>
      </c>
      <c r="Z451" s="478">
        <f t="shared" si="374"/>
        <v>0.18098694633355911</v>
      </c>
      <c r="AA451" s="478">
        <f t="shared" si="375"/>
        <v>0.23782856892670209</v>
      </c>
      <c r="AB451" s="1582">
        <f t="shared" si="376"/>
        <v>0.72650138201625214</v>
      </c>
      <c r="AD451" s="447">
        <f t="shared" si="377"/>
        <v>4</v>
      </c>
      <c r="AE451" s="448">
        <f t="shared" si="378"/>
        <v>2</v>
      </c>
      <c r="AG451" s="1584">
        <f t="shared" si="382"/>
        <v>0.85781448055623222</v>
      </c>
      <c r="AL451" s="497"/>
      <c r="AM451" s="468"/>
      <c r="AN451" s="468"/>
      <c r="AO451" s="468"/>
      <c r="AP451" s="468"/>
      <c r="AQ451" s="468"/>
      <c r="AT451" s="498"/>
      <c r="AU451" s="340"/>
      <c r="AV451" s="340"/>
      <c r="AW451" s="340"/>
      <c r="AX451" s="340"/>
      <c r="AY451" s="340"/>
      <c r="BA451" s="499"/>
    </row>
    <row r="452" spans="1:53" x14ac:dyDescent="0.15">
      <c r="A452" s="432">
        <v>71</v>
      </c>
      <c r="B452" s="457" t="str">
        <f t="shared" si="380"/>
        <v>BG/r</v>
      </c>
      <c r="C452" s="284" t="str">
        <f t="shared" si="368"/>
        <v>construire une vie parfaite</v>
      </c>
      <c r="D452" s="284" t="str">
        <f t="shared" si="369"/>
        <v>organiser une vie de satisfaction</v>
      </c>
      <c r="E452" s="493">
        <f t="shared" si="370"/>
        <v>0.37034309854649711</v>
      </c>
      <c r="F452" s="480"/>
      <c r="N452" s="284">
        <f t="shared" si="381"/>
        <v>8</v>
      </c>
      <c r="O452" s="494" t="str">
        <f>'212'!A12</f>
        <v>UR.w</v>
      </c>
      <c r="P452" s="284" t="str">
        <f t="shared" si="379"/>
        <v>imaginer le progrès</v>
      </c>
      <c r="Q452" s="432" t="str">
        <f>'212'!O12</f>
        <v>U</v>
      </c>
      <c r="R452" s="432" t="str">
        <f>'212'!P12</f>
        <v>R</v>
      </c>
      <c r="S452" s="432" t="str">
        <f>'212'!Q12</f>
        <v>W</v>
      </c>
      <c r="T452" s="432" t="str">
        <f>'212'!R12</f>
        <v>B</v>
      </c>
      <c r="U452" s="432" t="str">
        <f>'212'!S12</f>
        <v>G</v>
      </c>
      <c r="W452" s="478">
        <f t="shared" si="371"/>
        <v>0.73099056744574153</v>
      </c>
      <c r="X452" s="478">
        <f t="shared" si="372"/>
        <v>0.79496353496742456</v>
      </c>
      <c r="Y452" s="478">
        <f t="shared" si="373"/>
        <v>0.18098694633355911</v>
      </c>
      <c r="Z452" s="478">
        <f t="shared" si="374"/>
        <v>0.23782856892670209</v>
      </c>
      <c r="AA452" s="478">
        <f t="shared" si="375"/>
        <v>0.58059870525492874</v>
      </c>
      <c r="AB452" s="1582">
        <f t="shared" si="376"/>
        <v>0.64657903023197816</v>
      </c>
      <c r="AD452" s="447">
        <f t="shared" si="377"/>
        <v>4</v>
      </c>
      <c r="AE452" s="448">
        <f t="shared" si="378"/>
        <v>2</v>
      </c>
      <c r="AG452" s="1584">
        <f t="shared" si="382"/>
        <v>0.7286783490579708</v>
      </c>
      <c r="AL452" s="497"/>
      <c r="AM452" s="468"/>
      <c r="AN452" s="468"/>
      <c r="AO452" s="468"/>
      <c r="AP452" s="468"/>
      <c r="AQ452" s="468"/>
      <c r="AT452" s="498"/>
      <c r="AU452" s="340"/>
      <c r="AV452" s="340"/>
      <c r="AW452" s="340"/>
      <c r="AX452" s="340"/>
      <c r="AY452" s="340"/>
      <c r="BA452" s="499"/>
    </row>
    <row r="453" spans="1:53" x14ac:dyDescent="0.15">
      <c r="A453" s="432">
        <v>72</v>
      </c>
      <c r="B453" s="457" t="str">
        <f t="shared" si="380"/>
        <v>UB.w</v>
      </c>
      <c r="C453" s="284" t="str">
        <f t="shared" si="368"/>
        <v>parfaire l'agencement du monde</v>
      </c>
      <c r="D453" s="284" t="str">
        <f t="shared" si="369"/>
        <v>dompter les difficultés</v>
      </c>
      <c r="E453" s="493">
        <f t="shared" si="370"/>
        <v>0.36859758251040436</v>
      </c>
      <c r="F453" s="480"/>
      <c r="N453" s="284">
        <f t="shared" si="381"/>
        <v>7</v>
      </c>
      <c r="O453" s="494" t="str">
        <f>'212'!A13</f>
        <v>UR.b</v>
      </c>
      <c r="P453" s="284" t="str">
        <f t="shared" si="379"/>
        <v>réaliser ses idées -UR-</v>
      </c>
      <c r="Q453" s="432" t="str">
        <f>'212'!O13</f>
        <v>U</v>
      </c>
      <c r="R453" s="432" t="str">
        <f>'212'!P13</f>
        <v>R</v>
      </c>
      <c r="S453" s="432" t="str">
        <f>'212'!Q13</f>
        <v>B</v>
      </c>
      <c r="T453" s="432" t="str">
        <f>'212'!R13</f>
        <v>G</v>
      </c>
      <c r="U453" s="432" t="str">
        <f>'212'!S13</f>
        <v>W</v>
      </c>
      <c r="W453" s="478">
        <f t="shared" si="371"/>
        <v>0.73099056744574153</v>
      </c>
      <c r="X453" s="478">
        <f t="shared" si="372"/>
        <v>0.79496353496742456</v>
      </c>
      <c r="Y453" s="478">
        <f t="shared" si="373"/>
        <v>0.23782856892670209</v>
      </c>
      <c r="Z453" s="478">
        <f t="shared" si="374"/>
        <v>0.58059870525492874</v>
      </c>
      <c r="AA453" s="478">
        <f t="shared" si="375"/>
        <v>0.18098694633355911</v>
      </c>
      <c r="AB453" s="1582">
        <f t="shared" si="376"/>
        <v>0.65794735475060684</v>
      </c>
      <c r="AD453" s="447">
        <f t="shared" si="377"/>
        <v>4</v>
      </c>
      <c r="AE453" s="448">
        <f t="shared" si="378"/>
        <v>2</v>
      </c>
      <c r="AG453" s="1584">
        <f t="shared" si="382"/>
        <v>0.7470469457918999</v>
      </c>
      <c r="AL453" s="497"/>
      <c r="AM453" s="468"/>
      <c r="AN453" s="468"/>
      <c r="AO453" s="468"/>
      <c r="AP453" s="468"/>
      <c r="AQ453" s="468"/>
      <c r="AT453" s="498"/>
      <c r="AU453" s="340"/>
      <c r="AV453" s="340"/>
      <c r="AW453" s="340"/>
      <c r="AX453" s="340"/>
      <c r="AY453" s="340"/>
      <c r="BA453" s="499"/>
    </row>
    <row r="454" spans="1:53" x14ac:dyDescent="0.15">
      <c r="A454" s="432">
        <v>73</v>
      </c>
      <c r="B454" s="457" t="str">
        <f t="shared" si="380"/>
        <v>W.gu</v>
      </c>
      <c r="C454" s="284" t="str">
        <f t="shared" si="368"/>
        <v>cultiver la paix -W-</v>
      </c>
      <c r="D454" s="284" t="str">
        <f t="shared" si="369"/>
        <v>vivre dans un monde de tolérance</v>
      </c>
      <c r="E454" s="493">
        <f t="shared" si="370"/>
        <v>0.35997865784770905</v>
      </c>
      <c r="F454" s="480"/>
      <c r="N454" s="284">
        <f t="shared" si="381"/>
        <v>38</v>
      </c>
      <c r="O454" s="494" t="str">
        <f>'212'!A14</f>
        <v>BR.g</v>
      </c>
      <c r="P454" s="284" t="str">
        <f t="shared" si="379"/>
        <v>vivre en conquérant</v>
      </c>
      <c r="Q454" s="432" t="str">
        <f>'212'!O14</f>
        <v>B</v>
      </c>
      <c r="R454" s="432" t="str">
        <f>'212'!P14</f>
        <v>R</v>
      </c>
      <c r="S454" s="432" t="str">
        <f>'212'!Q14</f>
        <v>G</v>
      </c>
      <c r="T454" s="432" t="str">
        <f>'212'!R14</f>
        <v>W</v>
      </c>
      <c r="U454" s="432" t="str">
        <f>'212'!S14</f>
        <v>U</v>
      </c>
      <c r="W454" s="478">
        <f t="shared" si="371"/>
        <v>0.23782856892670209</v>
      </c>
      <c r="X454" s="478">
        <f t="shared" si="372"/>
        <v>0.79496353496742456</v>
      </c>
      <c r="Y454" s="478">
        <f t="shared" si="373"/>
        <v>0.58059870525492874</v>
      </c>
      <c r="Z454" s="478">
        <f t="shared" si="374"/>
        <v>0.18098694633355911</v>
      </c>
      <c r="AA454" s="478">
        <f t="shared" si="375"/>
        <v>0.73099056744574153</v>
      </c>
      <c r="AB454" s="1582">
        <f t="shared" si="376"/>
        <v>0.52923658260863637</v>
      </c>
      <c r="AD454" s="447">
        <f t="shared" si="377"/>
        <v>4</v>
      </c>
      <c r="AE454" s="448">
        <f t="shared" si="378"/>
        <v>2</v>
      </c>
      <c r="AG454" s="1584">
        <f t="shared" si="382"/>
        <v>0.53907995251031893</v>
      </c>
      <c r="AL454" s="497"/>
      <c r="AM454" s="468"/>
      <c r="AN454" s="468"/>
      <c r="AO454" s="468"/>
      <c r="AP454" s="468"/>
      <c r="AQ454" s="468"/>
      <c r="AT454" s="498"/>
      <c r="AU454" s="340"/>
      <c r="AV454" s="340"/>
      <c r="AW454" s="340"/>
      <c r="AX454" s="340"/>
      <c r="AY454" s="340"/>
      <c r="BA454" s="499"/>
    </row>
    <row r="455" spans="1:53" x14ac:dyDescent="0.15">
      <c r="A455" s="432">
        <v>74</v>
      </c>
      <c r="B455" s="457" t="str">
        <f t="shared" si="380"/>
        <v>GW/r</v>
      </c>
      <c r="C455" s="284" t="str">
        <f t="shared" si="368"/>
        <v>vivre en accord</v>
      </c>
      <c r="D455" s="284" t="str">
        <f t="shared" si="369"/>
        <v>être sain et probe</v>
      </c>
      <c r="E455" s="493">
        <f t="shared" si="370"/>
        <v>0.35503593460155636</v>
      </c>
      <c r="F455" s="480"/>
      <c r="N455" s="284">
        <f t="shared" si="381"/>
        <v>64</v>
      </c>
      <c r="O455" s="494" t="str">
        <f>'212'!A15</f>
        <v>BR.w</v>
      </c>
      <c r="P455" s="284" t="str">
        <f t="shared" si="379"/>
        <v>vivre en dirigeant</v>
      </c>
      <c r="Q455" s="432" t="str">
        <f>'212'!O15</f>
        <v>B</v>
      </c>
      <c r="R455" s="432" t="str">
        <f>'212'!P15</f>
        <v>R</v>
      </c>
      <c r="S455" s="432" t="str">
        <f>'212'!Q15</f>
        <v>W</v>
      </c>
      <c r="T455" s="432" t="str">
        <f>'212'!R15</f>
        <v>U</v>
      </c>
      <c r="U455" s="432" t="str">
        <f>'212'!S15</f>
        <v>G</v>
      </c>
      <c r="W455" s="478">
        <f t="shared" si="371"/>
        <v>0.23782856892670209</v>
      </c>
      <c r="X455" s="478">
        <f t="shared" si="372"/>
        <v>0.79496353496742456</v>
      </c>
      <c r="Y455" s="478">
        <f t="shared" si="373"/>
        <v>0.18098694633355911</v>
      </c>
      <c r="Z455" s="478">
        <f t="shared" si="374"/>
        <v>0.73099056744574153</v>
      </c>
      <c r="AA455" s="478">
        <f t="shared" si="375"/>
        <v>0.58059870525492874</v>
      </c>
      <c r="AB455" s="1582">
        <f t="shared" si="376"/>
        <v>0.44931423082436239</v>
      </c>
      <c r="AD455" s="447">
        <f t="shared" si="377"/>
        <v>4</v>
      </c>
      <c r="AE455" s="448">
        <f t="shared" si="378"/>
        <v>2</v>
      </c>
      <c r="AG455" s="1584">
        <f t="shared" si="382"/>
        <v>0.40994382101205751</v>
      </c>
      <c r="AL455" s="497"/>
      <c r="AM455" s="468"/>
      <c r="AN455" s="468"/>
      <c r="AO455" s="468"/>
      <c r="AP455" s="468"/>
      <c r="AQ455" s="468"/>
      <c r="AT455" s="498"/>
      <c r="AU455" s="340"/>
      <c r="AV455" s="340"/>
      <c r="AW455" s="340"/>
      <c r="AX455" s="340"/>
      <c r="AY455" s="340"/>
      <c r="BA455" s="499"/>
    </row>
    <row r="456" spans="1:53" x14ac:dyDescent="0.15">
      <c r="A456" s="432">
        <v>75</v>
      </c>
      <c r="B456" s="457" t="str">
        <f t="shared" si="380"/>
        <v>WU.b</v>
      </c>
      <c r="C456" s="284" t="str">
        <f t="shared" si="368"/>
        <v>administrer le monde</v>
      </c>
      <c r="D456" s="284" t="str">
        <f t="shared" si="369"/>
        <v>garantir le bon ordre du monde</v>
      </c>
      <c r="E456" s="493">
        <f t="shared" si="370"/>
        <v>0.35022898577647549</v>
      </c>
      <c r="F456" s="480"/>
      <c r="N456" s="284">
        <f t="shared" si="381"/>
        <v>28</v>
      </c>
      <c r="O456" s="494" t="str">
        <f>'212'!A16</f>
        <v>BR.u</v>
      </c>
      <c r="P456" s="284" t="str">
        <f t="shared" si="379"/>
        <v>réussir toute entreprise</v>
      </c>
      <c r="Q456" s="432" t="str">
        <f>'212'!O16</f>
        <v>B</v>
      </c>
      <c r="R456" s="432" t="str">
        <f>'212'!P16</f>
        <v>R</v>
      </c>
      <c r="S456" s="432" t="str">
        <f>'212'!Q16</f>
        <v>U</v>
      </c>
      <c r="T456" s="432" t="str">
        <f>'212'!R16</f>
        <v>G</v>
      </c>
      <c r="U456" s="432" t="str">
        <f>'212'!S16</f>
        <v>W</v>
      </c>
      <c r="W456" s="478">
        <f t="shared" si="371"/>
        <v>0.23782856892670209</v>
      </c>
      <c r="X456" s="478">
        <f t="shared" si="372"/>
        <v>0.79496353496742456</v>
      </c>
      <c r="Y456" s="478">
        <f t="shared" si="373"/>
        <v>0.73099056744574153</v>
      </c>
      <c r="Z456" s="478">
        <f t="shared" si="374"/>
        <v>0.58059870525492874</v>
      </c>
      <c r="AA456" s="478">
        <f t="shared" si="375"/>
        <v>0.18098694633355911</v>
      </c>
      <c r="AB456" s="1582">
        <f t="shared" si="376"/>
        <v>0.55931495504679896</v>
      </c>
      <c r="AD456" s="447">
        <f t="shared" si="377"/>
        <v>4</v>
      </c>
      <c r="AE456" s="448">
        <f t="shared" si="378"/>
        <v>2</v>
      </c>
      <c r="AG456" s="1584">
        <f t="shared" si="382"/>
        <v>0.58767968176894325</v>
      </c>
      <c r="AL456" s="497"/>
      <c r="AM456" s="468"/>
      <c r="AN456" s="468"/>
      <c r="AO456" s="468"/>
      <c r="AP456" s="468"/>
      <c r="AQ456" s="468"/>
      <c r="AT456" s="498"/>
      <c r="AU456" s="340"/>
      <c r="AV456" s="340"/>
      <c r="AW456" s="340"/>
      <c r="AX456" s="340"/>
      <c r="AY456" s="340"/>
      <c r="BA456" s="499"/>
    </row>
    <row r="457" spans="1:53" x14ac:dyDescent="0.15">
      <c r="A457" s="432">
        <v>76</v>
      </c>
      <c r="B457" s="457" t="str">
        <f t="shared" si="380"/>
        <v>G.wb</v>
      </c>
      <c r="C457" s="284" t="str">
        <f t="shared" si="368"/>
        <v>être entouré</v>
      </c>
      <c r="D457" s="284" t="str">
        <f t="shared" si="369"/>
        <v>être bien dans son groupe</v>
      </c>
      <c r="E457" s="493">
        <f t="shared" si="370"/>
        <v>0.32218974219183988</v>
      </c>
      <c r="F457" s="480"/>
      <c r="N457" s="284">
        <f t="shared" si="381"/>
        <v>51</v>
      </c>
      <c r="O457" s="494" t="str">
        <f>'212'!A17</f>
        <v>BG.r</v>
      </c>
      <c r="P457" s="284" t="str">
        <f t="shared" si="379"/>
        <v>s'exaucer -BG-</v>
      </c>
      <c r="Q457" s="432" t="str">
        <f>'212'!O17</f>
        <v>B</v>
      </c>
      <c r="R457" s="432" t="str">
        <f>'212'!P17</f>
        <v>G</v>
      </c>
      <c r="S457" s="432" t="str">
        <f>'212'!Q17</f>
        <v>R</v>
      </c>
      <c r="T457" s="432" t="str">
        <f>'212'!R17</f>
        <v>W</v>
      </c>
      <c r="U457" s="432" t="str">
        <f>'212'!S17</f>
        <v>U</v>
      </c>
      <c r="W457" s="478">
        <f t="shared" si="371"/>
        <v>0.23782856892670209</v>
      </c>
      <c r="X457" s="478">
        <f t="shared" si="372"/>
        <v>0.58059870525492874</v>
      </c>
      <c r="Y457" s="478">
        <f t="shared" si="373"/>
        <v>0.79496353496742456</v>
      </c>
      <c r="Z457" s="478">
        <f t="shared" si="374"/>
        <v>0.18098694633355911</v>
      </c>
      <c r="AA457" s="478">
        <f t="shared" si="375"/>
        <v>0.73099056744574153</v>
      </c>
      <c r="AB457" s="1582">
        <f t="shared" si="376"/>
        <v>0.48636361666613726</v>
      </c>
      <c r="AD457" s="447">
        <f t="shared" si="377"/>
        <v>4</v>
      </c>
      <c r="AE457" s="448">
        <f t="shared" si="378"/>
        <v>2</v>
      </c>
      <c r="AG457" s="1584">
        <f t="shared" si="382"/>
        <v>0.46980710400086806</v>
      </c>
      <c r="AL457" s="497"/>
      <c r="AM457" s="468"/>
      <c r="AN457" s="468"/>
      <c r="AO457" s="468"/>
      <c r="AP457" s="468"/>
      <c r="AQ457" s="468"/>
      <c r="AT457" s="498"/>
      <c r="AU457" s="340"/>
      <c r="AV457" s="340"/>
      <c r="AW457" s="340"/>
      <c r="AX457" s="340"/>
      <c r="AY457" s="340"/>
      <c r="BA457" s="499"/>
    </row>
    <row r="458" spans="1:53" x14ac:dyDescent="0.15">
      <c r="A458" s="432">
        <v>77</v>
      </c>
      <c r="B458" s="457" t="str">
        <f t="shared" si="380"/>
        <v>WB/g</v>
      </c>
      <c r="C458" s="284" t="str">
        <f t="shared" si="368"/>
        <v>s'imposer au monde</v>
      </c>
      <c r="D458" s="284" t="str">
        <f t="shared" si="369"/>
        <v>être de ceux qui dictent l'ordre</v>
      </c>
      <c r="E458" s="493">
        <f t="shared" si="370"/>
        <v>0.32045702938915505</v>
      </c>
      <c r="F458" s="480"/>
      <c r="N458" s="284">
        <f t="shared" si="381"/>
        <v>79</v>
      </c>
      <c r="O458" s="494" t="str">
        <f>'212'!A18</f>
        <v>BG.w</v>
      </c>
      <c r="P458" s="284" t="str">
        <f t="shared" si="379"/>
        <v>être central</v>
      </c>
      <c r="Q458" s="432" t="str">
        <f>'212'!O18</f>
        <v>B</v>
      </c>
      <c r="R458" s="432" t="str">
        <f>'212'!P18</f>
        <v>G</v>
      </c>
      <c r="S458" s="432" t="str">
        <f>'212'!Q18</f>
        <v>W</v>
      </c>
      <c r="T458" s="432" t="str">
        <f>'212'!R18</f>
        <v>U</v>
      </c>
      <c r="U458" s="432" t="str">
        <f>'212'!S18</f>
        <v>R</v>
      </c>
      <c r="W458" s="478">
        <f>VLOOKUP(Q458,$I$5:$K$9,3,FALSE)</f>
        <v>0.23782856892670209</v>
      </c>
      <c r="X458" s="478">
        <f t="shared" si="372"/>
        <v>0.58059870525492874</v>
      </c>
      <c r="Y458" s="478">
        <f t="shared" si="373"/>
        <v>0.18098694633355911</v>
      </c>
      <c r="Z458" s="478">
        <f t="shared" si="374"/>
        <v>0.73099056744574153</v>
      </c>
      <c r="AA458" s="478">
        <f t="shared" si="375"/>
        <v>0.79496353496742456</v>
      </c>
      <c r="AB458" s="1582">
        <f t="shared" si="376"/>
        <v>0.36356829893936415</v>
      </c>
      <c r="AD458" s="447">
        <f t="shared" si="377"/>
        <v>4</v>
      </c>
      <c r="AE458" s="448">
        <f t="shared" si="378"/>
        <v>2</v>
      </c>
      <c r="AG458" s="1584">
        <f t="shared" si="382"/>
        <v>0.27139812399315583</v>
      </c>
      <c r="AL458" s="497"/>
      <c r="AM458" s="468"/>
      <c r="AN458" s="468"/>
      <c r="AO458" s="468"/>
      <c r="AP458" s="468"/>
      <c r="AQ458" s="468"/>
      <c r="AT458" s="498"/>
      <c r="AU458" s="340"/>
      <c r="AV458" s="340"/>
      <c r="AW458" s="340"/>
      <c r="AX458" s="340"/>
      <c r="AY458" s="340"/>
      <c r="BA458" s="499"/>
    </row>
    <row r="459" spans="1:53" x14ac:dyDescent="0.15">
      <c r="A459" s="432">
        <v>78</v>
      </c>
      <c r="B459" s="457" t="str">
        <f t="shared" si="380"/>
        <v>WB/u</v>
      </c>
      <c r="C459" s="284" t="str">
        <f t="shared" si="368"/>
        <v>être parmi les puissants</v>
      </c>
      <c r="D459" s="284" t="str">
        <f t="shared" si="369"/>
        <v>être de ceux qui ont le pouvoir</v>
      </c>
      <c r="E459" s="493">
        <f t="shared" si="370"/>
        <v>0.27995725500696816</v>
      </c>
      <c r="F459" s="480"/>
      <c r="N459" s="284">
        <f t="shared" si="381"/>
        <v>55</v>
      </c>
      <c r="O459" s="494" t="str">
        <f>'212'!A19</f>
        <v>BG.u</v>
      </c>
      <c r="P459" s="284" t="str">
        <f t="shared" si="379"/>
        <v>être prospère</v>
      </c>
      <c r="Q459" s="432" t="str">
        <f>'212'!O19</f>
        <v>B</v>
      </c>
      <c r="R459" s="432" t="str">
        <f>'212'!P19</f>
        <v>G</v>
      </c>
      <c r="S459" s="432" t="str">
        <f>'212'!Q19</f>
        <v>U</v>
      </c>
      <c r="T459" s="432" t="str">
        <f>'212'!R19</f>
        <v>R</v>
      </c>
      <c r="U459" s="432" t="str">
        <f>'212'!S19</f>
        <v>W</v>
      </c>
      <c r="W459" s="478">
        <f t="shared" ref="W459:W471" si="383">VLOOKUP(Q459,$I$5:$K$9,3,FALSE)</f>
        <v>0.23782856892670209</v>
      </c>
      <c r="X459" s="478">
        <f t="shared" si="372"/>
        <v>0.58059870525492874</v>
      </c>
      <c r="Y459" s="478">
        <f t="shared" si="373"/>
        <v>0.73099056744574153</v>
      </c>
      <c r="Z459" s="478">
        <f t="shared" si="374"/>
        <v>0.79496353496742456</v>
      </c>
      <c r="AA459" s="478">
        <f t="shared" si="375"/>
        <v>0.18098694633355911</v>
      </c>
      <c r="AB459" s="1582">
        <f t="shared" si="376"/>
        <v>0.47356902316180066</v>
      </c>
      <c r="AD459" s="447">
        <f t="shared" si="377"/>
        <v>4</v>
      </c>
      <c r="AE459" s="448">
        <f t="shared" si="378"/>
        <v>2</v>
      </c>
      <c r="AG459" s="1584">
        <f t="shared" si="382"/>
        <v>0.44913398475004146</v>
      </c>
      <c r="AL459" s="497"/>
      <c r="AM459" s="468"/>
      <c r="AN459" s="468"/>
      <c r="AO459" s="468"/>
      <c r="AP459" s="468"/>
      <c r="AQ459" s="468"/>
      <c r="AT459" s="498"/>
      <c r="AU459" s="340"/>
      <c r="AV459" s="340"/>
      <c r="AW459" s="340"/>
      <c r="AX459" s="340"/>
      <c r="AY459" s="340"/>
      <c r="BA459" s="499"/>
    </row>
    <row r="460" spans="1:53" x14ac:dyDescent="0.15">
      <c r="A460" s="432">
        <v>79</v>
      </c>
      <c r="B460" s="457" t="str">
        <f t="shared" si="380"/>
        <v>BG.w</v>
      </c>
      <c r="C460" s="284" t="str">
        <f t="shared" si="368"/>
        <v>être central</v>
      </c>
      <c r="D460" s="284" t="str">
        <f t="shared" si="369"/>
        <v>être au centre de son réseau</v>
      </c>
      <c r="E460" s="493">
        <f t="shared" si="370"/>
        <v>0.27139812399315583</v>
      </c>
      <c r="F460" s="480"/>
      <c r="N460" s="284">
        <f t="shared" si="381"/>
        <v>20</v>
      </c>
      <c r="O460" s="494" t="str">
        <f>'212'!A20</f>
        <v>RG.b</v>
      </c>
      <c r="P460" s="284" t="str">
        <f t="shared" si="379"/>
        <v>adorer sa vie</v>
      </c>
      <c r="Q460" s="432" t="str">
        <f>'212'!O20</f>
        <v>R</v>
      </c>
      <c r="R460" s="432" t="str">
        <f>'212'!P20</f>
        <v>G</v>
      </c>
      <c r="S460" s="432" t="str">
        <f>'212'!Q20</f>
        <v>B</v>
      </c>
      <c r="T460" s="432" t="str">
        <f>'212'!R20</f>
        <v>W</v>
      </c>
      <c r="U460" s="432" t="str">
        <f>'212'!S20</f>
        <v>U</v>
      </c>
      <c r="W460" s="478">
        <f t="shared" si="383"/>
        <v>0.79496353496742456</v>
      </c>
      <c r="X460" s="478">
        <f t="shared" si="372"/>
        <v>0.58059870525492874</v>
      </c>
      <c r="Y460" s="478">
        <f t="shared" si="373"/>
        <v>0.23782856892670209</v>
      </c>
      <c r="Z460" s="478">
        <f t="shared" si="374"/>
        <v>0.18098694633355911</v>
      </c>
      <c r="AA460" s="478">
        <f t="shared" si="375"/>
        <v>0.73099056744574153</v>
      </c>
      <c r="AB460" s="1582">
        <f t="shared" si="376"/>
        <v>0.59779060987428179</v>
      </c>
      <c r="AD460" s="447">
        <f t="shared" si="377"/>
        <v>4</v>
      </c>
      <c r="AE460" s="448">
        <f t="shared" si="378"/>
        <v>2</v>
      </c>
      <c r="AG460" s="1584">
        <f t="shared" si="382"/>
        <v>0.64984748727465147</v>
      </c>
      <c r="AL460" s="497"/>
      <c r="AM460" s="468"/>
      <c r="AN460" s="468"/>
      <c r="AO460" s="468"/>
      <c r="AP460" s="468"/>
      <c r="AQ460" s="468"/>
      <c r="AT460" s="498"/>
      <c r="AU460" s="340"/>
      <c r="AV460" s="340"/>
      <c r="AW460" s="340"/>
      <c r="AX460" s="340"/>
      <c r="AY460" s="340"/>
      <c r="BA460" s="499"/>
    </row>
    <row r="461" spans="1:53" x14ac:dyDescent="0.15">
      <c r="A461" s="432">
        <v>80</v>
      </c>
      <c r="B461" s="457" t="str">
        <f t="shared" si="380"/>
        <v>B.rw</v>
      </c>
      <c r="C461" s="284" t="str">
        <f t="shared" si="368"/>
        <v>être puissant</v>
      </c>
      <c r="D461" s="284" t="str">
        <f t="shared" si="369"/>
        <v>avoir le pouvoir d'impacter</v>
      </c>
      <c r="E461" s="493">
        <f t="shared" si="370"/>
        <v>0.27032138437323794</v>
      </c>
      <c r="F461" s="480"/>
      <c r="N461" s="284">
        <f t="shared" si="381"/>
        <v>22</v>
      </c>
      <c r="O461" s="494" t="str">
        <f>'212'!A21</f>
        <v>RG.w</v>
      </c>
      <c r="P461" s="284" t="str">
        <f t="shared" si="379"/>
        <v>vivre avec festivité</v>
      </c>
      <c r="Q461" s="432" t="str">
        <f>'212'!O21</f>
        <v>R</v>
      </c>
      <c r="R461" s="432" t="str">
        <f>'212'!P21</f>
        <v>G</v>
      </c>
      <c r="S461" s="432" t="str">
        <f>'212'!Q21</f>
        <v>W</v>
      </c>
      <c r="T461" s="432" t="str">
        <f>'212'!R21</f>
        <v>U</v>
      </c>
      <c r="U461" s="432" t="str">
        <f>'212'!S21</f>
        <v>B</v>
      </c>
      <c r="W461" s="478">
        <f t="shared" si="383"/>
        <v>0.79496353496742456</v>
      </c>
      <c r="X461" s="478">
        <f t="shared" si="372"/>
        <v>0.58059870525492874</v>
      </c>
      <c r="Y461" s="478">
        <f t="shared" si="373"/>
        <v>0.18098694633355911</v>
      </c>
      <c r="Z461" s="478">
        <f t="shared" si="374"/>
        <v>0.73099056744574153</v>
      </c>
      <c r="AA461" s="478">
        <f t="shared" si="375"/>
        <v>0.23782856892670209</v>
      </c>
      <c r="AB461" s="1582">
        <f t="shared" si="376"/>
        <v>0.58642228535565311</v>
      </c>
      <c r="AD461" s="447">
        <f t="shared" si="377"/>
        <v>4</v>
      </c>
      <c r="AE461" s="448">
        <f t="shared" si="378"/>
        <v>2</v>
      </c>
      <c r="AG461" s="1584">
        <f t="shared" si="382"/>
        <v>0.63147889054072237</v>
      </c>
      <c r="AL461" s="497"/>
      <c r="AM461" s="468"/>
      <c r="AN461" s="468"/>
      <c r="AO461" s="468"/>
      <c r="AP461" s="468"/>
      <c r="AQ461" s="468"/>
      <c r="AT461" s="498"/>
      <c r="AU461" s="340"/>
      <c r="AV461" s="340"/>
      <c r="AW461" s="340"/>
      <c r="AX461" s="340"/>
      <c r="AY461" s="340"/>
      <c r="BA461" s="499"/>
    </row>
    <row r="462" spans="1:53" x14ac:dyDescent="0.15">
      <c r="A462" s="432">
        <v>81</v>
      </c>
      <c r="B462" s="457" t="str">
        <f t="shared" si="380"/>
        <v>WB/r</v>
      </c>
      <c r="C462" s="284" t="str">
        <f t="shared" si="368"/>
        <v>gouverner le monde</v>
      </c>
      <c r="D462" s="284" t="str">
        <f t="shared" si="369"/>
        <v>être parmi les rares qui prennent les décisions</v>
      </c>
      <c r="E462" s="493">
        <f t="shared" si="370"/>
        <v>0.26272965563127937</v>
      </c>
      <c r="F462" s="480"/>
      <c r="N462" s="284">
        <f t="shared" si="381"/>
        <v>4</v>
      </c>
      <c r="O462" s="494" t="str">
        <f>'212'!A22</f>
        <v>RG.u</v>
      </c>
      <c r="P462" s="284" t="str">
        <f t="shared" si="379"/>
        <v>vivre en liberté</v>
      </c>
      <c r="Q462" s="432" t="str">
        <f>'212'!O22</f>
        <v>R</v>
      </c>
      <c r="R462" s="432" t="str">
        <f>'212'!P22</f>
        <v>G</v>
      </c>
      <c r="S462" s="432" t="str">
        <f>'212'!Q22</f>
        <v>U</v>
      </c>
      <c r="T462" s="432" t="str">
        <f>'212'!R22</f>
        <v>B</v>
      </c>
      <c r="U462" s="432" t="str">
        <f>'212'!S22</f>
        <v>W</v>
      </c>
      <c r="W462" s="478">
        <f t="shared" si="383"/>
        <v>0.79496353496742456</v>
      </c>
      <c r="X462" s="478">
        <f t="shared" si="372"/>
        <v>0.58059870525492874</v>
      </c>
      <c r="Y462" s="478">
        <f t="shared" si="373"/>
        <v>0.73099056744574153</v>
      </c>
      <c r="Z462" s="478">
        <f t="shared" si="374"/>
        <v>0.23782856892670209</v>
      </c>
      <c r="AA462" s="478">
        <f t="shared" si="375"/>
        <v>0.18098694633355911</v>
      </c>
      <c r="AB462" s="1582">
        <f t="shared" si="376"/>
        <v>0.69642300957808967</v>
      </c>
      <c r="AD462" s="447">
        <f t="shared" si="377"/>
        <v>4</v>
      </c>
      <c r="AE462" s="448">
        <f t="shared" si="378"/>
        <v>2</v>
      </c>
      <c r="AG462" s="1584">
        <f t="shared" si="382"/>
        <v>0.80921475129760811</v>
      </c>
      <c r="AL462" s="497"/>
      <c r="AM462" s="468"/>
      <c r="AN462" s="468"/>
      <c r="AO462" s="468"/>
      <c r="AP462" s="468"/>
      <c r="AQ462" s="468"/>
      <c r="AT462" s="498"/>
      <c r="AU462" s="340"/>
      <c r="AV462" s="340"/>
      <c r="AW462" s="340"/>
      <c r="AX462" s="340"/>
      <c r="AY462" s="340"/>
      <c r="BA462" s="499"/>
    </row>
    <row r="463" spans="1:53" x14ac:dyDescent="0.15">
      <c r="A463" s="432">
        <v>82</v>
      </c>
      <c r="B463" s="457" t="str">
        <f t="shared" si="380"/>
        <v>GW.b</v>
      </c>
      <c r="C463" s="284" t="str">
        <f t="shared" si="368"/>
        <v>s'insérer dans la société</v>
      </c>
      <c r="D463" s="284" t="str">
        <f t="shared" si="369"/>
        <v>être accueilli</v>
      </c>
      <c r="E463" s="493">
        <f t="shared" si="370"/>
        <v>0.25302952725922689</v>
      </c>
      <c r="F463" s="480"/>
      <c r="N463" s="284">
        <f t="shared" si="381"/>
        <v>45</v>
      </c>
      <c r="O463" s="494" t="str">
        <f>'212'!A23</f>
        <v>RW.g</v>
      </c>
      <c r="P463" s="284" t="str">
        <f t="shared" si="379"/>
        <v>aider le monde -RW-</v>
      </c>
      <c r="Q463" s="432" t="str">
        <f>'212'!O23</f>
        <v>R</v>
      </c>
      <c r="R463" s="432" t="str">
        <f>'212'!P23</f>
        <v>W</v>
      </c>
      <c r="S463" s="432" t="str">
        <f>'212'!Q23</f>
        <v>G</v>
      </c>
      <c r="T463" s="432" t="str">
        <f>'212'!R23</f>
        <v>U</v>
      </c>
      <c r="U463" s="432" t="str">
        <f>'212'!S23</f>
        <v>B</v>
      </c>
      <c r="W463" s="478">
        <f t="shared" si="383"/>
        <v>0.79496353496742456</v>
      </c>
      <c r="X463" s="478">
        <f t="shared" si="372"/>
        <v>0.18098694633355911</v>
      </c>
      <c r="Y463" s="478">
        <f t="shared" si="373"/>
        <v>0.58059870525492874</v>
      </c>
      <c r="Z463" s="478">
        <f t="shared" si="374"/>
        <v>0.73099056744574153</v>
      </c>
      <c r="AA463" s="478">
        <f t="shared" si="375"/>
        <v>0.23782856892670209</v>
      </c>
      <c r="AB463" s="1582">
        <f t="shared" si="376"/>
        <v>0.50649993357137923</v>
      </c>
      <c r="AD463" s="447">
        <f t="shared" si="377"/>
        <v>4</v>
      </c>
      <c r="AE463" s="448">
        <f t="shared" si="378"/>
        <v>2</v>
      </c>
      <c r="AG463" s="1584">
        <f t="shared" si="382"/>
        <v>0.50234275904246117</v>
      </c>
      <c r="AL463" s="497"/>
      <c r="AM463" s="468"/>
      <c r="AN463" s="468"/>
      <c r="AO463" s="468"/>
      <c r="AP463" s="468"/>
      <c r="AQ463" s="468"/>
      <c r="AT463" s="498"/>
      <c r="AU463" s="340"/>
      <c r="AV463" s="340"/>
      <c r="AW463" s="340"/>
      <c r="AX463" s="340"/>
      <c r="AY463" s="340"/>
      <c r="BA463" s="499"/>
    </row>
    <row r="464" spans="1:53" x14ac:dyDescent="0.15">
      <c r="A464" s="432">
        <v>83</v>
      </c>
      <c r="B464" s="457" t="str">
        <f t="shared" si="380"/>
        <v>W.br</v>
      </c>
      <c r="C464" s="284" t="str">
        <f t="shared" si="368"/>
        <v>servir l'ordre</v>
      </c>
      <c r="D464" s="284" t="str">
        <f t="shared" si="369"/>
        <v>défendre la paix quel qu'en soit le prix</v>
      </c>
      <c r="E464" s="493">
        <f t="shared" si="370"/>
        <v>0.24736063845582673</v>
      </c>
      <c r="F464" s="480"/>
      <c r="N464" s="284">
        <f t="shared" si="381"/>
        <v>34</v>
      </c>
      <c r="O464" s="494" t="str">
        <f>'212'!A24</f>
        <v>RW.u</v>
      </c>
      <c r="P464" s="284" t="str">
        <f t="shared" si="379"/>
        <v>guider le monde</v>
      </c>
      <c r="Q464" s="432" t="str">
        <f>'212'!O24</f>
        <v>R</v>
      </c>
      <c r="R464" s="432" t="str">
        <f>'212'!P24</f>
        <v>W</v>
      </c>
      <c r="S464" s="432" t="str">
        <f>'212'!Q24</f>
        <v>U</v>
      </c>
      <c r="T464" s="432" t="str">
        <f>'212'!R24</f>
        <v>B</v>
      </c>
      <c r="U464" s="432" t="str">
        <f>'212'!S24</f>
        <v>G</v>
      </c>
      <c r="W464" s="478">
        <f t="shared" si="383"/>
        <v>0.79496353496742456</v>
      </c>
      <c r="X464" s="478">
        <f t="shared" si="372"/>
        <v>0.18098694633355911</v>
      </c>
      <c r="Y464" s="478">
        <f t="shared" si="373"/>
        <v>0.73099056744574153</v>
      </c>
      <c r="Z464" s="478">
        <f t="shared" si="374"/>
        <v>0.23782856892670209</v>
      </c>
      <c r="AA464" s="478">
        <f t="shared" si="375"/>
        <v>0.58059870525492874</v>
      </c>
      <c r="AB464" s="1582">
        <f t="shared" si="376"/>
        <v>0.53657830600954171</v>
      </c>
      <c r="AD464" s="447">
        <f t="shared" si="377"/>
        <v>4</v>
      </c>
      <c r="AE464" s="448">
        <f t="shared" si="378"/>
        <v>2</v>
      </c>
      <c r="AG464" s="1584">
        <f t="shared" si="382"/>
        <v>0.55094248830108528</v>
      </c>
      <c r="AL464" s="497"/>
      <c r="AM464" s="468"/>
      <c r="AN464" s="468"/>
      <c r="AO464" s="468"/>
      <c r="AP464" s="468"/>
      <c r="AQ464" s="468"/>
      <c r="AT464" s="498"/>
      <c r="AU464" s="340"/>
      <c r="AV464" s="340"/>
      <c r="AW464" s="340"/>
      <c r="AX464" s="340"/>
      <c r="AY464" s="340"/>
      <c r="BA464" s="499"/>
    </row>
    <row r="465" spans="1:54" x14ac:dyDescent="0.15">
      <c r="A465" s="432">
        <v>84</v>
      </c>
      <c r="B465" s="457" t="str">
        <f t="shared" si="380"/>
        <v>B.wu</v>
      </c>
      <c r="C465" s="284" t="str">
        <f t="shared" si="368"/>
        <v>être la loi</v>
      </c>
      <c r="D465" s="284" t="str">
        <f t="shared" si="369"/>
        <v>être celui qui décide des règles</v>
      </c>
      <c r="E465" s="493">
        <f t="shared" si="370"/>
        <v>0.24447998530970469</v>
      </c>
      <c r="F465" s="480"/>
      <c r="N465" s="284">
        <f t="shared" si="381"/>
        <v>67</v>
      </c>
      <c r="O465" s="494" t="str">
        <f>'212'!A25</f>
        <v>RW.b</v>
      </c>
      <c r="P465" s="284" t="str">
        <f t="shared" si="379"/>
        <v>sauver le monde</v>
      </c>
      <c r="Q465" s="432" t="str">
        <f>'212'!O25</f>
        <v>R</v>
      </c>
      <c r="R465" s="432" t="str">
        <f>'212'!P25</f>
        <v>W</v>
      </c>
      <c r="S465" s="432" t="str">
        <f>'212'!Q25</f>
        <v>B</v>
      </c>
      <c r="T465" s="432" t="str">
        <f>'212'!R25</f>
        <v>G</v>
      </c>
      <c r="U465" s="432" t="str">
        <f>'212'!S25</f>
        <v>U</v>
      </c>
      <c r="W465" s="478">
        <f t="shared" si="383"/>
        <v>0.79496353496742456</v>
      </c>
      <c r="X465" s="478">
        <f t="shared" si="372"/>
        <v>0.18098694633355911</v>
      </c>
      <c r="Y465" s="478">
        <f t="shared" si="373"/>
        <v>0.23782856892670209</v>
      </c>
      <c r="Z465" s="478">
        <f t="shared" si="374"/>
        <v>0.58059870525492874</v>
      </c>
      <c r="AA465" s="478">
        <f t="shared" si="375"/>
        <v>0.73099056744574153</v>
      </c>
      <c r="AB465" s="1582">
        <f t="shared" si="376"/>
        <v>0.43794590630573388</v>
      </c>
      <c r="AD465" s="447">
        <f t="shared" si="377"/>
        <v>4</v>
      </c>
      <c r="AE465" s="448">
        <f t="shared" si="378"/>
        <v>2</v>
      </c>
      <c r="AG465" s="1584">
        <f t="shared" si="382"/>
        <v>0.39157522427812874</v>
      </c>
      <c r="AL465" s="497"/>
      <c r="AM465" s="468"/>
      <c r="AN465" s="468"/>
      <c r="AO465" s="468"/>
      <c r="AP465" s="468"/>
      <c r="AQ465" s="468"/>
      <c r="AT465" s="498"/>
      <c r="AU465" s="340"/>
      <c r="AV465" s="340"/>
      <c r="AW465" s="340"/>
      <c r="AX465" s="340"/>
      <c r="AY465" s="340"/>
      <c r="BA465" s="499"/>
    </row>
    <row r="466" spans="1:54" x14ac:dyDescent="0.15">
      <c r="A466" s="432">
        <v>85</v>
      </c>
      <c r="B466" s="457" t="str">
        <f t="shared" si="380"/>
        <v>W.ub</v>
      </c>
      <c r="C466" s="284" t="str">
        <f t="shared" si="368"/>
        <v>servir l'organisation</v>
      </c>
      <c r="D466" s="284" t="str">
        <f t="shared" si="369"/>
        <v>être de ceux garantissent les processus</v>
      </c>
      <c r="E466" s="493">
        <f t="shared" si="370"/>
        <v>0.22151923939229348</v>
      </c>
      <c r="F466" s="480"/>
      <c r="N466" s="284">
        <f t="shared" si="381"/>
        <v>59</v>
      </c>
      <c r="O466" s="494" t="str">
        <f>'212'!A26</f>
        <v>GW.r</v>
      </c>
      <c r="P466" s="284" t="str">
        <f t="shared" si="379"/>
        <v>coopérer dans l'harmonie</v>
      </c>
      <c r="Q466" s="432" t="str">
        <f>'212'!O26</f>
        <v>G</v>
      </c>
      <c r="R466" s="432" t="str">
        <f>'212'!P26</f>
        <v>W</v>
      </c>
      <c r="S466" s="432" t="str">
        <f>'212'!Q26</f>
        <v>R</v>
      </c>
      <c r="T466" s="432" t="str">
        <f>'212'!R26</f>
        <v>U</v>
      </c>
      <c r="U466" s="432" t="str">
        <f>'212'!S26</f>
        <v>B</v>
      </c>
      <c r="W466" s="478">
        <f t="shared" si="383"/>
        <v>0.58059870525492874</v>
      </c>
      <c r="X466" s="478">
        <f t="shared" si="372"/>
        <v>0.18098694633355911</v>
      </c>
      <c r="Y466" s="478">
        <f t="shared" si="373"/>
        <v>0.79496353496742456</v>
      </c>
      <c r="Z466" s="478">
        <f t="shared" si="374"/>
        <v>0.73099056744574153</v>
      </c>
      <c r="AA466" s="478">
        <f t="shared" si="375"/>
        <v>0.23782856892670209</v>
      </c>
      <c r="AB466" s="1582">
        <f t="shared" si="376"/>
        <v>0.46362696762888006</v>
      </c>
      <c r="AD466" s="447">
        <f t="shared" si="377"/>
        <v>4</v>
      </c>
      <c r="AE466" s="448">
        <f t="shared" si="378"/>
        <v>2</v>
      </c>
      <c r="AG466" s="1584">
        <f t="shared" si="382"/>
        <v>0.4330699105330103</v>
      </c>
      <c r="AL466" s="497"/>
      <c r="AM466" s="468"/>
      <c r="AN466" s="468"/>
      <c r="AO466" s="468"/>
      <c r="AP466" s="468"/>
      <c r="AQ466" s="468"/>
      <c r="AT466" s="498"/>
      <c r="AU466" s="340"/>
      <c r="AV466" s="340"/>
      <c r="AW466" s="340"/>
      <c r="AX466" s="340"/>
      <c r="AY466" s="340"/>
      <c r="BA466" s="499"/>
    </row>
    <row r="467" spans="1:54" x14ac:dyDescent="0.15">
      <c r="A467" s="432">
        <v>86</v>
      </c>
      <c r="B467" s="457" t="str">
        <f t="shared" si="380"/>
        <v>WB.r</v>
      </c>
      <c r="C467" s="284" t="str">
        <f t="shared" si="368"/>
        <v>avoir une position de force</v>
      </c>
      <c r="D467" s="284" t="str">
        <f t="shared" si="369"/>
        <v>occuper une place de réel pouvoir</v>
      </c>
      <c r="E467" s="493">
        <f t="shared" si="370"/>
        <v>0.21153484100434536</v>
      </c>
      <c r="F467" s="480"/>
      <c r="N467" s="284">
        <f t="shared" si="381"/>
        <v>62</v>
      </c>
      <c r="O467" s="494" t="str">
        <f>'212'!A27</f>
        <v>GW.u</v>
      </c>
      <c r="P467" s="284" t="str">
        <f t="shared" si="379"/>
        <v>vivre dans la douceur</v>
      </c>
      <c r="Q467" s="432" t="str">
        <f>'212'!O27</f>
        <v>G</v>
      </c>
      <c r="R467" s="432" t="str">
        <f>'212'!P27</f>
        <v>W</v>
      </c>
      <c r="S467" s="432" t="str">
        <f>'212'!Q27</f>
        <v>U</v>
      </c>
      <c r="T467" s="432" t="str">
        <f>'212'!R27</f>
        <v>B</v>
      </c>
      <c r="U467" s="432" t="str">
        <f>'212'!S27</f>
        <v>R</v>
      </c>
      <c r="W467" s="478">
        <f t="shared" si="383"/>
        <v>0.58059870525492874</v>
      </c>
      <c r="X467" s="478">
        <f t="shared" si="372"/>
        <v>0.18098694633355911</v>
      </c>
      <c r="Y467" s="478">
        <f t="shared" si="373"/>
        <v>0.73099056744574153</v>
      </c>
      <c r="Z467" s="478">
        <f t="shared" si="374"/>
        <v>0.23782856892670209</v>
      </c>
      <c r="AA467" s="478">
        <f t="shared" si="375"/>
        <v>0.79496353496742456</v>
      </c>
      <c r="AB467" s="1582">
        <f t="shared" si="376"/>
        <v>0.45083237412454336</v>
      </c>
      <c r="AD467" s="447">
        <f t="shared" si="377"/>
        <v>4</v>
      </c>
      <c r="AE467" s="448">
        <f t="shared" si="378"/>
        <v>2</v>
      </c>
      <c r="AG467" s="1584">
        <f t="shared" si="382"/>
        <v>0.41239679128218348</v>
      </c>
      <c r="AL467" s="497"/>
      <c r="AM467" s="468"/>
      <c r="AN467" s="468"/>
      <c r="AO467" s="468"/>
      <c r="AP467" s="468"/>
      <c r="AQ467" s="468"/>
      <c r="AT467" s="498"/>
      <c r="AU467" s="340"/>
      <c r="AV467" s="340"/>
      <c r="AW467" s="340"/>
      <c r="AX467" s="340"/>
      <c r="AY467" s="340"/>
      <c r="BA467" s="499"/>
    </row>
    <row r="468" spans="1:54" x14ac:dyDescent="0.15">
      <c r="A468" s="432">
        <v>87</v>
      </c>
      <c r="B468" s="457" t="str">
        <f t="shared" si="380"/>
        <v>WB.u</v>
      </c>
      <c r="C468" s="284" t="str">
        <f t="shared" si="368"/>
        <v>avoir une position de pouvoir -WB-</v>
      </c>
      <c r="D468" s="284" t="str">
        <f t="shared" si="369"/>
        <v>exercer une place de pouvoir élevée</v>
      </c>
      <c r="E468" s="493">
        <f t="shared" si="370"/>
        <v>0.19086172175351876</v>
      </c>
      <c r="F468" s="480"/>
      <c r="N468" s="284">
        <f t="shared" si="381"/>
        <v>82</v>
      </c>
      <c r="O468" s="494" t="str">
        <f>'212'!A28</f>
        <v>GW.b</v>
      </c>
      <c r="P468" s="284" t="str">
        <f t="shared" si="379"/>
        <v>s'insérer dans la société</v>
      </c>
      <c r="Q468" s="432" t="str">
        <f>'212'!O28</f>
        <v>G</v>
      </c>
      <c r="R468" s="432" t="str">
        <f>'212'!P28</f>
        <v>W</v>
      </c>
      <c r="S468" s="432" t="str">
        <f>'212'!Q28</f>
        <v>B</v>
      </c>
      <c r="T468" s="432" t="str">
        <f>'212'!R28</f>
        <v>R</v>
      </c>
      <c r="U468" s="432" t="str">
        <f>'212'!S28</f>
        <v>U</v>
      </c>
      <c r="W468" s="478">
        <f t="shared" si="383"/>
        <v>0.58059870525492874</v>
      </c>
      <c r="X468" s="478">
        <f t="shared" si="372"/>
        <v>0.18098694633355911</v>
      </c>
      <c r="Y468" s="478">
        <f t="shared" si="373"/>
        <v>0.23782856892670209</v>
      </c>
      <c r="Z468" s="478">
        <f t="shared" si="374"/>
        <v>0.79496353496742456</v>
      </c>
      <c r="AA468" s="478">
        <f t="shared" si="375"/>
        <v>0.73099056744574153</v>
      </c>
      <c r="AB468" s="1582">
        <f t="shared" si="376"/>
        <v>0.35219997442073553</v>
      </c>
      <c r="AD468" s="447">
        <f t="shared" si="377"/>
        <v>4</v>
      </c>
      <c r="AE468" s="448">
        <f t="shared" si="378"/>
        <v>2</v>
      </c>
      <c r="AG468" s="1584">
        <f t="shared" si="382"/>
        <v>0.25302952725922689</v>
      </c>
      <c r="AL468" s="497"/>
      <c r="AM468" s="468"/>
      <c r="AN468" s="468"/>
      <c r="AO468" s="468"/>
      <c r="AP468" s="468"/>
      <c r="AQ468" s="468"/>
      <c r="AT468" s="498"/>
      <c r="AU468" s="340"/>
      <c r="AV468" s="340"/>
      <c r="AW468" s="340"/>
      <c r="AX468" s="340"/>
      <c r="AY468" s="340"/>
      <c r="BA468" s="499"/>
    </row>
    <row r="469" spans="1:54" x14ac:dyDescent="0.15">
      <c r="A469" s="432">
        <v>88</v>
      </c>
      <c r="B469" s="457" t="str">
        <f t="shared" si="380"/>
        <v>B.gw</v>
      </c>
      <c r="C469" s="284" t="str">
        <f t="shared" si="368"/>
        <v>être le premier</v>
      </c>
      <c r="D469" s="284" t="str">
        <f t="shared" si="369"/>
        <v>être le dirigeant des autres</v>
      </c>
      <c r="E469" s="493">
        <f t="shared" si="370"/>
        <v>0.18373032373642431</v>
      </c>
      <c r="F469" s="480"/>
      <c r="N469" s="284">
        <f t="shared" si="381"/>
        <v>5</v>
      </c>
      <c r="O469" s="494" t="str">
        <f>'212'!A29</f>
        <v>GU.r</v>
      </c>
      <c r="P469" s="284" t="str">
        <f t="shared" si="379"/>
        <v>vivre avec agilité</v>
      </c>
      <c r="Q469" s="432" t="str">
        <f>'212'!O29</f>
        <v>G</v>
      </c>
      <c r="R469" s="432" t="str">
        <f>'212'!P29</f>
        <v>U</v>
      </c>
      <c r="S469" s="432" t="str">
        <f>'212'!Q29</f>
        <v>R</v>
      </c>
      <c r="T469" s="432" t="str">
        <f>'212'!R29</f>
        <v>W</v>
      </c>
      <c r="U469" s="432" t="str">
        <f>'212'!S29</f>
        <v>B</v>
      </c>
      <c r="W469" s="478">
        <f t="shared" si="383"/>
        <v>0.58059870525492874</v>
      </c>
      <c r="X469" s="478">
        <f t="shared" si="372"/>
        <v>0.73099056744574153</v>
      </c>
      <c r="Y469" s="478">
        <f t="shared" si="373"/>
        <v>0.79496353496742456</v>
      </c>
      <c r="Z469" s="478">
        <f t="shared" si="374"/>
        <v>0.18098694633355911</v>
      </c>
      <c r="AA469" s="478">
        <f t="shared" si="375"/>
        <v>0.23782856892670209</v>
      </c>
      <c r="AB469" s="1582">
        <f t="shared" si="376"/>
        <v>0.68362841607375302</v>
      </c>
      <c r="AD469" s="447">
        <f t="shared" si="377"/>
        <v>4</v>
      </c>
      <c r="AE469" s="448">
        <f t="shared" si="378"/>
        <v>2</v>
      </c>
      <c r="AG469" s="1584">
        <f t="shared" si="382"/>
        <v>0.7885416320467814</v>
      </c>
      <c r="AL469" s="497"/>
      <c r="AM469" s="468"/>
      <c r="AN469" s="468"/>
      <c r="AO469" s="468"/>
      <c r="AP469" s="468"/>
      <c r="AQ469" s="468"/>
      <c r="AT469" s="498"/>
      <c r="AU469" s="340"/>
      <c r="AV469" s="340"/>
      <c r="AW469" s="340"/>
      <c r="AX469" s="340"/>
      <c r="AY469" s="340"/>
      <c r="BA469" s="499"/>
    </row>
    <row r="470" spans="1:54" x14ac:dyDescent="0.15">
      <c r="A470" s="432">
        <v>89</v>
      </c>
      <c r="B470" s="457" t="str">
        <f t="shared" si="380"/>
        <v>W.bg</v>
      </c>
      <c r="C470" s="284" t="str">
        <f t="shared" si="368"/>
        <v>être un rouage du monde</v>
      </c>
      <c r="D470" s="284" t="str">
        <f t="shared" si="369"/>
        <v>remplir son rôle dans la complexité du système</v>
      </c>
      <c r="E470" s="493">
        <f t="shared" si="370"/>
        <v>0.16076957781901322</v>
      </c>
      <c r="F470" s="480"/>
      <c r="N470" s="284">
        <f t="shared" si="381"/>
        <v>27</v>
      </c>
      <c r="O470" s="494" t="str">
        <f>'212'!A30</f>
        <v>GU.w</v>
      </c>
      <c r="P470" s="284" t="str">
        <f t="shared" si="379"/>
        <v>vivre avec intelligence -GU-</v>
      </c>
      <c r="Q470" s="432" t="str">
        <f>'212'!O30</f>
        <v>G</v>
      </c>
      <c r="R470" s="432" t="str">
        <f>'212'!P30</f>
        <v>U</v>
      </c>
      <c r="S470" s="432" t="str">
        <f>'212'!Q30</f>
        <v>W</v>
      </c>
      <c r="T470" s="432" t="str">
        <f>'212'!R30</f>
        <v>B</v>
      </c>
      <c r="U470" s="432" t="str">
        <f>'212'!S30</f>
        <v>R</v>
      </c>
      <c r="W470" s="478">
        <f t="shared" si="383"/>
        <v>0.58059870525492874</v>
      </c>
      <c r="X470" s="478">
        <f t="shared" si="372"/>
        <v>0.73099056744574153</v>
      </c>
      <c r="Y470" s="478">
        <f t="shared" si="373"/>
        <v>0.18098694633355911</v>
      </c>
      <c r="Z470" s="478">
        <f t="shared" si="374"/>
        <v>0.23782856892670209</v>
      </c>
      <c r="AA470" s="478">
        <f t="shared" si="375"/>
        <v>0.79496353496742456</v>
      </c>
      <c r="AB470" s="1582">
        <f t="shared" si="376"/>
        <v>0.56083309834697981</v>
      </c>
      <c r="AD470" s="447">
        <f t="shared" si="377"/>
        <v>4</v>
      </c>
      <c r="AE470" s="448">
        <f t="shared" si="378"/>
        <v>2</v>
      </c>
      <c r="AG470" s="1584">
        <f t="shared" si="382"/>
        <v>0.59013265203906906</v>
      </c>
      <c r="AL470" s="497"/>
      <c r="AM470" s="468"/>
      <c r="AN470" s="468"/>
      <c r="AO470" s="468"/>
      <c r="AP470" s="468"/>
      <c r="AQ470" s="468"/>
      <c r="AT470" s="498"/>
      <c r="AU470" s="340"/>
      <c r="AV470" s="340"/>
      <c r="AW470" s="340"/>
      <c r="AX470" s="340"/>
      <c r="AY470" s="340"/>
      <c r="BA470" s="499"/>
    </row>
    <row r="471" spans="1:54" x14ac:dyDescent="0.15">
      <c r="A471" s="432">
        <v>90</v>
      </c>
      <c r="B471" s="457" t="str">
        <f t="shared" si="380"/>
        <v>WB.g</v>
      </c>
      <c r="C471" s="284" t="str">
        <f t="shared" si="368"/>
        <v>avoir une position de prestige</v>
      </c>
      <c r="D471" s="284" t="str">
        <f t="shared" si="369"/>
        <v>occuper une place d'exception</v>
      </c>
      <c r="E471" s="493">
        <f t="shared" si="370"/>
        <v>0.14226199249489446</v>
      </c>
      <c r="F471" s="480"/>
      <c r="N471" s="284">
        <f t="shared" si="381"/>
        <v>24</v>
      </c>
      <c r="O471" s="494" t="str">
        <f>'212'!A31</f>
        <v>GU.b</v>
      </c>
      <c r="P471" s="284" t="str">
        <f t="shared" si="379"/>
        <v>vivre avec dextérité</v>
      </c>
      <c r="Q471" s="432" t="str">
        <f>'212'!O31</f>
        <v>G</v>
      </c>
      <c r="R471" s="432" t="str">
        <f>'212'!P31</f>
        <v>U</v>
      </c>
      <c r="S471" s="432" t="str">
        <f>'212'!Q31</f>
        <v>B</v>
      </c>
      <c r="T471" s="432" t="str">
        <f>'212'!R31</f>
        <v>R</v>
      </c>
      <c r="U471" s="432" t="str">
        <f>'212'!S31</f>
        <v>W</v>
      </c>
      <c r="W471" s="478">
        <f t="shared" si="383"/>
        <v>0.58059870525492874</v>
      </c>
      <c r="X471" s="478">
        <f t="shared" si="372"/>
        <v>0.73099056744574153</v>
      </c>
      <c r="Y471" s="478">
        <f t="shared" si="373"/>
        <v>0.23782856892670209</v>
      </c>
      <c r="Z471" s="478">
        <f t="shared" si="374"/>
        <v>0.79496353496742456</v>
      </c>
      <c r="AA471" s="478">
        <f t="shared" si="375"/>
        <v>0.18098694633355911</v>
      </c>
      <c r="AB471" s="1582">
        <f t="shared" si="376"/>
        <v>0.57220142286560849</v>
      </c>
      <c r="AD471" s="447">
        <f t="shared" si="377"/>
        <v>4</v>
      </c>
      <c r="AE471" s="448">
        <f t="shared" si="378"/>
        <v>2</v>
      </c>
      <c r="AG471" s="1584">
        <f t="shared" si="382"/>
        <v>0.60850124877299805</v>
      </c>
      <c r="AL471" s="497"/>
      <c r="AM471" s="468"/>
      <c r="AN471" s="468"/>
      <c r="AO471" s="468"/>
      <c r="AP471" s="468"/>
      <c r="AQ471" s="468"/>
      <c r="AT471" s="498"/>
      <c r="AU471" s="340"/>
      <c r="AV471" s="340"/>
      <c r="AW471" s="340"/>
      <c r="AX471" s="340"/>
      <c r="AY471" s="340"/>
      <c r="BA471" s="499"/>
    </row>
    <row r="472" spans="1:54" x14ac:dyDescent="0.15">
      <c r="O472" s="494"/>
    </row>
    <row r="473" spans="1:54" x14ac:dyDescent="0.15">
      <c r="AL473" s="432">
        <f>SUM(AM473:AQ473)</f>
        <v>15</v>
      </c>
      <c r="AM473" s="432">
        <v>5</v>
      </c>
      <c r="AN473" s="432">
        <v>4</v>
      </c>
      <c r="AO473" s="432">
        <v>3</v>
      </c>
      <c r="AP473" s="432">
        <v>2</v>
      </c>
      <c r="AQ473" s="432">
        <v>1</v>
      </c>
    </row>
    <row r="474" spans="1:54" x14ac:dyDescent="0.15">
      <c r="AM474" s="340">
        <f>VLOOKUP(AM475,$I$5:$K$9,3,FALSE)+1/10^(3+HLOOKUP(AM475,AU475:AY476,2,FALSE))</f>
        <v>0.1810869463335591</v>
      </c>
      <c r="AN474" s="340">
        <f t="shared" ref="AN474:AO474" si="384">VLOOKUP(AN475,$I$5:$K$9,3,FALSE)+1/10^(3+HLOOKUP(AN475,AV475:AZ476,2,FALSE))</f>
        <v>0.73099066744574148</v>
      </c>
      <c r="AO474" s="340">
        <f t="shared" si="384"/>
        <v>0.2378385689267021</v>
      </c>
      <c r="AP474" s="340">
        <f>VLOOKUP(AP475,$I$5:$K$9,3,FALSE)+1/10^(3+HLOOKUP(AP475,AX475:BB476,2,FALSE))</f>
        <v>0.79496354496742461</v>
      </c>
      <c r="AQ474" s="340">
        <f>VLOOKUP(AQ475,$I$5:$K$9,3,FALSE)+1/10^(3+HLOOKUP(AQ475,AY475:BC476,2,FALSE))</f>
        <v>0.58059970525492877</v>
      </c>
      <c r="AU474" s="432"/>
      <c r="AV474" s="432"/>
      <c r="AW474" s="432"/>
      <c r="AX474" s="432"/>
      <c r="AY474" s="432"/>
    </row>
    <row r="475" spans="1:54" ht="12.75" x14ac:dyDescent="0.2">
      <c r="A475" s="455"/>
      <c r="B475" s="453"/>
      <c r="C475" s="454" t="s">
        <v>262</v>
      </c>
      <c r="D475" s="479"/>
      <c r="E475" s="455"/>
      <c r="F475" s="456"/>
      <c r="W475" s="478"/>
      <c r="X475" s="478"/>
      <c r="Y475" s="478"/>
      <c r="Z475" s="478"/>
      <c r="AA475" s="478"/>
      <c r="AF475" s="1585">
        <v>0.75</v>
      </c>
      <c r="AG475" s="1585">
        <v>0.25</v>
      </c>
      <c r="AL475" s="284" t="s">
        <v>241</v>
      </c>
      <c r="AM475" s="432" t="s">
        <v>0</v>
      </c>
      <c r="AN475" s="432" t="s">
        <v>3</v>
      </c>
      <c r="AO475" s="432" t="s">
        <v>2</v>
      </c>
      <c r="AP475" s="432" t="s">
        <v>4</v>
      </c>
      <c r="AQ475" s="432" t="s">
        <v>5</v>
      </c>
      <c r="AT475" s="284" t="s">
        <v>240</v>
      </c>
      <c r="AU475" s="432" t="s">
        <v>0</v>
      </c>
      <c r="AV475" s="432" t="s">
        <v>3</v>
      </c>
      <c r="AW475" s="432" t="s">
        <v>2</v>
      </c>
      <c r="AX475" s="432" t="s">
        <v>4</v>
      </c>
      <c r="AY475" s="432" t="s">
        <v>5</v>
      </c>
    </row>
    <row r="476" spans="1:54" x14ac:dyDescent="0.15">
      <c r="F476" s="480"/>
      <c r="AU476" s="432">
        <v>1</v>
      </c>
      <c r="AV476" s="432">
        <v>4</v>
      </c>
      <c r="AW476" s="432">
        <v>2</v>
      </c>
      <c r="AX476" s="432">
        <v>5</v>
      </c>
      <c r="AY476" s="432">
        <v>3</v>
      </c>
    </row>
    <row r="477" spans="1:54" x14ac:dyDescent="0.15">
      <c r="A477" s="432">
        <v>1</v>
      </c>
      <c r="B477" s="457" t="str">
        <f t="shared" ref="B477:B540" si="385">VLOOKUP(A477,$N$477:$AI$836,2,FALSE)</f>
        <v>RU G BW</v>
      </c>
      <c r="C477" s="284" t="str">
        <f t="shared" ref="C477:C540" si="386">VLOOKUP(B477,LibProfils,4,FALSE)</f>
        <v>vivre ses rêves (et vivre avec légèreté)</v>
      </c>
      <c r="D477" s="284" t="str">
        <f t="shared" ref="D477:D540" si="387">VLOOKUP(B477,LibProfils,5,FALSE)</f>
        <v>laisser libre cours à son imagination (et mettre sa joie au commandes)</v>
      </c>
      <c r="E477" s="493">
        <f t="shared" ref="E477:E540" si="388">VLOOKUP(A477,$N$477:$AI$836,20,FALSE)</f>
        <v>0.87179463103568233</v>
      </c>
      <c r="F477" s="480" t="str">
        <f t="shared" ref="F477:F540" si="389">VLOOKUP(B477,LibProfils,6,FALSE)</f>
        <v>UR.g</v>
      </c>
      <c r="N477" s="284">
        <f>RANK(AG477,$AG$477:$AG$836)</f>
        <v>263</v>
      </c>
      <c r="O477" s="494" t="str">
        <f>'360'!A2</f>
        <v>W UB RG</v>
      </c>
      <c r="P477" s="284" t="str">
        <f t="shared" ref="P477:P540" si="390">VLOOKUP(O477,LibProfils,4,FALSE)</f>
        <v>servir l'organisation (et apporter de l'ordre au monde)</v>
      </c>
      <c r="Q477" s="432" t="str">
        <f>VLOOKUP(O477,'360'!A2:AN363,13,FALSE)</f>
        <v>W</v>
      </c>
      <c r="R477" s="432" t="str">
        <f>VLOOKUP(O477,'360'!A2:AN363,14,FALSE)</f>
        <v>U</v>
      </c>
      <c r="S477" s="432" t="str">
        <f>VLOOKUP(O477,'360'!A2:AN363,15,FALSE)</f>
        <v>B</v>
      </c>
      <c r="T477" s="432" t="str">
        <f>VLOOKUP(O477,'360'!A2:AN363,16,FALSE)</f>
        <v>R</v>
      </c>
      <c r="U477" s="432" t="str">
        <f>VLOOKUP(O477,'360'!A2:AN363,17,FALSE)</f>
        <v>G</v>
      </c>
      <c r="W477" s="478">
        <f>AM477</f>
        <v>0.21054173506982804</v>
      </c>
      <c r="X477" s="478">
        <f t="shared" ref="X477:AA492" si="391">AN477</f>
        <v>0.86184424515482938</v>
      </c>
      <c r="Y477" s="478">
        <f t="shared" si="391"/>
        <v>0.45737306768466396</v>
      </c>
      <c r="Z477" s="478">
        <f t="shared" si="391"/>
        <v>0.37737580785832531</v>
      </c>
      <c r="AA477" s="478">
        <f t="shared" si="391"/>
        <v>0.3444731338817747</v>
      </c>
      <c r="AB477" s="1582">
        <f>AL477</f>
        <v>0.46476197390805835</v>
      </c>
      <c r="AG477" s="1584">
        <f>(AB477-$AG$475)/$AF$475</f>
        <v>0.28634929854407781</v>
      </c>
      <c r="AJ477" s="478"/>
      <c r="AL477" s="497">
        <f t="shared" ref="AL477:AL540" si="392">(AM477*AM$473+AN477*AN$473+AO477*AO$473+AP477*AP$473+AQ477*AQ$473)/$AL$473</f>
        <v>0.46476197390805835</v>
      </c>
      <c r="AM477" s="468">
        <f>MIN(AU477,AM$474)/MAX(AU477,AM$474)</f>
        <v>0.21054173506982804</v>
      </c>
      <c r="AN477" s="468">
        <f t="shared" ref="AN477:AQ492" si="393">MIN(AV477,AN$474)/MAX(AV477,AN$474)</f>
        <v>0.86184424515482938</v>
      </c>
      <c r="AO477" s="468">
        <f t="shared" si="393"/>
        <v>0.45737306768466396</v>
      </c>
      <c r="AP477" s="468">
        <f t="shared" si="393"/>
        <v>0.37737580785832531</v>
      </c>
      <c r="AQ477" s="468">
        <f t="shared" si="393"/>
        <v>0.3444731338817747</v>
      </c>
      <c r="AT477" s="498">
        <f>SUM(AU477:AY477)</f>
        <v>2.51011111</v>
      </c>
      <c r="AU477" s="340">
        <f>VLOOKUP($O477,'360'!$A$2:$AN$363,26,FALSE)/100+1/10^(3+AU$476)</f>
        <v>0.86009999999999998</v>
      </c>
      <c r="AV477" s="340">
        <f>VLOOKUP($O477,'360'!$A$2:$AN$363,27,FALSE)/100+1/10^(3+AV$476)</f>
        <v>0.63000009999999995</v>
      </c>
      <c r="AW477" s="340">
        <f>VLOOKUP($O477,'360'!$A$2:$AN$363,28,FALSE)/100+1/10^(3+AW$476)</f>
        <v>0.52000999999999997</v>
      </c>
      <c r="AX477" s="340">
        <f>VLOOKUP($O477,'360'!$A$2:$AN$363,29,FALSE)/100+1/10^(3+AX$476)</f>
        <v>0.30000000999999998</v>
      </c>
      <c r="AY477" s="340">
        <f>VLOOKUP($O477,'360'!$A$2:$AN$363,30,FALSE)/100+1/10^(3+AY$476)</f>
        <v>0.20000100000000001</v>
      </c>
      <c r="BA477" s="499" t="str">
        <f t="shared" ref="BA477:BA540" si="394">O477</f>
        <v>W UB RG</v>
      </c>
      <c r="BB477" s="284" t="str">
        <f t="shared" ref="BB477:BB540" si="395">P477</f>
        <v>servir l'organisation (et apporter de l'ordre au monde)</v>
      </c>
    </row>
    <row r="478" spans="1:54" x14ac:dyDescent="0.15">
      <c r="A478" s="432">
        <v>2</v>
      </c>
      <c r="B478" s="457" t="str">
        <f t="shared" si="385"/>
        <v>UR G BW</v>
      </c>
      <c r="C478" s="284" t="str">
        <f t="shared" si="386"/>
        <v>vivre ses rêves (et être ingénieux)</v>
      </c>
      <c r="D478" s="284" t="str">
        <f t="shared" si="387"/>
        <v>laisser libre cours à son imagination (et s'adapter avec créativité)</v>
      </c>
      <c r="E478" s="493">
        <f t="shared" si="388"/>
        <v>0.83425021750680495</v>
      </c>
      <c r="F478" s="480" t="str">
        <f t="shared" si="389"/>
        <v>UR.g</v>
      </c>
      <c r="N478" s="284">
        <f t="shared" ref="N478:N541" si="396">RANK(AG478,$AG$477:$AG$836)</f>
        <v>266</v>
      </c>
      <c r="O478" s="494" t="str">
        <f>'360'!A3</f>
        <v>W UB GR</v>
      </c>
      <c r="P478" s="284" t="str">
        <f t="shared" si="390"/>
        <v>servir l'organisation (et structurer le monde -WU-)</v>
      </c>
      <c r="Q478" s="432" t="str">
        <f>VLOOKUP(O478,'360'!A3:AN364,13,FALSE)</f>
        <v>W</v>
      </c>
      <c r="R478" s="432" t="str">
        <f>VLOOKUP(O478,'360'!A3:AN364,14,FALSE)</f>
        <v>U</v>
      </c>
      <c r="S478" s="432" t="str">
        <f>VLOOKUP(O478,'360'!A3:AN364,15,FALSE)</f>
        <v>B</v>
      </c>
      <c r="T478" s="432" t="str">
        <f>VLOOKUP(O478,'360'!A3:AN364,16,FALSE)</f>
        <v>G</v>
      </c>
      <c r="U478" s="432" t="str">
        <f>VLOOKUP(O478,'360'!A3:AN364,17,FALSE)</f>
        <v>R</v>
      </c>
      <c r="W478" s="478">
        <f t="shared" ref="W478:AA541" si="397">AM478</f>
        <v>0.21054173506982804</v>
      </c>
      <c r="X478" s="478">
        <f t="shared" si="391"/>
        <v>0.86184424515482938</v>
      </c>
      <c r="Y478" s="478">
        <f t="shared" si="391"/>
        <v>0.45737306768466396</v>
      </c>
      <c r="Z478" s="478">
        <f t="shared" si="391"/>
        <v>0.2515838760986146</v>
      </c>
      <c r="AA478" s="478">
        <f t="shared" si="391"/>
        <v>0.51670883964413317</v>
      </c>
      <c r="AB478" s="1582">
        <f t="shared" ref="AB478:AB541" si="398">AL478</f>
        <v>0.45947209672425415</v>
      </c>
      <c r="AG478" s="1584">
        <f t="shared" ref="AG478:AG541" si="399">(AB478-$AG$475)/$AF$475</f>
        <v>0.27929612896567219</v>
      </c>
      <c r="AL478" s="497">
        <f t="shared" si="392"/>
        <v>0.45947209672425415</v>
      </c>
      <c r="AM478" s="468">
        <f t="shared" ref="AM478:AQ541" si="400">MIN(AU478,AM$474)/MAX(AU478,AM$474)</f>
        <v>0.21054173506982804</v>
      </c>
      <c r="AN478" s="468">
        <f t="shared" si="393"/>
        <v>0.86184424515482938</v>
      </c>
      <c r="AO478" s="468">
        <f t="shared" si="393"/>
        <v>0.45737306768466396</v>
      </c>
      <c r="AP478" s="468">
        <f t="shared" si="393"/>
        <v>0.2515838760986146</v>
      </c>
      <c r="AQ478" s="468">
        <f t="shared" si="393"/>
        <v>0.51670883964413317</v>
      </c>
      <c r="AT478" s="498">
        <f t="shared" ref="AT478:AT541" si="401">SUM(AU478:AY478)</f>
        <v>2.51011111</v>
      </c>
      <c r="AU478" s="340">
        <f>VLOOKUP($O478,'360'!$A$2:$AN$363,26,FALSE)/100+1/10^(3+AU$476)</f>
        <v>0.86009999999999998</v>
      </c>
      <c r="AV478" s="340">
        <f>VLOOKUP($O478,'360'!$A$2:$AN$363,27,FALSE)/100+1/10^(3+AV$476)</f>
        <v>0.63000009999999995</v>
      </c>
      <c r="AW478" s="340">
        <f>VLOOKUP($O478,'360'!$A$2:$AN$363,28,FALSE)/100+1/10^(3+AW$476)</f>
        <v>0.52000999999999997</v>
      </c>
      <c r="AX478" s="340">
        <f>VLOOKUP($O478,'360'!$A$2:$AN$363,29,FALSE)/100+1/10^(3+AX$476)</f>
        <v>0.20000001000000001</v>
      </c>
      <c r="AY478" s="340">
        <f>VLOOKUP($O478,'360'!$A$2:$AN$363,30,FALSE)/100+1/10^(3+AY$476)</f>
        <v>0.30000099999999996</v>
      </c>
      <c r="BA478" s="499" t="str">
        <f t="shared" si="394"/>
        <v>W UB GR</v>
      </c>
      <c r="BB478" s="284" t="str">
        <f t="shared" si="395"/>
        <v>servir l'organisation (et structurer le monde -WU-)</v>
      </c>
    </row>
    <row r="479" spans="1:54" x14ac:dyDescent="0.15">
      <c r="A479" s="432">
        <v>3</v>
      </c>
      <c r="B479" s="457" t="str">
        <f t="shared" si="385"/>
        <v>R UG BW</v>
      </c>
      <c r="C479" s="284" t="str">
        <f t="shared" si="386"/>
        <v>vivre l'aventure (et suivre ses idées)</v>
      </c>
      <c r="D479" s="284" t="str">
        <f t="shared" si="387"/>
        <v>explorer l'inconnu sans souci des risques (et explorer sans contrainte)</v>
      </c>
      <c r="E479" s="493">
        <f t="shared" si="388"/>
        <v>0.83066439081995869</v>
      </c>
      <c r="F479" s="480" t="str">
        <f t="shared" si="389"/>
        <v>R.gu</v>
      </c>
      <c r="N479" s="284">
        <f t="shared" si="396"/>
        <v>163</v>
      </c>
      <c r="O479" s="494" t="str">
        <f>'360'!A4</f>
        <v>W UR BG</v>
      </c>
      <c r="P479" s="284" t="str">
        <f t="shared" si="390"/>
        <v>être utile (et apporter de l'ordre au monde)</v>
      </c>
      <c r="Q479" s="432" t="str">
        <f>VLOOKUP(O479,'360'!A4:AN365,13,FALSE)</f>
        <v>W</v>
      </c>
      <c r="R479" s="432" t="str">
        <f>VLOOKUP(O479,'360'!A4:AN365,14,FALSE)</f>
        <v>U</v>
      </c>
      <c r="S479" s="432" t="str">
        <f>VLOOKUP(O479,'360'!A4:AN365,15,FALSE)</f>
        <v>R</v>
      </c>
      <c r="T479" s="432" t="str">
        <f>VLOOKUP(O479,'360'!A4:AN365,16,FALSE)</f>
        <v>B</v>
      </c>
      <c r="U479" s="432" t="str">
        <f>VLOOKUP(O479,'360'!A4:AN365,17,FALSE)</f>
        <v>G</v>
      </c>
      <c r="W479" s="478">
        <f t="shared" si="397"/>
        <v>0.21054173506982804</v>
      </c>
      <c r="X479" s="478">
        <f t="shared" si="391"/>
        <v>0.86184424515482938</v>
      </c>
      <c r="Y479" s="478">
        <f t="shared" si="391"/>
        <v>0.79276880412886941</v>
      </c>
      <c r="Z479" s="478">
        <f t="shared" si="391"/>
        <v>0.65411805772968901</v>
      </c>
      <c r="AA479" s="478">
        <f t="shared" si="391"/>
        <v>0.3444731338817747</v>
      </c>
      <c r="AB479" s="1582">
        <f t="shared" si="398"/>
        <v>0.5687400878464145</v>
      </c>
      <c r="AG479" s="1584">
        <f t="shared" si="399"/>
        <v>0.42498678379521931</v>
      </c>
      <c r="AL479" s="497">
        <f t="shared" si="392"/>
        <v>0.5687400878464145</v>
      </c>
      <c r="AM479" s="468">
        <f t="shared" si="400"/>
        <v>0.21054173506982804</v>
      </c>
      <c r="AN479" s="468">
        <f t="shared" si="393"/>
        <v>0.86184424515482938</v>
      </c>
      <c r="AO479" s="468">
        <f t="shared" si="393"/>
        <v>0.79276880412886941</v>
      </c>
      <c r="AP479" s="468">
        <f t="shared" si="393"/>
        <v>0.65411805772968901</v>
      </c>
      <c r="AQ479" s="468">
        <f t="shared" si="393"/>
        <v>0.3444731338817747</v>
      </c>
      <c r="AT479" s="498">
        <f t="shared" si="401"/>
        <v>2.5101111099999995</v>
      </c>
      <c r="AU479" s="340">
        <f>VLOOKUP($O479,'360'!$A$2:$AN$363,26,FALSE)/100+1/10^(3+AU$476)</f>
        <v>0.86009999999999998</v>
      </c>
      <c r="AV479" s="340">
        <f>VLOOKUP($O479,'360'!$A$2:$AN$363,27,FALSE)/100+1/10^(3+AV$476)</f>
        <v>0.63000009999999995</v>
      </c>
      <c r="AW479" s="340">
        <f>VLOOKUP($O479,'360'!$A$2:$AN$363,28,FALSE)/100+1/10^(3+AW$476)</f>
        <v>0.30001</v>
      </c>
      <c r="AX479" s="340">
        <f>VLOOKUP($O479,'360'!$A$2:$AN$363,29,FALSE)/100+1/10^(3+AX$476)</f>
        <v>0.52000001000000007</v>
      </c>
      <c r="AY479" s="340">
        <f>VLOOKUP($O479,'360'!$A$2:$AN$363,30,FALSE)/100+1/10^(3+AY$476)</f>
        <v>0.20000100000000001</v>
      </c>
      <c r="BA479" s="499" t="str">
        <f t="shared" si="394"/>
        <v>W UR BG</v>
      </c>
      <c r="BB479" s="284" t="str">
        <f t="shared" si="395"/>
        <v>être utile (et apporter de l'ordre au monde)</v>
      </c>
    </row>
    <row r="480" spans="1:54" x14ac:dyDescent="0.15">
      <c r="A480" s="432">
        <v>4</v>
      </c>
      <c r="B480" s="457" t="str">
        <f t="shared" si="385"/>
        <v>U RG BW</v>
      </c>
      <c r="C480" s="284" t="str">
        <f t="shared" si="386"/>
        <v>développer la connaissance (et suivre ses idées)</v>
      </c>
      <c r="D480" s="284" t="str">
        <f t="shared" si="387"/>
        <v>comprendre l'inconnu (et explorer sans contrainte)</v>
      </c>
      <c r="E480" s="493">
        <f t="shared" si="388"/>
        <v>0.80300262846252679</v>
      </c>
      <c r="F480" s="480" t="str">
        <f t="shared" si="389"/>
        <v>U.rg</v>
      </c>
      <c r="N480" s="284">
        <f t="shared" si="396"/>
        <v>143</v>
      </c>
      <c r="O480" s="494" t="str">
        <f>'360'!A5</f>
        <v>W UR GB</v>
      </c>
      <c r="P480" s="284" t="str">
        <f t="shared" si="390"/>
        <v>être utile (et être utile au monde)</v>
      </c>
      <c r="Q480" s="432" t="str">
        <f>VLOOKUP(O480,'360'!A5:AN366,13,FALSE)</f>
        <v>W</v>
      </c>
      <c r="R480" s="432" t="str">
        <f>VLOOKUP(O480,'360'!A5:AN366,14,FALSE)</f>
        <v>U</v>
      </c>
      <c r="S480" s="432" t="str">
        <f>VLOOKUP(O480,'360'!A5:AN366,15,FALSE)</f>
        <v>R</v>
      </c>
      <c r="T480" s="432" t="str">
        <f>VLOOKUP(O480,'360'!A5:AN366,16,FALSE)</f>
        <v>G</v>
      </c>
      <c r="U480" s="432" t="str">
        <f>VLOOKUP(O480,'360'!A5:AN366,17,FALSE)</f>
        <v>B</v>
      </c>
      <c r="W480" s="478">
        <f t="shared" si="397"/>
        <v>0.21054173506982804</v>
      </c>
      <c r="X480" s="478">
        <f t="shared" si="391"/>
        <v>0.86184424515482938</v>
      </c>
      <c r="Y480" s="478">
        <f t="shared" si="391"/>
        <v>0.84094855137494451</v>
      </c>
      <c r="Z480" s="478">
        <f t="shared" si="391"/>
        <v>0.65411805772968901</v>
      </c>
      <c r="AA480" s="478">
        <f t="shared" si="391"/>
        <v>0.51670883964413317</v>
      </c>
      <c r="AB480" s="1582">
        <f t="shared" si="398"/>
        <v>0.58985841767978686</v>
      </c>
      <c r="AG480" s="1584">
        <f t="shared" si="399"/>
        <v>0.4531445569063825</v>
      </c>
      <c r="AL480" s="497">
        <f t="shared" si="392"/>
        <v>0.58985841767978686</v>
      </c>
      <c r="AM480" s="468">
        <f t="shared" si="400"/>
        <v>0.21054173506982804</v>
      </c>
      <c r="AN480" s="468">
        <f t="shared" si="393"/>
        <v>0.86184424515482938</v>
      </c>
      <c r="AO480" s="468">
        <f t="shared" si="393"/>
        <v>0.84094855137494451</v>
      </c>
      <c r="AP480" s="468">
        <f t="shared" si="393"/>
        <v>0.65411805772968901</v>
      </c>
      <c r="AQ480" s="468">
        <f t="shared" si="393"/>
        <v>0.51670883964413317</v>
      </c>
      <c r="AT480" s="498">
        <f t="shared" si="401"/>
        <v>2.51011111</v>
      </c>
      <c r="AU480" s="340">
        <f>VLOOKUP($O480,'360'!$A$2:$AN$363,26,FALSE)/100+1/10^(3+AU$476)</f>
        <v>0.86009999999999998</v>
      </c>
      <c r="AV480" s="340">
        <f>VLOOKUP($O480,'360'!$A$2:$AN$363,27,FALSE)/100+1/10^(3+AV$476)</f>
        <v>0.63000009999999995</v>
      </c>
      <c r="AW480" s="340">
        <f>VLOOKUP($O480,'360'!$A$2:$AN$363,28,FALSE)/100+1/10^(3+AW$476)</f>
        <v>0.20001000000000002</v>
      </c>
      <c r="AX480" s="340">
        <f>VLOOKUP($O480,'360'!$A$2:$AN$363,29,FALSE)/100+1/10^(3+AX$476)</f>
        <v>0.52000001000000007</v>
      </c>
      <c r="AY480" s="340">
        <f>VLOOKUP($O480,'360'!$A$2:$AN$363,30,FALSE)/100+1/10^(3+AY$476)</f>
        <v>0.30000099999999996</v>
      </c>
      <c r="BA480" s="499" t="str">
        <f t="shared" si="394"/>
        <v>W UR GB</v>
      </c>
      <c r="BB480" s="284" t="str">
        <f t="shared" si="395"/>
        <v>être utile (et être utile au monde)</v>
      </c>
    </row>
    <row r="481" spans="1:54" x14ac:dyDescent="0.15">
      <c r="A481" s="432">
        <v>5</v>
      </c>
      <c r="B481" s="457" t="str">
        <f t="shared" si="385"/>
        <v>GU R BW</v>
      </c>
      <c r="C481" s="284" t="str">
        <f t="shared" si="386"/>
        <v>vivre avec agilité (et vivre avec légèreté)</v>
      </c>
      <c r="D481" s="284" t="str">
        <f t="shared" si="387"/>
        <v>être agile en toute circonstance (et mettre sa joie au commandes)</v>
      </c>
      <c r="E481" s="493">
        <f t="shared" si="388"/>
        <v>0.79629730125188158</v>
      </c>
      <c r="F481" s="480" t="str">
        <f t="shared" si="389"/>
        <v>GU.r</v>
      </c>
      <c r="N481" s="284">
        <f t="shared" si="396"/>
        <v>175</v>
      </c>
      <c r="O481" s="494" t="str">
        <f>'360'!A6</f>
        <v>W UG BR</v>
      </c>
      <c r="P481" s="284" t="str">
        <f t="shared" si="390"/>
        <v>cultiver la paix -W- (et structurer le monde -WU-)</v>
      </c>
      <c r="Q481" s="432" t="str">
        <f>VLOOKUP(O481,'360'!A6:AN367,13,FALSE)</f>
        <v>W</v>
      </c>
      <c r="R481" s="432" t="str">
        <f>VLOOKUP(O481,'360'!A6:AN367,14,FALSE)</f>
        <v>U</v>
      </c>
      <c r="S481" s="432" t="str">
        <f>VLOOKUP(O481,'360'!A6:AN367,15,FALSE)</f>
        <v>G</v>
      </c>
      <c r="T481" s="432" t="str">
        <f>VLOOKUP(O481,'360'!A6:AN367,16,FALSE)</f>
        <v>B</v>
      </c>
      <c r="U481" s="432" t="str">
        <f>VLOOKUP(O481,'360'!A6:AN367,17,FALSE)</f>
        <v>R</v>
      </c>
      <c r="W481" s="478">
        <f t="shared" si="397"/>
        <v>0.21054173506982804</v>
      </c>
      <c r="X481" s="478">
        <f t="shared" si="391"/>
        <v>0.86184424515482938</v>
      </c>
      <c r="Y481" s="478">
        <f t="shared" si="391"/>
        <v>0.79276880412886941</v>
      </c>
      <c r="Z481" s="478">
        <f t="shared" si="391"/>
        <v>0.2515838760986146</v>
      </c>
      <c r="AA481" s="478">
        <f t="shared" si="391"/>
        <v>0.89562739232132205</v>
      </c>
      <c r="AB481" s="1582">
        <f t="shared" si="398"/>
        <v>0.55181248085824108</v>
      </c>
      <c r="AG481" s="1584">
        <f t="shared" si="399"/>
        <v>0.40241664114432146</v>
      </c>
      <c r="AL481" s="497">
        <f t="shared" si="392"/>
        <v>0.55181248085824108</v>
      </c>
      <c r="AM481" s="468">
        <f t="shared" si="400"/>
        <v>0.21054173506982804</v>
      </c>
      <c r="AN481" s="468">
        <f t="shared" si="393"/>
        <v>0.86184424515482938</v>
      </c>
      <c r="AO481" s="468">
        <f t="shared" si="393"/>
        <v>0.79276880412886941</v>
      </c>
      <c r="AP481" s="468">
        <f t="shared" si="393"/>
        <v>0.2515838760986146</v>
      </c>
      <c r="AQ481" s="468">
        <f t="shared" si="393"/>
        <v>0.89562739232132205</v>
      </c>
      <c r="AT481" s="498">
        <f t="shared" si="401"/>
        <v>2.51011111</v>
      </c>
      <c r="AU481" s="340">
        <f>VLOOKUP($O481,'360'!$A$2:$AN$363,26,FALSE)/100+1/10^(3+AU$476)</f>
        <v>0.86009999999999998</v>
      </c>
      <c r="AV481" s="340">
        <f>VLOOKUP($O481,'360'!$A$2:$AN$363,27,FALSE)/100+1/10^(3+AV$476)</f>
        <v>0.63000009999999995</v>
      </c>
      <c r="AW481" s="340">
        <f>VLOOKUP($O481,'360'!$A$2:$AN$363,28,FALSE)/100+1/10^(3+AW$476)</f>
        <v>0.30001</v>
      </c>
      <c r="AX481" s="340">
        <f>VLOOKUP($O481,'360'!$A$2:$AN$363,29,FALSE)/100+1/10^(3+AX$476)</f>
        <v>0.20000001000000001</v>
      </c>
      <c r="AY481" s="340">
        <f>VLOOKUP($O481,'360'!$A$2:$AN$363,30,FALSE)/100+1/10^(3+AY$476)</f>
        <v>0.52000100000000005</v>
      </c>
      <c r="BA481" s="499" t="str">
        <f t="shared" si="394"/>
        <v>W UG BR</v>
      </c>
      <c r="BB481" s="284" t="str">
        <f t="shared" si="395"/>
        <v>cultiver la paix -W- (et structurer le monde -WU-)</v>
      </c>
    </row>
    <row r="482" spans="1:54" x14ac:dyDescent="0.15">
      <c r="A482" s="432">
        <v>6</v>
      </c>
      <c r="B482" s="457" t="str">
        <f t="shared" si="385"/>
        <v>UG R BW</v>
      </c>
      <c r="C482" s="284" t="str">
        <f t="shared" si="386"/>
        <v>vivre avec agilité (et suivre ses idées)</v>
      </c>
      <c r="D482" s="284" t="str">
        <f t="shared" si="387"/>
        <v>être agile en toute circonstance (et explorer sans contrainte)</v>
      </c>
      <c r="E482" s="493">
        <f t="shared" si="388"/>
        <v>0.78670168304110089</v>
      </c>
      <c r="F482" s="480" t="str">
        <f t="shared" si="389"/>
        <v>GU.r</v>
      </c>
      <c r="N482" s="284">
        <f t="shared" si="396"/>
        <v>152</v>
      </c>
      <c r="O482" s="494" t="str">
        <f>'360'!A7</f>
        <v>W UG RB</v>
      </c>
      <c r="P482" s="284" t="str">
        <f t="shared" si="390"/>
        <v>cultiver la paix -W- (et être utile au monde)</v>
      </c>
      <c r="Q482" s="432" t="str">
        <f>VLOOKUP(O482,'360'!A7:AN368,13,FALSE)</f>
        <v>W</v>
      </c>
      <c r="R482" s="432" t="str">
        <f>VLOOKUP(O482,'360'!A7:AN368,14,FALSE)</f>
        <v>U</v>
      </c>
      <c r="S482" s="432" t="str">
        <f>VLOOKUP(O482,'360'!A7:AN368,15,FALSE)</f>
        <v>G</v>
      </c>
      <c r="T482" s="432" t="str">
        <f>VLOOKUP(O482,'360'!A7:AN368,16,FALSE)</f>
        <v>R</v>
      </c>
      <c r="U482" s="432" t="str">
        <f>VLOOKUP(O482,'360'!A7:AN368,17,FALSE)</f>
        <v>B</v>
      </c>
      <c r="W482" s="478">
        <f t="shared" si="397"/>
        <v>0.21054173506982804</v>
      </c>
      <c r="X482" s="478">
        <f t="shared" si="391"/>
        <v>0.86184424515482938</v>
      </c>
      <c r="Y482" s="478">
        <f t="shared" si="391"/>
        <v>0.84094855137494451</v>
      </c>
      <c r="Z482" s="478">
        <f t="shared" si="391"/>
        <v>0.37737580785832531</v>
      </c>
      <c r="AA482" s="478">
        <f t="shared" si="391"/>
        <v>0.89562739232132205</v>
      </c>
      <c r="AB482" s="1582">
        <f t="shared" si="398"/>
        <v>0.57822068787541758</v>
      </c>
      <c r="AG482" s="1584">
        <f t="shared" si="399"/>
        <v>0.43762758383389011</v>
      </c>
      <c r="AL482" s="497">
        <f t="shared" si="392"/>
        <v>0.57822068787541758</v>
      </c>
      <c r="AM482" s="468">
        <f t="shared" si="400"/>
        <v>0.21054173506982804</v>
      </c>
      <c r="AN482" s="468">
        <f t="shared" si="393"/>
        <v>0.86184424515482938</v>
      </c>
      <c r="AO482" s="468">
        <f t="shared" si="393"/>
        <v>0.84094855137494451</v>
      </c>
      <c r="AP482" s="468">
        <f t="shared" si="393"/>
        <v>0.37737580785832531</v>
      </c>
      <c r="AQ482" s="468">
        <f t="shared" si="393"/>
        <v>0.89562739232132205</v>
      </c>
      <c r="AT482" s="498">
        <f t="shared" si="401"/>
        <v>2.51011111</v>
      </c>
      <c r="AU482" s="340">
        <f>VLOOKUP($O482,'360'!$A$2:$AN$363,26,FALSE)/100+1/10^(3+AU$476)</f>
        <v>0.86009999999999998</v>
      </c>
      <c r="AV482" s="340">
        <f>VLOOKUP($O482,'360'!$A$2:$AN$363,27,FALSE)/100+1/10^(3+AV$476)</f>
        <v>0.63000009999999995</v>
      </c>
      <c r="AW482" s="340">
        <f>VLOOKUP($O482,'360'!$A$2:$AN$363,28,FALSE)/100+1/10^(3+AW$476)</f>
        <v>0.20001000000000002</v>
      </c>
      <c r="AX482" s="340">
        <f>VLOOKUP($O482,'360'!$A$2:$AN$363,29,FALSE)/100+1/10^(3+AX$476)</f>
        <v>0.30000000999999998</v>
      </c>
      <c r="AY482" s="340">
        <f>VLOOKUP($O482,'360'!$A$2:$AN$363,30,FALSE)/100+1/10^(3+AY$476)</f>
        <v>0.52000100000000005</v>
      </c>
      <c r="BA482" s="499" t="str">
        <f t="shared" si="394"/>
        <v>W UG RB</v>
      </c>
      <c r="BB482" s="284" t="str">
        <f t="shared" si="395"/>
        <v>cultiver la paix -W- (et être utile au monde)</v>
      </c>
    </row>
    <row r="483" spans="1:54" x14ac:dyDescent="0.15">
      <c r="A483" s="432">
        <v>7</v>
      </c>
      <c r="B483" s="457" t="str">
        <f t="shared" si="385"/>
        <v>U GR BW</v>
      </c>
      <c r="C483" s="284" t="str">
        <f t="shared" si="386"/>
        <v>développer la connaissance (et être ingénieux)</v>
      </c>
      <c r="D483" s="284" t="str">
        <f t="shared" si="387"/>
        <v>comprendre l'inconnu (et s'adapter avec créativité)</v>
      </c>
      <c r="E483" s="493">
        <f t="shared" si="388"/>
        <v>0.78071069323687137</v>
      </c>
      <c r="F483" s="480" t="str">
        <f t="shared" si="389"/>
        <v>U.rg</v>
      </c>
      <c r="N483" s="284">
        <f t="shared" si="396"/>
        <v>292</v>
      </c>
      <c r="O483" s="494" t="str">
        <f>'360'!A8</f>
        <v>W BU RG</v>
      </c>
      <c r="P483" s="284" t="str">
        <f t="shared" si="390"/>
        <v>servir l'organisation (et s'imposer au monde)</v>
      </c>
      <c r="Q483" s="432" t="str">
        <f>VLOOKUP(O483,'360'!A8:AN369,13,FALSE)</f>
        <v>W</v>
      </c>
      <c r="R483" s="432" t="str">
        <f>VLOOKUP(O483,'360'!A8:AN369,14,FALSE)</f>
        <v>B</v>
      </c>
      <c r="S483" s="432" t="str">
        <f>VLOOKUP(O483,'360'!A8:AN369,15,FALSE)</f>
        <v>U</v>
      </c>
      <c r="T483" s="432" t="str">
        <f>VLOOKUP(O483,'360'!A8:AN369,16,FALSE)</f>
        <v>R</v>
      </c>
      <c r="U483" s="432" t="str">
        <f>VLOOKUP(O483,'360'!A8:AN369,17,FALSE)</f>
        <v>G</v>
      </c>
      <c r="W483" s="478">
        <f t="shared" si="397"/>
        <v>0.21054173506982804</v>
      </c>
      <c r="X483" s="478">
        <f t="shared" si="391"/>
        <v>0.7113635278231476</v>
      </c>
      <c r="Y483" s="478">
        <f t="shared" si="391"/>
        <v>0.37751554566864354</v>
      </c>
      <c r="Z483" s="478">
        <f t="shared" si="391"/>
        <v>0.37737580785832531</v>
      </c>
      <c r="AA483" s="478">
        <f t="shared" si="391"/>
        <v>0.3444731338817747</v>
      </c>
      <c r="AB483" s="1582">
        <f t="shared" si="398"/>
        <v>0.40866227821640577</v>
      </c>
      <c r="AG483" s="1584">
        <f t="shared" si="399"/>
        <v>0.21154970428854103</v>
      </c>
      <c r="AL483" s="497">
        <f t="shared" si="392"/>
        <v>0.40866227821640577</v>
      </c>
      <c r="AM483" s="468">
        <f t="shared" si="400"/>
        <v>0.21054173506982804</v>
      </c>
      <c r="AN483" s="468">
        <f t="shared" si="393"/>
        <v>0.7113635278231476</v>
      </c>
      <c r="AO483" s="468">
        <f t="shared" si="393"/>
        <v>0.37751554566864354</v>
      </c>
      <c r="AP483" s="468">
        <f t="shared" si="393"/>
        <v>0.37737580785832531</v>
      </c>
      <c r="AQ483" s="468">
        <f t="shared" si="393"/>
        <v>0.3444731338817747</v>
      </c>
      <c r="AT483" s="498">
        <f t="shared" si="401"/>
        <v>2.51011111</v>
      </c>
      <c r="AU483" s="340">
        <f>VLOOKUP($O483,'360'!$A$2:$AN$363,26,FALSE)/100+1/10^(3+AU$476)</f>
        <v>0.86009999999999998</v>
      </c>
      <c r="AV483" s="340">
        <f>VLOOKUP($O483,'360'!$A$2:$AN$363,27,FALSE)/100+1/10^(3+AV$476)</f>
        <v>0.52000009999999997</v>
      </c>
      <c r="AW483" s="340">
        <f>VLOOKUP($O483,'360'!$A$2:$AN$363,28,FALSE)/100+1/10^(3+AW$476)</f>
        <v>0.63000999999999996</v>
      </c>
      <c r="AX483" s="340">
        <f>VLOOKUP($O483,'360'!$A$2:$AN$363,29,FALSE)/100+1/10^(3+AX$476)</f>
        <v>0.30000000999999998</v>
      </c>
      <c r="AY483" s="340">
        <f>VLOOKUP($O483,'360'!$A$2:$AN$363,30,FALSE)/100+1/10^(3+AY$476)</f>
        <v>0.20000100000000001</v>
      </c>
      <c r="BA483" s="499" t="str">
        <f t="shared" si="394"/>
        <v>W BU RG</v>
      </c>
      <c r="BB483" s="284" t="str">
        <f t="shared" si="395"/>
        <v>servir l'organisation (et s'imposer au monde)</v>
      </c>
    </row>
    <row r="484" spans="1:54" x14ac:dyDescent="0.15">
      <c r="A484" s="432">
        <v>8</v>
      </c>
      <c r="B484" s="457" t="str">
        <f t="shared" si="385"/>
        <v>R GU BW</v>
      </c>
      <c r="C484" s="284" t="str">
        <f t="shared" si="386"/>
        <v>vivre l'aventure (et vivre avec légèreté)</v>
      </c>
      <c r="D484" s="284" t="str">
        <f t="shared" si="387"/>
        <v>explorer l'inconnu sans souci des risques (et mettre sa joie au commandes)</v>
      </c>
      <c r="E484" s="493">
        <f t="shared" si="388"/>
        <v>0.77946751164271522</v>
      </c>
      <c r="F484" s="480" t="str">
        <f t="shared" si="389"/>
        <v>R.gu</v>
      </c>
      <c r="N484" s="284">
        <f t="shared" si="396"/>
        <v>297</v>
      </c>
      <c r="O484" s="494" t="str">
        <f>'360'!A9</f>
        <v>W BU GR</v>
      </c>
      <c r="P484" s="284" t="str">
        <f t="shared" si="390"/>
        <v>servir l'organisation (et gouverner le monde)</v>
      </c>
      <c r="Q484" s="432" t="str">
        <f>VLOOKUP(O484,'360'!A9:AN370,13,FALSE)</f>
        <v>W</v>
      </c>
      <c r="R484" s="432" t="str">
        <f>VLOOKUP(O484,'360'!A9:AN370,14,FALSE)</f>
        <v>B</v>
      </c>
      <c r="S484" s="432" t="str">
        <f>VLOOKUP(O484,'360'!A9:AN370,15,FALSE)</f>
        <v>U</v>
      </c>
      <c r="T484" s="432" t="str">
        <f>VLOOKUP(O484,'360'!A9:AN370,16,FALSE)</f>
        <v>G</v>
      </c>
      <c r="U484" s="432" t="str">
        <f>VLOOKUP(O484,'360'!A9:AN370,17,FALSE)</f>
        <v>R</v>
      </c>
      <c r="W484" s="478">
        <f t="shared" si="397"/>
        <v>0.21054173506982804</v>
      </c>
      <c r="X484" s="478">
        <f t="shared" si="391"/>
        <v>0.7113635278231476</v>
      </c>
      <c r="Y484" s="478">
        <f t="shared" si="391"/>
        <v>0.37751554566864354</v>
      </c>
      <c r="Z484" s="478">
        <f t="shared" si="391"/>
        <v>0.2515838760986146</v>
      </c>
      <c r="AA484" s="478">
        <f t="shared" si="391"/>
        <v>0.51670883964413317</v>
      </c>
      <c r="AB484" s="1582">
        <f t="shared" si="398"/>
        <v>0.40337240103260158</v>
      </c>
      <c r="AG484" s="1584">
        <f t="shared" si="399"/>
        <v>0.20449653471013543</v>
      </c>
      <c r="AL484" s="497">
        <f t="shared" si="392"/>
        <v>0.40337240103260158</v>
      </c>
      <c r="AM484" s="468">
        <f t="shared" si="400"/>
        <v>0.21054173506982804</v>
      </c>
      <c r="AN484" s="468">
        <f t="shared" si="393"/>
        <v>0.7113635278231476</v>
      </c>
      <c r="AO484" s="468">
        <f t="shared" si="393"/>
        <v>0.37751554566864354</v>
      </c>
      <c r="AP484" s="468">
        <f t="shared" si="393"/>
        <v>0.2515838760986146</v>
      </c>
      <c r="AQ484" s="468">
        <f t="shared" si="393"/>
        <v>0.51670883964413317</v>
      </c>
      <c r="AT484" s="498">
        <f t="shared" si="401"/>
        <v>2.51011111</v>
      </c>
      <c r="AU484" s="340">
        <f>VLOOKUP($O484,'360'!$A$2:$AN$363,26,FALSE)/100+1/10^(3+AU$476)</f>
        <v>0.86009999999999998</v>
      </c>
      <c r="AV484" s="340">
        <f>VLOOKUP($O484,'360'!$A$2:$AN$363,27,FALSE)/100+1/10^(3+AV$476)</f>
        <v>0.52000009999999997</v>
      </c>
      <c r="AW484" s="340">
        <f>VLOOKUP($O484,'360'!$A$2:$AN$363,28,FALSE)/100+1/10^(3+AW$476)</f>
        <v>0.63000999999999996</v>
      </c>
      <c r="AX484" s="340">
        <f>VLOOKUP($O484,'360'!$A$2:$AN$363,29,FALSE)/100+1/10^(3+AX$476)</f>
        <v>0.20000001000000001</v>
      </c>
      <c r="AY484" s="340">
        <f>VLOOKUP($O484,'360'!$A$2:$AN$363,30,FALSE)/100+1/10^(3+AY$476)</f>
        <v>0.30000099999999996</v>
      </c>
      <c r="BA484" s="499" t="str">
        <f t="shared" si="394"/>
        <v>W BU GR</v>
      </c>
      <c r="BB484" s="284" t="str">
        <f t="shared" si="395"/>
        <v>servir l'organisation (et gouverner le monde)</v>
      </c>
    </row>
    <row r="485" spans="1:54" x14ac:dyDescent="0.15">
      <c r="A485" s="432">
        <v>9</v>
      </c>
      <c r="B485" s="457" t="str">
        <f t="shared" si="385"/>
        <v>RG U BW</v>
      </c>
      <c r="C485" s="284" t="str">
        <f t="shared" si="386"/>
        <v>vivre en liberté (et suivre ses idées)</v>
      </c>
      <c r="D485" s="284" t="str">
        <f t="shared" si="387"/>
        <v>agir sans contrainte (et explorer sans contrainte)</v>
      </c>
      <c r="E485" s="493">
        <f t="shared" si="388"/>
        <v>0.77169165302163645</v>
      </c>
      <c r="F485" s="480" t="str">
        <f t="shared" si="389"/>
        <v>RG.u</v>
      </c>
      <c r="N485" s="284">
        <f t="shared" si="396"/>
        <v>328</v>
      </c>
      <c r="O485" s="494" t="str">
        <f>'360'!A10</f>
        <v>W BR UG</v>
      </c>
      <c r="P485" s="284" t="str">
        <f t="shared" si="390"/>
        <v>servir l'ordre (et s'imposer au monde)</v>
      </c>
      <c r="Q485" s="432" t="str">
        <f>VLOOKUP(O485,'360'!A10:AN371,13,FALSE)</f>
        <v>W</v>
      </c>
      <c r="R485" s="432" t="str">
        <f>VLOOKUP(O485,'360'!A10:AN371,14,FALSE)</f>
        <v>B</v>
      </c>
      <c r="S485" s="432" t="str">
        <f>VLOOKUP(O485,'360'!A10:AN371,15,FALSE)</f>
        <v>R</v>
      </c>
      <c r="T485" s="432" t="str">
        <f>VLOOKUP(O485,'360'!A10:AN371,16,FALSE)</f>
        <v>U</v>
      </c>
      <c r="U485" s="432" t="str">
        <f>VLOOKUP(O485,'360'!A10:AN371,17,FALSE)</f>
        <v>G</v>
      </c>
      <c r="W485" s="478">
        <f t="shared" si="397"/>
        <v>0.21054173506982804</v>
      </c>
      <c r="X485" s="478">
        <f t="shared" si="391"/>
        <v>0.41040209315978415</v>
      </c>
      <c r="Y485" s="478">
        <f t="shared" si="391"/>
        <v>0.37751554566864354</v>
      </c>
      <c r="Z485" s="478">
        <f t="shared" si="391"/>
        <v>0.65411805772968901</v>
      </c>
      <c r="AA485" s="478">
        <f t="shared" si="391"/>
        <v>0.3444731338817747</v>
      </c>
      <c r="AB485" s="1582">
        <f t="shared" si="398"/>
        <v>0.36530486228902403</v>
      </c>
      <c r="AG485" s="1584">
        <f t="shared" si="399"/>
        <v>0.15373981638536538</v>
      </c>
      <c r="AL485" s="497">
        <f t="shared" si="392"/>
        <v>0.36530486228902403</v>
      </c>
      <c r="AM485" s="468">
        <f t="shared" si="400"/>
        <v>0.21054173506982804</v>
      </c>
      <c r="AN485" s="468">
        <f t="shared" si="393"/>
        <v>0.41040209315978415</v>
      </c>
      <c r="AO485" s="468">
        <f t="shared" si="393"/>
        <v>0.37751554566864354</v>
      </c>
      <c r="AP485" s="468">
        <f t="shared" si="393"/>
        <v>0.65411805772968901</v>
      </c>
      <c r="AQ485" s="468">
        <f t="shared" si="393"/>
        <v>0.3444731338817747</v>
      </c>
      <c r="AT485" s="498">
        <f t="shared" si="401"/>
        <v>2.51011111</v>
      </c>
      <c r="AU485" s="340">
        <f>VLOOKUP($O485,'360'!$A$2:$AN$363,26,FALSE)/100+1/10^(3+AU$476)</f>
        <v>0.86009999999999998</v>
      </c>
      <c r="AV485" s="340">
        <f>VLOOKUP($O485,'360'!$A$2:$AN$363,27,FALSE)/100+1/10^(3+AV$476)</f>
        <v>0.30000009999999999</v>
      </c>
      <c r="AW485" s="340">
        <f>VLOOKUP($O485,'360'!$A$2:$AN$363,28,FALSE)/100+1/10^(3+AW$476)</f>
        <v>0.63000999999999996</v>
      </c>
      <c r="AX485" s="340">
        <f>VLOOKUP($O485,'360'!$A$2:$AN$363,29,FALSE)/100+1/10^(3+AX$476)</f>
        <v>0.52000001000000007</v>
      </c>
      <c r="AY485" s="340">
        <f>VLOOKUP($O485,'360'!$A$2:$AN$363,30,FALSE)/100+1/10^(3+AY$476)</f>
        <v>0.20000100000000001</v>
      </c>
      <c r="BA485" s="499" t="str">
        <f t="shared" si="394"/>
        <v>W BR UG</v>
      </c>
      <c r="BB485" s="284" t="str">
        <f t="shared" si="395"/>
        <v>servir l'ordre (et s'imposer au monde)</v>
      </c>
    </row>
    <row r="486" spans="1:54" x14ac:dyDescent="0.15">
      <c r="A486" s="432">
        <v>10</v>
      </c>
      <c r="B486" s="457" t="str">
        <f t="shared" si="385"/>
        <v>RU GB W</v>
      </c>
      <c r="C486" s="284" t="str">
        <f t="shared" si="386"/>
        <v>suivre ses idées (et vivre avec légèreté)</v>
      </c>
      <c r="D486" s="284" t="str">
        <f t="shared" si="387"/>
        <v>explorer sans contrainte (et mettre sa joie au commandes)</v>
      </c>
      <c r="E486" s="493">
        <f t="shared" si="388"/>
        <v>0.76586274532215226</v>
      </c>
      <c r="F486" s="480" t="str">
        <f t="shared" si="389"/>
        <v>UR/w</v>
      </c>
      <c r="N486" s="284">
        <f t="shared" si="396"/>
        <v>350</v>
      </c>
      <c r="O486" s="494" t="str">
        <f>'360'!A11</f>
        <v>W BR GU</v>
      </c>
      <c r="P486" s="284" t="str">
        <f t="shared" si="390"/>
        <v>servir l'ordre (et être parmi les puissants)</v>
      </c>
      <c r="Q486" s="432" t="str">
        <f>VLOOKUP(O486,'360'!A11:AN372,13,FALSE)</f>
        <v>W</v>
      </c>
      <c r="R486" s="432" t="str">
        <f>VLOOKUP(O486,'360'!A11:AN372,14,FALSE)</f>
        <v>B</v>
      </c>
      <c r="S486" s="432" t="str">
        <f>VLOOKUP(O486,'360'!A11:AN372,15,FALSE)</f>
        <v>R</v>
      </c>
      <c r="T486" s="432" t="str">
        <f>VLOOKUP(O486,'360'!A11:AN372,16,FALSE)</f>
        <v>G</v>
      </c>
      <c r="U486" s="432" t="str">
        <f>VLOOKUP(O486,'360'!A11:AN372,17,FALSE)</f>
        <v>U</v>
      </c>
      <c r="W486" s="478">
        <f t="shared" si="397"/>
        <v>0.21054173506982804</v>
      </c>
      <c r="X486" s="478">
        <f t="shared" si="391"/>
        <v>0.2736014410400735</v>
      </c>
      <c r="Y486" s="478">
        <f t="shared" si="391"/>
        <v>0.37751554566864354</v>
      </c>
      <c r="Z486" s="478">
        <f t="shared" si="391"/>
        <v>0.65411805772968901</v>
      </c>
      <c r="AA486" s="478">
        <f t="shared" si="391"/>
        <v>0.51670883964413317</v>
      </c>
      <c r="AB486" s="1582">
        <f t="shared" si="398"/>
        <v>0.34030706877459177</v>
      </c>
      <c r="AG486" s="1584">
        <f t="shared" si="399"/>
        <v>0.12040942503278902</v>
      </c>
      <c r="AL486" s="497">
        <f t="shared" si="392"/>
        <v>0.34030706877459177</v>
      </c>
      <c r="AM486" s="468">
        <f t="shared" si="400"/>
        <v>0.21054173506982804</v>
      </c>
      <c r="AN486" s="468">
        <f t="shared" si="393"/>
        <v>0.2736014410400735</v>
      </c>
      <c r="AO486" s="468">
        <f t="shared" si="393"/>
        <v>0.37751554566864354</v>
      </c>
      <c r="AP486" s="468">
        <f t="shared" si="393"/>
        <v>0.65411805772968901</v>
      </c>
      <c r="AQ486" s="468">
        <f t="shared" si="393"/>
        <v>0.51670883964413317</v>
      </c>
      <c r="AT486" s="498">
        <f t="shared" si="401"/>
        <v>2.51011111</v>
      </c>
      <c r="AU486" s="340">
        <f>VLOOKUP($O486,'360'!$A$2:$AN$363,26,FALSE)/100+1/10^(3+AU$476)</f>
        <v>0.86009999999999998</v>
      </c>
      <c r="AV486" s="340">
        <f>VLOOKUP($O486,'360'!$A$2:$AN$363,27,FALSE)/100+1/10^(3+AV$476)</f>
        <v>0.20000010000000001</v>
      </c>
      <c r="AW486" s="340">
        <f>VLOOKUP($O486,'360'!$A$2:$AN$363,28,FALSE)/100+1/10^(3+AW$476)</f>
        <v>0.63000999999999996</v>
      </c>
      <c r="AX486" s="340">
        <f>VLOOKUP($O486,'360'!$A$2:$AN$363,29,FALSE)/100+1/10^(3+AX$476)</f>
        <v>0.52000001000000007</v>
      </c>
      <c r="AY486" s="340">
        <f>VLOOKUP($O486,'360'!$A$2:$AN$363,30,FALSE)/100+1/10^(3+AY$476)</f>
        <v>0.30000099999999996</v>
      </c>
      <c r="BA486" s="499" t="str">
        <f t="shared" si="394"/>
        <v>W BR GU</v>
      </c>
      <c r="BB486" s="284" t="str">
        <f t="shared" si="395"/>
        <v>servir l'ordre (et être parmi les puissants)</v>
      </c>
    </row>
    <row r="487" spans="1:54" x14ac:dyDescent="0.15">
      <c r="A487" s="432">
        <v>11</v>
      </c>
      <c r="B487" s="457" t="str">
        <f t="shared" si="385"/>
        <v>G UR BW</v>
      </c>
      <c r="C487" s="284" t="str">
        <f t="shared" si="386"/>
        <v>s'émerveiller (et être ingénieux)</v>
      </c>
      <c r="D487" s="284" t="str">
        <f t="shared" si="387"/>
        <v>profiter de la beauté du monde (et s'adapter avec créativité)</v>
      </c>
      <c r="E487" s="493">
        <f t="shared" si="388"/>
        <v>0.76301741000250967</v>
      </c>
      <c r="F487" s="480" t="str">
        <f t="shared" si="389"/>
        <v>G.ur</v>
      </c>
      <c r="N487" s="284">
        <f t="shared" si="396"/>
        <v>342</v>
      </c>
      <c r="O487" s="494" t="str">
        <f>'360'!A12</f>
        <v>W BG UR</v>
      </c>
      <c r="P487" s="284" t="str">
        <f t="shared" si="390"/>
        <v>être un rouage du monde (et gouverner le monde)</v>
      </c>
      <c r="Q487" s="432" t="str">
        <f>VLOOKUP(O487,'360'!A12:AN373,13,FALSE)</f>
        <v>W</v>
      </c>
      <c r="R487" s="432" t="str">
        <f>VLOOKUP(O487,'360'!A12:AN373,14,FALSE)</f>
        <v>B</v>
      </c>
      <c r="S487" s="432" t="str">
        <f>VLOOKUP(O487,'360'!A12:AN373,15,FALSE)</f>
        <v>G</v>
      </c>
      <c r="T487" s="432" t="str">
        <f>VLOOKUP(O487,'360'!A12:AN373,16,FALSE)</f>
        <v>U</v>
      </c>
      <c r="U487" s="432" t="str">
        <f>VLOOKUP(O487,'360'!A12:AN373,17,FALSE)</f>
        <v>R</v>
      </c>
      <c r="W487" s="478">
        <f t="shared" si="397"/>
        <v>0.21054173506982804</v>
      </c>
      <c r="X487" s="478">
        <f t="shared" si="391"/>
        <v>0.41040209315978415</v>
      </c>
      <c r="Y487" s="478">
        <f t="shared" si="391"/>
        <v>0.37751554566864354</v>
      </c>
      <c r="Z487" s="478">
        <f t="shared" si="391"/>
        <v>0.2515838760986146</v>
      </c>
      <c r="AA487" s="478">
        <f t="shared" si="391"/>
        <v>0.89562739232132205</v>
      </c>
      <c r="AB487" s="1582">
        <f t="shared" si="398"/>
        <v>0.34837725530085062</v>
      </c>
      <c r="AG487" s="1584">
        <f t="shared" si="399"/>
        <v>0.1311696737344675</v>
      </c>
      <c r="AL487" s="497">
        <f t="shared" si="392"/>
        <v>0.34837725530085062</v>
      </c>
      <c r="AM487" s="468">
        <f t="shared" si="400"/>
        <v>0.21054173506982804</v>
      </c>
      <c r="AN487" s="468">
        <f t="shared" si="393"/>
        <v>0.41040209315978415</v>
      </c>
      <c r="AO487" s="468">
        <f t="shared" si="393"/>
        <v>0.37751554566864354</v>
      </c>
      <c r="AP487" s="468">
        <f t="shared" si="393"/>
        <v>0.2515838760986146</v>
      </c>
      <c r="AQ487" s="468">
        <f t="shared" si="393"/>
        <v>0.89562739232132205</v>
      </c>
      <c r="AT487" s="498">
        <f t="shared" si="401"/>
        <v>2.51011111</v>
      </c>
      <c r="AU487" s="340">
        <f>VLOOKUP($O487,'360'!$A$2:$AN$363,26,FALSE)/100+1/10^(3+AU$476)</f>
        <v>0.86009999999999998</v>
      </c>
      <c r="AV487" s="340">
        <f>VLOOKUP($O487,'360'!$A$2:$AN$363,27,FALSE)/100+1/10^(3+AV$476)</f>
        <v>0.30000009999999999</v>
      </c>
      <c r="AW487" s="340">
        <f>VLOOKUP($O487,'360'!$A$2:$AN$363,28,FALSE)/100+1/10^(3+AW$476)</f>
        <v>0.63000999999999996</v>
      </c>
      <c r="AX487" s="340">
        <f>VLOOKUP($O487,'360'!$A$2:$AN$363,29,FALSE)/100+1/10^(3+AX$476)</f>
        <v>0.20000001000000001</v>
      </c>
      <c r="AY487" s="340">
        <f>VLOOKUP($O487,'360'!$A$2:$AN$363,30,FALSE)/100+1/10^(3+AY$476)</f>
        <v>0.52000100000000005</v>
      </c>
      <c r="BA487" s="499" t="str">
        <f t="shared" si="394"/>
        <v>W BG UR</v>
      </c>
      <c r="BB487" s="284" t="str">
        <f t="shared" si="395"/>
        <v>être un rouage du monde (et gouverner le monde)</v>
      </c>
    </row>
    <row r="488" spans="1:54" x14ac:dyDescent="0.15">
      <c r="A488" s="432">
        <v>12</v>
      </c>
      <c r="B488" s="457" t="str">
        <f t="shared" si="385"/>
        <v>RU B GW</v>
      </c>
      <c r="C488" s="284" t="str">
        <f t="shared" si="386"/>
        <v>réaliser ses idées -UR- (et être tout-puissant -BR)</v>
      </c>
      <c r="D488" s="284" t="str">
        <f t="shared" si="387"/>
        <v>matérialiser ses théorie (et obtenir satisfaction sans limite)</v>
      </c>
      <c r="E488" s="493">
        <f t="shared" si="388"/>
        <v>0.75661463544380825</v>
      </c>
      <c r="F488" s="480" t="str">
        <f t="shared" si="389"/>
        <v>UR.b</v>
      </c>
      <c r="N488" s="284">
        <f t="shared" si="396"/>
        <v>354</v>
      </c>
      <c r="O488" s="494" t="str">
        <f>'360'!A13</f>
        <v>W BG RU</v>
      </c>
      <c r="P488" s="284" t="str">
        <f t="shared" si="390"/>
        <v>être un rouage du monde (et être parmi les puissants)</v>
      </c>
      <c r="Q488" s="432" t="str">
        <f>VLOOKUP(O488,'360'!A13:AN374,13,FALSE)</f>
        <v>W</v>
      </c>
      <c r="R488" s="432" t="str">
        <f>VLOOKUP(O488,'360'!A13:AN374,14,FALSE)</f>
        <v>B</v>
      </c>
      <c r="S488" s="432" t="str">
        <f>VLOOKUP(O488,'360'!A13:AN374,15,FALSE)</f>
        <v>G</v>
      </c>
      <c r="T488" s="432" t="str">
        <f>VLOOKUP(O488,'360'!A13:AN374,16,FALSE)</f>
        <v>R</v>
      </c>
      <c r="U488" s="432" t="str">
        <f>VLOOKUP(O488,'360'!A13:AN374,17,FALSE)</f>
        <v>U</v>
      </c>
      <c r="W488" s="478">
        <f t="shared" si="397"/>
        <v>0.21054173506982804</v>
      </c>
      <c r="X488" s="478">
        <f t="shared" si="391"/>
        <v>0.2736014410400735</v>
      </c>
      <c r="Y488" s="478">
        <f t="shared" si="391"/>
        <v>0.37751554566864354</v>
      </c>
      <c r="Z488" s="478">
        <f t="shared" si="391"/>
        <v>0.37737580785832531</v>
      </c>
      <c r="AA488" s="478">
        <f t="shared" si="391"/>
        <v>0.89562739232132205</v>
      </c>
      <c r="AB488" s="1582">
        <f t="shared" si="398"/>
        <v>0.32866933897022249</v>
      </c>
      <c r="AG488" s="1584">
        <f t="shared" si="399"/>
        <v>0.10489245196029666</v>
      </c>
      <c r="AL488" s="497">
        <f t="shared" si="392"/>
        <v>0.32866933897022249</v>
      </c>
      <c r="AM488" s="468">
        <f t="shared" si="400"/>
        <v>0.21054173506982804</v>
      </c>
      <c r="AN488" s="468">
        <f t="shared" si="393"/>
        <v>0.2736014410400735</v>
      </c>
      <c r="AO488" s="468">
        <f t="shared" si="393"/>
        <v>0.37751554566864354</v>
      </c>
      <c r="AP488" s="468">
        <f t="shared" si="393"/>
        <v>0.37737580785832531</v>
      </c>
      <c r="AQ488" s="468">
        <f t="shared" si="393"/>
        <v>0.89562739232132205</v>
      </c>
      <c r="AT488" s="498">
        <f t="shared" si="401"/>
        <v>2.51011111</v>
      </c>
      <c r="AU488" s="340">
        <f>VLOOKUP($O488,'360'!$A$2:$AN$363,26,FALSE)/100+1/10^(3+AU$476)</f>
        <v>0.86009999999999998</v>
      </c>
      <c r="AV488" s="340">
        <f>VLOOKUP($O488,'360'!$A$2:$AN$363,27,FALSE)/100+1/10^(3+AV$476)</f>
        <v>0.20000010000000001</v>
      </c>
      <c r="AW488" s="340">
        <f>VLOOKUP($O488,'360'!$A$2:$AN$363,28,FALSE)/100+1/10^(3+AW$476)</f>
        <v>0.63000999999999996</v>
      </c>
      <c r="AX488" s="340">
        <f>VLOOKUP($O488,'360'!$A$2:$AN$363,29,FALSE)/100+1/10^(3+AX$476)</f>
        <v>0.30000000999999998</v>
      </c>
      <c r="AY488" s="340">
        <f>VLOOKUP($O488,'360'!$A$2:$AN$363,30,FALSE)/100+1/10^(3+AY$476)</f>
        <v>0.52000100000000005</v>
      </c>
      <c r="BA488" s="499" t="str">
        <f t="shared" si="394"/>
        <v>W BG RU</v>
      </c>
      <c r="BB488" s="284" t="str">
        <f t="shared" si="395"/>
        <v>être un rouage du monde (et être parmi les puissants)</v>
      </c>
    </row>
    <row r="489" spans="1:54" x14ac:dyDescent="0.15">
      <c r="A489" s="432">
        <v>13</v>
      </c>
      <c r="B489" s="457" t="str">
        <f t="shared" si="385"/>
        <v>RU G WB</v>
      </c>
      <c r="C489" s="284" t="str">
        <f t="shared" si="386"/>
        <v>vivre ses rêves (et vivre dans la joie collective)</v>
      </c>
      <c r="D489" s="284" t="str">
        <f t="shared" si="387"/>
        <v>laisser libre cours à son imagination (et vivre pleinement dans le respect du monde)</v>
      </c>
      <c r="E489" s="493">
        <f t="shared" si="388"/>
        <v>0.75061579617971008</v>
      </c>
      <c r="F489" s="480" t="str">
        <f t="shared" si="389"/>
        <v>UR.g</v>
      </c>
      <c r="N489" s="284">
        <f t="shared" si="396"/>
        <v>183</v>
      </c>
      <c r="O489" s="494" t="str">
        <f>'360'!A14</f>
        <v>W RU BG</v>
      </c>
      <c r="P489" s="284" t="str">
        <f t="shared" si="390"/>
        <v>être utile (et faire progresser le monde)</v>
      </c>
      <c r="Q489" s="432" t="str">
        <f>VLOOKUP(O489,'360'!A14:AN375,13,FALSE)</f>
        <v>W</v>
      </c>
      <c r="R489" s="432" t="str">
        <f>VLOOKUP(O489,'360'!A14:AN375,14,FALSE)</f>
        <v>R</v>
      </c>
      <c r="S489" s="432" t="str">
        <f>VLOOKUP(O489,'360'!A14:AN375,15,FALSE)</f>
        <v>U</v>
      </c>
      <c r="T489" s="432" t="str">
        <f>VLOOKUP(O489,'360'!A14:AN375,16,FALSE)</f>
        <v>B</v>
      </c>
      <c r="U489" s="432" t="str">
        <f>VLOOKUP(O489,'360'!A14:AN375,17,FALSE)</f>
        <v>G</v>
      </c>
      <c r="W489" s="478">
        <f t="shared" si="397"/>
        <v>0.21054173506982804</v>
      </c>
      <c r="X489" s="478">
        <f t="shared" si="391"/>
        <v>0.7113635278231476</v>
      </c>
      <c r="Y489" s="478">
        <f t="shared" si="391"/>
        <v>0.79276880412886941</v>
      </c>
      <c r="Z489" s="478">
        <f t="shared" si="391"/>
        <v>0.79248918266537083</v>
      </c>
      <c r="AA489" s="478">
        <f t="shared" si="391"/>
        <v>0.3444731338817747</v>
      </c>
      <c r="AB489" s="1582">
        <f t="shared" si="398"/>
        <v>0.54706137988272363</v>
      </c>
      <c r="AG489" s="1584">
        <f t="shared" si="399"/>
        <v>0.39608183984363149</v>
      </c>
      <c r="AL489" s="497">
        <f t="shared" si="392"/>
        <v>0.54706137988272363</v>
      </c>
      <c r="AM489" s="468">
        <f t="shared" si="400"/>
        <v>0.21054173506982804</v>
      </c>
      <c r="AN489" s="468">
        <f t="shared" si="393"/>
        <v>0.7113635278231476</v>
      </c>
      <c r="AO489" s="468">
        <f t="shared" si="393"/>
        <v>0.79276880412886941</v>
      </c>
      <c r="AP489" s="468">
        <f t="shared" si="393"/>
        <v>0.79248918266537083</v>
      </c>
      <c r="AQ489" s="468">
        <f t="shared" si="393"/>
        <v>0.3444731338817747</v>
      </c>
      <c r="AT489" s="498">
        <f t="shared" si="401"/>
        <v>2.51011111</v>
      </c>
      <c r="AU489" s="340">
        <f>VLOOKUP($O489,'360'!$A$2:$AN$363,26,FALSE)/100+1/10^(3+AU$476)</f>
        <v>0.86009999999999998</v>
      </c>
      <c r="AV489" s="340">
        <f>VLOOKUP($O489,'360'!$A$2:$AN$363,27,FALSE)/100+1/10^(3+AV$476)</f>
        <v>0.52000009999999997</v>
      </c>
      <c r="AW489" s="340">
        <f>VLOOKUP($O489,'360'!$A$2:$AN$363,28,FALSE)/100+1/10^(3+AW$476)</f>
        <v>0.30001</v>
      </c>
      <c r="AX489" s="340">
        <f>VLOOKUP($O489,'360'!$A$2:$AN$363,29,FALSE)/100+1/10^(3+AX$476)</f>
        <v>0.63000001000000005</v>
      </c>
      <c r="AY489" s="340">
        <f>VLOOKUP($O489,'360'!$A$2:$AN$363,30,FALSE)/100+1/10^(3+AY$476)</f>
        <v>0.20000100000000001</v>
      </c>
      <c r="BA489" s="499" t="str">
        <f t="shared" si="394"/>
        <v>W RU BG</v>
      </c>
      <c r="BB489" s="284" t="str">
        <f t="shared" si="395"/>
        <v>être utile (et faire progresser le monde)</v>
      </c>
    </row>
    <row r="490" spans="1:54" x14ac:dyDescent="0.15">
      <c r="A490" s="432">
        <v>14</v>
      </c>
      <c r="B490" s="457" t="str">
        <f t="shared" si="385"/>
        <v>GR U BW</v>
      </c>
      <c r="C490" s="284" t="str">
        <f t="shared" si="386"/>
        <v>vivre en liberté (et être ingénieux)</v>
      </c>
      <c r="D490" s="284" t="str">
        <f t="shared" si="387"/>
        <v>agir sans contrainte (et s'adapter avec créativité)</v>
      </c>
      <c r="E490" s="493">
        <f t="shared" si="388"/>
        <v>0.74374285770353987</v>
      </c>
      <c r="F490" s="480" t="str">
        <f t="shared" si="389"/>
        <v>RG.u</v>
      </c>
      <c r="N490" s="284">
        <f t="shared" si="396"/>
        <v>165</v>
      </c>
      <c r="O490" s="494" t="str">
        <f>'360'!A15</f>
        <v>W RU GB</v>
      </c>
      <c r="P490" s="284" t="str">
        <f t="shared" si="390"/>
        <v>être utile (et assister le monde)</v>
      </c>
      <c r="Q490" s="432" t="str">
        <f>VLOOKUP(O490,'360'!A15:AN376,13,FALSE)</f>
        <v>W</v>
      </c>
      <c r="R490" s="432" t="str">
        <f>VLOOKUP(O490,'360'!A15:AN376,14,FALSE)</f>
        <v>R</v>
      </c>
      <c r="S490" s="432" t="str">
        <f>VLOOKUP(O490,'360'!A15:AN376,15,FALSE)</f>
        <v>U</v>
      </c>
      <c r="T490" s="432" t="str">
        <f>VLOOKUP(O490,'360'!A15:AN376,16,FALSE)</f>
        <v>G</v>
      </c>
      <c r="U490" s="432" t="str">
        <f>VLOOKUP(O490,'360'!A15:AN376,17,FALSE)</f>
        <v>B</v>
      </c>
      <c r="W490" s="478">
        <f t="shared" si="397"/>
        <v>0.21054173506982804</v>
      </c>
      <c r="X490" s="478">
        <f t="shared" si="391"/>
        <v>0.7113635278231476</v>
      </c>
      <c r="Y490" s="478">
        <f t="shared" si="391"/>
        <v>0.84094855137494451</v>
      </c>
      <c r="Z490" s="478">
        <f t="shared" si="391"/>
        <v>0.79248918266537083</v>
      </c>
      <c r="AA490" s="478">
        <f t="shared" si="391"/>
        <v>0.51670883964413317</v>
      </c>
      <c r="AB490" s="1582">
        <f t="shared" si="398"/>
        <v>0.56817970971609599</v>
      </c>
      <c r="AG490" s="1584">
        <f t="shared" si="399"/>
        <v>0.42423961295479468</v>
      </c>
      <c r="AL490" s="497">
        <f t="shared" si="392"/>
        <v>0.56817970971609599</v>
      </c>
      <c r="AM490" s="468">
        <f t="shared" si="400"/>
        <v>0.21054173506982804</v>
      </c>
      <c r="AN490" s="468">
        <f t="shared" si="393"/>
        <v>0.7113635278231476</v>
      </c>
      <c r="AO490" s="468">
        <f t="shared" si="393"/>
        <v>0.84094855137494451</v>
      </c>
      <c r="AP490" s="468">
        <f t="shared" si="393"/>
        <v>0.79248918266537083</v>
      </c>
      <c r="AQ490" s="468">
        <f t="shared" si="393"/>
        <v>0.51670883964413317</v>
      </c>
      <c r="AT490" s="498">
        <f t="shared" si="401"/>
        <v>2.51011111</v>
      </c>
      <c r="AU490" s="340">
        <f>VLOOKUP($O490,'360'!$A$2:$AN$363,26,FALSE)/100+1/10^(3+AU$476)</f>
        <v>0.86009999999999998</v>
      </c>
      <c r="AV490" s="340">
        <f>VLOOKUP($O490,'360'!$A$2:$AN$363,27,FALSE)/100+1/10^(3+AV$476)</f>
        <v>0.52000009999999997</v>
      </c>
      <c r="AW490" s="340">
        <f>VLOOKUP($O490,'360'!$A$2:$AN$363,28,FALSE)/100+1/10^(3+AW$476)</f>
        <v>0.20001000000000002</v>
      </c>
      <c r="AX490" s="340">
        <f>VLOOKUP($O490,'360'!$A$2:$AN$363,29,FALSE)/100+1/10^(3+AX$476)</f>
        <v>0.63000001000000005</v>
      </c>
      <c r="AY490" s="340">
        <f>VLOOKUP($O490,'360'!$A$2:$AN$363,30,FALSE)/100+1/10^(3+AY$476)</f>
        <v>0.30000099999999996</v>
      </c>
      <c r="BA490" s="499" t="str">
        <f t="shared" si="394"/>
        <v>W RU GB</v>
      </c>
      <c r="BB490" s="284" t="str">
        <f t="shared" si="395"/>
        <v>être utile (et assister le monde)</v>
      </c>
    </row>
    <row r="491" spans="1:54" x14ac:dyDescent="0.15">
      <c r="A491" s="432">
        <v>15</v>
      </c>
      <c r="B491" s="457" t="str">
        <f t="shared" si="385"/>
        <v>G RU BW</v>
      </c>
      <c r="C491" s="284" t="str">
        <f t="shared" si="386"/>
        <v>s'émerveiller (et vivre avec légèreté)</v>
      </c>
      <c r="D491" s="284" t="str">
        <f t="shared" si="387"/>
        <v>profiter de la beauté du monde (et mettre sa joie au commandes)</v>
      </c>
      <c r="E491" s="493">
        <f t="shared" si="388"/>
        <v>0.73411246605092184</v>
      </c>
      <c r="F491" s="480" t="str">
        <f t="shared" si="389"/>
        <v>G.ur</v>
      </c>
      <c r="N491" s="284">
        <f t="shared" si="396"/>
        <v>301</v>
      </c>
      <c r="O491" s="494" t="str">
        <f>'360'!A16</f>
        <v>W RB UG</v>
      </c>
      <c r="P491" s="284" t="str">
        <f t="shared" si="390"/>
        <v>servir l'ordre (et faire progresser le monde)</v>
      </c>
      <c r="Q491" s="432" t="str">
        <f>VLOOKUP(O491,'360'!A16:AN377,13,FALSE)</f>
        <v>W</v>
      </c>
      <c r="R491" s="432" t="str">
        <f>VLOOKUP(O491,'360'!A16:AN377,14,FALSE)</f>
        <v>R</v>
      </c>
      <c r="S491" s="432" t="str">
        <f>VLOOKUP(O491,'360'!A16:AN377,15,FALSE)</f>
        <v>B</v>
      </c>
      <c r="T491" s="432" t="str">
        <f>VLOOKUP(O491,'360'!A16:AN377,16,FALSE)</f>
        <v>U</v>
      </c>
      <c r="U491" s="432" t="str">
        <f>VLOOKUP(O491,'360'!A16:AN377,17,FALSE)</f>
        <v>G</v>
      </c>
      <c r="W491" s="478">
        <f t="shared" si="397"/>
        <v>0.21054173506982804</v>
      </c>
      <c r="X491" s="478">
        <f t="shared" si="391"/>
        <v>0.41040209315978415</v>
      </c>
      <c r="Y491" s="478">
        <f t="shared" si="391"/>
        <v>0.45737306768466396</v>
      </c>
      <c r="Z491" s="478">
        <f t="shared" si="391"/>
        <v>0.79248918266537083</v>
      </c>
      <c r="AA491" s="478">
        <f t="shared" si="391"/>
        <v>0.3444731338817747</v>
      </c>
      <c r="AB491" s="1582">
        <f t="shared" si="398"/>
        <v>0.39972585001698568</v>
      </c>
      <c r="AG491" s="1584">
        <f t="shared" si="399"/>
        <v>0.19963446668931425</v>
      </c>
      <c r="AL491" s="497">
        <f t="shared" si="392"/>
        <v>0.39972585001698568</v>
      </c>
      <c r="AM491" s="468">
        <f t="shared" si="400"/>
        <v>0.21054173506982804</v>
      </c>
      <c r="AN491" s="468">
        <f t="shared" si="393"/>
        <v>0.41040209315978415</v>
      </c>
      <c r="AO491" s="468">
        <f t="shared" si="393"/>
        <v>0.45737306768466396</v>
      </c>
      <c r="AP491" s="468">
        <f t="shared" si="393"/>
        <v>0.79248918266537083</v>
      </c>
      <c r="AQ491" s="468">
        <f t="shared" si="393"/>
        <v>0.3444731338817747</v>
      </c>
      <c r="AT491" s="498">
        <f t="shared" si="401"/>
        <v>2.51011111</v>
      </c>
      <c r="AU491" s="340">
        <f>VLOOKUP($O491,'360'!$A$2:$AN$363,26,FALSE)/100+1/10^(3+AU$476)</f>
        <v>0.86009999999999998</v>
      </c>
      <c r="AV491" s="340">
        <f>VLOOKUP($O491,'360'!$A$2:$AN$363,27,FALSE)/100+1/10^(3+AV$476)</f>
        <v>0.30000009999999999</v>
      </c>
      <c r="AW491" s="340">
        <f>VLOOKUP($O491,'360'!$A$2:$AN$363,28,FALSE)/100+1/10^(3+AW$476)</f>
        <v>0.52000999999999997</v>
      </c>
      <c r="AX491" s="340">
        <f>VLOOKUP($O491,'360'!$A$2:$AN$363,29,FALSE)/100+1/10^(3+AX$476)</f>
        <v>0.63000001000000005</v>
      </c>
      <c r="AY491" s="340">
        <f>VLOOKUP($O491,'360'!$A$2:$AN$363,30,FALSE)/100+1/10^(3+AY$476)</f>
        <v>0.20000100000000001</v>
      </c>
      <c r="BA491" s="499" t="str">
        <f t="shared" si="394"/>
        <v>W RB UG</v>
      </c>
      <c r="BB491" s="284" t="str">
        <f t="shared" si="395"/>
        <v>servir l'ordre (et faire progresser le monde)</v>
      </c>
    </row>
    <row r="492" spans="1:54" x14ac:dyDescent="0.15">
      <c r="A492" s="432">
        <v>16</v>
      </c>
      <c r="B492" s="457" t="str">
        <f t="shared" si="385"/>
        <v>UR GB W</v>
      </c>
      <c r="C492" s="284" t="str">
        <f t="shared" si="386"/>
        <v>suivre ses idées (et être ingénieux)</v>
      </c>
      <c r="D492" s="284" t="str">
        <f t="shared" si="387"/>
        <v>explorer sans contrainte (et s'adapter avec créativité)</v>
      </c>
      <c r="E492" s="493">
        <f t="shared" si="388"/>
        <v>0.72831833179327488</v>
      </c>
      <c r="F492" s="480" t="str">
        <f t="shared" si="389"/>
        <v>UR/w</v>
      </c>
      <c r="N492" s="284">
        <f t="shared" si="396"/>
        <v>323</v>
      </c>
      <c r="O492" s="494" t="str">
        <f>'360'!A17</f>
        <v>W RB GU</v>
      </c>
      <c r="P492" s="284" t="str">
        <f t="shared" si="390"/>
        <v>servir l'ordre (et protéger le monde)</v>
      </c>
      <c r="Q492" s="432" t="str">
        <f>VLOOKUP(O492,'360'!A17:AN378,13,FALSE)</f>
        <v>W</v>
      </c>
      <c r="R492" s="432" t="str">
        <f>VLOOKUP(O492,'360'!A17:AN378,14,FALSE)</f>
        <v>R</v>
      </c>
      <c r="S492" s="432" t="str">
        <f>VLOOKUP(O492,'360'!A17:AN378,15,FALSE)</f>
        <v>B</v>
      </c>
      <c r="T492" s="432" t="str">
        <f>VLOOKUP(O492,'360'!A17:AN378,16,FALSE)</f>
        <v>G</v>
      </c>
      <c r="U492" s="432" t="str">
        <f>VLOOKUP(O492,'360'!A17:AN378,17,FALSE)</f>
        <v>U</v>
      </c>
      <c r="W492" s="478">
        <f t="shared" si="397"/>
        <v>0.21054173506982804</v>
      </c>
      <c r="X492" s="478">
        <f t="shared" si="391"/>
        <v>0.2736014410400735</v>
      </c>
      <c r="Y492" s="478">
        <f t="shared" si="391"/>
        <v>0.45737306768466396</v>
      </c>
      <c r="Z492" s="478">
        <f t="shared" si="391"/>
        <v>0.79248918266537083</v>
      </c>
      <c r="AA492" s="478">
        <f t="shared" si="391"/>
        <v>0.51670883964413317</v>
      </c>
      <c r="AB492" s="1582">
        <f t="shared" si="398"/>
        <v>0.37472805650255336</v>
      </c>
      <c r="AG492" s="1584">
        <f t="shared" si="399"/>
        <v>0.16630407533673783</v>
      </c>
      <c r="AL492" s="497">
        <f t="shared" si="392"/>
        <v>0.37472805650255336</v>
      </c>
      <c r="AM492" s="468">
        <f t="shared" si="400"/>
        <v>0.21054173506982804</v>
      </c>
      <c r="AN492" s="468">
        <f t="shared" si="393"/>
        <v>0.2736014410400735</v>
      </c>
      <c r="AO492" s="468">
        <f t="shared" si="393"/>
        <v>0.45737306768466396</v>
      </c>
      <c r="AP492" s="468">
        <f t="shared" si="393"/>
        <v>0.79248918266537083</v>
      </c>
      <c r="AQ492" s="468">
        <f t="shared" si="393"/>
        <v>0.51670883964413317</v>
      </c>
      <c r="AT492" s="498">
        <f t="shared" si="401"/>
        <v>2.5101111100000004</v>
      </c>
      <c r="AU492" s="340">
        <f>VLOOKUP($O492,'360'!$A$2:$AN$363,26,FALSE)/100+1/10^(3+AU$476)</f>
        <v>0.86009999999999998</v>
      </c>
      <c r="AV492" s="340">
        <f>VLOOKUP($O492,'360'!$A$2:$AN$363,27,FALSE)/100+1/10^(3+AV$476)</f>
        <v>0.20000010000000001</v>
      </c>
      <c r="AW492" s="340">
        <f>VLOOKUP($O492,'360'!$A$2:$AN$363,28,FALSE)/100+1/10^(3+AW$476)</f>
        <v>0.52000999999999997</v>
      </c>
      <c r="AX492" s="340">
        <f>VLOOKUP($O492,'360'!$A$2:$AN$363,29,FALSE)/100+1/10^(3+AX$476)</f>
        <v>0.63000001000000005</v>
      </c>
      <c r="AY492" s="340">
        <f>VLOOKUP($O492,'360'!$A$2:$AN$363,30,FALSE)/100+1/10^(3+AY$476)</f>
        <v>0.30000099999999996</v>
      </c>
      <c r="BA492" s="499" t="str">
        <f t="shared" si="394"/>
        <v>W RB GU</v>
      </c>
      <c r="BB492" s="284" t="str">
        <f t="shared" si="395"/>
        <v>servir l'ordre (et protéger le monde)</v>
      </c>
    </row>
    <row r="493" spans="1:54" x14ac:dyDescent="0.15">
      <c r="A493" s="432">
        <v>17</v>
      </c>
      <c r="B493" s="457" t="str">
        <f t="shared" si="385"/>
        <v>UR B GW</v>
      </c>
      <c r="C493" s="284" t="str">
        <f t="shared" si="386"/>
        <v>réaliser ses idées -UR- (et suivre ses plans)</v>
      </c>
      <c r="D493" s="284" t="str">
        <f t="shared" si="387"/>
        <v>matérialiser ses théorie (et atteindre ses objectifs selon ses propres règles)</v>
      </c>
      <c r="E493" s="493">
        <f t="shared" si="388"/>
        <v>0.71907022191493086</v>
      </c>
      <c r="F493" s="480" t="str">
        <f t="shared" si="389"/>
        <v>UR.b</v>
      </c>
      <c r="N493" s="284">
        <f t="shared" si="396"/>
        <v>211</v>
      </c>
      <c r="O493" s="494" t="str">
        <f>'360'!A18</f>
        <v>W RG UB</v>
      </c>
      <c r="P493" s="284" t="str">
        <f t="shared" si="390"/>
        <v>soutenir ce qui est (et assister le monde)</v>
      </c>
      <c r="Q493" s="432" t="str">
        <f>VLOOKUP(O493,'360'!A18:AN379,13,FALSE)</f>
        <v>W</v>
      </c>
      <c r="R493" s="432" t="str">
        <f>VLOOKUP(O493,'360'!A18:AN379,14,FALSE)</f>
        <v>R</v>
      </c>
      <c r="S493" s="432" t="str">
        <f>VLOOKUP(O493,'360'!A18:AN379,15,FALSE)</f>
        <v>G</v>
      </c>
      <c r="T493" s="432" t="str">
        <f>VLOOKUP(O493,'360'!A18:AN379,16,FALSE)</f>
        <v>U</v>
      </c>
      <c r="U493" s="432" t="str">
        <f>VLOOKUP(O493,'360'!A18:AN379,17,FALSE)</f>
        <v>B</v>
      </c>
      <c r="W493" s="478">
        <f t="shared" si="397"/>
        <v>0.21054173506982804</v>
      </c>
      <c r="X493" s="478">
        <f t="shared" si="397"/>
        <v>0.41040209315978415</v>
      </c>
      <c r="Y493" s="478">
        <f t="shared" si="397"/>
        <v>0.84094855137494451</v>
      </c>
      <c r="Z493" s="478">
        <f t="shared" si="397"/>
        <v>0.79248918266537083</v>
      </c>
      <c r="AA493" s="478">
        <f t="shared" si="397"/>
        <v>0.89562739232132205</v>
      </c>
      <c r="AB493" s="1582">
        <f t="shared" si="398"/>
        <v>0.51318456398434498</v>
      </c>
      <c r="AG493" s="1584">
        <f t="shared" si="399"/>
        <v>0.35091275197912664</v>
      </c>
      <c r="AL493" s="497">
        <f t="shared" si="392"/>
        <v>0.51318456398434498</v>
      </c>
      <c r="AM493" s="468">
        <f t="shared" si="400"/>
        <v>0.21054173506982804</v>
      </c>
      <c r="AN493" s="468">
        <f t="shared" si="400"/>
        <v>0.41040209315978415</v>
      </c>
      <c r="AO493" s="468">
        <f t="shared" si="400"/>
        <v>0.84094855137494451</v>
      </c>
      <c r="AP493" s="468">
        <f t="shared" si="400"/>
        <v>0.79248918266537083</v>
      </c>
      <c r="AQ493" s="468">
        <f t="shared" si="400"/>
        <v>0.89562739232132205</v>
      </c>
      <c r="AT493" s="498">
        <f t="shared" si="401"/>
        <v>2.51011111</v>
      </c>
      <c r="AU493" s="340">
        <f>VLOOKUP($O493,'360'!$A$2:$AN$363,26,FALSE)/100+1/10^(3+AU$476)</f>
        <v>0.86009999999999998</v>
      </c>
      <c r="AV493" s="340">
        <f>VLOOKUP($O493,'360'!$A$2:$AN$363,27,FALSE)/100+1/10^(3+AV$476)</f>
        <v>0.30000009999999999</v>
      </c>
      <c r="AW493" s="340">
        <f>VLOOKUP($O493,'360'!$A$2:$AN$363,28,FALSE)/100+1/10^(3+AW$476)</f>
        <v>0.20001000000000002</v>
      </c>
      <c r="AX493" s="340">
        <f>VLOOKUP($O493,'360'!$A$2:$AN$363,29,FALSE)/100+1/10^(3+AX$476)</f>
        <v>0.63000001000000005</v>
      </c>
      <c r="AY493" s="340">
        <f>VLOOKUP($O493,'360'!$A$2:$AN$363,30,FALSE)/100+1/10^(3+AY$476)</f>
        <v>0.52000100000000005</v>
      </c>
      <c r="BA493" s="499" t="str">
        <f t="shared" si="394"/>
        <v>W RG UB</v>
      </c>
      <c r="BB493" s="284" t="str">
        <f t="shared" si="395"/>
        <v>soutenir ce qui est (et assister le monde)</v>
      </c>
    </row>
    <row r="494" spans="1:54" x14ac:dyDescent="0.15">
      <c r="A494" s="432">
        <v>18</v>
      </c>
      <c r="B494" s="457" t="str">
        <f t="shared" si="385"/>
        <v>RU BG W</v>
      </c>
      <c r="C494" s="284" t="str">
        <f t="shared" si="386"/>
        <v>suivre ses idées (et être tout-puissant -BR)</v>
      </c>
      <c r="D494" s="284" t="str">
        <f t="shared" si="387"/>
        <v>explorer sans contrainte (et obtenir satisfaction sans limite)</v>
      </c>
      <c r="E494" s="493">
        <f t="shared" si="388"/>
        <v>0.71578282360451484</v>
      </c>
      <c r="F494" s="480" t="str">
        <f t="shared" si="389"/>
        <v>UR/w</v>
      </c>
      <c r="N494" s="284">
        <f t="shared" si="396"/>
        <v>261</v>
      </c>
      <c r="O494" s="494" t="str">
        <f>'360'!A19</f>
        <v>W RG BU</v>
      </c>
      <c r="P494" s="284" t="str">
        <f t="shared" si="390"/>
        <v>soutenir ce qui est (et protéger le monde)</v>
      </c>
      <c r="Q494" s="432" t="str">
        <f>VLOOKUP(O494,'360'!A19:AN380,13,FALSE)</f>
        <v>W</v>
      </c>
      <c r="R494" s="432" t="str">
        <f>VLOOKUP(O494,'360'!A19:AN380,14,FALSE)</f>
        <v>R</v>
      </c>
      <c r="S494" s="432" t="str">
        <f>VLOOKUP(O494,'360'!A19:AN380,15,FALSE)</f>
        <v>G</v>
      </c>
      <c r="T494" s="432" t="str">
        <f>VLOOKUP(O494,'360'!A19:AN380,16,FALSE)</f>
        <v>B</v>
      </c>
      <c r="U494" s="432" t="str">
        <f>VLOOKUP(O494,'360'!A19:AN380,17,FALSE)</f>
        <v>U</v>
      </c>
      <c r="W494" s="478">
        <f t="shared" si="397"/>
        <v>0.21054173506982804</v>
      </c>
      <c r="X494" s="478">
        <f t="shared" si="397"/>
        <v>0.2736014410400735</v>
      </c>
      <c r="Y494" s="478">
        <f t="shared" si="397"/>
        <v>0.79276880412886941</v>
      </c>
      <c r="Z494" s="478">
        <f t="shared" si="397"/>
        <v>0.79248918266537083</v>
      </c>
      <c r="AA494" s="478">
        <f t="shared" si="397"/>
        <v>0.89562739232132205</v>
      </c>
      <c r="AB494" s="1582">
        <f t="shared" si="398"/>
        <v>0.46706844063654035</v>
      </c>
      <c r="AG494" s="1584">
        <f t="shared" si="399"/>
        <v>0.28942458751538713</v>
      </c>
      <c r="AL494" s="497">
        <f t="shared" si="392"/>
        <v>0.46706844063654035</v>
      </c>
      <c r="AM494" s="468">
        <f t="shared" si="400"/>
        <v>0.21054173506982804</v>
      </c>
      <c r="AN494" s="468">
        <f t="shared" si="400"/>
        <v>0.2736014410400735</v>
      </c>
      <c r="AO494" s="468">
        <f t="shared" si="400"/>
        <v>0.79276880412886941</v>
      </c>
      <c r="AP494" s="468">
        <f t="shared" si="400"/>
        <v>0.79248918266537083</v>
      </c>
      <c r="AQ494" s="468">
        <f t="shared" si="400"/>
        <v>0.89562739232132205</v>
      </c>
      <c r="AT494" s="498">
        <f t="shared" si="401"/>
        <v>2.51011111</v>
      </c>
      <c r="AU494" s="340">
        <f>VLOOKUP($O494,'360'!$A$2:$AN$363,26,FALSE)/100+1/10^(3+AU$476)</f>
        <v>0.86009999999999998</v>
      </c>
      <c r="AV494" s="340">
        <f>VLOOKUP($O494,'360'!$A$2:$AN$363,27,FALSE)/100+1/10^(3+AV$476)</f>
        <v>0.20000010000000001</v>
      </c>
      <c r="AW494" s="340">
        <f>VLOOKUP($O494,'360'!$A$2:$AN$363,28,FALSE)/100+1/10^(3+AW$476)</f>
        <v>0.30001</v>
      </c>
      <c r="AX494" s="340">
        <f>VLOOKUP($O494,'360'!$A$2:$AN$363,29,FALSE)/100+1/10^(3+AX$476)</f>
        <v>0.63000001000000005</v>
      </c>
      <c r="AY494" s="340">
        <f>VLOOKUP($O494,'360'!$A$2:$AN$363,30,FALSE)/100+1/10^(3+AY$476)</f>
        <v>0.52000100000000005</v>
      </c>
      <c r="BA494" s="499" t="str">
        <f t="shared" si="394"/>
        <v>W RG BU</v>
      </c>
      <c r="BB494" s="284" t="str">
        <f t="shared" si="395"/>
        <v>soutenir ce qui est (et protéger le monde)</v>
      </c>
    </row>
    <row r="495" spans="1:54" x14ac:dyDescent="0.15">
      <c r="A495" s="432">
        <v>19</v>
      </c>
      <c r="B495" s="457" t="str">
        <f t="shared" si="385"/>
        <v>UR G WB</v>
      </c>
      <c r="C495" s="284" t="str">
        <f t="shared" si="386"/>
        <v>vivre ses rêves (et vivre en souplesse)</v>
      </c>
      <c r="D495" s="284" t="str">
        <f t="shared" si="387"/>
        <v>laisser libre cours à son imagination (et s'adapter spontanément)</v>
      </c>
      <c r="E495" s="493">
        <f t="shared" si="388"/>
        <v>0.7130713826508327</v>
      </c>
      <c r="F495" s="480" t="str">
        <f t="shared" si="389"/>
        <v>UR.g</v>
      </c>
      <c r="N495" s="284">
        <f t="shared" si="396"/>
        <v>210</v>
      </c>
      <c r="O495" s="494" t="str">
        <f>'360'!A20</f>
        <v>W GU BR</v>
      </c>
      <c r="P495" s="284" t="str">
        <f t="shared" si="390"/>
        <v>cultiver la paix -W- (et vivre en accord)</v>
      </c>
      <c r="Q495" s="432" t="str">
        <f>VLOOKUP(O495,'360'!A20:AN381,13,FALSE)</f>
        <v>W</v>
      </c>
      <c r="R495" s="432" t="str">
        <f>VLOOKUP(O495,'360'!A20:AN381,14,FALSE)</f>
        <v>G</v>
      </c>
      <c r="S495" s="432" t="str">
        <f>VLOOKUP(O495,'360'!A20:AN381,15,FALSE)</f>
        <v>U</v>
      </c>
      <c r="T495" s="432" t="str">
        <f>VLOOKUP(O495,'360'!A20:AN381,16,FALSE)</f>
        <v>B</v>
      </c>
      <c r="U495" s="432" t="str">
        <f>VLOOKUP(O495,'360'!A20:AN381,17,FALSE)</f>
        <v>R</v>
      </c>
      <c r="W495" s="478">
        <f t="shared" si="397"/>
        <v>0.21054173506982804</v>
      </c>
      <c r="X495" s="478">
        <f t="shared" si="397"/>
        <v>0.7113635278231476</v>
      </c>
      <c r="Y495" s="478">
        <f t="shared" si="397"/>
        <v>0.79276880412886941</v>
      </c>
      <c r="Z495" s="478">
        <f t="shared" si="397"/>
        <v>0.2515838760986146</v>
      </c>
      <c r="AA495" s="478">
        <f t="shared" si="397"/>
        <v>0.92158537090406001</v>
      </c>
      <c r="AB495" s="1582">
        <f t="shared" si="398"/>
        <v>0.51341482147530859</v>
      </c>
      <c r="AG495" s="1584">
        <f t="shared" si="399"/>
        <v>0.3512197619670781</v>
      </c>
      <c r="AL495" s="497">
        <f t="shared" si="392"/>
        <v>0.51341482147530859</v>
      </c>
      <c r="AM495" s="468">
        <f t="shared" si="400"/>
        <v>0.21054173506982804</v>
      </c>
      <c r="AN495" s="468">
        <f t="shared" si="400"/>
        <v>0.7113635278231476</v>
      </c>
      <c r="AO495" s="468">
        <f t="shared" si="400"/>
        <v>0.79276880412886941</v>
      </c>
      <c r="AP495" s="468">
        <f t="shared" si="400"/>
        <v>0.2515838760986146</v>
      </c>
      <c r="AQ495" s="468">
        <f t="shared" si="400"/>
        <v>0.92158537090406001</v>
      </c>
      <c r="AT495" s="498">
        <f t="shared" si="401"/>
        <v>2.51011111</v>
      </c>
      <c r="AU495" s="340">
        <f>VLOOKUP($O495,'360'!$A$2:$AN$363,26,FALSE)/100+1/10^(3+AU$476)</f>
        <v>0.86009999999999998</v>
      </c>
      <c r="AV495" s="340">
        <f>VLOOKUP($O495,'360'!$A$2:$AN$363,27,FALSE)/100+1/10^(3+AV$476)</f>
        <v>0.52000009999999997</v>
      </c>
      <c r="AW495" s="340">
        <f>VLOOKUP($O495,'360'!$A$2:$AN$363,28,FALSE)/100+1/10^(3+AW$476)</f>
        <v>0.30001</v>
      </c>
      <c r="AX495" s="340">
        <f>VLOOKUP($O495,'360'!$A$2:$AN$363,29,FALSE)/100+1/10^(3+AX$476)</f>
        <v>0.20000001000000001</v>
      </c>
      <c r="AY495" s="340">
        <f>VLOOKUP($O495,'360'!$A$2:$AN$363,30,FALSE)/100+1/10^(3+AY$476)</f>
        <v>0.63000100000000003</v>
      </c>
      <c r="BA495" s="499" t="str">
        <f t="shared" si="394"/>
        <v>W GU BR</v>
      </c>
      <c r="BB495" s="284" t="str">
        <f t="shared" si="395"/>
        <v>cultiver la paix -W- (et vivre en accord)</v>
      </c>
    </row>
    <row r="496" spans="1:54" x14ac:dyDescent="0.15">
      <c r="A496" s="432">
        <v>20</v>
      </c>
      <c r="B496" s="457" t="str">
        <f t="shared" si="385"/>
        <v>R UG WB</v>
      </c>
      <c r="C496" s="284" t="str">
        <f t="shared" si="386"/>
        <v>vivre l'aventure (et partager ses idées)</v>
      </c>
      <c r="D496" s="284" t="str">
        <f t="shared" si="387"/>
        <v>explorer l'inconnu sans souci des risques (et communiquer des idées nouvelles)</v>
      </c>
      <c r="E496" s="493">
        <f t="shared" si="388"/>
        <v>0.70948555596398633</v>
      </c>
      <c r="F496" s="480" t="str">
        <f t="shared" si="389"/>
        <v>R.gu</v>
      </c>
      <c r="N496" s="284">
        <f t="shared" si="396"/>
        <v>188</v>
      </c>
      <c r="O496" s="494" t="str">
        <f>'360'!A21</f>
        <v>W GU RB</v>
      </c>
      <c r="P496" s="284" t="str">
        <f t="shared" si="390"/>
        <v>cultiver la paix -W- (et vivre en harmonie -GW-)</v>
      </c>
      <c r="Q496" s="432" t="str">
        <f>VLOOKUP(O496,'360'!A21:AN382,13,FALSE)</f>
        <v>W</v>
      </c>
      <c r="R496" s="432" t="str">
        <f>VLOOKUP(O496,'360'!A21:AN382,14,FALSE)</f>
        <v>G</v>
      </c>
      <c r="S496" s="432" t="str">
        <f>VLOOKUP(O496,'360'!A21:AN382,15,FALSE)</f>
        <v>U</v>
      </c>
      <c r="T496" s="432" t="str">
        <f>VLOOKUP(O496,'360'!A21:AN382,16,FALSE)</f>
        <v>R</v>
      </c>
      <c r="U496" s="432" t="str">
        <f>VLOOKUP(O496,'360'!A21:AN382,17,FALSE)</f>
        <v>B</v>
      </c>
      <c r="W496" s="478">
        <f t="shared" si="397"/>
        <v>0.21054173506982804</v>
      </c>
      <c r="X496" s="478">
        <f t="shared" si="397"/>
        <v>0.7113635278231476</v>
      </c>
      <c r="Y496" s="478">
        <f t="shared" si="397"/>
        <v>0.84094855137494451</v>
      </c>
      <c r="Z496" s="478">
        <f t="shared" si="397"/>
        <v>0.37737580785832531</v>
      </c>
      <c r="AA496" s="478">
        <f t="shared" si="397"/>
        <v>0.92158537090406001</v>
      </c>
      <c r="AB496" s="1582">
        <f t="shared" si="398"/>
        <v>0.53982302849248498</v>
      </c>
      <c r="AG496" s="1584">
        <f t="shared" si="399"/>
        <v>0.38643070465664664</v>
      </c>
      <c r="AL496" s="497">
        <f t="shared" si="392"/>
        <v>0.53982302849248498</v>
      </c>
      <c r="AM496" s="468">
        <f t="shared" si="400"/>
        <v>0.21054173506982804</v>
      </c>
      <c r="AN496" s="468">
        <f t="shared" si="400"/>
        <v>0.7113635278231476</v>
      </c>
      <c r="AO496" s="468">
        <f t="shared" si="400"/>
        <v>0.84094855137494451</v>
      </c>
      <c r="AP496" s="468">
        <f t="shared" si="400"/>
        <v>0.37737580785832531</v>
      </c>
      <c r="AQ496" s="468">
        <f t="shared" si="400"/>
        <v>0.92158537090406001</v>
      </c>
      <c r="AT496" s="498">
        <f t="shared" si="401"/>
        <v>2.51011111</v>
      </c>
      <c r="AU496" s="340">
        <f>VLOOKUP($O496,'360'!$A$2:$AN$363,26,FALSE)/100+1/10^(3+AU$476)</f>
        <v>0.86009999999999998</v>
      </c>
      <c r="AV496" s="340">
        <f>VLOOKUP($O496,'360'!$A$2:$AN$363,27,FALSE)/100+1/10^(3+AV$476)</f>
        <v>0.52000009999999997</v>
      </c>
      <c r="AW496" s="340">
        <f>VLOOKUP($O496,'360'!$A$2:$AN$363,28,FALSE)/100+1/10^(3+AW$476)</f>
        <v>0.20001000000000002</v>
      </c>
      <c r="AX496" s="340">
        <f>VLOOKUP($O496,'360'!$A$2:$AN$363,29,FALSE)/100+1/10^(3+AX$476)</f>
        <v>0.30000000999999998</v>
      </c>
      <c r="AY496" s="340">
        <f>VLOOKUP($O496,'360'!$A$2:$AN$363,30,FALSE)/100+1/10^(3+AY$476)</f>
        <v>0.63000100000000003</v>
      </c>
      <c r="BA496" s="499" t="str">
        <f t="shared" si="394"/>
        <v>W GU RB</v>
      </c>
      <c r="BB496" s="284" t="str">
        <f t="shared" si="395"/>
        <v>cultiver la paix -W- (et vivre en harmonie -GW-)</v>
      </c>
    </row>
    <row r="497" spans="1:54" x14ac:dyDescent="0.15">
      <c r="A497" s="432">
        <v>21</v>
      </c>
      <c r="B497" s="457" t="str">
        <f t="shared" si="385"/>
        <v>R UB GW</v>
      </c>
      <c r="C497" s="284" t="str">
        <f t="shared" si="386"/>
        <v>suivre son  inspiration (et suivre ses idées)</v>
      </c>
      <c r="D497" s="284" t="str">
        <f t="shared" si="387"/>
        <v>aller là où bon nous semble (et explorer sans contrainte)</v>
      </c>
      <c r="E497" s="493">
        <f t="shared" si="388"/>
        <v>0.70754387864130941</v>
      </c>
      <c r="F497" s="480" t="str">
        <f t="shared" si="389"/>
        <v>R.ub</v>
      </c>
      <c r="N497" s="284">
        <f t="shared" si="396"/>
        <v>327</v>
      </c>
      <c r="O497" s="494" t="str">
        <f>'360'!A22</f>
        <v>W GB UR</v>
      </c>
      <c r="P497" s="284" t="str">
        <f t="shared" si="390"/>
        <v>être un rouage du monde (et vivre en accord)</v>
      </c>
      <c r="Q497" s="432" t="str">
        <f>VLOOKUP(O497,'360'!A22:AN383,13,FALSE)</f>
        <v>W</v>
      </c>
      <c r="R497" s="432" t="str">
        <f>VLOOKUP(O497,'360'!A22:AN383,14,FALSE)</f>
        <v>G</v>
      </c>
      <c r="S497" s="432" t="str">
        <f>VLOOKUP(O497,'360'!A22:AN383,15,FALSE)</f>
        <v>B</v>
      </c>
      <c r="T497" s="432" t="str">
        <f>VLOOKUP(O497,'360'!A22:AN383,16,FALSE)</f>
        <v>U</v>
      </c>
      <c r="U497" s="432" t="str">
        <f>VLOOKUP(O497,'360'!A22:AN383,17,FALSE)</f>
        <v>R</v>
      </c>
      <c r="W497" s="478">
        <f t="shared" si="397"/>
        <v>0.21054173506982804</v>
      </c>
      <c r="X497" s="478">
        <f t="shared" si="397"/>
        <v>0.41040209315978415</v>
      </c>
      <c r="Y497" s="478">
        <f t="shared" si="397"/>
        <v>0.45737306768466396</v>
      </c>
      <c r="Z497" s="478">
        <f t="shared" si="397"/>
        <v>0.2515838760986146</v>
      </c>
      <c r="AA497" s="478">
        <f t="shared" si="397"/>
        <v>0.92158537090406001</v>
      </c>
      <c r="AB497" s="1582">
        <f t="shared" si="398"/>
        <v>0.36607929160957053</v>
      </c>
      <c r="AG497" s="1584">
        <f t="shared" si="399"/>
        <v>0.1547723888127607</v>
      </c>
      <c r="AL497" s="497">
        <f t="shared" si="392"/>
        <v>0.36607929160957053</v>
      </c>
      <c r="AM497" s="468">
        <f t="shared" si="400"/>
        <v>0.21054173506982804</v>
      </c>
      <c r="AN497" s="468">
        <f t="shared" si="400"/>
        <v>0.41040209315978415</v>
      </c>
      <c r="AO497" s="468">
        <f t="shared" si="400"/>
        <v>0.45737306768466396</v>
      </c>
      <c r="AP497" s="468">
        <f t="shared" si="400"/>
        <v>0.2515838760986146</v>
      </c>
      <c r="AQ497" s="468">
        <f t="shared" si="400"/>
        <v>0.92158537090406001</v>
      </c>
      <c r="AT497" s="498">
        <f t="shared" si="401"/>
        <v>2.51011111</v>
      </c>
      <c r="AU497" s="340">
        <f>VLOOKUP($O497,'360'!$A$2:$AN$363,26,FALSE)/100+1/10^(3+AU$476)</f>
        <v>0.86009999999999998</v>
      </c>
      <c r="AV497" s="340">
        <f>VLOOKUP($O497,'360'!$A$2:$AN$363,27,FALSE)/100+1/10^(3+AV$476)</f>
        <v>0.30000009999999999</v>
      </c>
      <c r="AW497" s="340">
        <f>VLOOKUP($O497,'360'!$A$2:$AN$363,28,FALSE)/100+1/10^(3+AW$476)</f>
        <v>0.52000999999999997</v>
      </c>
      <c r="AX497" s="340">
        <f>VLOOKUP($O497,'360'!$A$2:$AN$363,29,FALSE)/100+1/10^(3+AX$476)</f>
        <v>0.20000001000000001</v>
      </c>
      <c r="AY497" s="340">
        <f>VLOOKUP($O497,'360'!$A$2:$AN$363,30,FALSE)/100+1/10^(3+AY$476)</f>
        <v>0.63000100000000003</v>
      </c>
      <c r="BA497" s="499" t="str">
        <f t="shared" si="394"/>
        <v>W GB UR</v>
      </c>
      <c r="BB497" s="284" t="str">
        <f t="shared" si="395"/>
        <v>être un rouage du monde (et vivre en accord)</v>
      </c>
    </row>
    <row r="498" spans="1:54" x14ac:dyDescent="0.15">
      <c r="A498" s="432">
        <v>22</v>
      </c>
      <c r="B498" s="457" t="str">
        <f t="shared" si="385"/>
        <v>GU RB W</v>
      </c>
      <c r="C498" s="284" t="str">
        <f t="shared" si="386"/>
        <v>être ingénieux (et vivre avec légèreté)</v>
      </c>
      <c r="D498" s="284" t="str">
        <f t="shared" si="387"/>
        <v>s'adapter avec créativité (et mettre sa joie au commandes)</v>
      </c>
      <c r="E498" s="493">
        <f t="shared" si="388"/>
        <v>0.6889547816226701</v>
      </c>
      <c r="F498" s="480" t="str">
        <f t="shared" si="389"/>
        <v>GU/w</v>
      </c>
      <c r="N498" s="284">
        <f t="shared" si="396"/>
        <v>345</v>
      </c>
      <c r="O498" s="494" t="str">
        <f>'360'!A23</f>
        <v>W GB RU</v>
      </c>
      <c r="P498" s="284" t="str">
        <f t="shared" si="390"/>
        <v>être un rouage du monde (et se fondre dans sa tribu)</v>
      </c>
      <c r="Q498" s="432" t="str">
        <f>VLOOKUP(O498,'360'!A23:AN384,13,FALSE)</f>
        <v>W</v>
      </c>
      <c r="R498" s="432" t="str">
        <f>VLOOKUP(O498,'360'!A23:AN384,14,FALSE)</f>
        <v>G</v>
      </c>
      <c r="S498" s="432" t="str">
        <f>VLOOKUP(O498,'360'!A23:AN384,15,FALSE)</f>
        <v>B</v>
      </c>
      <c r="T498" s="432" t="str">
        <f>VLOOKUP(O498,'360'!A23:AN384,16,FALSE)</f>
        <v>R</v>
      </c>
      <c r="U498" s="432" t="str">
        <f>VLOOKUP(O498,'360'!A23:AN384,17,FALSE)</f>
        <v>U</v>
      </c>
      <c r="W498" s="478">
        <f t="shared" si="397"/>
        <v>0.21054173506982804</v>
      </c>
      <c r="X498" s="478">
        <f t="shared" si="397"/>
        <v>0.2736014410400735</v>
      </c>
      <c r="Y498" s="478">
        <f t="shared" si="397"/>
        <v>0.45737306768466396</v>
      </c>
      <c r="Z498" s="478">
        <f t="shared" si="397"/>
        <v>0.37737580785832531</v>
      </c>
      <c r="AA498" s="478">
        <f t="shared" si="397"/>
        <v>0.92158537090406001</v>
      </c>
      <c r="AB498" s="1582">
        <f t="shared" si="398"/>
        <v>0.34637137527894246</v>
      </c>
      <c r="AG498" s="1584">
        <f t="shared" si="399"/>
        <v>0.12849516703858996</v>
      </c>
      <c r="AL498" s="497">
        <f t="shared" si="392"/>
        <v>0.34637137527894246</v>
      </c>
      <c r="AM498" s="468">
        <f t="shared" si="400"/>
        <v>0.21054173506982804</v>
      </c>
      <c r="AN498" s="468">
        <f t="shared" si="400"/>
        <v>0.2736014410400735</v>
      </c>
      <c r="AO498" s="468">
        <f t="shared" si="400"/>
        <v>0.45737306768466396</v>
      </c>
      <c r="AP498" s="468">
        <f t="shared" si="400"/>
        <v>0.37737580785832531</v>
      </c>
      <c r="AQ498" s="468">
        <f t="shared" si="400"/>
        <v>0.92158537090406001</v>
      </c>
      <c r="AT498" s="498">
        <f t="shared" si="401"/>
        <v>2.5101111100000004</v>
      </c>
      <c r="AU498" s="340">
        <f>VLOOKUP($O498,'360'!$A$2:$AN$363,26,FALSE)/100+1/10^(3+AU$476)</f>
        <v>0.86009999999999998</v>
      </c>
      <c r="AV498" s="340">
        <f>VLOOKUP($O498,'360'!$A$2:$AN$363,27,FALSE)/100+1/10^(3+AV$476)</f>
        <v>0.20000010000000001</v>
      </c>
      <c r="AW498" s="340">
        <f>VLOOKUP($O498,'360'!$A$2:$AN$363,28,FALSE)/100+1/10^(3+AW$476)</f>
        <v>0.52000999999999997</v>
      </c>
      <c r="AX498" s="340">
        <f>VLOOKUP($O498,'360'!$A$2:$AN$363,29,FALSE)/100+1/10^(3+AX$476)</f>
        <v>0.30000000999999998</v>
      </c>
      <c r="AY498" s="340">
        <f>VLOOKUP($O498,'360'!$A$2:$AN$363,30,FALSE)/100+1/10^(3+AY$476)</f>
        <v>0.63000100000000003</v>
      </c>
      <c r="BA498" s="499" t="str">
        <f t="shared" si="394"/>
        <v>W GB RU</v>
      </c>
      <c r="BB498" s="284" t="str">
        <f t="shared" si="395"/>
        <v>être un rouage du monde (et se fondre dans sa tribu)</v>
      </c>
    </row>
    <row r="499" spans="1:54" x14ac:dyDescent="0.15">
      <c r="A499" s="432">
        <v>23</v>
      </c>
      <c r="B499" s="457" t="str">
        <f t="shared" si="385"/>
        <v>U RG WB</v>
      </c>
      <c r="C499" s="284" t="str">
        <f t="shared" si="386"/>
        <v>développer la connaissance (et partager ses idées)</v>
      </c>
      <c r="D499" s="284" t="str">
        <f t="shared" si="387"/>
        <v>comprendre l'inconnu (et communiquer des idées nouvelles)</v>
      </c>
      <c r="E499" s="493">
        <f t="shared" si="388"/>
        <v>0.68182379360655443</v>
      </c>
      <c r="F499" s="480" t="str">
        <f t="shared" si="389"/>
        <v>U.rg</v>
      </c>
      <c r="N499" s="284">
        <f t="shared" si="396"/>
        <v>230</v>
      </c>
      <c r="O499" s="494" t="str">
        <f>'360'!A24</f>
        <v>W GR UB</v>
      </c>
      <c r="P499" s="284" t="str">
        <f t="shared" si="390"/>
        <v>soutenir ce qui est (et vivre en harmonie -GW-)</v>
      </c>
      <c r="Q499" s="432" t="str">
        <f>VLOOKUP(O499,'360'!A24:AN385,13,FALSE)</f>
        <v>W</v>
      </c>
      <c r="R499" s="432" t="str">
        <f>VLOOKUP(O499,'360'!A24:AN385,14,FALSE)</f>
        <v>G</v>
      </c>
      <c r="S499" s="432" t="str">
        <f>VLOOKUP(O499,'360'!A24:AN385,15,FALSE)</f>
        <v>R</v>
      </c>
      <c r="T499" s="432" t="str">
        <f>VLOOKUP(O499,'360'!A24:AN385,16,FALSE)</f>
        <v>U</v>
      </c>
      <c r="U499" s="432" t="str">
        <f>VLOOKUP(O499,'360'!A24:AN385,17,FALSE)</f>
        <v>B</v>
      </c>
      <c r="W499" s="478">
        <f t="shared" si="397"/>
        <v>0.21054173506982804</v>
      </c>
      <c r="X499" s="478">
        <f t="shared" si="397"/>
        <v>0.41040209315978415</v>
      </c>
      <c r="Y499" s="478">
        <f t="shared" si="397"/>
        <v>0.84094855137494451</v>
      </c>
      <c r="Z499" s="478">
        <f t="shared" si="397"/>
        <v>0.65411805772968901</v>
      </c>
      <c r="AA499" s="478">
        <f t="shared" si="397"/>
        <v>0.92158537090406001</v>
      </c>
      <c r="AB499" s="1582">
        <f t="shared" si="398"/>
        <v>0.49646561256510324</v>
      </c>
      <c r="AG499" s="1584">
        <f t="shared" si="399"/>
        <v>0.32862081675347099</v>
      </c>
      <c r="AL499" s="497">
        <f t="shared" si="392"/>
        <v>0.49646561256510324</v>
      </c>
      <c r="AM499" s="468">
        <f t="shared" si="400"/>
        <v>0.21054173506982804</v>
      </c>
      <c r="AN499" s="468">
        <f t="shared" si="400"/>
        <v>0.41040209315978415</v>
      </c>
      <c r="AO499" s="468">
        <f t="shared" si="400"/>
        <v>0.84094855137494451</v>
      </c>
      <c r="AP499" s="468">
        <f t="shared" si="400"/>
        <v>0.65411805772968901</v>
      </c>
      <c r="AQ499" s="468">
        <f t="shared" si="400"/>
        <v>0.92158537090406001</v>
      </c>
      <c r="AT499" s="498">
        <f t="shared" si="401"/>
        <v>2.51011111</v>
      </c>
      <c r="AU499" s="340">
        <f>VLOOKUP($O499,'360'!$A$2:$AN$363,26,FALSE)/100+1/10^(3+AU$476)</f>
        <v>0.86009999999999998</v>
      </c>
      <c r="AV499" s="340">
        <f>VLOOKUP($O499,'360'!$A$2:$AN$363,27,FALSE)/100+1/10^(3+AV$476)</f>
        <v>0.30000009999999999</v>
      </c>
      <c r="AW499" s="340">
        <f>VLOOKUP($O499,'360'!$A$2:$AN$363,28,FALSE)/100+1/10^(3+AW$476)</f>
        <v>0.20001000000000002</v>
      </c>
      <c r="AX499" s="340">
        <f>VLOOKUP($O499,'360'!$A$2:$AN$363,29,FALSE)/100+1/10^(3+AX$476)</f>
        <v>0.52000001000000007</v>
      </c>
      <c r="AY499" s="340">
        <f>VLOOKUP($O499,'360'!$A$2:$AN$363,30,FALSE)/100+1/10^(3+AY$476)</f>
        <v>0.63000100000000003</v>
      </c>
      <c r="BA499" s="499" t="str">
        <f t="shared" si="394"/>
        <v>W GR UB</v>
      </c>
      <c r="BB499" s="284" t="str">
        <f t="shared" si="395"/>
        <v>soutenir ce qui est (et vivre en harmonie -GW-)</v>
      </c>
    </row>
    <row r="500" spans="1:54" x14ac:dyDescent="0.15">
      <c r="A500" s="432">
        <v>24</v>
      </c>
      <c r="B500" s="457" t="str">
        <f t="shared" si="385"/>
        <v>U RB GW</v>
      </c>
      <c r="C500" s="284" t="str">
        <f t="shared" si="386"/>
        <v>concevoir avec génie (et suivre ses idées)</v>
      </c>
      <c r="D500" s="284" t="str">
        <f t="shared" si="387"/>
        <v>savoir mener ses projets en toute circonstance (et explorer sans contrainte)</v>
      </c>
      <c r="E500" s="493">
        <f t="shared" si="388"/>
        <v>0.67988211628387762</v>
      </c>
      <c r="F500" s="480" t="str">
        <f t="shared" si="389"/>
        <v>U.br</v>
      </c>
      <c r="N500" s="284">
        <f t="shared" si="396"/>
        <v>271</v>
      </c>
      <c r="O500" s="494" t="str">
        <f>'360'!A25</f>
        <v>W GR BU</v>
      </c>
      <c r="P500" s="284" t="str">
        <f t="shared" si="390"/>
        <v>soutenir ce qui est (et se fondre dans sa tribu)</v>
      </c>
      <c r="Q500" s="432" t="str">
        <f>VLOOKUP(O500,'360'!A25:AN386,13,FALSE)</f>
        <v>W</v>
      </c>
      <c r="R500" s="432" t="str">
        <f>VLOOKUP(O500,'360'!A25:AN386,14,FALSE)</f>
        <v>G</v>
      </c>
      <c r="S500" s="432" t="str">
        <f>VLOOKUP(O500,'360'!A25:AN386,15,FALSE)</f>
        <v>R</v>
      </c>
      <c r="T500" s="432" t="str">
        <f>VLOOKUP(O500,'360'!A25:AN386,16,FALSE)</f>
        <v>B</v>
      </c>
      <c r="U500" s="432" t="str">
        <f>VLOOKUP(O500,'360'!A25:AN386,17,FALSE)</f>
        <v>U</v>
      </c>
      <c r="W500" s="478">
        <f t="shared" si="397"/>
        <v>0.21054173506982804</v>
      </c>
      <c r="X500" s="478">
        <f t="shared" si="397"/>
        <v>0.2736014410400735</v>
      </c>
      <c r="Y500" s="478">
        <f t="shared" si="397"/>
        <v>0.79276880412886941</v>
      </c>
      <c r="Z500" s="478">
        <f t="shared" si="397"/>
        <v>0.65411805772968901</v>
      </c>
      <c r="AA500" s="478">
        <f t="shared" si="397"/>
        <v>0.92158537090406001</v>
      </c>
      <c r="AB500" s="1582">
        <f t="shared" si="398"/>
        <v>0.45034948921729867</v>
      </c>
      <c r="AG500" s="1584">
        <f t="shared" si="399"/>
        <v>0.26713265228973154</v>
      </c>
      <c r="AL500" s="497">
        <f t="shared" si="392"/>
        <v>0.45034948921729867</v>
      </c>
      <c r="AM500" s="468">
        <f t="shared" si="400"/>
        <v>0.21054173506982804</v>
      </c>
      <c r="AN500" s="468">
        <f t="shared" si="400"/>
        <v>0.2736014410400735</v>
      </c>
      <c r="AO500" s="468">
        <f t="shared" si="400"/>
        <v>0.79276880412886941</v>
      </c>
      <c r="AP500" s="468">
        <f t="shared" si="400"/>
        <v>0.65411805772968901</v>
      </c>
      <c r="AQ500" s="468">
        <f t="shared" si="400"/>
        <v>0.92158537090406001</v>
      </c>
      <c r="AT500" s="498">
        <f t="shared" si="401"/>
        <v>2.51011111</v>
      </c>
      <c r="AU500" s="340">
        <f>VLOOKUP($O500,'360'!$A$2:$AN$363,26,FALSE)/100+1/10^(3+AU$476)</f>
        <v>0.86009999999999998</v>
      </c>
      <c r="AV500" s="340">
        <f>VLOOKUP($O500,'360'!$A$2:$AN$363,27,FALSE)/100+1/10^(3+AV$476)</f>
        <v>0.20000010000000001</v>
      </c>
      <c r="AW500" s="340">
        <f>VLOOKUP($O500,'360'!$A$2:$AN$363,28,FALSE)/100+1/10^(3+AW$476)</f>
        <v>0.30001</v>
      </c>
      <c r="AX500" s="340">
        <f>VLOOKUP($O500,'360'!$A$2:$AN$363,29,FALSE)/100+1/10^(3+AX$476)</f>
        <v>0.52000001000000007</v>
      </c>
      <c r="AY500" s="340">
        <f>VLOOKUP($O500,'360'!$A$2:$AN$363,30,FALSE)/100+1/10^(3+AY$476)</f>
        <v>0.63000100000000003</v>
      </c>
      <c r="BA500" s="499" t="str">
        <f t="shared" si="394"/>
        <v>W GR BU</v>
      </c>
      <c r="BB500" s="284" t="str">
        <f t="shared" si="395"/>
        <v>soutenir ce qui est (et se fondre dans sa tribu)</v>
      </c>
    </row>
    <row r="501" spans="1:54" x14ac:dyDescent="0.15">
      <c r="A501" s="432">
        <v>25</v>
      </c>
      <c r="B501" s="457" t="str">
        <f t="shared" si="385"/>
        <v>UG RB W</v>
      </c>
      <c r="C501" s="284" t="str">
        <f t="shared" si="386"/>
        <v>être ingénieux (et suivre ses idées)</v>
      </c>
      <c r="D501" s="284" t="str">
        <f t="shared" si="387"/>
        <v>s'adapter avec créativité (et explorer sans contrainte)</v>
      </c>
      <c r="E501" s="493">
        <f t="shared" si="388"/>
        <v>0.67935916341188929</v>
      </c>
      <c r="F501" s="480" t="str">
        <f t="shared" si="389"/>
        <v>GU/w</v>
      </c>
      <c r="N501" s="284">
        <f t="shared" si="396"/>
        <v>243</v>
      </c>
      <c r="O501" s="494" t="str">
        <f>'360'!A26</f>
        <v>U WB RG</v>
      </c>
      <c r="P501" s="284" t="str">
        <f t="shared" si="390"/>
        <v>être omniscient -U- (et apporter de l'ordre au monde)</v>
      </c>
      <c r="Q501" s="432" t="str">
        <f>VLOOKUP(O501,'360'!A26:AN387,13,FALSE)</f>
        <v>U</v>
      </c>
      <c r="R501" s="432" t="str">
        <f>VLOOKUP(O501,'360'!A26:AN387,14,FALSE)</f>
        <v>W</v>
      </c>
      <c r="S501" s="432" t="str">
        <f>VLOOKUP(O501,'360'!A26:AN387,15,FALSE)</f>
        <v>B</v>
      </c>
      <c r="T501" s="432" t="str">
        <f>VLOOKUP(O501,'360'!A26:AN387,16,FALSE)</f>
        <v>R</v>
      </c>
      <c r="U501" s="432" t="str">
        <f>VLOOKUP(O501,'360'!A26:AN387,17,FALSE)</f>
        <v>G</v>
      </c>
      <c r="W501" s="478">
        <f t="shared" si="397"/>
        <v>0.28739397926290922</v>
      </c>
      <c r="X501" s="478">
        <f t="shared" si="397"/>
        <v>0.84998904935678676</v>
      </c>
      <c r="Y501" s="478">
        <f t="shared" si="397"/>
        <v>0.45737306768466396</v>
      </c>
      <c r="Z501" s="478">
        <f t="shared" si="397"/>
        <v>0.37737580785832531</v>
      </c>
      <c r="AA501" s="478">
        <f t="shared" si="397"/>
        <v>0.3444731338817747</v>
      </c>
      <c r="AB501" s="1582">
        <f t="shared" si="398"/>
        <v>0.48721800309294072</v>
      </c>
      <c r="AG501" s="1584">
        <f t="shared" si="399"/>
        <v>0.31629067079058765</v>
      </c>
      <c r="AL501" s="497">
        <f t="shared" si="392"/>
        <v>0.48721800309294072</v>
      </c>
      <c r="AM501" s="468">
        <f t="shared" si="400"/>
        <v>0.28739397926290922</v>
      </c>
      <c r="AN501" s="468">
        <f t="shared" si="400"/>
        <v>0.84998904935678676</v>
      </c>
      <c r="AO501" s="468">
        <f t="shared" si="400"/>
        <v>0.45737306768466396</v>
      </c>
      <c r="AP501" s="468">
        <f t="shared" si="400"/>
        <v>0.37737580785832531</v>
      </c>
      <c r="AQ501" s="468">
        <f t="shared" si="400"/>
        <v>0.3444731338817747</v>
      </c>
      <c r="AT501" s="498">
        <f t="shared" si="401"/>
        <v>2.51011111</v>
      </c>
      <c r="AU501" s="340">
        <f>VLOOKUP($O501,'360'!$A$2:$AN$363,26,FALSE)/100+1/10^(3+AU$476)</f>
        <v>0.63009999999999999</v>
      </c>
      <c r="AV501" s="340">
        <f>VLOOKUP($O501,'360'!$A$2:$AN$363,27,FALSE)/100+1/10^(3+AV$476)</f>
        <v>0.86000009999999993</v>
      </c>
      <c r="AW501" s="340">
        <f>VLOOKUP($O501,'360'!$A$2:$AN$363,28,FALSE)/100+1/10^(3+AW$476)</f>
        <v>0.52000999999999997</v>
      </c>
      <c r="AX501" s="340">
        <f>VLOOKUP($O501,'360'!$A$2:$AN$363,29,FALSE)/100+1/10^(3+AX$476)</f>
        <v>0.30000000999999998</v>
      </c>
      <c r="AY501" s="340">
        <f>VLOOKUP($O501,'360'!$A$2:$AN$363,30,FALSE)/100+1/10^(3+AY$476)</f>
        <v>0.20000100000000001</v>
      </c>
      <c r="BA501" s="499" t="str">
        <f t="shared" si="394"/>
        <v>U WB RG</v>
      </c>
      <c r="BB501" s="284" t="str">
        <f t="shared" si="395"/>
        <v>être omniscient -U- (et apporter de l'ordre au monde)</v>
      </c>
    </row>
    <row r="502" spans="1:54" x14ac:dyDescent="0.15">
      <c r="A502" s="432">
        <v>26</v>
      </c>
      <c r="B502" s="457" t="str">
        <f t="shared" si="385"/>
        <v>UR BG W</v>
      </c>
      <c r="C502" s="284" t="str">
        <f t="shared" si="386"/>
        <v>suivre ses idées (et suivre ses plans)</v>
      </c>
      <c r="D502" s="284" t="str">
        <f t="shared" si="387"/>
        <v>explorer sans contrainte (et atteindre ses objectifs selon ses propres règles)</v>
      </c>
      <c r="E502" s="493">
        <f t="shared" si="388"/>
        <v>0.67823841007563768</v>
      </c>
      <c r="F502" s="480" t="str">
        <f t="shared" si="389"/>
        <v>UR/w</v>
      </c>
      <c r="N502" s="284">
        <f t="shared" si="396"/>
        <v>246</v>
      </c>
      <c r="O502" s="494" t="str">
        <f>'360'!A27</f>
        <v>U WB GR</v>
      </c>
      <c r="P502" s="284" t="str">
        <f t="shared" si="390"/>
        <v>être omniscient -U- (et structurer le monde -WU-)</v>
      </c>
      <c r="Q502" s="432" t="str">
        <f>VLOOKUP(O502,'360'!A27:AN388,13,FALSE)</f>
        <v>U</v>
      </c>
      <c r="R502" s="432" t="str">
        <f>VLOOKUP(O502,'360'!A27:AN388,14,FALSE)</f>
        <v>W</v>
      </c>
      <c r="S502" s="432" t="str">
        <f>VLOOKUP(O502,'360'!A27:AN388,15,FALSE)</f>
        <v>B</v>
      </c>
      <c r="T502" s="432" t="str">
        <f>VLOOKUP(O502,'360'!A27:AN388,16,FALSE)</f>
        <v>G</v>
      </c>
      <c r="U502" s="432" t="str">
        <f>VLOOKUP(O502,'360'!A27:AN388,17,FALSE)</f>
        <v>R</v>
      </c>
      <c r="W502" s="478">
        <f t="shared" si="397"/>
        <v>0.28739397926290922</v>
      </c>
      <c r="X502" s="478">
        <f t="shared" si="397"/>
        <v>0.84998904935678676</v>
      </c>
      <c r="Y502" s="478">
        <f t="shared" si="397"/>
        <v>0.45737306768466396</v>
      </c>
      <c r="Z502" s="478">
        <f t="shared" si="397"/>
        <v>0.2515838760986146</v>
      </c>
      <c r="AA502" s="478">
        <f t="shared" si="397"/>
        <v>0.51670883964413317</v>
      </c>
      <c r="AB502" s="1582">
        <f t="shared" si="398"/>
        <v>0.48192812590913653</v>
      </c>
      <c r="AG502" s="1584">
        <f t="shared" si="399"/>
        <v>0.30923750121218202</v>
      </c>
      <c r="AL502" s="497">
        <f t="shared" si="392"/>
        <v>0.48192812590913653</v>
      </c>
      <c r="AM502" s="468">
        <f t="shared" si="400"/>
        <v>0.28739397926290922</v>
      </c>
      <c r="AN502" s="468">
        <f t="shared" si="400"/>
        <v>0.84998904935678676</v>
      </c>
      <c r="AO502" s="468">
        <f t="shared" si="400"/>
        <v>0.45737306768466396</v>
      </c>
      <c r="AP502" s="468">
        <f t="shared" si="400"/>
        <v>0.2515838760986146</v>
      </c>
      <c r="AQ502" s="468">
        <f t="shared" si="400"/>
        <v>0.51670883964413317</v>
      </c>
      <c r="AT502" s="498">
        <f t="shared" si="401"/>
        <v>2.51011111</v>
      </c>
      <c r="AU502" s="340">
        <f>VLOOKUP($O502,'360'!$A$2:$AN$363,26,FALSE)/100+1/10^(3+AU$476)</f>
        <v>0.63009999999999999</v>
      </c>
      <c r="AV502" s="340">
        <f>VLOOKUP($O502,'360'!$A$2:$AN$363,27,FALSE)/100+1/10^(3+AV$476)</f>
        <v>0.86000009999999993</v>
      </c>
      <c r="AW502" s="340">
        <f>VLOOKUP($O502,'360'!$A$2:$AN$363,28,FALSE)/100+1/10^(3+AW$476)</f>
        <v>0.52000999999999997</v>
      </c>
      <c r="AX502" s="340">
        <f>VLOOKUP($O502,'360'!$A$2:$AN$363,29,FALSE)/100+1/10^(3+AX$476)</f>
        <v>0.20000001000000001</v>
      </c>
      <c r="AY502" s="340">
        <f>VLOOKUP($O502,'360'!$A$2:$AN$363,30,FALSE)/100+1/10^(3+AY$476)</f>
        <v>0.30000099999999996</v>
      </c>
      <c r="BA502" s="499" t="str">
        <f t="shared" si="394"/>
        <v>U WB GR</v>
      </c>
      <c r="BB502" s="284" t="str">
        <f t="shared" si="395"/>
        <v>être omniscient -U- (et structurer le monde -WU-)</v>
      </c>
    </row>
    <row r="503" spans="1:54" x14ac:dyDescent="0.15">
      <c r="A503" s="432">
        <v>27</v>
      </c>
      <c r="B503" s="457" t="str">
        <f t="shared" si="385"/>
        <v>GU R WB</v>
      </c>
      <c r="C503" s="284" t="str">
        <f t="shared" si="386"/>
        <v>vivre avec agilité (et vivre dans la joie collective)</v>
      </c>
      <c r="D503" s="284" t="str">
        <f t="shared" si="387"/>
        <v>être agile en toute circonstance (et vivre pleinement dans le respect du monde)</v>
      </c>
      <c r="E503" s="493">
        <f t="shared" si="388"/>
        <v>0.67511846639590933</v>
      </c>
      <c r="F503" s="480" t="str">
        <f t="shared" si="389"/>
        <v>GU.r</v>
      </c>
      <c r="N503" s="284">
        <f t="shared" si="396"/>
        <v>140</v>
      </c>
      <c r="O503" s="494" t="str">
        <f>'360'!A28</f>
        <v>U WR BG</v>
      </c>
      <c r="P503" s="284" t="str">
        <f t="shared" si="390"/>
        <v>œuvrer pour l'avenir (et apporter de l'ordre au monde)</v>
      </c>
      <c r="Q503" s="432" t="str">
        <f>VLOOKUP(O503,'360'!A28:AN389,13,FALSE)</f>
        <v>U</v>
      </c>
      <c r="R503" s="432" t="str">
        <f>VLOOKUP(O503,'360'!A28:AN389,14,FALSE)</f>
        <v>W</v>
      </c>
      <c r="S503" s="432" t="str">
        <f>VLOOKUP(O503,'360'!A28:AN389,15,FALSE)</f>
        <v>R</v>
      </c>
      <c r="T503" s="432" t="str">
        <f>VLOOKUP(O503,'360'!A28:AN389,16,FALSE)</f>
        <v>B</v>
      </c>
      <c r="U503" s="432" t="str">
        <f>VLOOKUP(O503,'360'!A28:AN389,17,FALSE)</f>
        <v>G</v>
      </c>
      <c r="W503" s="478">
        <f t="shared" si="397"/>
        <v>0.28739397926290922</v>
      </c>
      <c r="X503" s="478">
        <f t="shared" si="397"/>
        <v>0.84998904935678676</v>
      </c>
      <c r="Y503" s="478">
        <f t="shared" si="397"/>
        <v>0.79276880412886941</v>
      </c>
      <c r="Z503" s="478">
        <f t="shared" si="397"/>
        <v>0.65411805772968901</v>
      </c>
      <c r="AA503" s="478">
        <f t="shared" si="397"/>
        <v>0.3444731338817747</v>
      </c>
      <c r="AB503" s="1582">
        <f t="shared" si="398"/>
        <v>0.59119611703129693</v>
      </c>
      <c r="AG503" s="1584">
        <f t="shared" si="399"/>
        <v>0.45492815604172926</v>
      </c>
      <c r="AL503" s="497">
        <f t="shared" si="392"/>
        <v>0.59119611703129693</v>
      </c>
      <c r="AM503" s="468">
        <f t="shared" si="400"/>
        <v>0.28739397926290922</v>
      </c>
      <c r="AN503" s="468">
        <f t="shared" si="400"/>
        <v>0.84998904935678676</v>
      </c>
      <c r="AO503" s="468">
        <f t="shared" si="400"/>
        <v>0.79276880412886941</v>
      </c>
      <c r="AP503" s="468">
        <f t="shared" si="400"/>
        <v>0.65411805772968901</v>
      </c>
      <c r="AQ503" s="468">
        <f t="shared" si="400"/>
        <v>0.3444731338817747</v>
      </c>
      <c r="AT503" s="498">
        <f t="shared" si="401"/>
        <v>2.5101111099999995</v>
      </c>
      <c r="AU503" s="340">
        <f>VLOOKUP($O503,'360'!$A$2:$AN$363,26,FALSE)/100+1/10^(3+AU$476)</f>
        <v>0.63009999999999999</v>
      </c>
      <c r="AV503" s="340">
        <f>VLOOKUP($O503,'360'!$A$2:$AN$363,27,FALSE)/100+1/10^(3+AV$476)</f>
        <v>0.86000009999999993</v>
      </c>
      <c r="AW503" s="340">
        <f>VLOOKUP($O503,'360'!$A$2:$AN$363,28,FALSE)/100+1/10^(3+AW$476)</f>
        <v>0.30001</v>
      </c>
      <c r="AX503" s="340">
        <f>VLOOKUP($O503,'360'!$A$2:$AN$363,29,FALSE)/100+1/10^(3+AX$476)</f>
        <v>0.52000001000000007</v>
      </c>
      <c r="AY503" s="340">
        <f>VLOOKUP($O503,'360'!$A$2:$AN$363,30,FALSE)/100+1/10^(3+AY$476)</f>
        <v>0.20000100000000001</v>
      </c>
      <c r="BA503" s="499" t="str">
        <f t="shared" si="394"/>
        <v>U WR BG</v>
      </c>
      <c r="BB503" s="284" t="str">
        <f t="shared" si="395"/>
        <v>œuvrer pour l'avenir (et apporter de l'ordre au monde)</v>
      </c>
    </row>
    <row r="504" spans="1:54" x14ac:dyDescent="0.15">
      <c r="A504" s="432">
        <v>28</v>
      </c>
      <c r="B504" s="457" t="str">
        <f t="shared" si="385"/>
        <v>GU B RW</v>
      </c>
      <c r="C504" s="284" t="str">
        <f t="shared" si="386"/>
        <v>vivre avec dextérité (et servir ses intérêts)</v>
      </c>
      <c r="D504" s="284" t="str">
        <f t="shared" si="387"/>
        <v>être le roi de l'adaptation (et être son unique priorité)</v>
      </c>
      <c r="E504" s="493">
        <f t="shared" si="388"/>
        <v>0.66701096650319613</v>
      </c>
      <c r="F504" s="480" t="str">
        <f t="shared" si="389"/>
        <v>GU.b</v>
      </c>
      <c r="N504" s="284">
        <f t="shared" si="396"/>
        <v>117</v>
      </c>
      <c r="O504" s="494" t="str">
        <f>'360'!A29</f>
        <v>U WR GB</v>
      </c>
      <c r="P504" s="284" t="str">
        <f t="shared" si="390"/>
        <v>œuvrer pour l'avenir (et être utile au monde)</v>
      </c>
      <c r="Q504" s="432" t="str">
        <f>VLOOKUP(O504,'360'!A29:AN390,13,FALSE)</f>
        <v>U</v>
      </c>
      <c r="R504" s="432" t="str">
        <f>VLOOKUP(O504,'360'!A29:AN390,14,FALSE)</f>
        <v>W</v>
      </c>
      <c r="S504" s="432" t="str">
        <f>VLOOKUP(O504,'360'!A29:AN390,15,FALSE)</f>
        <v>R</v>
      </c>
      <c r="T504" s="432" t="str">
        <f>VLOOKUP(O504,'360'!A29:AN390,16,FALSE)</f>
        <v>G</v>
      </c>
      <c r="U504" s="432" t="str">
        <f>VLOOKUP(O504,'360'!A29:AN390,17,FALSE)</f>
        <v>B</v>
      </c>
      <c r="W504" s="478">
        <f t="shared" si="397"/>
        <v>0.28739397926290922</v>
      </c>
      <c r="X504" s="478">
        <f t="shared" si="397"/>
        <v>0.84998904935678676</v>
      </c>
      <c r="Y504" s="478">
        <f t="shared" si="397"/>
        <v>0.84094855137494451</v>
      </c>
      <c r="Z504" s="478">
        <f t="shared" si="397"/>
        <v>0.65411805772968901</v>
      </c>
      <c r="AA504" s="478">
        <f t="shared" si="397"/>
        <v>0.51670883964413317</v>
      </c>
      <c r="AB504" s="1582">
        <f t="shared" si="398"/>
        <v>0.61231444686466918</v>
      </c>
      <c r="AG504" s="1584">
        <f t="shared" si="399"/>
        <v>0.48308592915289222</v>
      </c>
      <c r="AL504" s="497">
        <f t="shared" si="392"/>
        <v>0.61231444686466918</v>
      </c>
      <c r="AM504" s="468">
        <f t="shared" si="400"/>
        <v>0.28739397926290922</v>
      </c>
      <c r="AN504" s="468">
        <f t="shared" si="400"/>
        <v>0.84998904935678676</v>
      </c>
      <c r="AO504" s="468">
        <f t="shared" si="400"/>
        <v>0.84094855137494451</v>
      </c>
      <c r="AP504" s="468">
        <f t="shared" si="400"/>
        <v>0.65411805772968901</v>
      </c>
      <c r="AQ504" s="468">
        <f t="shared" si="400"/>
        <v>0.51670883964413317</v>
      </c>
      <c r="AT504" s="498">
        <f t="shared" si="401"/>
        <v>2.51011111</v>
      </c>
      <c r="AU504" s="340">
        <f>VLOOKUP($O504,'360'!$A$2:$AN$363,26,FALSE)/100+1/10^(3+AU$476)</f>
        <v>0.63009999999999999</v>
      </c>
      <c r="AV504" s="340">
        <f>VLOOKUP($O504,'360'!$A$2:$AN$363,27,FALSE)/100+1/10^(3+AV$476)</f>
        <v>0.86000009999999993</v>
      </c>
      <c r="AW504" s="340">
        <f>VLOOKUP($O504,'360'!$A$2:$AN$363,28,FALSE)/100+1/10^(3+AW$476)</f>
        <v>0.20001000000000002</v>
      </c>
      <c r="AX504" s="340">
        <f>VLOOKUP($O504,'360'!$A$2:$AN$363,29,FALSE)/100+1/10^(3+AX$476)</f>
        <v>0.52000001000000007</v>
      </c>
      <c r="AY504" s="340">
        <f>VLOOKUP($O504,'360'!$A$2:$AN$363,30,FALSE)/100+1/10^(3+AY$476)</f>
        <v>0.30000099999999996</v>
      </c>
      <c r="BA504" s="499" t="str">
        <f t="shared" si="394"/>
        <v>U WR GB</v>
      </c>
      <c r="BB504" s="284" t="str">
        <f t="shared" si="395"/>
        <v>œuvrer pour l'avenir (et être utile au monde)</v>
      </c>
    </row>
    <row r="505" spans="1:54" x14ac:dyDescent="0.15">
      <c r="A505" s="432">
        <v>29</v>
      </c>
      <c r="B505" s="457" t="str">
        <f t="shared" si="385"/>
        <v>UG R WB</v>
      </c>
      <c r="C505" s="284" t="str">
        <f t="shared" si="386"/>
        <v>vivre avec agilité (et partager ses idées)</v>
      </c>
      <c r="D505" s="284" t="str">
        <f t="shared" si="387"/>
        <v>être agile en toute circonstance (et communiquer des idées nouvelles)</v>
      </c>
      <c r="E505" s="493">
        <f t="shared" si="388"/>
        <v>0.66552284818512852</v>
      </c>
      <c r="F505" s="480" t="str">
        <f t="shared" si="389"/>
        <v>GU.r</v>
      </c>
      <c r="N505" s="284">
        <f t="shared" si="396"/>
        <v>158</v>
      </c>
      <c r="O505" s="494" t="str">
        <f>'360'!A30</f>
        <v>U WG BR</v>
      </c>
      <c r="P505" s="284" t="str">
        <f t="shared" si="390"/>
        <v>organiser le savoir (et structurer le monde -WU-)</v>
      </c>
      <c r="Q505" s="432" t="str">
        <f>VLOOKUP(O505,'360'!A30:AN391,13,FALSE)</f>
        <v>U</v>
      </c>
      <c r="R505" s="432" t="str">
        <f>VLOOKUP(O505,'360'!A30:AN391,14,FALSE)</f>
        <v>W</v>
      </c>
      <c r="S505" s="432" t="str">
        <f>VLOOKUP(O505,'360'!A30:AN391,15,FALSE)</f>
        <v>G</v>
      </c>
      <c r="T505" s="432" t="str">
        <f>VLOOKUP(O505,'360'!A30:AN391,16,FALSE)</f>
        <v>B</v>
      </c>
      <c r="U505" s="432" t="str">
        <f>VLOOKUP(O505,'360'!A30:AN391,17,FALSE)</f>
        <v>R</v>
      </c>
      <c r="W505" s="478">
        <f t="shared" si="397"/>
        <v>0.28739397926290922</v>
      </c>
      <c r="X505" s="478">
        <f t="shared" si="397"/>
        <v>0.84998904935678676</v>
      </c>
      <c r="Y505" s="478">
        <f t="shared" si="397"/>
        <v>0.79276880412886941</v>
      </c>
      <c r="Z505" s="478">
        <f t="shared" si="397"/>
        <v>0.2515838760986146</v>
      </c>
      <c r="AA505" s="478">
        <f t="shared" si="397"/>
        <v>0.89562739232132205</v>
      </c>
      <c r="AB505" s="1582">
        <f t="shared" si="398"/>
        <v>0.57426851004312363</v>
      </c>
      <c r="AG505" s="1584">
        <f t="shared" si="399"/>
        <v>0.43235801339083152</v>
      </c>
      <c r="AL505" s="497">
        <f t="shared" si="392"/>
        <v>0.57426851004312363</v>
      </c>
      <c r="AM505" s="468">
        <f t="shared" si="400"/>
        <v>0.28739397926290922</v>
      </c>
      <c r="AN505" s="468">
        <f t="shared" si="400"/>
        <v>0.84998904935678676</v>
      </c>
      <c r="AO505" s="468">
        <f t="shared" si="400"/>
        <v>0.79276880412886941</v>
      </c>
      <c r="AP505" s="468">
        <f t="shared" si="400"/>
        <v>0.2515838760986146</v>
      </c>
      <c r="AQ505" s="468">
        <f t="shared" si="400"/>
        <v>0.89562739232132205</v>
      </c>
      <c r="AT505" s="498">
        <f t="shared" si="401"/>
        <v>2.51011111</v>
      </c>
      <c r="AU505" s="340">
        <f>VLOOKUP($O505,'360'!$A$2:$AN$363,26,FALSE)/100+1/10^(3+AU$476)</f>
        <v>0.63009999999999999</v>
      </c>
      <c r="AV505" s="340">
        <f>VLOOKUP($O505,'360'!$A$2:$AN$363,27,FALSE)/100+1/10^(3+AV$476)</f>
        <v>0.86000009999999993</v>
      </c>
      <c r="AW505" s="340">
        <f>VLOOKUP($O505,'360'!$A$2:$AN$363,28,FALSE)/100+1/10^(3+AW$476)</f>
        <v>0.30001</v>
      </c>
      <c r="AX505" s="340">
        <f>VLOOKUP($O505,'360'!$A$2:$AN$363,29,FALSE)/100+1/10^(3+AX$476)</f>
        <v>0.20000001000000001</v>
      </c>
      <c r="AY505" s="340">
        <f>VLOOKUP($O505,'360'!$A$2:$AN$363,30,FALSE)/100+1/10^(3+AY$476)</f>
        <v>0.52000100000000005</v>
      </c>
      <c r="BA505" s="499" t="str">
        <f t="shared" si="394"/>
        <v>U WG BR</v>
      </c>
      <c r="BB505" s="284" t="str">
        <f t="shared" si="395"/>
        <v>organiser le savoir (et structurer le monde -WU-)</v>
      </c>
    </row>
    <row r="506" spans="1:54" x14ac:dyDescent="0.15">
      <c r="A506" s="432">
        <v>30</v>
      </c>
      <c r="B506" s="457" t="str">
        <f t="shared" si="385"/>
        <v>U GR WB</v>
      </c>
      <c r="C506" s="284" t="str">
        <f t="shared" si="386"/>
        <v>développer la connaissance (et vivre en souplesse)</v>
      </c>
      <c r="D506" s="284" t="str">
        <f t="shared" si="387"/>
        <v>comprendre l'inconnu (et s'adapter spontanément)</v>
      </c>
      <c r="E506" s="493">
        <f t="shared" si="388"/>
        <v>0.65953185838089901</v>
      </c>
      <c r="F506" s="480" t="str">
        <f t="shared" si="389"/>
        <v>U.rg</v>
      </c>
      <c r="N506" s="284">
        <f t="shared" si="396"/>
        <v>133</v>
      </c>
      <c r="O506" s="494" t="str">
        <f>'360'!A31</f>
        <v>U WG RB</v>
      </c>
      <c r="P506" s="284" t="str">
        <f t="shared" si="390"/>
        <v>organiser le savoir (et être utile au monde)</v>
      </c>
      <c r="Q506" s="432" t="str">
        <f>VLOOKUP(O506,'360'!A31:AN392,13,FALSE)</f>
        <v>U</v>
      </c>
      <c r="R506" s="432" t="str">
        <f>VLOOKUP(O506,'360'!A31:AN392,14,FALSE)</f>
        <v>W</v>
      </c>
      <c r="S506" s="432" t="str">
        <f>VLOOKUP(O506,'360'!A31:AN392,15,FALSE)</f>
        <v>G</v>
      </c>
      <c r="T506" s="432" t="str">
        <f>VLOOKUP(O506,'360'!A31:AN392,16,FALSE)</f>
        <v>R</v>
      </c>
      <c r="U506" s="432" t="str">
        <f>VLOOKUP(O506,'360'!A31:AN392,17,FALSE)</f>
        <v>B</v>
      </c>
      <c r="W506" s="478">
        <f t="shared" si="397"/>
        <v>0.28739397926290922</v>
      </c>
      <c r="X506" s="478">
        <f t="shared" si="397"/>
        <v>0.84998904935678676</v>
      </c>
      <c r="Y506" s="478">
        <f t="shared" si="397"/>
        <v>0.84094855137494451</v>
      </c>
      <c r="Z506" s="478">
        <f t="shared" si="397"/>
        <v>0.37737580785832531</v>
      </c>
      <c r="AA506" s="478">
        <f t="shared" si="397"/>
        <v>0.89562739232132205</v>
      </c>
      <c r="AB506" s="1582">
        <f t="shared" si="398"/>
        <v>0.6006767170602999</v>
      </c>
      <c r="AG506" s="1584">
        <f t="shared" si="399"/>
        <v>0.46756895608039989</v>
      </c>
      <c r="AL506" s="497">
        <f t="shared" si="392"/>
        <v>0.6006767170602999</v>
      </c>
      <c r="AM506" s="468">
        <f t="shared" si="400"/>
        <v>0.28739397926290922</v>
      </c>
      <c r="AN506" s="468">
        <f t="shared" si="400"/>
        <v>0.84998904935678676</v>
      </c>
      <c r="AO506" s="468">
        <f t="shared" si="400"/>
        <v>0.84094855137494451</v>
      </c>
      <c r="AP506" s="468">
        <f t="shared" si="400"/>
        <v>0.37737580785832531</v>
      </c>
      <c r="AQ506" s="468">
        <f t="shared" si="400"/>
        <v>0.89562739232132205</v>
      </c>
      <c r="AT506" s="498">
        <f t="shared" si="401"/>
        <v>2.51011111</v>
      </c>
      <c r="AU506" s="340">
        <f>VLOOKUP($O506,'360'!$A$2:$AN$363,26,FALSE)/100+1/10^(3+AU$476)</f>
        <v>0.63009999999999999</v>
      </c>
      <c r="AV506" s="340">
        <f>VLOOKUP($O506,'360'!$A$2:$AN$363,27,FALSE)/100+1/10^(3+AV$476)</f>
        <v>0.86000009999999993</v>
      </c>
      <c r="AW506" s="340">
        <f>VLOOKUP($O506,'360'!$A$2:$AN$363,28,FALSE)/100+1/10^(3+AW$476)</f>
        <v>0.20001000000000002</v>
      </c>
      <c r="AX506" s="340">
        <f>VLOOKUP($O506,'360'!$A$2:$AN$363,29,FALSE)/100+1/10^(3+AX$476)</f>
        <v>0.30000000999999998</v>
      </c>
      <c r="AY506" s="340">
        <f>VLOOKUP($O506,'360'!$A$2:$AN$363,30,FALSE)/100+1/10^(3+AY$476)</f>
        <v>0.52000100000000005</v>
      </c>
      <c r="BA506" s="499" t="str">
        <f t="shared" si="394"/>
        <v>U WG RB</v>
      </c>
      <c r="BB506" s="284" t="str">
        <f t="shared" si="395"/>
        <v>organiser le savoir (et être utile au monde)</v>
      </c>
    </row>
    <row r="507" spans="1:54" x14ac:dyDescent="0.15">
      <c r="A507" s="432">
        <v>31</v>
      </c>
      <c r="B507" s="457" t="str">
        <f t="shared" si="385"/>
        <v>RG UB W</v>
      </c>
      <c r="C507" s="284" t="str">
        <f t="shared" si="386"/>
        <v>vivre avec légèreté (et suivre ses idées)</v>
      </c>
      <c r="D507" s="284" t="str">
        <f t="shared" si="387"/>
        <v>mettre sa joie au commandes (et explorer sans contrainte)</v>
      </c>
      <c r="E507" s="493">
        <f t="shared" si="388"/>
        <v>0.65909368903759091</v>
      </c>
      <c r="F507" s="480" t="str">
        <f t="shared" si="389"/>
        <v>RG/w</v>
      </c>
      <c r="N507" s="284">
        <f t="shared" si="396"/>
        <v>238</v>
      </c>
      <c r="O507" s="494" t="str">
        <f>'360'!A32</f>
        <v>U BW RG</v>
      </c>
      <c r="P507" s="284" t="str">
        <f t="shared" si="390"/>
        <v>être omniscient -U- (et réussir coûte que coûte -UB-)</v>
      </c>
      <c r="Q507" s="432" t="str">
        <f>VLOOKUP(O507,'360'!A32:AN393,13,FALSE)</f>
        <v>U</v>
      </c>
      <c r="R507" s="432" t="str">
        <f>VLOOKUP(O507,'360'!A32:AN393,14,FALSE)</f>
        <v>B</v>
      </c>
      <c r="S507" s="432" t="str">
        <f>VLOOKUP(O507,'360'!A32:AN393,15,FALSE)</f>
        <v>W</v>
      </c>
      <c r="T507" s="432" t="str">
        <f>VLOOKUP(O507,'360'!A32:AN393,16,FALSE)</f>
        <v>R</v>
      </c>
      <c r="U507" s="432" t="str">
        <f>VLOOKUP(O507,'360'!A32:AN393,17,FALSE)</f>
        <v>G</v>
      </c>
      <c r="W507" s="478">
        <f t="shared" si="397"/>
        <v>0.34817717041637974</v>
      </c>
      <c r="X507" s="478">
        <f t="shared" si="397"/>
        <v>0.84998904935678676</v>
      </c>
      <c r="Y507" s="478">
        <f t="shared" si="397"/>
        <v>0.37751554566864354</v>
      </c>
      <c r="Z507" s="478">
        <f t="shared" si="397"/>
        <v>0.37737580785832531</v>
      </c>
      <c r="AA507" s="478">
        <f t="shared" si="397"/>
        <v>0.3444731338817747</v>
      </c>
      <c r="AB507" s="1582">
        <f t="shared" si="398"/>
        <v>0.49150756240756016</v>
      </c>
      <c r="AG507" s="1584">
        <f t="shared" si="399"/>
        <v>0.32201008321008023</v>
      </c>
      <c r="AL507" s="497">
        <f t="shared" si="392"/>
        <v>0.49150756240756016</v>
      </c>
      <c r="AM507" s="468">
        <f t="shared" si="400"/>
        <v>0.34817717041637974</v>
      </c>
      <c r="AN507" s="468">
        <f t="shared" si="400"/>
        <v>0.84998904935678676</v>
      </c>
      <c r="AO507" s="468">
        <f t="shared" si="400"/>
        <v>0.37751554566864354</v>
      </c>
      <c r="AP507" s="468">
        <f t="shared" si="400"/>
        <v>0.37737580785832531</v>
      </c>
      <c r="AQ507" s="468">
        <f t="shared" si="400"/>
        <v>0.3444731338817747</v>
      </c>
      <c r="AT507" s="498">
        <f t="shared" si="401"/>
        <v>2.51011111</v>
      </c>
      <c r="AU507" s="340">
        <f>VLOOKUP($O507,'360'!$A$2:$AN$363,26,FALSE)/100+1/10^(3+AU$476)</f>
        <v>0.52010000000000001</v>
      </c>
      <c r="AV507" s="340">
        <f>VLOOKUP($O507,'360'!$A$2:$AN$363,27,FALSE)/100+1/10^(3+AV$476)</f>
        <v>0.86000009999999993</v>
      </c>
      <c r="AW507" s="340">
        <f>VLOOKUP($O507,'360'!$A$2:$AN$363,28,FALSE)/100+1/10^(3+AW$476)</f>
        <v>0.63000999999999996</v>
      </c>
      <c r="AX507" s="340">
        <f>VLOOKUP($O507,'360'!$A$2:$AN$363,29,FALSE)/100+1/10^(3+AX$476)</f>
        <v>0.30000000999999998</v>
      </c>
      <c r="AY507" s="340">
        <f>VLOOKUP($O507,'360'!$A$2:$AN$363,30,FALSE)/100+1/10^(3+AY$476)</f>
        <v>0.20000100000000001</v>
      </c>
      <c r="BA507" s="499" t="str">
        <f t="shared" si="394"/>
        <v>U BW RG</v>
      </c>
      <c r="BB507" s="284" t="str">
        <f t="shared" si="395"/>
        <v>être omniscient -U- (et réussir coûte que coûte -UB-)</v>
      </c>
    </row>
    <row r="508" spans="1:54" x14ac:dyDescent="0.15">
      <c r="A508" s="432">
        <v>32</v>
      </c>
      <c r="B508" s="457" t="str">
        <f t="shared" si="385"/>
        <v>R GU WB</v>
      </c>
      <c r="C508" s="284" t="str">
        <f t="shared" si="386"/>
        <v>vivre l'aventure (et vivre dans la joie collective)</v>
      </c>
      <c r="D508" s="284" t="str">
        <f t="shared" si="387"/>
        <v>explorer l'inconnu sans souci des risques (et vivre pleinement dans le respect du monde)</v>
      </c>
      <c r="E508" s="493">
        <f t="shared" si="388"/>
        <v>0.65828867678674319</v>
      </c>
      <c r="F508" s="480" t="str">
        <f t="shared" si="389"/>
        <v>R.gu</v>
      </c>
      <c r="N508" s="284">
        <f t="shared" si="396"/>
        <v>245</v>
      </c>
      <c r="O508" s="494" t="str">
        <f>'360'!A33</f>
        <v>U BW GR</v>
      </c>
      <c r="P508" s="284" t="str">
        <f t="shared" si="390"/>
        <v>être omniscient -U- (et réaliser ses ambitions)</v>
      </c>
      <c r="Q508" s="432" t="str">
        <f>VLOOKUP(O508,'360'!A33:AN394,13,FALSE)</f>
        <v>U</v>
      </c>
      <c r="R508" s="432" t="str">
        <f>VLOOKUP(O508,'360'!A33:AN394,14,FALSE)</f>
        <v>B</v>
      </c>
      <c r="S508" s="432" t="str">
        <f>VLOOKUP(O508,'360'!A33:AN394,15,FALSE)</f>
        <v>W</v>
      </c>
      <c r="T508" s="432" t="str">
        <f>VLOOKUP(O508,'360'!A33:AN394,16,FALSE)</f>
        <v>G</v>
      </c>
      <c r="U508" s="432" t="str">
        <f>VLOOKUP(O508,'360'!A33:AN394,17,FALSE)</f>
        <v>R</v>
      </c>
      <c r="W508" s="478">
        <f t="shared" si="397"/>
        <v>0.34817717041637974</v>
      </c>
      <c r="X508" s="478">
        <f t="shared" si="397"/>
        <v>0.84998904935678676</v>
      </c>
      <c r="Y508" s="478">
        <f t="shared" si="397"/>
        <v>0.37751554566864354</v>
      </c>
      <c r="Z508" s="478">
        <f t="shared" si="397"/>
        <v>0.2515838760986146</v>
      </c>
      <c r="AA508" s="478">
        <f t="shared" si="397"/>
        <v>0.51670883964413317</v>
      </c>
      <c r="AB508" s="1582">
        <f t="shared" si="398"/>
        <v>0.48621768522375597</v>
      </c>
      <c r="AG508" s="1584">
        <f t="shared" si="399"/>
        <v>0.31495691363167461</v>
      </c>
      <c r="AL508" s="497">
        <f t="shared" si="392"/>
        <v>0.48621768522375597</v>
      </c>
      <c r="AM508" s="468">
        <f t="shared" si="400"/>
        <v>0.34817717041637974</v>
      </c>
      <c r="AN508" s="468">
        <f t="shared" si="400"/>
        <v>0.84998904935678676</v>
      </c>
      <c r="AO508" s="468">
        <f t="shared" si="400"/>
        <v>0.37751554566864354</v>
      </c>
      <c r="AP508" s="468">
        <f t="shared" si="400"/>
        <v>0.2515838760986146</v>
      </c>
      <c r="AQ508" s="468">
        <f t="shared" si="400"/>
        <v>0.51670883964413317</v>
      </c>
      <c r="AT508" s="498">
        <f t="shared" si="401"/>
        <v>2.51011111</v>
      </c>
      <c r="AU508" s="340">
        <f>VLOOKUP($O508,'360'!$A$2:$AN$363,26,FALSE)/100+1/10^(3+AU$476)</f>
        <v>0.52010000000000001</v>
      </c>
      <c r="AV508" s="340">
        <f>VLOOKUP($O508,'360'!$A$2:$AN$363,27,FALSE)/100+1/10^(3+AV$476)</f>
        <v>0.86000009999999993</v>
      </c>
      <c r="AW508" s="340">
        <f>VLOOKUP($O508,'360'!$A$2:$AN$363,28,FALSE)/100+1/10^(3+AW$476)</f>
        <v>0.63000999999999996</v>
      </c>
      <c r="AX508" s="340">
        <f>VLOOKUP($O508,'360'!$A$2:$AN$363,29,FALSE)/100+1/10^(3+AX$476)</f>
        <v>0.20000001000000001</v>
      </c>
      <c r="AY508" s="340">
        <f>VLOOKUP($O508,'360'!$A$2:$AN$363,30,FALSE)/100+1/10^(3+AY$476)</f>
        <v>0.30000099999999996</v>
      </c>
      <c r="BA508" s="499" t="str">
        <f t="shared" si="394"/>
        <v>U BW GR</v>
      </c>
      <c r="BB508" s="284" t="str">
        <f t="shared" si="395"/>
        <v>être omniscient -U- (et réaliser ses ambitions)</v>
      </c>
    </row>
    <row r="509" spans="1:54" x14ac:dyDescent="0.15">
      <c r="A509" s="432">
        <v>33</v>
      </c>
      <c r="B509" s="457" t="str">
        <f t="shared" si="385"/>
        <v>UG B RW</v>
      </c>
      <c r="C509" s="284" t="str">
        <f t="shared" si="386"/>
        <v>vivre avec dextérité (et suivre ses plans)</v>
      </c>
      <c r="D509" s="284" t="str">
        <f t="shared" si="387"/>
        <v>être le roi de l'adaptation (et atteindre ses objectifs selon ses propres règles)</v>
      </c>
      <c r="E509" s="493">
        <f t="shared" si="388"/>
        <v>0.65741534829241532</v>
      </c>
      <c r="F509" s="480" t="str">
        <f t="shared" si="389"/>
        <v>GU.b</v>
      </c>
      <c r="N509" s="284">
        <f t="shared" si="396"/>
        <v>113</v>
      </c>
      <c r="O509" s="494" t="str">
        <f>'360'!A34</f>
        <v>U BR WG</v>
      </c>
      <c r="P509" s="284" t="str">
        <f t="shared" si="390"/>
        <v>concevoir avec génie (et réussir coûte que coûte -UB-)</v>
      </c>
      <c r="Q509" s="432" t="str">
        <f>VLOOKUP(O509,'360'!A34:AN395,13,FALSE)</f>
        <v>U</v>
      </c>
      <c r="R509" s="432" t="str">
        <f>VLOOKUP(O509,'360'!A34:AN395,14,FALSE)</f>
        <v>B</v>
      </c>
      <c r="S509" s="432" t="str">
        <f>VLOOKUP(O509,'360'!A34:AN395,15,FALSE)</f>
        <v>R</v>
      </c>
      <c r="T509" s="432" t="str">
        <f>VLOOKUP(O509,'360'!A34:AN395,16,FALSE)</f>
        <v>W</v>
      </c>
      <c r="U509" s="432" t="str">
        <f>VLOOKUP(O509,'360'!A34:AN395,17,FALSE)</f>
        <v>G</v>
      </c>
      <c r="W509" s="478">
        <f t="shared" si="397"/>
        <v>0.603422013773939</v>
      </c>
      <c r="X509" s="478">
        <f t="shared" si="397"/>
        <v>0.84998904935678676</v>
      </c>
      <c r="Y509" s="478">
        <f t="shared" si="397"/>
        <v>0.37751554566864354</v>
      </c>
      <c r="Z509" s="478">
        <f t="shared" si="397"/>
        <v>0.65411805772968901</v>
      </c>
      <c r="AA509" s="478">
        <f t="shared" si="397"/>
        <v>0.3444731338817747</v>
      </c>
      <c r="AB509" s="1582">
        <f t="shared" si="398"/>
        <v>0.61348814350959502</v>
      </c>
      <c r="AG509" s="1584">
        <f t="shared" si="399"/>
        <v>0.48465085801279334</v>
      </c>
      <c r="AL509" s="497">
        <f t="shared" si="392"/>
        <v>0.61348814350959502</v>
      </c>
      <c r="AM509" s="468">
        <f t="shared" si="400"/>
        <v>0.603422013773939</v>
      </c>
      <c r="AN509" s="468">
        <f t="shared" si="400"/>
        <v>0.84998904935678676</v>
      </c>
      <c r="AO509" s="468">
        <f t="shared" si="400"/>
        <v>0.37751554566864354</v>
      </c>
      <c r="AP509" s="468">
        <f t="shared" si="400"/>
        <v>0.65411805772968901</v>
      </c>
      <c r="AQ509" s="468">
        <f t="shared" si="400"/>
        <v>0.3444731338817747</v>
      </c>
      <c r="AT509" s="498">
        <f t="shared" si="401"/>
        <v>2.51011111</v>
      </c>
      <c r="AU509" s="340">
        <f>VLOOKUP($O509,'360'!$A$2:$AN$363,26,FALSE)/100+1/10^(3+AU$476)</f>
        <v>0.30009999999999998</v>
      </c>
      <c r="AV509" s="340">
        <f>VLOOKUP($O509,'360'!$A$2:$AN$363,27,FALSE)/100+1/10^(3+AV$476)</f>
        <v>0.86000009999999993</v>
      </c>
      <c r="AW509" s="340">
        <f>VLOOKUP($O509,'360'!$A$2:$AN$363,28,FALSE)/100+1/10^(3+AW$476)</f>
        <v>0.63000999999999996</v>
      </c>
      <c r="AX509" s="340">
        <f>VLOOKUP($O509,'360'!$A$2:$AN$363,29,FALSE)/100+1/10^(3+AX$476)</f>
        <v>0.52000001000000007</v>
      </c>
      <c r="AY509" s="340">
        <f>VLOOKUP($O509,'360'!$A$2:$AN$363,30,FALSE)/100+1/10^(3+AY$476)</f>
        <v>0.20000100000000001</v>
      </c>
      <c r="BA509" s="499" t="str">
        <f t="shared" si="394"/>
        <v>U BR WG</v>
      </c>
      <c r="BB509" s="284" t="str">
        <f t="shared" si="395"/>
        <v>concevoir avec génie (et réussir coûte que coûte -UB-)</v>
      </c>
    </row>
    <row r="510" spans="1:54" x14ac:dyDescent="0.15">
      <c r="A510" s="432">
        <v>34</v>
      </c>
      <c r="B510" s="457" t="str">
        <f t="shared" si="385"/>
        <v>RG U WB</v>
      </c>
      <c r="C510" s="284" t="str">
        <f t="shared" si="386"/>
        <v>vivre en liberté (et partager ses idées)</v>
      </c>
      <c r="D510" s="284" t="str">
        <f t="shared" si="387"/>
        <v>agir sans contrainte (et communiquer des idées nouvelles)</v>
      </c>
      <c r="E510" s="493">
        <f t="shared" si="388"/>
        <v>0.65051281816566409</v>
      </c>
      <c r="F510" s="480" t="str">
        <f t="shared" si="389"/>
        <v>RG.u</v>
      </c>
      <c r="N510" s="284">
        <f t="shared" si="396"/>
        <v>39</v>
      </c>
      <c r="O510" s="494" t="str">
        <f>'360'!A35</f>
        <v>U BR GW</v>
      </c>
      <c r="P510" s="284" t="str">
        <f t="shared" si="390"/>
        <v>concevoir avec génie (et suivre ses plans)</v>
      </c>
      <c r="Q510" s="432" t="str">
        <f>VLOOKUP(O510,'360'!A35:AN396,13,FALSE)</f>
        <v>U</v>
      </c>
      <c r="R510" s="432" t="str">
        <f>VLOOKUP(O510,'360'!A35:AN396,14,FALSE)</f>
        <v>B</v>
      </c>
      <c r="S510" s="432" t="str">
        <f>VLOOKUP(O510,'360'!A35:AN396,15,FALSE)</f>
        <v>R</v>
      </c>
      <c r="T510" s="432" t="str">
        <f>VLOOKUP(O510,'360'!A35:AN396,16,FALSE)</f>
        <v>G</v>
      </c>
      <c r="U510" s="432" t="str">
        <f>VLOOKUP(O510,'360'!A35:AN396,17,FALSE)</f>
        <v>W</v>
      </c>
      <c r="W510" s="478">
        <f t="shared" si="397"/>
        <v>0.90498224054752174</v>
      </c>
      <c r="X510" s="478">
        <f t="shared" si="397"/>
        <v>0.84998904935678676</v>
      </c>
      <c r="Y510" s="478">
        <f t="shared" si="397"/>
        <v>0.37751554566864354</v>
      </c>
      <c r="Z510" s="478">
        <f t="shared" si="397"/>
        <v>0.65411805772968901</v>
      </c>
      <c r="AA510" s="478">
        <f t="shared" si="397"/>
        <v>0.51670883964413317</v>
      </c>
      <c r="AB510" s="1582">
        <f t="shared" si="398"/>
        <v>0.72549059948494643</v>
      </c>
      <c r="AG510" s="1584">
        <f t="shared" si="399"/>
        <v>0.63398746597992861</v>
      </c>
      <c r="AL510" s="497">
        <f t="shared" si="392"/>
        <v>0.72549059948494643</v>
      </c>
      <c r="AM510" s="468">
        <f t="shared" si="400"/>
        <v>0.90498224054752174</v>
      </c>
      <c r="AN510" s="468">
        <f t="shared" si="400"/>
        <v>0.84998904935678676</v>
      </c>
      <c r="AO510" s="468">
        <f t="shared" si="400"/>
        <v>0.37751554566864354</v>
      </c>
      <c r="AP510" s="468">
        <f t="shared" si="400"/>
        <v>0.65411805772968901</v>
      </c>
      <c r="AQ510" s="468">
        <f t="shared" si="400"/>
        <v>0.51670883964413317</v>
      </c>
      <c r="AT510" s="498">
        <f t="shared" si="401"/>
        <v>2.51011111</v>
      </c>
      <c r="AU510" s="340">
        <f>VLOOKUP($O510,'360'!$A$2:$AN$363,26,FALSE)/100+1/10^(3+AU$476)</f>
        <v>0.2001</v>
      </c>
      <c r="AV510" s="340">
        <f>VLOOKUP($O510,'360'!$A$2:$AN$363,27,FALSE)/100+1/10^(3+AV$476)</f>
        <v>0.86000009999999993</v>
      </c>
      <c r="AW510" s="340">
        <f>VLOOKUP($O510,'360'!$A$2:$AN$363,28,FALSE)/100+1/10^(3+AW$476)</f>
        <v>0.63000999999999996</v>
      </c>
      <c r="AX510" s="340">
        <f>VLOOKUP($O510,'360'!$A$2:$AN$363,29,FALSE)/100+1/10^(3+AX$476)</f>
        <v>0.52000001000000007</v>
      </c>
      <c r="AY510" s="340">
        <f>VLOOKUP($O510,'360'!$A$2:$AN$363,30,FALSE)/100+1/10^(3+AY$476)</f>
        <v>0.30000099999999996</v>
      </c>
      <c r="BA510" s="499" t="str">
        <f t="shared" si="394"/>
        <v>U BR GW</v>
      </c>
      <c r="BB510" s="284" t="str">
        <f t="shared" si="395"/>
        <v>concevoir avec génie (et suivre ses plans)</v>
      </c>
    </row>
    <row r="511" spans="1:54" x14ac:dyDescent="0.15">
      <c r="A511" s="432">
        <v>35</v>
      </c>
      <c r="B511" s="457" t="str">
        <f t="shared" si="385"/>
        <v>BU R GW</v>
      </c>
      <c r="C511" s="284" t="str">
        <f t="shared" si="386"/>
        <v>atteindre ses buts (et être tout-puissant -BR)</v>
      </c>
      <c r="D511" s="284" t="str">
        <f t="shared" si="387"/>
        <v>mener à bien ses plans (et obtenir satisfaction sans limite)</v>
      </c>
      <c r="E511" s="493">
        <f t="shared" si="388"/>
        <v>0.64540719158554538</v>
      </c>
      <c r="F511" s="480" t="str">
        <f t="shared" si="389"/>
        <v>UB.r</v>
      </c>
      <c r="N511" s="284">
        <f t="shared" si="396"/>
        <v>134</v>
      </c>
      <c r="O511" s="494" t="str">
        <f>'360'!A36</f>
        <v>U BG WR</v>
      </c>
      <c r="P511" s="284" t="str">
        <f t="shared" si="390"/>
        <v>se développer soi-même (et réaliser ses ambitions)</v>
      </c>
      <c r="Q511" s="432" t="str">
        <f>VLOOKUP(O511,'360'!A36:AN397,13,FALSE)</f>
        <v>U</v>
      </c>
      <c r="R511" s="432" t="str">
        <f>VLOOKUP(O511,'360'!A36:AN397,14,FALSE)</f>
        <v>B</v>
      </c>
      <c r="S511" s="432" t="str">
        <f>VLOOKUP(O511,'360'!A36:AN397,15,FALSE)</f>
        <v>G</v>
      </c>
      <c r="T511" s="432" t="str">
        <f>VLOOKUP(O511,'360'!A36:AN397,16,FALSE)</f>
        <v>W</v>
      </c>
      <c r="U511" s="432" t="str">
        <f>VLOOKUP(O511,'360'!A36:AN397,17,FALSE)</f>
        <v>R</v>
      </c>
      <c r="W511" s="478">
        <f t="shared" si="397"/>
        <v>0.603422013773939</v>
      </c>
      <c r="X511" s="478">
        <f t="shared" si="397"/>
        <v>0.84998904935678676</v>
      </c>
      <c r="Y511" s="478">
        <f t="shared" si="397"/>
        <v>0.37751554566864354</v>
      </c>
      <c r="Z511" s="478">
        <f t="shared" si="397"/>
        <v>0.2515838760986146</v>
      </c>
      <c r="AA511" s="478">
        <f t="shared" si="397"/>
        <v>0.89562739232132205</v>
      </c>
      <c r="AB511" s="1582">
        <f t="shared" si="398"/>
        <v>0.59656053652142149</v>
      </c>
      <c r="AG511" s="1584">
        <f t="shared" si="399"/>
        <v>0.46208071536189532</v>
      </c>
      <c r="AL511" s="497">
        <f t="shared" si="392"/>
        <v>0.59656053652142149</v>
      </c>
      <c r="AM511" s="468">
        <f t="shared" si="400"/>
        <v>0.603422013773939</v>
      </c>
      <c r="AN511" s="468">
        <f t="shared" si="400"/>
        <v>0.84998904935678676</v>
      </c>
      <c r="AO511" s="468">
        <f t="shared" si="400"/>
        <v>0.37751554566864354</v>
      </c>
      <c r="AP511" s="468">
        <f t="shared" si="400"/>
        <v>0.2515838760986146</v>
      </c>
      <c r="AQ511" s="468">
        <f t="shared" si="400"/>
        <v>0.89562739232132205</v>
      </c>
      <c r="AT511" s="498">
        <f t="shared" si="401"/>
        <v>2.51011111</v>
      </c>
      <c r="AU511" s="340">
        <f>VLOOKUP($O511,'360'!$A$2:$AN$363,26,FALSE)/100+1/10^(3+AU$476)</f>
        <v>0.30009999999999998</v>
      </c>
      <c r="AV511" s="340">
        <f>VLOOKUP($O511,'360'!$A$2:$AN$363,27,FALSE)/100+1/10^(3+AV$476)</f>
        <v>0.86000009999999993</v>
      </c>
      <c r="AW511" s="340">
        <f>VLOOKUP($O511,'360'!$A$2:$AN$363,28,FALSE)/100+1/10^(3+AW$476)</f>
        <v>0.63000999999999996</v>
      </c>
      <c r="AX511" s="340">
        <f>VLOOKUP($O511,'360'!$A$2:$AN$363,29,FALSE)/100+1/10^(3+AX$476)</f>
        <v>0.20000001000000001</v>
      </c>
      <c r="AY511" s="340">
        <f>VLOOKUP($O511,'360'!$A$2:$AN$363,30,FALSE)/100+1/10^(3+AY$476)</f>
        <v>0.52000100000000005</v>
      </c>
      <c r="BA511" s="499" t="str">
        <f t="shared" si="394"/>
        <v>U BG WR</v>
      </c>
      <c r="BB511" s="284" t="str">
        <f t="shared" si="395"/>
        <v>se développer soi-même (et réaliser ses ambitions)</v>
      </c>
    </row>
    <row r="512" spans="1:54" x14ac:dyDescent="0.15">
      <c r="A512" s="432">
        <v>36</v>
      </c>
      <c r="B512" s="457" t="str">
        <f t="shared" si="385"/>
        <v>U GB RW</v>
      </c>
      <c r="C512" s="284" t="str">
        <f t="shared" si="386"/>
        <v>se développer soi-même (et être ingénieux)</v>
      </c>
      <c r="D512" s="284" t="str">
        <f t="shared" si="387"/>
        <v>améliorer ses compétences sans fin (et s'adapter avec créativité)</v>
      </c>
      <c r="E512" s="493">
        <f t="shared" si="388"/>
        <v>0.64207320798572953</v>
      </c>
      <c r="F512" s="480" t="str">
        <f t="shared" si="389"/>
        <v>U.bg</v>
      </c>
      <c r="N512" s="284">
        <f t="shared" si="396"/>
        <v>50</v>
      </c>
      <c r="O512" s="494" t="str">
        <f>'360'!A37</f>
        <v>U BG RW</v>
      </c>
      <c r="P512" s="284" t="str">
        <f t="shared" si="390"/>
        <v>se développer soi-même (et suivre ses plans)</v>
      </c>
      <c r="Q512" s="432" t="str">
        <f>VLOOKUP(O512,'360'!A37:AN398,13,FALSE)</f>
        <v>U</v>
      </c>
      <c r="R512" s="432" t="str">
        <f>VLOOKUP(O512,'360'!A37:AN398,14,FALSE)</f>
        <v>B</v>
      </c>
      <c r="S512" s="432" t="str">
        <f>VLOOKUP(O512,'360'!A37:AN398,15,FALSE)</f>
        <v>G</v>
      </c>
      <c r="T512" s="432" t="str">
        <f>VLOOKUP(O512,'360'!A37:AN398,16,FALSE)</f>
        <v>R</v>
      </c>
      <c r="U512" s="432" t="str">
        <f>VLOOKUP(O512,'360'!A37:AN398,17,FALSE)</f>
        <v>W</v>
      </c>
      <c r="W512" s="478">
        <f t="shared" si="397"/>
        <v>0.90498224054752174</v>
      </c>
      <c r="X512" s="478">
        <f t="shared" si="397"/>
        <v>0.84998904935678676</v>
      </c>
      <c r="Y512" s="478">
        <f t="shared" si="397"/>
        <v>0.37751554566864354</v>
      </c>
      <c r="Z512" s="478">
        <f t="shared" si="397"/>
        <v>0.37737580785832531</v>
      </c>
      <c r="AA512" s="478">
        <f t="shared" si="397"/>
        <v>0.89562739232132205</v>
      </c>
      <c r="AB512" s="1582">
        <f t="shared" si="398"/>
        <v>0.71385286968057715</v>
      </c>
      <c r="AG512" s="1584">
        <f t="shared" si="399"/>
        <v>0.61847049290743616</v>
      </c>
      <c r="AL512" s="497">
        <f t="shared" si="392"/>
        <v>0.71385286968057715</v>
      </c>
      <c r="AM512" s="468">
        <f t="shared" si="400"/>
        <v>0.90498224054752174</v>
      </c>
      <c r="AN512" s="468">
        <f t="shared" si="400"/>
        <v>0.84998904935678676</v>
      </c>
      <c r="AO512" s="468">
        <f t="shared" si="400"/>
        <v>0.37751554566864354</v>
      </c>
      <c r="AP512" s="468">
        <f t="shared" si="400"/>
        <v>0.37737580785832531</v>
      </c>
      <c r="AQ512" s="468">
        <f t="shared" si="400"/>
        <v>0.89562739232132205</v>
      </c>
      <c r="AT512" s="498">
        <f t="shared" si="401"/>
        <v>2.51011111</v>
      </c>
      <c r="AU512" s="340">
        <f>VLOOKUP($O512,'360'!$A$2:$AN$363,26,FALSE)/100+1/10^(3+AU$476)</f>
        <v>0.2001</v>
      </c>
      <c r="AV512" s="340">
        <f>VLOOKUP($O512,'360'!$A$2:$AN$363,27,FALSE)/100+1/10^(3+AV$476)</f>
        <v>0.86000009999999993</v>
      </c>
      <c r="AW512" s="340">
        <f>VLOOKUP($O512,'360'!$A$2:$AN$363,28,FALSE)/100+1/10^(3+AW$476)</f>
        <v>0.63000999999999996</v>
      </c>
      <c r="AX512" s="340">
        <f>VLOOKUP($O512,'360'!$A$2:$AN$363,29,FALSE)/100+1/10^(3+AX$476)</f>
        <v>0.30000000999999998</v>
      </c>
      <c r="AY512" s="340">
        <f>VLOOKUP($O512,'360'!$A$2:$AN$363,30,FALSE)/100+1/10^(3+AY$476)</f>
        <v>0.52000100000000005</v>
      </c>
      <c r="BA512" s="499" t="str">
        <f t="shared" si="394"/>
        <v>U BG RW</v>
      </c>
      <c r="BB512" s="284" t="str">
        <f t="shared" si="395"/>
        <v>se développer soi-même (et suivre ses plans)</v>
      </c>
    </row>
    <row r="513" spans="1:54" x14ac:dyDescent="0.15">
      <c r="A513" s="432">
        <v>37</v>
      </c>
      <c r="B513" s="457" t="str">
        <f t="shared" si="385"/>
        <v>G UR WB</v>
      </c>
      <c r="C513" s="284" t="str">
        <f t="shared" si="386"/>
        <v>s'émerveiller (et vivre en souplesse)</v>
      </c>
      <c r="D513" s="284" t="str">
        <f t="shared" si="387"/>
        <v>profiter de la beauté du monde (et s'adapter spontanément)</v>
      </c>
      <c r="E513" s="493">
        <f t="shared" si="388"/>
        <v>0.6418385751465373</v>
      </c>
      <c r="F513" s="480" t="str">
        <f t="shared" si="389"/>
        <v>G.ur</v>
      </c>
      <c r="N513" s="284">
        <f t="shared" si="396"/>
        <v>100</v>
      </c>
      <c r="O513" s="494" t="str">
        <f>'360'!A38</f>
        <v>U RW BG</v>
      </c>
      <c r="P513" s="284" t="str">
        <f t="shared" si="390"/>
        <v>œuvrer pour l'avenir (et œuvrer pour le progrès)</v>
      </c>
      <c r="Q513" s="432" t="str">
        <f>VLOOKUP(O513,'360'!A38:AN399,13,FALSE)</f>
        <v>U</v>
      </c>
      <c r="R513" s="432" t="str">
        <f>VLOOKUP(O513,'360'!A38:AN399,14,FALSE)</f>
        <v>R</v>
      </c>
      <c r="S513" s="432" t="str">
        <f>VLOOKUP(O513,'360'!A38:AN399,15,FALSE)</f>
        <v>W</v>
      </c>
      <c r="T513" s="432" t="str">
        <f>VLOOKUP(O513,'360'!A38:AN399,16,FALSE)</f>
        <v>B</v>
      </c>
      <c r="U513" s="432" t="str">
        <f>VLOOKUP(O513,'360'!A38:AN399,17,FALSE)</f>
        <v>G</v>
      </c>
      <c r="W513" s="478">
        <f t="shared" si="397"/>
        <v>0.34817717041637974</v>
      </c>
      <c r="X513" s="478">
        <f t="shared" si="397"/>
        <v>0.84998904935678676</v>
      </c>
      <c r="Y513" s="478">
        <f t="shared" si="397"/>
        <v>0.79276880412886941</v>
      </c>
      <c r="Z513" s="478">
        <f t="shared" si="397"/>
        <v>0.79248918266537083</v>
      </c>
      <c r="AA513" s="478">
        <f t="shared" si="397"/>
        <v>0.3444731338817747</v>
      </c>
      <c r="AB513" s="1582">
        <f t="shared" si="398"/>
        <v>0.62990666407387796</v>
      </c>
      <c r="AG513" s="1584">
        <f t="shared" si="399"/>
        <v>0.50654221876517058</v>
      </c>
      <c r="AL513" s="497">
        <f t="shared" si="392"/>
        <v>0.62990666407387796</v>
      </c>
      <c r="AM513" s="468">
        <f t="shared" si="400"/>
        <v>0.34817717041637974</v>
      </c>
      <c r="AN513" s="468">
        <f t="shared" si="400"/>
        <v>0.84998904935678676</v>
      </c>
      <c r="AO513" s="468">
        <f t="shared" si="400"/>
        <v>0.79276880412886941</v>
      </c>
      <c r="AP513" s="468">
        <f t="shared" si="400"/>
        <v>0.79248918266537083</v>
      </c>
      <c r="AQ513" s="468">
        <f t="shared" si="400"/>
        <v>0.3444731338817747</v>
      </c>
      <c r="AT513" s="498">
        <f t="shared" si="401"/>
        <v>2.51011111</v>
      </c>
      <c r="AU513" s="340">
        <f>VLOOKUP($O513,'360'!$A$2:$AN$363,26,FALSE)/100+1/10^(3+AU$476)</f>
        <v>0.52010000000000001</v>
      </c>
      <c r="AV513" s="340">
        <f>VLOOKUP($O513,'360'!$A$2:$AN$363,27,FALSE)/100+1/10^(3+AV$476)</f>
        <v>0.86000009999999993</v>
      </c>
      <c r="AW513" s="340">
        <f>VLOOKUP($O513,'360'!$A$2:$AN$363,28,FALSE)/100+1/10^(3+AW$476)</f>
        <v>0.30001</v>
      </c>
      <c r="AX513" s="340">
        <f>VLOOKUP($O513,'360'!$A$2:$AN$363,29,FALSE)/100+1/10^(3+AX$476)</f>
        <v>0.63000001000000005</v>
      </c>
      <c r="AY513" s="340">
        <f>VLOOKUP($O513,'360'!$A$2:$AN$363,30,FALSE)/100+1/10^(3+AY$476)</f>
        <v>0.20000100000000001</v>
      </c>
      <c r="BA513" s="499" t="str">
        <f t="shared" si="394"/>
        <v>U RW BG</v>
      </c>
      <c r="BB513" s="284" t="str">
        <f t="shared" si="395"/>
        <v>œuvrer pour l'avenir (et œuvrer pour le progrès)</v>
      </c>
    </row>
    <row r="514" spans="1:54" x14ac:dyDescent="0.15">
      <c r="A514" s="432">
        <v>38</v>
      </c>
      <c r="B514" s="457" t="str">
        <f t="shared" si="385"/>
        <v>UB R GW</v>
      </c>
      <c r="C514" s="284" t="str">
        <f t="shared" si="386"/>
        <v>atteindre ses buts (et suivre ses idées)</v>
      </c>
      <c r="D514" s="284" t="str">
        <f t="shared" si="387"/>
        <v>mener à bien ses plans (et explorer sans contrainte)</v>
      </c>
      <c r="E514" s="493">
        <f t="shared" si="388"/>
        <v>0.63810337664065608</v>
      </c>
      <c r="F514" s="480" t="str">
        <f t="shared" si="389"/>
        <v>UB.r</v>
      </c>
      <c r="N514" s="284">
        <f t="shared" si="396"/>
        <v>86</v>
      </c>
      <c r="O514" s="494" t="str">
        <f>'360'!A39</f>
        <v>U RW GB</v>
      </c>
      <c r="P514" s="284" t="str">
        <f t="shared" si="390"/>
        <v>œuvrer pour l'avenir (et partager ses idées)</v>
      </c>
      <c r="Q514" s="432" t="str">
        <f>VLOOKUP(O514,'360'!A39:AN400,13,FALSE)</f>
        <v>U</v>
      </c>
      <c r="R514" s="432" t="str">
        <f>VLOOKUP(O514,'360'!A39:AN400,14,FALSE)</f>
        <v>R</v>
      </c>
      <c r="S514" s="432" t="str">
        <f>VLOOKUP(O514,'360'!A39:AN400,15,FALSE)</f>
        <v>W</v>
      </c>
      <c r="T514" s="432" t="str">
        <f>VLOOKUP(O514,'360'!A39:AN400,16,FALSE)</f>
        <v>G</v>
      </c>
      <c r="U514" s="432" t="str">
        <f>VLOOKUP(O514,'360'!A39:AN400,17,FALSE)</f>
        <v>B</v>
      </c>
      <c r="W514" s="478">
        <f t="shared" si="397"/>
        <v>0.34817717041637974</v>
      </c>
      <c r="X514" s="478">
        <f t="shared" si="397"/>
        <v>0.84998904935678676</v>
      </c>
      <c r="Y514" s="478">
        <f t="shared" si="397"/>
        <v>0.84094855137494451</v>
      </c>
      <c r="Z514" s="478">
        <f t="shared" si="397"/>
        <v>0.79248918266537083</v>
      </c>
      <c r="AA514" s="478">
        <f t="shared" si="397"/>
        <v>0.51670883964413317</v>
      </c>
      <c r="AB514" s="1582">
        <f t="shared" si="398"/>
        <v>0.65102499390725022</v>
      </c>
      <c r="AG514" s="1584">
        <f t="shared" si="399"/>
        <v>0.53469999187633366</v>
      </c>
      <c r="AL514" s="497">
        <f t="shared" si="392"/>
        <v>0.65102499390725022</v>
      </c>
      <c r="AM514" s="468">
        <f t="shared" si="400"/>
        <v>0.34817717041637974</v>
      </c>
      <c r="AN514" s="468">
        <f t="shared" si="400"/>
        <v>0.84998904935678676</v>
      </c>
      <c r="AO514" s="468">
        <f t="shared" si="400"/>
        <v>0.84094855137494451</v>
      </c>
      <c r="AP514" s="468">
        <f t="shared" si="400"/>
        <v>0.79248918266537083</v>
      </c>
      <c r="AQ514" s="468">
        <f t="shared" si="400"/>
        <v>0.51670883964413317</v>
      </c>
      <c r="AT514" s="498">
        <f t="shared" si="401"/>
        <v>2.51011111</v>
      </c>
      <c r="AU514" s="340">
        <f>VLOOKUP($O514,'360'!$A$2:$AN$363,26,FALSE)/100+1/10^(3+AU$476)</f>
        <v>0.52010000000000001</v>
      </c>
      <c r="AV514" s="340">
        <f>VLOOKUP($O514,'360'!$A$2:$AN$363,27,FALSE)/100+1/10^(3+AV$476)</f>
        <v>0.86000009999999993</v>
      </c>
      <c r="AW514" s="340">
        <f>VLOOKUP($O514,'360'!$A$2:$AN$363,28,FALSE)/100+1/10^(3+AW$476)</f>
        <v>0.20001000000000002</v>
      </c>
      <c r="AX514" s="340">
        <f>VLOOKUP($O514,'360'!$A$2:$AN$363,29,FALSE)/100+1/10^(3+AX$476)</f>
        <v>0.63000001000000005</v>
      </c>
      <c r="AY514" s="340">
        <f>VLOOKUP($O514,'360'!$A$2:$AN$363,30,FALSE)/100+1/10^(3+AY$476)</f>
        <v>0.30000099999999996</v>
      </c>
      <c r="BA514" s="499" t="str">
        <f t="shared" si="394"/>
        <v>U RW GB</v>
      </c>
      <c r="BB514" s="284" t="str">
        <f t="shared" si="395"/>
        <v>œuvrer pour l'avenir (et partager ses idées)</v>
      </c>
    </row>
    <row r="515" spans="1:54" x14ac:dyDescent="0.15">
      <c r="A515" s="432">
        <v>39</v>
      </c>
      <c r="B515" s="457" t="str">
        <f t="shared" si="385"/>
        <v>U BR GW</v>
      </c>
      <c r="C515" s="284" t="str">
        <f t="shared" si="386"/>
        <v>concevoir avec génie (et suivre ses plans)</v>
      </c>
      <c r="D515" s="284" t="str">
        <f t="shared" si="387"/>
        <v>savoir mener ses projets en toute circonstance (et atteindre ses objectifs selon ses propres règles)</v>
      </c>
      <c r="E515" s="493">
        <f t="shared" si="388"/>
        <v>0.63398746597992861</v>
      </c>
      <c r="F515" s="480" t="str">
        <f t="shared" si="389"/>
        <v>U.br</v>
      </c>
      <c r="N515" s="284">
        <f t="shared" si="396"/>
        <v>91</v>
      </c>
      <c r="O515" s="494" t="str">
        <f>'360'!A40</f>
        <v>U RB WG</v>
      </c>
      <c r="P515" s="284" t="str">
        <f t="shared" si="390"/>
        <v>concevoir avec génie (et œuvrer pour le progrès)</v>
      </c>
      <c r="Q515" s="432" t="str">
        <f>VLOOKUP(O515,'360'!A40:AN401,13,FALSE)</f>
        <v>U</v>
      </c>
      <c r="R515" s="432" t="str">
        <f>VLOOKUP(O515,'360'!A40:AN401,14,FALSE)</f>
        <v>R</v>
      </c>
      <c r="S515" s="432" t="str">
        <f>VLOOKUP(O515,'360'!A40:AN401,15,FALSE)</f>
        <v>B</v>
      </c>
      <c r="T515" s="432" t="str">
        <f>VLOOKUP(O515,'360'!A40:AN401,16,FALSE)</f>
        <v>W</v>
      </c>
      <c r="U515" s="432" t="str">
        <f>VLOOKUP(O515,'360'!A40:AN401,17,FALSE)</f>
        <v>G</v>
      </c>
      <c r="W515" s="478">
        <f t="shared" si="397"/>
        <v>0.603422013773939</v>
      </c>
      <c r="X515" s="478">
        <f t="shared" si="397"/>
        <v>0.84998904935678676</v>
      </c>
      <c r="Y515" s="478">
        <f t="shared" si="397"/>
        <v>0.45737306768466396</v>
      </c>
      <c r="Z515" s="478">
        <f t="shared" si="397"/>
        <v>0.79248918266537083</v>
      </c>
      <c r="AA515" s="478">
        <f t="shared" si="397"/>
        <v>0.3444731338817747</v>
      </c>
      <c r="AB515" s="1582">
        <f t="shared" si="398"/>
        <v>0.64790913123755667</v>
      </c>
      <c r="AG515" s="1584">
        <f t="shared" si="399"/>
        <v>0.53054550831674219</v>
      </c>
      <c r="AL515" s="497">
        <f t="shared" si="392"/>
        <v>0.64790913123755667</v>
      </c>
      <c r="AM515" s="468">
        <f t="shared" si="400"/>
        <v>0.603422013773939</v>
      </c>
      <c r="AN515" s="468">
        <f t="shared" si="400"/>
        <v>0.84998904935678676</v>
      </c>
      <c r="AO515" s="468">
        <f t="shared" si="400"/>
        <v>0.45737306768466396</v>
      </c>
      <c r="AP515" s="468">
        <f t="shared" si="400"/>
        <v>0.79248918266537083</v>
      </c>
      <c r="AQ515" s="468">
        <f t="shared" si="400"/>
        <v>0.3444731338817747</v>
      </c>
      <c r="AT515" s="498">
        <f t="shared" si="401"/>
        <v>2.51011111</v>
      </c>
      <c r="AU515" s="340">
        <f>VLOOKUP($O515,'360'!$A$2:$AN$363,26,FALSE)/100+1/10^(3+AU$476)</f>
        <v>0.30009999999999998</v>
      </c>
      <c r="AV515" s="340">
        <f>VLOOKUP($O515,'360'!$A$2:$AN$363,27,FALSE)/100+1/10^(3+AV$476)</f>
        <v>0.86000009999999993</v>
      </c>
      <c r="AW515" s="340">
        <f>VLOOKUP($O515,'360'!$A$2:$AN$363,28,FALSE)/100+1/10^(3+AW$476)</f>
        <v>0.52000999999999997</v>
      </c>
      <c r="AX515" s="340">
        <f>VLOOKUP($O515,'360'!$A$2:$AN$363,29,FALSE)/100+1/10^(3+AX$476)</f>
        <v>0.63000001000000005</v>
      </c>
      <c r="AY515" s="340">
        <f>VLOOKUP($O515,'360'!$A$2:$AN$363,30,FALSE)/100+1/10^(3+AY$476)</f>
        <v>0.20000100000000001</v>
      </c>
      <c r="BA515" s="499" t="str">
        <f t="shared" si="394"/>
        <v>U RB WG</v>
      </c>
      <c r="BB515" s="284" t="str">
        <f t="shared" si="395"/>
        <v>concevoir avec génie (et œuvrer pour le progrès)</v>
      </c>
    </row>
    <row r="516" spans="1:54" x14ac:dyDescent="0.15">
      <c r="A516" s="432">
        <v>40</v>
      </c>
      <c r="B516" s="457" t="str">
        <f t="shared" si="385"/>
        <v>R BU GW</v>
      </c>
      <c r="C516" s="284" t="str">
        <f t="shared" si="386"/>
        <v>suivre son  inspiration (et être tout-puissant -BR)</v>
      </c>
      <c r="D516" s="284" t="str">
        <f t="shared" si="387"/>
        <v>aller là où bon nous semble (et obtenir satisfaction sans limite)</v>
      </c>
      <c r="E516" s="493">
        <f t="shared" si="388"/>
        <v>0.63274428438577257</v>
      </c>
      <c r="F516" s="480" t="str">
        <f t="shared" si="389"/>
        <v>R.ub</v>
      </c>
      <c r="N516" s="284">
        <f t="shared" si="396"/>
        <v>24</v>
      </c>
      <c r="O516" s="494" t="str">
        <f>'360'!A41</f>
        <v>U RB GW</v>
      </c>
      <c r="P516" s="284" t="str">
        <f t="shared" si="390"/>
        <v>concevoir avec génie (et suivre ses idées)</v>
      </c>
      <c r="Q516" s="432" t="str">
        <f>VLOOKUP(O516,'360'!A41:AN402,13,FALSE)</f>
        <v>U</v>
      </c>
      <c r="R516" s="432" t="str">
        <f>VLOOKUP(O516,'360'!A41:AN402,14,FALSE)</f>
        <v>R</v>
      </c>
      <c r="S516" s="432" t="str">
        <f>VLOOKUP(O516,'360'!A41:AN402,15,FALSE)</f>
        <v>B</v>
      </c>
      <c r="T516" s="432" t="str">
        <f>VLOOKUP(O516,'360'!A41:AN402,16,FALSE)</f>
        <v>G</v>
      </c>
      <c r="U516" s="432" t="str">
        <f>VLOOKUP(O516,'360'!A41:AN402,17,FALSE)</f>
        <v>W</v>
      </c>
      <c r="W516" s="478">
        <f t="shared" si="397"/>
        <v>0.90498224054752174</v>
      </c>
      <c r="X516" s="478">
        <f t="shared" si="397"/>
        <v>0.84998904935678676</v>
      </c>
      <c r="Y516" s="478">
        <f t="shared" si="397"/>
        <v>0.45737306768466396</v>
      </c>
      <c r="Z516" s="478">
        <f t="shared" si="397"/>
        <v>0.79248918266537083</v>
      </c>
      <c r="AA516" s="478">
        <f t="shared" si="397"/>
        <v>0.51670883964413317</v>
      </c>
      <c r="AB516" s="1582">
        <f t="shared" si="398"/>
        <v>0.75991158721290819</v>
      </c>
      <c r="AG516" s="1584">
        <f t="shared" si="399"/>
        <v>0.67988211628387762</v>
      </c>
      <c r="AL516" s="497">
        <f t="shared" si="392"/>
        <v>0.75991158721290819</v>
      </c>
      <c r="AM516" s="468">
        <f t="shared" si="400"/>
        <v>0.90498224054752174</v>
      </c>
      <c r="AN516" s="468">
        <f t="shared" si="400"/>
        <v>0.84998904935678676</v>
      </c>
      <c r="AO516" s="468">
        <f t="shared" si="400"/>
        <v>0.45737306768466396</v>
      </c>
      <c r="AP516" s="468">
        <f t="shared" si="400"/>
        <v>0.79248918266537083</v>
      </c>
      <c r="AQ516" s="468">
        <f t="shared" si="400"/>
        <v>0.51670883964413317</v>
      </c>
      <c r="AT516" s="498">
        <f t="shared" si="401"/>
        <v>2.5101111099999995</v>
      </c>
      <c r="AU516" s="340">
        <f>VLOOKUP($O516,'360'!$A$2:$AN$363,26,FALSE)/100+1/10^(3+AU$476)</f>
        <v>0.2001</v>
      </c>
      <c r="AV516" s="340">
        <f>VLOOKUP($O516,'360'!$A$2:$AN$363,27,FALSE)/100+1/10^(3+AV$476)</f>
        <v>0.86000009999999993</v>
      </c>
      <c r="AW516" s="340">
        <f>VLOOKUP($O516,'360'!$A$2:$AN$363,28,FALSE)/100+1/10^(3+AW$476)</f>
        <v>0.52000999999999997</v>
      </c>
      <c r="AX516" s="340">
        <f>VLOOKUP($O516,'360'!$A$2:$AN$363,29,FALSE)/100+1/10^(3+AX$476)</f>
        <v>0.63000001000000005</v>
      </c>
      <c r="AY516" s="340">
        <f>VLOOKUP($O516,'360'!$A$2:$AN$363,30,FALSE)/100+1/10^(3+AY$476)</f>
        <v>0.30000099999999996</v>
      </c>
      <c r="BA516" s="499" t="str">
        <f t="shared" si="394"/>
        <v>U RB GW</v>
      </c>
      <c r="BB516" s="284" t="str">
        <f t="shared" si="395"/>
        <v>concevoir avec génie (et suivre ses idées)</v>
      </c>
    </row>
    <row r="517" spans="1:54" x14ac:dyDescent="0.15">
      <c r="A517" s="432">
        <v>41</v>
      </c>
      <c r="B517" s="457" t="str">
        <f t="shared" si="385"/>
        <v>GU BR W</v>
      </c>
      <c r="C517" s="284" t="str">
        <f t="shared" si="386"/>
        <v>être ingénieux (et servir ses intérêts)</v>
      </c>
      <c r="D517" s="284" t="str">
        <f t="shared" si="387"/>
        <v>s'adapter avec créativité (et être son unique priorité)</v>
      </c>
      <c r="E517" s="493">
        <f t="shared" si="388"/>
        <v>0.63182169032662727</v>
      </c>
      <c r="F517" s="480" t="str">
        <f t="shared" si="389"/>
        <v>GU/w</v>
      </c>
      <c r="N517" s="284">
        <f t="shared" si="396"/>
        <v>23</v>
      </c>
      <c r="O517" s="494" t="str">
        <f>'360'!A42</f>
        <v>U RG WB</v>
      </c>
      <c r="P517" s="284" t="str">
        <f t="shared" si="390"/>
        <v>développer la connaissance (et partager ses idées)</v>
      </c>
      <c r="Q517" s="432" t="str">
        <f>VLOOKUP(O517,'360'!A42:AN403,13,FALSE)</f>
        <v>U</v>
      </c>
      <c r="R517" s="432" t="str">
        <f>VLOOKUP(O517,'360'!A42:AN403,14,FALSE)</f>
        <v>R</v>
      </c>
      <c r="S517" s="432" t="str">
        <f>VLOOKUP(O517,'360'!A42:AN403,15,FALSE)</f>
        <v>G</v>
      </c>
      <c r="T517" s="432" t="str">
        <f>VLOOKUP(O517,'360'!A42:AN403,16,FALSE)</f>
        <v>W</v>
      </c>
      <c r="U517" s="432" t="str">
        <f>VLOOKUP(O517,'360'!A42:AN403,17,FALSE)</f>
        <v>B</v>
      </c>
      <c r="W517" s="478">
        <f t="shared" si="397"/>
        <v>0.603422013773939</v>
      </c>
      <c r="X517" s="478">
        <f t="shared" si="397"/>
        <v>0.84998904935678676</v>
      </c>
      <c r="Y517" s="478">
        <f t="shared" si="397"/>
        <v>0.84094855137494451</v>
      </c>
      <c r="Z517" s="478">
        <f t="shared" si="397"/>
        <v>0.79248918266537083</v>
      </c>
      <c r="AA517" s="478">
        <f t="shared" si="397"/>
        <v>0.89562739232132205</v>
      </c>
      <c r="AB517" s="1582">
        <f t="shared" si="398"/>
        <v>0.76136784520491585</v>
      </c>
      <c r="AG517" s="1584">
        <f t="shared" si="399"/>
        <v>0.68182379360655443</v>
      </c>
      <c r="AL517" s="497">
        <f t="shared" si="392"/>
        <v>0.76136784520491585</v>
      </c>
      <c r="AM517" s="468">
        <f t="shared" si="400"/>
        <v>0.603422013773939</v>
      </c>
      <c r="AN517" s="468">
        <f t="shared" si="400"/>
        <v>0.84998904935678676</v>
      </c>
      <c r="AO517" s="468">
        <f t="shared" si="400"/>
        <v>0.84094855137494451</v>
      </c>
      <c r="AP517" s="468">
        <f t="shared" si="400"/>
        <v>0.79248918266537083</v>
      </c>
      <c r="AQ517" s="468">
        <f t="shared" si="400"/>
        <v>0.89562739232132205</v>
      </c>
      <c r="AT517" s="498">
        <f t="shared" si="401"/>
        <v>2.51011111</v>
      </c>
      <c r="AU517" s="340">
        <f>VLOOKUP($O517,'360'!$A$2:$AN$363,26,FALSE)/100+1/10^(3+AU$476)</f>
        <v>0.30009999999999998</v>
      </c>
      <c r="AV517" s="340">
        <f>VLOOKUP($O517,'360'!$A$2:$AN$363,27,FALSE)/100+1/10^(3+AV$476)</f>
        <v>0.86000009999999993</v>
      </c>
      <c r="AW517" s="340">
        <f>VLOOKUP($O517,'360'!$A$2:$AN$363,28,FALSE)/100+1/10^(3+AW$476)</f>
        <v>0.20001000000000002</v>
      </c>
      <c r="AX517" s="340">
        <f>VLOOKUP($O517,'360'!$A$2:$AN$363,29,FALSE)/100+1/10^(3+AX$476)</f>
        <v>0.63000001000000005</v>
      </c>
      <c r="AY517" s="340">
        <f>VLOOKUP($O517,'360'!$A$2:$AN$363,30,FALSE)/100+1/10^(3+AY$476)</f>
        <v>0.52000100000000005</v>
      </c>
      <c r="BA517" s="499" t="str">
        <f t="shared" si="394"/>
        <v>U RG WB</v>
      </c>
      <c r="BB517" s="284" t="str">
        <f t="shared" si="395"/>
        <v>développer la connaissance (et partager ses idées)</v>
      </c>
    </row>
    <row r="518" spans="1:54" x14ac:dyDescent="0.15">
      <c r="A518" s="432">
        <v>42</v>
      </c>
      <c r="B518" s="457" t="str">
        <f t="shared" si="385"/>
        <v>BU G RW</v>
      </c>
      <c r="C518" s="284" t="str">
        <f t="shared" si="386"/>
        <v>servir ses desseins (et servir ses intérêts)</v>
      </c>
      <c r="D518" s="284" t="str">
        <f t="shared" si="387"/>
        <v>parvenir à ses résultats en dominant son sujet (et être son unique priorité)</v>
      </c>
      <c r="E518" s="493">
        <f t="shared" si="388"/>
        <v>0.63130085242873413</v>
      </c>
      <c r="F518" s="480" t="str">
        <f t="shared" si="389"/>
        <v>UB.g</v>
      </c>
      <c r="N518" s="284">
        <f t="shared" si="396"/>
        <v>4</v>
      </c>
      <c r="O518" s="494" t="str">
        <f>'360'!A43</f>
        <v>U RG BW</v>
      </c>
      <c r="P518" s="284" t="str">
        <f t="shared" si="390"/>
        <v>développer la connaissance (et suivre ses idées)</v>
      </c>
      <c r="Q518" s="432" t="str">
        <f>VLOOKUP(O518,'360'!A43:AN404,13,FALSE)</f>
        <v>U</v>
      </c>
      <c r="R518" s="432" t="str">
        <f>VLOOKUP(O518,'360'!A43:AN404,14,FALSE)</f>
        <v>R</v>
      </c>
      <c r="S518" s="432" t="str">
        <f>VLOOKUP(O518,'360'!A43:AN404,15,FALSE)</f>
        <v>G</v>
      </c>
      <c r="T518" s="432" t="str">
        <f>VLOOKUP(O518,'360'!A43:AN404,16,FALSE)</f>
        <v>B</v>
      </c>
      <c r="U518" s="432" t="str">
        <f>VLOOKUP(O518,'360'!A43:AN404,17,FALSE)</f>
        <v>W</v>
      </c>
      <c r="W518" s="478">
        <f t="shared" si="397"/>
        <v>0.90498224054752174</v>
      </c>
      <c r="X518" s="478">
        <f t="shared" si="397"/>
        <v>0.84998904935678676</v>
      </c>
      <c r="Y518" s="478">
        <f t="shared" si="397"/>
        <v>0.79276880412886941</v>
      </c>
      <c r="Z518" s="478">
        <f t="shared" si="397"/>
        <v>0.79248918266537083</v>
      </c>
      <c r="AA518" s="478">
        <f t="shared" si="397"/>
        <v>0.89562739232132205</v>
      </c>
      <c r="AB518" s="1582">
        <f t="shared" si="398"/>
        <v>0.85225197134689512</v>
      </c>
      <c r="AG518" s="1584">
        <f t="shared" si="399"/>
        <v>0.80300262846252679</v>
      </c>
      <c r="AL518" s="497">
        <f t="shared" si="392"/>
        <v>0.85225197134689512</v>
      </c>
      <c r="AM518" s="468">
        <f t="shared" si="400"/>
        <v>0.90498224054752174</v>
      </c>
      <c r="AN518" s="468">
        <f t="shared" si="400"/>
        <v>0.84998904935678676</v>
      </c>
      <c r="AO518" s="468">
        <f t="shared" si="400"/>
        <v>0.79276880412886941</v>
      </c>
      <c r="AP518" s="468">
        <f t="shared" si="400"/>
        <v>0.79248918266537083</v>
      </c>
      <c r="AQ518" s="468">
        <f t="shared" si="400"/>
        <v>0.89562739232132205</v>
      </c>
      <c r="AT518" s="498">
        <f t="shared" si="401"/>
        <v>2.51011111</v>
      </c>
      <c r="AU518" s="340">
        <f>VLOOKUP($O518,'360'!$A$2:$AN$363,26,FALSE)/100+1/10^(3+AU$476)</f>
        <v>0.2001</v>
      </c>
      <c r="AV518" s="340">
        <f>VLOOKUP($O518,'360'!$A$2:$AN$363,27,FALSE)/100+1/10^(3+AV$476)</f>
        <v>0.86000009999999993</v>
      </c>
      <c r="AW518" s="340">
        <f>VLOOKUP($O518,'360'!$A$2:$AN$363,28,FALSE)/100+1/10^(3+AW$476)</f>
        <v>0.30001</v>
      </c>
      <c r="AX518" s="340">
        <f>VLOOKUP($O518,'360'!$A$2:$AN$363,29,FALSE)/100+1/10^(3+AX$476)</f>
        <v>0.63000001000000005</v>
      </c>
      <c r="AY518" s="340">
        <f>VLOOKUP($O518,'360'!$A$2:$AN$363,30,FALSE)/100+1/10^(3+AY$476)</f>
        <v>0.52000100000000005</v>
      </c>
      <c r="BA518" s="499" t="str">
        <f t="shared" si="394"/>
        <v>U RG BW</v>
      </c>
      <c r="BB518" s="284" t="str">
        <f t="shared" si="395"/>
        <v>développer la connaissance (et suivre ses idées)</v>
      </c>
    </row>
    <row r="519" spans="1:54" x14ac:dyDescent="0.15">
      <c r="A519" s="432">
        <v>43</v>
      </c>
      <c r="B519" s="457" t="str">
        <f t="shared" si="385"/>
        <v>GR UB W</v>
      </c>
      <c r="C519" s="284" t="str">
        <f t="shared" si="386"/>
        <v>vivre avec légèreté (et être ingénieux)</v>
      </c>
      <c r="D519" s="284" t="str">
        <f t="shared" si="387"/>
        <v>mettre sa joie au commandes (et s'adapter avec créativité)</v>
      </c>
      <c r="E519" s="493">
        <f t="shared" si="388"/>
        <v>0.63114489371949445</v>
      </c>
      <c r="F519" s="480" t="str">
        <f t="shared" si="389"/>
        <v>RG/w</v>
      </c>
      <c r="N519" s="284">
        <f t="shared" si="396"/>
        <v>136</v>
      </c>
      <c r="O519" s="494" t="str">
        <f>'360'!A44</f>
        <v>U GW BR</v>
      </c>
      <c r="P519" s="284" t="str">
        <f t="shared" si="390"/>
        <v>organiser le savoir (et vivre dans la raison)</v>
      </c>
      <c r="Q519" s="432" t="str">
        <f>VLOOKUP(O519,'360'!A44:AN405,13,FALSE)</f>
        <v>U</v>
      </c>
      <c r="R519" s="432" t="str">
        <f>VLOOKUP(O519,'360'!A44:AN405,14,FALSE)</f>
        <v>G</v>
      </c>
      <c r="S519" s="432" t="str">
        <f>VLOOKUP(O519,'360'!A44:AN405,15,FALSE)</f>
        <v>W</v>
      </c>
      <c r="T519" s="432" t="str">
        <f>VLOOKUP(O519,'360'!A44:AN405,16,FALSE)</f>
        <v>B</v>
      </c>
      <c r="U519" s="432" t="str">
        <f>VLOOKUP(O519,'360'!A44:AN405,17,FALSE)</f>
        <v>R</v>
      </c>
      <c r="W519" s="478">
        <f t="shared" si="397"/>
        <v>0.34817717041637974</v>
      </c>
      <c r="X519" s="478">
        <f t="shared" si="397"/>
        <v>0.84998904935678676</v>
      </c>
      <c r="Y519" s="478">
        <f t="shared" si="397"/>
        <v>0.79276880412886941</v>
      </c>
      <c r="Z519" s="478">
        <f t="shared" si="397"/>
        <v>0.2515838760986146</v>
      </c>
      <c r="AA519" s="478">
        <f t="shared" si="397"/>
        <v>0.92158537090406001</v>
      </c>
      <c r="AB519" s="1582">
        <f t="shared" si="398"/>
        <v>0.59626010566646281</v>
      </c>
      <c r="AG519" s="1584">
        <f t="shared" si="399"/>
        <v>0.46168014088861709</v>
      </c>
      <c r="AL519" s="497">
        <f t="shared" si="392"/>
        <v>0.59626010566646281</v>
      </c>
      <c r="AM519" s="468">
        <f t="shared" si="400"/>
        <v>0.34817717041637974</v>
      </c>
      <c r="AN519" s="468">
        <f t="shared" si="400"/>
        <v>0.84998904935678676</v>
      </c>
      <c r="AO519" s="468">
        <f t="shared" si="400"/>
        <v>0.79276880412886941</v>
      </c>
      <c r="AP519" s="468">
        <f t="shared" si="400"/>
        <v>0.2515838760986146</v>
      </c>
      <c r="AQ519" s="468">
        <f t="shared" si="400"/>
        <v>0.92158537090406001</v>
      </c>
      <c r="AT519" s="498">
        <f t="shared" si="401"/>
        <v>2.51011111</v>
      </c>
      <c r="AU519" s="340">
        <f>VLOOKUP($O519,'360'!$A$2:$AN$363,26,FALSE)/100+1/10^(3+AU$476)</f>
        <v>0.52010000000000001</v>
      </c>
      <c r="AV519" s="340">
        <f>VLOOKUP($O519,'360'!$A$2:$AN$363,27,FALSE)/100+1/10^(3+AV$476)</f>
        <v>0.86000009999999993</v>
      </c>
      <c r="AW519" s="340">
        <f>VLOOKUP($O519,'360'!$A$2:$AN$363,28,FALSE)/100+1/10^(3+AW$476)</f>
        <v>0.30001</v>
      </c>
      <c r="AX519" s="340">
        <f>VLOOKUP($O519,'360'!$A$2:$AN$363,29,FALSE)/100+1/10^(3+AX$476)</f>
        <v>0.20000001000000001</v>
      </c>
      <c r="AY519" s="340">
        <f>VLOOKUP($O519,'360'!$A$2:$AN$363,30,FALSE)/100+1/10^(3+AY$476)</f>
        <v>0.63000100000000003</v>
      </c>
      <c r="BA519" s="499" t="str">
        <f t="shared" si="394"/>
        <v>U GW BR</v>
      </c>
      <c r="BB519" s="284" t="str">
        <f t="shared" si="395"/>
        <v>organiser le savoir (et vivre dans la raison)</v>
      </c>
    </row>
    <row r="520" spans="1:54" x14ac:dyDescent="0.15">
      <c r="A520" s="432">
        <v>44</v>
      </c>
      <c r="B520" s="457" t="str">
        <f t="shared" si="385"/>
        <v>G UB RW</v>
      </c>
      <c r="C520" s="284" t="str">
        <f t="shared" si="386"/>
        <v>soigner son bien-être (et être ingénieux)</v>
      </c>
      <c r="D520" s="284" t="str">
        <f t="shared" si="387"/>
        <v>peaufiner ses conditions de vie (et s'adapter avec créativité)</v>
      </c>
      <c r="E520" s="493">
        <f t="shared" si="388"/>
        <v>0.62437992475136805</v>
      </c>
      <c r="F520" s="480" t="str">
        <f t="shared" si="389"/>
        <v>G.ub</v>
      </c>
      <c r="N520" s="284">
        <f t="shared" si="396"/>
        <v>104</v>
      </c>
      <c r="O520" s="494" t="str">
        <f>'360'!A45</f>
        <v>U GW RB</v>
      </c>
      <c r="P520" s="284" t="str">
        <f t="shared" si="390"/>
        <v>organiser le savoir (et vivre en souplesse)</v>
      </c>
      <c r="Q520" s="432" t="str">
        <f>VLOOKUP(O520,'360'!A45:AN406,13,FALSE)</f>
        <v>U</v>
      </c>
      <c r="R520" s="432" t="str">
        <f>VLOOKUP(O520,'360'!A45:AN406,14,FALSE)</f>
        <v>G</v>
      </c>
      <c r="S520" s="432" t="str">
        <f>VLOOKUP(O520,'360'!A45:AN406,15,FALSE)</f>
        <v>W</v>
      </c>
      <c r="T520" s="432" t="str">
        <f>VLOOKUP(O520,'360'!A45:AN406,16,FALSE)</f>
        <v>R</v>
      </c>
      <c r="U520" s="432" t="str">
        <f>VLOOKUP(O520,'360'!A45:AN406,17,FALSE)</f>
        <v>B</v>
      </c>
      <c r="W520" s="478">
        <f t="shared" si="397"/>
        <v>0.34817717041637974</v>
      </c>
      <c r="X520" s="478">
        <f t="shared" si="397"/>
        <v>0.84998904935678676</v>
      </c>
      <c r="Y520" s="478">
        <f t="shared" si="397"/>
        <v>0.84094855137494451</v>
      </c>
      <c r="Z520" s="478">
        <f t="shared" si="397"/>
        <v>0.37737580785832531</v>
      </c>
      <c r="AA520" s="478">
        <f t="shared" si="397"/>
        <v>0.92158537090406001</v>
      </c>
      <c r="AB520" s="1582">
        <f t="shared" si="398"/>
        <v>0.62266831268363931</v>
      </c>
      <c r="AG520" s="1584">
        <f t="shared" si="399"/>
        <v>0.49689108357818573</v>
      </c>
      <c r="AL520" s="497">
        <f t="shared" si="392"/>
        <v>0.62266831268363931</v>
      </c>
      <c r="AM520" s="468">
        <f t="shared" si="400"/>
        <v>0.34817717041637974</v>
      </c>
      <c r="AN520" s="468">
        <f t="shared" si="400"/>
        <v>0.84998904935678676</v>
      </c>
      <c r="AO520" s="468">
        <f t="shared" si="400"/>
        <v>0.84094855137494451</v>
      </c>
      <c r="AP520" s="468">
        <f t="shared" si="400"/>
        <v>0.37737580785832531</v>
      </c>
      <c r="AQ520" s="468">
        <f t="shared" si="400"/>
        <v>0.92158537090406001</v>
      </c>
      <c r="AT520" s="498">
        <f t="shared" si="401"/>
        <v>2.51011111</v>
      </c>
      <c r="AU520" s="340">
        <f>VLOOKUP($O520,'360'!$A$2:$AN$363,26,FALSE)/100+1/10^(3+AU$476)</f>
        <v>0.52010000000000001</v>
      </c>
      <c r="AV520" s="340">
        <f>VLOOKUP($O520,'360'!$A$2:$AN$363,27,FALSE)/100+1/10^(3+AV$476)</f>
        <v>0.86000009999999993</v>
      </c>
      <c r="AW520" s="340">
        <f>VLOOKUP($O520,'360'!$A$2:$AN$363,28,FALSE)/100+1/10^(3+AW$476)</f>
        <v>0.20001000000000002</v>
      </c>
      <c r="AX520" s="340">
        <f>VLOOKUP($O520,'360'!$A$2:$AN$363,29,FALSE)/100+1/10^(3+AX$476)</f>
        <v>0.30000000999999998</v>
      </c>
      <c r="AY520" s="340">
        <f>VLOOKUP($O520,'360'!$A$2:$AN$363,30,FALSE)/100+1/10^(3+AY$476)</f>
        <v>0.63000100000000003</v>
      </c>
      <c r="BA520" s="499" t="str">
        <f t="shared" si="394"/>
        <v>U GW RB</v>
      </c>
      <c r="BB520" s="284" t="str">
        <f t="shared" si="395"/>
        <v>organiser le savoir (et vivre en souplesse)</v>
      </c>
    </row>
    <row r="521" spans="1:54" x14ac:dyDescent="0.15">
      <c r="A521" s="432">
        <v>45</v>
      </c>
      <c r="B521" s="457" t="str">
        <f t="shared" si="385"/>
        <v>UB G RW</v>
      </c>
      <c r="C521" s="284" t="str">
        <f t="shared" si="386"/>
        <v>servir ses desseins (et être ingénieux)</v>
      </c>
      <c r="D521" s="284" t="str">
        <f t="shared" si="387"/>
        <v>parvenir à ses résultats en dominant son sujet (et s'adapter avec créativité)</v>
      </c>
      <c r="E521" s="493">
        <f t="shared" si="388"/>
        <v>0.62399703748384472</v>
      </c>
      <c r="F521" s="480" t="str">
        <f t="shared" si="389"/>
        <v>UB.g</v>
      </c>
      <c r="N521" s="284">
        <f t="shared" si="396"/>
        <v>112</v>
      </c>
      <c r="O521" s="494" t="str">
        <f>'360'!A46</f>
        <v>U GB WR</v>
      </c>
      <c r="P521" s="284" t="str">
        <f t="shared" si="390"/>
        <v>se développer soi-même (et vivre dans la raison)</v>
      </c>
      <c r="Q521" s="432" t="str">
        <f>VLOOKUP(O521,'360'!A46:AN407,13,FALSE)</f>
        <v>U</v>
      </c>
      <c r="R521" s="432" t="str">
        <f>VLOOKUP(O521,'360'!A46:AN407,14,FALSE)</f>
        <v>G</v>
      </c>
      <c r="S521" s="432" t="str">
        <f>VLOOKUP(O521,'360'!A46:AN407,15,FALSE)</f>
        <v>B</v>
      </c>
      <c r="T521" s="432" t="str">
        <f>VLOOKUP(O521,'360'!A46:AN407,16,FALSE)</f>
        <v>W</v>
      </c>
      <c r="U521" s="432" t="str">
        <f>VLOOKUP(O521,'360'!A46:AN407,17,FALSE)</f>
        <v>R</v>
      </c>
      <c r="W521" s="478">
        <f t="shared" si="397"/>
        <v>0.603422013773939</v>
      </c>
      <c r="X521" s="478">
        <f t="shared" si="397"/>
        <v>0.84998904935678676</v>
      </c>
      <c r="Y521" s="478">
        <f t="shared" si="397"/>
        <v>0.45737306768466396</v>
      </c>
      <c r="Z521" s="478">
        <f t="shared" si="397"/>
        <v>0.2515838760986146</v>
      </c>
      <c r="AA521" s="478">
        <f t="shared" si="397"/>
        <v>0.92158537090406001</v>
      </c>
      <c r="AB521" s="1582">
        <f t="shared" si="398"/>
        <v>0.61426257283014152</v>
      </c>
      <c r="AG521" s="1584">
        <f t="shared" si="399"/>
        <v>0.48568343044018869</v>
      </c>
      <c r="AL521" s="497">
        <f t="shared" si="392"/>
        <v>0.61426257283014152</v>
      </c>
      <c r="AM521" s="468">
        <f t="shared" si="400"/>
        <v>0.603422013773939</v>
      </c>
      <c r="AN521" s="468">
        <f t="shared" si="400"/>
        <v>0.84998904935678676</v>
      </c>
      <c r="AO521" s="468">
        <f t="shared" si="400"/>
        <v>0.45737306768466396</v>
      </c>
      <c r="AP521" s="468">
        <f t="shared" si="400"/>
        <v>0.2515838760986146</v>
      </c>
      <c r="AQ521" s="468">
        <f t="shared" si="400"/>
        <v>0.92158537090406001</v>
      </c>
      <c r="AT521" s="498">
        <f t="shared" si="401"/>
        <v>2.51011111</v>
      </c>
      <c r="AU521" s="340">
        <f>VLOOKUP($O521,'360'!$A$2:$AN$363,26,FALSE)/100+1/10^(3+AU$476)</f>
        <v>0.30009999999999998</v>
      </c>
      <c r="AV521" s="340">
        <f>VLOOKUP($O521,'360'!$A$2:$AN$363,27,FALSE)/100+1/10^(3+AV$476)</f>
        <v>0.86000009999999993</v>
      </c>
      <c r="AW521" s="340">
        <f>VLOOKUP($O521,'360'!$A$2:$AN$363,28,FALSE)/100+1/10^(3+AW$476)</f>
        <v>0.52000999999999997</v>
      </c>
      <c r="AX521" s="340">
        <f>VLOOKUP($O521,'360'!$A$2:$AN$363,29,FALSE)/100+1/10^(3+AX$476)</f>
        <v>0.20000001000000001</v>
      </c>
      <c r="AY521" s="340">
        <f>VLOOKUP($O521,'360'!$A$2:$AN$363,30,FALSE)/100+1/10^(3+AY$476)</f>
        <v>0.63000100000000003</v>
      </c>
      <c r="BA521" s="499" t="str">
        <f t="shared" si="394"/>
        <v>U GB WR</v>
      </c>
      <c r="BB521" s="284" t="str">
        <f t="shared" si="395"/>
        <v>se développer soi-même (et vivre dans la raison)</v>
      </c>
    </row>
    <row r="522" spans="1:54" x14ac:dyDescent="0.15">
      <c r="A522" s="432">
        <v>46</v>
      </c>
      <c r="B522" s="457" t="str">
        <f t="shared" si="385"/>
        <v>RU GW B</v>
      </c>
      <c r="C522" s="284" t="str">
        <f t="shared" si="386"/>
        <v>partager ses idées (et vivre dans la joie collective)</v>
      </c>
      <c r="D522" s="284" t="str">
        <f t="shared" si="387"/>
        <v>communiquer des idées nouvelles (et vivre pleinement dans le respect du monde)</v>
      </c>
      <c r="E522" s="493">
        <f t="shared" si="388"/>
        <v>0.62383562242048829</v>
      </c>
      <c r="F522" s="480" t="str">
        <f t="shared" si="389"/>
        <v>UR/b</v>
      </c>
      <c r="N522" s="284">
        <f t="shared" si="396"/>
        <v>36</v>
      </c>
      <c r="O522" s="494" t="str">
        <f>'360'!A47</f>
        <v>U GB RW</v>
      </c>
      <c r="P522" s="284" t="str">
        <f t="shared" si="390"/>
        <v>se développer soi-même (et être ingénieux)</v>
      </c>
      <c r="Q522" s="432" t="str">
        <f>VLOOKUP(O522,'360'!A47:AN408,13,FALSE)</f>
        <v>U</v>
      </c>
      <c r="R522" s="432" t="str">
        <f>VLOOKUP(O522,'360'!A47:AN408,14,FALSE)</f>
        <v>G</v>
      </c>
      <c r="S522" s="432" t="str">
        <f>VLOOKUP(O522,'360'!A47:AN408,15,FALSE)</f>
        <v>B</v>
      </c>
      <c r="T522" s="432" t="str">
        <f>VLOOKUP(O522,'360'!A47:AN408,16,FALSE)</f>
        <v>R</v>
      </c>
      <c r="U522" s="432" t="str">
        <f>VLOOKUP(O522,'360'!A47:AN408,17,FALSE)</f>
        <v>W</v>
      </c>
      <c r="W522" s="478">
        <f t="shared" si="397"/>
        <v>0.90498224054752174</v>
      </c>
      <c r="X522" s="478">
        <f t="shared" si="397"/>
        <v>0.84998904935678676</v>
      </c>
      <c r="Y522" s="478">
        <f t="shared" si="397"/>
        <v>0.45737306768466396</v>
      </c>
      <c r="Z522" s="478">
        <f t="shared" si="397"/>
        <v>0.37737580785832531</v>
      </c>
      <c r="AA522" s="478">
        <f t="shared" si="397"/>
        <v>0.92158537090406001</v>
      </c>
      <c r="AB522" s="1582">
        <f t="shared" si="398"/>
        <v>0.73155490598929718</v>
      </c>
      <c r="AG522" s="1584">
        <f t="shared" si="399"/>
        <v>0.64207320798572953</v>
      </c>
      <c r="AL522" s="497">
        <f t="shared" si="392"/>
        <v>0.73155490598929718</v>
      </c>
      <c r="AM522" s="468">
        <f t="shared" si="400"/>
        <v>0.90498224054752174</v>
      </c>
      <c r="AN522" s="468">
        <f t="shared" si="400"/>
        <v>0.84998904935678676</v>
      </c>
      <c r="AO522" s="468">
        <f t="shared" si="400"/>
        <v>0.45737306768466396</v>
      </c>
      <c r="AP522" s="468">
        <f t="shared" si="400"/>
        <v>0.37737580785832531</v>
      </c>
      <c r="AQ522" s="468">
        <f t="shared" si="400"/>
        <v>0.92158537090406001</v>
      </c>
      <c r="AT522" s="498">
        <f t="shared" si="401"/>
        <v>2.5101111099999995</v>
      </c>
      <c r="AU522" s="340">
        <f>VLOOKUP($O522,'360'!$A$2:$AN$363,26,FALSE)/100+1/10^(3+AU$476)</f>
        <v>0.2001</v>
      </c>
      <c r="AV522" s="340">
        <f>VLOOKUP($O522,'360'!$A$2:$AN$363,27,FALSE)/100+1/10^(3+AV$476)</f>
        <v>0.86000009999999993</v>
      </c>
      <c r="AW522" s="340">
        <f>VLOOKUP($O522,'360'!$A$2:$AN$363,28,FALSE)/100+1/10^(3+AW$476)</f>
        <v>0.52000999999999997</v>
      </c>
      <c r="AX522" s="340">
        <f>VLOOKUP($O522,'360'!$A$2:$AN$363,29,FALSE)/100+1/10^(3+AX$476)</f>
        <v>0.30000000999999998</v>
      </c>
      <c r="AY522" s="340">
        <f>VLOOKUP($O522,'360'!$A$2:$AN$363,30,FALSE)/100+1/10^(3+AY$476)</f>
        <v>0.63000100000000003</v>
      </c>
      <c r="BA522" s="499" t="str">
        <f t="shared" si="394"/>
        <v>U GB RW</v>
      </c>
      <c r="BB522" s="284" t="str">
        <f t="shared" si="395"/>
        <v>se développer soi-même (et être ingénieux)</v>
      </c>
    </row>
    <row r="523" spans="1:54" x14ac:dyDescent="0.15">
      <c r="A523" s="432">
        <v>47</v>
      </c>
      <c r="B523" s="457" t="str">
        <f t="shared" si="385"/>
        <v>RB U GW</v>
      </c>
      <c r="C523" s="284" t="str">
        <f t="shared" si="386"/>
        <v>réussir toute entreprise (et suivre ses idées)</v>
      </c>
      <c r="D523" s="284" t="str">
        <f t="shared" si="387"/>
        <v>toucher à tout avec succès (et explorer sans contrainte)</v>
      </c>
      <c r="E523" s="493">
        <f t="shared" si="388"/>
        <v>0.62309334662119176</v>
      </c>
      <c r="F523" s="480" t="str">
        <f t="shared" si="389"/>
        <v>BR.u</v>
      </c>
      <c r="N523" s="284">
        <f t="shared" si="396"/>
        <v>30</v>
      </c>
      <c r="O523" s="494" t="str">
        <f>'360'!A48</f>
        <v>U GR WB</v>
      </c>
      <c r="P523" s="284" t="str">
        <f t="shared" si="390"/>
        <v>développer la connaissance (et vivre en souplesse)</v>
      </c>
      <c r="Q523" s="432" t="str">
        <f>VLOOKUP(O523,'360'!A48:AN409,13,FALSE)</f>
        <v>U</v>
      </c>
      <c r="R523" s="432" t="str">
        <f>VLOOKUP(O523,'360'!A48:AN409,14,FALSE)</f>
        <v>G</v>
      </c>
      <c r="S523" s="432" t="str">
        <f>VLOOKUP(O523,'360'!A48:AN409,15,FALSE)</f>
        <v>R</v>
      </c>
      <c r="T523" s="432" t="str">
        <f>VLOOKUP(O523,'360'!A48:AN409,16,FALSE)</f>
        <v>W</v>
      </c>
      <c r="U523" s="432" t="str">
        <f>VLOOKUP(O523,'360'!A48:AN409,17,FALSE)</f>
        <v>B</v>
      </c>
      <c r="W523" s="478">
        <f t="shared" si="397"/>
        <v>0.603422013773939</v>
      </c>
      <c r="X523" s="478">
        <f t="shared" si="397"/>
        <v>0.84998904935678676</v>
      </c>
      <c r="Y523" s="478">
        <f t="shared" si="397"/>
        <v>0.84094855137494451</v>
      </c>
      <c r="Z523" s="478">
        <f t="shared" si="397"/>
        <v>0.65411805772968901</v>
      </c>
      <c r="AA523" s="478">
        <f t="shared" si="397"/>
        <v>0.92158537090406001</v>
      </c>
      <c r="AB523" s="1582">
        <f t="shared" si="398"/>
        <v>0.74464889378567423</v>
      </c>
      <c r="AG523" s="1584">
        <f t="shared" si="399"/>
        <v>0.65953185838089901</v>
      </c>
      <c r="AL523" s="497">
        <f t="shared" si="392"/>
        <v>0.74464889378567423</v>
      </c>
      <c r="AM523" s="468">
        <f t="shared" si="400"/>
        <v>0.603422013773939</v>
      </c>
      <c r="AN523" s="468">
        <f t="shared" si="400"/>
        <v>0.84998904935678676</v>
      </c>
      <c r="AO523" s="468">
        <f t="shared" si="400"/>
        <v>0.84094855137494451</v>
      </c>
      <c r="AP523" s="468">
        <f t="shared" si="400"/>
        <v>0.65411805772968901</v>
      </c>
      <c r="AQ523" s="468">
        <f t="shared" si="400"/>
        <v>0.92158537090406001</v>
      </c>
      <c r="AT523" s="498">
        <f t="shared" si="401"/>
        <v>2.51011111</v>
      </c>
      <c r="AU523" s="340">
        <f>VLOOKUP($O523,'360'!$A$2:$AN$363,26,FALSE)/100+1/10^(3+AU$476)</f>
        <v>0.30009999999999998</v>
      </c>
      <c r="AV523" s="340">
        <f>VLOOKUP($O523,'360'!$A$2:$AN$363,27,FALSE)/100+1/10^(3+AV$476)</f>
        <v>0.86000009999999993</v>
      </c>
      <c r="AW523" s="340">
        <f>VLOOKUP($O523,'360'!$A$2:$AN$363,28,FALSE)/100+1/10^(3+AW$476)</f>
        <v>0.20001000000000002</v>
      </c>
      <c r="AX523" s="340">
        <f>VLOOKUP($O523,'360'!$A$2:$AN$363,29,FALSE)/100+1/10^(3+AX$476)</f>
        <v>0.52000001000000007</v>
      </c>
      <c r="AY523" s="340">
        <f>VLOOKUP($O523,'360'!$A$2:$AN$363,30,FALSE)/100+1/10^(3+AY$476)</f>
        <v>0.63000100000000003</v>
      </c>
      <c r="BA523" s="499" t="str">
        <f t="shared" si="394"/>
        <v>U GR WB</v>
      </c>
      <c r="BB523" s="284" t="str">
        <f t="shared" si="395"/>
        <v>développer la connaissance (et vivre en souplesse)</v>
      </c>
    </row>
    <row r="524" spans="1:54" x14ac:dyDescent="0.15">
      <c r="A524" s="432">
        <v>48</v>
      </c>
      <c r="B524" s="457" t="str">
        <f t="shared" si="385"/>
        <v>GR U WB</v>
      </c>
      <c r="C524" s="284" t="str">
        <f t="shared" si="386"/>
        <v>vivre en liberté (et vivre en souplesse)</v>
      </c>
      <c r="D524" s="284" t="str">
        <f t="shared" si="387"/>
        <v>agir sans contrainte (et s'adapter spontanément)</v>
      </c>
      <c r="E524" s="493">
        <f t="shared" si="388"/>
        <v>0.62256402284756751</v>
      </c>
      <c r="F524" s="480" t="str">
        <f t="shared" si="389"/>
        <v>RG.u</v>
      </c>
      <c r="N524" s="284">
        <f t="shared" si="396"/>
        <v>7</v>
      </c>
      <c r="O524" s="494" t="str">
        <f>'360'!A49</f>
        <v>U GR BW</v>
      </c>
      <c r="P524" s="284" t="str">
        <f t="shared" si="390"/>
        <v>développer la connaissance (et être ingénieux)</v>
      </c>
      <c r="Q524" s="432" t="str">
        <f>VLOOKUP(O524,'360'!A49:AN410,13,FALSE)</f>
        <v>U</v>
      </c>
      <c r="R524" s="432" t="str">
        <f>VLOOKUP(O524,'360'!A49:AN410,14,FALSE)</f>
        <v>G</v>
      </c>
      <c r="S524" s="432" t="str">
        <f>VLOOKUP(O524,'360'!A49:AN410,15,FALSE)</f>
        <v>R</v>
      </c>
      <c r="T524" s="432" t="str">
        <f>VLOOKUP(O524,'360'!A49:AN410,16,FALSE)</f>
        <v>B</v>
      </c>
      <c r="U524" s="432" t="str">
        <f>VLOOKUP(O524,'360'!A49:AN410,17,FALSE)</f>
        <v>W</v>
      </c>
      <c r="W524" s="478">
        <f t="shared" si="397"/>
        <v>0.90498224054752174</v>
      </c>
      <c r="X524" s="478">
        <f t="shared" si="397"/>
        <v>0.84998904935678676</v>
      </c>
      <c r="Y524" s="478">
        <f t="shared" si="397"/>
        <v>0.79276880412886941</v>
      </c>
      <c r="Z524" s="478">
        <f t="shared" si="397"/>
        <v>0.65411805772968901</v>
      </c>
      <c r="AA524" s="478">
        <f t="shared" si="397"/>
        <v>0.92158537090406001</v>
      </c>
      <c r="AB524" s="1582">
        <f t="shared" si="398"/>
        <v>0.8355330199276535</v>
      </c>
      <c r="AG524" s="1584">
        <f t="shared" si="399"/>
        <v>0.78071069323687137</v>
      </c>
      <c r="AL524" s="497">
        <f t="shared" si="392"/>
        <v>0.8355330199276535</v>
      </c>
      <c r="AM524" s="468">
        <f t="shared" si="400"/>
        <v>0.90498224054752174</v>
      </c>
      <c r="AN524" s="468">
        <f t="shared" si="400"/>
        <v>0.84998904935678676</v>
      </c>
      <c r="AO524" s="468">
        <f t="shared" si="400"/>
        <v>0.79276880412886941</v>
      </c>
      <c r="AP524" s="468">
        <f t="shared" si="400"/>
        <v>0.65411805772968901</v>
      </c>
      <c r="AQ524" s="468">
        <f t="shared" si="400"/>
        <v>0.92158537090406001</v>
      </c>
      <c r="AT524" s="498">
        <f t="shared" si="401"/>
        <v>2.51011111</v>
      </c>
      <c r="AU524" s="340">
        <f>VLOOKUP($O524,'360'!$A$2:$AN$363,26,FALSE)/100+1/10^(3+AU$476)</f>
        <v>0.2001</v>
      </c>
      <c r="AV524" s="340">
        <f>VLOOKUP($O524,'360'!$A$2:$AN$363,27,FALSE)/100+1/10^(3+AV$476)</f>
        <v>0.86000009999999993</v>
      </c>
      <c r="AW524" s="340">
        <f>VLOOKUP($O524,'360'!$A$2:$AN$363,28,FALSE)/100+1/10^(3+AW$476)</f>
        <v>0.30001</v>
      </c>
      <c r="AX524" s="340">
        <f>VLOOKUP($O524,'360'!$A$2:$AN$363,29,FALSE)/100+1/10^(3+AX$476)</f>
        <v>0.52000001000000007</v>
      </c>
      <c r="AY524" s="340">
        <f>VLOOKUP($O524,'360'!$A$2:$AN$363,30,FALSE)/100+1/10^(3+AY$476)</f>
        <v>0.63000100000000003</v>
      </c>
      <c r="BA524" s="499" t="str">
        <f t="shared" si="394"/>
        <v>U GR BW</v>
      </c>
      <c r="BB524" s="284" t="str">
        <f t="shared" si="395"/>
        <v>développer la connaissance (et être ingénieux)</v>
      </c>
    </row>
    <row r="525" spans="1:54" x14ac:dyDescent="0.15">
      <c r="A525" s="432">
        <v>49</v>
      </c>
      <c r="B525" s="457" t="str">
        <f t="shared" si="385"/>
        <v>UG BR W</v>
      </c>
      <c r="C525" s="284" t="str">
        <f t="shared" si="386"/>
        <v>être ingénieux (et suivre ses plans)</v>
      </c>
      <c r="D525" s="284" t="str">
        <f t="shared" si="387"/>
        <v>s'adapter avec créativité (et atteindre ses objectifs selon ses propres règles)</v>
      </c>
      <c r="E525" s="493">
        <f t="shared" si="388"/>
        <v>0.62222607211584646</v>
      </c>
      <c r="F525" s="480" t="str">
        <f t="shared" si="389"/>
        <v>GU/w</v>
      </c>
      <c r="N525" s="284">
        <f t="shared" si="396"/>
        <v>288</v>
      </c>
      <c r="O525" s="494" t="str">
        <f>'360'!A50</f>
        <v>B WU RG</v>
      </c>
      <c r="P525" s="284" t="str">
        <f t="shared" si="390"/>
        <v>être la loi (et s'imposer au monde)</v>
      </c>
      <c r="Q525" s="432" t="str">
        <f>VLOOKUP(O525,'360'!A50:AN411,13,FALSE)</f>
        <v>B</v>
      </c>
      <c r="R525" s="432" t="str">
        <f>VLOOKUP(O525,'360'!A50:AN411,14,FALSE)</f>
        <v>W</v>
      </c>
      <c r="S525" s="432" t="str">
        <f>VLOOKUP(O525,'360'!A50:AN411,15,FALSE)</f>
        <v>U</v>
      </c>
      <c r="T525" s="432" t="str">
        <f>VLOOKUP(O525,'360'!A50:AN411,16,FALSE)</f>
        <v>R</v>
      </c>
      <c r="U525" s="432" t="str">
        <f>VLOOKUP(O525,'360'!A50:AN411,17,FALSE)</f>
        <v>G</v>
      </c>
      <c r="W525" s="478">
        <f t="shared" si="397"/>
        <v>0.28739397926290922</v>
      </c>
      <c r="X525" s="478">
        <f t="shared" si="397"/>
        <v>0.7113635278231476</v>
      </c>
      <c r="Y525" s="478">
        <f t="shared" si="397"/>
        <v>0.27655325976058664</v>
      </c>
      <c r="Z525" s="478">
        <f t="shared" si="397"/>
        <v>0.37737580785832531</v>
      </c>
      <c r="AA525" s="478">
        <f t="shared" si="397"/>
        <v>0.3444731338817747</v>
      </c>
      <c r="AB525" s="1582">
        <f t="shared" si="398"/>
        <v>0.41408723576582152</v>
      </c>
      <c r="AG525" s="1584">
        <f t="shared" si="399"/>
        <v>0.21878298102109536</v>
      </c>
      <c r="AL525" s="497">
        <f t="shared" si="392"/>
        <v>0.41408723576582152</v>
      </c>
      <c r="AM525" s="468">
        <f t="shared" si="400"/>
        <v>0.28739397926290922</v>
      </c>
      <c r="AN525" s="468">
        <f t="shared" si="400"/>
        <v>0.7113635278231476</v>
      </c>
      <c r="AO525" s="468">
        <f t="shared" si="400"/>
        <v>0.27655325976058664</v>
      </c>
      <c r="AP525" s="468">
        <f t="shared" si="400"/>
        <v>0.37737580785832531</v>
      </c>
      <c r="AQ525" s="468">
        <f t="shared" si="400"/>
        <v>0.3444731338817747</v>
      </c>
      <c r="AT525" s="498">
        <f t="shared" si="401"/>
        <v>2.51011111</v>
      </c>
      <c r="AU525" s="340">
        <f>VLOOKUP($O525,'360'!$A$2:$AN$363,26,FALSE)/100+1/10^(3+AU$476)</f>
        <v>0.63009999999999999</v>
      </c>
      <c r="AV525" s="340">
        <f>VLOOKUP($O525,'360'!$A$2:$AN$363,27,FALSE)/100+1/10^(3+AV$476)</f>
        <v>0.52000009999999997</v>
      </c>
      <c r="AW525" s="340">
        <f>VLOOKUP($O525,'360'!$A$2:$AN$363,28,FALSE)/100+1/10^(3+AW$476)</f>
        <v>0.86000999999999994</v>
      </c>
      <c r="AX525" s="340">
        <f>VLOOKUP($O525,'360'!$A$2:$AN$363,29,FALSE)/100+1/10^(3+AX$476)</f>
        <v>0.30000000999999998</v>
      </c>
      <c r="AY525" s="340">
        <f>VLOOKUP($O525,'360'!$A$2:$AN$363,30,FALSE)/100+1/10^(3+AY$476)</f>
        <v>0.20000100000000001</v>
      </c>
      <c r="BA525" s="499" t="str">
        <f t="shared" si="394"/>
        <v>B WU RG</v>
      </c>
      <c r="BB525" s="284" t="str">
        <f t="shared" si="395"/>
        <v>être la loi (et s'imposer au monde)</v>
      </c>
    </row>
    <row r="526" spans="1:54" x14ac:dyDescent="0.15">
      <c r="A526" s="432">
        <v>50</v>
      </c>
      <c r="B526" s="457" t="str">
        <f t="shared" si="385"/>
        <v>U BG RW</v>
      </c>
      <c r="C526" s="284" t="str">
        <f t="shared" si="386"/>
        <v>se développer soi-même (et suivre ses plans)</v>
      </c>
      <c r="D526" s="284" t="str">
        <f t="shared" si="387"/>
        <v>améliorer ses compétences sans fin (et atteindre ses objectifs selon ses propres règles)</v>
      </c>
      <c r="E526" s="493">
        <f t="shared" si="388"/>
        <v>0.61847049290743616</v>
      </c>
      <c r="F526" s="480" t="str">
        <f t="shared" si="389"/>
        <v>U.bg</v>
      </c>
      <c r="N526" s="284">
        <f t="shared" si="396"/>
        <v>291</v>
      </c>
      <c r="O526" s="494" t="str">
        <f>'360'!A51</f>
        <v>B WU GR</v>
      </c>
      <c r="P526" s="284" t="str">
        <f t="shared" si="390"/>
        <v>être la loi (et gouverner le monde)</v>
      </c>
      <c r="Q526" s="432" t="str">
        <f>VLOOKUP(O526,'360'!A51:AN412,13,FALSE)</f>
        <v>B</v>
      </c>
      <c r="R526" s="432" t="str">
        <f>VLOOKUP(O526,'360'!A51:AN412,14,FALSE)</f>
        <v>W</v>
      </c>
      <c r="S526" s="432" t="str">
        <f>VLOOKUP(O526,'360'!A51:AN412,15,FALSE)</f>
        <v>U</v>
      </c>
      <c r="T526" s="432" t="str">
        <f>VLOOKUP(O526,'360'!A51:AN412,16,FALSE)</f>
        <v>G</v>
      </c>
      <c r="U526" s="432" t="str">
        <f>VLOOKUP(O526,'360'!A51:AN412,17,FALSE)</f>
        <v>R</v>
      </c>
      <c r="W526" s="478">
        <f t="shared" si="397"/>
        <v>0.28739397926290922</v>
      </c>
      <c r="X526" s="478">
        <f t="shared" si="397"/>
        <v>0.7113635278231476</v>
      </c>
      <c r="Y526" s="478">
        <f t="shared" si="397"/>
        <v>0.27655325976058664</v>
      </c>
      <c r="Z526" s="478">
        <f t="shared" si="397"/>
        <v>0.2515838760986146</v>
      </c>
      <c r="AA526" s="478">
        <f t="shared" si="397"/>
        <v>0.51670883964413317</v>
      </c>
      <c r="AB526" s="1582">
        <f t="shared" si="398"/>
        <v>0.40879735858201732</v>
      </c>
      <c r="AG526" s="1584">
        <f t="shared" si="399"/>
        <v>0.21172981144268976</v>
      </c>
      <c r="AL526" s="497">
        <f t="shared" si="392"/>
        <v>0.40879735858201732</v>
      </c>
      <c r="AM526" s="468">
        <f t="shared" si="400"/>
        <v>0.28739397926290922</v>
      </c>
      <c r="AN526" s="468">
        <f t="shared" si="400"/>
        <v>0.7113635278231476</v>
      </c>
      <c r="AO526" s="468">
        <f t="shared" si="400"/>
        <v>0.27655325976058664</v>
      </c>
      <c r="AP526" s="468">
        <f t="shared" si="400"/>
        <v>0.2515838760986146</v>
      </c>
      <c r="AQ526" s="468">
        <f t="shared" si="400"/>
        <v>0.51670883964413317</v>
      </c>
      <c r="AT526" s="498">
        <f t="shared" si="401"/>
        <v>2.51011111</v>
      </c>
      <c r="AU526" s="340">
        <f>VLOOKUP($O526,'360'!$A$2:$AN$363,26,FALSE)/100+1/10^(3+AU$476)</f>
        <v>0.63009999999999999</v>
      </c>
      <c r="AV526" s="340">
        <f>VLOOKUP($O526,'360'!$A$2:$AN$363,27,FALSE)/100+1/10^(3+AV$476)</f>
        <v>0.52000009999999997</v>
      </c>
      <c r="AW526" s="340">
        <f>VLOOKUP($O526,'360'!$A$2:$AN$363,28,FALSE)/100+1/10^(3+AW$476)</f>
        <v>0.86000999999999994</v>
      </c>
      <c r="AX526" s="340">
        <f>VLOOKUP($O526,'360'!$A$2:$AN$363,29,FALSE)/100+1/10^(3+AX$476)</f>
        <v>0.20000001000000001</v>
      </c>
      <c r="AY526" s="340">
        <f>VLOOKUP($O526,'360'!$A$2:$AN$363,30,FALSE)/100+1/10^(3+AY$476)</f>
        <v>0.30000099999999996</v>
      </c>
      <c r="BA526" s="499" t="str">
        <f t="shared" si="394"/>
        <v>B WU GR</v>
      </c>
      <c r="BB526" s="284" t="str">
        <f t="shared" si="395"/>
        <v>être la loi (et gouverner le monde)</v>
      </c>
    </row>
    <row r="527" spans="1:54" x14ac:dyDescent="0.15">
      <c r="A527" s="432">
        <v>51</v>
      </c>
      <c r="B527" s="457" t="str">
        <f t="shared" si="385"/>
        <v>G RU WB</v>
      </c>
      <c r="C527" s="284" t="str">
        <f t="shared" si="386"/>
        <v>s'émerveiller (et vivre dans la joie collective)</v>
      </c>
      <c r="D527" s="284" t="str">
        <f t="shared" si="387"/>
        <v>profiter de la beauté du monde (et vivre pleinement dans le respect du monde)</v>
      </c>
      <c r="E527" s="493">
        <f t="shared" si="388"/>
        <v>0.61293363119494959</v>
      </c>
      <c r="F527" s="480" t="str">
        <f t="shared" si="389"/>
        <v>G.ur</v>
      </c>
      <c r="N527" s="284">
        <f t="shared" si="396"/>
        <v>325</v>
      </c>
      <c r="O527" s="494" t="str">
        <f>'360'!A52</f>
        <v>B WR UG</v>
      </c>
      <c r="P527" s="284" t="str">
        <f t="shared" si="390"/>
        <v>être puissant (et s'imposer au monde)</v>
      </c>
      <c r="Q527" s="432" t="str">
        <f>VLOOKUP(O527,'360'!A52:AN413,13,FALSE)</f>
        <v>B</v>
      </c>
      <c r="R527" s="432" t="str">
        <f>VLOOKUP(O527,'360'!A52:AN413,14,FALSE)</f>
        <v>W</v>
      </c>
      <c r="S527" s="432" t="str">
        <f>VLOOKUP(O527,'360'!A52:AN413,15,FALSE)</f>
        <v>R</v>
      </c>
      <c r="T527" s="432" t="str">
        <f>VLOOKUP(O527,'360'!A52:AN413,16,FALSE)</f>
        <v>U</v>
      </c>
      <c r="U527" s="432" t="str">
        <f>VLOOKUP(O527,'360'!A52:AN413,17,FALSE)</f>
        <v>G</v>
      </c>
      <c r="W527" s="478">
        <f t="shared" si="397"/>
        <v>0.28739397926290922</v>
      </c>
      <c r="X527" s="478">
        <f t="shared" si="397"/>
        <v>0.41040209315978415</v>
      </c>
      <c r="Y527" s="478">
        <f t="shared" si="397"/>
        <v>0.27655325976058664</v>
      </c>
      <c r="Z527" s="478">
        <f t="shared" si="397"/>
        <v>0.65411805772968901</v>
      </c>
      <c r="AA527" s="478">
        <f t="shared" si="397"/>
        <v>0.3444731338817747</v>
      </c>
      <c r="AB527" s="1582">
        <f t="shared" si="398"/>
        <v>0.37072981983843972</v>
      </c>
      <c r="AG527" s="1584">
        <f t="shared" si="399"/>
        <v>0.16097309311791963</v>
      </c>
      <c r="AL527" s="497">
        <f t="shared" si="392"/>
        <v>0.37072981983843972</v>
      </c>
      <c r="AM527" s="468">
        <f t="shared" si="400"/>
        <v>0.28739397926290922</v>
      </c>
      <c r="AN527" s="468">
        <f t="shared" si="400"/>
        <v>0.41040209315978415</v>
      </c>
      <c r="AO527" s="468">
        <f t="shared" si="400"/>
        <v>0.27655325976058664</v>
      </c>
      <c r="AP527" s="468">
        <f t="shared" si="400"/>
        <v>0.65411805772968901</v>
      </c>
      <c r="AQ527" s="468">
        <f t="shared" si="400"/>
        <v>0.3444731338817747</v>
      </c>
      <c r="AT527" s="498">
        <f t="shared" si="401"/>
        <v>2.51011111</v>
      </c>
      <c r="AU527" s="340">
        <f>VLOOKUP($O527,'360'!$A$2:$AN$363,26,FALSE)/100+1/10^(3+AU$476)</f>
        <v>0.63009999999999999</v>
      </c>
      <c r="AV527" s="340">
        <f>VLOOKUP($O527,'360'!$A$2:$AN$363,27,FALSE)/100+1/10^(3+AV$476)</f>
        <v>0.30000009999999999</v>
      </c>
      <c r="AW527" s="340">
        <f>VLOOKUP($O527,'360'!$A$2:$AN$363,28,FALSE)/100+1/10^(3+AW$476)</f>
        <v>0.86000999999999994</v>
      </c>
      <c r="AX527" s="340">
        <f>VLOOKUP($O527,'360'!$A$2:$AN$363,29,FALSE)/100+1/10^(3+AX$476)</f>
        <v>0.52000001000000007</v>
      </c>
      <c r="AY527" s="340">
        <f>VLOOKUP($O527,'360'!$A$2:$AN$363,30,FALSE)/100+1/10^(3+AY$476)</f>
        <v>0.20000100000000001</v>
      </c>
      <c r="BA527" s="499" t="str">
        <f t="shared" si="394"/>
        <v>B WR UG</v>
      </c>
      <c r="BB527" s="284" t="str">
        <f t="shared" si="395"/>
        <v>être puissant (et s'imposer au monde)</v>
      </c>
    </row>
    <row r="528" spans="1:54" x14ac:dyDescent="0.15">
      <c r="A528" s="432">
        <v>52</v>
      </c>
      <c r="B528" s="457" t="str">
        <f t="shared" si="385"/>
        <v>RU W GB</v>
      </c>
      <c r="C528" s="284" t="str">
        <f t="shared" si="386"/>
        <v>imaginer le progrès (et assister le monde)</v>
      </c>
      <c r="D528" s="284" t="str">
        <f t="shared" si="387"/>
        <v>inventer des concepts utiles (et servir la société sans enjeu de pouvoir)</v>
      </c>
      <c r="E528" s="493">
        <f t="shared" si="388"/>
        <v>0.6127425411991595</v>
      </c>
      <c r="F528" s="480" t="str">
        <f t="shared" si="389"/>
        <v>UR.w</v>
      </c>
      <c r="N528" s="284">
        <f t="shared" si="396"/>
        <v>346</v>
      </c>
      <c r="O528" s="494" t="str">
        <f>'360'!A53</f>
        <v>B WR GU</v>
      </c>
      <c r="P528" s="284" t="str">
        <f t="shared" si="390"/>
        <v>être puissant (et être parmi les puissants)</v>
      </c>
      <c r="Q528" s="432" t="str">
        <f>VLOOKUP(O528,'360'!A53:AN414,13,FALSE)</f>
        <v>B</v>
      </c>
      <c r="R528" s="432" t="str">
        <f>VLOOKUP(O528,'360'!A53:AN414,14,FALSE)</f>
        <v>W</v>
      </c>
      <c r="S528" s="432" t="str">
        <f>VLOOKUP(O528,'360'!A53:AN414,15,FALSE)</f>
        <v>R</v>
      </c>
      <c r="T528" s="432" t="str">
        <f>VLOOKUP(O528,'360'!A53:AN414,16,FALSE)</f>
        <v>G</v>
      </c>
      <c r="U528" s="432" t="str">
        <f>VLOOKUP(O528,'360'!A53:AN414,17,FALSE)</f>
        <v>U</v>
      </c>
      <c r="W528" s="478">
        <f t="shared" si="397"/>
        <v>0.28739397926290922</v>
      </c>
      <c r="X528" s="478">
        <f t="shared" si="397"/>
        <v>0.2736014410400735</v>
      </c>
      <c r="Y528" s="478">
        <f t="shared" si="397"/>
        <v>0.27655325976058664</v>
      </c>
      <c r="Z528" s="478">
        <f t="shared" si="397"/>
        <v>0.65411805772968901</v>
      </c>
      <c r="AA528" s="478">
        <f t="shared" si="397"/>
        <v>0.51670883964413317</v>
      </c>
      <c r="AB528" s="1582">
        <f t="shared" si="398"/>
        <v>0.34573202632400746</v>
      </c>
      <c r="AG528" s="1584">
        <f t="shared" si="399"/>
        <v>0.12764270176534329</v>
      </c>
      <c r="AL528" s="497">
        <f t="shared" si="392"/>
        <v>0.34573202632400746</v>
      </c>
      <c r="AM528" s="468">
        <f t="shared" si="400"/>
        <v>0.28739397926290922</v>
      </c>
      <c r="AN528" s="468">
        <f t="shared" si="400"/>
        <v>0.2736014410400735</v>
      </c>
      <c r="AO528" s="468">
        <f t="shared" si="400"/>
        <v>0.27655325976058664</v>
      </c>
      <c r="AP528" s="468">
        <f t="shared" si="400"/>
        <v>0.65411805772968901</v>
      </c>
      <c r="AQ528" s="468">
        <f t="shared" si="400"/>
        <v>0.51670883964413317</v>
      </c>
      <c r="AT528" s="498">
        <f t="shared" si="401"/>
        <v>2.51011111</v>
      </c>
      <c r="AU528" s="340">
        <f>VLOOKUP($O528,'360'!$A$2:$AN$363,26,FALSE)/100+1/10^(3+AU$476)</f>
        <v>0.63009999999999999</v>
      </c>
      <c r="AV528" s="340">
        <f>VLOOKUP($O528,'360'!$A$2:$AN$363,27,FALSE)/100+1/10^(3+AV$476)</f>
        <v>0.20000010000000001</v>
      </c>
      <c r="AW528" s="340">
        <f>VLOOKUP($O528,'360'!$A$2:$AN$363,28,FALSE)/100+1/10^(3+AW$476)</f>
        <v>0.86000999999999994</v>
      </c>
      <c r="AX528" s="340">
        <f>VLOOKUP($O528,'360'!$A$2:$AN$363,29,FALSE)/100+1/10^(3+AX$476)</f>
        <v>0.52000001000000007</v>
      </c>
      <c r="AY528" s="340">
        <f>VLOOKUP($O528,'360'!$A$2:$AN$363,30,FALSE)/100+1/10^(3+AY$476)</f>
        <v>0.30000099999999996</v>
      </c>
      <c r="BA528" s="499" t="str">
        <f t="shared" si="394"/>
        <v>B WR GU</v>
      </c>
      <c r="BB528" s="284" t="str">
        <f t="shared" si="395"/>
        <v>être puissant (et être parmi les puissants)</v>
      </c>
    </row>
    <row r="529" spans="1:54" x14ac:dyDescent="0.15">
      <c r="A529" s="432">
        <v>53</v>
      </c>
      <c r="B529" s="457" t="str">
        <f t="shared" si="385"/>
        <v>B UR GW</v>
      </c>
      <c r="C529" s="284" t="str">
        <f t="shared" si="386"/>
        <v>être omnipotent -B- (et suivre ses plans)</v>
      </c>
      <c r="D529" s="284" t="str">
        <f t="shared" si="387"/>
        <v>être celui qui domine par nature (et atteindre ses objectifs selon ses propres règles)</v>
      </c>
      <c r="E529" s="493">
        <f t="shared" si="388"/>
        <v>0.61127937046597303</v>
      </c>
      <c r="F529" s="480" t="str">
        <f t="shared" si="389"/>
        <v>B.ur</v>
      </c>
      <c r="N529" s="284">
        <f t="shared" si="396"/>
        <v>340</v>
      </c>
      <c r="O529" s="494" t="str">
        <f>'360'!A54</f>
        <v>B WG UR</v>
      </c>
      <c r="P529" s="284" t="str">
        <f t="shared" si="390"/>
        <v>être le premier (et gouverner le monde)</v>
      </c>
      <c r="Q529" s="432" t="str">
        <f>VLOOKUP(O529,'360'!A54:AN415,13,FALSE)</f>
        <v>B</v>
      </c>
      <c r="R529" s="432" t="str">
        <f>VLOOKUP(O529,'360'!A54:AN415,14,FALSE)</f>
        <v>W</v>
      </c>
      <c r="S529" s="432" t="str">
        <f>VLOOKUP(O529,'360'!A54:AN415,15,FALSE)</f>
        <v>G</v>
      </c>
      <c r="T529" s="432" t="str">
        <f>VLOOKUP(O529,'360'!A54:AN415,16,FALSE)</f>
        <v>U</v>
      </c>
      <c r="U529" s="432" t="str">
        <f>VLOOKUP(O529,'360'!A54:AN415,17,FALSE)</f>
        <v>R</v>
      </c>
      <c r="W529" s="478">
        <f t="shared" si="397"/>
        <v>0.28739397926290922</v>
      </c>
      <c r="X529" s="478">
        <f t="shared" si="397"/>
        <v>0.41040209315978415</v>
      </c>
      <c r="Y529" s="478">
        <f t="shared" si="397"/>
        <v>0.27655325976058664</v>
      </c>
      <c r="Z529" s="478">
        <f t="shared" si="397"/>
        <v>0.2515838760986146</v>
      </c>
      <c r="AA529" s="478">
        <f t="shared" si="397"/>
        <v>0.89562739232132205</v>
      </c>
      <c r="AB529" s="1582">
        <f t="shared" si="398"/>
        <v>0.35380221285026625</v>
      </c>
      <c r="AG529" s="1584">
        <f t="shared" si="399"/>
        <v>0.13840295046702167</v>
      </c>
      <c r="AL529" s="497">
        <f t="shared" si="392"/>
        <v>0.35380221285026625</v>
      </c>
      <c r="AM529" s="468">
        <f t="shared" si="400"/>
        <v>0.28739397926290922</v>
      </c>
      <c r="AN529" s="468">
        <f t="shared" si="400"/>
        <v>0.41040209315978415</v>
      </c>
      <c r="AO529" s="468">
        <f t="shared" si="400"/>
        <v>0.27655325976058664</v>
      </c>
      <c r="AP529" s="468">
        <f t="shared" si="400"/>
        <v>0.2515838760986146</v>
      </c>
      <c r="AQ529" s="468">
        <f t="shared" si="400"/>
        <v>0.89562739232132205</v>
      </c>
      <c r="AT529" s="498">
        <f t="shared" si="401"/>
        <v>2.51011111</v>
      </c>
      <c r="AU529" s="340">
        <f>VLOOKUP($O529,'360'!$A$2:$AN$363,26,FALSE)/100+1/10^(3+AU$476)</f>
        <v>0.63009999999999999</v>
      </c>
      <c r="AV529" s="340">
        <f>VLOOKUP($O529,'360'!$A$2:$AN$363,27,FALSE)/100+1/10^(3+AV$476)</f>
        <v>0.30000009999999999</v>
      </c>
      <c r="AW529" s="340">
        <f>VLOOKUP($O529,'360'!$A$2:$AN$363,28,FALSE)/100+1/10^(3+AW$476)</f>
        <v>0.86000999999999994</v>
      </c>
      <c r="AX529" s="340">
        <f>VLOOKUP($O529,'360'!$A$2:$AN$363,29,FALSE)/100+1/10^(3+AX$476)</f>
        <v>0.20000001000000001</v>
      </c>
      <c r="AY529" s="340">
        <f>VLOOKUP($O529,'360'!$A$2:$AN$363,30,FALSE)/100+1/10^(3+AY$476)</f>
        <v>0.52000100000000005</v>
      </c>
      <c r="BA529" s="499" t="str">
        <f t="shared" si="394"/>
        <v>B WG UR</v>
      </c>
      <c r="BB529" s="284" t="str">
        <f t="shared" si="395"/>
        <v>être le premier (et gouverner le monde)</v>
      </c>
    </row>
    <row r="530" spans="1:54" x14ac:dyDescent="0.15">
      <c r="A530" s="432">
        <v>54</v>
      </c>
      <c r="B530" s="457" t="str">
        <f t="shared" si="385"/>
        <v>RU B WG</v>
      </c>
      <c r="C530" s="284" t="str">
        <f t="shared" si="386"/>
        <v>réaliser ses idées -UR- (et intervenir*)</v>
      </c>
      <c r="D530" s="284" t="str">
        <f t="shared" si="387"/>
        <v>matérialiser ses théorie (et vivre en imposant ses décisions)</v>
      </c>
      <c r="E530" s="493">
        <f t="shared" si="388"/>
        <v>0.60727802747667292</v>
      </c>
      <c r="F530" s="480" t="str">
        <f t="shared" si="389"/>
        <v>UR.b</v>
      </c>
      <c r="N530" s="284">
        <f t="shared" si="396"/>
        <v>352</v>
      </c>
      <c r="O530" s="494" t="str">
        <f>'360'!A55</f>
        <v>B WG RU</v>
      </c>
      <c r="P530" s="284" t="str">
        <f t="shared" si="390"/>
        <v>être le premier (et être parmi les puissants)</v>
      </c>
      <c r="Q530" s="432" t="str">
        <f>VLOOKUP(O530,'360'!A55:AN416,13,FALSE)</f>
        <v>B</v>
      </c>
      <c r="R530" s="432" t="str">
        <f>VLOOKUP(O530,'360'!A55:AN416,14,FALSE)</f>
        <v>W</v>
      </c>
      <c r="S530" s="432" t="str">
        <f>VLOOKUP(O530,'360'!A55:AN416,15,FALSE)</f>
        <v>G</v>
      </c>
      <c r="T530" s="432" t="str">
        <f>VLOOKUP(O530,'360'!A55:AN416,16,FALSE)</f>
        <v>R</v>
      </c>
      <c r="U530" s="432" t="str">
        <f>VLOOKUP(O530,'360'!A55:AN416,17,FALSE)</f>
        <v>U</v>
      </c>
      <c r="W530" s="478">
        <f t="shared" si="397"/>
        <v>0.28739397926290922</v>
      </c>
      <c r="X530" s="478">
        <f t="shared" si="397"/>
        <v>0.2736014410400735</v>
      </c>
      <c r="Y530" s="478">
        <f t="shared" si="397"/>
        <v>0.27655325976058664</v>
      </c>
      <c r="Z530" s="478">
        <f t="shared" si="397"/>
        <v>0.37737580785832531</v>
      </c>
      <c r="AA530" s="478">
        <f t="shared" si="397"/>
        <v>0.89562739232132205</v>
      </c>
      <c r="AB530" s="1582">
        <f t="shared" si="398"/>
        <v>0.33409429651963818</v>
      </c>
      <c r="AG530" s="1584">
        <f t="shared" si="399"/>
        <v>0.11212572869285091</v>
      </c>
      <c r="AL530" s="497">
        <f t="shared" si="392"/>
        <v>0.33409429651963818</v>
      </c>
      <c r="AM530" s="468">
        <f t="shared" si="400"/>
        <v>0.28739397926290922</v>
      </c>
      <c r="AN530" s="468">
        <f t="shared" si="400"/>
        <v>0.2736014410400735</v>
      </c>
      <c r="AO530" s="468">
        <f t="shared" si="400"/>
        <v>0.27655325976058664</v>
      </c>
      <c r="AP530" s="468">
        <f t="shared" si="400"/>
        <v>0.37737580785832531</v>
      </c>
      <c r="AQ530" s="468">
        <f t="shared" si="400"/>
        <v>0.89562739232132205</v>
      </c>
      <c r="AT530" s="498">
        <f t="shared" si="401"/>
        <v>2.51011111</v>
      </c>
      <c r="AU530" s="340">
        <f>VLOOKUP($O530,'360'!$A$2:$AN$363,26,FALSE)/100+1/10^(3+AU$476)</f>
        <v>0.63009999999999999</v>
      </c>
      <c r="AV530" s="340">
        <f>VLOOKUP($O530,'360'!$A$2:$AN$363,27,FALSE)/100+1/10^(3+AV$476)</f>
        <v>0.20000010000000001</v>
      </c>
      <c r="AW530" s="340">
        <f>VLOOKUP($O530,'360'!$A$2:$AN$363,28,FALSE)/100+1/10^(3+AW$476)</f>
        <v>0.86000999999999994</v>
      </c>
      <c r="AX530" s="340">
        <f>VLOOKUP($O530,'360'!$A$2:$AN$363,29,FALSE)/100+1/10^(3+AX$476)</f>
        <v>0.30000000999999998</v>
      </c>
      <c r="AY530" s="340">
        <f>VLOOKUP($O530,'360'!$A$2:$AN$363,30,FALSE)/100+1/10^(3+AY$476)</f>
        <v>0.52000100000000005</v>
      </c>
      <c r="BA530" s="499" t="str">
        <f t="shared" si="394"/>
        <v>B WG RU</v>
      </c>
      <c r="BB530" s="284" t="str">
        <f t="shared" si="395"/>
        <v>être le premier (et être parmi les puissants)</v>
      </c>
    </row>
    <row r="531" spans="1:54" x14ac:dyDescent="0.15">
      <c r="A531" s="432">
        <v>55</v>
      </c>
      <c r="B531" s="457" t="str">
        <f t="shared" si="385"/>
        <v>B UG RW</v>
      </c>
      <c r="C531" s="284" t="str">
        <f t="shared" si="386"/>
        <v>être meilleur (et suivre ses plans)</v>
      </c>
      <c r="D531" s="284" t="str">
        <f t="shared" si="387"/>
        <v>être celui qui domine par ses capacités (et atteindre ses objectifs selon ses propres règles)</v>
      </c>
      <c r="E531" s="493">
        <f t="shared" si="388"/>
        <v>0.59576239739348058</v>
      </c>
      <c r="F531" s="480" t="str">
        <f t="shared" si="389"/>
        <v>B.gu</v>
      </c>
      <c r="N531" s="284">
        <f t="shared" si="396"/>
        <v>251</v>
      </c>
      <c r="O531" s="494" t="str">
        <f>'360'!A56</f>
        <v>B UW RG</v>
      </c>
      <c r="P531" s="284" t="str">
        <f t="shared" si="390"/>
        <v>être la loi (et réussir coûte que coûte -UB-)</v>
      </c>
      <c r="Q531" s="432" t="str">
        <f>VLOOKUP(O531,'360'!A56:AN417,13,FALSE)</f>
        <v>B</v>
      </c>
      <c r="R531" s="432" t="str">
        <f>VLOOKUP(O531,'360'!A56:AN417,14,FALSE)</f>
        <v>U</v>
      </c>
      <c r="S531" s="432" t="str">
        <f>VLOOKUP(O531,'360'!A56:AN417,15,FALSE)</f>
        <v>W</v>
      </c>
      <c r="T531" s="432" t="str">
        <f>VLOOKUP(O531,'360'!A56:AN417,16,FALSE)</f>
        <v>R</v>
      </c>
      <c r="U531" s="432" t="str">
        <f>VLOOKUP(O531,'360'!A56:AN417,17,FALSE)</f>
        <v>G</v>
      </c>
      <c r="W531" s="478">
        <f t="shared" si="397"/>
        <v>0.34817717041637974</v>
      </c>
      <c r="X531" s="478">
        <f t="shared" si="397"/>
        <v>0.86184424515482938</v>
      </c>
      <c r="Y531" s="478">
        <f t="shared" si="397"/>
        <v>0.27655325976058664</v>
      </c>
      <c r="Z531" s="478">
        <f t="shared" si="397"/>
        <v>0.37737580785832531</v>
      </c>
      <c r="AA531" s="478">
        <f t="shared" si="397"/>
        <v>0.3444731338817747</v>
      </c>
      <c r="AB531" s="1582">
        <f t="shared" si="398"/>
        <v>0.47447649077209347</v>
      </c>
      <c r="AG531" s="1584">
        <f t="shared" si="399"/>
        <v>0.29930198769612465</v>
      </c>
      <c r="AL531" s="497">
        <f t="shared" si="392"/>
        <v>0.47447649077209347</v>
      </c>
      <c r="AM531" s="468">
        <f t="shared" si="400"/>
        <v>0.34817717041637974</v>
      </c>
      <c r="AN531" s="468">
        <f t="shared" si="400"/>
        <v>0.86184424515482938</v>
      </c>
      <c r="AO531" s="468">
        <f t="shared" si="400"/>
        <v>0.27655325976058664</v>
      </c>
      <c r="AP531" s="468">
        <f t="shared" si="400"/>
        <v>0.37737580785832531</v>
      </c>
      <c r="AQ531" s="468">
        <f t="shared" si="400"/>
        <v>0.3444731338817747</v>
      </c>
      <c r="AT531" s="498">
        <f t="shared" si="401"/>
        <v>2.51011111</v>
      </c>
      <c r="AU531" s="340">
        <f>VLOOKUP($O531,'360'!$A$2:$AN$363,26,FALSE)/100+1/10^(3+AU$476)</f>
        <v>0.52010000000000001</v>
      </c>
      <c r="AV531" s="340">
        <f>VLOOKUP($O531,'360'!$A$2:$AN$363,27,FALSE)/100+1/10^(3+AV$476)</f>
        <v>0.63000009999999995</v>
      </c>
      <c r="AW531" s="340">
        <f>VLOOKUP($O531,'360'!$A$2:$AN$363,28,FALSE)/100+1/10^(3+AW$476)</f>
        <v>0.86000999999999994</v>
      </c>
      <c r="AX531" s="340">
        <f>VLOOKUP($O531,'360'!$A$2:$AN$363,29,FALSE)/100+1/10^(3+AX$476)</f>
        <v>0.30000000999999998</v>
      </c>
      <c r="AY531" s="340">
        <f>VLOOKUP($O531,'360'!$A$2:$AN$363,30,FALSE)/100+1/10^(3+AY$476)</f>
        <v>0.20000100000000001</v>
      </c>
      <c r="BA531" s="499" t="str">
        <f t="shared" si="394"/>
        <v>B UW RG</v>
      </c>
      <c r="BB531" s="284" t="str">
        <f t="shared" si="395"/>
        <v>être la loi (et réussir coûte que coûte -UB-)</v>
      </c>
    </row>
    <row r="532" spans="1:54" x14ac:dyDescent="0.15">
      <c r="A532" s="432">
        <v>56</v>
      </c>
      <c r="B532" s="457" t="str">
        <f t="shared" si="385"/>
        <v>BU RG W</v>
      </c>
      <c r="C532" s="284" t="str">
        <f t="shared" si="386"/>
        <v>suivre ses plans (et être tout-puissant -BR)</v>
      </c>
      <c r="D532" s="284" t="str">
        <f t="shared" si="387"/>
        <v>atteindre ses objectifs selon ses propres règles (et obtenir satisfaction sans limite)</v>
      </c>
      <c r="E532" s="493">
        <f t="shared" si="388"/>
        <v>0.5948176920062932</v>
      </c>
      <c r="F532" s="480" t="str">
        <f t="shared" si="389"/>
        <v>UB/w</v>
      </c>
      <c r="N532" s="284">
        <f t="shared" si="396"/>
        <v>259</v>
      </c>
      <c r="O532" s="494" t="str">
        <f>'360'!A57</f>
        <v>B UW GR</v>
      </c>
      <c r="P532" s="284" t="str">
        <f t="shared" si="390"/>
        <v>être la loi (et réaliser ses ambitions)</v>
      </c>
      <c r="Q532" s="432" t="str">
        <f>VLOOKUP(O532,'360'!A57:AN418,13,FALSE)</f>
        <v>B</v>
      </c>
      <c r="R532" s="432" t="str">
        <f>VLOOKUP(O532,'360'!A57:AN418,14,FALSE)</f>
        <v>U</v>
      </c>
      <c r="S532" s="432" t="str">
        <f>VLOOKUP(O532,'360'!A57:AN418,15,FALSE)</f>
        <v>W</v>
      </c>
      <c r="T532" s="432" t="str">
        <f>VLOOKUP(O532,'360'!A57:AN418,16,FALSE)</f>
        <v>G</v>
      </c>
      <c r="U532" s="432" t="str">
        <f>VLOOKUP(O532,'360'!A57:AN418,17,FALSE)</f>
        <v>R</v>
      </c>
      <c r="W532" s="478">
        <f t="shared" si="397"/>
        <v>0.34817717041637974</v>
      </c>
      <c r="X532" s="478">
        <f t="shared" si="397"/>
        <v>0.86184424515482938</v>
      </c>
      <c r="Y532" s="478">
        <f t="shared" si="397"/>
        <v>0.27655325976058664</v>
      </c>
      <c r="Z532" s="478">
        <f t="shared" si="397"/>
        <v>0.2515838760986146</v>
      </c>
      <c r="AA532" s="478">
        <f t="shared" si="397"/>
        <v>0.51670883964413317</v>
      </c>
      <c r="AB532" s="1582">
        <f t="shared" si="398"/>
        <v>0.46918661358828928</v>
      </c>
      <c r="AG532" s="1584">
        <f t="shared" si="399"/>
        <v>0.29224881811771902</v>
      </c>
      <c r="AL532" s="497">
        <f t="shared" si="392"/>
        <v>0.46918661358828928</v>
      </c>
      <c r="AM532" s="468">
        <f t="shared" si="400"/>
        <v>0.34817717041637974</v>
      </c>
      <c r="AN532" s="468">
        <f t="shared" si="400"/>
        <v>0.86184424515482938</v>
      </c>
      <c r="AO532" s="468">
        <f t="shared" si="400"/>
        <v>0.27655325976058664</v>
      </c>
      <c r="AP532" s="468">
        <f t="shared" si="400"/>
        <v>0.2515838760986146</v>
      </c>
      <c r="AQ532" s="468">
        <f t="shared" si="400"/>
        <v>0.51670883964413317</v>
      </c>
      <c r="AT532" s="498">
        <f t="shared" si="401"/>
        <v>2.51011111</v>
      </c>
      <c r="AU532" s="340">
        <f>VLOOKUP($O532,'360'!$A$2:$AN$363,26,FALSE)/100+1/10^(3+AU$476)</f>
        <v>0.52010000000000001</v>
      </c>
      <c r="AV532" s="340">
        <f>VLOOKUP($O532,'360'!$A$2:$AN$363,27,FALSE)/100+1/10^(3+AV$476)</f>
        <v>0.63000009999999995</v>
      </c>
      <c r="AW532" s="340">
        <f>VLOOKUP($O532,'360'!$A$2:$AN$363,28,FALSE)/100+1/10^(3+AW$476)</f>
        <v>0.86000999999999994</v>
      </c>
      <c r="AX532" s="340">
        <f>VLOOKUP($O532,'360'!$A$2:$AN$363,29,FALSE)/100+1/10^(3+AX$476)</f>
        <v>0.20000001000000001</v>
      </c>
      <c r="AY532" s="340">
        <f>VLOOKUP($O532,'360'!$A$2:$AN$363,30,FALSE)/100+1/10^(3+AY$476)</f>
        <v>0.30000099999999996</v>
      </c>
      <c r="BA532" s="499" t="str">
        <f t="shared" si="394"/>
        <v>B UW GR</v>
      </c>
      <c r="BB532" s="284" t="str">
        <f t="shared" si="395"/>
        <v>être la loi (et réaliser ses ambitions)</v>
      </c>
    </row>
    <row r="533" spans="1:54" x14ac:dyDescent="0.15">
      <c r="A533" s="432">
        <v>57</v>
      </c>
      <c r="B533" s="457" t="str">
        <f t="shared" si="385"/>
        <v>BR U GW</v>
      </c>
      <c r="C533" s="284" t="str">
        <f t="shared" si="386"/>
        <v>réussir toute entreprise (et suivre ses plans)</v>
      </c>
      <c r="D533" s="284" t="str">
        <f t="shared" si="387"/>
        <v>toucher à tout avec succès (et atteindre ses objectifs selon ses propres règles)</v>
      </c>
      <c r="E533" s="493">
        <f t="shared" si="388"/>
        <v>0.59285274803720356</v>
      </c>
      <c r="F533" s="480" t="str">
        <f t="shared" si="389"/>
        <v>BR.u</v>
      </c>
      <c r="N533" s="284">
        <f t="shared" si="396"/>
        <v>135</v>
      </c>
      <c r="O533" s="494" t="str">
        <f>'360'!A58</f>
        <v>B UR WG</v>
      </c>
      <c r="P533" s="284" t="str">
        <f t="shared" si="390"/>
        <v>être omnipotent -B- (et réussir coûte que coûte -UB-)</v>
      </c>
      <c r="Q533" s="432" t="str">
        <f>VLOOKUP(O533,'360'!A58:AN419,13,FALSE)</f>
        <v>B</v>
      </c>
      <c r="R533" s="432" t="str">
        <f>VLOOKUP(O533,'360'!A58:AN419,14,FALSE)</f>
        <v>U</v>
      </c>
      <c r="S533" s="432" t="str">
        <f>VLOOKUP(O533,'360'!A58:AN419,15,FALSE)</f>
        <v>R</v>
      </c>
      <c r="T533" s="432" t="str">
        <f>VLOOKUP(O533,'360'!A58:AN419,16,FALSE)</f>
        <v>W</v>
      </c>
      <c r="U533" s="432" t="str">
        <f>VLOOKUP(O533,'360'!A58:AN419,17,FALSE)</f>
        <v>G</v>
      </c>
      <c r="W533" s="478">
        <f t="shared" si="397"/>
        <v>0.603422013773939</v>
      </c>
      <c r="X533" s="478">
        <f t="shared" si="397"/>
        <v>0.86184424515482938</v>
      </c>
      <c r="Y533" s="478">
        <f t="shared" si="397"/>
        <v>0.27655325976058664</v>
      </c>
      <c r="Z533" s="478">
        <f t="shared" si="397"/>
        <v>0.65411805772968901</v>
      </c>
      <c r="AA533" s="478">
        <f t="shared" si="397"/>
        <v>0.3444731338817747</v>
      </c>
      <c r="AB533" s="1582">
        <f t="shared" si="398"/>
        <v>0.59645707187412833</v>
      </c>
      <c r="AG533" s="1584">
        <f t="shared" si="399"/>
        <v>0.46194276249883776</v>
      </c>
      <c r="AL533" s="497">
        <f t="shared" si="392"/>
        <v>0.59645707187412833</v>
      </c>
      <c r="AM533" s="468">
        <f t="shared" si="400"/>
        <v>0.603422013773939</v>
      </c>
      <c r="AN533" s="468">
        <f t="shared" si="400"/>
        <v>0.86184424515482938</v>
      </c>
      <c r="AO533" s="468">
        <f t="shared" si="400"/>
        <v>0.27655325976058664</v>
      </c>
      <c r="AP533" s="468">
        <f t="shared" si="400"/>
        <v>0.65411805772968901</v>
      </c>
      <c r="AQ533" s="468">
        <f t="shared" si="400"/>
        <v>0.3444731338817747</v>
      </c>
      <c r="AT533" s="498">
        <f t="shared" si="401"/>
        <v>2.51011111</v>
      </c>
      <c r="AU533" s="340">
        <f>VLOOKUP($O533,'360'!$A$2:$AN$363,26,FALSE)/100+1/10^(3+AU$476)</f>
        <v>0.30009999999999998</v>
      </c>
      <c r="AV533" s="340">
        <f>VLOOKUP($O533,'360'!$A$2:$AN$363,27,FALSE)/100+1/10^(3+AV$476)</f>
        <v>0.63000009999999995</v>
      </c>
      <c r="AW533" s="340">
        <f>VLOOKUP($O533,'360'!$A$2:$AN$363,28,FALSE)/100+1/10^(3+AW$476)</f>
        <v>0.86000999999999994</v>
      </c>
      <c r="AX533" s="340">
        <f>VLOOKUP($O533,'360'!$A$2:$AN$363,29,FALSE)/100+1/10^(3+AX$476)</f>
        <v>0.52000001000000007</v>
      </c>
      <c r="AY533" s="340">
        <f>VLOOKUP($O533,'360'!$A$2:$AN$363,30,FALSE)/100+1/10^(3+AY$476)</f>
        <v>0.20000100000000001</v>
      </c>
      <c r="BA533" s="499" t="str">
        <f t="shared" si="394"/>
        <v>B UR WG</v>
      </c>
      <c r="BB533" s="284" t="str">
        <f t="shared" si="395"/>
        <v>être omnipotent -B- (et réussir coûte que coûte -UB-)</v>
      </c>
    </row>
    <row r="534" spans="1:54" x14ac:dyDescent="0.15">
      <c r="A534" s="432">
        <v>58</v>
      </c>
      <c r="B534" s="457" t="str">
        <f t="shared" si="385"/>
        <v>RG B UW</v>
      </c>
      <c r="C534" s="284" t="str">
        <f t="shared" si="386"/>
        <v>adorer sa vie (et être tout-puissant -BR)</v>
      </c>
      <c r="D534" s="284" t="str">
        <f t="shared" si="387"/>
        <v>vivre ses envies (et obtenir satisfaction sans limite)</v>
      </c>
      <c r="E534" s="493">
        <f t="shared" si="388"/>
        <v>0.58985087472460951</v>
      </c>
      <c r="F534" s="480" t="str">
        <f t="shared" si="389"/>
        <v>RG.b</v>
      </c>
      <c r="N534" s="284">
        <f t="shared" si="396"/>
        <v>53</v>
      </c>
      <c r="O534" s="494" t="str">
        <f>'360'!A59</f>
        <v>B UR GW</v>
      </c>
      <c r="P534" s="284" t="str">
        <f t="shared" si="390"/>
        <v>être omnipotent -B- (et suivre ses plans)</v>
      </c>
      <c r="Q534" s="432" t="str">
        <f>VLOOKUP(O534,'360'!A59:AN420,13,FALSE)</f>
        <v>B</v>
      </c>
      <c r="R534" s="432" t="str">
        <f>VLOOKUP(O534,'360'!A59:AN420,14,FALSE)</f>
        <v>U</v>
      </c>
      <c r="S534" s="432" t="str">
        <f>VLOOKUP(O534,'360'!A59:AN420,15,FALSE)</f>
        <v>R</v>
      </c>
      <c r="T534" s="432" t="str">
        <f>VLOOKUP(O534,'360'!A59:AN420,16,FALSE)</f>
        <v>G</v>
      </c>
      <c r="U534" s="432" t="str">
        <f>VLOOKUP(O534,'360'!A59:AN420,17,FALSE)</f>
        <v>W</v>
      </c>
      <c r="W534" s="478">
        <f t="shared" si="397"/>
        <v>0.90498224054752174</v>
      </c>
      <c r="X534" s="478">
        <f t="shared" si="397"/>
        <v>0.86184424515482938</v>
      </c>
      <c r="Y534" s="478">
        <f t="shared" si="397"/>
        <v>0.27655325976058664</v>
      </c>
      <c r="Z534" s="478">
        <f t="shared" si="397"/>
        <v>0.65411805772968901</v>
      </c>
      <c r="AA534" s="478">
        <f t="shared" si="397"/>
        <v>0.51670883964413317</v>
      </c>
      <c r="AB534" s="1582">
        <f t="shared" si="398"/>
        <v>0.70845952784947974</v>
      </c>
      <c r="AG534" s="1584">
        <f t="shared" si="399"/>
        <v>0.61127937046597303</v>
      </c>
      <c r="AL534" s="497">
        <f t="shared" si="392"/>
        <v>0.70845952784947974</v>
      </c>
      <c r="AM534" s="468">
        <f t="shared" si="400"/>
        <v>0.90498224054752174</v>
      </c>
      <c r="AN534" s="468">
        <f t="shared" si="400"/>
        <v>0.86184424515482938</v>
      </c>
      <c r="AO534" s="468">
        <f t="shared" si="400"/>
        <v>0.27655325976058664</v>
      </c>
      <c r="AP534" s="468">
        <f t="shared" si="400"/>
        <v>0.65411805772968901</v>
      </c>
      <c r="AQ534" s="468">
        <f t="shared" si="400"/>
        <v>0.51670883964413317</v>
      </c>
      <c r="AT534" s="498">
        <f t="shared" si="401"/>
        <v>2.51011111</v>
      </c>
      <c r="AU534" s="340">
        <f>VLOOKUP($O534,'360'!$A$2:$AN$363,26,FALSE)/100+1/10^(3+AU$476)</f>
        <v>0.2001</v>
      </c>
      <c r="AV534" s="340">
        <f>VLOOKUP($O534,'360'!$A$2:$AN$363,27,FALSE)/100+1/10^(3+AV$476)</f>
        <v>0.63000009999999995</v>
      </c>
      <c r="AW534" s="340">
        <f>VLOOKUP($O534,'360'!$A$2:$AN$363,28,FALSE)/100+1/10^(3+AW$476)</f>
        <v>0.86000999999999994</v>
      </c>
      <c r="AX534" s="340">
        <f>VLOOKUP($O534,'360'!$A$2:$AN$363,29,FALSE)/100+1/10^(3+AX$476)</f>
        <v>0.52000001000000007</v>
      </c>
      <c r="AY534" s="340">
        <f>VLOOKUP($O534,'360'!$A$2:$AN$363,30,FALSE)/100+1/10^(3+AY$476)</f>
        <v>0.30000099999999996</v>
      </c>
      <c r="BA534" s="499" t="str">
        <f t="shared" si="394"/>
        <v>B UR GW</v>
      </c>
      <c r="BB534" s="284" t="str">
        <f t="shared" si="395"/>
        <v>être omnipotent -B- (et suivre ses plans)</v>
      </c>
    </row>
    <row r="535" spans="1:54" x14ac:dyDescent="0.15">
      <c r="A535" s="432">
        <v>59</v>
      </c>
      <c r="B535" s="457" t="str">
        <f t="shared" si="385"/>
        <v>BU GR W</v>
      </c>
      <c r="C535" s="284" t="str">
        <f t="shared" si="386"/>
        <v>suivre ses plans (et servir ses intérêts)</v>
      </c>
      <c r="D535" s="284" t="str">
        <f t="shared" si="387"/>
        <v>atteindre ses objectifs selon ses propres règles (et être son unique priorité)</v>
      </c>
      <c r="E535" s="493">
        <f t="shared" si="388"/>
        <v>0.58776452242788768</v>
      </c>
      <c r="F535" s="480" t="str">
        <f t="shared" si="389"/>
        <v>UB/w</v>
      </c>
      <c r="N535" s="284">
        <f t="shared" si="396"/>
        <v>149</v>
      </c>
      <c r="O535" s="494" t="str">
        <f>'360'!A60</f>
        <v>B UG WR</v>
      </c>
      <c r="P535" s="284" t="str">
        <f t="shared" si="390"/>
        <v>être meilleur (et réaliser ses ambitions)</v>
      </c>
      <c r="Q535" s="432" t="str">
        <f>VLOOKUP(O535,'360'!A60:AN421,13,FALSE)</f>
        <v>B</v>
      </c>
      <c r="R535" s="432" t="str">
        <f>VLOOKUP(O535,'360'!A60:AN421,14,FALSE)</f>
        <v>U</v>
      </c>
      <c r="S535" s="432" t="str">
        <f>VLOOKUP(O535,'360'!A60:AN421,15,FALSE)</f>
        <v>G</v>
      </c>
      <c r="T535" s="432" t="str">
        <f>VLOOKUP(O535,'360'!A60:AN421,16,FALSE)</f>
        <v>W</v>
      </c>
      <c r="U535" s="432" t="str">
        <f>VLOOKUP(O535,'360'!A60:AN421,17,FALSE)</f>
        <v>R</v>
      </c>
      <c r="W535" s="478">
        <f t="shared" si="397"/>
        <v>0.603422013773939</v>
      </c>
      <c r="X535" s="478">
        <f t="shared" si="397"/>
        <v>0.86184424515482938</v>
      </c>
      <c r="Y535" s="478">
        <f t="shared" si="397"/>
        <v>0.27655325976058664</v>
      </c>
      <c r="Z535" s="478">
        <f t="shared" si="397"/>
        <v>0.2515838760986146</v>
      </c>
      <c r="AA535" s="478">
        <f t="shared" si="397"/>
        <v>0.89562739232132205</v>
      </c>
      <c r="AB535" s="1582">
        <f t="shared" si="398"/>
        <v>0.57952946488595491</v>
      </c>
      <c r="AG535" s="1584">
        <f t="shared" si="399"/>
        <v>0.4393726198479399</v>
      </c>
      <c r="AL535" s="497">
        <f t="shared" si="392"/>
        <v>0.57952946488595491</v>
      </c>
      <c r="AM535" s="468">
        <f t="shared" si="400"/>
        <v>0.603422013773939</v>
      </c>
      <c r="AN535" s="468">
        <f t="shared" si="400"/>
        <v>0.86184424515482938</v>
      </c>
      <c r="AO535" s="468">
        <f t="shared" si="400"/>
        <v>0.27655325976058664</v>
      </c>
      <c r="AP535" s="468">
        <f t="shared" si="400"/>
        <v>0.2515838760986146</v>
      </c>
      <c r="AQ535" s="468">
        <f t="shared" si="400"/>
        <v>0.89562739232132205</v>
      </c>
      <c r="AT535" s="498">
        <f t="shared" si="401"/>
        <v>2.51011111</v>
      </c>
      <c r="AU535" s="340">
        <f>VLOOKUP($O535,'360'!$A$2:$AN$363,26,FALSE)/100+1/10^(3+AU$476)</f>
        <v>0.30009999999999998</v>
      </c>
      <c r="AV535" s="340">
        <f>VLOOKUP($O535,'360'!$A$2:$AN$363,27,FALSE)/100+1/10^(3+AV$476)</f>
        <v>0.63000009999999995</v>
      </c>
      <c r="AW535" s="340">
        <f>VLOOKUP($O535,'360'!$A$2:$AN$363,28,FALSE)/100+1/10^(3+AW$476)</f>
        <v>0.86000999999999994</v>
      </c>
      <c r="AX535" s="340">
        <f>VLOOKUP($O535,'360'!$A$2:$AN$363,29,FALSE)/100+1/10^(3+AX$476)</f>
        <v>0.20000001000000001</v>
      </c>
      <c r="AY535" s="340">
        <f>VLOOKUP($O535,'360'!$A$2:$AN$363,30,FALSE)/100+1/10^(3+AY$476)</f>
        <v>0.52000100000000005</v>
      </c>
      <c r="BA535" s="499" t="str">
        <f t="shared" si="394"/>
        <v>B UG WR</v>
      </c>
      <c r="BB535" s="284" t="str">
        <f t="shared" si="395"/>
        <v>être meilleur (et réaliser ses ambitions)</v>
      </c>
    </row>
    <row r="536" spans="1:54" x14ac:dyDescent="0.15">
      <c r="A536" s="432">
        <v>60</v>
      </c>
      <c r="B536" s="457" t="str">
        <f t="shared" si="385"/>
        <v>UB RG W</v>
      </c>
      <c r="C536" s="284" t="str">
        <f t="shared" si="386"/>
        <v>suivre ses plans (et suivre ses idées)</v>
      </c>
      <c r="D536" s="284" t="str">
        <f t="shared" si="387"/>
        <v>atteindre ses objectifs selon ses propres règles (et explorer sans contrainte)</v>
      </c>
      <c r="E536" s="493">
        <f t="shared" si="388"/>
        <v>0.58751387706140423</v>
      </c>
      <c r="F536" s="480" t="str">
        <f t="shared" si="389"/>
        <v>UB/w</v>
      </c>
      <c r="N536" s="284">
        <f t="shared" si="396"/>
        <v>55</v>
      </c>
      <c r="O536" s="494" t="str">
        <f>'360'!A61</f>
        <v>B UG RW</v>
      </c>
      <c r="P536" s="284" t="str">
        <f t="shared" si="390"/>
        <v>être meilleur (et suivre ses plans)</v>
      </c>
      <c r="Q536" s="432" t="str">
        <f>VLOOKUP(O536,'360'!A61:AN422,13,FALSE)</f>
        <v>B</v>
      </c>
      <c r="R536" s="432" t="str">
        <f>VLOOKUP(O536,'360'!A61:AN422,14,FALSE)</f>
        <v>U</v>
      </c>
      <c r="S536" s="432" t="str">
        <f>VLOOKUP(O536,'360'!A61:AN422,15,FALSE)</f>
        <v>G</v>
      </c>
      <c r="T536" s="432" t="str">
        <f>VLOOKUP(O536,'360'!A61:AN422,16,FALSE)</f>
        <v>R</v>
      </c>
      <c r="U536" s="432" t="str">
        <f>VLOOKUP(O536,'360'!A61:AN422,17,FALSE)</f>
        <v>W</v>
      </c>
      <c r="W536" s="478">
        <f t="shared" si="397"/>
        <v>0.90498224054752174</v>
      </c>
      <c r="X536" s="478">
        <f t="shared" si="397"/>
        <v>0.86184424515482938</v>
      </c>
      <c r="Y536" s="478">
        <f t="shared" si="397"/>
        <v>0.27655325976058664</v>
      </c>
      <c r="Z536" s="478">
        <f t="shared" si="397"/>
        <v>0.37737580785832531</v>
      </c>
      <c r="AA536" s="478">
        <f t="shared" si="397"/>
        <v>0.89562739232132205</v>
      </c>
      <c r="AB536" s="1582">
        <f t="shared" si="398"/>
        <v>0.69682179804511046</v>
      </c>
      <c r="AG536" s="1584">
        <f t="shared" si="399"/>
        <v>0.59576239739348058</v>
      </c>
      <c r="AL536" s="497">
        <f t="shared" si="392"/>
        <v>0.69682179804511046</v>
      </c>
      <c r="AM536" s="468">
        <f t="shared" si="400"/>
        <v>0.90498224054752174</v>
      </c>
      <c r="AN536" s="468">
        <f t="shared" si="400"/>
        <v>0.86184424515482938</v>
      </c>
      <c r="AO536" s="468">
        <f t="shared" si="400"/>
        <v>0.27655325976058664</v>
      </c>
      <c r="AP536" s="468">
        <f t="shared" si="400"/>
        <v>0.37737580785832531</v>
      </c>
      <c r="AQ536" s="468">
        <f t="shared" si="400"/>
        <v>0.89562739232132205</v>
      </c>
      <c r="AT536" s="498">
        <f t="shared" si="401"/>
        <v>2.51011111</v>
      </c>
      <c r="AU536" s="340">
        <f>VLOOKUP($O536,'360'!$A$2:$AN$363,26,FALSE)/100+1/10^(3+AU$476)</f>
        <v>0.2001</v>
      </c>
      <c r="AV536" s="340">
        <f>VLOOKUP($O536,'360'!$A$2:$AN$363,27,FALSE)/100+1/10^(3+AV$476)</f>
        <v>0.63000009999999995</v>
      </c>
      <c r="AW536" s="340">
        <f>VLOOKUP($O536,'360'!$A$2:$AN$363,28,FALSE)/100+1/10^(3+AW$476)</f>
        <v>0.86000999999999994</v>
      </c>
      <c r="AX536" s="340">
        <f>VLOOKUP($O536,'360'!$A$2:$AN$363,29,FALSE)/100+1/10^(3+AX$476)</f>
        <v>0.30000000999999998</v>
      </c>
      <c r="AY536" s="340">
        <f>VLOOKUP($O536,'360'!$A$2:$AN$363,30,FALSE)/100+1/10^(3+AY$476)</f>
        <v>0.52000100000000005</v>
      </c>
      <c r="BA536" s="499" t="str">
        <f t="shared" si="394"/>
        <v>B UG RW</v>
      </c>
      <c r="BB536" s="284" t="str">
        <f t="shared" si="395"/>
        <v>être meilleur (et suivre ses plans)</v>
      </c>
    </row>
    <row r="537" spans="1:54" x14ac:dyDescent="0.15">
      <c r="A537" s="432">
        <v>61</v>
      </c>
      <c r="B537" s="457" t="str">
        <f t="shared" si="385"/>
        <v>UR GW B</v>
      </c>
      <c r="C537" s="284" t="str">
        <f t="shared" si="386"/>
        <v>partager ses idées (et vivre en souplesse)</v>
      </c>
      <c r="D537" s="284" t="str">
        <f t="shared" si="387"/>
        <v>communiquer des idées nouvelles (et s'adapter spontanément)</v>
      </c>
      <c r="E537" s="493">
        <f t="shared" si="388"/>
        <v>0.58629120889161113</v>
      </c>
      <c r="F537" s="480" t="str">
        <f t="shared" si="389"/>
        <v>UR/b</v>
      </c>
      <c r="N537" s="284">
        <f t="shared" si="396"/>
        <v>290</v>
      </c>
      <c r="O537" s="494" t="str">
        <f>'360'!A62</f>
        <v>B RW UG</v>
      </c>
      <c r="P537" s="284" t="str">
        <f t="shared" si="390"/>
        <v>être puissant (et intervenir*)</v>
      </c>
      <c r="Q537" s="432" t="str">
        <f>VLOOKUP(O537,'360'!A62:AN423,13,FALSE)</f>
        <v>B</v>
      </c>
      <c r="R537" s="432" t="str">
        <f>VLOOKUP(O537,'360'!A62:AN423,14,FALSE)</f>
        <v>R</v>
      </c>
      <c r="S537" s="432" t="str">
        <f>VLOOKUP(O537,'360'!A62:AN423,15,FALSE)</f>
        <v>W</v>
      </c>
      <c r="T537" s="432" t="str">
        <f>VLOOKUP(O537,'360'!A62:AN423,16,FALSE)</f>
        <v>U</v>
      </c>
      <c r="U537" s="432" t="str">
        <f>VLOOKUP(O537,'360'!A62:AN423,17,FALSE)</f>
        <v>G</v>
      </c>
      <c r="W537" s="478">
        <f t="shared" si="397"/>
        <v>0.34817717041637974</v>
      </c>
      <c r="X537" s="478">
        <f t="shared" si="397"/>
        <v>0.41040209315978415</v>
      </c>
      <c r="Y537" s="478">
        <f t="shared" si="397"/>
        <v>0.27655325976058664</v>
      </c>
      <c r="Z537" s="478">
        <f t="shared" si="397"/>
        <v>0.79248918266537083</v>
      </c>
      <c r="AA537" s="478">
        <f t="shared" ref="AA537:AA600" si="402">AQ537</f>
        <v>0.3444731338817747</v>
      </c>
      <c r="AB537" s="1582">
        <f t="shared" si="398"/>
        <v>0.40944036688102081</v>
      </c>
      <c r="AG537" s="1584">
        <f t="shared" si="399"/>
        <v>0.21258715584136109</v>
      </c>
      <c r="AL537" s="497">
        <f t="shared" si="392"/>
        <v>0.40944036688102081</v>
      </c>
      <c r="AM537" s="468">
        <f t="shared" si="400"/>
        <v>0.34817717041637974</v>
      </c>
      <c r="AN537" s="468">
        <f t="shared" si="400"/>
        <v>0.41040209315978415</v>
      </c>
      <c r="AO537" s="468">
        <f t="shared" si="400"/>
        <v>0.27655325976058664</v>
      </c>
      <c r="AP537" s="468">
        <f t="shared" si="400"/>
        <v>0.79248918266537083</v>
      </c>
      <c r="AQ537" s="468">
        <f t="shared" ref="AQ537:AQ600" si="403">MIN(AY537,AQ$474)/MAX(AY537,AQ$474)</f>
        <v>0.3444731338817747</v>
      </c>
      <c r="AT537" s="498">
        <f t="shared" si="401"/>
        <v>2.51011111</v>
      </c>
      <c r="AU537" s="340">
        <f>VLOOKUP($O537,'360'!$A$2:$AN$363,26,FALSE)/100+1/10^(3+AU$476)</f>
        <v>0.52010000000000001</v>
      </c>
      <c r="AV537" s="340">
        <f>VLOOKUP($O537,'360'!$A$2:$AN$363,27,FALSE)/100+1/10^(3+AV$476)</f>
        <v>0.30000009999999999</v>
      </c>
      <c r="AW537" s="340">
        <f>VLOOKUP($O537,'360'!$A$2:$AN$363,28,FALSE)/100+1/10^(3+AW$476)</f>
        <v>0.86000999999999994</v>
      </c>
      <c r="AX537" s="340">
        <f>VLOOKUP($O537,'360'!$A$2:$AN$363,29,FALSE)/100+1/10^(3+AX$476)</f>
        <v>0.63000001000000005</v>
      </c>
      <c r="AY537" s="340">
        <f>VLOOKUP($O537,'360'!$A$2:$AN$363,30,FALSE)/100+1/10^(3+AY$476)</f>
        <v>0.20000100000000001</v>
      </c>
      <c r="BA537" s="499" t="str">
        <f t="shared" si="394"/>
        <v>B RW UG</v>
      </c>
      <c r="BB537" s="284" t="str">
        <f t="shared" si="395"/>
        <v>être puissant (et intervenir*)</v>
      </c>
    </row>
    <row r="538" spans="1:54" x14ac:dyDescent="0.15">
      <c r="A538" s="432">
        <v>62</v>
      </c>
      <c r="B538" s="457" t="str">
        <f t="shared" si="385"/>
        <v>RU W BG</v>
      </c>
      <c r="C538" s="284" t="str">
        <f t="shared" si="386"/>
        <v>imaginer le progrès (et faire progresser le monde)</v>
      </c>
      <c r="D538" s="284" t="str">
        <f t="shared" si="387"/>
        <v>inventer des concepts utiles (et servir la société avec fermeté)</v>
      </c>
      <c r="E538" s="493">
        <f t="shared" si="388"/>
        <v>0.58458476808799642</v>
      </c>
      <c r="F538" s="480" t="str">
        <f t="shared" si="389"/>
        <v>UR.w</v>
      </c>
      <c r="N538" s="284">
        <f t="shared" si="396"/>
        <v>315</v>
      </c>
      <c r="O538" s="494" t="str">
        <f>'360'!A63</f>
        <v>B RW GU</v>
      </c>
      <c r="P538" s="284" t="str">
        <f t="shared" si="390"/>
        <v>être puissant (et avoir de suite)</v>
      </c>
      <c r="Q538" s="432" t="str">
        <f>VLOOKUP(O538,'360'!A63:AN424,13,FALSE)</f>
        <v>B</v>
      </c>
      <c r="R538" s="432" t="str">
        <f>VLOOKUP(O538,'360'!A63:AN424,14,FALSE)</f>
        <v>R</v>
      </c>
      <c r="S538" s="432" t="str">
        <f>VLOOKUP(O538,'360'!A63:AN424,15,FALSE)</f>
        <v>W</v>
      </c>
      <c r="T538" s="432" t="str">
        <f>VLOOKUP(O538,'360'!A63:AN424,16,FALSE)</f>
        <v>G</v>
      </c>
      <c r="U538" s="432" t="str">
        <f>VLOOKUP(O538,'360'!A63:AN424,17,FALSE)</f>
        <v>U</v>
      </c>
      <c r="W538" s="478">
        <f t="shared" si="397"/>
        <v>0.34817717041637974</v>
      </c>
      <c r="X538" s="478">
        <f t="shared" si="397"/>
        <v>0.2736014410400735</v>
      </c>
      <c r="Y538" s="478">
        <f t="shared" si="397"/>
        <v>0.27655325976058664</v>
      </c>
      <c r="Z538" s="478">
        <f t="shared" si="397"/>
        <v>0.79248918266537083</v>
      </c>
      <c r="AA538" s="478">
        <f t="shared" si="402"/>
        <v>0.51670883964413317</v>
      </c>
      <c r="AB538" s="1582">
        <f t="shared" si="398"/>
        <v>0.38444257336658855</v>
      </c>
      <c r="AG538" s="1584">
        <f t="shared" si="399"/>
        <v>0.17925676448878472</v>
      </c>
      <c r="AL538" s="497">
        <f t="shared" si="392"/>
        <v>0.38444257336658855</v>
      </c>
      <c r="AM538" s="468">
        <f t="shared" si="400"/>
        <v>0.34817717041637974</v>
      </c>
      <c r="AN538" s="468">
        <f t="shared" si="400"/>
        <v>0.2736014410400735</v>
      </c>
      <c r="AO538" s="468">
        <f t="shared" si="400"/>
        <v>0.27655325976058664</v>
      </c>
      <c r="AP538" s="468">
        <f t="shared" si="400"/>
        <v>0.79248918266537083</v>
      </c>
      <c r="AQ538" s="468">
        <f t="shared" si="403"/>
        <v>0.51670883964413317</v>
      </c>
      <c r="AT538" s="498">
        <f t="shared" si="401"/>
        <v>2.51011111</v>
      </c>
      <c r="AU538" s="340">
        <f>VLOOKUP($O538,'360'!$A$2:$AN$363,26,FALSE)/100+1/10^(3+AU$476)</f>
        <v>0.52010000000000001</v>
      </c>
      <c r="AV538" s="340">
        <f>VLOOKUP($O538,'360'!$A$2:$AN$363,27,FALSE)/100+1/10^(3+AV$476)</f>
        <v>0.20000010000000001</v>
      </c>
      <c r="AW538" s="340">
        <f>VLOOKUP($O538,'360'!$A$2:$AN$363,28,FALSE)/100+1/10^(3+AW$476)</f>
        <v>0.86000999999999994</v>
      </c>
      <c r="AX538" s="340">
        <f>VLOOKUP($O538,'360'!$A$2:$AN$363,29,FALSE)/100+1/10^(3+AX$476)</f>
        <v>0.63000001000000005</v>
      </c>
      <c r="AY538" s="340">
        <f>VLOOKUP($O538,'360'!$A$2:$AN$363,30,FALSE)/100+1/10^(3+AY$476)</f>
        <v>0.30000099999999996</v>
      </c>
      <c r="BA538" s="499" t="str">
        <f t="shared" si="394"/>
        <v>B RW GU</v>
      </c>
      <c r="BB538" s="284" t="str">
        <f t="shared" si="395"/>
        <v>être puissant (et avoir de suite)</v>
      </c>
    </row>
    <row r="539" spans="1:54" x14ac:dyDescent="0.15">
      <c r="A539" s="432">
        <v>63</v>
      </c>
      <c r="B539" s="457" t="str">
        <f t="shared" si="385"/>
        <v>R GB UW</v>
      </c>
      <c r="C539" s="284" t="str">
        <f t="shared" si="386"/>
        <v>agir à sa guise -R- (et vivre avec légèreté)</v>
      </c>
      <c r="D539" s="284" t="str">
        <f t="shared" si="387"/>
        <v>vivre à son seul rythme (et mettre sa joie au commandes)</v>
      </c>
      <c r="E539" s="493">
        <f t="shared" si="388"/>
        <v>0.58302013848839795</v>
      </c>
      <c r="F539" s="480" t="str">
        <f t="shared" si="389"/>
        <v>R.bg</v>
      </c>
      <c r="N539" s="284">
        <f t="shared" si="396"/>
        <v>157</v>
      </c>
      <c r="O539" s="494" t="str">
        <f>'360'!A64</f>
        <v>B RU WG</v>
      </c>
      <c r="P539" s="284" t="str">
        <f t="shared" si="390"/>
        <v>être omnipotent -B- (et intervenir*)</v>
      </c>
      <c r="Q539" s="432" t="str">
        <f>VLOOKUP(O539,'360'!A64:AN425,13,FALSE)</f>
        <v>B</v>
      </c>
      <c r="R539" s="432" t="str">
        <f>VLOOKUP(O539,'360'!A64:AN425,14,FALSE)</f>
        <v>R</v>
      </c>
      <c r="S539" s="432" t="str">
        <f>VLOOKUP(O539,'360'!A64:AN425,15,FALSE)</f>
        <v>U</v>
      </c>
      <c r="T539" s="432" t="str">
        <f>VLOOKUP(O539,'360'!A64:AN425,16,FALSE)</f>
        <v>W</v>
      </c>
      <c r="U539" s="432" t="str">
        <f>VLOOKUP(O539,'360'!A64:AN425,17,FALSE)</f>
        <v>G</v>
      </c>
      <c r="W539" s="478">
        <f t="shared" si="397"/>
        <v>0.603422013773939</v>
      </c>
      <c r="X539" s="478">
        <f t="shared" si="397"/>
        <v>0.7113635278231476</v>
      </c>
      <c r="Y539" s="478">
        <f t="shared" si="397"/>
        <v>0.27655325976058664</v>
      </c>
      <c r="Z539" s="478">
        <f t="shared" si="397"/>
        <v>0.79248918266537083</v>
      </c>
      <c r="AA539" s="478">
        <f t="shared" si="402"/>
        <v>0.3444731338817747</v>
      </c>
      <c r="AB539" s="1582">
        <f t="shared" si="398"/>
        <v>0.57477836391043746</v>
      </c>
      <c r="AG539" s="1584">
        <f t="shared" si="399"/>
        <v>0.43303781854724993</v>
      </c>
      <c r="AL539" s="497">
        <f t="shared" si="392"/>
        <v>0.57477836391043746</v>
      </c>
      <c r="AM539" s="468">
        <f t="shared" si="400"/>
        <v>0.603422013773939</v>
      </c>
      <c r="AN539" s="468">
        <f t="shared" si="400"/>
        <v>0.7113635278231476</v>
      </c>
      <c r="AO539" s="468">
        <f t="shared" si="400"/>
        <v>0.27655325976058664</v>
      </c>
      <c r="AP539" s="468">
        <f t="shared" si="400"/>
        <v>0.79248918266537083</v>
      </c>
      <c r="AQ539" s="468">
        <f t="shared" si="403"/>
        <v>0.3444731338817747</v>
      </c>
      <c r="AT539" s="498">
        <f t="shared" si="401"/>
        <v>2.51011111</v>
      </c>
      <c r="AU539" s="340">
        <f>VLOOKUP($O539,'360'!$A$2:$AN$363,26,FALSE)/100+1/10^(3+AU$476)</f>
        <v>0.30009999999999998</v>
      </c>
      <c r="AV539" s="340">
        <f>VLOOKUP($O539,'360'!$A$2:$AN$363,27,FALSE)/100+1/10^(3+AV$476)</f>
        <v>0.52000009999999997</v>
      </c>
      <c r="AW539" s="340">
        <f>VLOOKUP($O539,'360'!$A$2:$AN$363,28,FALSE)/100+1/10^(3+AW$476)</f>
        <v>0.86000999999999994</v>
      </c>
      <c r="AX539" s="340">
        <f>VLOOKUP($O539,'360'!$A$2:$AN$363,29,FALSE)/100+1/10^(3+AX$476)</f>
        <v>0.63000001000000005</v>
      </c>
      <c r="AY539" s="340">
        <f>VLOOKUP($O539,'360'!$A$2:$AN$363,30,FALSE)/100+1/10^(3+AY$476)</f>
        <v>0.20000100000000001</v>
      </c>
      <c r="BA539" s="499" t="str">
        <f t="shared" si="394"/>
        <v>B RU WG</v>
      </c>
      <c r="BB539" s="284" t="str">
        <f t="shared" si="395"/>
        <v>être omnipotent -B- (et intervenir*)</v>
      </c>
    </row>
    <row r="540" spans="1:54" x14ac:dyDescent="0.15">
      <c r="A540" s="432">
        <v>64</v>
      </c>
      <c r="B540" s="457" t="str">
        <f t="shared" si="385"/>
        <v>B RU GW</v>
      </c>
      <c r="C540" s="284" t="str">
        <f t="shared" si="386"/>
        <v>être omnipotent -B- (et être tout-puissant -BR)</v>
      </c>
      <c r="D540" s="284" t="str">
        <f t="shared" si="387"/>
        <v>être celui qui domine par nature (et obtenir satisfaction sans limite)</v>
      </c>
      <c r="E540" s="493">
        <f t="shared" si="388"/>
        <v>0.5823744265143852</v>
      </c>
      <c r="F540" s="480" t="str">
        <f t="shared" si="389"/>
        <v>B.ur</v>
      </c>
      <c r="N540" s="284">
        <f t="shared" si="396"/>
        <v>64</v>
      </c>
      <c r="O540" s="494" t="str">
        <f>'360'!A65</f>
        <v>B RU GW</v>
      </c>
      <c r="P540" s="284" t="str">
        <f t="shared" si="390"/>
        <v>être omnipotent -B- (et être tout-puissant -BR)</v>
      </c>
      <c r="Q540" s="432" t="str">
        <f>VLOOKUP(O540,'360'!A65:AN426,13,FALSE)</f>
        <v>B</v>
      </c>
      <c r="R540" s="432" t="str">
        <f>VLOOKUP(O540,'360'!A65:AN426,14,FALSE)</f>
        <v>R</v>
      </c>
      <c r="S540" s="432" t="str">
        <f>VLOOKUP(O540,'360'!A65:AN426,15,FALSE)</f>
        <v>U</v>
      </c>
      <c r="T540" s="432" t="str">
        <f>VLOOKUP(O540,'360'!A65:AN426,16,FALSE)</f>
        <v>G</v>
      </c>
      <c r="U540" s="432" t="str">
        <f>VLOOKUP(O540,'360'!A65:AN426,17,FALSE)</f>
        <v>W</v>
      </c>
      <c r="W540" s="478">
        <f t="shared" si="397"/>
        <v>0.90498224054752174</v>
      </c>
      <c r="X540" s="478">
        <f t="shared" si="397"/>
        <v>0.7113635278231476</v>
      </c>
      <c r="Y540" s="478">
        <f t="shared" si="397"/>
        <v>0.27655325976058664</v>
      </c>
      <c r="Z540" s="478">
        <f t="shared" si="397"/>
        <v>0.79248918266537083</v>
      </c>
      <c r="AA540" s="478">
        <f t="shared" si="402"/>
        <v>0.51670883964413317</v>
      </c>
      <c r="AB540" s="1582">
        <f t="shared" si="398"/>
        <v>0.68678081988578887</v>
      </c>
      <c r="AG540" s="1584">
        <f t="shared" si="399"/>
        <v>0.5823744265143852</v>
      </c>
      <c r="AL540" s="497">
        <f t="shared" si="392"/>
        <v>0.68678081988578887</v>
      </c>
      <c r="AM540" s="468">
        <f t="shared" si="400"/>
        <v>0.90498224054752174</v>
      </c>
      <c r="AN540" s="468">
        <f t="shared" si="400"/>
        <v>0.7113635278231476</v>
      </c>
      <c r="AO540" s="468">
        <f t="shared" si="400"/>
        <v>0.27655325976058664</v>
      </c>
      <c r="AP540" s="468">
        <f t="shared" si="400"/>
        <v>0.79248918266537083</v>
      </c>
      <c r="AQ540" s="468">
        <f t="shared" si="403"/>
        <v>0.51670883964413317</v>
      </c>
      <c r="AT540" s="498">
        <f t="shared" si="401"/>
        <v>2.51011111</v>
      </c>
      <c r="AU540" s="340">
        <f>VLOOKUP($O540,'360'!$A$2:$AN$363,26,FALSE)/100+1/10^(3+AU$476)</f>
        <v>0.2001</v>
      </c>
      <c r="AV540" s="340">
        <f>VLOOKUP($O540,'360'!$A$2:$AN$363,27,FALSE)/100+1/10^(3+AV$476)</f>
        <v>0.52000009999999997</v>
      </c>
      <c r="AW540" s="340">
        <f>VLOOKUP($O540,'360'!$A$2:$AN$363,28,FALSE)/100+1/10^(3+AW$476)</f>
        <v>0.86000999999999994</v>
      </c>
      <c r="AX540" s="340">
        <f>VLOOKUP($O540,'360'!$A$2:$AN$363,29,FALSE)/100+1/10^(3+AX$476)</f>
        <v>0.63000001000000005</v>
      </c>
      <c r="AY540" s="340">
        <f>VLOOKUP($O540,'360'!$A$2:$AN$363,30,FALSE)/100+1/10^(3+AY$476)</f>
        <v>0.30000099999999996</v>
      </c>
      <c r="BA540" s="499" t="str">
        <f t="shared" si="394"/>
        <v>B RU GW</v>
      </c>
      <c r="BB540" s="284" t="str">
        <f t="shared" si="395"/>
        <v>être omnipotent -B- (et être tout-puissant -BR)</v>
      </c>
    </row>
    <row r="541" spans="1:54" x14ac:dyDescent="0.15">
      <c r="A541" s="432">
        <v>65</v>
      </c>
      <c r="B541" s="457" t="str">
        <f t="shared" ref="B541:B604" si="404">VLOOKUP(A541,$N$477:$AI$836,2,FALSE)</f>
        <v>UB GR W</v>
      </c>
      <c r="C541" s="284" t="str">
        <f t="shared" ref="C541:C604" si="405">VLOOKUP(B541,LibProfils,4,FALSE)</f>
        <v>suivre ses plans (et être ingénieux)</v>
      </c>
      <c r="D541" s="284" t="str">
        <f t="shared" ref="D541:D604" si="406">VLOOKUP(B541,LibProfils,5,FALSE)</f>
        <v>atteindre ses objectifs selon ses propres règles (et s'adapter avec créativité)</v>
      </c>
      <c r="E541" s="493">
        <f t="shared" ref="E541:E604" si="407">VLOOKUP(A541,$N$477:$AI$836,20,FALSE)</f>
        <v>0.58046070748299872</v>
      </c>
      <c r="F541" s="480" t="str">
        <f t="shared" ref="F541:F604" si="408">VLOOKUP(B541,LibProfils,6,FALSE)</f>
        <v>UB/w</v>
      </c>
      <c r="N541" s="284">
        <f t="shared" si="396"/>
        <v>235</v>
      </c>
      <c r="O541" s="494" t="str">
        <f>'360'!A66</f>
        <v>B RG WU</v>
      </c>
      <c r="P541" s="284" t="str">
        <f t="shared" ref="P541:P604" si="409">VLOOKUP(O541,LibProfils,4,FALSE)</f>
        <v>être fort (et avoir de suite)</v>
      </c>
      <c r="Q541" s="432" t="str">
        <f>VLOOKUP(O541,'360'!A66:AN427,13,FALSE)</f>
        <v>B</v>
      </c>
      <c r="R541" s="432" t="str">
        <f>VLOOKUP(O541,'360'!A66:AN427,14,FALSE)</f>
        <v>R</v>
      </c>
      <c r="S541" s="432" t="str">
        <f>VLOOKUP(O541,'360'!A66:AN427,15,FALSE)</f>
        <v>G</v>
      </c>
      <c r="T541" s="432" t="str">
        <f>VLOOKUP(O541,'360'!A66:AN427,16,FALSE)</f>
        <v>W</v>
      </c>
      <c r="U541" s="432" t="str">
        <f>VLOOKUP(O541,'360'!A66:AN427,17,FALSE)</f>
        <v>U</v>
      </c>
      <c r="W541" s="478">
        <f t="shared" si="397"/>
        <v>0.603422013773939</v>
      </c>
      <c r="X541" s="478">
        <f t="shared" si="397"/>
        <v>0.2736014410400735</v>
      </c>
      <c r="Y541" s="478">
        <f t="shared" si="397"/>
        <v>0.27655325976058664</v>
      </c>
      <c r="Z541" s="478">
        <f t="shared" si="397"/>
        <v>0.79248918266537083</v>
      </c>
      <c r="AA541" s="478">
        <f t="shared" si="402"/>
        <v>0.89562739232132205</v>
      </c>
      <c r="AB541" s="1582">
        <f t="shared" si="398"/>
        <v>0.49478542466425418</v>
      </c>
      <c r="AG541" s="1584">
        <f t="shared" si="399"/>
        <v>0.32638056621900557</v>
      </c>
      <c r="AL541" s="497">
        <f t="shared" ref="AL541:AL604" si="410">(AM541*AM$473+AN541*AN$473+AO541*AO$473+AP541*AP$473+AQ541*AQ$473)/$AL$473</f>
        <v>0.49478542466425418</v>
      </c>
      <c r="AM541" s="468">
        <f t="shared" si="400"/>
        <v>0.603422013773939</v>
      </c>
      <c r="AN541" s="468">
        <f t="shared" si="400"/>
        <v>0.2736014410400735</v>
      </c>
      <c r="AO541" s="468">
        <f t="shared" si="400"/>
        <v>0.27655325976058664</v>
      </c>
      <c r="AP541" s="468">
        <f t="shared" si="400"/>
        <v>0.79248918266537083</v>
      </c>
      <c r="AQ541" s="468">
        <f t="shared" si="403"/>
        <v>0.89562739232132205</v>
      </c>
      <c r="AT541" s="498">
        <f t="shared" si="401"/>
        <v>2.51011111</v>
      </c>
      <c r="AU541" s="340">
        <f>VLOOKUP($O541,'360'!$A$2:$AN$363,26,FALSE)/100+1/10^(3+AU$476)</f>
        <v>0.30009999999999998</v>
      </c>
      <c r="AV541" s="340">
        <f>VLOOKUP($O541,'360'!$A$2:$AN$363,27,FALSE)/100+1/10^(3+AV$476)</f>
        <v>0.20000010000000001</v>
      </c>
      <c r="AW541" s="340">
        <f>VLOOKUP($O541,'360'!$A$2:$AN$363,28,FALSE)/100+1/10^(3+AW$476)</f>
        <v>0.86000999999999994</v>
      </c>
      <c r="AX541" s="340">
        <f>VLOOKUP($O541,'360'!$A$2:$AN$363,29,FALSE)/100+1/10^(3+AX$476)</f>
        <v>0.63000001000000005</v>
      </c>
      <c r="AY541" s="340">
        <f>VLOOKUP($O541,'360'!$A$2:$AN$363,30,FALSE)/100+1/10^(3+AY$476)</f>
        <v>0.52000100000000005</v>
      </c>
      <c r="BA541" s="499" t="str">
        <f t="shared" ref="BA541:BA604" si="411">O541</f>
        <v>B RG WU</v>
      </c>
      <c r="BB541" s="284" t="str">
        <f t="shared" ref="BB541:BB604" si="412">P541</f>
        <v>être fort (et avoir de suite)</v>
      </c>
    </row>
    <row r="542" spans="1:54" x14ac:dyDescent="0.15">
      <c r="A542" s="432">
        <v>66</v>
      </c>
      <c r="B542" s="457" t="str">
        <f t="shared" si="404"/>
        <v>RG BU W</v>
      </c>
      <c r="C542" s="284" t="str">
        <f t="shared" si="405"/>
        <v>vivre avec légèreté (et être tout-puissant -BR)</v>
      </c>
      <c r="D542" s="284" t="str">
        <f t="shared" si="406"/>
        <v>mettre sa joie au commandes (et obtenir satisfaction sans limite)</v>
      </c>
      <c r="E542" s="493">
        <f t="shared" si="407"/>
        <v>0.57568337596737729</v>
      </c>
      <c r="F542" s="480" t="str">
        <f t="shared" si="408"/>
        <v>RG/w</v>
      </c>
      <c r="N542" s="284">
        <f t="shared" ref="N542:N605" si="413">RANK(AG542,$AG$477:$AG$836)</f>
        <v>99</v>
      </c>
      <c r="O542" s="494" t="str">
        <f>'360'!A67</f>
        <v>B RG UW</v>
      </c>
      <c r="P542" s="284" t="str">
        <f t="shared" si="409"/>
        <v>être fort (et être tout-puissant -BR)</v>
      </c>
      <c r="Q542" s="432" t="str">
        <f>VLOOKUP(O542,'360'!A67:AN428,13,FALSE)</f>
        <v>B</v>
      </c>
      <c r="R542" s="432" t="str">
        <f>VLOOKUP(O542,'360'!A67:AN428,14,FALSE)</f>
        <v>R</v>
      </c>
      <c r="S542" s="432" t="str">
        <f>VLOOKUP(O542,'360'!A67:AN428,15,FALSE)</f>
        <v>G</v>
      </c>
      <c r="T542" s="432" t="str">
        <f>VLOOKUP(O542,'360'!A67:AN428,16,FALSE)</f>
        <v>U</v>
      </c>
      <c r="U542" s="432" t="str">
        <f>VLOOKUP(O542,'360'!A67:AN428,17,FALSE)</f>
        <v>W</v>
      </c>
      <c r="W542" s="478">
        <f t="shared" ref="W542:Z605" si="414">AM542</f>
        <v>0.90498224054752174</v>
      </c>
      <c r="X542" s="478">
        <f t="shared" si="414"/>
        <v>0.41040209315978415</v>
      </c>
      <c r="Y542" s="478">
        <f t="shared" si="414"/>
        <v>0.27655325976058664</v>
      </c>
      <c r="Z542" s="478">
        <f t="shared" si="414"/>
        <v>0.79248918266537083</v>
      </c>
      <c r="AA542" s="478">
        <f t="shared" si="402"/>
        <v>0.89562739232132205</v>
      </c>
      <c r="AB542" s="1582">
        <f t="shared" ref="AB542:AB605" si="415">AL542</f>
        <v>0.63178567415403786</v>
      </c>
      <c r="AG542" s="1584">
        <f t="shared" ref="AG542:AG605" si="416">(AB542-$AG$475)/$AF$475</f>
        <v>0.50904756553871711</v>
      </c>
      <c r="AL542" s="497">
        <f t="shared" si="410"/>
        <v>0.63178567415403786</v>
      </c>
      <c r="AM542" s="468">
        <f t="shared" ref="AM542:AP605" si="417">MIN(AU542,AM$474)/MAX(AU542,AM$474)</f>
        <v>0.90498224054752174</v>
      </c>
      <c r="AN542" s="468">
        <f t="shared" si="417"/>
        <v>0.41040209315978415</v>
      </c>
      <c r="AO542" s="468">
        <f t="shared" si="417"/>
        <v>0.27655325976058664</v>
      </c>
      <c r="AP542" s="468">
        <f t="shared" si="417"/>
        <v>0.79248918266537083</v>
      </c>
      <c r="AQ542" s="468">
        <f t="shared" si="403"/>
        <v>0.89562739232132205</v>
      </c>
      <c r="AT542" s="498">
        <f t="shared" ref="AT542:AT605" si="418">SUM(AU542:AY542)</f>
        <v>2.51011111</v>
      </c>
      <c r="AU542" s="340">
        <f>VLOOKUP($O542,'360'!$A$2:$AN$363,26,FALSE)/100+1/10^(3+AU$476)</f>
        <v>0.2001</v>
      </c>
      <c r="AV542" s="340">
        <f>VLOOKUP($O542,'360'!$A$2:$AN$363,27,FALSE)/100+1/10^(3+AV$476)</f>
        <v>0.30000009999999999</v>
      </c>
      <c r="AW542" s="340">
        <f>VLOOKUP($O542,'360'!$A$2:$AN$363,28,FALSE)/100+1/10^(3+AW$476)</f>
        <v>0.86000999999999994</v>
      </c>
      <c r="AX542" s="340">
        <f>VLOOKUP($O542,'360'!$A$2:$AN$363,29,FALSE)/100+1/10^(3+AX$476)</f>
        <v>0.63000001000000005</v>
      </c>
      <c r="AY542" s="340">
        <f>VLOOKUP($O542,'360'!$A$2:$AN$363,30,FALSE)/100+1/10^(3+AY$476)</f>
        <v>0.52000100000000005</v>
      </c>
      <c r="BA542" s="499" t="str">
        <f t="shared" si="411"/>
        <v>B RG UW</v>
      </c>
      <c r="BB542" s="284" t="str">
        <f t="shared" si="412"/>
        <v>être fort (et être tout-puissant -BR)</v>
      </c>
    </row>
    <row r="543" spans="1:54" x14ac:dyDescent="0.15">
      <c r="A543" s="432">
        <v>67</v>
      </c>
      <c r="B543" s="457" t="str">
        <f t="shared" si="404"/>
        <v>UR W GB</v>
      </c>
      <c r="C543" s="284" t="str">
        <f t="shared" si="405"/>
        <v>imaginer le progrès (et être utile au monde)</v>
      </c>
      <c r="D543" s="284" t="str">
        <f t="shared" si="406"/>
        <v>inventer des concepts utiles (et être efficace dans le respect du système)</v>
      </c>
      <c r="E543" s="493">
        <f t="shared" si="407"/>
        <v>0.57519812767028222</v>
      </c>
      <c r="F543" s="480" t="str">
        <f t="shared" si="408"/>
        <v>UR.w</v>
      </c>
      <c r="N543" s="284">
        <f t="shared" si="413"/>
        <v>321</v>
      </c>
      <c r="O543" s="494" t="str">
        <f>'360'!A68</f>
        <v>B GW UR</v>
      </c>
      <c r="P543" s="284" t="str">
        <f t="shared" si="409"/>
        <v>être le premier (et construire une vie parfaite)</v>
      </c>
      <c r="Q543" s="432" t="str">
        <f>VLOOKUP(O543,'360'!A68:AN429,13,FALSE)</f>
        <v>B</v>
      </c>
      <c r="R543" s="432" t="str">
        <f>VLOOKUP(O543,'360'!A68:AN429,14,FALSE)</f>
        <v>G</v>
      </c>
      <c r="S543" s="432" t="str">
        <f>VLOOKUP(O543,'360'!A68:AN429,15,FALSE)</f>
        <v>W</v>
      </c>
      <c r="T543" s="432" t="str">
        <f>VLOOKUP(O543,'360'!A68:AN429,16,FALSE)</f>
        <v>U</v>
      </c>
      <c r="U543" s="432" t="str">
        <f>VLOOKUP(O543,'360'!A68:AN429,17,FALSE)</f>
        <v>R</v>
      </c>
      <c r="W543" s="478">
        <f t="shared" si="414"/>
        <v>0.34817717041637974</v>
      </c>
      <c r="X543" s="478">
        <f t="shared" si="414"/>
        <v>0.41040209315978415</v>
      </c>
      <c r="Y543" s="478">
        <f t="shared" si="414"/>
        <v>0.27655325976058664</v>
      </c>
      <c r="Z543" s="478">
        <f t="shared" si="414"/>
        <v>0.2515838760986146</v>
      </c>
      <c r="AA543" s="478">
        <f t="shared" si="402"/>
        <v>0.92158537090406001</v>
      </c>
      <c r="AB543" s="1582">
        <f t="shared" si="415"/>
        <v>0.37579380847360561</v>
      </c>
      <c r="AG543" s="1584">
        <f t="shared" si="416"/>
        <v>0.16772507796480748</v>
      </c>
      <c r="AL543" s="497">
        <f t="shared" si="410"/>
        <v>0.37579380847360561</v>
      </c>
      <c r="AM543" s="468">
        <f t="shared" si="417"/>
        <v>0.34817717041637974</v>
      </c>
      <c r="AN543" s="468">
        <f t="shared" si="417"/>
        <v>0.41040209315978415</v>
      </c>
      <c r="AO543" s="468">
        <f t="shared" si="417"/>
        <v>0.27655325976058664</v>
      </c>
      <c r="AP543" s="468">
        <f t="shared" si="417"/>
        <v>0.2515838760986146</v>
      </c>
      <c r="AQ543" s="468">
        <f t="shared" si="403"/>
        <v>0.92158537090406001</v>
      </c>
      <c r="AT543" s="498">
        <f t="shared" si="418"/>
        <v>2.51011111</v>
      </c>
      <c r="AU543" s="340">
        <f>VLOOKUP($O543,'360'!$A$2:$AN$363,26,FALSE)/100+1/10^(3+AU$476)</f>
        <v>0.52010000000000001</v>
      </c>
      <c r="AV543" s="340">
        <f>VLOOKUP($O543,'360'!$A$2:$AN$363,27,FALSE)/100+1/10^(3+AV$476)</f>
        <v>0.30000009999999999</v>
      </c>
      <c r="AW543" s="340">
        <f>VLOOKUP($O543,'360'!$A$2:$AN$363,28,FALSE)/100+1/10^(3+AW$476)</f>
        <v>0.86000999999999994</v>
      </c>
      <c r="AX543" s="340">
        <f>VLOOKUP($O543,'360'!$A$2:$AN$363,29,FALSE)/100+1/10^(3+AX$476)</f>
        <v>0.20000001000000001</v>
      </c>
      <c r="AY543" s="340">
        <f>VLOOKUP($O543,'360'!$A$2:$AN$363,30,FALSE)/100+1/10^(3+AY$476)</f>
        <v>0.63000100000000003</v>
      </c>
      <c r="BA543" s="499" t="str">
        <f t="shared" si="411"/>
        <v>B GW UR</v>
      </c>
      <c r="BB543" s="284" t="str">
        <f t="shared" si="412"/>
        <v>être le premier (et construire une vie parfaite)</v>
      </c>
    </row>
    <row r="544" spans="1:54" x14ac:dyDescent="0.15">
      <c r="A544" s="432">
        <v>68</v>
      </c>
      <c r="B544" s="457" t="str">
        <f t="shared" si="404"/>
        <v>UR B WG</v>
      </c>
      <c r="C544" s="284" t="str">
        <f t="shared" si="405"/>
        <v>réaliser ses idées -UR- (et réussir coûte que coûte -UB-)</v>
      </c>
      <c r="D544" s="284" t="str">
        <f t="shared" si="406"/>
        <v>matérialiser ses théorie (et atteindre ses objectifs avec fermeté)</v>
      </c>
      <c r="E544" s="493">
        <f t="shared" si="407"/>
        <v>0.56973361394779587</v>
      </c>
      <c r="F544" s="480" t="str">
        <f t="shared" si="408"/>
        <v>UR.b</v>
      </c>
      <c r="N544" s="284">
        <f t="shared" si="413"/>
        <v>337</v>
      </c>
      <c r="O544" s="494" t="str">
        <f>'360'!A69</f>
        <v>B GW RU</v>
      </c>
      <c r="P544" s="284" t="str">
        <f t="shared" si="409"/>
        <v>être le premier (et s'enrichir)</v>
      </c>
      <c r="Q544" s="432" t="str">
        <f>VLOOKUP(O544,'360'!A69:AN430,13,FALSE)</f>
        <v>B</v>
      </c>
      <c r="R544" s="432" t="str">
        <f>VLOOKUP(O544,'360'!A69:AN430,14,FALSE)</f>
        <v>G</v>
      </c>
      <c r="S544" s="432" t="str">
        <f>VLOOKUP(O544,'360'!A69:AN430,15,FALSE)</f>
        <v>W</v>
      </c>
      <c r="T544" s="432" t="str">
        <f>VLOOKUP(O544,'360'!A69:AN430,16,FALSE)</f>
        <v>R</v>
      </c>
      <c r="U544" s="432" t="str">
        <f>VLOOKUP(O544,'360'!A69:AN430,17,FALSE)</f>
        <v>U</v>
      </c>
      <c r="W544" s="478">
        <f t="shared" si="414"/>
        <v>0.34817717041637974</v>
      </c>
      <c r="X544" s="478">
        <f t="shared" si="414"/>
        <v>0.2736014410400735</v>
      </c>
      <c r="Y544" s="478">
        <f t="shared" si="414"/>
        <v>0.27655325976058664</v>
      </c>
      <c r="Z544" s="478">
        <f t="shared" si="414"/>
        <v>0.37737580785832531</v>
      </c>
      <c r="AA544" s="478">
        <f t="shared" si="402"/>
        <v>0.92158537090406001</v>
      </c>
      <c r="AB544" s="1582">
        <f t="shared" si="415"/>
        <v>0.35608589214297753</v>
      </c>
      <c r="AG544" s="1584">
        <f t="shared" si="416"/>
        <v>0.14144785619063671</v>
      </c>
      <c r="AL544" s="497">
        <f t="shared" si="410"/>
        <v>0.35608589214297753</v>
      </c>
      <c r="AM544" s="468">
        <f t="shared" si="417"/>
        <v>0.34817717041637974</v>
      </c>
      <c r="AN544" s="468">
        <f t="shared" si="417"/>
        <v>0.2736014410400735</v>
      </c>
      <c r="AO544" s="468">
        <f t="shared" si="417"/>
        <v>0.27655325976058664</v>
      </c>
      <c r="AP544" s="468">
        <f t="shared" si="417"/>
        <v>0.37737580785832531</v>
      </c>
      <c r="AQ544" s="468">
        <f t="shared" si="403"/>
        <v>0.92158537090406001</v>
      </c>
      <c r="AT544" s="498">
        <f t="shared" si="418"/>
        <v>2.51011111</v>
      </c>
      <c r="AU544" s="340">
        <f>VLOOKUP($O544,'360'!$A$2:$AN$363,26,FALSE)/100+1/10^(3+AU$476)</f>
        <v>0.52010000000000001</v>
      </c>
      <c r="AV544" s="340">
        <f>VLOOKUP($O544,'360'!$A$2:$AN$363,27,FALSE)/100+1/10^(3+AV$476)</f>
        <v>0.20000010000000001</v>
      </c>
      <c r="AW544" s="340">
        <f>VLOOKUP($O544,'360'!$A$2:$AN$363,28,FALSE)/100+1/10^(3+AW$476)</f>
        <v>0.86000999999999994</v>
      </c>
      <c r="AX544" s="340">
        <f>VLOOKUP($O544,'360'!$A$2:$AN$363,29,FALSE)/100+1/10^(3+AX$476)</f>
        <v>0.30000000999999998</v>
      </c>
      <c r="AY544" s="340">
        <f>VLOOKUP($O544,'360'!$A$2:$AN$363,30,FALSE)/100+1/10^(3+AY$476)</f>
        <v>0.63000100000000003</v>
      </c>
      <c r="BA544" s="499" t="str">
        <f t="shared" si="411"/>
        <v>B GW RU</v>
      </c>
      <c r="BB544" s="284" t="str">
        <f t="shared" si="412"/>
        <v>être le premier (et s'enrichir)</v>
      </c>
    </row>
    <row r="545" spans="1:54" x14ac:dyDescent="0.15">
      <c r="A545" s="432">
        <v>69</v>
      </c>
      <c r="B545" s="457" t="str">
        <f t="shared" si="404"/>
        <v>RB UG W</v>
      </c>
      <c r="C545" s="284" t="str">
        <f t="shared" si="405"/>
        <v>être tout-puissant -BR (et suivre ses idées)</v>
      </c>
      <c r="D545" s="284" t="str">
        <f t="shared" si="406"/>
        <v>obtenir satisfaction sans limite (et explorer sans contrainte)</v>
      </c>
      <c r="E545" s="493">
        <f t="shared" si="407"/>
        <v>0.56724840268710564</v>
      </c>
      <c r="F545" s="480" t="str">
        <f t="shared" si="408"/>
        <v>BR/w</v>
      </c>
      <c r="N545" s="284">
        <f t="shared" si="413"/>
        <v>187</v>
      </c>
      <c r="O545" s="494" t="str">
        <f>'360'!A70</f>
        <v>B GU WR</v>
      </c>
      <c r="P545" s="284" t="str">
        <f t="shared" si="409"/>
        <v>être meilleur (et construire une vie parfaite)</v>
      </c>
      <c r="Q545" s="432" t="str">
        <f>VLOOKUP(O545,'360'!A70:AN431,13,FALSE)</f>
        <v>B</v>
      </c>
      <c r="R545" s="432" t="str">
        <f>VLOOKUP(O545,'360'!A70:AN431,14,FALSE)</f>
        <v>G</v>
      </c>
      <c r="S545" s="432" t="str">
        <f>VLOOKUP(O545,'360'!A70:AN431,15,FALSE)</f>
        <v>U</v>
      </c>
      <c r="T545" s="432" t="str">
        <f>VLOOKUP(O545,'360'!A70:AN431,16,FALSE)</f>
        <v>W</v>
      </c>
      <c r="U545" s="432" t="str">
        <f>VLOOKUP(O545,'360'!A70:AN431,17,FALSE)</f>
        <v>R</v>
      </c>
      <c r="W545" s="478">
        <f t="shared" si="414"/>
        <v>0.603422013773939</v>
      </c>
      <c r="X545" s="478">
        <f t="shared" si="414"/>
        <v>0.7113635278231476</v>
      </c>
      <c r="Y545" s="478">
        <f t="shared" si="414"/>
        <v>0.27655325976058664</v>
      </c>
      <c r="Z545" s="478">
        <f t="shared" si="414"/>
        <v>0.2515838760986146</v>
      </c>
      <c r="AA545" s="478">
        <f t="shared" si="402"/>
        <v>0.92158537090406001</v>
      </c>
      <c r="AB545" s="1582">
        <f t="shared" si="415"/>
        <v>0.54113180550302242</v>
      </c>
      <c r="AG545" s="1584">
        <f t="shared" si="416"/>
        <v>0.38817574067069655</v>
      </c>
      <c r="AL545" s="497">
        <f t="shared" si="410"/>
        <v>0.54113180550302242</v>
      </c>
      <c r="AM545" s="468">
        <f t="shared" si="417"/>
        <v>0.603422013773939</v>
      </c>
      <c r="AN545" s="468">
        <f t="shared" si="417"/>
        <v>0.7113635278231476</v>
      </c>
      <c r="AO545" s="468">
        <f t="shared" si="417"/>
        <v>0.27655325976058664</v>
      </c>
      <c r="AP545" s="468">
        <f t="shared" si="417"/>
        <v>0.2515838760986146</v>
      </c>
      <c r="AQ545" s="468">
        <f t="shared" si="403"/>
        <v>0.92158537090406001</v>
      </c>
      <c r="AT545" s="498">
        <f t="shared" si="418"/>
        <v>2.51011111</v>
      </c>
      <c r="AU545" s="340">
        <f>VLOOKUP($O545,'360'!$A$2:$AN$363,26,FALSE)/100+1/10^(3+AU$476)</f>
        <v>0.30009999999999998</v>
      </c>
      <c r="AV545" s="340">
        <f>VLOOKUP($O545,'360'!$A$2:$AN$363,27,FALSE)/100+1/10^(3+AV$476)</f>
        <v>0.52000009999999997</v>
      </c>
      <c r="AW545" s="340">
        <f>VLOOKUP($O545,'360'!$A$2:$AN$363,28,FALSE)/100+1/10^(3+AW$476)</f>
        <v>0.86000999999999994</v>
      </c>
      <c r="AX545" s="340">
        <f>VLOOKUP($O545,'360'!$A$2:$AN$363,29,FALSE)/100+1/10^(3+AX$476)</f>
        <v>0.20000001000000001</v>
      </c>
      <c r="AY545" s="340">
        <f>VLOOKUP($O545,'360'!$A$2:$AN$363,30,FALSE)/100+1/10^(3+AY$476)</f>
        <v>0.63000100000000003</v>
      </c>
      <c r="BA545" s="499" t="str">
        <f t="shared" si="411"/>
        <v>B GU WR</v>
      </c>
      <c r="BB545" s="284" t="str">
        <f t="shared" si="412"/>
        <v>être meilleur (et construire une vie parfaite)</v>
      </c>
    </row>
    <row r="546" spans="1:54" x14ac:dyDescent="0.15">
      <c r="A546" s="432">
        <v>70</v>
      </c>
      <c r="B546" s="457" t="str">
        <f t="shared" si="404"/>
        <v>RU WG B</v>
      </c>
      <c r="C546" s="284" t="str">
        <f t="shared" si="405"/>
        <v>partager ses idées (et assister le monde)</v>
      </c>
      <c r="D546" s="284" t="str">
        <f t="shared" si="406"/>
        <v>communiquer des idées nouvelles (et servir la société sans enjeu de pouvoir)</v>
      </c>
      <c r="E546" s="493">
        <f t="shared" si="407"/>
        <v>0.56442207924123056</v>
      </c>
      <c r="F546" s="480" t="str">
        <f t="shared" si="408"/>
        <v>UR/b</v>
      </c>
      <c r="N546" s="284">
        <f t="shared" si="413"/>
        <v>81</v>
      </c>
      <c r="O546" s="494" t="str">
        <f>'360'!A71</f>
        <v>B GU RW</v>
      </c>
      <c r="P546" s="284" t="str">
        <f t="shared" si="409"/>
        <v>être meilleur (et servir ses intérêts)</v>
      </c>
      <c r="Q546" s="432" t="str">
        <f>VLOOKUP(O546,'360'!A71:AN432,13,FALSE)</f>
        <v>B</v>
      </c>
      <c r="R546" s="432" t="str">
        <f>VLOOKUP(O546,'360'!A71:AN432,14,FALSE)</f>
        <v>G</v>
      </c>
      <c r="S546" s="432" t="str">
        <f>VLOOKUP(O546,'360'!A71:AN432,15,FALSE)</f>
        <v>U</v>
      </c>
      <c r="T546" s="432" t="str">
        <f>VLOOKUP(O546,'360'!A71:AN432,16,FALSE)</f>
        <v>R</v>
      </c>
      <c r="U546" s="432" t="str">
        <f>VLOOKUP(O546,'360'!A71:AN432,17,FALSE)</f>
        <v>W</v>
      </c>
      <c r="W546" s="478">
        <f t="shared" si="414"/>
        <v>0.90498224054752174</v>
      </c>
      <c r="X546" s="478">
        <f t="shared" si="414"/>
        <v>0.7113635278231476</v>
      </c>
      <c r="Y546" s="478">
        <f t="shared" si="414"/>
        <v>0.27655325976058664</v>
      </c>
      <c r="Z546" s="478">
        <f t="shared" si="414"/>
        <v>0.37737580785832531</v>
      </c>
      <c r="AA546" s="478">
        <f t="shared" si="402"/>
        <v>0.92158537090406001</v>
      </c>
      <c r="AB546" s="1582">
        <f t="shared" si="415"/>
        <v>0.65842413866217797</v>
      </c>
      <c r="AG546" s="1584">
        <f t="shared" si="416"/>
        <v>0.54456551821623733</v>
      </c>
      <c r="AL546" s="497">
        <f t="shared" si="410"/>
        <v>0.65842413866217797</v>
      </c>
      <c r="AM546" s="468">
        <f t="shared" si="417"/>
        <v>0.90498224054752174</v>
      </c>
      <c r="AN546" s="468">
        <f t="shared" si="417"/>
        <v>0.7113635278231476</v>
      </c>
      <c r="AO546" s="468">
        <f t="shared" si="417"/>
        <v>0.27655325976058664</v>
      </c>
      <c r="AP546" s="468">
        <f t="shared" si="417"/>
        <v>0.37737580785832531</v>
      </c>
      <c r="AQ546" s="468">
        <f t="shared" si="403"/>
        <v>0.92158537090406001</v>
      </c>
      <c r="AT546" s="498">
        <f t="shared" si="418"/>
        <v>2.51011111</v>
      </c>
      <c r="AU546" s="340">
        <f>VLOOKUP($O546,'360'!$A$2:$AN$363,26,FALSE)/100+1/10^(3+AU$476)</f>
        <v>0.2001</v>
      </c>
      <c r="AV546" s="340">
        <f>VLOOKUP($O546,'360'!$A$2:$AN$363,27,FALSE)/100+1/10^(3+AV$476)</f>
        <v>0.52000009999999997</v>
      </c>
      <c r="AW546" s="340">
        <f>VLOOKUP($O546,'360'!$A$2:$AN$363,28,FALSE)/100+1/10^(3+AW$476)</f>
        <v>0.86000999999999994</v>
      </c>
      <c r="AX546" s="340">
        <f>VLOOKUP($O546,'360'!$A$2:$AN$363,29,FALSE)/100+1/10^(3+AX$476)</f>
        <v>0.30000000999999998</v>
      </c>
      <c r="AY546" s="340">
        <f>VLOOKUP($O546,'360'!$A$2:$AN$363,30,FALSE)/100+1/10^(3+AY$476)</f>
        <v>0.63000100000000003</v>
      </c>
      <c r="BA546" s="499" t="str">
        <f t="shared" si="411"/>
        <v>B GU RW</v>
      </c>
      <c r="BB546" s="284" t="str">
        <f t="shared" si="412"/>
        <v>être meilleur (et servir ses intérêts)</v>
      </c>
    </row>
    <row r="547" spans="1:54" x14ac:dyDescent="0.15">
      <c r="A547" s="432">
        <v>71</v>
      </c>
      <c r="B547" s="457" t="str">
        <f t="shared" si="404"/>
        <v>R UW GB</v>
      </c>
      <c r="C547" s="284" t="str">
        <f t="shared" si="405"/>
        <v>impulser le progrès (et partager ses idées)</v>
      </c>
      <c r="D547" s="284" t="str">
        <f t="shared" si="406"/>
        <v>être à l'origine des changements bénéfiques (et communiquer des idées nouvelles)</v>
      </c>
      <c r="E547" s="493">
        <f t="shared" si="407"/>
        <v>0.56236175423376566</v>
      </c>
      <c r="F547" s="480" t="str">
        <f t="shared" si="408"/>
        <v>R.wu</v>
      </c>
      <c r="N547" s="284">
        <f t="shared" si="413"/>
        <v>250</v>
      </c>
      <c r="O547" s="494" t="str">
        <f>'360'!A72</f>
        <v>B GR WU</v>
      </c>
      <c r="P547" s="284" t="str">
        <f t="shared" si="409"/>
        <v>être fort (et s'enrichir)</v>
      </c>
      <c r="Q547" s="432" t="str">
        <f>VLOOKUP(O547,'360'!A72:AN433,13,FALSE)</f>
        <v>B</v>
      </c>
      <c r="R547" s="432" t="str">
        <f>VLOOKUP(O547,'360'!A72:AN433,14,FALSE)</f>
        <v>G</v>
      </c>
      <c r="S547" s="432" t="str">
        <f>VLOOKUP(O547,'360'!A72:AN433,15,FALSE)</f>
        <v>R</v>
      </c>
      <c r="T547" s="432" t="str">
        <f>VLOOKUP(O547,'360'!A72:AN433,16,FALSE)</f>
        <v>W</v>
      </c>
      <c r="U547" s="432" t="str">
        <f>VLOOKUP(O547,'360'!A72:AN433,17,FALSE)</f>
        <v>U</v>
      </c>
      <c r="W547" s="478">
        <f t="shared" si="414"/>
        <v>0.603422013773939</v>
      </c>
      <c r="X547" s="478">
        <f t="shared" si="414"/>
        <v>0.2736014410400735</v>
      </c>
      <c r="Y547" s="478">
        <f t="shared" si="414"/>
        <v>0.27655325976058664</v>
      </c>
      <c r="Z547" s="478">
        <f t="shared" si="414"/>
        <v>0.65411805772968901</v>
      </c>
      <c r="AA547" s="478">
        <f t="shared" si="402"/>
        <v>0.92158537090406001</v>
      </c>
      <c r="AB547" s="1582">
        <f t="shared" si="415"/>
        <v>0.47806647324501245</v>
      </c>
      <c r="AG547" s="1584">
        <f t="shared" si="416"/>
        <v>0.30408863099334993</v>
      </c>
      <c r="AL547" s="497">
        <f t="shared" si="410"/>
        <v>0.47806647324501245</v>
      </c>
      <c r="AM547" s="468">
        <f t="shared" si="417"/>
        <v>0.603422013773939</v>
      </c>
      <c r="AN547" s="468">
        <f t="shared" si="417"/>
        <v>0.2736014410400735</v>
      </c>
      <c r="AO547" s="468">
        <f t="shared" si="417"/>
        <v>0.27655325976058664</v>
      </c>
      <c r="AP547" s="468">
        <f t="shared" si="417"/>
        <v>0.65411805772968901</v>
      </c>
      <c r="AQ547" s="468">
        <f t="shared" si="403"/>
        <v>0.92158537090406001</v>
      </c>
      <c r="AT547" s="498">
        <f t="shared" si="418"/>
        <v>2.51011111</v>
      </c>
      <c r="AU547" s="340">
        <f>VLOOKUP($O547,'360'!$A$2:$AN$363,26,FALSE)/100+1/10^(3+AU$476)</f>
        <v>0.30009999999999998</v>
      </c>
      <c r="AV547" s="340">
        <f>VLOOKUP($O547,'360'!$A$2:$AN$363,27,FALSE)/100+1/10^(3+AV$476)</f>
        <v>0.20000010000000001</v>
      </c>
      <c r="AW547" s="340">
        <f>VLOOKUP($O547,'360'!$A$2:$AN$363,28,FALSE)/100+1/10^(3+AW$476)</f>
        <v>0.86000999999999994</v>
      </c>
      <c r="AX547" s="340">
        <f>VLOOKUP($O547,'360'!$A$2:$AN$363,29,FALSE)/100+1/10^(3+AX$476)</f>
        <v>0.52000001000000007</v>
      </c>
      <c r="AY547" s="340">
        <f>VLOOKUP($O547,'360'!$A$2:$AN$363,30,FALSE)/100+1/10^(3+AY$476)</f>
        <v>0.63000100000000003</v>
      </c>
      <c r="BA547" s="499" t="str">
        <f t="shared" si="411"/>
        <v>B GR WU</v>
      </c>
      <c r="BB547" s="284" t="str">
        <f t="shared" si="412"/>
        <v>être fort (et s'enrichir)</v>
      </c>
    </row>
    <row r="548" spans="1:54" x14ac:dyDescent="0.15">
      <c r="A548" s="432">
        <v>72</v>
      </c>
      <c r="B548" s="457" t="str">
        <f t="shared" si="404"/>
        <v>GR B UW</v>
      </c>
      <c r="C548" s="284" t="str">
        <f t="shared" si="405"/>
        <v>adorer sa vie (et servir ses intérêts)</v>
      </c>
      <c r="D548" s="284" t="str">
        <f t="shared" si="406"/>
        <v>vivre ses envies (et être son unique priorité)</v>
      </c>
      <c r="E548" s="493">
        <f t="shared" si="407"/>
        <v>0.56190207940651316</v>
      </c>
      <c r="F548" s="480" t="str">
        <f t="shared" si="408"/>
        <v>RG.b</v>
      </c>
      <c r="N548" s="284">
        <f t="shared" si="413"/>
        <v>111</v>
      </c>
      <c r="O548" s="494" t="str">
        <f>'360'!A73</f>
        <v>B GR UW</v>
      </c>
      <c r="P548" s="284" t="str">
        <f t="shared" si="409"/>
        <v>être fort (et servir ses intérêts)</v>
      </c>
      <c r="Q548" s="432" t="str">
        <f>VLOOKUP(O548,'360'!A73:AN434,13,FALSE)</f>
        <v>B</v>
      </c>
      <c r="R548" s="432" t="str">
        <f>VLOOKUP(O548,'360'!A73:AN434,14,FALSE)</f>
        <v>G</v>
      </c>
      <c r="S548" s="432" t="str">
        <f>VLOOKUP(O548,'360'!A73:AN434,15,FALSE)</f>
        <v>R</v>
      </c>
      <c r="T548" s="432" t="str">
        <f>VLOOKUP(O548,'360'!A73:AN434,16,FALSE)</f>
        <v>U</v>
      </c>
      <c r="U548" s="432" t="str">
        <f>VLOOKUP(O548,'360'!A73:AN434,17,FALSE)</f>
        <v>W</v>
      </c>
      <c r="W548" s="478">
        <f t="shared" si="414"/>
        <v>0.90498224054752174</v>
      </c>
      <c r="X548" s="478">
        <f t="shared" si="414"/>
        <v>0.41040209315978415</v>
      </c>
      <c r="Y548" s="478">
        <f t="shared" si="414"/>
        <v>0.27655325976058664</v>
      </c>
      <c r="Z548" s="478">
        <f t="shared" si="414"/>
        <v>0.65411805772968901</v>
      </c>
      <c r="AA548" s="478">
        <f t="shared" si="402"/>
        <v>0.92158537090406001</v>
      </c>
      <c r="AB548" s="1582">
        <f t="shared" si="415"/>
        <v>0.61506672273479623</v>
      </c>
      <c r="AG548" s="1584">
        <f t="shared" si="416"/>
        <v>0.48675563031306163</v>
      </c>
      <c r="AL548" s="497">
        <f t="shared" si="410"/>
        <v>0.61506672273479623</v>
      </c>
      <c r="AM548" s="468">
        <f t="shared" si="417"/>
        <v>0.90498224054752174</v>
      </c>
      <c r="AN548" s="468">
        <f t="shared" si="417"/>
        <v>0.41040209315978415</v>
      </c>
      <c r="AO548" s="468">
        <f t="shared" si="417"/>
        <v>0.27655325976058664</v>
      </c>
      <c r="AP548" s="468">
        <f t="shared" si="417"/>
        <v>0.65411805772968901</v>
      </c>
      <c r="AQ548" s="468">
        <f t="shared" si="403"/>
        <v>0.92158537090406001</v>
      </c>
      <c r="AT548" s="498">
        <f t="shared" si="418"/>
        <v>2.51011111</v>
      </c>
      <c r="AU548" s="340">
        <f>VLOOKUP($O548,'360'!$A$2:$AN$363,26,FALSE)/100+1/10^(3+AU$476)</f>
        <v>0.2001</v>
      </c>
      <c r="AV548" s="340">
        <f>VLOOKUP($O548,'360'!$A$2:$AN$363,27,FALSE)/100+1/10^(3+AV$476)</f>
        <v>0.30000009999999999</v>
      </c>
      <c r="AW548" s="340">
        <f>VLOOKUP($O548,'360'!$A$2:$AN$363,28,FALSE)/100+1/10^(3+AW$476)</f>
        <v>0.86000999999999994</v>
      </c>
      <c r="AX548" s="340">
        <f>VLOOKUP($O548,'360'!$A$2:$AN$363,29,FALSE)/100+1/10^(3+AX$476)</f>
        <v>0.52000001000000007</v>
      </c>
      <c r="AY548" s="340">
        <f>VLOOKUP($O548,'360'!$A$2:$AN$363,30,FALSE)/100+1/10^(3+AY$476)</f>
        <v>0.63000100000000003</v>
      </c>
      <c r="BA548" s="499" t="str">
        <f t="shared" si="411"/>
        <v>B GR UW</v>
      </c>
      <c r="BB548" s="284" t="str">
        <f t="shared" si="412"/>
        <v>être fort (et servir ses intérêts)</v>
      </c>
    </row>
    <row r="549" spans="1:54" x14ac:dyDescent="0.15">
      <c r="A549" s="432">
        <v>73</v>
      </c>
      <c r="B549" s="457" t="str">
        <f t="shared" si="404"/>
        <v>R BG UW</v>
      </c>
      <c r="C549" s="284" t="str">
        <f t="shared" si="405"/>
        <v>agir à sa guise -R- (et être tout-puissant -BR)</v>
      </c>
      <c r="D549" s="284" t="str">
        <f t="shared" si="406"/>
        <v>vivre à son seul rythme (et obtenir satisfaction sans limite)</v>
      </c>
      <c r="E549" s="493">
        <f t="shared" si="407"/>
        <v>0.55941742341010459</v>
      </c>
      <c r="F549" s="480" t="str">
        <f t="shared" si="408"/>
        <v>R.bg</v>
      </c>
      <c r="N549" s="284">
        <f t="shared" si="413"/>
        <v>142</v>
      </c>
      <c r="O549" s="494" t="str">
        <f>'360'!A74</f>
        <v>R WU BG</v>
      </c>
      <c r="P549" s="284" t="str">
        <f t="shared" si="409"/>
        <v>impulser le progrès (et faire progresser le monde)</v>
      </c>
      <c r="Q549" s="432" t="str">
        <f>VLOOKUP(O549,'360'!A74:AN435,13,FALSE)</f>
        <v>R</v>
      </c>
      <c r="R549" s="432" t="str">
        <f>VLOOKUP(O549,'360'!A74:AN435,14,FALSE)</f>
        <v>W</v>
      </c>
      <c r="S549" s="432" t="str">
        <f>VLOOKUP(O549,'360'!A74:AN435,15,FALSE)</f>
        <v>U</v>
      </c>
      <c r="T549" s="432" t="str">
        <f>VLOOKUP(O549,'360'!A74:AN435,16,FALSE)</f>
        <v>B</v>
      </c>
      <c r="U549" s="432" t="str">
        <f>VLOOKUP(O549,'360'!A74:AN435,17,FALSE)</f>
        <v>G</v>
      </c>
      <c r="W549" s="478">
        <f t="shared" si="414"/>
        <v>0.28739397926290922</v>
      </c>
      <c r="X549" s="478">
        <f t="shared" si="414"/>
        <v>0.7113635278231476</v>
      </c>
      <c r="Y549" s="478">
        <f t="shared" si="414"/>
        <v>0.79276880412886941</v>
      </c>
      <c r="Z549" s="478">
        <f t="shared" si="414"/>
        <v>0.92437620432984013</v>
      </c>
      <c r="AA549" s="478">
        <f t="shared" si="402"/>
        <v>0.3444731338817747</v>
      </c>
      <c r="AB549" s="1582">
        <f t="shared" si="415"/>
        <v>0.59026373083567996</v>
      </c>
      <c r="AG549" s="1584">
        <f t="shared" si="416"/>
        <v>0.45368497444757327</v>
      </c>
      <c r="AL549" s="497">
        <f t="shared" si="410"/>
        <v>0.59026373083567996</v>
      </c>
      <c r="AM549" s="468">
        <f t="shared" si="417"/>
        <v>0.28739397926290922</v>
      </c>
      <c r="AN549" s="468">
        <f t="shared" si="417"/>
        <v>0.7113635278231476</v>
      </c>
      <c r="AO549" s="468">
        <f t="shared" si="417"/>
        <v>0.79276880412886941</v>
      </c>
      <c r="AP549" s="468">
        <f t="shared" si="417"/>
        <v>0.92437620432984013</v>
      </c>
      <c r="AQ549" s="468">
        <f t="shared" si="403"/>
        <v>0.3444731338817747</v>
      </c>
      <c r="AT549" s="498">
        <f t="shared" si="418"/>
        <v>2.51011111</v>
      </c>
      <c r="AU549" s="340">
        <f>VLOOKUP($O549,'360'!$A$2:$AN$363,26,FALSE)/100+1/10^(3+AU$476)</f>
        <v>0.63009999999999999</v>
      </c>
      <c r="AV549" s="340">
        <f>VLOOKUP($O549,'360'!$A$2:$AN$363,27,FALSE)/100+1/10^(3+AV$476)</f>
        <v>0.52000009999999997</v>
      </c>
      <c r="AW549" s="340">
        <f>VLOOKUP($O549,'360'!$A$2:$AN$363,28,FALSE)/100+1/10^(3+AW$476)</f>
        <v>0.30001</v>
      </c>
      <c r="AX549" s="340">
        <f>VLOOKUP($O549,'360'!$A$2:$AN$363,29,FALSE)/100+1/10^(3+AX$476)</f>
        <v>0.86000001000000004</v>
      </c>
      <c r="AY549" s="340">
        <f>VLOOKUP($O549,'360'!$A$2:$AN$363,30,FALSE)/100+1/10^(3+AY$476)</f>
        <v>0.20000100000000001</v>
      </c>
      <c r="BA549" s="499" t="str">
        <f t="shared" si="411"/>
        <v>R WU BG</v>
      </c>
      <c r="BB549" s="284" t="str">
        <f t="shared" si="412"/>
        <v>impulser le progrès (et faire progresser le monde)</v>
      </c>
    </row>
    <row r="550" spans="1:54" x14ac:dyDescent="0.15">
      <c r="A550" s="432">
        <v>74</v>
      </c>
      <c r="B550" s="457" t="str">
        <f t="shared" si="404"/>
        <v>R UB WG</v>
      </c>
      <c r="C550" s="284" t="str">
        <f t="shared" si="405"/>
        <v>suivre son  inspiration (et œuvrer pour le progrès)</v>
      </c>
      <c r="D550" s="284" t="str">
        <f t="shared" si="406"/>
        <v>aller là où bon nous semble (et innover avec efficacité)</v>
      </c>
      <c r="E550" s="493">
        <f t="shared" si="407"/>
        <v>0.55820727067417408</v>
      </c>
      <c r="F550" s="480" t="str">
        <f t="shared" si="408"/>
        <v>R.ub</v>
      </c>
      <c r="N550" s="284">
        <f t="shared" si="413"/>
        <v>118</v>
      </c>
      <c r="O550" s="494" t="str">
        <f>'360'!A75</f>
        <v>R WU GB</v>
      </c>
      <c r="P550" s="284" t="str">
        <f t="shared" si="409"/>
        <v>impulser le progrès (et assister le monde)</v>
      </c>
      <c r="Q550" s="432" t="str">
        <f>VLOOKUP(O550,'360'!A75:AN436,13,FALSE)</f>
        <v>R</v>
      </c>
      <c r="R550" s="432" t="str">
        <f>VLOOKUP(O550,'360'!A75:AN436,14,FALSE)</f>
        <v>W</v>
      </c>
      <c r="S550" s="432" t="str">
        <f>VLOOKUP(O550,'360'!A75:AN436,15,FALSE)</f>
        <v>U</v>
      </c>
      <c r="T550" s="432" t="str">
        <f>VLOOKUP(O550,'360'!A75:AN436,16,FALSE)</f>
        <v>G</v>
      </c>
      <c r="U550" s="432" t="str">
        <f>VLOOKUP(O550,'360'!A75:AN436,17,FALSE)</f>
        <v>B</v>
      </c>
      <c r="W550" s="478">
        <f t="shared" si="414"/>
        <v>0.28739397926290922</v>
      </c>
      <c r="X550" s="478">
        <f t="shared" si="414"/>
        <v>0.7113635278231476</v>
      </c>
      <c r="Y550" s="478">
        <f t="shared" si="414"/>
        <v>0.84094855137494451</v>
      </c>
      <c r="Z550" s="478">
        <f t="shared" si="414"/>
        <v>0.92437620432984013</v>
      </c>
      <c r="AA550" s="478">
        <f t="shared" si="402"/>
        <v>0.51670883964413317</v>
      </c>
      <c r="AB550" s="1582">
        <f t="shared" si="415"/>
        <v>0.61138206066905232</v>
      </c>
      <c r="AG550" s="1584">
        <f t="shared" si="416"/>
        <v>0.48184274755873641</v>
      </c>
      <c r="AL550" s="497">
        <f t="shared" si="410"/>
        <v>0.61138206066905232</v>
      </c>
      <c r="AM550" s="468">
        <f t="shared" si="417"/>
        <v>0.28739397926290922</v>
      </c>
      <c r="AN550" s="468">
        <f t="shared" si="417"/>
        <v>0.7113635278231476</v>
      </c>
      <c r="AO550" s="468">
        <f t="shared" si="417"/>
        <v>0.84094855137494451</v>
      </c>
      <c r="AP550" s="468">
        <f t="shared" si="417"/>
        <v>0.92437620432984013</v>
      </c>
      <c r="AQ550" s="468">
        <f t="shared" si="403"/>
        <v>0.51670883964413317</v>
      </c>
      <c r="AT550" s="498">
        <f t="shared" si="418"/>
        <v>2.51011111</v>
      </c>
      <c r="AU550" s="340">
        <f>VLOOKUP($O550,'360'!$A$2:$AN$363,26,FALSE)/100+1/10^(3+AU$476)</f>
        <v>0.63009999999999999</v>
      </c>
      <c r="AV550" s="340">
        <f>VLOOKUP($O550,'360'!$A$2:$AN$363,27,FALSE)/100+1/10^(3+AV$476)</f>
        <v>0.52000009999999997</v>
      </c>
      <c r="AW550" s="340">
        <f>VLOOKUP($O550,'360'!$A$2:$AN$363,28,FALSE)/100+1/10^(3+AW$476)</f>
        <v>0.20001000000000002</v>
      </c>
      <c r="AX550" s="340">
        <f>VLOOKUP($O550,'360'!$A$2:$AN$363,29,FALSE)/100+1/10^(3+AX$476)</f>
        <v>0.86000001000000004</v>
      </c>
      <c r="AY550" s="340">
        <f>VLOOKUP($O550,'360'!$A$2:$AN$363,30,FALSE)/100+1/10^(3+AY$476)</f>
        <v>0.30000099999999996</v>
      </c>
      <c r="BA550" s="499" t="str">
        <f t="shared" si="411"/>
        <v>R WU GB</v>
      </c>
      <c r="BB550" s="284" t="str">
        <f t="shared" si="412"/>
        <v>impulser le progrès (et assister le monde)</v>
      </c>
    </row>
    <row r="551" spans="1:54" x14ac:dyDescent="0.15">
      <c r="A551" s="432">
        <v>75</v>
      </c>
      <c r="B551" s="457" t="str">
        <f t="shared" si="404"/>
        <v>RB G UW</v>
      </c>
      <c r="C551" s="284" t="str">
        <f t="shared" si="405"/>
        <v>vivre en conquérant (et vivre avec légèreté)</v>
      </c>
      <c r="D551" s="284" t="str">
        <f t="shared" si="406"/>
        <v>propulser le monde dans son sens (et mettre sa joie au commandes)</v>
      </c>
      <c r="E551" s="493">
        <f t="shared" si="407"/>
        <v>0.55643256391603912</v>
      </c>
      <c r="F551" s="480" t="str">
        <f t="shared" si="408"/>
        <v>BR.g</v>
      </c>
      <c r="N551" s="284">
        <f t="shared" si="413"/>
        <v>278</v>
      </c>
      <c r="O551" s="494" t="str">
        <f>'360'!A76</f>
        <v>R WB UG</v>
      </c>
      <c r="P551" s="284" t="str">
        <f t="shared" si="409"/>
        <v>dicter sa loi (et faire progresser le monde)</v>
      </c>
      <c r="Q551" s="432" t="str">
        <f>VLOOKUP(O551,'360'!A76:AN437,13,FALSE)</f>
        <v>R</v>
      </c>
      <c r="R551" s="432" t="str">
        <f>VLOOKUP(O551,'360'!A76:AN437,14,FALSE)</f>
        <v>W</v>
      </c>
      <c r="S551" s="432" t="str">
        <f>VLOOKUP(O551,'360'!A76:AN437,15,FALSE)</f>
        <v>B</v>
      </c>
      <c r="T551" s="432" t="str">
        <f>VLOOKUP(O551,'360'!A76:AN437,16,FALSE)</f>
        <v>U</v>
      </c>
      <c r="U551" s="432" t="str">
        <f>VLOOKUP(O551,'360'!A76:AN437,17,FALSE)</f>
        <v>G</v>
      </c>
      <c r="W551" s="478">
        <f t="shared" si="414"/>
        <v>0.28739397926290922</v>
      </c>
      <c r="X551" s="478">
        <f t="shared" si="414"/>
        <v>0.41040209315978415</v>
      </c>
      <c r="Y551" s="478">
        <f t="shared" si="414"/>
        <v>0.45737306768466396</v>
      </c>
      <c r="Z551" s="478">
        <f t="shared" si="414"/>
        <v>0.92437620432984013</v>
      </c>
      <c r="AA551" s="478">
        <f t="shared" si="402"/>
        <v>0.3444731338817747</v>
      </c>
      <c r="AB551" s="1582">
        <f t="shared" si="415"/>
        <v>0.44292820096994201</v>
      </c>
      <c r="AG551" s="1584">
        <f t="shared" si="416"/>
        <v>0.25723760129325601</v>
      </c>
      <c r="AL551" s="497">
        <f t="shared" si="410"/>
        <v>0.44292820096994201</v>
      </c>
      <c r="AM551" s="468">
        <f t="shared" si="417"/>
        <v>0.28739397926290922</v>
      </c>
      <c r="AN551" s="468">
        <f t="shared" si="417"/>
        <v>0.41040209315978415</v>
      </c>
      <c r="AO551" s="468">
        <f t="shared" si="417"/>
        <v>0.45737306768466396</v>
      </c>
      <c r="AP551" s="468">
        <f t="shared" si="417"/>
        <v>0.92437620432984013</v>
      </c>
      <c r="AQ551" s="468">
        <f t="shared" si="403"/>
        <v>0.3444731338817747</v>
      </c>
      <c r="AT551" s="498">
        <f t="shared" si="418"/>
        <v>2.51011111</v>
      </c>
      <c r="AU551" s="340">
        <f>VLOOKUP($O551,'360'!$A$2:$AN$363,26,FALSE)/100+1/10^(3+AU$476)</f>
        <v>0.63009999999999999</v>
      </c>
      <c r="AV551" s="340">
        <f>VLOOKUP($O551,'360'!$A$2:$AN$363,27,FALSE)/100+1/10^(3+AV$476)</f>
        <v>0.30000009999999999</v>
      </c>
      <c r="AW551" s="340">
        <f>VLOOKUP($O551,'360'!$A$2:$AN$363,28,FALSE)/100+1/10^(3+AW$476)</f>
        <v>0.52000999999999997</v>
      </c>
      <c r="AX551" s="340">
        <f>VLOOKUP($O551,'360'!$A$2:$AN$363,29,FALSE)/100+1/10^(3+AX$476)</f>
        <v>0.86000001000000004</v>
      </c>
      <c r="AY551" s="340">
        <f>VLOOKUP($O551,'360'!$A$2:$AN$363,30,FALSE)/100+1/10^(3+AY$476)</f>
        <v>0.20000100000000001</v>
      </c>
      <c r="BA551" s="499" t="str">
        <f t="shared" si="411"/>
        <v>R WB UG</v>
      </c>
      <c r="BB551" s="284" t="str">
        <f t="shared" si="412"/>
        <v>dicter sa loi (et faire progresser le monde)</v>
      </c>
    </row>
    <row r="552" spans="1:54" x14ac:dyDescent="0.15">
      <c r="A552" s="432">
        <v>76</v>
      </c>
      <c r="B552" s="457" t="str">
        <f t="shared" si="404"/>
        <v>G BU RW</v>
      </c>
      <c r="C552" s="284" t="str">
        <f t="shared" si="405"/>
        <v>soigner son bien-être (et servir ses intérêts)</v>
      </c>
      <c r="D552" s="284" t="str">
        <f t="shared" si="406"/>
        <v>peaufiner ses conditions de vie (et être son unique priorité)</v>
      </c>
      <c r="E552" s="493">
        <f t="shared" si="407"/>
        <v>0.54958033049583122</v>
      </c>
      <c r="F552" s="480" t="str">
        <f t="shared" si="408"/>
        <v>G.ub</v>
      </c>
      <c r="N552" s="284">
        <f t="shared" si="413"/>
        <v>287</v>
      </c>
      <c r="O552" s="494" t="str">
        <f>'360'!A77</f>
        <v>R WB GU</v>
      </c>
      <c r="P552" s="284" t="str">
        <f t="shared" si="409"/>
        <v>dicter sa loi (et protéger le monde)</v>
      </c>
      <c r="Q552" s="432" t="str">
        <f>VLOOKUP(O552,'360'!A77:AN438,13,FALSE)</f>
        <v>R</v>
      </c>
      <c r="R552" s="432" t="str">
        <f>VLOOKUP(O552,'360'!A77:AN438,14,FALSE)</f>
        <v>W</v>
      </c>
      <c r="S552" s="432" t="str">
        <f>VLOOKUP(O552,'360'!A77:AN438,15,FALSE)</f>
        <v>B</v>
      </c>
      <c r="T552" s="432" t="str">
        <f>VLOOKUP(O552,'360'!A77:AN438,16,FALSE)</f>
        <v>G</v>
      </c>
      <c r="U552" s="432" t="str">
        <f>VLOOKUP(O552,'360'!A77:AN438,17,FALSE)</f>
        <v>U</v>
      </c>
      <c r="W552" s="478">
        <f t="shared" si="414"/>
        <v>0.28739397926290922</v>
      </c>
      <c r="X552" s="478">
        <f t="shared" si="414"/>
        <v>0.2736014410400735</v>
      </c>
      <c r="Y552" s="478">
        <f t="shared" si="414"/>
        <v>0.45737306768466396</v>
      </c>
      <c r="Z552" s="478">
        <f t="shared" si="414"/>
        <v>0.92437620432984013</v>
      </c>
      <c r="AA552" s="478">
        <f t="shared" si="402"/>
        <v>0.51670883964413317</v>
      </c>
      <c r="AB552" s="1582">
        <f t="shared" si="415"/>
        <v>0.41793040745550969</v>
      </c>
      <c r="AG552" s="1584">
        <f t="shared" si="416"/>
        <v>0.22390720994067959</v>
      </c>
      <c r="AL552" s="497">
        <f t="shared" si="410"/>
        <v>0.41793040745550969</v>
      </c>
      <c r="AM552" s="468">
        <f t="shared" si="417"/>
        <v>0.28739397926290922</v>
      </c>
      <c r="AN552" s="468">
        <f t="shared" si="417"/>
        <v>0.2736014410400735</v>
      </c>
      <c r="AO552" s="468">
        <f t="shared" si="417"/>
        <v>0.45737306768466396</v>
      </c>
      <c r="AP552" s="468">
        <f t="shared" si="417"/>
        <v>0.92437620432984013</v>
      </c>
      <c r="AQ552" s="468">
        <f t="shared" si="403"/>
        <v>0.51670883964413317</v>
      </c>
      <c r="AT552" s="498">
        <f t="shared" si="418"/>
        <v>2.51011111</v>
      </c>
      <c r="AU552" s="340">
        <f>VLOOKUP($O552,'360'!$A$2:$AN$363,26,FALSE)/100+1/10^(3+AU$476)</f>
        <v>0.63009999999999999</v>
      </c>
      <c r="AV552" s="340">
        <f>VLOOKUP($O552,'360'!$A$2:$AN$363,27,FALSE)/100+1/10^(3+AV$476)</f>
        <v>0.20000010000000001</v>
      </c>
      <c r="AW552" s="340">
        <f>VLOOKUP($O552,'360'!$A$2:$AN$363,28,FALSE)/100+1/10^(3+AW$476)</f>
        <v>0.52000999999999997</v>
      </c>
      <c r="AX552" s="340">
        <f>VLOOKUP($O552,'360'!$A$2:$AN$363,29,FALSE)/100+1/10^(3+AX$476)</f>
        <v>0.86000001000000004</v>
      </c>
      <c r="AY552" s="340">
        <f>VLOOKUP($O552,'360'!$A$2:$AN$363,30,FALSE)/100+1/10^(3+AY$476)</f>
        <v>0.30000099999999996</v>
      </c>
      <c r="BA552" s="499" t="str">
        <f t="shared" si="411"/>
        <v>R WB GU</v>
      </c>
      <c r="BB552" s="284" t="str">
        <f t="shared" si="412"/>
        <v>dicter sa loi (et protéger le monde)</v>
      </c>
    </row>
    <row r="553" spans="1:54" x14ac:dyDescent="0.15">
      <c r="A553" s="432">
        <v>77</v>
      </c>
      <c r="B553" s="457" t="str">
        <f t="shared" si="404"/>
        <v>GR BU W</v>
      </c>
      <c r="C553" s="284" t="str">
        <f t="shared" si="405"/>
        <v>vivre avec légèreté (et servir ses intérêts)</v>
      </c>
      <c r="D553" s="284" t="str">
        <f t="shared" si="406"/>
        <v>mettre sa joie au commandes (et être son unique priorité)</v>
      </c>
      <c r="E553" s="493">
        <f t="shared" si="407"/>
        <v>0.54773458064928082</v>
      </c>
      <c r="F553" s="480" t="str">
        <f t="shared" si="408"/>
        <v>RG/w</v>
      </c>
      <c r="N553" s="284">
        <f t="shared" si="413"/>
        <v>170</v>
      </c>
      <c r="O553" s="494" t="str">
        <f>'360'!A78</f>
        <v>R WG UB</v>
      </c>
      <c r="P553" s="284" t="str">
        <f t="shared" si="409"/>
        <v>inspirer le monde (et assister le monde)</v>
      </c>
      <c r="Q553" s="432" t="str">
        <f>VLOOKUP(O553,'360'!A78:AN439,13,FALSE)</f>
        <v>R</v>
      </c>
      <c r="R553" s="432" t="str">
        <f>VLOOKUP(O553,'360'!A78:AN439,14,FALSE)</f>
        <v>W</v>
      </c>
      <c r="S553" s="432" t="str">
        <f>VLOOKUP(O553,'360'!A78:AN439,15,FALSE)</f>
        <v>G</v>
      </c>
      <c r="T553" s="432" t="str">
        <f>VLOOKUP(O553,'360'!A78:AN439,16,FALSE)</f>
        <v>U</v>
      </c>
      <c r="U553" s="432" t="str">
        <f>VLOOKUP(O553,'360'!A78:AN439,17,FALSE)</f>
        <v>B</v>
      </c>
      <c r="W553" s="478">
        <f t="shared" si="414"/>
        <v>0.28739397926290922</v>
      </c>
      <c r="X553" s="478">
        <f t="shared" si="414"/>
        <v>0.41040209315978415</v>
      </c>
      <c r="Y553" s="478">
        <f t="shared" si="414"/>
        <v>0.84094855137494451</v>
      </c>
      <c r="Z553" s="478">
        <f t="shared" si="414"/>
        <v>0.92437620432984013</v>
      </c>
      <c r="AA553" s="478">
        <f t="shared" si="402"/>
        <v>0.89562739232132205</v>
      </c>
      <c r="AB553" s="1582">
        <f t="shared" si="415"/>
        <v>0.55638691493730119</v>
      </c>
      <c r="AG553" s="1584">
        <f t="shared" si="416"/>
        <v>0.40851588658306826</v>
      </c>
      <c r="AL553" s="497">
        <f t="shared" si="410"/>
        <v>0.55638691493730119</v>
      </c>
      <c r="AM553" s="468">
        <f t="shared" si="417"/>
        <v>0.28739397926290922</v>
      </c>
      <c r="AN553" s="468">
        <f t="shared" si="417"/>
        <v>0.41040209315978415</v>
      </c>
      <c r="AO553" s="468">
        <f t="shared" si="417"/>
        <v>0.84094855137494451</v>
      </c>
      <c r="AP553" s="468">
        <f t="shared" si="417"/>
        <v>0.92437620432984013</v>
      </c>
      <c r="AQ553" s="468">
        <f t="shared" si="403"/>
        <v>0.89562739232132205</v>
      </c>
      <c r="AT553" s="498">
        <f t="shared" si="418"/>
        <v>2.51011111</v>
      </c>
      <c r="AU553" s="340">
        <f>VLOOKUP($O553,'360'!$A$2:$AN$363,26,FALSE)/100+1/10^(3+AU$476)</f>
        <v>0.63009999999999999</v>
      </c>
      <c r="AV553" s="340">
        <f>VLOOKUP($O553,'360'!$A$2:$AN$363,27,FALSE)/100+1/10^(3+AV$476)</f>
        <v>0.30000009999999999</v>
      </c>
      <c r="AW553" s="340">
        <f>VLOOKUP($O553,'360'!$A$2:$AN$363,28,FALSE)/100+1/10^(3+AW$476)</f>
        <v>0.20001000000000002</v>
      </c>
      <c r="AX553" s="340">
        <f>VLOOKUP($O553,'360'!$A$2:$AN$363,29,FALSE)/100+1/10^(3+AX$476)</f>
        <v>0.86000001000000004</v>
      </c>
      <c r="AY553" s="340">
        <f>VLOOKUP($O553,'360'!$A$2:$AN$363,30,FALSE)/100+1/10^(3+AY$476)</f>
        <v>0.52000100000000005</v>
      </c>
      <c r="BA553" s="499" t="str">
        <f t="shared" si="411"/>
        <v>R WG UB</v>
      </c>
      <c r="BB553" s="284" t="str">
        <f t="shared" si="412"/>
        <v>inspirer le monde (et assister le monde)</v>
      </c>
    </row>
    <row r="554" spans="1:54" x14ac:dyDescent="0.15">
      <c r="A554" s="432">
        <v>78</v>
      </c>
      <c r="B554" s="457" t="str">
        <f t="shared" si="404"/>
        <v>UR W BG</v>
      </c>
      <c r="C554" s="284" t="str">
        <f t="shared" si="405"/>
        <v>imaginer le progrès (et apporter de l'ordre au monde)</v>
      </c>
      <c r="D554" s="284" t="str">
        <f t="shared" si="406"/>
        <v>inventer des concepts utiles (et rendre l'organisation efficace)</v>
      </c>
      <c r="E554" s="493">
        <f t="shared" si="407"/>
        <v>0.54704035455911926</v>
      </c>
      <c r="F554" s="480" t="str">
        <f t="shared" si="408"/>
        <v>UR.w</v>
      </c>
      <c r="N554" s="284">
        <f t="shared" si="413"/>
        <v>212</v>
      </c>
      <c r="O554" s="494" t="str">
        <f>'360'!A79</f>
        <v>R WG BU</v>
      </c>
      <c r="P554" s="284" t="str">
        <f t="shared" si="409"/>
        <v>inspirer le monde (et protéger le monde)</v>
      </c>
      <c r="Q554" s="432" t="str">
        <f>VLOOKUP(O554,'360'!A79:AN440,13,FALSE)</f>
        <v>R</v>
      </c>
      <c r="R554" s="432" t="str">
        <f>VLOOKUP(O554,'360'!A79:AN440,14,FALSE)</f>
        <v>W</v>
      </c>
      <c r="S554" s="432" t="str">
        <f>VLOOKUP(O554,'360'!A79:AN440,15,FALSE)</f>
        <v>G</v>
      </c>
      <c r="T554" s="432" t="str">
        <f>VLOOKUP(O554,'360'!A79:AN440,16,FALSE)</f>
        <v>B</v>
      </c>
      <c r="U554" s="432" t="str">
        <f>VLOOKUP(O554,'360'!A79:AN440,17,FALSE)</f>
        <v>U</v>
      </c>
      <c r="W554" s="478">
        <f t="shared" si="414"/>
        <v>0.28739397926290922</v>
      </c>
      <c r="X554" s="478">
        <f t="shared" si="414"/>
        <v>0.2736014410400735</v>
      </c>
      <c r="Y554" s="478">
        <f t="shared" si="414"/>
        <v>0.79276880412886941</v>
      </c>
      <c r="Z554" s="478">
        <f t="shared" si="414"/>
        <v>0.92437620432984013</v>
      </c>
      <c r="AA554" s="478">
        <f t="shared" si="402"/>
        <v>0.89562739232132205</v>
      </c>
      <c r="AB554" s="1582">
        <f t="shared" si="415"/>
        <v>0.51027079158949673</v>
      </c>
      <c r="AG554" s="1584">
        <f t="shared" si="416"/>
        <v>0.34702772211932897</v>
      </c>
      <c r="AL554" s="497">
        <f t="shared" si="410"/>
        <v>0.51027079158949673</v>
      </c>
      <c r="AM554" s="468">
        <f t="shared" si="417"/>
        <v>0.28739397926290922</v>
      </c>
      <c r="AN554" s="468">
        <f t="shared" si="417"/>
        <v>0.2736014410400735</v>
      </c>
      <c r="AO554" s="468">
        <f t="shared" si="417"/>
        <v>0.79276880412886941</v>
      </c>
      <c r="AP554" s="468">
        <f t="shared" si="417"/>
        <v>0.92437620432984013</v>
      </c>
      <c r="AQ554" s="468">
        <f t="shared" si="403"/>
        <v>0.89562739232132205</v>
      </c>
      <c r="AT554" s="498">
        <f t="shared" si="418"/>
        <v>2.51011111</v>
      </c>
      <c r="AU554" s="340">
        <f>VLOOKUP($O554,'360'!$A$2:$AN$363,26,FALSE)/100+1/10^(3+AU$476)</f>
        <v>0.63009999999999999</v>
      </c>
      <c r="AV554" s="340">
        <f>VLOOKUP($O554,'360'!$A$2:$AN$363,27,FALSE)/100+1/10^(3+AV$476)</f>
        <v>0.20000010000000001</v>
      </c>
      <c r="AW554" s="340">
        <f>VLOOKUP($O554,'360'!$A$2:$AN$363,28,FALSE)/100+1/10^(3+AW$476)</f>
        <v>0.30001</v>
      </c>
      <c r="AX554" s="340">
        <f>VLOOKUP($O554,'360'!$A$2:$AN$363,29,FALSE)/100+1/10^(3+AX$476)</f>
        <v>0.86000001000000004</v>
      </c>
      <c r="AY554" s="340">
        <f>VLOOKUP($O554,'360'!$A$2:$AN$363,30,FALSE)/100+1/10^(3+AY$476)</f>
        <v>0.52000100000000005</v>
      </c>
      <c r="BA554" s="499" t="str">
        <f t="shared" si="411"/>
        <v>R WG BU</v>
      </c>
      <c r="BB554" s="284" t="str">
        <f t="shared" si="412"/>
        <v>inspirer le monde (et protéger le monde)</v>
      </c>
    </row>
    <row r="555" spans="1:54" x14ac:dyDescent="0.15">
      <c r="A555" s="432">
        <v>79</v>
      </c>
      <c r="B555" s="457" t="str">
        <f t="shared" si="404"/>
        <v>RU BW G</v>
      </c>
      <c r="C555" s="284" t="str">
        <f t="shared" si="405"/>
        <v>œuvrer pour le progrès (et intervenir*)</v>
      </c>
      <c r="D555" s="284" t="str">
        <f t="shared" si="406"/>
        <v>innover avec efficacité (et vivre en imposant ses décisions)</v>
      </c>
      <c r="E555" s="493">
        <f t="shared" si="407"/>
        <v>0.54693152371837417</v>
      </c>
      <c r="F555" s="480" t="str">
        <f t="shared" si="408"/>
        <v>UR/g</v>
      </c>
      <c r="N555" s="284">
        <f t="shared" si="413"/>
        <v>87</v>
      </c>
      <c r="O555" s="494" t="str">
        <f>'360'!A80</f>
        <v>R UW BG</v>
      </c>
      <c r="P555" s="284" t="str">
        <f t="shared" si="409"/>
        <v>impulser le progrès (et œuvrer pour le progrès)</v>
      </c>
      <c r="Q555" s="432" t="str">
        <f>VLOOKUP(O555,'360'!A80:AN441,13,FALSE)</f>
        <v>R</v>
      </c>
      <c r="R555" s="432" t="str">
        <f>VLOOKUP(O555,'360'!A80:AN441,14,FALSE)</f>
        <v>U</v>
      </c>
      <c r="S555" s="432" t="str">
        <f>VLOOKUP(O555,'360'!A80:AN441,15,FALSE)</f>
        <v>W</v>
      </c>
      <c r="T555" s="432" t="str">
        <f>VLOOKUP(O555,'360'!A80:AN441,16,FALSE)</f>
        <v>B</v>
      </c>
      <c r="U555" s="432" t="str">
        <f>VLOOKUP(O555,'360'!A80:AN441,17,FALSE)</f>
        <v>G</v>
      </c>
      <c r="W555" s="478">
        <f t="shared" si="414"/>
        <v>0.34817717041637974</v>
      </c>
      <c r="X555" s="478">
        <f t="shared" si="414"/>
        <v>0.86184424515482938</v>
      </c>
      <c r="Y555" s="478">
        <f t="shared" si="414"/>
        <v>0.79276880412886941</v>
      </c>
      <c r="Z555" s="478">
        <f t="shared" si="414"/>
        <v>0.92437620432984013</v>
      </c>
      <c r="AA555" s="478">
        <f t="shared" si="402"/>
        <v>0.3444731338817747</v>
      </c>
      <c r="AB555" s="1582">
        <f t="shared" si="415"/>
        <v>0.65065298584195186</v>
      </c>
      <c r="AG555" s="1584">
        <f t="shared" si="416"/>
        <v>0.53420398112260248</v>
      </c>
      <c r="AL555" s="497">
        <f t="shared" si="410"/>
        <v>0.65065298584195186</v>
      </c>
      <c r="AM555" s="468">
        <f t="shared" si="417"/>
        <v>0.34817717041637974</v>
      </c>
      <c r="AN555" s="468">
        <f t="shared" si="417"/>
        <v>0.86184424515482938</v>
      </c>
      <c r="AO555" s="468">
        <f t="shared" si="417"/>
        <v>0.79276880412886941</v>
      </c>
      <c r="AP555" s="468">
        <f t="shared" si="417"/>
        <v>0.92437620432984013</v>
      </c>
      <c r="AQ555" s="468">
        <f t="shared" si="403"/>
        <v>0.3444731338817747</v>
      </c>
      <c r="AT555" s="498">
        <f t="shared" si="418"/>
        <v>2.51011111</v>
      </c>
      <c r="AU555" s="340">
        <f>VLOOKUP($O555,'360'!$A$2:$AN$363,26,FALSE)/100+1/10^(3+AU$476)</f>
        <v>0.52010000000000001</v>
      </c>
      <c r="AV555" s="340">
        <f>VLOOKUP($O555,'360'!$A$2:$AN$363,27,FALSE)/100+1/10^(3+AV$476)</f>
        <v>0.63000009999999995</v>
      </c>
      <c r="AW555" s="340">
        <f>VLOOKUP($O555,'360'!$A$2:$AN$363,28,FALSE)/100+1/10^(3+AW$476)</f>
        <v>0.30001</v>
      </c>
      <c r="AX555" s="340">
        <f>VLOOKUP($O555,'360'!$A$2:$AN$363,29,FALSE)/100+1/10^(3+AX$476)</f>
        <v>0.86000001000000004</v>
      </c>
      <c r="AY555" s="340">
        <f>VLOOKUP($O555,'360'!$A$2:$AN$363,30,FALSE)/100+1/10^(3+AY$476)</f>
        <v>0.20000100000000001</v>
      </c>
      <c r="BA555" s="499" t="str">
        <f t="shared" si="411"/>
        <v>R UW BG</v>
      </c>
      <c r="BB555" s="284" t="str">
        <f t="shared" si="412"/>
        <v>impulser le progrès (et œuvrer pour le progrès)</v>
      </c>
    </row>
    <row r="556" spans="1:54" x14ac:dyDescent="0.15">
      <c r="A556" s="432">
        <v>80</v>
      </c>
      <c r="B556" s="457" t="str">
        <f t="shared" si="404"/>
        <v>GU RW B</v>
      </c>
      <c r="C556" s="284" t="str">
        <f t="shared" si="405"/>
        <v>vivre en souplesse (et vivre dans la joie collective)</v>
      </c>
      <c r="D556" s="284" t="str">
        <f t="shared" si="406"/>
        <v>s'adapter spontanément (et vivre pleinement dans le respect du monde)</v>
      </c>
      <c r="E556" s="493">
        <f t="shared" si="407"/>
        <v>0.54692765872100624</v>
      </c>
      <c r="F556" s="480" t="str">
        <f t="shared" si="408"/>
        <v>GU/b</v>
      </c>
      <c r="N556" s="284">
        <f t="shared" si="413"/>
        <v>71</v>
      </c>
      <c r="O556" s="494" t="str">
        <f>'360'!A81</f>
        <v>R UW GB</v>
      </c>
      <c r="P556" s="284" t="str">
        <f t="shared" si="409"/>
        <v>impulser le progrès (et partager ses idées)</v>
      </c>
      <c r="Q556" s="432" t="str">
        <f>VLOOKUP(O556,'360'!A81:AN442,13,FALSE)</f>
        <v>R</v>
      </c>
      <c r="R556" s="432" t="str">
        <f>VLOOKUP(O556,'360'!A81:AN442,14,FALSE)</f>
        <v>U</v>
      </c>
      <c r="S556" s="432" t="str">
        <f>VLOOKUP(O556,'360'!A81:AN442,15,FALSE)</f>
        <v>W</v>
      </c>
      <c r="T556" s="432" t="str">
        <f>VLOOKUP(O556,'360'!A81:AN442,16,FALSE)</f>
        <v>G</v>
      </c>
      <c r="U556" s="432" t="str">
        <f>VLOOKUP(O556,'360'!A81:AN442,17,FALSE)</f>
        <v>B</v>
      </c>
      <c r="W556" s="478">
        <f t="shared" si="414"/>
        <v>0.34817717041637974</v>
      </c>
      <c r="X556" s="478">
        <f t="shared" si="414"/>
        <v>0.86184424515482938</v>
      </c>
      <c r="Y556" s="478">
        <f t="shared" si="414"/>
        <v>0.84094855137494451</v>
      </c>
      <c r="Z556" s="478">
        <f t="shared" si="414"/>
        <v>0.92437620432984013</v>
      </c>
      <c r="AA556" s="478">
        <f t="shared" si="402"/>
        <v>0.51670883964413317</v>
      </c>
      <c r="AB556" s="1582">
        <f t="shared" si="415"/>
        <v>0.67177131567532422</v>
      </c>
      <c r="AG556" s="1584">
        <f t="shared" si="416"/>
        <v>0.56236175423376566</v>
      </c>
      <c r="AL556" s="497">
        <f t="shared" si="410"/>
        <v>0.67177131567532422</v>
      </c>
      <c r="AM556" s="468">
        <f t="shared" si="417"/>
        <v>0.34817717041637974</v>
      </c>
      <c r="AN556" s="468">
        <f t="shared" si="417"/>
        <v>0.86184424515482938</v>
      </c>
      <c r="AO556" s="468">
        <f t="shared" si="417"/>
        <v>0.84094855137494451</v>
      </c>
      <c r="AP556" s="468">
        <f t="shared" si="417"/>
        <v>0.92437620432984013</v>
      </c>
      <c r="AQ556" s="468">
        <f t="shared" si="403"/>
        <v>0.51670883964413317</v>
      </c>
      <c r="AT556" s="498">
        <f t="shared" si="418"/>
        <v>2.51011111</v>
      </c>
      <c r="AU556" s="340">
        <f>VLOOKUP($O556,'360'!$A$2:$AN$363,26,FALSE)/100+1/10^(3+AU$476)</f>
        <v>0.52010000000000001</v>
      </c>
      <c r="AV556" s="340">
        <f>VLOOKUP($O556,'360'!$A$2:$AN$363,27,FALSE)/100+1/10^(3+AV$476)</f>
        <v>0.63000009999999995</v>
      </c>
      <c r="AW556" s="340">
        <f>VLOOKUP($O556,'360'!$A$2:$AN$363,28,FALSE)/100+1/10^(3+AW$476)</f>
        <v>0.20001000000000002</v>
      </c>
      <c r="AX556" s="340">
        <f>VLOOKUP($O556,'360'!$A$2:$AN$363,29,FALSE)/100+1/10^(3+AX$476)</f>
        <v>0.86000001000000004</v>
      </c>
      <c r="AY556" s="340">
        <f>VLOOKUP($O556,'360'!$A$2:$AN$363,30,FALSE)/100+1/10^(3+AY$476)</f>
        <v>0.30000099999999996</v>
      </c>
      <c r="BA556" s="499" t="str">
        <f t="shared" si="411"/>
        <v>R UW GB</v>
      </c>
      <c r="BB556" s="284" t="str">
        <f t="shared" si="412"/>
        <v>impulser le progrès (et partager ses idées)</v>
      </c>
    </row>
    <row r="557" spans="1:54" x14ac:dyDescent="0.15">
      <c r="A557" s="432">
        <v>81</v>
      </c>
      <c r="B557" s="457" t="str">
        <f t="shared" si="404"/>
        <v>B GU RW</v>
      </c>
      <c r="C557" s="284" t="str">
        <f t="shared" si="405"/>
        <v>être meilleur (et servir ses intérêts)</v>
      </c>
      <c r="D557" s="284" t="str">
        <f t="shared" si="406"/>
        <v>être celui qui domine par ses capacités (et être son unique priorité)</v>
      </c>
      <c r="E557" s="493">
        <f t="shared" si="407"/>
        <v>0.54456551821623733</v>
      </c>
      <c r="F557" s="480" t="str">
        <f t="shared" si="408"/>
        <v>B.gu</v>
      </c>
      <c r="N557" s="284">
        <f t="shared" si="413"/>
        <v>74</v>
      </c>
      <c r="O557" s="494" t="str">
        <f>'360'!A82</f>
        <v>R UB WG</v>
      </c>
      <c r="P557" s="284" t="str">
        <f t="shared" si="409"/>
        <v>suivre son  inspiration (et œuvrer pour le progrès)</v>
      </c>
      <c r="Q557" s="432" t="str">
        <f>VLOOKUP(O557,'360'!A82:AN443,13,FALSE)</f>
        <v>R</v>
      </c>
      <c r="R557" s="432" t="str">
        <f>VLOOKUP(O557,'360'!A82:AN443,14,FALSE)</f>
        <v>U</v>
      </c>
      <c r="S557" s="432" t="str">
        <f>VLOOKUP(O557,'360'!A82:AN443,15,FALSE)</f>
        <v>B</v>
      </c>
      <c r="T557" s="432" t="str">
        <f>VLOOKUP(O557,'360'!A82:AN443,16,FALSE)</f>
        <v>W</v>
      </c>
      <c r="U557" s="432" t="str">
        <f>VLOOKUP(O557,'360'!A82:AN443,17,FALSE)</f>
        <v>G</v>
      </c>
      <c r="W557" s="478">
        <f t="shared" si="414"/>
        <v>0.603422013773939</v>
      </c>
      <c r="X557" s="478">
        <f t="shared" si="414"/>
        <v>0.86184424515482938</v>
      </c>
      <c r="Y557" s="478">
        <f t="shared" si="414"/>
        <v>0.45737306768466396</v>
      </c>
      <c r="Z557" s="478">
        <f t="shared" si="414"/>
        <v>0.92437620432984013</v>
      </c>
      <c r="AA557" s="478">
        <f t="shared" si="402"/>
        <v>0.3444731338817747</v>
      </c>
      <c r="AB557" s="1582">
        <f t="shared" si="415"/>
        <v>0.66865545300563056</v>
      </c>
      <c r="AG557" s="1584">
        <f t="shared" si="416"/>
        <v>0.55820727067417408</v>
      </c>
      <c r="AL557" s="497">
        <f t="shared" si="410"/>
        <v>0.66865545300563056</v>
      </c>
      <c r="AM557" s="468">
        <f t="shared" si="417"/>
        <v>0.603422013773939</v>
      </c>
      <c r="AN557" s="468">
        <f t="shared" si="417"/>
        <v>0.86184424515482938</v>
      </c>
      <c r="AO557" s="468">
        <f t="shared" si="417"/>
        <v>0.45737306768466396</v>
      </c>
      <c r="AP557" s="468">
        <f t="shared" si="417"/>
        <v>0.92437620432984013</v>
      </c>
      <c r="AQ557" s="468">
        <f t="shared" si="403"/>
        <v>0.3444731338817747</v>
      </c>
      <c r="AT557" s="498">
        <f t="shared" si="418"/>
        <v>2.51011111</v>
      </c>
      <c r="AU557" s="340">
        <f>VLOOKUP($O557,'360'!$A$2:$AN$363,26,FALSE)/100+1/10^(3+AU$476)</f>
        <v>0.30009999999999998</v>
      </c>
      <c r="AV557" s="340">
        <f>VLOOKUP($O557,'360'!$A$2:$AN$363,27,FALSE)/100+1/10^(3+AV$476)</f>
        <v>0.63000009999999995</v>
      </c>
      <c r="AW557" s="340">
        <f>VLOOKUP($O557,'360'!$A$2:$AN$363,28,FALSE)/100+1/10^(3+AW$476)</f>
        <v>0.52000999999999997</v>
      </c>
      <c r="AX557" s="340">
        <f>VLOOKUP($O557,'360'!$A$2:$AN$363,29,FALSE)/100+1/10^(3+AX$476)</f>
        <v>0.86000001000000004</v>
      </c>
      <c r="AY557" s="340">
        <f>VLOOKUP($O557,'360'!$A$2:$AN$363,30,FALSE)/100+1/10^(3+AY$476)</f>
        <v>0.20000100000000001</v>
      </c>
      <c r="BA557" s="499" t="str">
        <f t="shared" si="411"/>
        <v>R UB WG</v>
      </c>
      <c r="BB557" s="284" t="str">
        <f t="shared" si="412"/>
        <v>suivre son  inspiration (et œuvrer pour le progrès)</v>
      </c>
    </row>
    <row r="558" spans="1:54" x14ac:dyDescent="0.15">
      <c r="A558" s="432">
        <v>82</v>
      </c>
      <c r="B558" s="457" t="str">
        <f t="shared" si="404"/>
        <v>G RB UW</v>
      </c>
      <c r="C558" s="284" t="str">
        <f t="shared" si="405"/>
        <v>profiter de la vie (et vivre avec légèreté)</v>
      </c>
      <c r="D558" s="284" t="str">
        <f t="shared" si="406"/>
        <v>vivre une vie merveilleuse (et mettre sa joie au commandes)</v>
      </c>
      <c r="E558" s="493">
        <f t="shared" si="407"/>
        <v>0.53766509289660458</v>
      </c>
      <c r="F558" s="480" t="str">
        <f t="shared" si="408"/>
        <v>G.br</v>
      </c>
      <c r="N558" s="284">
        <f t="shared" si="413"/>
        <v>21</v>
      </c>
      <c r="O558" s="494" t="str">
        <f>'360'!A83</f>
        <v>R UB GW</v>
      </c>
      <c r="P558" s="284" t="str">
        <f t="shared" si="409"/>
        <v>suivre son  inspiration (et suivre ses idées)</v>
      </c>
      <c r="Q558" s="432" t="str">
        <f>VLOOKUP(O558,'360'!A83:AN444,13,FALSE)</f>
        <v>R</v>
      </c>
      <c r="R558" s="432" t="str">
        <f>VLOOKUP(O558,'360'!A83:AN444,14,FALSE)</f>
        <v>U</v>
      </c>
      <c r="S558" s="432" t="str">
        <f>VLOOKUP(O558,'360'!A83:AN444,15,FALSE)</f>
        <v>B</v>
      </c>
      <c r="T558" s="432" t="str">
        <f>VLOOKUP(O558,'360'!A83:AN444,16,FALSE)</f>
        <v>G</v>
      </c>
      <c r="U558" s="432" t="str">
        <f>VLOOKUP(O558,'360'!A83:AN444,17,FALSE)</f>
        <v>W</v>
      </c>
      <c r="W558" s="478">
        <f t="shared" si="414"/>
        <v>0.90498224054752174</v>
      </c>
      <c r="X558" s="478">
        <f t="shared" si="414"/>
        <v>0.86184424515482938</v>
      </c>
      <c r="Y558" s="478">
        <f t="shared" si="414"/>
        <v>0.45737306768466396</v>
      </c>
      <c r="Z558" s="478">
        <f t="shared" si="414"/>
        <v>0.92437620432984013</v>
      </c>
      <c r="AA558" s="478">
        <f t="shared" si="402"/>
        <v>0.51670883964413317</v>
      </c>
      <c r="AB558" s="1582">
        <f t="shared" si="415"/>
        <v>0.78065790898098208</v>
      </c>
      <c r="AG558" s="1584">
        <f t="shared" si="416"/>
        <v>0.70754387864130941</v>
      </c>
      <c r="AL558" s="497">
        <f t="shared" si="410"/>
        <v>0.78065790898098208</v>
      </c>
      <c r="AM558" s="468">
        <f t="shared" si="417"/>
        <v>0.90498224054752174</v>
      </c>
      <c r="AN558" s="468">
        <f t="shared" si="417"/>
        <v>0.86184424515482938</v>
      </c>
      <c r="AO558" s="468">
        <f t="shared" si="417"/>
        <v>0.45737306768466396</v>
      </c>
      <c r="AP558" s="468">
        <f t="shared" si="417"/>
        <v>0.92437620432984013</v>
      </c>
      <c r="AQ558" s="468">
        <f t="shared" si="403"/>
        <v>0.51670883964413317</v>
      </c>
      <c r="AT558" s="498">
        <f t="shared" si="418"/>
        <v>2.5101111099999995</v>
      </c>
      <c r="AU558" s="340">
        <f>VLOOKUP($O558,'360'!$A$2:$AN$363,26,FALSE)/100+1/10^(3+AU$476)</f>
        <v>0.2001</v>
      </c>
      <c r="AV558" s="340">
        <f>VLOOKUP($O558,'360'!$A$2:$AN$363,27,FALSE)/100+1/10^(3+AV$476)</f>
        <v>0.63000009999999995</v>
      </c>
      <c r="AW558" s="340">
        <f>VLOOKUP($O558,'360'!$A$2:$AN$363,28,FALSE)/100+1/10^(3+AW$476)</f>
        <v>0.52000999999999997</v>
      </c>
      <c r="AX558" s="340">
        <f>VLOOKUP($O558,'360'!$A$2:$AN$363,29,FALSE)/100+1/10^(3+AX$476)</f>
        <v>0.86000001000000004</v>
      </c>
      <c r="AY558" s="340">
        <f>VLOOKUP($O558,'360'!$A$2:$AN$363,30,FALSE)/100+1/10^(3+AY$476)</f>
        <v>0.30000099999999996</v>
      </c>
      <c r="BA558" s="499" t="str">
        <f t="shared" si="411"/>
        <v>R UB GW</v>
      </c>
      <c r="BB558" s="284" t="str">
        <f t="shared" si="412"/>
        <v>suivre son  inspiration (et suivre ses idées)</v>
      </c>
    </row>
    <row r="559" spans="1:54" x14ac:dyDescent="0.15">
      <c r="A559" s="432">
        <v>83</v>
      </c>
      <c r="B559" s="457" t="str">
        <f t="shared" si="404"/>
        <v>RU WB G</v>
      </c>
      <c r="C559" s="284" t="str">
        <f t="shared" si="405"/>
        <v>œuvrer pour le progrès (et faire progresser le monde)</v>
      </c>
      <c r="D559" s="284" t="str">
        <f t="shared" si="406"/>
        <v>innover avec efficacité (et servir la société avec fermeté)</v>
      </c>
      <c r="E559" s="493">
        <f t="shared" si="407"/>
        <v>0.53759790225675397</v>
      </c>
      <c r="F559" s="480" t="str">
        <f t="shared" si="408"/>
        <v>UR/g</v>
      </c>
      <c r="N559" s="284">
        <f t="shared" si="413"/>
        <v>20</v>
      </c>
      <c r="O559" s="494" t="str">
        <f>'360'!A84</f>
        <v>R UG WB</v>
      </c>
      <c r="P559" s="284" t="str">
        <f t="shared" si="409"/>
        <v>vivre l'aventure (et partager ses idées)</v>
      </c>
      <c r="Q559" s="432" t="str">
        <f>VLOOKUP(O559,'360'!A84:AN445,13,FALSE)</f>
        <v>R</v>
      </c>
      <c r="R559" s="432" t="str">
        <f>VLOOKUP(O559,'360'!A84:AN445,14,FALSE)</f>
        <v>U</v>
      </c>
      <c r="S559" s="432" t="str">
        <f>VLOOKUP(O559,'360'!A84:AN445,15,FALSE)</f>
        <v>G</v>
      </c>
      <c r="T559" s="432" t="str">
        <f>VLOOKUP(O559,'360'!A84:AN445,16,FALSE)</f>
        <v>W</v>
      </c>
      <c r="U559" s="432" t="str">
        <f>VLOOKUP(O559,'360'!A84:AN445,17,FALSE)</f>
        <v>B</v>
      </c>
      <c r="W559" s="478">
        <f t="shared" si="414"/>
        <v>0.603422013773939</v>
      </c>
      <c r="X559" s="478">
        <f t="shared" si="414"/>
        <v>0.86184424515482938</v>
      </c>
      <c r="Y559" s="478">
        <f t="shared" si="414"/>
        <v>0.84094855137494451</v>
      </c>
      <c r="Z559" s="478">
        <f t="shared" si="414"/>
        <v>0.92437620432984013</v>
      </c>
      <c r="AA559" s="478">
        <f t="shared" si="402"/>
        <v>0.89562739232132205</v>
      </c>
      <c r="AB559" s="1582">
        <f t="shared" si="415"/>
        <v>0.78211416697298974</v>
      </c>
      <c r="AG559" s="1584">
        <f t="shared" si="416"/>
        <v>0.70948555596398633</v>
      </c>
      <c r="AL559" s="497">
        <f t="shared" si="410"/>
        <v>0.78211416697298974</v>
      </c>
      <c r="AM559" s="468">
        <f t="shared" si="417"/>
        <v>0.603422013773939</v>
      </c>
      <c r="AN559" s="468">
        <f t="shared" si="417"/>
        <v>0.86184424515482938</v>
      </c>
      <c r="AO559" s="468">
        <f t="shared" si="417"/>
        <v>0.84094855137494451</v>
      </c>
      <c r="AP559" s="468">
        <f t="shared" si="417"/>
        <v>0.92437620432984013</v>
      </c>
      <c r="AQ559" s="468">
        <f t="shared" si="403"/>
        <v>0.89562739232132205</v>
      </c>
      <c r="AT559" s="498">
        <f t="shared" si="418"/>
        <v>2.51011111</v>
      </c>
      <c r="AU559" s="340">
        <f>VLOOKUP($O559,'360'!$A$2:$AN$363,26,FALSE)/100+1/10^(3+AU$476)</f>
        <v>0.30009999999999998</v>
      </c>
      <c r="AV559" s="340">
        <f>VLOOKUP($O559,'360'!$A$2:$AN$363,27,FALSE)/100+1/10^(3+AV$476)</f>
        <v>0.63000009999999995</v>
      </c>
      <c r="AW559" s="340">
        <f>VLOOKUP($O559,'360'!$A$2:$AN$363,28,FALSE)/100+1/10^(3+AW$476)</f>
        <v>0.20001000000000002</v>
      </c>
      <c r="AX559" s="340">
        <f>VLOOKUP($O559,'360'!$A$2:$AN$363,29,FALSE)/100+1/10^(3+AX$476)</f>
        <v>0.86000001000000004</v>
      </c>
      <c r="AY559" s="340">
        <f>VLOOKUP($O559,'360'!$A$2:$AN$363,30,FALSE)/100+1/10^(3+AY$476)</f>
        <v>0.52000100000000005</v>
      </c>
      <c r="BA559" s="499" t="str">
        <f t="shared" si="411"/>
        <v>R UG WB</v>
      </c>
      <c r="BB559" s="284" t="str">
        <f t="shared" si="412"/>
        <v>vivre l'aventure (et partager ses idées)</v>
      </c>
    </row>
    <row r="560" spans="1:54" x14ac:dyDescent="0.15">
      <c r="A560" s="432">
        <v>84</v>
      </c>
      <c r="B560" s="457" t="str">
        <f t="shared" si="404"/>
        <v>UG RW B</v>
      </c>
      <c r="C560" s="284" t="str">
        <f t="shared" si="405"/>
        <v>vivre en souplesse (et partager ses idées)</v>
      </c>
      <c r="D560" s="284" t="str">
        <f t="shared" si="406"/>
        <v>s'adapter spontanément (et communiquer des idées nouvelles)</v>
      </c>
      <c r="E560" s="493">
        <f t="shared" si="407"/>
        <v>0.53733204051022565</v>
      </c>
      <c r="F560" s="480" t="str">
        <f t="shared" si="408"/>
        <v>GU/b</v>
      </c>
      <c r="N560" s="284">
        <f t="shared" si="413"/>
        <v>3</v>
      </c>
      <c r="O560" s="494" t="str">
        <f>'360'!A85</f>
        <v>R UG BW</v>
      </c>
      <c r="P560" s="284" t="str">
        <f t="shared" si="409"/>
        <v>vivre l'aventure (et suivre ses idées)</v>
      </c>
      <c r="Q560" s="432" t="str">
        <f>VLOOKUP(O560,'360'!A85:AN446,13,FALSE)</f>
        <v>R</v>
      </c>
      <c r="R560" s="432" t="str">
        <f>VLOOKUP(O560,'360'!A85:AN446,14,FALSE)</f>
        <v>U</v>
      </c>
      <c r="S560" s="432" t="str">
        <f>VLOOKUP(O560,'360'!A85:AN446,15,FALSE)</f>
        <v>G</v>
      </c>
      <c r="T560" s="432" t="str">
        <f>VLOOKUP(O560,'360'!A85:AN446,16,FALSE)</f>
        <v>B</v>
      </c>
      <c r="U560" s="432" t="str">
        <f>VLOOKUP(O560,'360'!A85:AN446,17,FALSE)</f>
        <v>W</v>
      </c>
      <c r="W560" s="478">
        <f t="shared" si="414"/>
        <v>0.90498224054752174</v>
      </c>
      <c r="X560" s="478">
        <f t="shared" si="414"/>
        <v>0.86184424515482938</v>
      </c>
      <c r="Y560" s="478">
        <f t="shared" si="414"/>
        <v>0.79276880412886941</v>
      </c>
      <c r="Z560" s="478">
        <f t="shared" si="414"/>
        <v>0.92437620432984013</v>
      </c>
      <c r="AA560" s="478">
        <f t="shared" si="402"/>
        <v>0.89562739232132205</v>
      </c>
      <c r="AB560" s="1582">
        <f t="shared" si="415"/>
        <v>0.87299829311496902</v>
      </c>
      <c r="AG560" s="1584">
        <f t="shared" si="416"/>
        <v>0.83066439081995869</v>
      </c>
      <c r="AL560" s="497">
        <f t="shared" si="410"/>
        <v>0.87299829311496902</v>
      </c>
      <c r="AM560" s="468">
        <f t="shared" si="417"/>
        <v>0.90498224054752174</v>
      </c>
      <c r="AN560" s="468">
        <f t="shared" si="417"/>
        <v>0.86184424515482938</v>
      </c>
      <c r="AO560" s="468">
        <f t="shared" si="417"/>
        <v>0.79276880412886941</v>
      </c>
      <c r="AP560" s="468">
        <f t="shared" si="417"/>
        <v>0.92437620432984013</v>
      </c>
      <c r="AQ560" s="468">
        <f t="shared" si="403"/>
        <v>0.89562739232132205</v>
      </c>
      <c r="AT560" s="498">
        <f t="shared" si="418"/>
        <v>2.51011111</v>
      </c>
      <c r="AU560" s="340">
        <f>VLOOKUP($O560,'360'!$A$2:$AN$363,26,FALSE)/100+1/10^(3+AU$476)</f>
        <v>0.2001</v>
      </c>
      <c r="AV560" s="340">
        <f>VLOOKUP($O560,'360'!$A$2:$AN$363,27,FALSE)/100+1/10^(3+AV$476)</f>
        <v>0.63000009999999995</v>
      </c>
      <c r="AW560" s="340">
        <f>VLOOKUP($O560,'360'!$A$2:$AN$363,28,FALSE)/100+1/10^(3+AW$476)</f>
        <v>0.30001</v>
      </c>
      <c r="AX560" s="340">
        <f>VLOOKUP($O560,'360'!$A$2:$AN$363,29,FALSE)/100+1/10^(3+AX$476)</f>
        <v>0.86000001000000004</v>
      </c>
      <c r="AY560" s="340">
        <f>VLOOKUP($O560,'360'!$A$2:$AN$363,30,FALSE)/100+1/10^(3+AY$476)</f>
        <v>0.52000100000000005</v>
      </c>
      <c r="BA560" s="499" t="str">
        <f t="shared" si="411"/>
        <v>R UG BW</v>
      </c>
      <c r="BB560" s="284" t="str">
        <f t="shared" si="412"/>
        <v>vivre l'aventure (et suivre ses idées)</v>
      </c>
    </row>
    <row r="561" spans="1:54" x14ac:dyDescent="0.15">
      <c r="A561" s="432">
        <v>85</v>
      </c>
      <c r="B561" s="457" t="str">
        <f t="shared" si="404"/>
        <v>BR UG W</v>
      </c>
      <c r="C561" s="284" t="str">
        <f t="shared" si="405"/>
        <v>être tout-puissant -BR (et suivre ses plans)</v>
      </c>
      <c r="D561" s="284" t="str">
        <f t="shared" si="406"/>
        <v>obtenir satisfaction sans limite (et atteindre ses objectifs selon ses propres règles)</v>
      </c>
      <c r="E561" s="493">
        <f t="shared" si="407"/>
        <v>0.53700780410311744</v>
      </c>
      <c r="F561" s="480" t="str">
        <f t="shared" si="408"/>
        <v>BR/w</v>
      </c>
      <c r="N561" s="284">
        <f t="shared" si="413"/>
        <v>274</v>
      </c>
      <c r="O561" s="494" t="str">
        <f>'360'!A86</f>
        <v>R BW UG</v>
      </c>
      <c r="P561" s="284" t="str">
        <f t="shared" si="409"/>
        <v>dicter sa loi (et intervenir*)</v>
      </c>
      <c r="Q561" s="432" t="str">
        <f>VLOOKUP(O561,'360'!A86:AN447,13,FALSE)</f>
        <v>R</v>
      </c>
      <c r="R561" s="432" t="str">
        <f>VLOOKUP(O561,'360'!A86:AN447,14,FALSE)</f>
        <v>B</v>
      </c>
      <c r="S561" s="432" t="str">
        <f>VLOOKUP(O561,'360'!A86:AN447,15,FALSE)</f>
        <v>W</v>
      </c>
      <c r="T561" s="432" t="str">
        <f>VLOOKUP(O561,'360'!A86:AN447,16,FALSE)</f>
        <v>U</v>
      </c>
      <c r="U561" s="432" t="str">
        <f>VLOOKUP(O561,'360'!A86:AN447,17,FALSE)</f>
        <v>G</v>
      </c>
      <c r="W561" s="478">
        <f t="shared" si="414"/>
        <v>0.34817717041637974</v>
      </c>
      <c r="X561" s="478">
        <f t="shared" si="414"/>
        <v>0.41040209315978415</v>
      </c>
      <c r="Y561" s="478">
        <f t="shared" si="414"/>
        <v>0.37751554566864354</v>
      </c>
      <c r="Z561" s="478">
        <f t="shared" si="414"/>
        <v>0.92437620432984013</v>
      </c>
      <c r="AA561" s="478">
        <f t="shared" si="402"/>
        <v>0.3444731338817747</v>
      </c>
      <c r="AB561" s="1582">
        <f t="shared" si="415"/>
        <v>0.44721776028456145</v>
      </c>
      <c r="AG561" s="1584">
        <f t="shared" si="416"/>
        <v>0.2629570137127486</v>
      </c>
      <c r="AL561" s="497">
        <f t="shared" si="410"/>
        <v>0.44721776028456145</v>
      </c>
      <c r="AM561" s="468">
        <f t="shared" si="417"/>
        <v>0.34817717041637974</v>
      </c>
      <c r="AN561" s="468">
        <f t="shared" si="417"/>
        <v>0.41040209315978415</v>
      </c>
      <c r="AO561" s="468">
        <f t="shared" si="417"/>
        <v>0.37751554566864354</v>
      </c>
      <c r="AP561" s="468">
        <f t="shared" si="417"/>
        <v>0.92437620432984013</v>
      </c>
      <c r="AQ561" s="468">
        <f t="shared" si="403"/>
        <v>0.3444731338817747</v>
      </c>
      <c r="AT561" s="498">
        <f t="shared" si="418"/>
        <v>2.51011111</v>
      </c>
      <c r="AU561" s="340">
        <f>VLOOKUP($O561,'360'!$A$2:$AN$363,26,FALSE)/100+1/10^(3+AU$476)</f>
        <v>0.52010000000000001</v>
      </c>
      <c r="AV561" s="340">
        <f>VLOOKUP($O561,'360'!$A$2:$AN$363,27,FALSE)/100+1/10^(3+AV$476)</f>
        <v>0.30000009999999999</v>
      </c>
      <c r="AW561" s="340">
        <f>VLOOKUP($O561,'360'!$A$2:$AN$363,28,FALSE)/100+1/10^(3+AW$476)</f>
        <v>0.63000999999999996</v>
      </c>
      <c r="AX561" s="340">
        <f>VLOOKUP($O561,'360'!$A$2:$AN$363,29,FALSE)/100+1/10^(3+AX$476)</f>
        <v>0.86000001000000004</v>
      </c>
      <c r="AY561" s="340">
        <f>VLOOKUP($O561,'360'!$A$2:$AN$363,30,FALSE)/100+1/10^(3+AY$476)</f>
        <v>0.20000100000000001</v>
      </c>
      <c r="BA561" s="499" t="str">
        <f t="shared" si="411"/>
        <v>R BW UG</v>
      </c>
      <c r="BB561" s="284" t="str">
        <f t="shared" si="412"/>
        <v>dicter sa loi (et intervenir*)</v>
      </c>
    </row>
    <row r="562" spans="1:54" x14ac:dyDescent="0.15">
      <c r="A562" s="432">
        <v>86</v>
      </c>
      <c r="B562" s="457" t="str">
        <f t="shared" si="404"/>
        <v>U RW GB</v>
      </c>
      <c r="C562" s="284" t="str">
        <f t="shared" si="405"/>
        <v>œuvrer pour l'avenir (et partager ses idées)</v>
      </c>
      <c r="D562" s="284" t="str">
        <f t="shared" si="406"/>
        <v>améliorer les processus sans cesse (et communiquer des idées nouvelles)</v>
      </c>
      <c r="E562" s="493">
        <f t="shared" si="407"/>
        <v>0.53469999187633366</v>
      </c>
      <c r="F562" s="480" t="str">
        <f t="shared" si="408"/>
        <v>U.rw</v>
      </c>
      <c r="N562" s="284">
        <f t="shared" si="413"/>
        <v>283</v>
      </c>
      <c r="O562" s="494" t="str">
        <f>'360'!A87</f>
        <v>R BW GU</v>
      </c>
      <c r="P562" s="284" t="str">
        <f t="shared" si="409"/>
        <v>dicter sa loi (et avoir de suite)</v>
      </c>
      <c r="Q562" s="432" t="str">
        <f>VLOOKUP(O562,'360'!A87:AN448,13,FALSE)</f>
        <v>R</v>
      </c>
      <c r="R562" s="432" t="str">
        <f>VLOOKUP(O562,'360'!A87:AN448,14,FALSE)</f>
        <v>B</v>
      </c>
      <c r="S562" s="432" t="str">
        <f>VLOOKUP(O562,'360'!A87:AN448,15,FALSE)</f>
        <v>W</v>
      </c>
      <c r="T562" s="432" t="str">
        <f>VLOOKUP(O562,'360'!A87:AN448,16,FALSE)</f>
        <v>G</v>
      </c>
      <c r="U562" s="432" t="str">
        <f>VLOOKUP(O562,'360'!A87:AN448,17,FALSE)</f>
        <v>U</v>
      </c>
      <c r="W562" s="478">
        <f t="shared" si="414"/>
        <v>0.34817717041637974</v>
      </c>
      <c r="X562" s="478">
        <f t="shared" si="414"/>
        <v>0.2736014410400735</v>
      </c>
      <c r="Y562" s="478">
        <f t="shared" si="414"/>
        <v>0.37751554566864354</v>
      </c>
      <c r="Z562" s="478">
        <f t="shared" si="414"/>
        <v>0.92437620432984013</v>
      </c>
      <c r="AA562" s="478">
        <f t="shared" si="402"/>
        <v>0.51670883964413317</v>
      </c>
      <c r="AB562" s="1582">
        <f t="shared" si="415"/>
        <v>0.42221996677012913</v>
      </c>
      <c r="AG562" s="1584">
        <f t="shared" si="416"/>
        <v>0.22962662236017217</v>
      </c>
      <c r="AL562" s="497">
        <f t="shared" si="410"/>
        <v>0.42221996677012913</v>
      </c>
      <c r="AM562" s="468">
        <f t="shared" si="417"/>
        <v>0.34817717041637974</v>
      </c>
      <c r="AN562" s="468">
        <f t="shared" si="417"/>
        <v>0.2736014410400735</v>
      </c>
      <c r="AO562" s="468">
        <f t="shared" si="417"/>
        <v>0.37751554566864354</v>
      </c>
      <c r="AP562" s="468">
        <f t="shared" si="417"/>
        <v>0.92437620432984013</v>
      </c>
      <c r="AQ562" s="468">
        <f t="shared" si="403"/>
        <v>0.51670883964413317</v>
      </c>
      <c r="AT562" s="498">
        <f t="shared" si="418"/>
        <v>2.51011111</v>
      </c>
      <c r="AU562" s="340">
        <f>VLOOKUP($O562,'360'!$A$2:$AN$363,26,FALSE)/100+1/10^(3+AU$476)</f>
        <v>0.52010000000000001</v>
      </c>
      <c r="AV562" s="340">
        <f>VLOOKUP($O562,'360'!$A$2:$AN$363,27,FALSE)/100+1/10^(3+AV$476)</f>
        <v>0.20000010000000001</v>
      </c>
      <c r="AW562" s="340">
        <f>VLOOKUP($O562,'360'!$A$2:$AN$363,28,FALSE)/100+1/10^(3+AW$476)</f>
        <v>0.63000999999999996</v>
      </c>
      <c r="AX562" s="340">
        <f>VLOOKUP($O562,'360'!$A$2:$AN$363,29,FALSE)/100+1/10^(3+AX$476)</f>
        <v>0.86000001000000004</v>
      </c>
      <c r="AY562" s="340">
        <f>VLOOKUP($O562,'360'!$A$2:$AN$363,30,FALSE)/100+1/10^(3+AY$476)</f>
        <v>0.30000099999999996</v>
      </c>
      <c r="BA562" s="499" t="str">
        <f t="shared" si="411"/>
        <v>R BW GU</v>
      </c>
      <c r="BB562" s="284" t="str">
        <f t="shared" si="412"/>
        <v>dicter sa loi (et avoir de suite)</v>
      </c>
    </row>
    <row r="563" spans="1:54" x14ac:dyDescent="0.15">
      <c r="A563" s="432">
        <v>87</v>
      </c>
      <c r="B563" s="457" t="str">
        <f t="shared" si="404"/>
        <v>R UW BG</v>
      </c>
      <c r="C563" s="284" t="str">
        <f t="shared" si="405"/>
        <v>impulser le progrès (et œuvrer pour le progrès)</v>
      </c>
      <c r="D563" s="284" t="str">
        <f t="shared" si="406"/>
        <v>être à l'origine des changements bénéfiques (et innover avec efficacité)</v>
      </c>
      <c r="E563" s="493">
        <f t="shared" si="407"/>
        <v>0.53420398112260248</v>
      </c>
      <c r="F563" s="480" t="str">
        <f t="shared" si="408"/>
        <v>R.wu</v>
      </c>
      <c r="N563" s="284">
        <f t="shared" si="413"/>
        <v>115</v>
      </c>
      <c r="O563" s="494" t="str">
        <f>'360'!A88</f>
        <v>R BU WG</v>
      </c>
      <c r="P563" s="284" t="str">
        <f t="shared" si="409"/>
        <v>suivre son  inspiration (et intervenir*)</v>
      </c>
      <c r="Q563" s="432" t="str">
        <f>VLOOKUP(O563,'360'!A88:AN449,13,FALSE)</f>
        <v>R</v>
      </c>
      <c r="R563" s="432" t="str">
        <f>VLOOKUP(O563,'360'!A88:AN449,14,FALSE)</f>
        <v>B</v>
      </c>
      <c r="S563" s="432" t="str">
        <f>VLOOKUP(O563,'360'!A88:AN449,15,FALSE)</f>
        <v>U</v>
      </c>
      <c r="T563" s="432" t="str">
        <f>VLOOKUP(O563,'360'!A88:AN449,16,FALSE)</f>
        <v>W</v>
      </c>
      <c r="U563" s="432" t="str">
        <f>VLOOKUP(O563,'360'!A88:AN449,17,FALSE)</f>
        <v>G</v>
      </c>
      <c r="W563" s="478">
        <f t="shared" si="414"/>
        <v>0.603422013773939</v>
      </c>
      <c r="X563" s="478">
        <f t="shared" si="414"/>
        <v>0.7113635278231476</v>
      </c>
      <c r="Y563" s="478">
        <f t="shared" si="414"/>
        <v>0.37751554566864354</v>
      </c>
      <c r="Z563" s="478">
        <f t="shared" si="414"/>
        <v>0.92437620432984013</v>
      </c>
      <c r="AA563" s="478">
        <f t="shared" si="402"/>
        <v>0.3444731338817747</v>
      </c>
      <c r="AB563" s="1582">
        <f t="shared" si="415"/>
        <v>0.61255575731397793</v>
      </c>
      <c r="AG563" s="1584">
        <f t="shared" si="416"/>
        <v>0.48340767641863724</v>
      </c>
      <c r="AL563" s="497">
        <f t="shared" si="410"/>
        <v>0.61255575731397793</v>
      </c>
      <c r="AM563" s="468">
        <f t="shared" si="417"/>
        <v>0.603422013773939</v>
      </c>
      <c r="AN563" s="468">
        <f t="shared" si="417"/>
        <v>0.7113635278231476</v>
      </c>
      <c r="AO563" s="468">
        <f t="shared" si="417"/>
        <v>0.37751554566864354</v>
      </c>
      <c r="AP563" s="468">
        <f t="shared" si="417"/>
        <v>0.92437620432984013</v>
      </c>
      <c r="AQ563" s="468">
        <f t="shared" si="403"/>
        <v>0.3444731338817747</v>
      </c>
      <c r="AT563" s="498">
        <f t="shared" si="418"/>
        <v>2.51011111</v>
      </c>
      <c r="AU563" s="340">
        <f>VLOOKUP($O563,'360'!$A$2:$AN$363,26,FALSE)/100+1/10^(3+AU$476)</f>
        <v>0.30009999999999998</v>
      </c>
      <c r="AV563" s="340">
        <f>VLOOKUP($O563,'360'!$A$2:$AN$363,27,FALSE)/100+1/10^(3+AV$476)</f>
        <v>0.52000009999999997</v>
      </c>
      <c r="AW563" s="340">
        <f>VLOOKUP($O563,'360'!$A$2:$AN$363,28,FALSE)/100+1/10^(3+AW$476)</f>
        <v>0.63000999999999996</v>
      </c>
      <c r="AX563" s="340">
        <f>VLOOKUP($O563,'360'!$A$2:$AN$363,29,FALSE)/100+1/10^(3+AX$476)</f>
        <v>0.86000001000000004</v>
      </c>
      <c r="AY563" s="340">
        <f>VLOOKUP($O563,'360'!$A$2:$AN$363,30,FALSE)/100+1/10^(3+AY$476)</f>
        <v>0.20000100000000001</v>
      </c>
      <c r="BA563" s="499" t="str">
        <f t="shared" si="411"/>
        <v>R BU WG</v>
      </c>
      <c r="BB563" s="284" t="str">
        <f t="shared" si="412"/>
        <v>suivre son  inspiration (et intervenir*)</v>
      </c>
    </row>
    <row r="564" spans="1:54" x14ac:dyDescent="0.15">
      <c r="A564" s="432">
        <v>88</v>
      </c>
      <c r="B564" s="457" t="str">
        <f t="shared" si="404"/>
        <v>RB GU W</v>
      </c>
      <c r="C564" s="284" t="str">
        <f t="shared" si="405"/>
        <v>être tout-puissant -BR (et vivre avec légèreté)</v>
      </c>
      <c r="D564" s="284" t="str">
        <f t="shared" si="406"/>
        <v>obtenir satisfaction sans limite (et mettre sa joie au commandes)</v>
      </c>
      <c r="E564" s="493">
        <f t="shared" si="407"/>
        <v>0.53391801133452932</v>
      </c>
      <c r="F564" s="480" t="str">
        <f t="shared" si="408"/>
        <v>BR/w</v>
      </c>
      <c r="N564" s="284">
        <f t="shared" si="413"/>
        <v>40</v>
      </c>
      <c r="O564" s="494" t="str">
        <f>'360'!A89</f>
        <v>R BU GW</v>
      </c>
      <c r="P564" s="284" t="str">
        <f t="shared" si="409"/>
        <v>suivre son  inspiration (et être tout-puissant -BR)</v>
      </c>
      <c r="Q564" s="432" t="str">
        <f>VLOOKUP(O564,'360'!A89:AN450,13,FALSE)</f>
        <v>R</v>
      </c>
      <c r="R564" s="432" t="str">
        <f>VLOOKUP(O564,'360'!A89:AN450,14,FALSE)</f>
        <v>B</v>
      </c>
      <c r="S564" s="432" t="str">
        <f>VLOOKUP(O564,'360'!A89:AN450,15,FALSE)</f>
        <v>U</v>
      </c>
      <c r="T564" s="432" t="str">
        <f>VLOOKUP(O564,'360'!A89:AN450,16,FALSE)</f>
        <v>G</v>
      </c>
      <c r="U564" s="432" t="str">
        <f>VLOOKUP(O564,'360'!A89:AN450,17,FALSE)</f>
        <v>W</v>
      </c>
      <c r="W564" s="478">
        <f t="shared" si="414"/>
        <v>0.90498224054752174</v>
      </c>
      <c r="X564" s="478">
        <f t="shared" si="414"/>
        <v>0.7113635278231476</v>
      </c>
      <c r="Y564" s="478">
        <f t="shared" si="414"/>
        <v>0.37751554566864354</v>
      </c>
      <c r="Z564" s="478">
        <f t="shared" si="414"/>
        <v>0.92437620432984013</v>
      </c>
      <c r="AA564" s="478">
        <f t="shared" si="402"/>
        <v>0.51670883964413317</v>
      </c>
      <c r="AB564" s="1582">
        <f t="shared" si="415"/>
        <v>0.72455821328932946</v>
      </c>
      <c r="AG564" s="1584">
        <f t="shared" si="416"/>
        <v>0.63274428438577257</v>
      </c>
      <c r="AL564" s="497">
        <f t="shared" si="410"/>
        <v>0.72455821328932946</v>
      </c>
      <c r="AM564" s="468">
        <f t="shared" si="417"/>
        <v>0.90498224054752174</v>
      </c>
      <c r="AN564" s="468">
        <f t="shared" si="417"/>
        <v>0.7113635278231476</v>
      </c>
      <c r="AO564" s="468">
        <f t="shared" si="417"/>
        <v>0.37751554566864354</v>
      </c>
      <c r="AP564" s="468">
        <f t="shared" si="417"/>
        <v>0.92437620432984013</v>
      </c>
      <c r="AQ564" s="468">
        <f t="shared" si="403"/>
        <v>0.51670883964413317</v>
      </c>
      <c r="AT564" s="498">
        <f t="shared" si="418"/>
        <v>2.51011111</v>
      </c>
      <c r="AU564" s="340">
        <f>VLOOKUP($O564,'360'!$A$2:$AN$363,26,FALSE)/100+1/10^(3+AU$476)</f>
        <v>0.2001</v>
      </c>
      <c r="AV564" s="340">
        <f>VLOOKUP($O564,'360'!$A$2:$AN$363,27,FALSE)/100+1/10^(3+AV$476)</f>
        <v>0.52000009999999997</v>
      </c>
      <c r="AW564" s="340">
        <f>VLOOKUP($O564,'360'!$A$2:$AN$363,28,FALSE)/100+1/10^(3+AW$476)</f>
        <v>0.63000999999999996</v>
      </c>
      <c r="AX564" s="340">
        <f>VLOOKUP($O564,'360'!$A$2:$AN$363,29,FALSE)/100+1/10^(3+AX$476)</f>
        <v>0.86000001000000004</v>
      </c>
      <c r="AY564" s="340">
        <f>VLOOKUP($O564,'360'!$A$2:$AN$363,30,FALSE)/100+1/10^(3+AY$476)</f>
        <v>0.30000099999999996</v>
      </c>
      <c r="BA564" s="499" t="str">
        <f t="shared" si="411"/>
        <v>R BU GW</v>
      </c>
      <c r="BB564" s="284" t="str">
        <f t="shared" si="412"/>
        <v>suivre son  inspiration (et être tout-puissant -BR)</v>
      </c>
    </row>
    <row r="565" spans="1:54" x14ac:dyDescent="0.15">
      <c r="A565" s="432">
        <v>89</v>
      </c>
      <c r="B565" s="457" t="str">
        <f t="shared" si="404"/>
        <v>GB U RW</v>
      </c>
      <c r="C565" s="284" t="str">
        <f t="shared" si="405"/>
        <v>être prospère (et être ingénieux)</v>
      </c>
      <c r="D565" s="284" t="str">
        <f t="shared" si="406"/>
        <v>être acteur de sa satisfaction  (et s'adapter avec créativité)</v>
      </c>
      <c r="E565" s="493">
        <f t="shared" si="407"/>
        <v>0.53348967768057964</v>
      </c>
      <c r="F565" s="480" t="str">
        <f t="shared" si="408"/>
        <v>BG.u</v>
      </c>
      <c r="N565" s="284">
        <f t="shared" si="413"/>
        <v>195</v>
      </c>
      <c r="O565" s="494" t="str">
        <f>'360'!A90</f>
        <v>R BG WU</v>
      </c>
      <c r="P565" s="284" t="str">
        <f t="shared" si="409"/>
        <v>agir à sa guise -R- (et avoir de suite)</v>
      </c>
      <c r="Q565" s="432" t="str">
        <f>VLOOKUP(O565,'360'!A90:AN451,13,FALSE)</f>
        <v>R</v>
      </c>
      <c r="R565" s="432" t="str">
        <f>VLOOKUP(O565,'360'!A90:AN451,14,FALSE)</f>
        <v>B</v>
      </c>
      <c r="S565" s="432" t="str">
        <f>VLOOKUP(O565,'360'!A90:AN451,15,FALSE)</f>
        <v>G</v>
      </c>
      <c r="T565" s="432" t="str">
        <f>VLOOKUP(O565,'360'!A90:AN451,16,FALSE)</f>
        <v>W</v>
      </c>
      <c r="U565" s="432" t="str">
        <f>VLOOKUP(O565,'360'!A90:AN451,17,FALSE)</f>
        <v>U</v>
      </c>
      <c r="W565" s="478">
        <f t="shared" si="414"/>
        <v>0.603422013773939</v>
      </c>
      <c r="X565" s="478">
        <f t="shared" si="414"/>
        <v>0.2736014410400735</v>
      </c>
      <c r="Y565" s="478">
        <f t="shared" si="414"/>
        <v>0.37751554566864354</v>
      </c>
      <c r="Z565" s="478">
        <f t="shared" si="414"/>
        <v>0.92437620432984013</v>
      </c>
      <c r="AA565" s="478">
        <f t="shared" si="402"/>
        <v>0.89562739232132205</v>
      </c>
      <c r="AB565" s="1582">
        <f t="shared" si="415"/>
        <v>0.53256281806779482</v>
      </c>
      <c r="AG565" s="1584">
        <f t="shared" si="416"/>
        <v>0.37675042409039311</v>
      </c>
      <c r="AL565" s="497">
        <f t="shared" si="410"/>
        <v>0.53256281806779482</v>
      </c>
      <c r="AM565" s="468">
        <f t="shared" si="417"/>
        <v>0.603422013773939</v>
      </c>
      <c r="AN565" s="468">
        <f t="shared" si="417"/>
        <v>0.2736014410400735</v>
      </c>
      <c r="AO565" s="468">
        <f t="shared" si="417"/>
        <v>0.37751554566864354</v>
      </c>
      <c r="AP565" s="468">
        <f t="shared" si="417"/>
        <v>0.92437620432984013</v>
      </c>
      <c r="AQ565" s="468">
        <f t="shared" si="403"/>
        <v>0.89562739232132205</v>
      </c>
      <c r="AT565" s="498">
        <f t="shared" si="418"/>
        <v>2.51011111</v>
      </c>
      <c r="AU565" s="340">
        <f>VLOOKUP($O565,'360'!$A$2:$AN$363,26,FALSE)/100+1/10^(3+AU$476)</f>
        <v>0.30009999999999998</v>
      </c>
      <c r="AV565" s="340">
        <f>VLOOKUP($O565,'360'!$A$2:$AN$363,27,FALSE)/100+1/10^(3+AV$476)</f>
        <v>0.20000010000000001</v>
      </c>
      <c r="AW565" s="340">
        <f>VLOOKUP($O565,'360'!$A$2:$AN$363,28,FALSE)/100+1/10^(3+AW$476)</f>
        <v>0.63000999999999996</v>
      </c>
      <c r="AX565" s="340">
        <f>VLOOKUP($O565,'360'!$A$2:$AN$363,29,FALSE)/100+1/10^(3+AX$476)</f>
        <v>0.86000001000000004</v>
      </c>
      <c r="AY565" s="340">
        <f>VLOOKUP($O565,'360'!$A$2:$AN$363,30,FALSE)/100+1/10^(3+AY$476)</f>
        <v>0.52000100000000005</v>
      </c>
      <c r="BA565" s="499" t="str">
        <f t="shared" si="411"/>
        <v>R BG WU</v>
      </c>
      <c r="BB565" s="284" t="str">
        <f t="shared" si="412"/>
        <v>agir à sa guise -R- (et avoir de suite)</v>
      </c>
    </row>
    <row r="566" spans="1:54" x14ac:dyDescent="0.15">
      <c r="A566" s="432">
        <v>90</v>
      </c>
      <c r="B566" s="457" t="str">
        <f t="shared" si="404"/>
        <v>BG U RW</v>
      </c>
      <c r="C566" s="284" t="str">
        <f t="shared" si="405"/>
        <v>être prospère (et suivre ses plans)</v>
      </c>
      <c r="D566" s="284" t="str">
        <f t="shared" si="406"/>
        <v>être acteur de sa satisfaction  (et atteindre ses objectifs selon ses propres règles)</v>
      </c>
      <c r="E566" s="493">
        <f t="shared" si="407"/>
        <v>0.53119787441468802</v>
      </c>
      <c r="F566" s="480" t="str">
        <f t="shared" si="408"/>
        <v>BG.u</v>
      </c>
      <c r="N566" s="284">
        <f t="shared" si="413"/>
        <v>73</v>
      </c>
      <c r="O566" s="494" t="str">
        <f>'360'!A91</f>
        <v>R BG UW</v>
      </c>
      <c r="P566" s="284" t="str">
        <f t="shared" si="409"/>
        <v>agir à sa guise -R- (et être tout-puissant -BR)</v>
      </c>
      <c r="Q566" s="432" t="str">
        <f>VLOOKUP(O566,'360'!A91:AN452,13,FALSE)</f>
        <v>R</v>
      </c>
      <c r="R566" s="432" t="str">
        <f>VLOOKUP(O566,'360'!A91:AN452,14,FALSE)</f>
        <v>B</v>
      </c>
      <c r="S566" s="432" t="str">
        <f>VLOOKUP(O566,'360'!A91:AN452,15,FALSE)</f>
        <v>G</v>
      </c>
      <c r="T566" s="432" t="str">
        <f>VLOOKUP(O566,'360'!A91:AN452,16,FALSE)</f>
        <v>U</v>
      </c>
      <c r="U566" s="432" t="str">
        <f>VLOOKUP(O566,'360'!A91:AN452,17,FALSE)</f>
        <v>W</v>
      </c>
      <c r="W566" s="478">
        <f t="shared" si="414"/>
        <v>0.90498224054752174</v>
      </c>
      <c r="X566" s="478">
        <f t="shared" si="414"/>
        <v>0.41040209315978415</v>
      </c>
      <c r="Y566" s="478">
        <f t="shared" si="414"/>
        <v>0.37751554566864354</v>
      </c>
      <c r="Z566" s="478">
        <f t="shared" si="414"/>
        <v>0.92437620432984013</v>
      </c>
      <c r="AA566" s="478">
        <f t="shared" si="402"/>
        <v>0.89562739232132205</v>
      </c>
      <c r="AB566" s="1582">
        <f t="shared" si="415"/>
        <v>0.66956306755757844</v>
      </c>
      <c r="AG566" s="1584">
        <f t="shared" si="416"/>
        <v>0.55941742341010459</v>
      </c>
      <c r="AL566" s="497">
        <f t="shared" si="410"/>
        <v>0.66956306755757844</v>
      </c>
      <c r="AM566" s="468">
        <f t="shared" si="417"/>
        <v>0.90498224054752174</v>
      </c>
      <c r="AN566" s="468">
        <f t="shared" si="417"/>
        <v>0.41040209315978415</v>
      </c>
      <c r="AO566" s="468">
        <f t="shared" si="417"/>
        <v>0.37751554566864354</v>
      </c>
      <c r="AP566" s="468">
        <f t="shared" si="417"/>
        <v>0.92437620432984013</v>
      </c>
      <c r="AQ566" s="468">
        <f t="shared" si="403"/>
        <v>0.89562739232132205</v>
      </c>
      <c r="AT566" s="498">
        <f t="shared" si="418"/>
        <v>2.51011111</v>
      </c>
      <c r="AU566" s="340">
        <f>VLOOKUP($O566,'360'!$A$2:$AN$363,26,FALSE)/100+1/10^(3+AU$476)</f>
        <v>0.2001</v>
      </c>
      <c r="AV566" s="340">
        <f>VLOOKUP($O566,'360'!$A$2:$AN$363,27,FALSE)/100+1/10^(3+AV$476)</f>
        <v>0.30000009999999999</v>
      </c>
      <c r="AW566" s="340">
        <f>VLOOKUP($O566,'360'!$A$2:$AN$363,28,FALSE)/100+1/10^(3+AW$476)</f>
        <v>0.63000999999999996</v>
      </c>
      <c r="AX566" s="340">
        <f>VLOOKUP($O566,'360'!$A$2:$AN$363,29,FALSE)/100+1/10^(3+AX$476)</f>
        <v>0.86000001000000004</v>
      </c>
      <c r="AY566" s="340">
        <f>VLOOKUP($O566,'360'!$A$2:$AN$363,30,FALSE)/100+1/10^(3+AY$476)</f>
        <v>0.52000100000000005</v>
      </c>
      <c r="BA566" s="499" t="str">
        <f t="shared" si="411"/>
        <v>R BG UW</v>
      </c>
      <c r="BB566" s="284" t="str">
        <f t="shared" si="412"/>
        <v>agir à sa guise -R- (et être tout-puissant -BR)</v>
      </c>
    </row>
    <row r="567" spans="1:54" x14ac:dyDescent="0.15">
      <c r="A567" s="432">
        <v>91</v>
      </c>
      <c r="B567" s="457" t="str">
        <f t="shared" si="404"/>
        <v>U RB WG</v>
      </c>
      <c r="C567" s="284" t="str">
        <f t="shared" si="405"/>
        <v>concevoir avec génie (et œuvrer pour le progrès)</v>
      </c>
      <c r="D567" s="284" t="str">
        <f t="shared" si="406"/>
        <v>savoir mener ses projets en toute circonstance (et innover avec efficacité)</v>
      </c>
      <c r="E567" s="493">
        <f t="shared" si="407"/>
        <v>0.53054550831674219</v>
      </c>
      <c r="F567" s="480" t="str">
        <f t="shared" si="408"/>
        <v>U.br</v>
      </c>
      <c r="N567" s="284">
        <f t="shared" si="413"/>
        <v>151</v>
      </c>
      <c r="O567" s="494" t="str">
        <f>'360'!A92</f>
        <v>R GW UB</v>
      </c>
      <c r="P567" s="284" t="str">
        <f t="shared" si="409"/>
        <v>inspirer le monde (et vivre dans la joie collective)</v>
      </c>
      <c r="Q567" s="432" t="str">
        <f>VLOOKUP(O567,'360'!A92:AN453,13,FALSE)</f>
        <v>R</v>
      </c>
      <c r="R567" s="432" t="str">
        <f>VLOOKUP(O567,'360'!A92:AN453,14,FALSE)</f>
        <v>G</v>
      </c>
      <c r="S567" s="432" t="str">
        <f>VLOOKUP(O567,'360'!A92:AN453,15,FALSE)</f>
        <v>W</v>
      </c>
      <c r="T567" s="432" t="str">
        <f>VLOOKUP(O567,'360'!A92:AN453,16,FALSE)</f>
        <v>U</v>
      </c>
      <c r="U567" s="432" t="str">
        <f>VLOOKUP(O567,'360'!A92:AN453,17,FALSE)</f>
        <v>B</v>
      </c>
      <c r="W567" s="478">
        <f t="shared" si="414"/>
        <v>0.34817717041637974</v>
      </c>
      <c r="X567" s="478">
        <f t="shared" si="414"/>
        <v>0.41040209315978415</v>
      </c>
      <c r="Y567" s="478">
        <f t="shared" si="414"/>
        <v>0.84094855137494451</v>
      </c>
      <c r="Z567" s="478">
        <f t="shared" si="414"/>
        <v>0.92437620432984013</v>
      </c>
      <c r="AA567" s="478">
        <f t="shared" si="402"/>
        <v>0.92158537090406001</v>
      </c>
      <c r="AB567" s="1582">
        <f t="shared" si="415"/>
        <v>0.5783785105606406</v>
      </c>
      <c r="AG567" s="1584">
        <f t="shared" si="416"/>
        <v>0.43783801408085415</v>
      </c>
      <c r="AL567" s="497">
        <f t="shared" si="410"/>
        <v>0.5783785105606406</v>
      </c>
      <c r="AM567" s="468">
        <f t="shared" si="417"/>
        <v>0.34817717041637974</v>
      </c>
      <c r="AN567" s="468">
        <f t="shared" si="417"/>
        <v>0.41040209315978415</v>
      </c>
      <c r="AO567" s="468">
        <f t="shared" si="417"/>
        <v>0.84094855137494451</v>
      </c>
      <c r="AP567" s="468">
        <f t="shared" si="417"/>
        <v>0.92437620432984013</v>
      </c>
      <c r="AQ567" s="468">
        <f t="shared" si="403"/>
        <v>0.92158537090406001</v>
      </c>
      <c r="AT567" s="498">
        <f t="shared" si="418"/>
        <v>2.5101111100000004</v>
      </c>
      <c r="AU567" s="340">
        <f>VLOOKUP($O567,'360'!$A$2:$AN$363,26,FALSE)/100+1/10^(3+AU$476)</f>
        <v>0.52010000000000001</v>
      </c>
      <c r="AV567" s="340">
        <f>VLOOKUP($O567,'360'!$A$2:$AN$363,27,FALSE)/100+1/10^(3+AV$476)</f>
        <v>0.30000009999999999</v>
      </c>
      <c r="AW567" s="340">
        <f>VLOOKUP($O567,'360'!$A$2:$AN$363,28,FALSE)/100+1/10^(3+AW$476)</f>
        <v>0.20001000000000002</v>
      </c>
      <c r="AX567" s="340">
        <f>VLOOKUP($O567,'360'!$A$2:$AN$363,29,FALSE)/100+1/10^(3+AX$476)</f>
        <v>0.86000001000000004</v>
      </c>
      <c r="AY567" s="340">
        <f>VLOOKUP($O567,'360'!$A$2:$AN$363,30,FALSE)/100+1/10^(3+AY$476)</f>
        <v>0.63000100000000003</v>
      </c>
      <c r="BA567" s="499" t="str">
        <f t="shared" si="411"/>
        <v>R GW UB</v>
      </c>
      <c r="BB567" s="284" t="str">
        <f t="shared" si="412"/>
        <v>inspirer le monde (et vivre dans la joie collective)</v>
      </c>
    </row>
    <row r="568" spans="1:54" x14ac:dyDescent="0.15">
      <c r="A568" s="432">
        <v>92</v>
      </c>
      <c r="B568" s="457" t="str">
        <f t="shared" si="404"/>
        <v>UR WG B</v>
      </c>
      <c r="C568" s="284" t="str">
        <f t="shared" si="405"/>
        <v>partager ses idées (et être utile au monde)</v>
      </c>
      <c r="D568" s="284" t="str">
        <f t="shared" si="406"/>
        <v>communiquer des idées nouvelles (et être efficace dans le respect du système)</v>
      </c>
      <c r="E568" s="493">
        <f t="shared" si="407"/>
        <v>0.52687766571235317</v>
      </c>
      <c r="F568" s="480" t="str">
        <f t="shared" si="408"/>
        <v>UR/b</v>
      </c>
      <c r="N568" s="284">
        <f t="shared" si="413"/>
        <v>196</v>
      </c>
      <c r="O568" s="494" t="str">
        <f>'360'!A93</f>
        <v>R GW BU</v>
      </c>
      <c r="P568" s="284" t="str">
        <f t="shared" si="409"/>
        <v>inspirer le monde (et vivre spontané -RG-)</v>
      </c>
      <c r="Q568" s="432" t="str">
        <f>VLOOKUP(O568,'360'!A93:AN454,13,FALSE)</f>
        <v>R</v>
      </c>
      <c r="R568" s="432" t="str">
        <f>VLOOKUP(O568,'360'!A93:AN454,14,FALSE)</f>
        <v>G</v>
      </c>
      <c r="S568" s="432" t="str">
        <f>VLOOKUP(O568,'360'!A93:AN454,15,FALSE)</f>
        <v>W</v>
      </c>
      <c r="T568" s="432" t="str">
        <f>VLOOKUP(O568,'360'!A93:AN454,16,FALSE)</f>
        <v>B</v>
      </c>
      <c r="U568" s="432" t="str">
        <f>VLOOKUP(O568,'360'!A93:AN454,17,FALSE)</f>
        <v>U</v>
      </c>
      <c r="W568" s="478">
        <f t="shared" si="414"/>
        <v>0.34817717041637974</v>
      </c>
      <c r="X568" s="478">
        <f t="shared" si="414"/>
        <v>0.2736014410400735</v>
      </c>
      <c r="Y568" s="478">
        <f t="shared" si="414"/>
        <v>0.79276880412886941</v>
      </c>
      <c r="Z568" s="478">
        <f t="shared" si="414"/>
        <v>0.92437620432984013</v>
      </c>
      <c r="AA568" s="478">
        <f t="shared" si="402"/>
        <v>0.92158537090406001</v>
      </c>
      <c r="AB568" s="1582">
        <f t="shared" si="415"/>
        <v>0.53226238721283614</v>
      </c>
      <c r="AG568" s="1584">
        <f t="shared" si="416"/>
        <v>0.37634984961711487</v>
      </c>
      <c r="AL568" s="497">
        <f t="shared" si="410"/>
        <v>0.53226238721283614</v>
      </c>
      <c r="AM568" s="468">
        <f t="shared" si="417"/>
        <v>0.34817717041637974</v>
      </c>
      <c r="AN568" s="468">
        <f t="shared" si="417"/>
        <v>0.2736014410400735</v>
      </c>
      <c r="AO568" s="468">
        <f t="shared" si="417"/>
        <v>0.79276880412886941</v>
      </c>
      <c r="AP568" s="468">
        <f t="shared" si="417"/>
        <v>0.92437620432984013</v>
      </c>
      <c r="AQ568" s="468">
        <f t="shared" si="403"/>
        <v>0.92158537090406001</v>
      </c>
      <c r="AT568" s="498">
        <f t="shared" si="418"/>
        <v>2.5101111100000004</v>
      </c>
      <c r="AU568" s="340">
        <f>VLOOKUP($O568,'360'!$A$2:$AN$363,26,FALSE)/100+1/10^(3+AU$476)</f>
        <v>0.52010000000000001</v>
      </c>
      <c r="AV568" s="340">
        <f>VLOOKUP($O568,'360'!$A$2:$AN$363,27,FALSE)/100+1/10^(3+AV$476)</f>
        <v>0.20000010000000001</v>
      </c>
      <c r="AW568" s="340">
        <f>VLOOKUP($O568,'360'!$A$2:$AN$363,28,FALSE)/100+1/10^(3+AW$476)</f>
        <v>0.30001</v>
      </c>
      <c r="AX568" s="340">
        <f>VLOOKUP($O568,'360'!$A$2:$AN$363,29,FALSE)/100+1/10^(3+AX$476)</f>
        <v>0.86000001000000004</v>
      </c>
      <c r="AY568" s="340">
        <f>VLOOKUP($O568,'360'!$A$2:$AN$363,30,FALSE)/100+1/10^(3+AY$476)</f>
        <v>0.63000100000000003</v>
      </c>
      <c r="BA568" s="499" t="str">
        <f t="shared" si="411"/>
        <v>R GW BU</v>
      </c>
      <c r="BB568" s="284" t="str">
        <f t="shared" si="412"/>
        <v>inspirer le monde (et vivre spontané -RG-)</v>
      </c>
    </row>
    <row r="569" spans="1:54" x14ac:dyDescent="0.15">
      <c r="A569" s="432">
        <v>93</v>
      </c>
      <c r="B569" s="457" t="str">
        <f t="shared" si="404"/>
        <v>BR G UW</v>
      </c>
      <c r="C569" s="284" t="str">
        <f t="shared" si="405"/>
        <v>vivre en conquérant (et servir ses intérêts)</v>
      </c>
      <c r="D569" s="284" t="str">
        <f t="shared" si="406"/>
        <v>propulser le monde dans son sens (et être son unique priorité)</v>
      </c>
      <c r="E569" s="493">
        <f t="shared" si="407"/>
        <v>0.52619196533205093</v>
      </c>
      <c r="F569" s="480" t="str">
        <f t="shared" si="408"/>
        <v>BR.g</v>
      </c>
      <c r="N569" s="284">
        <f t="shared" si="413"/>
        <v>32</v>
      </c>
      <c r="O569" s="494" t="str">
        <f>'360'!A94</f>
        <v>R GU WB</v>
      </c>
      <c r="P569" s="284" t="str">
        <f t="shared" si="409"/>
        <v>vivre l'aventure (et vivre dans la joie collective)</v>
      </c>
      <c r="Q569" s="432" t="str">
        <f>VLOOKUP(O569,'360'!A94:AN455,13,FALSE)</f>
        <v>R</v>
      </c>
      <c r="R569" s="432" t="str">
        <f>VLOOKUP(O569,'360'!A94:AN455,14,FALSE)</f>
        <v>G</v>
      </c>
      <c r="S569" s="432" t="str">
        <f>VLOOKUP(O569,'360'!A94:AN455,15,FALSE)</f>
        <v>U</v>
      </c>
      <c r="T569" s="432" t="str">
        <f>VLOOKUP(O569,'360'!A94:AN455,16,FALSE)</f>
        <v>W</v>
      </c>
      <c r="U569" s="432" t="str">
        <f>VLOOKUP(O569,'360'!A94:AN455,17,FALSE)</f>
        <v>B</v>
      </c>
      <c r="W569" s="478">
        <f t="shared" si="414"/>
        <v>0.603422013773939</v>
      </c>
      <c r="X569" s="478">
        <f t="shared" si="414"/>
        <v>0.7113635278231476</v>
      </c>
      <c r="Y569" s="478">
        <f t="shared" si="414"/>
        <v>0.84094855137494451</v>
      </c>
      <c r="Z569" s="478">
        <f t="shared" si="414"/>
        <v>0.92437620432984013</v>
      </c>
      <c r="AA569" s="478">
        <f t="shared" si="402"/>
        <v>0.92158537090406001</v>
      </c>
      <c r="AB569" s="1582">
        <f t="shared" si="415"/>
        <v>0.74371650759005736</v>
      </c>
      <c r="AG569" s="1584">
        <f t="shared" si="416"/>
        <v>0.65828867678674319</v>
      </c>
      <c r="AL569" s="497">
        <f t="shared" si="410"/>
        <v>0.74371650759005736</v>
      </c>
      <c r="AM569" s="468">
        <f t="shared" si="417"/>
        <v>0.603422013773939</v>
      </c>
      <c r="AN569" s="468">
        <f t="shared" si="417"/>
        <v>0.7113635278231476</v>
      </c>
      <c r="AO569" s="468">
        <f t="shared" si="417"/>
        <v>0.84094855137494451</v>
      </c>
      <c r="AP569" s="468">
        <f t="shared" si="417"/>
        <v>0.92437620432984013</v>
      </c>
      <c r="AQ569" s="468">
        <f t="shared" si="403"/>
        <v>0.92158537090406001</v>
      </c>
      <c r="AT569" s="498">
        <f t="shared" si="418"/>
        <v>2.51011111</v>
      </c>
      <c r="AU569" s="340">
        <f>VLOOKUP($O569,'360'!$A$2:$AN$363,26,FALSE)/100+1/10^(3+AU$476)</f>
        <v>0.30009999999999998</v>
      </c>
      <c r="AV569" s="340">
        <f>VLOOKUP($O569,'360'!$A$2:$AN$363,27,FALSE)/100+1/10^(3+AV$476)</f>
        <v>0.52000009999999997</v>
      </c>
      <c r="AW569" s="340">
        <f>VLOOKUP($O569,'360'!$A$2:$AN$363,28,FALSE)/100+1/10^(3+AW$476)</f>
        <v>0.20001000000000002</v>
      </c>
      <c r="AX569" s="340">
        <f>VLOOKUP($O569,'360'!$A$2:$AN$363,29,FALSE)/100+1/10^(3+AX$476)</f>
        <v>0.86000001000000004</v>
      </c>
      <c r="AY569" s="340">
        <f>VLOOKUP($O569,'360'!$A$2:$AN$363,30,FALSE)/100+1/10^(3+AY$476)</f>
        <v>0.63000100000000003</v>
      </c>
      <c r="BA569" s="499" t="str">
        <f t="shared" si="411"/>
        <v>R GU WB</v>
      </c>
      <c r="BB569" s="284" t="str">
        <f t="shared" si="412"/>
        <v>vivre l'aventure (et vivre dans la joie collective)</v>
      </c>
    </row>
    <row r="570" spans="1:54" x14ac:dyDescent="0.15">
      <c r="A570" s="432">
        <v>94</v>
      </c>
      <c r="B570" s="457" t="str">
        <f t="shared" si="404"/>
        <v>GU W RB</v>
      </c>
      <c r="C570" s="284" t="str">
        <f t="shared" si="405"/>
        <v>vivre avec intelligence -GU- (et vivre en harmonie -GW-)</v>
      </c>
      <c r="D570" s="284" t="str">
        <f t="shared" si="406"/>
        <v>écarter facilement toute difficulté (et vivre dans la coopération et le partage)</v>
      </c>
      <c r="E570" s="493">
        <f t="shared" si="407"/>
        <v>0.52313887225854738</v>
      </c>
      <c r="F570" s="480" t="str">
        <f t="shared" si="408"/>
        <v>GU.w</v>
      </c>
      <c r="N570" s="284">
        <f t="shared" si="413"/>
        <v>8</v>
      </c>
      <c r="O570" s="494" t="str">
        <f>'360'!A95</f>
        <v>R GU BW</v>
      </c>
      <c r="P570" s="284" t="str">
        <f t="shared" si="409"/>
        <v>vivre l'aventure (et vivre avec légèreté)</v>
      </c>
      <c r="Q570" s="432" t="str">
        <f>VLOOKUP(O570,'360'!A95:AN456,13,FALSE)</f>
        <v>R</v>
      </c>
      <c r="R570" s="432" t="str">
        <f>VLOOKUP(O570,'360'!A95:AN456,14,FALSE)</f>
        <v>G</v>
      </c>
      <c r="S570" s="432" t="str">
        <f>VLOOKUP(O570,'360'!A95:AN456,15,FALSE)</f>
        <v>U</v>
      </c>
      <c r="T570" s="432" t="str">
        <f>VLOOKUP(O570,'360'!A95:AN456,16,FALSE)</f>
        <v>B</v>
      </c>
      <c r="U570" s="432" t="str">
        <f>VLOOKUP(O570,'360'!A95:AN456,17,FALSE)</f>
        <v>W</v>
      </c>
      <c r="W570" s="478">
        <f t="shared" si="414"/>
        <v>0.90498224054752174</v>
      </c>
      <c r="X570" s="478">
        <f t="shared" si="414"/>
        <v>0.7113635278231476</v>
      </c>
      <c r="Y570" s="478">
        <f t="shared" si="414"/>
        <v>0.79276880412886941</v>
      </c>
      <c r="Z570" s="478">
        <f t="shared" si="414"/>
        <v>0.92437620432984013</v>
      </c>
      <c r="AA570" s="478">
        <f t="shared" si="402"/>
        <v>0.92158537090406001</v>
      </c>
      <c r="AB570" s="1582">
        <f t="shared" si="415"/>
        <v>0.83460063373203641</v>
      </c>
      <c r="AG570" s="1584">
        <f t="shared" si="416"/>
        <v>0.77946751164271522</v>
      </c>
      <c r="AL570" s="497">
        <f t="shared" si="410"/>
        <v>0.83460063373203641</v>
      </c>
      <c r="AM570" s="468">
        <f t="shared" si="417"/>
        <v>0.90498224054752174</v>
      </c>
      <c r="AN570" s="468">
        <f t="shared" si="417"/>
        <v>0.7113635278231476</v>
      </c>
      <c r="AO570" s="468">
        <f t="shared" si="417"/>
        <v>0.79276880412886941</v>
      </c>
      <c r="AP570" s="468">
        <f t="shared" si="417"/>
        <v>0.92437620432984013</v>
      </c>
      <c r="AQ570" s="468">
        <f t="shared" si="403"/>
        <v>0.92158537090406001</v>
      </c>
      <c r="AT570" s="498">
        <f t="shared" si="418"/>
        <v>2.5101111100000004</v>
      </c>
      <c r="AU570" s="340">
        <f>VLOOKUP($O570,'360'!$A$2:$AN$363,26,FALSE)/100+1/10^(3+AU$476)</f>
        <v>0.2001</v>
      </c>
      <c r="AV570" s="340">
        <f>VLOOKUP($O570,'360'!$A$2:$AN$363,27,FALSE)/100+1/10^(3+AV$476)</f>
        <v>0.52000009999999997</v>
      </c>
      <c r="AW570" s="340">
        <f>VLOOKUP($O570,'360'!$A$2:$AN$363,28,FALSE)/100+1/10^(3+AW$476)</f>
        <v>0.30001</v>
      </c>
      <c r="AX570" s="340">
        <f>VLOOKUP($O570,'360'!$A$2:$AN$363,29,FALSE)/100+1/10^(3+AX$476)</f>
        <v>0.86000001000000004</v>
      </c>
      <c r="AY570" s="340">
        <f>VLOOKUP($O570,'360'!$A$2:$AN$363,30,FALSE)/100+1/10^(3+AY$476)</f>
        <v>0.63000100000000003</v>
      </c>
      <c r="BA570" s="499" t="str">
        <f t="shared" si="411"/>
        <v>R GU BW</v>
      </c>
      <c r="BB570" s="284" t="str">
        <f t="shared" si="412"/>
        <v>vivre l'aventure (et vivre avec légèreté)</v>
      </c>
    </row>
    <row r="571" spans="1:54" x14ac:dyDescent="0.15">
      <c r="A571" s="432">
        <v>95</v>
      </c>
      <c r="B571" s="457" t="str">
        <f t="shared" si="404"/>
        <v>RG UW B</v>
      </c>
      <c r="C571" s="284" t="str">
        <f t="shared" si="405"/>
        <v>vivre dans la joie collective (et partager ses idées)</v>
      </c>
      <c r="D571" s="284" t="str">
        <f t="shared" si="406"/>
        <v>vivre pleinement dans le respect du monde (et communiquer des idées nouvelles)</v>
      </c>
      <c r="E571" s="493">
        <f t="shared" si="407"/>
        <v>0.51706656613592716</v>
      </c>
      <c r="F571" s="480" t="str">
        <f t="shared" si="408"/>
        <v>RG/b</v>
      </c>
      <c r="N571" s="284">
        <f t="shared" si="413"/>
        <v>178</v>
      </c>
      <c r="O571" s="494" t="str">
        <f>'360'!A96</f>
        <v>R GB WU</v>
      </c>
      <c r="P571" s="284" t="str">
        <f t="shared" si="409"/>
        <v>agir à sa guise -R- (et vivre spontané -RG-)</v>
      </c>
      <c r="Q571" s="432" t="str">
        <f>VLOOKUP(O571,'360'!A96:AN457,13,FALSE)</f>
        <v>R</v>
      </c>
      <c r="R571" s="432" t="str">
        <f>VLOOKUP(O571,'360'!A96:AN457,14,FALSE)</f>
        <v>G</v>
      </c>
      <c r="S571" s="432" t="str">
        <f>VLOOKUP(O571,'360'!A96:AN457,15,FALSE)</f>
        <v>B</v>
      </c>
      <c r="T571" s="432" t="str">
        <f>VLOOKUP(O571,'360'!A96:AN457,16,FALSE)</f>
        <v>W</v>
      </c>
      <c r="U571" s="432" t="str">
        <f>VLOOKUP(O571,'360'!A96:AN457,17,FALSE)</f>
        <v>U</v>
      </c>
      <c r="W571" s="478">
        <f t="shared" si="414"/>
        <v>0.603422013773939</v>
      </c>
      <c r="X571" s="478">
        <f t="shared" si="414"/>
        <v>0.2736014410400735</v>
      </c>
      <c r="Y571" s="478">
        <f t="shared" si="414"/>
        <v>0.45737306768466396</v>
      </c>
      <c r="Z571" s="478">
        <f t="shared" si="414"/>
        <v>0.92437620432984013</v>
      </c>
      <c r="AA571" s="478">
        <f t="shared" si="402"/>
        <v>0.92158537090406001</v>
      </c>
      <c r="AB571" s="1582">
        <f t="shared" si="415"/>
        <v>0.55026485437651473</v>
      </c>
      <c r="AG571" s="1584">
        <f t="shared" si="416"/>
        <v>0.40035313916868631</v>
      </c>
      <c r="AL571" s="497">
        <f t="shared" si="410"/>
        <v>0.55026485437651473</v>
      </c>
      <c r="AM571" s="468">
        <f t="shared" si="417"/>
        <v>0.603422013773939</v>
      </c>
      <c r="AN571" s="468">
        <f t="shared" si="417"/>
        <v>0.2736014410400735</v>
      </c>
      <c r="AO571" s="468">
        <f t="shared" si="417"/>
        <v>0.45737306768466396</v>
      </c>
      <c r="AP571" s="468">
        <f t="shared" si="417"/>
        <v>0.92437620432984013</v>
      </c>
      <c r="AQ571" s="468">
        <f t="shared" si="403"/>
        <v>0.92158537090406001</v>
      </c>
      <c r="AT571" s="498">
        <f t="shared" si="418"/>
        <v>2.5101111100000004</v>
      </c>
      <c r="AU571" s="340">
        <f>VLOOKUP($O571,'360'!$A$2:$AN$363,26,FALSE)/100+1/10^(3+AU$476)</f>
        <v>0.30009999999999998</v>
      </c>
      <c r="AV571" s="340">
        <f>VLOOKUP($O571,'360'!$A$2:$AN$363,27,FALSE)/100+1/10^(3+AV$476)</f>
        <v>0.20000010000000001</v>
      </c>
      <c r="AW571" s="340">
        <f>VLOOKUP($O571,'360'!$A$2:$AN$363,28,FALSE)/100+1/10^(3+AW$476)</f>
        <v>0.52000999999999997</v>
      </c>
      <c r="AX571" s="340">
        <f>VLOOKUP($O571,'360'!$A$2:$AN$363,29,FALSE)/100+1/10^(3+AX$476)</f>
        <v>0.86000001000000004</v>
      </c>
      <c r="AY571" s="340">
        <f>VLOOKUP($O571,'360'!$A$2:$AN$363,30,FALSE)/100+1/10^(3+AY$476)</f>
        <v>0.63000100000000003</v>
      </c>
      <c r="BA571" s="499" t="str">
        <f t="shared" si="411"/>
        <v>R GB WU</v>
      </c>
      <c r="BB571" s="284" t="str">
        <f t="shared" si="412"/>
        <v>agir à sa guise -R- (et vivre spontané -RG-)</v>
      </c>
    </row>
    <row r="572" spans="1:54" x14ac:dyDescent="0.15">
      <c r="A572" s="432">
        <v>96</v>
      </c>
      <c r="B572" s="457" t="str">
        <f t="shared" si="404"/>
        <v>UG W RB</v>
      </c>
      <c r="C572" s="284" t="str">
        <f t="shared" si="405"/>
        <v>vivre avec intelligence -GU- (et être utile au monde)</v>
      </c>
      <c r="D572" s="284" t="str">
        <f t="shared" si="406"/>
        <v>écarter facilement toute difficulté (et être efficace dans le respect du système)</v>
      </c>
      <c r="E572" s="493">
        <f t="shared" si="407"/>
        <v>0.51354325404776668</v>
      </c>
      <c r="F572" s="480" t="str">
        <f t="shared" si="408"/>
        <v>GU.w</v>
      </c>
      <c r="N572" s="284">
        <f t="shared" si="413"/>
        <v>63</v>
      </c>
      <c r="O572" s="494" t="str">
        <f>'360'!A97</f>
        <v>R GB UW</v>
      </c>
      <c r="P572" s="284" t="str">
        <f t="shared" si="409"/>
        <v>agir à sa guise -R- (et vivre avec légèreté)</v>
      </c>
      <c r="Q572" s="432" t="str">
        <f>VLOOKUP(O572,'360'!A97:AN458,13,FALSE)</f>
        <v>R</v>
      </c>
      <c r="R572" s="432" t="str">
        <f>VLOOKUP(O572,'360'!A97:AN458,14,FALSE)</f>
        <v>G</v>
      </c>
      <c r="S572" s="432" t="str">
        <f>VLOOKUP(O572,'360'!A97:AN458,15,FALSE)</f>
        <v>B</v>
      </c>
      <c r="T572" s="432" t="str">
        <f>VLOOKUP(O572,'360'!A97:AN458,16,FALSE)</f>
        <v>U</v>
      </c>
      <c r="U572" s="432" t="str">
        <f>VLOOKUP(O572,'360'!A97:AN458,17,FALSE)</f>
        <v>W</v>
      </c>
      <c r="W572" s="478">
        <f t="shared" si="414"/>
        <v>0.90498224054752174</v>
      </c>
      <c r="X572" s="478">
        <f t="shared" si="414"/>
        <v>0.41040209315978415</v>
      </c>
      <c r="Y572" s="478">
        <f t="shared" si="414"/>
        <v>0.45737306768466396</v>
      </c>
      <c r="Z572" s="478">
        <f t="shared" si="414"/>
        <v>0.92437620432984013</v>
      </c>
      <c r="AA572" s="478">
        <f t="shared" si="402"/>
        <v>0.92158537090406001</v>
      </c>
      <c r="AB572" s="1582">
        <f t="shared" si="415"/>
        <v>0.68726510386629847</v>
      </c>
      <c r="AG572" s="1584">
        <f t="shared" si="416"/>
        <v>0.58302013848839795</v>
      </c>
      <c r="AL572" s="497">
        <f t="shared" si="410"/>
        <v>0.68726510386629847</v>
      </c>
      <c r="AM572" s="468">
        <f t="shared" si="417"/>
        <v>0.90498224054752174</v>
      </c>
      <c r="AN572" s="468">
        <f t="shared" si="417"/>
        <v>0.41040209315978415</v>
      </c>
      <c r="AO572" s="468">
        <f t="shared" si="417"/>
        <v>0.45737306768466396</v>
      </c>
      <c r="AP572" s="468">
        <f t="shared" si="417"/>
        <v>0.92437620432984013</v>
      </c>
      <c r="AQ572" s="468">
        <f t="shared" si="403"/>
        <v>0.92158537090406001</v>
      </c>
      <c r="AT572" s="498">
        <f t="shared" si="418"/>
        <v>2.5101111100000004</v>
      </c>
      <c r="AU572" s="340">
        <f>VLOOKUP($O572,'360'!$A$2:$AN$363,26,FALSE)/100+1/10^(3+AU$476)</f>
        <v>0.2001</v>
      </c>
      <c r="AV572" s="340">
        <f>VLOOKUP($O572,'360'!$A$2:$AN$363,27,FALSE)/100+1/10^(3+AV$476)</f>
        <v>0.30000009999999999</v>
      </c>
      <c r="AW572" s="340">
        <f>VLOOKUP($O572,'360'!$A$2:$AN$363,28,FALSE)/100+1/10^(3+AW$476)</f>
        <v>0.52000999999999997</v>
      </c>
      <c r="AX572" s="340">
        <f>VLOOKUP($O572,'360'!$A$2:$AN$363,29,FALSE)/100+1/10^(3+AX$476)</f>
        <v>0.86000001000000004</v>
      </c>
      <c r="AY572" s="340">
        <f>VLOOKUP($O572,'360'!$A$2:$AN$363,30,FALSE)/100+1/10^(3+AY$476)</f>
        <v>0.63000100000000003</v>
      </c>
      <c r="BA572" s="499" t="str">
        <f t="shared" si="411"/>
        <v>R GB UW</v>
      </c>
      <c r="BB572" s="284" t="str">
        <f t="shared" si="412"/>
        <v>agir à sa guise -R- (et vivre avec légèreté)</v>
      </c>
    </row>
    <row r="573" spans="1:54" x14ac:dyDescent="0.15">
      <c r="A573" s="432">
        <v>97</v>
      </c>
      <c r="B573" s="457" t="str">
        <f t="shared" si="404"/>
        <v>GU B WR</v>
      </c>
      <c r="C573" s="284" t="str">
        <f t="shared" si="405"/>
        <v>vivre avec dextérité (et construire une vie parfaite)</v>
      </c>
      <c r="D573" s="284" t="str">
        <f t="shared" si="406"/>
        <v>être le roi de l'adaptation (et organiser une vie de satisfaction)</v>
      </c>
      <c r="E573" s="493">
        <f t="shared" si="407"/>
        <v>0.51062118895765529</v>
      </c>
      <c r="F573" s="480" t="str">
        <f t="shared" si="408"/>
        <v>GU.b</v>
      </c>
      <c r="N573" s="284">
        <f t="shared" si="413"/>
        <v>205</v>
      </c>
      <c r="O573" s="494" t="str">
        <f>'360'!A98</f>
        <v>G WU BR</v>
      </c>
      <c r="P573" s="284" t="str">
        <f t="shared" si="409"/>
        <v>vivre en douceur (et vivre en accord)</v>
      </c>
      <c r="Q573" s="432" t="str">
        <f>VLOOKUP(O573,'360'!A98:AN459,13,FALSE)</f>
        <v>G</v>
      </c>
      <c r="R573" s="432" t="str">
        <f>VLOOKUP(O573,'360'!A98:AN459,14,FALSE)</f>
        <v>W</v>
      </c>
      <c r="S573" s="432" t="str">
        <f>VLOOKUP(O573,'360'!A98:AN459,15,FALSE)</f>
        <v>U</v>
      </c>
      <c r="T573" s="432" t="str">
        <f>VLOOKUP(O573,'360'!A98:AN459,16,FALSE)</f>
        <v>B</v>
      </c>
      <c r="U573" s="432" t="str">
        <f>VLOOKUP(O573,'360'!A98:AN459,17,FALSE)</f>
        <v>R</v>
      </c>
      <c r="W573" s="478">
        <f t="shared" si="414"/>
        <v>0.28739397926290922</v>
      </c>
      <c r="X573" s="478">
        <f t="shared" si="414"/>
        <v>0.7113635278231476</v>
      </c>
      <c r="Y573" s="478">
        <f t="shared" si="414"/>
        <v>0.79276880412886941</v>
      </c>
      <c r="Z573" s="478">
        <f t="shared" si="414"/>
        <v>0.2515838760986146</v>
      </c>
      <c r="AA573" s="478">
        <f t="shared" si="402"/>
        <v>0.67511515132532263</v>
      </c>
      <c r="AB573" s="1582">
        <f t="shared" si="415"/>
        <v>0.52260088823441986</v>
      </c>
      <c r="AG573" s="1584">
        <f t="shared" si="416"/>
        <v>0.36346785097922646</v>
      </c>
      <c r="AL573" s="497">
        <f t="shared" si="410"/>
        <v>0.52260088823441986</v>
      </c>
      <c r="AM573" s="468">
        <f t="shared" si="417"/>
        <v>0.28739397926290922</v>
      </c>
      <c r="AN573" s="468">
        <f t="shared" si="417"/>
        <v>0.7113635278231476</v>
      </c>
      <c r="AO573" s="468">
        <f t="shared" si="417"/>
        <v>0.79276880412886941</v>
      </c>
      <c r="AP573" s="468">
        <f t="shared" si="417"/>
        <v>0.2515838760986146</v>
      </c>
      <c r="AQ573" s="468">
        <f t="shared" si="403"/>
        <v>0.67511515132532263</v>
      </c>
      <c r="AT573" s="498">
        <f t="shared" si="418"/>
        <v>2.51011111</v>
      </c>
      <c r="AU573" s="340">
        <f>VLOOKUP($O573,'360'!$A$2:$AN$363,26,FALSE)/100+1/10^(3+AU$476)</f>
        <v>0.63009999999999999</v>
      </c>
      <c r="AV573" s="340">
        <f>VLOOKUP($O573,'360'!$A$2:$AN$363,27,FALSE)/100+1/10^(3+AV$476)</f>
        <v>0.52000009999999997</v>
      </c>
      <c r="AW573" s="340">
        <f>VLOOKUP($O573,'360'!$A$2:$AN$363,28,FALSE)/100+1/10^(3+AW$476)</f>
        <v>0.30001</v>
      </c>
      <c r="AX573" s="340">
        <f>VLOOKUP($O573,'360'!$A$2:$AN$363,29,FALSE)/100+1/10^(3+AX$476)</f>
        <v>0.20000001000000001</v>
      </c>
      <c r="AY573" s="340">
        <f>VLOOKUP($O573,'360'!$A$2:$AN$363,30,FALSE)/100+1/10^(3+AY$476)</f>
        <v>0.86000100000000002</v>
      </c>
      <c r="BA573" s="499" t="str">
        <f t="shared" si="411"/>
        <v>G WU BR</v>
      </c>
      <c r="BB573" s="284" t="str">
        <f t="shared" si="412"/>
        <v>vivre en douceur (et vivre en accord)</v>
      </c>
    </row>
    <row r="574" spans="1:54" x14ac:dyDescent="0.15">
      <c r="A574" s="432">
        <v>98</v>
      </c>
      <c r="B574" s="457" t="str">
        <f t="shared" si="404"/>
        <v>UR BW G</v>
      </c>
      <c r="C574" s="284" t="str">
        <f t="shared" si="405"/>
        <v>œuvrer pour le progrès (et réussir coûte que coûte -UB-)</v>
      </c>
      <c r="D574" s="284" t="str">
        <f t="shared" si="406"/>
        <v>innover avec efficacité (et atteindre ses objectifs avec fermeté)</v>
      </c>
      <c r="E574" s="493">
        <f t="shared" si="407"/>
        <v>0.50938711018949701</v>
      </c>
      <c r="F574" s="480" t="str">
        <f t="shared" si="408"/>
        <v>UR/g</v>
      </c>
      <c r="N574" s="284">
        <f t="shared" si="413"/>
        <v>179</v>
      </c>
      <c r="O574" s="494" t="str">
        <f>'360'!A99</f>
        <v>G WU RB</v>
      </c>
      <c r="P574" s="284" t="str">
        <f t="shared" si="409"/>
        <v>vivre en douceur (et vivre en harmonie -GW-)</v>
      </c>
      <c r="Q574" s="432" t="str">
        <f>VLOOKUP(O574,'360'!A99:AN460,13,FALSE)</f>
        <v>G</v>
      </c>
      <c r="R574" s="432" t="str">
        <f>VLOOKUP(O574,'360'!A99:AN460,14,FALSE)</f>
        <v>W</v>
      </c>
      <c r="S574" s="432" t="str">
        <f>VLOOKUP(O574,'360'!A99:AN460,15,FALSE)</f>
        <v>U</v>
      </c>
      <c r="T574" s="432" t="str">
        <f>VLOOKUP(O574,'360'!A99:AN460,16,FALSE)</f>
        <v>R</v>
      </c>
      <c r="U574" s="432" t="str">
        <f>VLOOKUP(O574,'360'!A99:AN460,17,FALSE)</f>
        <v>B</v>
      </c>
      <c r="W574" s="478">
        <f t="shared" si="414"/>
        <v>0.28739397926290922</v>
      </c>
      <c r="X574" s="478">
        <f t="shared" si="414"/>
        <v>0.7113635278231476</v>
      </c>
      <c r="Y574" s="478">
        <f t="shared" si="414"/>
        <v>0.84094855137494451</v>
      </c>
      <c r="Z574" s="478">
        <f t="shared" si="414"/>
        <v>0.37737580785832531</v>
      </c>
      <c r="AA574" s="478">
        <f t="shared" si="402"/>
        <v>0.67511515132532263</v>
      </c>
      <c r="AB574" s="1582">
        <f t="shared" si="415"/>
        <v>0.54900909525159625</v>
      </c>
      <c r="AG574" s="1584">
        <f t="shared" si="416"/>
        <v>0.398678793668795</v>
      </c>
      <c r="AL574" s="497">
        <f t="shared" si="410"/>
        <v>0.54900909525159625</v>
      </c>
      <c r="AM574" s="468">
        <f t="shared" si="417"/>
        <v>0.28739397926290922</v>
      </c>
      <c r="AN574" s="468">
        <f t="shared" si="417"/>
        <v>0.7113635278231476</v>
      </c>
      <c r="AO574" s="468">
        <f t="shared" si="417"/>
        <v>0.84094855137494451</v>
      </c>
      <c r="AP574" s="468">
        <f t="shared" si="417"/>
        <v>0.37737580785832531</v>
      </c>
      <c r="AQ574" s="468">
        <f t="shared" si="403"/>
        <v>0.67511515132532263</v>
      </c>
      <c r="AT574" s="498">
        <f t="shared" si="418"/>
        <v>2.51011111</v>
      </c>
      <c r="AU574" s="340">
        <f>VLOOKUP($O574,'360'!$A$2:$AN$363,26,FALSE)/100+1/10^(3+AU$476)</f>
        <v>0.63009999999999999</v>
      </c>
      <c r="AV574" s="340">
        <f>VLOOKUP($O574,'360'!$A$2:$AN$363,27,FALSE)/100+1/10^(3+AV$476)</f>
        <v>0.52000009999999997</v>
      </c>
      <c r="AW574" s="340">
        <f>VLOOKUP($O574,'360'!$A$2:$AN$363,28,FALSE)/100+1/10^(3+AW$476)</f>
        <v>0.20001000000000002</v>
      </c>
      <c r="AX574" s="340">
        <f>VLOOKUP($O574,'360'!$A$2:$AN$363,29,FALSE)/100+1/10^(3+AX$476)</f>
        <v>0.30000000999999998</v>
      </c>
      <c r="AY574" s="340">
        <f>VLOOKUP($O574,'360'!$A$2:$AN$363,30,FALSE)/100+1/10^(3+AY$476)</f>
        <v>0.86000100000000002</v>
      </c>
      <c r="BA574" s="499" t="str">
        <f t="shared" si="411"/>
        <v>G WU RB</v>
      </c>
      <c r="BB574" s="284" t="str">
        <f t="shared" si="412"/>
        <v>vivre en douceur (et vivre en harmonie -GW-)</v>
      </c>
    </row>
    <row r="575" spans="1:54" x14ac:dyDescent="0.15">
      <c r="A575" s="432">
        <v>99</v>
      </c>
      <c r="B575" s="457" t="str">
        <f t="shared" si="404"/>
        <v>B RG UW</v>
      </c>
      <c r="C575" s="284" t="str">
        <f t="shared" si="405"/>
        <v>être fort (et être tout-puissant -BR)</v>
      </c>
      <c r="D575" s="284" t="str">
        <f t="shared" si="406"/>
        <v>être celui qui domine par son énergie (et obtenir satisfaction sans limite)</v>
      </c>
      <c r="E575" s="493">
        <f t="shared" si="407"/>
        <v>0.50904756553871711</v>
      </c>
      <c r="F575" s="480" t="str">
        <f t="shared" si="408"/>
        <v>B.rg</v>
      </c>
      <c r="N575" s="284">
        <f t="shared" si="413"/>
        <v>322</v>
      </c>
      <c r="O575" s="494" t="str">
        <f>'360'!A100</f>
        <v>G WB UR</v>
      </c>
      <c r="P575" s="284" t="str">
        <f t="shared" si="409"/>
        <v>être entouré (et vivre en accord)</v>
      </c>
      <c r="Q575" s="432" t="str">
        <f>VLOOKUP(O575,'360'!A100:AN461,13,FALSE)</f>
        <v>G</v>
      </c>
      <c r="R575" s="432" t="str">
        <f>VLOOKUP(O575,'360'!A100:AN461,14,FALSE)</f>
        <v>W</v>
      </c>
      <c r="S575" s="432" t="str">
        <f>VLOOKUP(O575,'360'!A100:AN461,15,FALSE)</f>
        <v>B</v>
      </c>
      <c r="T575" s="432" t="str">
        <f>VLOOKUP(O575,'360'!A100:AN461,16,FALSE)</f>
        <v>U</v>
      </c>
      <c r="U575" s="432" t="str">
        <f>VLOOKUP(O575,'360'!A100:AN461,17,FALSE)</f>
        <v>R</v>
      </c>
      <c r="W575" s="478">
        <f t="shared" si="414"/>
        <v>0.28739397926290922</v>
      </c>
      <c r="X575" s="478">
        <f t="shared" si="414"/>
        <v>0.41040209315978415</v>
      </c>
      <c r="Y575" s="478">
        <f t="shared" si="414"/>
        <v>0.45737306768466396</v>
      </c>
      <c r="Z575" s="478">
        <f t="shared" si="414"/>
        <v>0.2515838760986146</v>
      </c>
      <c r="AA575" s="478">
        <f t="shared" si="402"/>
        <v>0.67511515132532263</v>
      </c>
      <c r="AB575" s="1582">
        <f t="shared" si="415"/>
        <v>0.3752653583686818</v>
      </c>
      <c r="AG575" s="1584">
        <f t="shared" si="416"/>
        <v>0.16702047782490906</v>
      </c>
      <c r="AL575" s="497">
        <f t="shared" si="410"/>
        <v>0.3752653583686818</v>
      </c>
      <c r="AM575" s="468">
        <f t="shared" si="417"/>
        <v>0.28739397926290922</v>
      </c>
      <c r="AN575" s="468">
        <f t="shared" si="417"/>
        <v>0.41040209315978415</v>
      </c>
      <c r="AO575" s="468">
        <f t="shared" si="417"/>
        <v>0.45737306768466396</v>
      </c>
      <c r="AP575" s="468">
        <f t="shared" si="417"/>
        <v>0.2515838760986146</v>
      </c>
      <c r="AQ575" s="468">
        <f t="shared" si="403"/>
        <v>0.67511515132532263</v>
      </c>
      <c r="AT575" s="498">
        <f t="shared" si="418"/>
        <v>2.51011111</v>
      </c>
      <c r="AU575" s="340">
        <f>VLOOKUP($O575,'360'!$A$2:$AN$363,26,FALSE)/100+1/10^(3+AU$476)</f>
        <v>0.63009999999999999</v>
      </c>
      <c r="AV575" s="340">
        <f>VLOOKUP($O575,'360'!$A$2:$AN$363,27,FALSE)/100+1/10^(3+AV$476)</f>
        <v>0.30000009999999999</v>
      </c>
      <c r="AW575" s="340">
        <f>VLOOKUP($O575,'360'!$A$2:$AN$363,28,FALSE)/100+1/10^(3+AW$476)</f>
        <v>0.52000999999999997</v>
      </c>
      <c r="AX575" s="340">
        <f>VLOOKUP($O575,'360'!$A$2:$AN$363,29,FALSE)/100+1/10^(3+AX$476)</f>
        <v>0.20000001000000001</v>
      </c>
      <c r="AY575" s="340">
        <f>VLOOKUP($O575,'360'!$A$2:$AN$363,30,FALSE)/100+1/10^(3+AY$476)</f>
        <v>0.86000100000000002</v>
      </c>
      <c r="BA575" s="499" t="str">
        <f t="shared" si="411"/>
        <v>G WB UR</v>
      </c>
      <c r="BB575" s="284" t="str">
        <f t="shared" si="412"/>
        <v>être entouré (et vivre en accord)</v>
      </c>
    </row>
    <row r="576" spans="1:54" x14ac:dyDescent="0.15">
      <c r="A576" s="432">
        <v>100</v>
      </c>
      <c r="B576" s="457" t="str">
        <f t="shared" si="404"/>
        <v>U RW BG</v>
      </c>
      <c r="C576" s="284" t="str">
        <f t="shared" si="405"/>
        <v>œuvrer pour l'avenir (et œuvrer pour le progrès)</v>
      </c>
      <c r="D576" s="284" t="str">
        <f t="shared" si="406"/>
        <v>améliorer les processus sans cesse (et innover avec efficacité)</v>
      </c>
      <c r="E576" s="493">
        <f t="shared" si="407"/>
        <v>0.50654221876517058</v>
      </c>
      <c r="F576" s="480" t="str">
        <f t="shared" si="408"/>
        <v>U.rw</v>
      </c>
      <c r="N576" s="284">
        <f t="shared" si="413"/>
        <v>338</v>
      </c>
      <c r="O576" s="494" t="str">
        <f>'360'!A101</f>
        <v>G WB RU</v>
      </c>
      <c r="P576" s="284" t="str">
        <f t="shared" si="409"/>
        <v>être entouré (et se fondre dans sa tribu)</v>
      </c>
      <c r="Q576" s="432" t="str">
        <f>VLOOKUP(O576,'360'!A101:AN462,13,FALSE)</f>
        <v>G</v>
      </c>
      <c r="R576" s="432" t="str">
        <f>VLOOKUP(O576,'360'!A101:AN462,14,FALSE)</f>
        <v>W</v>
      </c>
      <c r="S576" s="432" t="str">
        <f>VLOOKUP(O576,'360'!A101:AN462,15,FALSE)</f>
        <v>B</v>
      </c>
      <c r="T576" s="432" t="str">
        <f>VLOOKUP(O576,'360'!A101:AN462,16,FALSE)</f>
        <v>R</v>
      </c>
      <c r="U576" s="432" t="str">
        <f>VLOOKUP(O576,'360'!A101:AN462,17,FALSE)</f>
        <v>U</v>
      </c>
      <c r="W576" s="478">
        <f t="shared" si="414"/>
        <v>0.28739397926290922</v>
      </c>
      <c r="X576" s="478">
        <f t="shared" si="414"/>
        <v>0.2736014410400735</v>
      </c>
      <c r="Y576" s="478">
        <f t="shared" si="414"/>
        <v>0.45737306768466396</v>
      </c>
      <c r="Z576" s="478">
        <f t="shared" si="414"/>
        <v>0.37737580785832531</v>
      </c>
      <c r="AA576" s="478">
        <f t="shared" si="402"/>
        <v>0.67511515132532263</v>
      </c>
      <c r="AB576" s="1582">
        <f t="shared" si="415"/>
        <v>0.35555744203805367</v>
      </c>
      <c r="AG576" s="1584">
        <f t="shared" si="416"/>
        <v>0.14074325605073823</v>
      </c>
      <c r="AL576" s="497">
        <f t="shared" si="410"/>
        <v>0.35555744203805367</v>
      </c>
      <c r="AM576" s="468">
        <f t="shared" si="417"/>
        <v>0.28739397926290922</v>
      </c>
      <c r="AN576" s="468">
        <f t="shared" si="417"/>
        <v>0.2736014410400735</v>
      </c>
      <c r="AO576" s="468">
        <f t="shared" si="417"/>
        <v>0.45737306768466396</v>
      </c>
      <c r="AP576" s="468">
        <f t="shared" si="417"/>
        <v>0.37737580785832531</v>
      </c>
      <c r="AQ576" s="468">
        <f t="shared" si="403"/>
        <v>0.67511515132532263</v>
      </c>
      <c r="AT576" s="498">
        <f t="shared" si="418"/>
        <v>2.51011111</v>
      </c>
      <c r="AU576" s="340">
        <f>VLOOKUP($O576,'360'!$A$2:$AN$363,26,FALSE)/100+1/10^(3+AU$476)</f>
        <v>0.63009999999999999</v>
      </c>
      <c r="AV576" s="340">
        <f>VLOOKUP($O576,'360'!$A$2:$AN$363,27,FALSE)/100+1/10^(3+AV$476)</f>
        <v>0.20000010000000001</v>
      </c>
      <c r="AW576" s="340">
        <f>VLOOKUP($O576,'360'!$A$2:$AN$363,28,FALSE)/100+1/10^(3+AW$476)</f>
        <v>0.52000999999999997</v>
      </c>
      <c r="AX576" s="340">
        <f>VLOOKUP($O576,'360'!$A$2:$AN$363,29,FALSE)/100+1/10^(3+AX$476)</f>
        <v>0.30000000999999998</v>
      </c>
      <c r="AY576" s="340">
        <f>VLOOKUP($O576,'360'!$A$2:$AN$363,30,FALSE)/100+1/10^(3+AY$476)</f>
        <v>0.86000100000000002</v>
      </c>
      <c r="BA576" s="499" t="str">
        <f t="shared" si="411"/>
        <v>G WB RU</v>
      </c>
      <c r="BB576" s="284" t="str">
        <f t="shared" si="412"/>
        <v>être entouré (et se fondre dans sa tribu)</v>
      </c>
    </row>
    <row r="577" spans="1:54" x14ac:dyDescent="0.15">
      <c r="A577" s="432">
        <v>101</v>
      </c>
      <c r="B577" s="457" t="str">
        <f t="shared" si="404"/>
        <v>BR GU W</v>
      </c>
      <c r="C577" s="284" t="str">
        <f t="shared" si="405"/>
        <v>être tout-puissant -BR (et servir ses intérêts)</v>
      </c>
      <c r="D577" s="284" t="str">
        <f t="shared" si="406"/>
        <v>obtenir satisfaction sans limite (et être son unique priorité)</v>
      </c>
      <c r="E577" s="493">
        <f t="shared" si="407"/>
        <v>0.50367741275054134</v>
      </c>
      <c r="F577" s="480" t="str">
        <f t="shared" si="408"/>
        <v>BR/w</v>
      </c>
      <c r="N577" s="284">
        <f t="shared" si="413"/>
        <v>221</v>
      </c>
      <c r="O577" s="494" t="str">
        <f>'360'!A102</f>
        <v>G WR UB</v>
      </c>
      <c r="P577" s="284" t="str">
        <f t="shared" si="409"/>
        <v>être heureux -G- (et vivre en harmonie -GW-)</v>
      </c>
      <c r="Q577" s="432" t="str">
        <f>VLOOKUP(O577,'360'!A102:AN463,13,FALSE)</f>
        <v>G</v>
      </c>
      <c r="R577" s="432" t="str">
        <f>VLOOKUP(O577,'360'!A102:AN463,14,FALSE)</f>
        <v>W</v>
      </c>
      <c r="S577" s="432" t="str">
        <f>VLOOKUP(O577,'360'!A102:AN463,15,FALSE)</f>
        <v>R</v>
      </c>
      <c r="T577" s="432" t="str">
        <f>VLOOKUP(O577,'360'!A102:AN463,16,FALSE)</f>
        <v>U</v>
      </c>
      <c r="U577" s="432" t="str">
        <f>VLOOKUP(O577,'360'!A102:AN463,17,FALSE)</f>
        <v>B</v>
      </c>
      <c r="W577" s="478">
        <f t="shared" si="414"/>
        <v>0.28739397926290922</v>
      </c>
      <c r="X577" s="478">
        <f t="shared" si="414"/>
        <v>0.41040209315978415</v>
      </c>
      <c r="Y577" s="478">
        <f t="shared" si="414"/>
        <v>0.84094855137494451</v>
      </c>
      <c r="Z577" s="478">
        <f t="shared" si="414"/>
        <v>0.65411805772968901</v>
      </c>
      <c r="AA577" s="478">
        <f t="shared" si="402"/>
        <v>0.67511515132532263</v>
      </c>
      <c r="AB577" s="1582">
        <f t="shared" si="415"/>
        <v>0.50565167932421451</v>
      </c>
      <c r="AG577" s="1584">
        <f t="shared" si="416"/>
        <v>0.34086890576561935</v>
      </c>
      <c r="AL577" s="497">
        <f t="shared" si="410"/>
        <v>0.50565167932421451</v>
      </c>
      <c r="AM577" s="468">
        <f t="shared" si="417"/>
        <v>0.28739397926290922</v>
      </c>
      <c r="AN577" s="468">
        <f t="shared" si="417"/>
        <v>0.41040209315978415</v>
      </c>
      <c r="AO577" s="468">
        <f t="shared" si="417"/>
        <v>0.84094855137494451</v>
      </c>
      <c r="AP577" s="468">
        <f t="shared" si="417"/>
        <v>0.65411805772968901</v>
      </c>
      <c r="AQ577" s="468">
        <f t="shared" si="403"/>
        <v>0.67511515132532263</v>
      </c>
      <c r="AT577" s="498">
        <f t="shared" si="418"/>
        <v>2.51011111</v>
      </c>
      <c r="AU577" s="340">
        <f>VLOOKUP($O577,'360'!$A$2:$AN$363,26,FALSE)/100+1/10^(3+AU$476)</f>
        <v>0.63009999999999999</v>
      </c>
      <c r="AV577" s="340">
        <f>VLOOKUP($O577,'360'!$A$2:$AN$363,27,FALSE)/100+1/10^(3+AV$476)</f>
        <v>0.30000009999999999</v>
      </c>
      <c r="AW577" s="340">
        <f>VLOOKUP($O577,'360'!$A$2:$AN$363,28,FALSE)/100+1/10^(3+AW$476)</f>
        <v>0.20001000000000002</v>
      </c>
      <c r="AX577" s="340">
        <f>VLOOKUP($O577,'360'!$A$2:$AN$363,29,FALSE)/100+1/10^(3+AX$476)</f>
        <v>0.52000001000000007</v>
      </c>
      <c r="AY577" s="340">
        <f>VLOOKUP($O577,'360'!$A$2:$AN$363,30,FALSE)/100+1/10^(3+AY$476)</f>
        <v>0.86000100000000002</v>
      </c>
      <c r="BA577" s="499" t="str">
        <f t="shared" si="411"/>
        <v>G WR UB</v>
      </c>
      <c r="BB577" s="284" t="str">
        <f t="shared" si="412"/>
        <v>être heureux -G- (et vivre en harmonie -GW-)</v>
      </c>
    </row>
    <row r="578" spans="1:54" x14ac:dyDescent="0.15">
      <c r="A578" s="432">
        <v>102</v>
      </c>
      <c r="B578" s="457" t="str">
        <f t="shared" si="404"/>
        <v>UG B WR</v>
      </c>
      <c r="C578" s="284" t="str">
        <f t="shared" si="405"/>
        <v>vivre avec dextérité (et réaliser ses ambitions)</v>
      </c>
      <c r="D578" s="284" t="str">
        <f t="shared" si="406"/>
        <v>être le roi de l'adaptation (et atteindre ses objectifs avec discipline)</v>
      </c>
      <c r="E578" s="493">
        <f t="shared" si="407"/>
        <v>0.50102557074687448</v>
      </c>
      <c r="F578" s="480" t="str">
        <f t="shared" si="408"/>
        <v>GU.b</v>
      </c>
      <c r="N578" s="284">
        <f t="shared" si="413"/>
        <v>265</v>
      </c>
      <c r="O578" s="494" t="str">
        <f>'360'!A103</f>
        <v>G WR BU</v>
      </c>
      <c r="P578" s="284" t="str">
        <f t="shared" si="409"/>
        <v>être heureux -G- (et se fondre dans sa tribu)</v>
      </c>
      <c r="Q578" s="432" t="str">
        <f>VLOOKUP(O578,'360'!A103:AN464,13,FALSE)</f>
        <v>G</v>
      </c>
      <c r="R578" s="432" t="str">
        <f>VLOOKUP(O578,'360'!A103:AN464,14,FALSE)</f>
        <v>W</v>
      </c>
      <c r="S578" s="432" t="str">
        <f>VLOOKUP(O578,'360'!A103:AN464,15,FALSE)</f>
        <v>R</v>
      </c>
      <c r="T578" s="432" t="str">
        <f>VLOOKUP(O578,'360'!A103:AN464,16,FALSE)</f>
        <v>B</v>
      </c>
      <c r="U578" s="432" t="str">
        <f>VLOOKUP(O578,'360'!A103:AN464,17,FALSE)</f>
        <v>U</v>
      </c>
      <c r="W578" s="478">
        <f t="shared" si="414"/>
        <v>0.28739397926290922</v>
      </c>
      <c r="X578" s="478">
        <f t="shared" si="414"/>
        <v>0.2736014410400735</v>
      </c>
      <c r="Y578" s="478">
        <f t="shared" si="414"/>
        <v>0.79276880412886941</v>
      </c>
      <c r="Z578" s="478">
        <f t="shared" si="414"/>
        <v>0.65411805772968901</v>
      </c>
      <c r="AA578" s="478">
        <f t="shared" si="402"/>
        <v>0.67511515132532263</v>
      </c>
      <c r="AB578" s="1582">
        <f t="shared" si="415"/>
        <v>0.45953555597640994</v>
      </c>
      <c r="AG578" s="1584">
        <f t="shared" si="416"/>
        <v>0.2793807413018799</v>
      </c>
      <c r="AL578" s="497">
        <f t="shared" si="410"/>
        <v>0.45953555597640994</v>
      </c>
      <c r="AM578" s="468">
        <f t="shared" si="417"/>
        <v>0.28739397926290922</v>
      </c>
      <c r="AN578" s="468">
        <f t="shared" si="417"/>
        <v>0.2736014410400735</v>
      </c>
      <c r="AO578" s="468">
        <f t="shared" si="417"/>
        <v>0.79276880412886941</v>
      </c>
      <c r="AP578" s="468">
        <f t="shared" si="417"/>
        <v>0.65411805772968901</v>
      </c>
      <c r="AQ578" s="468">
        <f t="shared" si="403"/>
        <v>0.67511515132532263</v>
      </c>
      <c r="AT578" s="498">
        <f t="shared" si="418"/>
        <v>2.51011111</v>
      </c>
      <c r="AU578" s="340">
        <f>VLOOKUP($O578,'360'!$A$2:$AN$363,26,FALSE)/100+1/10^(3+AU$476)</f>
        <v>0.63009999999999999</v>
      </c>
      <c r="AV578" s="340">
        <f>VLOOKUP($O578,'360'!$A$2:$AN$363,27,FALSE)/100+1/10^(3+AV$476)</f>
        <v>0.20000010000000001</v>
      </c>
      <c r="AW578" s="340">
        <f>VLOOKUP($O578,'360'!$A$2:$AN$363,28,FALSE)/100+1/10^(3+AW$476)</f>
        <v>0.30001</v>
      </c>
      <c r="AX578" s="340">
        <f>VLOOKUP($O578,'360'!$A$2:$AN$363,29,FALSE)/100+1/10^(3+AX$476)</f>
        <v>0.52000001000000007</v>
      </c>
      <c r="AY578" s="340">
        <f>VLOOKUP($O578,'360'!$A$2:$AN$363,30,FALSE)/100+1/10^(3+AY$476)</f>
        <v>0.86000100000000002</v>
      </c>
      <c r="BA578" s="499" t="str">
        <f t="shared" si="411"/>
        <v>G WR BU</v>
      </c>
      <c r="BB578" s="284" t="str">
        <f t="shared" si="412"/>
        <v>être heureux -G- (et se fondre dans sa tribu)</v>
      </c>
    </row>
    <row r="579" spans="1:54" x14ac:dyDescent="0.15">
      <c r="A579" s="432">
        <v>103</v>
      </c>
      <c r="B579" s="457" t="str">
        <f t="shared" si="404"/>
        <v>UR WB G</v>
      </c>
      <c r="C579" s="284" t="str">
        <f t="shared" si="405"/>
        <v>œuvrer pour le progrès (et apporter de l'ordre au monde)</v>
      </c>
      <c r="D579" s="284" t="str">
        <f t="shared" si="406"/>
        <v>innover avec efficacité (et rendre l'organisation efficace)</v>
      </c>
      <c r="E579" s="493">
        <f t="shared" si="407"/>
        <v>0.50005348872787669</v>
      </c>
      <c r="F579" s="480" t="str">
        <f t="shared" si="408"/>
        <v>UR/g</v>
      </c>
      <c r="N579" s="284">
        <f t="shared" si="413"/>
        <v>146</v>
      </c>
      <c r="O579" s="494" t="str">
        <f>'360'!A104</f>
        <v>G UW BR</v>
      </c>
      <c r="P579" s="284" t="str">
        <f t="shared" si="409"/>
        <v>vivre en douceur (et vivre dans la raison)</v>
      </c>
      <c r="Q579" s="432" t="str">
        <f>VLOOKUP(O579,'360'!A104:AN465,13,FALSE)</f>
        <v>G</v>
      </c>
      <c r="R579" s="432" t="str">
        <f>VLOOKUP(O579,'360'!A104:AN465,14,FALSE)</f>
        <v>U</v>
      </c>
      <c r="S579" s="432" t="str">
        <f>VLOOKUP(O579,'360'!A104:AN465,15,FALSE)</f>
        <v>W</v>
      </c>
      <c r="T579" s="432" t="str">
        <f>VLOOKUP(O579,'360'!A104:AN465,16,FALSE)</f>
        <v>B</v>
      </c>
      <c r="U579" s="432" t="str">
        <f>VLOOKUP(O579,'360'!A104:AN465,17,FALSE)</f>
        <v>R</v>
      </c>
      <c r="W579" s="478">
        <f t="shared" si="414"/>
        <v>0.34817717041637974</v>
      </c>
      <c r="X579" s="478">
        <f t="shared" si="414"/>
        <v>0.86184424515482938</v>
      </c>
      <c r="Y579" s="478">
        <f t="shared" si="414"/>
        <v>0.79276880412886941</v>
      </c>
      <c r="Z579" s="478">
        <f t="shared" si="414"/>
        <v>0.2515838760986146</v>
      </c>
      <c r="AA579" s="478">
        <f t="shared" si="402"/>
        <v>0.67511515132532263</v>
      </c>
      <c r="AB579" s="1582">
        <f t="shared" si="415"/>
        <v>0.58299014324069165</v>
      </c>
      <c r="AG579" s="1584">
        <f t="shared" si="416"/>
        <v>0.44398685765425555</v>
      </c>
      <c r="AL579" s="497">
        <f t="shared" si="410"/>
        <v>0.58299014324069165</v>
      </c>
      <c r="AM579" s="468">
        <f t="shared" si="417"/>
        <v>0.34817717041637974</v>
      </c>
      <c r="AN579" s="468">
        <f t="shared" si="417"/>
        <v>0.86184424515482938</v>
      </c>
      <c r="AO579" s="468">
        <f t="shared" si="417"/>
        <v>0.79276880412886941</v>
      </c>
      <c r="AP579" s="468">
        <f t="shared" si="417"/>
        <v>0.2515838760986146</v>
      </c>
      <c r="AQ579" s="468">
        <f t="shared" si="403"/>
        <v>0.67511515132532263</v>
      </c>
      <c r="AT579" s="498">
        <f t="shared" si="418"/>
        <v>2.51011111</v>
      </c>
      <c r="AU579" s="340">
        <f>VLOOKUP($O579,'360'!$A$2:$AN$363,26,FALSE)/100+1/10^(3+AU$476)</f>
        <v>0.52010000000000001</v>
      </c>
      <c r="AV579" s="340">
        <f>VLOOKUP($O579,'360'!$A$2:$AN$363,27,FALSE)/100+1/10^(3+AV$476)</f>
        <v>0.63000009999999995</v>
      </c>
      <c r="AW579" s="340">
        <f>VLOOKUP($O579,'360'!$A$2:$AN$363,28,FALSE)/100+1/10^(3+AW$476)</f>
        <v>0.30001</v>
      </c>
      <c r="AX579" s="340">
        <f>VLOOKUP($O579,'360'!$A$2:$AN$363,29,FALSE)/100+1/10^(3+AX$476)</f>
        <v>0.20000001000000001</v>
      </c>
      <c r="AY579" s="340">
        <f>VLOOKUP($O579,'360'!$A$2:$AN$363,30,FALSE)/100+1/10^(3+AY$476)</f>
        <v>0.86000100000000002</v>
      </c>
      <c r="BA579" s="499" t="str">
        <f t="shared" si="411"/>
        <v>G UW BR</v>
      </c>
      <c r="BB579" s="284" t="str">
        <f t="shared" si="412"/>
        <v>vivre en douceur (et vivre dans la raison)</v>
      </c>
    </row>
    <row r="580" spans="1:54" x14ac:dyDescent="0.15">
      <c r="A580" s="432">
        <v>104</v>
      </c>
      <c r="B580" s="457" t="str">
        <f t="shared" si="404"/>
        <v>U GW RB</v>
      </c>
      <c r="C580" s="284" t="str">
        <f t="shared" si="405"/>
        <v>organiser le savoir (et vivre en souplesse)</v>
      </c>
      <c r="D580" s="284" t="str">
        <f t="shared" si="406"/>
        <v>rendre le savoir accessible (et s'adapter spontanément)</v>
      </c>
      <c r="E580" s="493">
        <f t="shared" si="407"/>
        <v>0.49689108357818573</v>
      </c>
      <c r="F580" s="480" t="str">
        <f t="shared" si="408"/>
        <v>U.gw</v>
      </c>
      <c r="N580" s="284">
        <f t="shared" si="413"/>
        <v>122</v>
      </c>
      <c r="O580" s="494" t="str">
        <f>'360'!A105</f>
        <v>G UW RB</v>
      </c>
      <c r="P580" s="284" t="str">
        <f t="shared" si="409"/>
        <v>vivre en douceur (et vivre en souplesse)</v>
      </c>
      <c r="Q580" s="432" t="str">
        <f>VLOOKUP(O580,'360'!A105:AN466,13,FALSE)</f>
        <v>G</v>
      </c>
      <c r="R580" s="432" t="str">
        <f>VLOOKUP(O580,'360'!A105:AN466,14,FALSE)</f>
        <v>U</v>
      </c>
      <c r="S580" s="432" t="str">
        <f>VLOOKUP(O580,'360'!A105:AN466,15,FALSE)</f>
        <v>W</v>
      </c>
      <c r="T580" s="432" t="str">
        <f>VLOOKUP(O580,'360'!A105:AN466,16,FALSE)</f>
        <v>R</v>
      </c>
      <c r="U580" s="432" t="str">
        <f>VLOOKUP(O580,'360'!A105:AN466,17,FALSE)</f>
        <v>B</v>
      </c>
      <c r="W580" s="478">
        <f t="shared" si="414"/>
        <v>0.34817717041637974</v>
      </c>
      <c r="X580" s="478">
        <f t="shared" si="414"/>
        <v>0.86184424515482938</v>
      </c>
      <c r="Y580" s="478">
        <f t="shared" si="414"/>
        <v>0.84094855137494451</v>
      </c>
      <c r="Z580" s="478">
        <f t="shared" si="414"/>
        <v>0.37737580785832531</v>
      </c>
      <c r="AA580" s="478">
        <f t="shared" si="402"/>
        <v>0.67511515132532263</v>
      </c>
      <c r="AB580" s="1582">
        <f t="shared" si="415"/>
        <v>0.60939835025786815</v>
      </c>
      <c r="AG580" s="1584">
        <f t="shared" si="416"/>
        <v>0.4791978003438242</v>
      </c>
      <c r="AL580" s="497">
        <f t="shared" si="410"/>
        <v>0.60939835025786815</v>
      </c>
      <c r="AM580" s="468">
        <f t="shared" si="417"/>
        <v>0.34817717041637974</v>
      </c>
      <c r="AN580" s="468">
        <f t="shared" si="417"/>
        <v>0.86184424515482938</v>
      </c>
      <c r="AO580" s="468">
        <f t="shared" si="417"/>
        <v>0.84094855137494451</v>
      </c>
      <c r="AP580" s="468">
        <f t="shared" si="417"/>
        <v>0.37737580785832531</v>
      </c>
      <c r="AQ580" s="468">
        <f t="shared" si="403"/>
        <v>0.67511515132532263</v>
      </c>
      <c r="AT580" s="498">
        <f t="shared" si="418"/>
        <v>2.51011111</v>
      </c>
      <c r="AU580" s="340">
        <f>VLOOKUP($O580,'360'!$A$2:$AN$363,26,FALSE)/100+1/10^(3+AU$476)</f>
        <v>0.52010000000000001</v>
      </c>
      <c r="AV580" s="340">
        <f>VLOOKUP($O580,'360'!$A$2:$AN$363,27,FALSE)/100+1/10^(3+AV$476)</f>
        <v>0.63000009999999995</v>
      </c>
      <c r="AW580" s="340">
        <f>VLOOKUP($O580,'360'!$A$2:$AN$363,28,FALSE)/100+1/10^(3+AW$476)</f>
        <v>0.20001000000000002</v>
      </c>
      <c r="AX580" s="340">
        <f>VLOOKUP($O580,'360'!$A$2:$AN$363,29,FALSE)/100+1/10^(3+AX$476)</f>
        <v>0.30000000999999998</v>
      </c>
      <c r="AY580" s="340">
        <f>VLOOKUP($O580,'360'!$A$2:$AN$363,30,FALSE)/100+1/10^(3+AY$476)</f>
        <v>0.86000100000000002</v>
      </c>
      <c r="BA580" s="499" t="str">
        <f t="shared" si="411"/>
        <v>G UW RB</v>
      </c>
      <c r="BB580" s="284" t="str">
        <f t="shared" si="412"/>
        <v>vivre en douceur (et vivre en souplesse)</v>
      </c>
    </row>
    <row r="581" spans="1:54" x14ac:dyDescent="0.15">
      <c r="A581" s="432">
        <v>105</v>
      </c>
      <c r="B581" s="457" t="str">
        <f t="shared" si="404"/>
        <v>BU R WG</v>
      </c>
      <c r="C581" s="284" t="str">
        <f t="shared" si="405"/>
        <v>atteindre ses buts (et intervenir*)</v>
      </c>
      <c r="D581" s="284" t="str">
        <f t="shared" si="406"/>
        <v>mener à bien ses plans (et vivre en imposant ses décisions)</v>
      </c>
      <c r="E581" s="493">
        <f t="shared" si="407"/>
        <v>0.49607058361840989</v>
      </c>
      <c r="F581" s="480" t="str">
        <f t="shared" si="408"/>
        <v>UB.r</v>
      </c>
      <c r="N581" s="284">
        <f t="shared" si="413"/>
        <v>131</v>
      </c>
      <c r="O581" s="494" t="str">
        <f>'360'!A106</f>
        <v>G UB WR</v>
      </c>
      <c r="P581" s="284" t="str">
        <f t="shared" si="409"/>
        <v>soigner son bien-être (et vivre dans la raison)</v>
      </c>
      <c r="Q581" s="432" t="str">
        <f>VLOOKUP(O581,'360'!A106:AN467,13,FALSE)</f>
        <v>G</v>
      </c>
      <c r="R581" s="432" t="str">
        <f>VLOOKUP(O581,'360'!A106:AN467,14,FALSE)</f>
        <v>U</v>
      </c>
      <c r="S581" s="432" t="str">
        <f>VLOOKUP(O581,'360'!A106:AN467,15,FALSE)</f>
        <v>B</v>
      </c>
      <c r="T581" s="432" t="str">
        <f>VLOOKUP(O581,'360'!A106:AN467,16,FALSE)</f>
        <v>W</v>
      </c>
      <c r="U581" s="432" t="str">
        <f>VLOOKUP(O581,'360'!A106:AN467,17,FALSE)</f>
        <v>R</v>
      </c>
      <c r="W581" s="478">
        <f t="shared" si="414"/>
        <v>0.603422013773939</v>
      </c>
      <c r="X581" s="478">
        <f t="shared" si="414"/>
        <v>0.86184424515482938</v>
      </c>
      <c r="Y581" s="478">
        <f t="shared" si="414"/>
        <v>0.45737306768466396</v>
      </c>
      <c r="Z581" s="478">
        <f t="shared" si="414"/>
        <v>0.2515838760986146</v>
      </c>
      <c r="AA581" s="478">
        <f t="shared" si="402"/>
        <v>0.67511515132532263</v>
      </c>
      <c r="AB581" s="1582">
        <f t="shared" si="415"/>
        <v>0.60099261040437035</v>
      </c>
      <c r="AG581" s="1584">
        <f t="shared" si="416"/>
        <v>0.46799014720582716</v>
      </c>
      <c r="AL581" s="497">
        <f t="shared" si="410"/>
        <v>0.60099261040437035</v>
      </c>
      <c r="AM581" s="468">
        <f t="shared" si="417"/>
        <v>0.603422013773939</v>
      </c>
      <c r="AN581" s="468">
        <f t="shared" si="417"/>
        <v>0.86184424515482938</v>
      </c>
      <c r="AO581" s="468">
        <f t="shared" si="417"/>
        <v>0.45737306768466396</v>
      </c>
      <c r="AP581" s="468">
        <f t="shared" si="417"/>
        <v>0.2515838760986146</v>
      </c>
      <c r="AQ581" s="468">
        <f t="shared" si="403"/>
        <v>0.67511515132532263</v>
      </c>
      <c r="AT581" s="498">
        <f t="shared" si="418"/>
        <v>2.51011111</v>
      </c>
      <c r="AU581" s="340">
        <f>VLOOKUP($O581,'360'!$A$2:$AN$363,26,FALSE)/100+1/10^(3+AU$476)</f>
        <v>0.30009999999999998</v>
      </c>
      <c r="AV581" s="340">
        <f>VLOOKUP($O581,'360'!$A$2:$AN$363,27,FALSE)/100+1/10^(3+AV$476)</f>
        <v>0.63000009999999995</v>
      </c>
      <c r="AW581" s="340">
        <f>VLOOKUP($O581,'360'!$A$2:$AN$363,28,FALSE)/100+1/10^(3+AW$476)</f>
        <v>0.52000999999999997</v>
      </c>
      <c r="AX581" s="340">
        <f>VLOOKUP($O581,'360'!$A$2:$AN$363,29,FALSE)/100+1/10^(3+AX$476)</f>
        <v>0.20000001000000001</v>
      </c>
      <c r="AY581" s="340">
        <f>VLOOKUP($O581,'360'!$A$2:$AN$363,30,FALSE)/100+1/10^(3+AY$476)</f>
        <v>0.86000100000000002</v>
      </c>
      <c r="BA581" s="499" t="str">
        <f t="shared" si="411"/>
        <v>G UB WR</v>
      </c>
      <c r="BB581" s="284" t="str">
        <f t="shared" si="412"/>
        <v>soigner son bien-être (et vivre dans la raison)</v>
      </c>
    </row>
    <row r="582" spans="1:54" x14ac:dyDescent="0.15">
      <c r="A582" s="432">
        <v>106</v>
      </c>
      <c r="B582" s="457" t="str">
        <f t="shared" si="404"/>
        <v>G BR UW</v>
      </c>
      <c r="C582" s="284" t="str">
        <f t="shared" si="405"/>
        <v>profiter de la vie (et servir ses intérêts)</v>
      </c>
      <c r="D582" s="284" t="str">
        <f t="shared" si="406"/>
        <v>vivre une vie merveilleuse (et être son unique priorité)</v>
      </c>
      <c r="E582" s="493">
        <f t="shared" si="407"/>
        <v>0.49177044259265551</v>
      </c>
      <c r="F582" s="480" t="str">
        <f t="shared" si="408"/>
        <v>G.br</v>
      </c>
      <c r="N582" s="284">
        <f t="shared" si="413"/>
        <v>44</v>
      </c>
      <c r="O582" s="494" t="str">
        <f>'360'!A107</f>
        <v>G UB RW</v>
      </c>
      <c r="P582" s="284" t="str">
        <f t="shared" si="409"/>
        <v>soigner son bien-être (et être ingénieux)</v>
      </c>
      <c r="Q582" s="432" t="str">
        <f>VLOOKUP(O582,'360'!A107:AN468,13,FALSE)</f>
        <v>G</v>
      </c>
      <c r="R582" s="432" t="str">
        <f>VLOOKUP(O582,'360'!A107:AN468,14,FALSE)</f>
        <v>U</v>
      </c>
      <c r="S582" s="432" t="str">
        <f>VLOOKUP(O582,'360'!A107:AN468,15,FALSE)</f>
        <v>B</v>
      </c>
      <c r="T582" s="432" t="str">
        <f>VLOOKUP(O582,'360'!A107:AN468,16,FALSE)</f>
        <v>R</v>
      </c>
      <c r="U582" s="432" t="str">
        <f>VLOOKUP(O582,'360'!A107:AN468,17,FALSE)</f>
        <v>W</v>
      </c>
      <c r="W582" s="478">
        <f t="shared" si="414"/>
        <v>0.90498224054752174</v>
      </c>
      <c r="X582" s="478">
        <f t="shared" si="414"/>
        <v>0.86184424515482938</v>
      </c>
      <c r="Y582" s="478">
        <f t="shared" si="414"/>
        <v>0.45737306768466396</v>
      </c>
      <c r="Z582" s="478">
        <f t="shared" si="414"/>
        <v>0.37737580785832531</v>
      </c>
      <c r="AA582" s="478">
        <f t="shared" si="402"/>
        <v>0.67511515132532263</v>
      </c>
      <c r="AB582" s="1582">
        <f t="shared" si="415"/>
        <v>0.71828494356352601</v>
      </c>
      <c r="AG582" s="1584">
        <f t="shared" si="416"/>
        <v>0.62437992475136805</v>
      </c>
      <c r="AL582" s="497">
        <f t="shared" si="410"/>
        <v>0.71828494356352601</v>
      </c>
      <c r="AM582" s="468">
        <f t="shared" si="417"/>
        <v>0.90498224054752174</v>
      </c>
      <c r="AN582" s="468">
        <f t="shared" si="417"/>
        <v>0.86184424515482938</v>
      </c>
      <c r="AO582" s="468">
        <f t="shared" si="417"/>
        <v>0.45737306768466396</v>
      </c>
      <c r="AP582" s="468">
        <f t="shared" si="417"/>
        <v>0.37737580785832531</v>
      </c>
      <c r="AQ582" s="468">
        <f t="shared" si="403"/>
        <v>0.67511515132532263</v>
      </c>
      <c r="AT582" s="498">
        <f t="shared" si="418"/>
        <v>2.5101111099999995</v>
      </c>
      <c r="AU582" s="340">
        <f>VLOOKUP($O582,'360'!$A$2:$AN$363,26,FALSE)/100+1/10^(3+AU$476)</f>
        <v>0.2001</v>
      </c>
      <c r="AV582" s="340">
        <f>VLOOKUP($O582,'360'!$A$2:$AN$363,27,FALSE)/100+1/10^(3+AV$476)</f>
        <v>0.63000009999999995</v>
      </c>
      <c r="AW582" s="340">
        <f>VLOOKUP($O582,'360'!$A$2:$AN$363,28,FALSE)/100+1/10^(3+AW$476)</f>
        <v>0.52000999999999997</v>
      </c>
      <c r="AX582" s="340">
        <f>VLOOKUP($O582,'360'!$A$2:$AN$363,29,FALSE)/100+1/10^(3+AX$476)</f>
        <v>0.30000000999999998</v>
      </c>
      <c r="AY582" s="340">
        <f>VLOOKUP($O582,'360'!$A$2:$AN$363,30,FALSE)/100+1/10^(3+AY$476)</f>
        <v>0.86000100000000002</v>
      </c>
      <c r="BA582" s="499" t="str">
        <f t="shared" si="411"/>
        <v>G UB RW</v>
      </c>
      <c r="BB582" s="284" t="str">
        <f t="shared" si="412"/>
        <v>soigner son bien-être (et être ingénieux)</v>
      </c>
    </row>
    <row r="583" spans="1:54" x14ac:dyDescent="0.15">
      <c r="A583" s="432">
        <v>107</v>
      </c>
      <c r="B583" s="457" t="str">
        <f t="shared" si="404"/>
        <v>GR UW B</v>
      </c>
      <c r="C583" s="284" t="str">
        <f t="shared" si="405"/>
        <v>vivre dans la joie collective (et vivre en souplesse)</v>
      </c>
      <c r="D583" s="284" t="str">
        <f t="shared" si="406"/>
        <v>vivre pleinement dans le respect du monde (et s'adapter spontanément)</v>
      </c>
      <c r="E583" s="493">
        <f t="shared" si="407"/>
        <v>0.4891177708178307</v>
      </c>
      <c r="F583" s="480" t="str">
        <f t="shared" si="408"/>
        <v>RG/b</v>
      </c>
      <c r="N583" s="284">
        <f t="shared" si="413"/>
        <v>37</v>
      </c>
      <c r="O583" s="494" t="str">
        <f>'360'!A108</f>
        <v>G UR WB</v>
      </c>
      <c r="P583" s="284" t="str">
        <f t="shared" si="409"/>
        <v>s'émerveiller (et vivre en souplesse)</v>
      </c>
      <c r="Q583" s="432" t="str">
        <f>VLOOKUP(O583,'360'!A108:AN469,13,FALSE)</f>
        <v>G</v>
      </c>
      <c r="R583" s="432" t="str">
        <f>VLOOKUP(O583,'360'!A108:AN469,14,FALSE)</f>
        <v>U</v>
      </c>
      <c r="S583" s="432" t="str">
        <f>VLOOKUP(O583,'360'!A108:AN469,15,FALSE)</f>
        <v>R</v>
      </c>
      <c r="T583" s="432" t="str">
        <f>VLOOKUP(O583,'360'!A108:AN469,16,FALSE)</f>
        <v>W</v>
      </c>
      <c r="U583" s="432" t="str">
        <f>VLOOKUP(O583,'360'!A108:AN469,17,FALSE)</f>
        <v>B</v>
      </c>
      <c r="W583" s="478">
        <f t="shared" si="414"/>
        <v>0.603422013773939</v>
      </c>
      <c r="X583" s="478">
        <f t="shared" si="414"/>
        <v>0.86184424515482938</v>
      </c>
      <c r="Y583" s="478">
        <f t="shared" si="414"/>
        <v>0.84094855137494451</v>
      </c>
      <c r="Z583" s="478">
        <f t="shared" si="414"/>
        <v>0.65411805772968901</v>
      </c>
      <c r="AA583" s="478">
        <f t="shared" si="402"/>
        <v>0.67511515132532263</v>
      </c>
      <c r="AB583" s="1582">
        <f t="shared" si="415"/>
        <v>0.73137893135990295</v>
      </c>
      <c r="AG583" s="1584">
        <f t="shared" si="416"/>
        <v>0.6418385751465373</v>
      </c>
      <c r="AL583" s="497">
        <f t="shared" si="410"/>
        <v>0.73137893135990295</v>
      </c>
      <c r="AM583" s="468">
        <f t="shared" si="417"/>
        <v>0.603422013773939</v>
      </c>
      <c r="AN583" s="468">
        <f t="shared" si="417"/>
        <v>0.86184424515482938</v>
      </c>
      <c r="AO583" s="468">
        <f t="shared" si="417"/>
        <v>0.84094855137494451</v>
      </c>
      <c r="AP583" s="468">
        <f t="shared" si="417"/>
        <v>0.65411805772968901</v>
      </c>
      <c r="AQ583" s="468">
        <f t="shared" si="403"/>
        <v>0.67511515132532263</v>
      </c>
      <c r="AT583" s="498">
        <f t="shared" si="418"/>
        <v>2.51011111</v>
      </c>
      <c r="AU583" s="340">
        <f>VLOOKUP($O583,'360'!$A$2:$AN$363,26,FALSE)/100+1/10^(3+AU$476)</f>
        <v>0.30009999999999998</v>
      </c>
      <c r="AV583" s="340">
        <f>VLOOKUP($O583,'360'!$A$2:$AN$363,27,FALSE)/100+1/10^(3+AV$476)</f>
        <v>0.63000009999999995</v>
      </c>
      <c r="AW583" s="340">
        <f>VLOOKUP($O583,'360'!$A$2:$AN$363,28,FALSE)/100+1/10^(3+AW$476)</f>
        <v>0.20001000000000002</v>
      </c>
      <c r="AX583" s="340">
        <f>VLOOKUP($O583,'360'!$A$2:$AN$363,29,FALSE)/100+1/10^(3+AX$476)</f>
        <v>0.52000001000000007</v>
      </c>
      <c r="AY583" s="340">
        <f>VLOOKUP($O583,'360'!$A$2:$AN$363,30,FALSE)/100+1/10^(3+AY$476)</f>
        <v>0.86000100000000002</v>
      </c>
      <c r="BA583" s="499" t="str">
        <f t="shared" si="411"/>
        <v>G UR WB</v>
      </c>
      <c r="BB583" s="284" t="str">
        <f t="shared" si="412"/>
        <v>s'émerveiller (et vivre en souplesse)</v>
      </c>
    </row>
    <row r="584" spans="1:54" x14ac:dyDescent="0.15">
      <c r="A584" s="432">
        <v>108</v>
      </c>
      <c r="B584" s="457" t="str">
        <f t="shared" si="404"/>
        <v>UB R WG</v>
      </c>
      <c r="C584" s="284" t="str">
        <f t="shared" si="405"/>
        <v>atteindre ses buts (et œuvrer pour le progrès)</v>
      </c>
      <c r="D584" s="284" t="str">
        <f t="shared" si="406"/>
        <v>mener à bien ses plans (et innover avec efficacité)</v>
      </c>
      <c r="E584" s="493">
        <f t="shared" si="407"/>
        <v>0.48876676867352087</v>
      </c>
      <c r="F584" s="480" t="str">
        <f t="shared" si="408"/>
        <v>UB.r</v>
      </c>
      <c r="N584" s="284">
        <f t="shared" si="413"/>
        <v>11</v>
      </c>
      <c r="O584" s="494" t="str">
        <f>'360'!A109</f>
        <v>G UR BW</v>
      </c>
      <c r="P584" s="284" t="str">
        <f t="shared" si="409"/>
        <v>s'émerveiller (et être ingénieux)</v>
      </c>
      <c r="Q584" s="432" t="str">
        <f>VLOOKUP(O584,'360'!A109:AN470,13,FALSE)</f>
        <v>G</v>
      </c>
      <c r="R584" s="432" t="str">
        <f>VLOOKUP(O584,'360'!A109:AN470,14,FALSE)</f>
        <v>U</v>
      </c>
      <c r="S584" s="432" t="str">
        <f>VLOOKUP(O584,'360'!A109:AN470,15,FALSE)</f>
        <v>R</v>
      </c>
      <c r="T584" s="432" t="str">
        <f>VLOOKUP(O584,'360'!A109:AN470,16,FALSE)</f>
        <v>B</v>
      </c>
      <c r="U584" s="432" t="str">
        <f>VLOOKUP(O584,'360'!A109:AN470,17,FALSE)</f>
        <v>W</v>
      </c>
      <c r="W584" s="478">
        <f t="shared" si="414"/>
        <v>0.90498224054752174</v>
      </c>
      <c r="X584" s="478">
        <f t="shared" si="414"/>
        <v>0.86184424515482938</v>
      </c>
      <c r="Y584" s="478">
        <f t="shared" si="414"/>
        <v>0.79276880412886941</v>
      </c>
      <c r="Z584" s="478">
        <f t="shared" si="414"/>
        <v>0.65411805772968901</v>
      </c>
      <c r="AA584" s="478">
        <f t="shared" si="402"/>
        <v>0.67511515132532263</v>
      </c>
      <c r="AB584" s="1582">
        <f t="shared" si="415"/>
        <v>0.82226305750188222</v>
      </c>
      <c r="AG584" s="1584">
        <f t="shared" si="416"/>
        <v>0.76301741000250967</v>
      </c>
      <c r="AL584" s="497">
        <f t="shared" si="410"/>
        <v>0.82226305750188222</v>
      </c>
      <c r="AM584" s="468">
        <f t="shared" si="417"/>
        <v>0.90498224054752174</v>
      </c>
      <c r="AN584" s="468">
        <f t="shared" si="417"/>
        <v>0.86184424515482938</v>
      </c>
      <c r="AO584" s="468">
        <f t="shared" si="417"/>
        <v>0.79276880412886941</v>
      </c>
      <c r="AP584" s="468">
        <f t="shared" si="417"/>
        <v>0.65411805772968901</v>
      </c>
      <c r="AQ584" s="468">
        <f t="shared" si="403"/>
        <v>0.67511515132532263</v>
      </c>
      <c r="AT584" s="498">
        <f t="shared" si="418"/>
        <v>2.51011111</v>
      </c>
      <c r="AU584" s="340">
        <f>VLOOKUP($O584,'360'!$A$2:$AN$363,26,FALSE)/100+1/10^(3+AU$476)</f>
        <v>0.2001</v>
      </c>
      <c r="AV584" s="340">
        <f>VLOOKUP($O584,'360'!$A$2:$AN$363,27,FALSE)/100+1/10^(3+AV$476)</f>
        <v>0.63000009999999995</v>
      </c>
      <c r="AW584" s="340">
        <f>VLOOKUP($O584,'360'!$A$2:$AN$363,28,FALSE)/100+1/10^(3+AW$476)</f>
        <v>0.30001</v>
      </c>
      <c r="AX584" s="340">
        <f>VLOOKUP($O584,'360'!$A$2:$AN$363,29,FALSE)/100+1/10^(3+AX$476)</f>
        <v>0.52000001000000007</v>
      </c>
      <c r="AY584" s="340">
        <f>VLOOKUP($O584,'360'!$A$2:$AN$363,30,FALSE)/100+1/10^(3+AY$476)</f>
        <v>0.86000100000000002</v>
      </c>
      <c r="BA584" s="499" t="str">
        <f t="shared" si="411"/>
        <v>G UR BW</v>
      </c>
      <c r="BB584" s="284" t="str">
        <f t="shared" si="412"/>
        <v>s'émerveiller (et être ingénieux)</v>
      </c>
    </row>
    <row r="585" spans="1:54" x14ac:dyDescent="0.15">
      <c r="A585" s="432">
        <v>109</v>
      </c>
      <c r="B585" s="457" t="str">
        <f t="shared" si="404"/>
        <v>WU R GB</v>
      </c>
      <c r="C585" s="284" t="str">
        <f t="shared" si="405"/>
        <v>perfectionner le monde (et assister le monde)</v>
      </c>
      <c r="D585" s="284" t="str">
        <f t="shared" si="406"/>
        <v>proposer les bons schémas d'organisation (et servir la société sans enjeu de pouvoir)</v>
      </c>
      <c r="E585" s="493">
        <f t="shared" si="407"/>
        <v>0.48849558346169247</v>
      </c>
      <c r="F585" s="480" t="str">
        <f t="shared" si="408"/>
        <v>WU.r</v>
      </c>
      <c r="N585" s="284">
        <f t="shared" si="413"/>
        <v>317</v>
      </c>
      <c r="O585" s="494" t="str">
        <f>'360'!A110</f>
        <v>G BW UR</v>
      </c>
      <c r="P585" s="284" t="str">
        <f t="shared" si="409"/>
        <v>être entouré (et construire une vie parfaite)</v>
      </c>
      <c r="Q585" s="432" t="str">
        <f>VLOOKUP(O585,'360'!A110:AN471,13,FALSE)</f>
        <v>G</v>
      </c>
      <c r="R585" s="432" t="str">
        <f>VLOOKUP(O585,'360'!A110:AN471,14,FALSE)</f>
        <v>B</v>
      </c>
      <c r="S585" s="432" t="str">
        <f>VLOOKUP(O585,'360'!A110:AN471,15,FALSE)</f>
        <v>W</v>
      </c>
      <c r="T585" s="432" t="str">
        <f>VLOOKUP(O585,'360'!A110:AN471,16,FALSE)</f>
        <v>U</v>
      </c>
      <c r="U585" s="432" t="str">
        <f>VLOOKUP(O585,'360'!A110:AN471,17,FALSE)</f>
        <v>R</v>
      </c>
      <c r="W585" s="478">
        <f t="shared" si="414"/>
        <v>0.34817717041637974</v>
      </c>
      <c r="X585" s="478">
        <f t="shared" si="414"/>
        <v>0.41040209315978415</v>
      </c>
      <c r="Y585" s="478">
        <f t="shared" si="414"/>
        <v>0.37751554566864354</v>
      </c>
      <c r="Z585" s="478">
        <f t="shared" si="414"/>
        <v>0.2515838760986146</v>
      </c>
      <c r="AA585" s="478">
        <f t="shared" si="402"/>
        <v>0.67511515132532263</v>
      </c>
      <c r="AB585" s="1582">
        <f t="shared" si="415"/>
        <v>0.37955491768330124</v>
      </c>
      <c r="AG585" s="1584">
        <f t="shared" si="416"/>
        <v>0.17273989024440164</v>
      </c>
      <c r="AL585" s="497">
        <f t="shared" si="410"/>
        <v>0.37955491768330124</v>
      </c>
      <c r="AM585" s="468">
        <f t="shared" si="417"/>
        <v>0.34817717041637974</v>
      </c>
      <c r="AN585" s="468">
        <f t="shared" si="417"/>
        <v>0.41040209315978415</v>
      </c>
      <c r="AO585" s="468">
        <f t="shared" si="417"/>
        <v>0.37751554566864354</v>
      </c>
      <c r="AP585" s="468">
        <f t="shared" si="417"/>
        <v>0.2515838760986146</v>
      </c>
      <c r="AQ585" s="468">
        <f t="shared" si="403"/>
        <v>0.67511515132532263</v>
      </c>
      <c r="AT585" s="498">
        <f t="shared" si="418"/>
        <v>2.51011111</v>
      </c>
      <c r="AU585" s="340">
        <f>VLOOKUP($O585,'360'!$A$2:$AN$363,26,FALSE)/100+1/10^(3+AU$476)</f>
        <v>0.52010000000000001</v>
      </c>
      <c r="AV585" s="340">
        <f>VLOOKUP($O585,'360'!$A$2:$AN$363,27,FALSE)/100+1/10^(3+AV$476)</f>
        <v>0.30000009999999999</v>
      </c>
      <c r="AW585" s="340">
        <f>VLOOKUP($O585,'360'!$A$2:$AN$363,28,FALSE)/100+1/10^(3+AW$476)</f>
        <v>0.63000999999999996</v>
      </c>
      <c r="AX585" s="340">
        <f>VLOOKUP($O585,'360'!$A$2:$AN$363,29,FALSE)/100+1/10^(3+AX$476)</f>
        <v>0.20000001000000001</v>
      </c>
      <c r="AY585" s="340">
        <f>VLOOKUP($O585,'360'!$A$2:$AN$363,30,FALSE)/100+1/10^(3+AY$476)</f>
        <v>0.86000100000000002</v>
      </c>
      <c r="BA585" s="499" t="str">
        <f t="shared" si="411"/>
        <v>G BW UR</v>
      </c>
      <c r="BB585" s="284" t="str">
        <f t="shared" si="412"/>
        <v>être entouré (et construire une vie parfaite)</v>
      </c>
    </row>
    <row r="586" spans="1:54" x14ac:dyDescent="0.15">
      <c r="A586" s="432">
        <v>110</v>
      </c>
      <c r="B586" s="457" t="str">
        <f t="shared" si="404"/>
        <v>GU W BR</v>
      </c>
      <c r="C586" s="284" t="str">
        <f t="shared" si="405"/>
        <v>vivre avec intelligence -GU- (et vivre en accord)</v>
      </c>
      <c r="D586" s="284" t="str">
        <f t="shared" si="406"/>
        <v>écarter facilement toute difficulté (et être sain et probe)</v>
      </c>
      <c r="E586" s="493">
        <f t="shared" si="407"/>
        <v>0.48792792956897868</v>
      </c>
      <c r="F586" s="480" t="str">
        <f t="shared" si="408"/>
        <v>GU.w</v>
      </c>
      <c r="N586" s="284">
        <f t="shared" si="413"/>
        <v>331</v>
      </c>
      <c r="O586" s="494" t="str">
        <f>'360'!A111</f>
        <v>G BW RU</v>
      </c>
      <c r="P586" s="284" t="str">
        <f t="shared" si="409"/>
        <v>être entouré (et s'enrichir)</v>
      </c>
      <c r="Q586" s="432" t="str">
        <f>VLOOKUP(O586,'360'!A111:AN472,13,FALSE)</f>
        <v>G</v>
      </c>
      <c r="R586" s="432" t="str">
        <f>VLOOKUP(O586,'360'!A111:AN472,14,FALSE)</f>
        <v>B</v>
      </c>
      <c r="S586" s="432" t="str">
        <f>VLOOKUP(O586,'360'!A111:AN472,15,FALSE)</f>
        <v>W</v>
      </c>
      <c r="T586" s="432" t="str">
        <f>VLOOKUP(O586,'360'!A111:AN472,16,FALSE)</f>
        <v>R</v>
      </c>
      <c r="U586" s="432" t="str">
        <f>VLOOKUP(O586,'360'!A111:AN472,17,FALSE)</f>
        <v>U</v>
      </c>
      <c r="W586" s="478">
        <f t="shared" si="414"/>
        <v>0.34817717041637974</v>
      </c>
      <c r="X586" s="478">
        <f t="shared" si="414"/>
        <v>0.2736014410400735</v>
      </c>
      <c r="Y586" s="478">
        <f t="shared" si="414"/>
        <v>0.37751554566864354</v>
      </c>
      <c r="Z586" s="478">
        <f t="shared" si="414"/>
        <v>0.37737580785832531</v>
      </c>
      <c r="AA586" s="478">
        <f t="shared" si="402"/>
        <v>0.67511515132532263</v>
      </c>
      <c r="AB586" s="1582">
        <f t="shared" si="415"/>
        <v>0.35984700135267311</v>
      </c>
      <c r="AG586" s="1584">
        <f t="shared" si="416"/>
        <v>0.14646266847023082</v>
      </c>
      <c r="AL586" s="497">
        <f t="shared" si="410"/>
        <v>0.35984700135267311</v>
      </c>
      <c r="AM586" s="468">
        <f t="shared" si="417"/>
        <v>0.34817717041637974</v>
      </c>
      <c r="AN586" s="468">
        <f t="shared" si="417"/>
        <v>0.2736014410400735</v>
      </c>
      <c r="AO586" s="468">
        <f t="shared" si="417"/>
        <v>0.37751554566864354</v>
      </c>
      <c r="AP586" s="468">
        <f t="shared" si="417"/>
        <v>0.37737580785832531</v>
      </c>
      <c r="AQ586" s="468">
        <f t="shared" si="403"/>
        <v>0.67511515132532263</v>
      </c>
      <c r="AT586" s="498">
        <f t="shared" si="418"/>
        <v>2.51011111</v>
      </c>
      <c r="AU586" s="340">
        <f>VLOOKUP($O586,'360'!$A$2:$AN$363,26,FALSE)/100+1/10^(3+AU$476)</f>
        <v>0.52010000000000001</v>
      </c>
      <c r="AV586" s="340">
        <f>VLOOKUP($O586,'360'!$A$2:$AN$363,27,FALSE)/100+1/10^(3+AV$476)</f>
        <v>0.20000010000000001</v>
      </c>
      <c r="AW586" s="340">
        <f>VLOOKUP($O586,'360'!$A$2:$AN$363,28,FALSE)/100+1/10^(3+AW$476)</f>
        <v>0.63000999999999996</v>
      </c>
      <c r="AX586" s="340">
        <f>VLOOKUP($O586,'360'!$A$2:$AN$363,29,FALSE)/100+1/10^(3+AX$476)</f>
        <v>0.30000000999999998</v>
      </c>
      <c r="AY586" s="340">
        <f>VLOOKUP($O586,'360'!$A$2:$AN$363,30,FALSE)/100+1/10^(3+AY$476)</f>
        <v>0.86000100000000002</v>
      </c>
      <c r="BA586" s="499" t="str">
        <f t="shared" si="411"/>
        <v>G BW RU</v>
      </c>
      <c r="BB586" s="284" t="str">
        <f t="shared" si="412"/>
        <v>être entouré (et s'enrichir)</v>
      </c>
    </row>
    <row r="587" spans="1:54" x14ac:dyDescent="0.15">
      <c r="A587" s="432">
        <v>111</v>
      </c>
      <c r="B587" s="457" t="str">
        <f t="shared" si="404"/>
        <v>B GR UW</v>
      </c>
      <c r="C587" s="284" t="str">
        <f t="shared" si="405"/>
        <v>être fort (et servir ses intérêts)</v>
      </c>
      <c r="D587" s="284" t="str">
        <f t="shared" si="406"/>
        <v>être celui qui domine par son énergie (et être son unique priorité)</v>
      </c>
      <c r="E587" s="493">
        <f t="shared" si="407"/>
        <v>0.48675563031306163</v>
      </c>
      <c r="F587" s="480" t="str">
        <f t="shared" si="408"/>
        <v>B.rg</v>
      </c>
      <c r="N587" s="284">
        <f t="shared" si="413"/>
        <v>185</v>
      </c>
      <c r="O587" s="494" t="str">
        <f>'360'!A112</f>
        <v>G BU WR</v>
      </c>
      <c r="P587" s="284" t="str">
        <f t="shared" si="409"/>
        <v>soigner son bien-être (et construire une vie parfaite)</v>
      </c>
      <c r="Q587" s="432" t="str">
        <f>VLOOKUP(O587,'360'!A112:AN473,13,FALSE)</f>
        <v>G</v>
      </c>
      <c r="R587" s="432" t="str">
        <f>VLOOKUP(O587,'360'!A112:AN473,14,FALSE)</f>
        <v>B</v>
      </c>
      <c r="S587" s="432" t="str">
        <f>VLOOKUP(O587,'360'!A112:AN473,15,FALSE)</f>
        <v>U</v>
      </c>
      <c r="T587" s="432" t="str">
        <f>VLOOKUP(O587,'360'!A112:AN473,16,FALSE)</f>
        <v>W</v>
      </c>
      <c r="U587" s="432" t="str">
        <f>VLOOKUP(O587,'360'!A112:AN473,17,FALSE)</f>
        <v>R</v>
      </c>
      <c r="W587" s="478">
        <f t="shared" si="414"/>
        <v>0.603422013773939</v>
      </c>
      <c r="X587" s="478">
        <f t="shared" si="414"/>
        <v>0.7113635278231476</v>
      </c>
      <c r="Y587" s="478">
        <f t="shared" si="414"/>
        <v>0.37751554566864354</v>
      </c>
      <c r="Z587" s="478">
        <f t="shared" si="414"/>
        <v>0.2515838760986146</v>
      </c>
      <c r="AA587" s="478">
        <f t="shared" si="402"/>
        <v>0.67511515132532263</v>
      </c>
      <c r="AB587" s="1582">
        <f t="shared" si="415"/>
        <v>0.54489291471271784</v>
      </c>
      <c r="AG587" s="1584">
        <f t="shared" si="416"/>
        <v>0.39319055295029043</v>
      </c>
      <c r="AL587" s="497">
        <f t="shared" si="410"/>
        <v>0.54489291471271784</v>
      </c>
      <c r="AM587" s="468">
        <f t="shared" si="417"/>
        <v>0.603422013773939</v>
      </c>
      <c r="AN587" s="468">
        <f t="shared" si="417"/>
        <v>0.7113635278231476</v>
      </c>
      <c r="AO587" s="468">
        <f t="shared" si="417"/>
        <v>0.37751554566864354</v>
      </c>
      <c r="AP587" s="468">
        <f t="shared" si="417"/>
        <v>0.2515838760986146</v>
      </c>
      <c r="AQ587" s="468">
        <f t="shared" si="403"/>
        <v>0.67511515132532263</v>
      </c>
      <c r="AT587" s="498">
        <f t="shared" si="418"/>
        <v>2.51011111</v>
      </c>
      <c r="AU587" s="340">
        <f>VLOOKUP($O587,'360'!$A$2:$AN$363,26,FALSE)/100+1/10^(3+AU$476)</f>
        <v>0.30009999999999998</v>
      </c>
      <c r="AV587" s="340">
        <f>VLOOKUP($O587,'360'!$A$2:$AN$363,27,FALSE)/100+1/10^(3+AV$476)</f>
        <v>0.52000009999999997</v>
      </c>
      <c r="AW587" s="340">
        <f>VLOOKUP($O587,'360'!$A$2:$AN$363,28,FALSE)/100+1/10^(3+AW$476)</f>
        <v>0.63000999999999996</v>
      </c>
      <c r="AX587" s="340">
        <f>VLOOKUP($O587,'360'!$A$2:$AN$363,29,FALSE)/100+1/10^(3+AX$476)</f>
        <v>0.20000001000000001</v>
      </c>
      <c r="AY587" s="340">
        <f>VLOOKUP($O587,'360'!$A$2:$AN$363,30,FALSE)/100+1/10^(3+AY$476)</f>
        <v>0.86000100000000002</v>
      </c>
      <c r="BA587" s="499" t="str">
        <f t="shared" si="411"/>
        <v>G BU WR</v>
      </c>
      <c r="BB587" s="284" t="str">
        <f t="shared" si="412"/>
        <v>soigner son bien-être (et construire une vie parfaite)</v>
      </c>
    </row>
    <row r="588" spans="1:54" x14ac:dyDescent="0.15">
      <c r="A588" s="432">
        <v>112</v>
      </c>
      <c r="B588" s="457" t="str">
        <f t="shared" si="404"/>
        <v>U GB WR</v>
      </c>
      <c r="C588" s="284" t="str">
        <f t="shared" si="405"/>
        <v>se développer soi-même (et vivre dans la raison)</v>
      </c>
      <c r="D588" s="284" t="str">
        <f t="shared" si="406"/>
        <v>améliorer ses compétences sans fin (et suivre une démarche d'adaptation)</v>
      </c>
      <c r="E588" s="493">
        <f t="shared" si="407"/>
        <v>0.48568343044018869</v>
      </c>
      <c r="F588" s="480" t="str">
        <f t="shared" si="408"/>
        <v>U.bg</v>
      </c>
      <c r="N588" s="284">
        <f t="shared" si="413"/>
        <v>76</v>
      </c>
      <c r="O588" s="494" t="str">
        <f>'360'!A113</f>
        <v>G BU RW</v>
      </c>
      <c r="P588" s="284" t="str">
        <f t="shared" si="409"/>
        <v>soigner son bien-être (et servir ses intérêts)</v>
      </c>
      <c r="Q588" s="432" t="str">
        <f>VLOOKUP(O588,'360'!A113:AN474,13,FALSE)</f>
        <v>G</v>
      </c>
      <c r="R588" s="432" t="str">
        <f>VLOOKUP(O588,'360'!A113:AN474,14,FALSE)</f>
        <v>B</v>
      </c>
      <c r="S588" s="432" t="str">
        <f>VLOOKUP(O588,'360'!A113:AN474,15,FALSE)</f>
        <v>U</v>
      </c>
      <c r="T588" s="432" t="str">
        <f>VLOOKUP(O588,'360'!A113:AN474,16,FALSE)</f>
        <v>R</v>
      </c>
      <c r="U588" s="432" t="str">
        <f>VLOOKUP(O588,'360'!A113:AN474,17,FALSE)</f>
        <v>W</v>
      </c>
      <c r="W588" s="478">
        <f t="shared" si="414"/>
        <v>0.90498224054752174</v>
      </c>
      <c r="X588" s="478">
        <f t="shared" si="414"/>
        <v>0.7113635278231476</v>
      </c>
      <c r="Y588" s="478">
        <f t="shared" si="414"/>
        <v>0.37751554566864354</v>
      </c>
      <c r="Z588" s="478">
        <f t="shared" si="414"/>
        <v>0.37737580785832531</v>
      </c>
      <c r="AA588" s="478">
        <f t="shared" si="402"/>
        <v>0.67511515132532263</v>
      </c>
      <c r="AB588" s="1582">
        <f t="shared" si="415"/>
        <v>0.66218524787187338</v>
      </c>
      <c r="AG588" s="1584">
        <f t="shared" si="416"/>
        <v>0.54958033049583122</v>
      </c>
      <c r="AL588" s="497">
        <f t="shared" si="410"/>
        <v>0.66218524787187338</v>
      </c>
      <c r="AM588" s="468">
        <f t="shared" si="417"/>
        <v>0.90498224054752174</v>
      </c>
      <c r="AN588" s="468">
        <f t="shared" si="417"/>
        <v>0.7113635278231476</v>
      </c>
      <c r="AO588" s="468">
        <f t="shared" si="417"/>
        <v>0.37751554566864354</v>
      </c>
      <c r="AP588" s="468">
        <f t="shared" si="417"/>
        <v>0.37737580785832531</v>
      </c>
      <c r="AQ588" s="468">
        <f t="shared" si="403"/>
        <v>0.67511515132532263</v>
      </c>
      <c r="AT588" s="498">
        <f t="shared" si="418"/>
        <v>2.51011111</v>
      </c>
      <c r="AU588" s="340">
        <f>VLOOKUP($O588,'360'!$A$2:$AN$363,26,FALSE)/100+1/10^(3+AU$476)</f>
        <v>0.2001</v>
      </c>
      <c r="AV588" s="340">
        <f>VLOOKUP($O588,'360'!$A$2:$AN$363,27,FALSE)/100+1/10^(3+AV$476)</f>
        <v>0.52000009999999997</v>
      </c>
      <c r="AW588" s="340">
        <f>VLOOKUP($O588,'360'!$A$2:$AN$363,28,FALSE)/100+1/10^(3+AW$476)</f>
        <v>0.63000999999999996</v>
      </c>
      <c r="AX588" s="340">
        <f>VLOOKUP($O588,'360'!$A$2:$AN$363,29,FALSE)/100+1/10^(3+AX$476)</f>
        <v>0.30000000999999998</v>
      </c>
      <c r="AY588" s="340">
        <f>VLOOKUP($O588,'360'!$A$2:$AN$363,30,FALSE)/100+1/10^(3+AY$476)</f>
        <v>0.86000100000000002</v>
      </c>
      <c r="BA588" s="499" t="str">
        <f t="shared" si="411"/>
        <v>G BU RW</v>
      </c>
      <c r="BB588" s="284" t="str">
        <f t="shared" si="412"/>
        <v>soigner son bien-être (et servir ses intérêts)</v>
      </c>
    </row>
    <row r="589" spans="1:54" x14ac:dyDescent="0.15">
      <c r="A589" s="432">
        <v>113</v>
      </c>
      <c r="B589" s="457" t="str">
        <f t="shared" si="404"/>
        <v>U BR WG</v>
      </c>
      <c r="C589" s="284" t="str">
        <f t="shared" si="405"/>
        <v>concevoir avec génie (et réussir coûte que coûte -UB-)</v>
      </c>
      <c r="D589" s="284" t="str">
        <f t="shared" si="406"/>
        <v>savoir mener ses projets en toute circonstance (et atteindre ses objectifs avec fermeté)</v>
      </c>
      <c r="E589" s="493">
        <f t="shared" si="407"/>
        <v>0.48465085801279334</v>
      </c>
      <c r="F589" s="480" t="str">
        <f t="shared" si="408"/>
        <v>U.br</v>
      </c>
      <c r="N589" s="284">
        <f t="shared" si="413"/>
        <v>247</v>
      </c>
      <c r="O589" s="494" t="str">
        <f>'360'!A114</f>
        <v>G BR WU</v>
      </c>
      <c r="P589" s="284" t="str">
        <f t="shared" si="409"/>
        <v>profiter de la vie (et s'enrichir)</v>
      </c>
      <c r="Q589" s="432" t="str">
        <f>VLOOKUP(O589,'360'!A114:AN475,13,FALSE)</f>
        <v>G</v>
      </c>
      <c r="R589" s="432" t="str">
        <f>VLOOKUP(O589,'360'!A114:AN475,14,FALSE)</f>
        <v>B</v>
      </c>
      <c r="S589" s="432" t="str">
        <f>VLOOKUP(O589,'360'!A114:AN475,15,FALSE)</f>
        <v>R</v>
      </c>
      <c r="T589" s="432" t="str">
        <f>VLOOKUP(O589,'360'!A114:AN475,16,FALSE)</f>
        <v>W</v>
      </c>
      <c r="U589" s="432" t="str">
        <f>VLOOKUP(O589,'360'!A114:AN475,17,FALSE)</f>
        <v>U</v>
      </c>
      <c r="W589" s="478">
        <f t="shared" si="414"/>
        <v>0.603422013773939</v>
      </c>
      <c r="X589" s="478">
        <f t="shared" si="414"/>
        <v>0.2736014410400735</v>
      </c>
      <c r="Y589" s="478">
        <f t="shared" si="414"/>
        <v>0.37751554566864354</v>
      </c>
      <c r="Z589" s="478">
        <f t="shared" si="414"/>
        <v>0.65411805772968901</v>
      </c>
      <c r="AA589" s="478">
        <f t="shared" si="402"/>
        <v>0.67511515132532263</v>
      </c>
      <c r="AB589" s="1582">
        <f t="shared" si="415"/>
        <v>0.48182758245470797</v>
      </c>
      <c r="AG589" s="1584">
        <f t="shared" si="416"/>
        <v>0.30910344327294398</v>
      </c>
      <c r="AL589" s="497">
        <f t="shared" si="410"/>
        <v>0.48182758245470797</v>
      </c>
      <c r="AM589" s="468">
        <f t="shared" si="417"/>
        <v>0.603422013773939</v>
      </c>
      <c r="AN589" s="468">
        <f t="shared" si="417"/>
        <v>0.2736014410400735</v>
      </c>
      <c r="AO589" s="468">
        <f t="shared" si="417"/>
        <v>0.37751554566864354</v>
      </c>
      <c r="AP589" s="468">
        <f t="shared" si="417"/>
        <v>0.65411805772968901</v>
      </c>
      <c r="AQ589" s="468">
        <f t="shared" si="403"/>
        <v>0.67511515132532263</v>
      </c>
      <c r="AT589" s="498">
        <f t="shared" si="418"/>
        <v>2.51011111</v>
      </c>
      <c r="AU589" s="340">
        <f>VLOOKUP($O589,'360'!$A$2:$AN$363,26,FALSE)/100+1/10^(3+AU$476)</f>
        <v>0.30009999999999998</v>
      </c>
      <c r="AV589" s="340">
        <f>VLOOKUP($O589,'360'!$A$2:$AN$363,27,FALSE)/100+1/10^(3+AV$476)</f>
        <v>0.20000010000000001</v>
      </c>
      <c r="AW589" s="340">
        <f>VLOOKUP($O589,'360'!$A$2:$AN$363,28,FALSE)/100+1/10^(3+AW$476)</f>
        <v>0.63000999999999996</v>
      </c>
      <c r="AX589" s="340">
        <f>VLOOKUP($O589,'360'!$A$2:$AN$363,29,FALSE)/100+1/10^(3+AX$476)</f>
        <v>0.52000001000000007</v>
      </c>
      <c r="AY589" s="340">
        <f>VLOOKUP($O589,'360'!$A$2:$AN$363,30,FALSE)/100+1/10^(3+AY$476)</f>
        <v>0.86000100000000002</v>
      </c>
      <c r="BA589" s="499" t="str">
        <f t="shared" si="411"/>
        <v>G BR WU</v>
      </c>
      <c r="BB589" s="284" t="str">
        <f t="shared" si="412"/>
        <v>profiter de la vie (et s'enrichir)</v>
      </c>
    </row>
    <row r="590" spans="1:54" x14ac:dyDescent="0.15">
      <c r="A590" s="432">
        <v>114</v>
      </c>
      <c r="B590" s="457" t="str">
        <f t="shared" si="404"/>
        <v>UW R GB</v>
      </c>
      <c r="C590" s="284" t="str">
        <f t="shared" si="405"/>
        <v>perfectionner le monde (et partager ses idées)</v>
      </c>
      <c r="D590" s="284" t="str">
        <f t="shared" si="406"/>
        <v>proposer les bons schémas d'organisation (et communiquer des idées nouvelles)</v>
      </c>
      <c r="E590" s="493">
        <f t="shared" si="407"/>
        <v>0.48449753593608086</v>
      </c>
      <c r="F590" s="480" t="str">
        <f t="shared" si="408"/>
        <v>WU.r</v>
      </c>
      <c r="N590" s="284">
        <f t="shared" si="413"/>
        <v>106</v>
      </c>
      <c r="O590" s="494" t="str">
        <f>'360'!A115</f>
        <v>G BR UW</v>
      </c>
      <c r="P590" s="284" t="str">
        <f t="shared" si="409"/>
        <v>profiter de la vie (et servir ses intérêts)</v>
      </c>
      <c r="Q590" s="432" t="str">
        <f>VLOOKUP(O590,'360'!A115:AN476,13,FALSE)</f>
        <v>G</v>
      </c>
      <c r="R590" s="432" t="str">
        <f>VLOOKUP(O590,'360'!A115:AN476,14,FALSE)</f>
        <v>B</v>
      </c>
      <c r="S590" s="432" t="str">
        <f>VLOOKUP(O590,'360'!A115:AN476,15,FALSE)</f>
        <v>R</v>
      </c>
      <c r="T590" s="432" t="str">
        <f>VLOOKUP(O590,'360'!A115:AN476,16,FALSE)</f>
        <v>U</v>
      </c>
      <c r="U590" s="432" t="str">
        <f>VLOOKUP(O590,'360'!A115:AN476,17,FALSE)</f>
        <v>W</v>
      </c>
      <c r="W590" s="478">
        <f t="shared" si="414"/>
        <v>0.90498224054752174</v>
      </c>
      <c r="X590" s="478">
        <f t="shared" si="414"/>
        <v>0.41040209315978415</v>
      </c>
      <c r="Y590" s="478">
        <f t="shared" si="414"/>
        <v>0.37751554566864354</v>
      </c>
      <c r="Z590" s="478">
        <f t="shared" si="414"/>
        <v>0.65411805772968901</v>
      </c>
      <c r="AA590" s="478">
        <f t="shared" si="402"/>
        <v>0.67511515132532263</v>
      </c>
      <c r="AB590" s="1582">
        <f t="shared" si="415"/>
        <v>0.61882783194449165</v>
      </c>
      <c r="AG590" s="1584">
        <f t="shared" si="416"/>
        <v>0.49177044259265551</v>
      </c>
      <c r="AL590" s="497">
        <f t="shared" si="410"/>
        <v>0.61882783194449165</v>
      </c>
      <c r="AM590" s="468">
        <f t="shared" si="417"/>
        <v>0.90498224054752174</v>
      </c>
      <c r="AN590" s="468">
        <f t="shared" si="417"/>
        <v>0.41040209315978415</v>
      </c>
      <c r="AO590" s="468">
        <f t="shared" si="417"/>
        <v>0.37751554566864354</v>
      </c>
      <c r="AP590" s="468">
        <f t="shared" si="417"/>
        <v>0.65411805772968901</v>
      </c>
      <c r="AQ590" s="468">
        <f t="shared" si="403"/>
        <v>0.67511515132532263</v>
      </c>
      <c r="AT590" s="498">
        <f t="shared" si="418"/>
        <v>2.51011111</v>
      </c>
      <c r="AU590" s="340">
        <f>VLOOKUP($O590,'360'!$A$2:$AN$363,26,FALSE)/100+1/10^(3+AU$476)</f>
        <v>0.2001</v>
      </c>
      <c r="AV590" s="340">
        <f>VLOOKUP($O590,'360'!$A$2:$AN$363,27,FALSE)/100+1/10^(3+AV$476)</f>
        <v>0.30000009999999999</v>
      </c>
      <c r="AW590" s="340">
        <f>VLOOKUP($O590,'360'!$A$2:$AN$363,28,FALSE)/100+1/10^(3+AW$476)</f>
        <v>0.63000999999999996</v>
      </c>
      <c r="AX590" s="340">
        <f>VLOOKUP($O590,'360'!$A$2:$AN$363,29,FALSE)/100+1/10^(3+AX$476)</f>
        <v>0.52000001000000007</v>
      </c>
      <c r="AY590" s="340">
        <f>VLOOKUP($O590,'360'!$A$2:$AN$363,30,FALSE)/100+1/10^(3+AY$476)</f>
        <v>0.86000100000000002</v>
      </c>
      <c r="BA590" s="499" t="str">
        <f t="shared" si="411"/>
        <v>G BR UW</v>
      </c>
      <c r="BB590" s="284" t="str">
        <f t="shared" si="412"/>
        <v>profiter de la vie (et servir ses intérêts)</v>
      </c>
    </row>
    <row r="591" spans="1:54" x14ac:dyDescent="0.15">
      <c r="A591" s="432">
        <v>115</v>
      </c>
      <c r="B591" s="457" t="str">
        <f t="shared" si="404"/>
        <v>R BU WG</v>
      </c>
      <c r="C591" s="284" t="str">
        <f t="shared" si="405"/>
        <v>suivre son  inspiration (et intervenir*)</v>
      </c>
      <c r="D591" s="284" t="str">
        <f t="shared" si="406"/>
        <v>aller là où bon nous semble (et vivre en imposant ses décisions)</v>
      </c>
      <c r="E591" s="493">
        <f t="shared" si="407"/>
        <v>0.48340767641863724</v>
      </c>
      <c r="F591" s="480" t="str">
        <f t="shared" si="408"/>
        <v>R.ub</v>
      </c>
      <c r="N591" s="284">
        <f t="shared" si="413"/>
        <v>186</v>
      </c>
      <c r="O591" s="494" t="str">
        <f>'360'!A116</f>
        <v>G RW UB</v>
      </c>
      <c r="P591" s="284" t="str">
        <f t="shared" si="409"/>
        <v>être heureux -G- (et vivre dans la joie collective)</v>
      </c>
      <c r="Q591" s="432" t="str">
        <f>VLOOKUP(O591,'360'!A116:AN477,13,FALSE)</f>
        <v>G</v>
      </c>
      <c r="R591" s="432" t="str">
        <f>VLOOKUP(O591,'360'!A116:AN477,14,FALSE)</f>
        <v>R</v>
      </c>
      <c r="S591" s="432" t="str">
        <f>VLOOKUP(O591,'360'!A116:AN477,15,FALSE)</f>
        <v>W</v>
      </c>
      <c r="T591" s="432" t="str">
        <f>VLOOKUP(O591,'360'!A116:AN477,16,FALSE)</f>
        <v>U</v>
      </c>
      <c r="U591" s="432" t="str">
        <f>VLOOKUP(O591,'360'!A116:AN477,17,FALSE)</f>
        <v>B</v>
      </c>
      <c r="W591" s="478">
        <f t="shared" si="414"/>
        <v>0.34817717041637974</v>
      </c>
      <c r="X591" s="478">
        <f t="shared" si="414"/>
        <v>0.41040209315978415</v>
      </c>
      <c r="Y591" s="478">
        <f t="shared" si="414"/>
        <v>0.84094855137494451</v>
      </c>
      <c r="Z591" s="478">
        <f t="shared" si="414"/>
        <v>0.79248918266537083</v>
      </c>
      <c r="AA591" s="478">
        <f t="shared" si="402"/>
        <v>0.67511515132532263</v>
      </c>
      <c r="AB591" s="1582">
        <f t="shared" si="415"/>
        <v>0.54436222636679543</v>
      </c>
      <c r="AG591" s="1584">
        <f t="shared" si="416"/>
        <v>0.39248296848906056</v>
      </c>
      <c r="AL591" s="497">
        <f t="shared" si="410"/>
        <v>0.54436222636679543</v>
      </c>
      <c r="AM591" s="468">
        <f t="shared" si="417"/>
        <v>0.34817717041637974</v>
      </c>
      <c r="AN591" s="468">
        <f t="shared" si="417"/>
        <v>0.41040209315978415</v>
      </c>
      <c r="AO591" s="468">
        <f t="shared" si="417"/>
        <v>0.84094855137494451</v>
      </c>
      <c r="AP591" s="468">
        <f t="shared" si="417"/>
        <v>0.79248918266537083</v>
      </c>
      <c r="AQ591" s="468">
        <f t="shared" si="403"/>
        <v>0.67511515132532263</v>
      </c>
      <c r="AT591" s="498">
        <f t="shared" si="418"/>
        <v>2.5101111100000004</v>
      </c>
      <c r="AU591" s="340">
        <f>VLOOKUP($O591,'360'!$A$2:$AN$363,26,FALSE)/100+1/10^(3+AU$476)</f>
        <v>0.52010000000000001</v>
      </c>
      <c r="AV591" s="340">
        <f>VLOOKUP($O591,'360'!$A$2:$AN$363,27,FALSE)/100+1/10^(3+AV$476)</f>
        <v>0.30000009999999999</v>
      </c>
      <c r="AW591" s="340">
        <f>VLOOKUP($O591,'360'!$A$2:$AN$363,28,FALSE)/100+1/10^(3+AW$476)</f>
        <v>0.20001000000000002</v>
      </c>
      <c r="AX591" s="340">
        <f>VLOOKUP($O591,'360'!$A$2:$AN$363,29,FALSE)/100+1/10^(3+AX$476)</f>
        <v>0.63000001000000005</v>
      </c>
      <c r="AY591" s="340">
        <f>VLOOKUP($O591,'360'!$A$2:$AN$363,30,FALSE)/100+1/10^(3+AY$476)</f>
        <v>0.86000100000000002</v>
      </c>
      <c r="BA591" s="499" t="str">
        <f t="shared" si="411"/>
        <v>G RW UB</v>
      </c>
      <c r="BB591" s="284" t="str">
        <f t="shared" si="412"/>
        <v>être heureux -G- (et vivre dans la joie collective)</v>
      </c>
    </row>
    <row r="592" spans="1:54" x14ac:dyDescent="0.15">
      <c r="A592" s="432">
        <v>116</v>
      </c>
      <c r="B592" s="457" t="str">
        <f t="shared" si="404"/>
        <v>GB UR W</v>
      </c>
      <c r="C592" s="284" t="str">
        <f t="shared" si="405"/>
        <v>servir ses intérêts (et être ingénieux)</v>
      </c>
      <c r="D592" s="284" t="str">
        <f t="shared" si="406"/>
        <v>être son unique priorité (et s'adapter avec créativité)</v>
      </c>
      <c r="E592" s="493">
        <f t="shared" si="407"/>
        <v>0.48328726940921801</v>
      </c>
      <c r="F592" s="480" t="str">
        <f t="shared" si="408"/>
        <v>BG/w</v>
      </c>
      <c r="N592" s="284">
        <f t="shared" si="413"/>
        <v>228</v>
      </c>
      <c r="O592" s="494" t="str">
        <f>'360'!A117</f>
        <v>G RW BU</v>
      </c>
      <c r="P592" s="284" t="str">
        <f t="shared" si="409"/>
        <v>être heureux -G- (et vivre spontané -RG-)</v>
      </c>
      <c r="Q592" s="432" t="str">
        <f>VLOOKUP(O592,'360'!A117:AN478,13,FALSE)</f>
        <v>G</v>
      </c>
      <c r="R592" s="432" t="str">
        <f>VLOOKUP(O592,'360'!A117:AN478,14,FALSE)</f>
        <v>R</v>
      </c>
      <c r="S592" s="432" t="str">
        <f>VLOOKUP(O592,'360'!A117:AN478,15,FALSE)</f>
        <v>W</v>
      </c>
      <c r="T592" s="432" t="str">
        <f>VLOOKUP(O592,'360'!A117:AN478,16,FALSE)</f>
        <v>B</v>
      </c>
      <c r="U592" s="432" t="str">
        <f>VLOOKUP(O592,'360'!A117:AN478,17,FALSE)</f>
        <v>U</v>
      </c>
      <c r="W592" s="478">
        <f t="shared" si="414"/>
        <v>0.34817717041637974</v>
      </c>
      <c r="X592" s="478">
        <f t="shared" si="414"/>
        <v>0.2736014410400735</v>
      </c>
      <c r="Y592" s="478">
        <f t="shared" si="414"/>
        <v>0.79276880412886941</v>
      </c>
      <c r="Z592" s="478">
        <f t="shared" si="414"/>
        <v>0.79248918266537083</v>
      </c>
      <c r="AA592" s="478">
        <f t="shared" si="402"/>
        <v>0.67511515132532263</v>
      </c>
      <c r="AB592" s="1582">
        <f t="shared" si="415"/>
        <v>0.49824610301899103</v>
      </c>
      <c r="AG592" s="1584">
        <f t="shared" si="416"/>
        <v>0.33099480402532139</v>
      </c>
      <c r="AL592" s="497">
        <f t="shared" si="410"/>
        <v>0.49824610301899103</v>
      </c>
      <c r="AM592" s="468">
        <f t="shared" si="417"/>
        <v>0.34817717041637974</v>
      </c>
      <c r="AN592" s="468">
        <f t="shared" si="417"/>
        <v>0.2736014410400735</v>
      </c>
      <c r="AO592" s="468">
        <f t="shared" si="417"/>
        <v>0.79276880412886941</v>
      </c>
      <c r="AP592" s="468">
        <f t="shared" si="417"/>
        <v>0.79248918266537083</v>
      </c>
      <c r="AQ592" s="468">
        <f t="shared" si="403"/>
        <v>0.67511515132532263</v>
      </c>
      <c r="AT592" s="498">
        <f t="shared" si="418"/>
        <v>2.5101111100000004</v>
      </c>
      <c r="AU592" s="340">
        <f>VLOOKUP($O592,'360'!$A$2:$AN$363,26,FALSE)/100+1/10^(3+AU$476)</f>
        <v>0.52010000000000001</v>
      </c>
      <c r="AV592" s="340">
        <f>VLOOKUP($O592,'360'!$A$2:$AN$363,27,FALSE)/100+1/10^(3+AV$476)</f>
        <v>0.20000010000000001</v>
      </c>
      <c r="AW592" s="340">
        <f>VLOOKUP($O592,'360'!$A$2:$AN$363,28,FALSE)/100+1/10^(3+AW$476)</f>
        <v>0.30001</v>
      </c>
      <c r="AX592" s="340">
        <f>VLOOKUP($O592,'360'!$A$2:$AN$363,29,FALSE)/100+1/10^(3+AX$476)</f>
        <v>0.63000001000000005</v>
      </c>
      <c r="AY592" s="340">
        <f>VLOOKUP($O592,'360'!$A$2:$AN$363,30,FALSE)/100+1/10^(3+AY$476)</f>
        <v>0.86000100000000002</v>
      </c>
      <c r="BA592" s="499" t="str">
        <f t="shared" si="411"/>
        <v>G RW BU</v>
      </c>
      <c r="BB592" s="284" t="str">
        <f t="shared" si="412"/>
        <v>être heureux -G- (et vivre spontané -RG-)</v>
      </c>
    </row>
    <row r="593" spans="1:54" x14ac:dyDescent="0.15">
      <c r="A593" s="432">
        <v>117</v>
      </c>
      <c r="B593" s="457" t="str">
        <f t="shared" si="404"/>
        <v>U WR GB</v>
      </c>
      <c r="C593" s="284" t="str">
        <f t="shared" si="405"/>
        <v>œuvrer pour l'avenir (et être utile au monde)</v>
      </c>
      <c r="D593" s="284" t="str">
        <f t="shared" si="406"/>
        <v>améliorer les processus sans cesse (et être efficace dans le respect du système)</v>
      </c>
      <c r="E593" s="493">
        <f t="shared" si="407"/>
        <v>0.48308592915289222</v>
      </c>
      <c r="F593" s="480" t="str">
        <f t="shared" si="408"/>
        <v>U.rw</v>
      </c>
      <c r="N593" s="284">
        <f t="shared" si="413"/>
        <v>51</v>
      </c>
      <c r="O593" s="494" t="str">
        <f>'360'!A118</f>
        <v>G RU WB</v>
      </c>
      <c r="P593" s="284" t="str">
        <f t="shared" si="409"/>
        <v>s'émerveiller (et vivre dans la joie collective)</v>
      </c>
      <c r="Q593" s="432" t="str">
        <f>VLOOKUP(O593,'360'!A118:AN479,13,FALSE)</f>
        <v>G</v>
      </c>
      <c r="R593" s="432" t="str">
        <f>VLOOKUP(O593,'360'!A118:AN479,14,FALSE)</f>
        <v>R</v>
      </c>
      <c r="S593" s="432" t="str">
        <f>VLOOKUP(O593,'360'!A118:AN479,15,FALSE)</f>
        <v>U</v>
      </c>
      <c r="T593" s="432" t="str">
        <f>VLOOKUP(O593,'360'!A118:AN479,16,FALSE)</f>
        <v>W</v>
      </c>
      <c r="U593" s="432" t="str">
        <f>VLOOKUP(O593,'360'!A118:AN479,17,FALSE)</f>
        <v>B</v>
      </c>
      <c r="W593" s="478">
        <f t="shared" si="414"/>
        <v>0.603422013773939</v>
      </c>
      <c r="X593" s="478">
        <f t="shared" si="414"/>
        <v>0.7113635278231476</v>
      </c>
      <c r="Y593" s="478">
        <f t="shared" si="414"/>
        <v>0.84094855137494451</v>
      </c>
      <c r="Z593" s="478">
        <f t="shared" si="414"/>
        <v>0.79248918266537083</v>
      </c>
      <c r="AA593" s="478">
        <f t="shared" si="402"/>
        <v>0.67511515132532263</v>
      </c>
      <c r="AB593" s="1582">
        <f t="shared" si="415"/>
        <v>0.70970022339621219</v>
      </c>
      <c r="AG593" s="1584">
        <f t="shared" si="416"/>
        <v>0.61293363119494959</v>
      </c>
      <c r="AL593" s="497">
        <f t="shared" si="410"/>
        <v>0.70970022339621219</v>
      </c>
      <c r="AM593" s="468">
        <f t="shared" si="417"/>
        <v>0.603422013773939</v>
      </c>
      <c r="AN593" s="468">
        <f t="shared" si="417"/>
        <v>0.7113635278231476</v>
      </c>
      <c r="AO593" s="468">
        <f t="shared" si="417"/>
        <v>0.84094855137494451</v>
      </c>
      <c r="AP593" s="468">
        <f t="shared" si="417"/>
        <v>0.79248918266537083</v>
      </c>
      <c r="AQ593" s="468">
        <f t="shared" si="403"/>
        <v>0.67511515132532263</v>
      </c>
      <c r="AT593" s="498">
        <f t="shared" si="418"/>
        <v>2.51011111</v>
      </c>
      <c r="AU593" s="340">
        <f>VLOOKUP($O593,'360'!$A$2:$AN$363,26,FALSE)/100+1/10^(3+AU$476)</f>
        <v>0.30009999999999998</v>
      </c>
      <c r="AV593" s="340">
        <f>VLOOKUP($O593,'360'!$A$2:$AN$363,27,FALSE)/100+1/10^(3+AV$476)</f>
        <v>0.52000009999999997</v>
      </c>
      <c r="AW593" s="340">
        <f>VLOOKUP($O593,'360'!$A$2:$AN$363,28,FALSE)/100+1/10^(3+AW$476)</f>
        <v>0.20001000000000002</v>
      </c>
      <c r="AX593" s="340">
        <f>VLOOKUP($O593,'360'!$A$2:$AN$363,29,FALSE)/100+1/10^(3+AX$476)</f>
        <v>0.63000001000000005</v>
      </c>
      <c r="AY593" s="340">
        <f>VLOOKUP($O593,'360'!$A$2:$AN$363,30,FALSE)/100+1/10^(3+AY$476)</f>
        <v>0.86000100000000002</v>
      </c>
      <c r="BA593" s="499" t="str">
        <f t="shared" si="411"/>
        <v>G RU WB</v>
      </c>
      <c r="BB593" s="284" t="str">
        <f t="shared" si="412"/>
        <v>s'émerveiller (et vivre dans la joie collective)</v>
      </c>
    </row>
    <row r="594" spans="1:54" x14ac:dyDescent="0.15">
      <c r="A594" s="432">
        <v>118</v>
      </c>
      <c r="B594" s="457" t="str">
        <f t="shared" si="404"/>
        <v>R WU GB</v>
      </c>
      <c r="C594" s="284" t="str">
        <f t="shared" si="405"/>
        <v>impulser le progrès (et assister le monde)</v>
      </c>
      <c r="D594" s="284" t="str">
        <f t="shared" si="406"/>
        <v>être à l'origine des changements bénéfiques (et servir la société sans enjeu de pouvoir)</v>
      </c>
      <c r="E594" s="493">
        <f t="shared" si="407"/>
        <v>0.48184274755873641</v>
      </c>
      <c r="F594" s="480" t="str">
        <f t="shared" si="408"/>
        <v>R.wu</v>
      </c>
      <c r="N594" s="284">
        <f t="shared" si="413"/>
        <v>15</v>
      </c>
      <c r="O594" s="494" t="str">
        <f>'360'!A119</f>
        <v>G RU BW</v>
      </c>
      <c r="P594" s="284" t="str">
        <f t="shared" si="409"/>
        <v>s'émerveiller (et vivre avec légèreté)</v>
      </c>
      <c r="Q594" s="432" t="str">
        <f>VLOOKUP(O594,'360'!A119:AN480,13,FALSE)</f>
        <v>G</v>
      </c>
      <c r="R594" s="432" t="str">
        <f>VLOOKUP(O594,'360'!A119:AN480,14,FALSE)</f>
        <v>R</v>
      </c>
      <c r="S594" s="432" t="str">
        <f>VLOOKUP(O594,'360'!A119:AN480,15,FALSE)</f>
        <v>U</v>
      </c>
      <c r="T594" s="432" t="str">
        <f>VLOOKUP(O594,'360'!A119:AN480,16,FALSE)</f>
        <v>B</v>
      </c>
      <c r="U594" s="432" t="str">
        <f>VLOOKUP(O594,'360'!A119:AN480,17,FALSE)</f>
        <v>W</v>
      </c>
      <c r="W594" s="478">
        <f t="shared" si="414"/>
        <v>0.90498224054752174</v>
      </c>
      <c r="X594" s="478">
        <f t="shared" si="414"/>
        <v>0.7113635278231476</v>
      </c>
      <c r="Y594" s="478">
        <f t="shared" si="414"/>
        <v>0.79276880412886941</v>
      </c>
      <c r="Z594" s="478">
        <f t="shared" si="414"/>
        <v>0.79248918266537083</v>
      </c>
      <c r="AA594" s="478">
        <f t="shared" si="402"/>
        <v>0.67511515132532263</v>
      </c>
      <c r="AB594" s="1582">
        <f t="shared" si="415"/>
        <v>0.80058434953819135</v>
      </c>
      <c r="AG594" s="1584">
        <f t="shared" si="416"/>
        <v>0.73411246605092184</v>
      </c>
      <c r="AL594" s="497">
        <f t="shared" si="410"/>
        <v>0.80058434953819135</v>
      </c>
      <c r="AM594" s="468">
        <f t="shared" si="417"/>
        <v>0.90498224054752174</v>
      </c>
      <c r="AN594" s="468">
        <f t="shared" si="417"/>
        <v>0.7113635278231476</v>
      </c>
      <c r="AO594" s="468">
        <f t="shared" si="417"/>
        <v>0.79276880412886941</v>
      </c>
      <c r="AP594" s="468">
        <f t="shared" si="417"/>
        <v>0.79248918266537083</v>
      </c>
      <c r="AQ594" s="468">
        <f t="shared" si="403"/>
        <v>0.67511515132532263</v>
      </c>
      <c r="AT594" s="498">
        <f t="shared" si="418"/>
        <v>2.5101111100000004</v>
      </c>
      <c r="AU594" s="340">
        <f>VLOOKUP($O594,'360'!$A$2:$AN$363,26,FALSE)/100+1/10^(3+AU$476)</f>
        <v>0.2001</v>
      </c>
      <c r="AV594" s="340">
        <f>VLOOKUP($O594,'360'!$A$2:$AN$363,27,FALSE)/100+1/10^(3+AV$476)</f>
        <v>0.52000009999999997</v>
      </c>
      <c r="AW594" s="340">
        <f>VLOOKUP($O594,'360'!$A$2:$AN$363,28,FALSE)/100+1/10^(3+AW$476)</f>
        <v>0.30001</v>
      </c>
      <c r="AX594" s="340">
        <f>VLOOKUP($O594,'360'!$A$2:$AN$363,29,FALSE)/100+1/10^(3+AX$476)</f>
        <v>0.63000001000000005</v>
      </c>
      <c r="AY594" s="340">
        <f>VLOOKUP($O594,'360'!$A$2:$AN$363,30,FALSE)/100+1/10^(3+AY$476)</f>
        <v>0.86000100000000002</v>
      </c>
      <c r="BA594" s="499" t="str">
        <f t="shared" si="411"/>
        <v>G RU BW</v>
      </c>
      <c r="BB594" s="284" t="str">
        <f t="shared" si="412"/>
        <v>s'émerveiller (et vivre avec légèreté)</v>
      </c>
    </row>
    <row r="595" spans="1:54" x14ac:dyDescent="0.15">
      <c r="A595" s="432">
        <v>119</v>
      </c>
      <c r="B595" s="457" t="str">
        <f t="shared" si="404"/>
        <v>BG UR W</v>
      </c>
      <c r="C595" s="284" t="str">
        <f t="shared" si="405"/>
        <v>servir ses intérêts (et suivre ses plans)</v>
      </c>
      <c r="D595" s="284" t="str">
        <f t="shared" si="406"/>
        <v>être son unique priorité (et atteindre ses objectifs selon ses propres règles)</v>
      </c>
      <c r="E595" s="493">
        <f t="shared" si="407"/>
        <v>0.4809954661433265</v>
      </c>
      <c r="F595" s="480" t="str">
        <f t="shared" si="408"/>
        <v>BG/w</v>
      </c>
      <c r="N595" s="284">
        <f t="shared" si="413"/>
        <v>208</v>
      </c>
      <c r="O595" s="494" t="str">
        <f>'360'!A120</f>
        <v>G RB WU</v>
      </c>
      <c r="P595" s="284" t="str">
        <f t="shared" si="409"/>
        <v>profiter de la vie (et vivre spontané -RG-)</v>
      </c>
      <c r="Q595" s="432" t="str">
        <f>VLOOKUP(O595,'360'!A120:AN481,13,FALSE)</f>
        <v>G</v>
      </c>
      <c r="R595" s="432" t="str">
        <f>VLOOKUP(O595,'360'!A120:AN481,14,FALSE)</f>
        <v>R</v>
      </c>
      <c r="S595" s="432" t="str">
        <f>VLOOKUP(O595,'360'!A120:AN481,15,FALSE)</f>
        <v>B</v>
      </c>
      <c r="T595" s="432" t="str">
        <f>VLOOKUP(O595,'360'!A120:AN481,16,FALSE)</f>
        <v>W</v>
      </c>
      <c r="U595" s="432" t="str">
        <f>VLOOKUP(O595,'360'!A120:AN481,17,FALSE)</f>
        <v>U</v>
      </c>
      <c r="W595" s="478">
        <f t="shared" si="414"/>
        <v>0.603422013773939</v>
      </c>
      <c r="X595" s="478">
        <f t="shared" si="414"/>
        <v>0.2736014410400735</v>
      </c>
      <c r="Y595" s="478">
        <f t="shared" si="414"/>
        <v>0.45737306768466396</v>
      </c>
      <c r="Z595" s="478">
        <f t="shared" si="414"/>
        <v>0.79248918266537083</v>
      </c>
      <c r="AA595" s="478">
        <f t="shared" si="402"/>
        <v>0.67511515132532263</v>
      </c>
      <c r="AB595" s="1582">
        <f t="shared" si="415"/>
        <v>0.51624857018266967</v>
      </c>
      <c r="AG595" s="1584">
        <f t="shared" si="416"/>
        <v>0.35499809357689288</v>
      </c>
      <c r="AL595" s="497">
        <f t="shared" si="410"/>
        <v>0.51624857018266967</v>
      </c>
      <c r="AM595" s="468">
        <f t="shared" si="417"/>
        <v>0.603422013773939</v>
      </c>
      <c r="AN595" s="468">
        <f t="shared" si="417"/>
        <v>0.2736014410400735</v>
      </c>
      <c r="AO595" s="468">
        <f t="shared" si="417"/>
        <v>0.45737306768466396</v>
      </c>
      <c r="AP595" s="468">
        <f t="shared" si="417"/>
        <v>0.79248918266537083</v>
      </c>
      <c r="AQ595" s="468">
        <f t="shared" si="403"/>
        <v>0.67511515132532263</v>
      </c>
      <c r="AT595" s="498">
        <f t="shared" si="418"/>
        <v>2.5101111100000004</v>
      </c>
      <c r="AU595" s="340">
        <f>VLOOKUP($O595,'360'!$A$2:$AN$363,26,FALSE)/100+1/10^(3+AU$476)</f>
        <v>0.30009999999999998</v>
      </c>
      <c r="AV595" s="340">
        <f>VLOOKUP($O595,'360'!$A$2:$AN$363,27,FALSE)/100+1/10^(3+AV$476)</f>
        <v>0.20000010000000001</v>
      </c>
      <c r="AW595" s="340">
        <f>VLOOKUP($O595,'360'!$A$2:$AN$363,28,FALSE)/100+1/10^(3+AW$476)</f>
        <v>0.52000999999999997</v>
      </c>
      <c r="AX595" s="340">
        <f>VLOOKUP($O595,'360'!$A$2:$AN$363,29,FALSE)/100+1/10^(3+AX$476)</f>
        <v>0.63000001000000005</v>
      </c>
      <c r="AY595" s="340">
        <f>VLOOKUP($O595,'360'!$A$2:$AN$363,30,FALSE)/100+1/10^(3+AY$476)</f>
        <v>0.86000100000000002</v>
      </c>
      <c r="BA595" s="499" t="str">
        <f t="shared" si="411"/>
        <v>G RB WU</v>
      </c>
      <c r="BB595" s="284" t="str">
        <f t="shared" si="412"/>
        <v>profiter de la vie (et vivre spontané -RG-)</v>
      </c>
    </row>
    <row r="596" spans="1:54" x14ac:dyDescent="0.15">
      <c r="A596" s="432">
        <v>120</v>
      </c>
      <c r="B596" s="457" t="str">
        <f t="shared" si="404"/>
        <v>GB R UW</v>
      </c>
      <c r="C596" s="284" t="str">
        <f t="shared" si="405"/>
        <v>s'exaucer -BG- (et vivre avec légèreté)</v>
      </c>
      <c r="D596" s="284" t="str">
        <f t="shared" si="406"/>
        <v>être satisfait de ses possessions (et mettre sa joie au commandes)</v>
      </c>
      <c r="E596" s="493">
        <f t="shared" si="407"/>
        <v>0.48093523413223815</v>
      </c>
      <c r="F596" s="480" t="str">
        <f t="shared" si="408"/>
        <v>BG.r</v>
      </c>
      <c r="N596" s="284">
        <f t="shared" si="413"/>
        <v>82</v>
      </c>
      <c r="O596" s="494" t="str">
        <f>'360'!A121</f>
        <v>G RB UW</v>
      </c>
      <c r="P596" s="284" t="str">
        <f t="shared" si="409"/>
        <v>profiter de la vie (et vivre avec légèreté)</v>
      </c>
      <c r="Q596" s="432" t="str">
        <f>VLOOKUP(O596,'360'!A121:AN482,13,FALSE)</f>
        <v>G</v>
      </c>
      <c r="R596" s="432" t="str">
        <f>VLOOKUP(O596,'360'!A121:AN482,14,FALSE)</f>
        <v>R</v>
      </c>
      <c r="S596" s="432" t="str">
        <f>VLOOKUP(O596,'360'!A121:AN482,15,FALSE)</f>
        <v>B</v>
      </c>
      <c r="T596" s="432" t="str">
        <f>VLOOKUP(O596,'360'!A121:AN482,16,FALSE)</f>
        <v>U</v>
      </c>
      <c r="U596" s="432" t="str">
        <f>VLOOKUP(O596,'360'!A121:AN482,17,FALSE)</f>
        <v>W</v>
      </c>
      <c r="W596" s="478">
        <f t="shared" si="414"/>
        <v>0.90498224054752174</v>
      </c>
      <c r="X596" s="478">
        <f t="shared" si="414"/>
        <v>0.41040209315978415</v>
      </c>
      <c r="Y596" s="478">
        <f t="shared" si="414"/>
        <v>0.45737306768466396</v>
      </c>
      <c r="Z596" s="478">
        <f t="shared" si="414"/>
        <v>0.79248918266537083</v>
      </c>
      <c r="AA596" s="478">
        <f t="shared" si="402"/>
        <v>0.67511515132532263</v>
      </c>
      <c r="AB596" s="1582">
        <f t="shared" si="415"/>
        <v>0.65324881967245341</v>
      </c>
      <c r="AG596" s="1584">
        <f t="shared" si="416"/>
        <v>0.53766509289660458</v>
      </c>
      <c r="AL596" s="497">
        <f t="shared" si="410"/>
        <v>0.65324881967245341</v>
      </c>
      <c r="AM596" s="468">
        <f t="shared" si="417"/>
        <v>0.90498224054752174</v>
      </c>
      <c r="AN596" s="468">
        <f t="shared" si="417"/>
        <v>0.41040209315978415</v>
      </c>
      <c r="AO596" s="468">
        <f t="shared" si="417"/>
        <v>0.45737306768466396</v>
      </c>
      <c r="AP596" s="468">
        <f t="shared" si="417"/>
        <v>0.79248918266537083</v>
      </c>
      <c r="AQ596" s="468">
        <f t="shared" si="403"/>
        <v>0.67511515132532263</v>
      </c>
      <c r="AT596" s="498">
        <f t="shared" si="418"/>
        <v>2.5101111100000004</v>
      </c>
      <c r="AU596" s="340">
        <f>VLOOKUP($O596,'360'!$A$2:$AN$363,26,FALSE)/100+1/10^(3+AU$476)</f>
        <v>0.2001</v>
      </c>
      <c r="AV596" s="340">
        <f>VLOOKUP($O596,'360'!$A$2:$AN$363,27,FALSE)/100+1/10^(3+AV$476)</f>
        <v>0.30000009999999999</v>
      </c>
      <c r="AW596" s="340">
        <f>VLOOKUP($O596,'360'!$A$2:$AN$363,28,FALSE)/100+1/10^(3+AW$476)</f>
        <v>0.52000999999999997</v>
      </c>
      <c r="AX596" s="340">
        <f>VLOOKUP($O596,'360'!$A$2:$AN$363,29,FALSE)/100+1/10^(3+AX$476)</f>
        <v>0.63000001000000005</v>
      </c>
      <c r="AY596" s="340">
        <f>VLOOKUP($O596,'360'!$A$2:$AN$363,30,FALSE)/100+1/10^(3+AY$476)</f>
        <v>0.86000100000000002</v>
      </c>
      <c r="BA596" s="499" t="str">
        <f t="shared" si="411"/>
        <v>G RB UW</v>
      </c>
      <c r="BB596" s="284" t="str">
        <f t="shared" si="412"/>
        <v>profiter de la vie (et vivre avec légèreté)</v>
      </c>
    </row>
    <row r="597" spans="1:54" x14ac:dyDescent="0.15">
      <c r="A597" s="432">
        <v>121</v>
      </c>
      <c r="B597" s="457" t="str">
        <f t="shared" si="404"/>
        <v>GU WR B</v>
      </c>
      <c r="C597" s="284" t="str">
        <f t="shared" si="405"/>
        <v>vivre en souplesse (et vivre en harmonie -GW-)</v>
      </c>
      <c r="D597" s="284" t="str">
        <f t="shared" si="406"/>
        <v>s'adapter spontanément (et vivre dans la coopération et le partage)</v>
      </c>
      <c r="E597" s="493">
        <f t="shared" si="407"/>
        <v>0.4804609459633431</v>
      </c>
      <c r="F597" s="480" t="str">
        <f t="shared" si="408"/>
        <v>GU/b</v>
      </c>
      <c r="N597" s="284">
        <f t="shared" si="413"/>
        <v>213</v>
      </c>
      <c r="O597" s="494" t="str">
        <f>'360'!A123</f>
        <v>WU BR G</v>
      </c>
      <c r="P597" s="284" t="str">
        <f t="shared" si="409"/>
        <v>apporter de l'ordre au monde (et s'imposer au monde)</v>
      </c>
      <c r="Q597" s="432" t="str">
        <f>VLOOKUP(O597,'360'!A122:AN483,13,FALSE)</f>
        <v>W</v>
      </c>
      <c r="R597" s="432" t="str">
        <f>VLOOKUP(O597,'360'!A122:AN483,14,FALSE)</f>
        <v>U</v>
      </c>
      <c r="S597" s="432" t="str">
        <f>VLOOKUP(O597,'360'!A122:AN483,15,FALSE)</f>
        <v>B</v>
      </c>
      <c r="T597" s="432" t="str">
        <f>VLOOKUP(O597,'360'!A122:AN483,16,FALSE)</f>
        <v>R</v>
      </c>
      <c r="U597" s="432" t="str">
        <f>VLOOKUP(O597,'360'!A122:AN483,17,FALSE)</f>
        <v>G</v>
      </c>
      <c r="W597" s="478">
        <f t="shared" si="414"/>
        <v>0.22353653417301456</v>
      </c>
      <c r="X597" s="478">
        <f t="shared" si="414"/>
        <v>0.95760470163862677</v>
      </c>
      <c r="Y597" s="478">
        <f t="shared" si="414"/>
        <v>0.49548669595779693</v>
      </c>
      <c r="Z597" s="478">
        <f t="shared" si="414"/>
        <v>0.47800935326609389</v>
      </c>
      <c r="AA597" s="478">
        <f t="shared" si="402"/>
        <v>0.2411317104243596</v>
      </c>
      <c r="AB597" s="1582">
        <f t="shared" si="415"/>
        <v>0.50878079881663452</v>
      </c>
      <c r="AG597" s="1584">
        <f t="shared" si="416"/>
        <v>0.34504106508884602</v>
      </c>
      <c r="AL597" s="497">
        <f t="shared" si="410"/>
        <v>0.50878079881663452</v>
      </c>
      <c r="AM597" s="468">
        <f t="shared" si="417"/>
        <v>0.22353653417301456</v>
      </c>
      <c r="AN597" s="468">
        <f t="shared" si="417"/>
        <v>0.95760470163862677</v>
      </c>
      <c r="AO597" s="468">
        <f t="shared" si="417"/>
        <v>0.49548669595779693</v>
      </c>
      <c r="AP597" s="468">
        <f t="shared" si="417"/>
        <v>0.47800935326609389</v>
      </c>
      <c r="AQ597" s="468">
        <f t="shared" si="403"/>
        <v>0.2411317104243596</v>
      </c>
      <c r="AT597" s="498">
        <f t="shared" si="418"/>
        <v>2.5101111099999995</v>
      </c>
      <c r="AU597" s="340">
        <f>VLOOKUP($O597,'360'!$A$2:$AN$363,26,FALSE)/100+1/10^(3+AU$476)</f>
        <v>0.81010000000000004</v>
      </c>
      <c r="AV597" s="340">
        <f>VLOOKUP($O597,'360'!$A$2:$AN$363,27,FALSE)/100+1/10^(3+AV$476)</f>
        <v>0.7000000999999999</v>
      </c>
      <c r="AW597" s="340">
        <f>VLOOKUP($O597,'360'!$A$2:$AN$363,28,FALSE)/100+1/10^(3+AW$476)</f>
        <v>0.48000999999999999</v>
      </c>
      <c r="AX597" s="340">
        <f>VLOOKUP($O597,'360'!$A$2:$AN$363,29,FALSE)/100+1/10^(3+AX$476)</f>
        <v>0.38000001</v>
      </c>
      <c r="AY597" s="340">
        <f>VLOOKUP($O597,'360'!$A$2:$AN$363,30,FALSE)/100+1/10^(3+AY$476)</f>
        <v>0.14000100000000001</v>
      </c>
      <c r="BA597" s="499" t="str">
        <f t="shared" si="411"/>
        <v>WU BR G</v>
      </c>
      <c r="BB597" s="284" t="str">
        <f t="shared" si="412"/>
        <v>apporter de l'ordre au monde (et s'imposer au monde)</v>
      </c>
    </row>
    <row r="598" spans="1:54" x14ac:dyDescent="0.15">
      <c r="A598" s="432">
        <v>122</v>
      </c>
      <c r="B598" s="457" t="str">
        <f t="shared" si="404"/>
        <v>G UW RB</v>
      </c>
      <c r="C598" s="284" t="str">
        <f t="shared" si="405"/>
        <v>vivre en douceur (et vivre en souplesse)</v>
      </c>
      <c r="D598" s="284" t="str">
        <f t="shared" si="406"/>
        <v>apprécier son accord avec la société (et s'adapter spontanément)</v>
      </c>
      <c r="E598" s="493">
        <f t="shared" si="407"/>
        <v>0.4791978003438242</v>
      </c>
      <c r="F598" s="480" t="str">
        <f t="shared" si="408"/>
        <v>G.wu</v>
      </c>
      <c r="N598" s="284">
        <f t="shared" si="413"/>
        <v>231</v>
      </c>
      <c r="O598" s="494" t="str">
        <f>'360'!A124</f>
        <v>WU BG R</v>
      </c>
      <c r="P598" s="284" t="str">
        <f t="shared" si="409"/>
        <v>structurer le monde -WU- (et gouverner le monde)</v>
      </c>
      <c r="Q598" s="432" t="str">
        <f>VLOOKUP(O598,'360'!A123:AN484,13,FALSE)</f>
        <v>W</v>
      </c>
      <c r="R598" s="432" t="str">
        <f>VLOOKUP(O598,'360'!A123:AN484,14,FALSE)</f>
        <v>U</v>
      </c>
      <c r="S598" s="432" t="str">
        <f>VLOOKUP(O598,'360'!A123:AN484,15,FALSE)</f>
        <v>B</v>
      </c>
      <c r="T598" s="432" t="str">
        <f>VLOOKUP(O598,'360'!A123:AN484,16,FALSE)</f>
        <v>G</v>
      </c>
      <c r="U598" s="432" t="str">
        <f>VLOOKUP(O598,'360'!A123:AN484,17,FALSE)</f>
        <v>R</v>
      </c>
      <c r="W598" s="478">
        <f t="shared" si="414"/>
        <v>0.22353653417301456</v>
      </c>
      <c r="X598" s="478">
        <f t="shared" si="414"/>
        <v>0.95760470163862677</v>
      </c>
      <c r="Y598" s="478">
        <f t="shared" si="414"/>
        <v>0.49548669595779693</v>
      </c>
      <c r="Z598" s="478">
        <f t="shared" si="414"/>
        <v>0.17610871704278819</v>
      </c>
      <c r="AA598" s="478">
        <f t="shared" si="402"/>
        <v>0.65449740425402003</v>
      </c>
      <c r="AB598" s="1582">
        <f t="shared" si="415"/>
        <v>0.4960850935755044</v>
      </c>
      <c r="AG598" s="1584">
        <f t="shared" si="416"/>
        <v>0.32811345810067255</v>
      </c>
      <c r="AL598" s="497">
        <f t="shared" si="410"/>
        <v>0.4960850935755044</v>
      </c>
      <c r="AM598" s="468">
        <f t="shared" si="417"/>
        <v>0.22353653417301456</v>
      </c>
      <c r="AN598" s="468">
        <f t="shared" si="417"/>
        <v>0.95760470163862677</v>
      </c>
      <c r="AO598" s="468">
        <f t="shared" si="417"/>
        <v>0.49548669595779693</v>
      </c>
      <c r="AP598" s="468">
        <f t="shared" si="417"/>
        <v>0.17610871704278819</v>
      </c>
      <c r="AQ598" s="468">
        <f t="shared" si="403"/>
        <v>0.65449740425402003</v>
      </c>
      <c r="AT598" s="498">
        <f t="shared" si="418"/>
        <v>2.51011111</v>
      </c>
      <c r="AU598" s="340">
        <f>VLOOKUP($O598,'360'!$A$2:$AN$363,26,FALSE)/100+1/10^(3+AU$476)</f>
        <v>0.81010000000000004</v>
      </c>
      <c r="AV598" s="340">
        <f>VLOOKUP($O598,'360'!$A$2:$AN$363,27,FALSE)/100+1/10^(3+AV$476)</f>
        <v>0.7000000999999999</v>
      </c>
      <c r="AW598" s="340">
        <f>VLOOKUP($O598,'360'!$A$2:$AN$363,28,FALSE)/100+1/10^(3+AW$476)</f>
        <v>0.48000999999999999</v>
      </c>
      <c r="AX598" s="340">
        <f>VLOOKUP($O598,'360'!$A$2:$AN$363,29,FALSE)/100+1/10^(3+AX$476)</f>
        <v>0.14000001000000001</v>
      </c>
      <c r="AY598" s="340">
        <f>VLOOKUP($O598,'360'!$A$2:$AN$363,30,FALSE)/100+1/10^(3+AY$476)</f>
        <v>0.38000099999999998</v>
      </c>
      <c r="BA598" s="499" t="str">
        <f t="shared" si="411"/>
        <v>WU BG R</v>
      </c>
      <c r="BB598" s="284" t="str">
        <f t="shared" si="412"/>
        <v>structurer le monde -WU- (et gouverner le monde)</v>
      </c>
    </row>
    <row r="599" spans="1:54" x14ac:dyDescent="0.15">
      <c r="A599" s="432">
        <v>123</v>
      </c>
      <c r="B599" s="457" t="str">
        <f t="shared" si="404"/>
        <v>BG R UW</v>
      </c>
      <c r="C599" s="284" t="str">
        <f t="shared" si="405"/>
        <v>s'exaucer -BG- (et être tout-puissant -BR)</v>
      </c>
      <c r="D599" s="284" t="str">
        <f t="shared" si="406"/>
        <v>être satisfait de ses possessions (et obtenir satisfaction sans limite)</v>
      </c>
      <c r="E599" s="493">
        <f t="shared" si="407"/>
        <v>0.4786434308663467</v>
      </c>
      <c r="F599" s="480" t="str">
        <f t="shared" si="408"/>
        <v>BG.r</v>
      </c>
      <c r="N599" s="284">
        <f t="shared" si="413"/>
        <v>176</v>
      </c>
      <c r="O599" s="494" t="str">
        <f>'360'!A125</f>
        <v>WU RB G</v>
      </c>
      <c r="P599" s="284" t="str">
        <f t="shared" si="409"/>
        <v>apporter de l'ordre au monde (et faire progresser le monde)</v>
      </c>
      <c r="Q599" s="432" t="str">
        <f>VLOOKUP(O599,'360'!A124:AN485,13,FALSE)</f>
        <v>W</v>
      </c>
      <c r="R599" s="432" t="str">
        <f>VLOOKUP(O599,'360'!A124:AN485,14,FALSE)</f>
        <v>U</v>
      </c>
      <c r="S599" s="432" t="str">
        <f>VLOOKUP(O599,'360'!A124:AN485,15,FALSE)</f>
        <v>R</v>
      </c>
      <c r="T599" s="432" t="str">
        <f>VLOOKUP(O599,'360'!A124:AN485,16,FALSE)</f>
        <v>B</v>
      </c>
      <c r="U599" s="432" t="str">
        <f>VLOOKUP(O599,'360'!A124:AN485,17,FALSE)</f>
        <v>G</v>
      </c>
      <c r="W599" s="478">
        <f t="shared" si="414"/>
        <v>0.22353653417301456</v>
      </c>
      <c r="X599" s="478">
        <f t="shared" si="414"/>
        <v>0.95760470163862677</v>
      </c>
      <c r="Y599" s="478">
        <f t="shared" si="414"/>
        <v>0.62587450047815085</v>
      </c>
      <c r="Z599" s="478">
        <f t="shared" si="414"/>
        <v>0.60380128502580455</v>
      </c>
      <c r="AA599" s="478">
        <f t="shared" si="402"/>
        <v>0.2411317104243596</v>
      </c>
      <c r="AB599" s="1582">
        <f t="shared" si="415"/>
        <v>0.5516306172886668</v>
      </c>
      <c r="AG599" s="1584">
        <f t="shared" si="416"/>
        <v>0.40217415638488907</v>
      </c>
      <c r="AL599" s="497">
        <f t="shared" si="410"/>
        <v>0.5516306172886668</v>
      </c>
      <c r="AM599" s="468">
        <f t="shared" si="417"/>
        <v>0.22353653417301456</v>
      </c>
      <c r="AN599" s="468">
        <f t="shared" si="417"/>
        <v>0.95760470163862677</v>
      </c>
      <c r="AO599" s="468">
        <f t="shared" si="417"/>
        <v>0.62587450047815085</v>
      </c>
      <c r="AP599" s="468">
        <f t="shared" si="417"/>
        <v>0.60380128502580455</v>
      </c>
      <c r="AQ599" s="468">
        <f t="shared" si="403"/>
        <v>0.2411317104243596</v>
      </c>
      <c r="AT599" s="498">
        <f t="shared" si="418"/>
        <v>2.5101111099999995</v>
      </c>
      <c r="AU599" s="340">
        <f>VLOOKUP($O599,'360'!$A$2:$AN$363,26,FALSE)/100+1/10^(3+AU$476)</f>
        <v>0.81010000000000004</v>
      </c>
      <c r="AV599" s="340">
        <f>VLOOKUP($O599,'360'!$A$2:$AN$363,27,FALSE)/100+1/10^(3+AV$476)</f>
        <v>0.7000000999999999</v>
      </c>
      <c r="AW599" s="340">
        <f>VLOOKUP($O599,'360'!$A$2:$AN$363,28,FALSE)/100+1/10^(3+AW$476)</f>
        <v>0.38001000000000001</v>
      </c>
      <c r="AX599" s="340">
        <f>VLOOKUP($O599,'360'!$A$2:$AN$363,29,FALSE)/100+1/10^(3+AX$476)</f>
        <v>0.48000000999999998</v>
      </c>
      <c r="AY599" s="340">
        <f>VLOOKUP($O599,'360'!$A$2:$AN$363,30,FALSE)/100+1/10^(3+AY$476)</f>
        <v>0.14000100000000001</v>
      </c>
      <c r="BA599" s="499" t="str">
        <f t="shared" si="411"/>
        <v>WU RB G</v>
      </c>
      <c r="BB599" s="284" t="str">
        <f t="shared" si="412"/>
        <v>apporter de l'ordre au monde (et faire progresser le monde)</v>
      </c>
    </row>
    <row r="600" spans="1:54" x14ac:dyDescent="0.15">
      <c r="A600" s="432">
        <v>124</v>
      </c>
      <c r="B600" s="457" t="str">
        <f t="shared" si="404"/>
        <v>UG W BR</v>
      </c>
      <c r="C600" s="284" t="str">
        <f t="shared" si="405"/>
        <v>vivre avec intelligence -GU- (et structurer le monde -WU-)</v>
      </c>
      <c r="D600" s="284" t="str">
        <f t="shared" si="406"/>
        <v>écarter facilement toute difficulté (et travailler au bon ordre du monde)</v>
      </c>
      <c r="E600" s="493">
        <f t="shared" si="407"/>
        <v>0.47833231135819815</v>
      </c>
      <c r="F600" s="480" t="str">
        <f t="shared" si="408"/>
        <v>GU.w</v>
      </c>
      <c r="N600" s="284">
        <f t="shared" si="413"/>
        <v>159</v>
      </c>
      <c r="O600" s="494" t="str">
        <f>'360'!A126</f>
        <v>WU RG B</v>
      </c>
      <c r="P600" s="284" t="str">
        <f t="shared" si="409"/>
        <v>être utile au monde (et assister le monde)</v>
      </c>
      <c r="Q600" s="432" t="str">
        <f>VLOOKUP(O600,'360'!A125:AN486,13,FALSE)</f>
        <v>W</v>
      </c>
      <c r="R600" s="432" t="str">
        <f>VLOOKUP(O600,'360'!A125:AN486,14,FALSE)</f>
        <v>U</v>
      </c>
      <c r="S600" s="432" t="str">
        <f>VLOOKUP(O600,'360'!A125:AN486,15,FALSE)</f>
        <v>R</v>
      </c>
      <c r="T600" s="432" t="str">
        <f>VLOOKUP(O600,'360'!A125:AN486,16,FALSE)</f>
        <v>G</v>
      </c>
      <c r="U600" s="432" t="str">
        <f>VLOOKUP(O600,'360'!A125:AN486,17,FALSE)</f>
        <v>B</v>
      </c>
      <c r="W600" s="478">
        <f t="shared" si="414"/>
        <v>0.22353653417301456</v>
      </c>
      <c r="X600" s="478">
        <f t="shared" si="414"/>
        <v>0.95760470163862677</v>
      </c>
      <c r="Y600" s="478">
        <f t="shared" si="414"/>
        <v>0.58867659956005192</v>
      </c>
      <c r="Z600" s="478">
        <f t="shared" si="414"/>
        <v>0.60380128502580455</v>
      </c>
      <c r="AA600" s="478">
        <f t="shared" si="402"/>
        <v>0.65449740425402003</v>
      </c>
      <c r="AB600" s="1582">
        <f t="shared" si="415"/>
        <v>0.5717487500270243</v>
      </c>
      <c r="AG600" s="1584">
        <f t="shared" si="416"/>
        <v>0.42899833336936571</v>
      </c>
      <c r="AL600" s="497">
        <f t="shared" si="410"/>
        <v>0.5717487500270243</v>
      </c>
      <c r="AM600" s="468">
        <f t="shared" si="417"/>
        <v>0.22353653417301456</v>
      </c>
      <c r="AN600" s="468">
        <f t="shared" si="417"/>
        <v>0.95760470163862677</v>
      </c>
      <c r="AO600" s="468">
        <f t="shared" si="417"/>
        <v>0.58867659956005192</v>
      </c>
      <c r="AP600" s="468">
        <f t="shared" si="417"/>
        <v>0.60380128502580455</v>
      </c>
      <c r="AQ600" s="468">
        <f t="shared" si="403"/>
        <v>0.65449740425402003</v>
      </c>
      <c r="AT600" s="498">
        <f t="shared" si="418"/>
        <v>2.51011111</v>
      </c>
      <c r="AU600" s="340">
        <f>VLOOKUP($O600,'360'!$A$2:$AN$363,26,FALSE)/100+1/10^(3+AU$476)</f>
        <v>0.81010000000000004</v>
      </c>
      <c r="AV600" s="340">
        <f>VLOOKUP($O600,'360'!$A$2:$AN$363,27,FALSE)/100+1/10^(3+AV$476)</f>
        <v>0.7000000999999999</v>
      </c>
      <c r="AW600" s="340">
        <f>VLOOKUP($O600,'360'!$A$2:$AN$363,28,FALSE)/100+1/10^(3+AW$476)</f>
        <v>0.14001000000000002</v>
      </c>
      <c r="AX600" s="340">
        <f>VLOOKUP($O600,'360'!$A$2:$AN$363,29,FALSE)/100+1/10^(3+AX$476)</f>
        <v>0.48000000999999998</v>
      </c>
      <c r="AY600" s="340">
        <f>VLOOKUP($O600,'360'!$A$2:$AN$363,30,FALSE)/100+1/10^(3+AY$476)</f>
        <v>0.38000099999999998</v>
      </c>
      <c r="BA600" s="499" t="str">
        <f t="shared" si="411"/>
        <v>WU RG B</v>
      </c>
      <c r="BB600" s="284" t="str">
        <f t="shared" si="412"/>
        <v>être utile au monde (et assister le monde)</v>
      </c>
    </row>
    <row r="601" spans="1:54" x14ac:dyDescent="0.15">
      <c r="A601" s="432">
        <v>125</v>
      </c>
      <c r="B601" s="457" t="str">
        <f t="shared" si="404"/>
        <v>BU G WR</v>
      </c>
      <c r="C601" s="284" t="str">
        <f t="shared" si="405"/>
        <v>servir ses desseins (et construire une vie parfaite)</v>
      </c>
      <c r="D601" s="284" t="str">
        <f t="shared" si="406"/>
        <v>parvenir à ses résultats en dominant son sujet (et organiser une vie de satisfaction)</v>
      </c>
      <c r="E601" s="493">
        <f t="shared" si="407"/>
        <v>0.47491107488319306</v>
      </c>
      <c r="F601" s="480" t="str">
        <f t="shared" si="408"/>
        <v>UB.g</v>
      </c>
      <c r="N601" s="284">
        <f t="shared" si="413"/>
        <v>192</v>
      </c>
      <c r="O601" s="494" t="str">
        <f>'360'!A127</f>
        <v>WU GB R</v>
      </c>
      <c r="P601" s="284" t="str">
        <f t="shared" si="409"/>
        <v>structurer le monde -WU- (et vivre en accord)</v>
      </c>
      <c r="Q601" s="432" t="str">
        <f>VLOOKUP(O601,'360'!A126:AN487,13,FALSE)</f>
        <v>W</v>
      </c>
      <c r="R601" s="432" t="str">
        <f>VLOOKUP(O601,'360'!A126:AN487,14,FALSE)</f>
        <v>U</v>
      </c>
      <c r="S601" s="432" t="str">
        <f>VLOOKUP(O601,'360'!A126:AN487,15,FALSE)</f>
        <v>G</v>
      </c>
      <c r="T601" s="432" t="str">
        <f>VLOOKUP(O601,'360'!A126:AN487,16,FALSE)</f>
        <v>B</v>
      </c>
      <c r="U601" s="432" t="str">
        <f>VLOOKUP(O601,'360'!A126:AN487,17,FALSE)</f>
        <v>R</v>
      </c>
      <c r="W601" s="478">
        <f t="shared" si="414"/>
        <v>0.22353653417301456</v>
      </c>
      <c r="X601" s="478">
        <f t="shared" si="414"/>
        <v>0.95760470163862677</v>
      </c>
      <c r="Y601" s="478">
        <f t="shared" si="414"/>
        <v>0.62587450047815085</v>
      </c>
      <c r="Z601" s="478">
        <f t="shared" si="414"/>
        <v>0.17610871704278819</v>
      </c>
      <c r="AA601" s="478">
        <f t="shared" ref="AA601:AA664" si="419">AQ601</f>
        <v>0.8267331100163785</v>
      </c>
      <c r="AB601" s="1582">
        <f t="shared" si="415"/>
        <v>0.53364503486373249</v>
      </c>
      <c r="AG601" s="1584">
        <f t="shared" si="416"/>
        <v>0.37819337981830997</v>
      </c>
      <c r="AL601" s="497">
        <f t="shared" si="410"/>
        <v>0.53364503486373249</v>
      </c>
      <c r="AM601" s="468">
        <f t="shared" si="417"/>
        <v>0.22353653417301456</v>
      </c>
      <c r="AN601" s="468">
        <f t="shared" si="417"/>
        <v>0.95760470163862677</v>
      </c>
      <c r="AO601" s="468">
        <f t="shared" si="417"/>
        <v>0.62587450047815085</v>
      </c>
      <c r="AP601" s="468">
        <f t="shared" si="417"/>
        <v>0.17610871704278819</v>
      </c>
      <c r="AQ601" s="468">
        <f t="shared" ref="AQ601:AQ664" si="420">MIN(AY601,AQ$474)/MAX(AY601,AQ$474)</f>
        <v>0.8267331100163785</v>
      </c>
      <c r="AT601" s="498">
        <f t="shared" si="418"/>
        <v>2.51011111</v>
      </c>
      <c r="AU601" s="340">
        <f>VLOOKUP($O601,'360'!$A$2:$AN$363,26,FALSE)/100+1/10^(3+AU$476)</f>
        <v>0.81010000000000004</v>
      </c>
      <c r="AV601" s="340">
        <f>VLOOKUP($O601,'360'!$A$2:$AN$363,27,FALSE)/100+1/10^(3+AV$476)</f>
        <v>0.7000000999999999</v>
      </c>
      <c r="AW601" s="340">
        <f>VLOOKUP($O601,'360'!$A$2:$AN$363,28,FALSE)/100+1/10^(3+AW$476)</f>
        <v>0.38001000000000001</v>
      </c>
      <c r="AX601" s="340">
        <f>VLOOKUP($O601,'360'!$A$2:$AN$363,29,FALSE)/100+1/10^(3+AX$476)</f>
        <v>0.14000001000000001</v>
      </c>
      <c r="AY601" s="340">
        <f>VLOOKUP($O601,'360'!$A$2:$AN$363,30,FALSE)/100+1/10^(3+AY$476)</f>
        <v>0.48000099999999996</v>
      </c>
      <c r="BA601" s="499" t="str">
        <f t="shared" si="411"/>
        <v>WU GB R</v>
      </c>
      <c r="BB601" s="284" t="str">
        <f t="shared" si="412"/>
        <v>structurer le monde -WU- (et vivre en accord)</v>
      </c>
    </row>
    <row r="602" spans="1:54" x14ac:dyDescent="0.15">
      <c r="A602" s="432">
        <v>126</v>
      </c>
      <c r="B602" s="457" t="str">
        <f t="shared" si="404"/>
        <v>WU G RB</v>
      </c>
      <c r="C602" s="284" t="str">
        <f t="shared" si="405"/>
        <v>harmoniser le monde (et vivre en harmonie -GW-)</v>
      </c>
      <c r="D602" s="284" t="str">
        <f t="shared" si="406"/>
        <v>rendre le monde agréable aux yeux de tous (et vivre dans la coopération et le partage)</v>
      </c>
      <c r="E602" s="493">
        <f t="shared" si="407"/>
        <v>0.47438924430488116</v>
      </c>
      <c r="F602" s="480" t="str">
        <f t="shared" si="408"/>
        <v>WU.g</v>
      </c>
      <c r="N602" s="284">
        <f t="shared" si="413"/>
        <v>166</v>
      </c>
      <c r="O602" s="494" t="str">
        <f>'360'!A128</f>
        <v>WU GR B</v>
      </c>
      <c r="P602" s="284" t="str">
        <f t="shared" si="409"/>
        <v>être utile au monde (et vivre en harmonie -GW-)</v>
      </c>
      <c r="Q602" s="432" t="str">
        <f>VLOOKUP(O602,'360'!A127:AN488,13,FALSE)</f>
        <v>W</v>
      </c>
      <c r="R602" s="432" t="str">
        <f>VLOOKUP(O602,'360'!A127:AN488,14,FALSE)</f>
        <v>U</v>
      </c>
      <c r="S602" s="432" t="str">
        <f>VLOOKUP(O602,'360'!A127:AN488,15,FALSE)</f>
        <v>G</v>
      </c>
      <c r="T602" s="432" t="str">
        <f>VLOOKUP(O602,'360'!A127:AN488,16,FALSE)</f>
        <v>R</v>
      </c>
      <c r="U602" s="432" t="str">
        <f>VLOOKUP(O602,'360'!A127:AN488,17,FALSE)</f>
        <v>B</v>
      </c>
      <c r="W602" s="478">
        <f t="shared" si="414"/>
        <v>0.22353653417301456</v>
      </c>
      <c r="X602" s="478">
        <f t="shared" si="414"/>
        <v>0.95760470163862677</v>
      </c>
      <c r="Y602" s="478">
        <f t="shared" si="414"/>
        <v>0.58867659956005192</v>
      </c>
      <c r="Z602" s="478">
        <f t="shared" si="414"/>
        <v>0.47800935326609389</v>
      </c>
      <c r="AA602" s="478">
        <f t="shared" si="419"/>
        <v>0.8267331100163785</v>
      </c>
      <c r="AB602" s="1582">
        <f t="shared" si="415"/>
        <v>0.56645887284322016</v>
      </c>
      <c r="AG602" s="1584">
        <f t="shared" si="416"/>
        <v>0.4219451637909602</v>
      </c>
      <c r="AL602" s="497">
        <f t="shared" si="410"/>
        <v>0.56645887284322016</v>
      </c>
      <c r="AM602" s="468">
        <f t="shared" si="417"/>
        <v>0.22353653417301456</v>
      </c>
      <c r="AN602" s="468">
        <f t="shared" si="417"/>
        <v>0.95760470163862677</v>
      </c>
      <c r="AO602" s="468">
        <f t="shared" si="417"/>
        <v>0.58867659956005192</v>
      </c>
      <c r="AP602" s="468">
        <f t="shared" si="417"/>
        <v>0.47800935326609389</v>
      </c>
      <c r="AQ602" s="468">
        <f t="shared" si="420"/>
        <v>0.8267331100163785</v>
      </c>
      <c r="AT602" s="498">
        <f t="shared" si="418"/>
        <v>2.51011111</v>
      </c>
      <c r="AU602" s="340">
        <f>VLOOKUP($O602,'360'!$A$2:$AN$363,26,FALSE)/100+1/10^(3+AU$476)</f>
        <v>0.81010000000000004</v>
      </c>
      <c r="AV602" s="340">
        <f>VLOOKUP($O602,'360'!$A$2:$AN$363,27,FALSE)/100+1/10^(3+AV$476)</f>
        <v>0.7000000999999999</v>
      </c>
      <c r="AW602" s="340">
        <f>VLOOKUP($O602,'360'!$A$2:$AN$363,28,FALSE)/100+1/10^(3+AW$476)</f>
        <v>0.14001000000000002</v>
      </c>
      <c r="AX602" s="340">
        <f>VLOOKUP($O602,'360'!$A$2:$AN$363,29,FALSE)/100+1/10^(3+AX$476)</f>
        <v>0.38000001</v>
      </c>
      <c r="AY602" s="340">
        <f>VLOOKUP($O602,'360'!$A$2:$AN$363,30,FALSE)/100+1/10^(3+AY$476)</f>
        <v>0.48000099999999996</v>
      </c>
      <c r="BA602" s="499" t="str">
        <f t="shared" si="411"/>
        <v>WU GR B</v>
      </c>
      <c r="BB602" s="284" t="str">
        <f t="shared" si="412"/>
        <v>être utile au monde (et vivre en harmonie -GW-)</v>
      </c>
    </row>
    <row r="603" spans="1:54" x14ac:dyDescent="0.15">
      <c r="A603" s="432">
        <v>127</v>
      </c>
      <c r="B603" s="457" t="str">
        <f t="shared" si="404"/>
        <v>RB U WG</v>
      </c>
      <c r="C603" s="284" t="str">
        <f t="shared" si="405"/>
        <v>réussir toute entreprise (et œuvrer pour le progrès)</v>
      </c>
      <c r="D603" s="284" t="str">
        <f t="shared" si="406"/>
        <v>toucher à tout avec succès (et innover avec efficacité)</v>
      </c>
      <c r="E603" s="493">
        <f t="shared" si="407"/>
        <v>0.47375673865405643</v>
      </c>
      <c r="F603" s="480" t="str">
        <f t="shared" si="408"/>
        <v>BR.u</v>
      </c>
      <c r="N603" s="284">
        <f t="shared" si="413"/>
        <v>303</v>
      </c>
      <c r="O603" s="494" t="str">
        <f>'360'!A129</f>
        <v>WB UR G</v>
      </c>
      <c r="P603" s="284" t="str">
        <f t="shared" si="409"/>
        <v>s'imposer au monde (et apporter de l'ordre au monde)</v>
      </c>
      <c r="Q603" s="432" t="str">
        <f>VLOOKUP(O603,'360'!A128:AN489,13,FALSE)</f>
        <v>W</v>
      </c>
      <c r="R603" s="432" t="str">
        <f>VLOOKUP(O603,'360'!A128:AN489,14,FALSE)</f>
        <v>B</v>
      </c>
      <c r="S603" s="432" t="str">
        <f>VLOOKUP(O603,'360'!A128:AN489,15,FALSE)</f>
        <v>U</v>
      </c>
      <c r="T603" s="432" t="str">
        <f>VLOOKUP(O603,'360'!A128:AN489,16,FALSE)</f>
        <v>R</v>
      </c>
      <c r="U603" s="432" t="str">
        <f>VLOOKUP(O603,'360'!A128:AN489,17,FALSE)</f>
        <v>G</v>
      </c>
      <c r="W603" s="478">
        <f t="shared" si="414"/>
        <v>0.22353653417301456</v>
      </c>
      <c r="X603" s="478">
        <f t="shared" si="414"/>
        <v>0.65664326697526332</v>
      </c>
      <c r="Y603" s="478">
        <f t="shared" si="414"/>
        <v>0.33976453040199733</v>
      </c>
      <c r="Z603" s="478">
        <f t="shared" si="414"/>
        <v>0.47800935326609389</v>
      </c>
      <c r="AA603" s="478">
        <f t="shared" si="419"/>
        <v>0.2411317104243596</v>
      </c>
      <c r="AB603" s="1582">
        <f t="shared" si="415"/>
        <v>0.3973799831285777</v>
      </c>
      <c r="AG603" s="1584">
        <f t="shared" si="416"/>
        <v>0.19650664417143693</v>
      </c>
      <c r="AL603" s="497">
        <f t="shared" si="410"/>
        <v>0.3973799831285777</v>
      </c>
      <c r="AM603" s="468">
        <f t="shared" si="417"/>
        <v>0.22353653417301456</v>
      </c>
      <c r="AN603" s="468">
        <f t="shared" si="417"/>
        <v>0.65664326697526332</v>
      </c>
      <c r="AO603" s="468">
        <f t="shared" si="417"/>
        <v>0.33976453040199733</v>
      </c>
      <c r="AP603" s="468">
        <f t="shared" si="417"/>
        <v>0.47800935326609389</v>
      </c>
      <c r="AQ603" s="468">
        <f t="shared" si="420"/>
        <v>0.2411317104243596</v>
      </c>
      <c r="AT603" s="498">
        <f t="shared" si="418"/>
        <v>2.5101111099999995</v>
      </c>
      <c r="AU603" s="340">
        <f>VLOOKUP($O603,'360'!$A$2:$AN$363,26,FALSE)/100+1/10^(3+AU$476)</f>
        <v>0.81010000000000004</v>
      </c>
      <c r="AV603" s="340">
        <f>VLOOKUP($O603,'360'!$A$2:$AN$363,27,FALSE)/100+1/10^(3+AV$476)</f>
        <v>0.48000009999999999</v>
      </c>
      <c r="AW603" s="340">
        <f>VLOOKUP($O603,'360'!$A$2:$AN$363,28,FALSE)/100+1/10^(3+AW$476)</f>
        <v>0.70000999999999991</v>
      </c>
      <c r="AX603" s="340">
        <f>VLOOKUP($O603,'360'!$A$2:$AN$363,29,FALSE)/100+1/10^(3+AX$476)</f>
        <v>0.38000001</v>
      </c>
      <c r="AY603" s="340">
        <f>VLOOKUP($O603,'360'!$A$2:$AN$363,30,FALSE)/100+1/10^(3+AY$476)</f>
        <v>0.14000100000000001</v>
      </c>
      <c r="BA603" s="499" t="str">
        <f t="shared" si="411"/>
        <v>WB UR G</v>
      </c>
      <c r="BB603" s="284" t="str">
        <f t="shared" si="412"/>
        <v>s'imposer au monde (et apporter de l'ordre au monde)</v>
      </c>
    </row>
    <row r="604" spans="1:54" x14ac:dyDescent="0.15">
      <c r="A604" s="432">
        <v>128</v>
      </c>
      <c r="B604" s="457" t="str">
        <f t="shared" si="404"/>
        <v>UG WR B</v>
      </c>
      <c r="C604" s="284" t="str">
        <f t="shared" si="405"/>
        <v>vivre en souplesse (et être utile au monde)</v>
      </c>
      <c r="D604" s="284" t="str">
        <f t="shared" si="406"/>
        <v>s'adapter spontanément (et être efficace dans le respect du système)</v>
      </c>
      <c r="E604" s="493">
        <f t="shared" si="407"/>
        <v>0.47086532775256229</v>
      </c>
      <c r="F604" s="480" t="str">
        <f t="shared" si="408"/>
        <v>GU/b</v>
      </c>
      <c r="N604" s="284">
        <f t="shared" si="413"/>
        <v>314</v>
      </c>
      <c r="O604" s="494" t="str">
        <f>'360'!A130</f>
        <v>WB UG R</v>
      </c>
      <c r="P604" s="284" t="str">
        <f t="shared" si="409"/>
        <v>gouverner le monde (et structurer le monde -WU-)</v>
      </c>
      <c r="Q604" s="432" t="str">
        <f>VLOOKUP(O604,'360'!A129:AN490,13,FALSE)</f>
        <v>W</v>
      </c>
      <c r="R604" s="432" t="str">
        <f>VLOOKUP(O604,'360'!A129:AN490,14,FALSE)</f>
        <v>B</v>
      </c>
      <c r="S604" s="432" t="str">
        <f>VLOOKUP(O604,'360'!A129:AN490,15,FALSE)</f>
        <v>U</v>
      </c>
      <c r="T604" s="432" t="str">
        <f>VLOOKUP(O604,'360'!A129:AN490,16,FALSE)</f>
        <v>G</v>
      </c>
      <c r="U604" s="432" t="str">
        <f>VLOOKUP(O604,'360'!A129:AN490,17,FALSE)</f>
        <v>R</v>
      </c>
      <c r="W604" s="478">
        <f t="shared" si="414"/>
        <v>0.22353653417301456</v>
      </c>
      <c r="X604" s="478">
        <f t="shared" si="414"/>
        <v>0.65664326697526332</v>
      </c>
      <c r="Y604" s="478">
        <f t="shared" si="414"/>
        <v>0.33976453040199733</v>
      </c>
      <c r="Z604" s="478">
        <f t="shared" si="414"/>
        <v>0.17610871704278819</v>
      </c>
      <c r="AA604" s="478">
        <f t="shared" si="419"/>
        <v>0.65449740425402003</v>
      </c>
      <c r="AB604" s="1582">
        <f t="shared" si="415"/>
        <v>0.38468427788744758</v>
      </c>
      <c r="AG604" s="1584">
        <f t="shared" si="416"/>
        <v>0.17957903718326343</v>
      </c>
      <c r="AL604" s="497">
        <f t="shared" si="410"/>
        <v>0.38468427788744758</v>
      </c>
      <c r="AM604" s="468">
        <f t="shared" si="417"/>
        <v>0.22353653417301456</v>
      </c>
      <c r="AN604" s="468">
        <f t="shared" si="417"/>
        <v>0.65664326697526332</v>
      </c>
      <c r="AO604" s="468">
        <f t="shared" si="417"/>
        <v>0.33976453040199733</v>
      </c>
      <c r="AP604" s="468">
        <f t="shared" si="417"/>
        <v>0.17610871704278819</v>
      </c>
      <c r="AQ604" s="468">
        <f t="shared" si="420"/>
        <v>0.65449740425402003</v>
      </c>
      <c r="AT604" s="498">
        <f t="shared" si="418"/>
        <v>2.51011111</v>
      </c>
      <c r="AU604" s="340">
        <f>VLOOKUP($O604,'360'!$A$2:$AN$363,26,FALSE)/100+1/10^(3+AU$476)</f>
        <v>0.81010000000000004</v>
      </c>
      <c r="AV604" s="340">
        <f>VLOOKUP($O604,'360'!$A$2:$AN$363,27,FALSE)/100+1/10^(3+AV$476)</f>
        <v>0.48000009999999999</v>
      </c>
      <c r="AW604" s="340">
        <f>VLOOKUP($O604,'360'!$A$2:$AN$363,28,FALSE)/100+1/10^(3+AW$476)</f>
        <v>0.70000999999999991</v>
      </c>
      <c r="AX604" s="340">
        <f>VLOOKUP($O604,'360'!$A$2:$AN$363,29,FALSE)/100+1/10^(3+AX$476)</f>
        <v>0.14000001000000001</v>
      </c>
      <c r="AY604" s="340">
        <f>VLOOKUP($O604,'360'!$A$2:$AN$363,30,FALSE)/100+1/10^(3+AY$476)</f>
        <v>0.38000099999999998</v>
      </c>
      <c r="BA604" s="499" t="str">
        <f t="shared" si="411"/>
        <v>WB UG R</v>
      </c>
      <c r="BB604" s="284" t="str">
        <f t="shared" si="412"/>
        <v>gouverner le monde (et structurer le monde -WU-)</v>
      </c>
    </row>
    <row r="605" spans="1:54" x14ac:dyDescent="0.15">
      <c r="A605" s="432">
        <v>129</v>
      </c>
      <c r="B605" s="457" t="str">
        <f t="shared" ref="B605:B668" si="421">VLOOKUP(A605,$N$477:$AI$836,2,FALSE)</f>
        <v>UW G RB</v>
      </c>
      <c r="C605" s="284" t="str">
        <f t="shared" ref="C605:C668" si="422">VLOOKUP(B605,LibProfils,4,FALSE)</f>
        <v>harmoniser le monde (et vivre en souplesse)</v>
      </c>
      <c r="D605" s="284" t="str">
        <f t="shared" ref="D605:D668" si="423">VLOOKUP(B605,LibProfils,5,FALSE)</f>
        <v>rendre le monde agréable aux yeux de tous (et s'adapter spontanément)</v>
      </c>
      <c r="E605" s="493">
        <f t="shared" ref="E605:E668" si="424">VLOOKUP(A605,$N$477:$AI$836,20,FALSE)</f>
        <v>0.47039119677926972</v>
      </c>
      <c r="F605" s="480" t="str">
        <f t="shared" ref="F605:F668" si="425">VLOOKUP(B605,LibProfils,6,FALSE)</f>
        <v>WU.g</v>
      </c>
      <c r="N605" s="284">
        <f t="shared" si="413"/>
        <v>320</v>
      </c>
      <c r="O605" s="494" t="str">
        <f>'360'!A131</f>
        <v>WB RU G</v>
      </c>
      <c r="P605" s="284" t="str">
        <f t="shared" ref="P605:P668" si="426">VLOOKUP(O605,LibProfils,4,FALSE)</f>
        <v>s'imposer au monde (et faire progresser le monde)</v>
      </c>
      <c r="Q605" s="432" t="str">
        <f>VLOOKUP(O605,'360'!A130:AN491,13,FALSE)</f>
        <v>W</v>
      </c>
      <c r="R605" s="432" t="str">
        <f>VLOOKUP(O605,'360'!A130:AN491,14,FALSE)</f>
        <v>B</v>
      </c>
      <c r="S605" s="432" t="str">
        <f>VLOOKUP(O605,'360'!A130:AN491,15,FALSE)</f>
        <v>R</v>
      </c>
      <c r="T605" s="432" t="str">
        <f>VLOOKUP(O605,'360'!A130:AN491,16,FALSE)</f>
        <v>U</v>
      </c>
      <c r="U605" s="432" t="str">
        <f>VLOOKUP(O605,'360'!A130:AN491,17,FALSE)</f>
        <v>G</v>
      </c>
      <c r="W605" s="478">
        <f t="shared" si="414"/>
        <v>0.22353653417301456</v>
      </c>
      <c r="X605" s="478">
        <f t="shared" si="414"/>
        <v>0.51984261485555272</v>
      </c>
      <c r="Y605" s="478">
        <f t="shared" si="414"/>
        <v>0.33976453040199733</v>
      </c>
      <c r="Z605" s="478">
        <f t="shared" ref="Z605:AA668" si="427">AP605</f>
        <v>0.60380128502580455</v>
      </c>
      <c r="AA605" s="478">
        <f t="shared" si="419"/>
        <v>0.2411317104243596</v>
      </c>
      <c r="AB605" s="1582">
        <f t="shared" si="415"/>
        <v>0.37767206679794962</v>
      </c>
      <c r="AG605" s="1584">
        <f t="shared" si="416"/>
        <v>0.17022942239726616</v>
      </c>
      <c r="AL605" s="497">
        <f t="shared" ref="AL605:AL668" si="428">(AM605*AM$473+AN605*AN$473+AO605*AO$473+AP605*AP$473+AQ605*AQ$473)/$AL$473</f>
        <v>0.37767206679794962</v>
      </c>
      <c r="AM605" s="468">
        <f t="shared" si="417"/>
        <v>0.22353653417301456</v>
      </c>
      <c r="AN605" s="468">
        <f t="shared" si="417"/>
        <v>0.51984261485555272</v>
      </c>
      <c r="AO605" s="468">
        <f t="shared" si="417"/>
        <v>0.33976453040199733</v>
      </c>
      <c r="AP605" s="468">
        <f t="shared" ref="AP605:AQ668" si="429">MIN(AX605,AP$474)/MAX(AX605,AP$474)</f>
        <v>0.60380128502580455</v>
      </c>
      <c r="AQ605" s="468">
        <f t="shared" si="420"/>
        <v>0.2411317104243596</v>
      </c>
      <c r="AT605" s="498">
        <f t="shared" si="418"/>
        <v>2.5101111099999995</v>
      </c>
      <c r="AU605" s="340">
        <f>VLOOKUP($O605,'360'!$A$2:$AN$363,26,FALSE)/100+1/10^(3+AU$476)</f>
        <v>0.81010000000000004</v>
      </c>
      <c r="AV605" s="340">
        <f>VLOOKUP($O605,'360'!$A$2:$AN$363,27,FALSE)/100+1/10^(3+AV$476)</f>
        <v>0.38000010000000001</v>
      </c>
      <c r="AW605" s="340">
        <f>VLOOKUP($O605,'360'!$A$2:$AN$363,28,FALSE)/100+1/10^(3+AW$476)</f>
        <v>0.70000999999999991</v>
      </c>
      <c r="AX605" s="340">
        <f>VLOOKUP($O605,'360'!$A$2:$AN$363,29,FALSE)/100+1/10^(3+AX$476)</f>
        <v>0.48000000999999998</v>
      </c>
      <c r="AY605" s="340">
        <f>VLOOKUP($O605,'360'!$A$2:$AN$363,30,FALSE)/100+1/10^(3+AY$476)</f>
        <v>0.14000100000000001</v>
      </c>
      <c r="BA605" s="499" t="str">
        <f t="shared" ref="BA605:BA668" si="430">O605</f>
        <v>WB RU G</v>
      </c>
      <c r="BB605" s="284" t="str">
        <f t="shared" ref="BB605:BB668" si="431">P605</f>
        <v>s'imposer au monde (et faire progresser le monde)</v>
      </c>
    </row>
    <row r="606" spans="1:54" x14ac:dyDescent="0.15">
      <c r="A606" s="432">
        <v>130</v>
      </c>
      <c r="B606" s="457" t="str">
        <f t="shared" si="421"/>
        <v>RW U GB</v>
      </c>
      <c r="C606" s="284" t="str">
        <f t="shared" si="422"/>
        <v>guider le monde (et partager ses idées)</v>
      </c>
      <c r="D606" s="284" t="str">
        <f t="shared" si="423"/>
        <v>aider la société à cheminer (et communiquer des idées nouvelles)</v>
      </c>
      <c r="E606" s="493">
        <f t="shared" si="424"/>
        <v>0.46948750591661642</v>
      </c>
      <c r="F606" s="480" t="str">
        <f t="shared" si="425"/>
        <v>RW.u</v>
      </c>
      <c r="N606" s="284">
        <f t="shared" ref="N606:N669" si="432">RANK(AG606,$AG$477:$AG$836)</f>
        <v>358</v>
      </c>
      <c r="O606" s="494" t="str">
        <f>'360'!A132</f>
        <v>WB RG U</v>
      </c>
      <c r="P606" s="284" t="str">
        <f t="shared" si="426"/>
        <v>être parmi les puissants (et protéger le monde)</v>
      </c>
      <c r="Q606" s="432" t="str">
        <f>VLOOKUP(O606,'360'!A131:AN492,13,FALSE)</f>
        <v>W</v>
      </c>
      <c r="R606" s="432" t="str">
        <f>VLOOKUP(O606,'360'!A131:AN492,14,FALSE)</f>
        <v>B</v>
      </c>
      <c r="S606" s="432" t="str">
        <f>VLOOKUP(O606,'360'!A131:AN492,15,FALSE)</f>
        <v>R</v>
      </c>
      <c r="T606" s="432" t="str">
        <f>VLOOKUP(O606,'360'!A131:AN492,16,FALSE)</f>
        <v>G</v>
      </c>
      <c r="U606" s="432" t="str">
        <f>VLOOKUP(O606,'360'!A131:AN492,17,FALSE)</f>
        <v>U</v>
      </c>
      <c r="W606" s="478">
        <f t="shared" ref="W606:AA669" si="433">AM606</f>
        <v>0.22353653417301456</v>
      </c>
      <c r="X606" s="478">
        <f t="shared" si="433"/>
        <v>0.1915210497682471</v>
      </c>
      <c r="Y606" s="478">
        <f t="shared" si="433"/>
        <v>0.33976453040199733</v>
      </c>
      <c r="Z606" s="478">
        <f t="shared" si="427"/>
        <v>0.60380128502580455</v>
      </c>
      <c r="AA606" s="478">
        <f t="shared" si="419"/>
        <v>0.65449740425402003</v>
      </c>
      <c r="AB606" s="1582">
        <f t="shared" ref="AB606:AB669" si="434">AL606</f>
        <v>0.31767736236331212</v>
      </c>
      <c r="AG606" s="1584">
        <f t="shared" ref="AG606:AG669" si="435">(AB606-$AG$475)/$AF$475</f>
        <v>9.0236483151082833E-2</v>
      </c>
      <c r="AL606" s="497">
        <f t="shared" si="428"/>
        <v>0.31767736236331212</v>
      </c>
      <c r="AM606" s="468">
        <f t="shared" ref="AM606:AQ669" si="436">MIN(AU606,AM$474)/MAX(AU606,AM$474)</f>
        <v>0.22353653417301456</v>
      </c>
      <c r="AN606" s="468">
        <f t="shared" si="436"/>
        <v>0.1915210497682471</v>
      </c>
      <c r="AO606" s="468">
        <f t="shared" si="436"/>
        <v>0.33976453040199733</v>
      </c>
      <c r="AP606" s="468">
        <f t="shared" si="429"/>
        <v>0.60380128502580455</v>
      </c>
      <c r="AQ606" s="468">
        <f t="shared" si="420"/>
        <v>0.65449740425402003</v>
      </c>
      <c r="AT606" s="498">
        <f t="shared" ref="AT606:AT669" si="437">SUM(AU606:AY606)</f>
        <v>2.51011111</v>
      </c>
      <c r="AU606" s="340">
        <f>VLOOKUP($O606,'360'!$A$2:$AN$363,26,FALSE)/100+1/10^(3+AU$476)</f>
        <v>0.81010000000000004</v>
      </c>
      <c r="AV606" s="340">
        <f>VLOOKUP($O606,'360'!$A$2:$AN$363,27,FALSE)/100+1/10^(3+AV$476)</f>
        <v>0.14000010000000002</v>
      </c>
      <c r="AW606" s="340">
        <f>VLOOKUP($O606,'360'!$A$2:$AN$363,28,FALSE)/100+1/10^(3+AW$476)</f>
        <v>0.70000999999999991</v>
      </c>
      <c r="AX606" s="340">
        <f>VLOOKUP($O606,'360'!$A$2:$AN$363,29,FALSE)/100+1/10^(3+AX$476)</f>
        <v>0.48000000999999998</v>
      </c>
      <c r="AY606" s="340">
        <f>VLOOKUP($O606,'360'!$A$2:$AN$363,30,FALSE)/100+1/10^(3+AY$476)</f>
        <v>0.38000099999999998</v>
      </c>
      <c r="BA606" s="499" t="str">
        <f t="shared" si="430"/>
        <v>WB RG U</v>
      </c>
      <c r="BB606" s="284" t="str">
        <f t="shared" si="431"/>
        <v>être parmi les puissants (et protéger le monde)</v>
      </c>
    </row>
    <row r="607" spans="1:54" x14ac:dyDescent="0.15">
      <c r="A607" s="432">
        <v>131</v>
      </c>
      <c r="B607" s="457" t="str">
        <f t="shared" si="421"/>
        <v>G UB WR</v>
      </c>
      <c r="C607" s="284" t="str">
        <f t="shared" si="422"/>
        <v>soigner son bien-être (et vivre dans la raison)</v>
      </c>
      <c r="D607" s="284" t="str">
        <f t="shared" si="423"/>
        <v>peaufiner ses conditions de vie (et suivre une démarche d'adaptation)</v>
      </c>
      <c r="E607" s="493">
        <f t="shared" si="424"/>
        <v>0.46799014720582716</v>
      </c>
      <c r="F607" s="480" t="str">
        <f t="shared" si="425"/>
        <v>G.ub</v>
      </c>
      <c r="N607" s="284">
        <f t="shared" si="432"/>
        <v>333</v>
      </c>
      <c r="O607" s="494" t="str">
        <f>'360'!A133</f>
        <v>WB GU R</v>
      </c>
      <c r="P607" s="284" t="str">
        <f t="shared" si="426"/>
        <v>gouverner le monde (et vivre en accord)</v>
      </c>
      <c r="Q607" s="432" t="str">
        <f>VLOOKUP(O607,'360'!A132:AN493,13,FALSE)</f>
        <v>W</v>
      </c>
      <c r="R607" s="432" t="str">
        <f>VLOOKUP(O607,'360'!A132:AN493,14,FALSE)</f>
        <v>B</v>
      </c>
      <c r="S607" s="432" t="str">
        <f>VLOOKUP(O607,'360'!A132:AN493,15,FALSE)</f>
        <v>G</v>
      </c>
      <c r="T607" s="432" t="str">
        <f>VLOOKUP(O607,'360'!A132:AN493,16,FALSE)</f>
        <v>U</v>
      </c>
      <c r="U607" s="432" t="str">
        <f>VLOOKUP(O607,'360'!A132:AN493,17,FALSE)</f>
        <v>R</v>
      </c>
      <c r="W607" s="478">
        <f t="shared" si="433"/>
        <v>0.22353653417301456</v>
      </c>
      <c r="X607" s="478">
        <f t="shared" si="433"/>
        <v>0.51984261485555272</v>
      </c>
      <c r="Y607" s="478">
        <f t="shared" si="433"/>
        <v>0.33976453040199733</v>
      </c>
      <c r="Z607" s="478">
        <f t="shared" si="427"/>
        <v>0.17610871704278819</v>
      </c>
      <c r="AA607" s="478">
        <f t="shared" si="419"/>
        <v>0.8267331100163785</v>
      </c>
      <c r="AB607" s="1582">
        <f t="shared" si="434"/>
        <v>0.35968648437301531</v>
      </c>
      <c r="AG607" s="1584">
        <f t="shared" si="435"/>
        <v>0.14624864583068709</v>
      </c>
      <c r="AL607" s="497">
        <f t="shared" si="428"/>
        <v>0.35968648437301531</v>
      </c>
      <c r="AM607" s="468">
        <f t="shared" si="436"/>
        <v>0.22353653417301456</v>
      </c>
      <c r="AN607" s="468">
        <f t="shared" si="436"/>
        <v>0.51984261485555272</v>
      </c>
      <c r="AO607" s="468">
        <f t="shared" si="436"/>
        <v>0.33976453040199733</v>
      </c>
      <c r="AP607" s="468">
        <f t="shared" si="429"/>
        <v>0.17610871704278819</v>
      </c>
      <c r="AQ607" s="468">
        <f t="shared" si="420"/>
        <v>0.8267331100163785</v>
      </c>
      <c r="AT607" s="498">
        <f t="shared" si="437"/>
        <v>2.51011111</v>
      </c>
      <c r="AU607" s="340">
        <f>VLOOKUP($O607,'360'!$A$2:$AN$363,26,FALSE)/100+1/10^(3+AU$476)</f>
        <v>0.81010000000000004</v>
      </c>
      <c r="AV607" s="340">
        <f>VLOOKUP($O607,'360'!$A$2:$AN$363,27,FALSE)/100+1/10^(3+AV$476)</f>
        <v>0.38000010000000001</v>
      </c>
      <c r="AW607" s="340">
        <f>VLOOKUP($O607,'360'!$A$2:$AN$363,28,FALSE)/100+1/10^(3+AW$476)</f>
        <v>0.70000999999999991</v>
      </c>
      <c r="AX607" s="340">
        <f>VLOOKUP($O607,'360'!$A$2:$AN$363,29,FALSE)/100+1/10^(3+AX$476)</f>
        <v>0.14000001000000001</v>
      </c>
      <c r="AY607" s="340">
        <f>VLOOKUP($O607,'360'!$A$2:$AN$363,30,FALSE)/100+1/10^(3+AY$476)</f>
        <v>0.48000099999999996</v>
      </c>
      <c r="BA607" s="499" t="str">
        <f t="shared" si="430"/>
        <v>WB GU R</v>
      </c>
      <c r="BB607" s="284" t="str">
        <f t="shared" si="431"/>
        <v>gouverner le monde (et vivre en accord)</v>
      </c>
    </row>
    <row r="608" spans="1:54" x14ac:dyDescent="0.15">
      <c r="A608" s="432">
        <v>132</v>
      </c>
      <c r="B608" s="457" t="str">
        <f t="shared" si="421"/>
        <v>UB G WR</v>
      </c>
      <c r="C608" s="284" t="str">
        <f t="shared" si="422"/>
        <v>servir ses desseins (et vivre dans la raison)</v>
      </c>
      <c r="D608" s="284" t="str">
        <f t="shared" si="423"/>
        <v>parvenir à ses résultats en dominant son sujet (et suivre une démarche d'adaptation)</v>
      </c>
      <c r="E608" s="493">
        <f t="shared" si="424"/>
        <v>0.46760725993830404</v>
      </c>
      <c r="F608" s="480" t="str">
        <f t="shared" si="425"/>
        <v>UB.g</v>
      </c>
      <c r="N608" s="284">
        <f t="shared" si="432"/>
        <v>360</v>
      </c>
      <c r="O608" s="494" t="str">
        <f>'360'!A134</f>
        <v>WB GR U</v>
      </c>
      <c r="P608" s="284" t="str">
        <f t="shared" si="426"/>
        <v>être parmi les puissants (et se fondre dans sa tribu)</v>
      </c>
      <c r="Q608" s="432" t="str">
        <f>VLOOKUP(O608,'360'!A133:AN494,13,FALSE)</f>
        <v>W</v>
      </c>
      <c r="R608" s="432" t="str">
        <f>VLOOKUP(O608,'360'!A133:AN494,14,FALSE)</f>
        <v>B</v>
      </c>
      <c r="S608" s="432" t="str">
        <f>VLOOKUP(O608,'360'!A133:AN494,15,FALSE)</f>
        <v>G</v>
      </c>
      <c r="T608" s="432" t="str">
        <f>VLOOKUP(O608,'360'!A133:AN494,16,FALSE)</f>
        <v>R</v>
      </c>
      <c r="U608" s="432" t="str">
        <f>VLOOKUP(O608,'360'!A133:AN494,17,FALSE)</f>
        <v>U</v>
      </c>
      <c r="W608" s="478">
        <f t="shared" si="433"/>
        <v>0.22353653417301456</v>
      </c>
      <c r="X608" s="478">
        <f t="shared" si="433"/>
        <v>0.1915210497682471</v>
      </c>
      <c r="Y608" s="478">
        <f t="shared" si="433"/>
        <v>0.33976453040199733</v>
      </c>
      <c r="Z608" s="478">
        <f t="shared" si="427"/>
        <v>0.47800935326609389</v>
      </c>
      <c r="AA608" s="478">
        <f t="shared" si="419"/>
        <v>0.8267331100163785</v>
      </c>
      <c r="AB608" s="1582">
        <f t="shared" si="434"/>
        <v>0.31238748517950798</v>
      </c>
      <c r="AG608" s="1584">
        <f t="shared" si="435"/>
        <v>8.3183313572677317E-2</v>
      </c>
      <c r="AL608" s="497">
        <f t="shared" si="428"/>
        <v>0.31238748517950798</v>
      </c>
      <c r="AM608" s="468">
        <f t="shared" si="436"/>
        <v>0.22353653417301456</v>
      </c>
      <c r="AN608" s="468">
        <f t="shared" si="436"/>
        <v>0.1915210497682471</v>
      </c>
      <c r="AO608" s="468">
        <f t="shared" si="436"/>
        <v>0.33976453040199733</v>
      </c>
      <c r="AP608" s="468">
        <f t="shared" si="429"/>
        <v>0.47800935326609389</v>
      </c>
      <c r="AQ608" s="468">
        <f t="shared" si="420"/>
        <v>0.8267331100163785</v>
      </c>
      <c r="AT608" s="498">
        <f t="shared" si="437"/>
        <v>2.51011111</v>
      </c>
      <c r="AU608" s="340">
        <f>VLOOKUP($O608,'360'!$A$2:$AN$363,26,FALSE)/100+1/10^(3+AU$476)</f>
        <v>0.81010000000000004</v>
      </c>
      <c r="AV608" s="340">
        <f>VLOOKUP($O608,'360'!$A$2:$AN$363,27,FALSE)/100+1/10^(3+AV$476)</f>
        <v>0.14000010000000002</v>
      </c>
      <c r="AW608" s="340">
        <f>VLOOKUP($O608,'360'!$A$2:$AN$363,28,FALSE)/100+1/10^(3+AW$476)</f>
        <v>0.70000999999999991</v>
      </c>
      <c r="AX608" s="340">
        <f>VLOOKUP($O608,'360'!$A$2:$AN$363,29,FALSE)/100+1/10^(3+AX$476)</f>
        <v>0.38000001</v>
      </c>
      <c r="AY608" s="340">
        <f>VLOOKUP($O608,'360'!$A$2:$AN$363,30,FALSE)/100+1/10^(3+AY$476)</f>
        <v>0.48000099999999996</v>
      </c>
      <c r="BA608" s="499" t="str">
        <f t="shared" si="430"/>
        <v>WB GR U</v>
      </c>
      <c r="BB608" s="284" t="str">
        <f t="shared" si="431"/>
        <v>être parmi les puissants (et se fondre dans sa tribu)</v>
      </c>
    </row>
    <row r="609" spans="1:54" x14ac:dyDescent="0.15">
      <c r="A609" s="432">
        <v>133</v>
      </c>
      <c r="B609" s="457" t="str">
        <f t="shared" si="421"/>
        <v>U WG RB</v>
      </c>
      <c r="C609" s="284" t="str">
        <f t="shared" si="422"/>
        <v>organiser le savoir (et être utile au monde)</v>
      </c>
      <c r="D609" s="284" t="str">
        <f t="shared" si="423"/>
        <v>rendre le savoir accessible (et être efficace dans le respect du système)</v>
      </c>
      <c r="E609" s="493">
        <f t="shared" si="424"/>
        <v>0.46756895608039989</v>
      </c>
      <c r="F609" s="480" t="str">
        <f t="shared" si="425"/>
        <v>U.gw</v>
      </c>
      <c r="N609" s="284">
        <f t="shared" si="432"/>
        <v>215</v>
      </c>
      <c r="O609" s="494" t="str">
        <f>'360'!A135</f>
        <v>WR UB G</v>
      </c>
      <c r="P609" s="284" t="str">
        <f t="shared" si="426"/>
        <v>faire progresser le monde (et apporter de l'ordre au monde)</v>
      </c>
      <c r="Q609" s="432" t="str">
        <f>VLOOKUP(O609,'360'!A134:AN495,13,FALSE)</f>
        <v>W</v>
      </c>
      <c r="R609" s="432" t="str">
        <f>VLOOKUP(O609,'360'!A134:AN495,14,FALSE)</f>
        <v>R</v>
      </c>
      <c r="S609" s="432" t="str">
        <f>VLOOKUP(O609,'360'!A134:AN495,15,FALSE)</f>
        <v>U</v>
      </c>
      <c r="T609" s="432" t="str">
        <f>VLOOKUP(O609,'360'!A134:AN495,16,FALSE)</f>
        <v>B</v>
      </c>
      <c r="U609" s="432" t="str">
        <f>VLOOKUP(O609,'360'!A134:AN495,17,FALSE)</f>
        <v>G</v>
      </c>
      <c r="W609" s="478">
        <f t="shared" si="433"/>
        <v>0.22353653417301456</v>
      </c>
      <c r="X609" s="478">
        <f t="shared" si="433"/>
        <v>0.65664326697526332</v>
      </c>
      <c r="Y609" s="478">
        <f t="shared" si="433"/>
        <v>0.62587450047815085</v>
      </c>
      <c r="Z609" s="478">
        <f t="shared" si="427"/>
        <v>0.88054353489716819</v>
      </c>
      <c r="AA609" s="478">
        <f t="shared" si="419"/>
        <v>0.2411317104243596</v>
      </c>
      <c r="AB609" s="1582">
        <f t="shared" si="434"/>
        <v>0.50827320136128495</v>
      </c>
      <c r="AG609" s="1584">
        <f t="shared" si="435"/>
        <v>0.34436426848171325</v>
      </c>
      <c r="AL609" s="497">
        <f t="shared" si="428"/>
        <v>0.50827320136128495</v>
      </c>
      <c r="AM609" s="468">
        <f t="shared" si="436"/>
        <v>0.22353653417301456</v>
      </c>
      <c r="AN609" s="468">
        <f t="shared" si="436"/>
        <v>0.65664326697526332</v>
      </c>
      <c r="AO609" s="468">
        <f t="shared" si="436"/>
        <v>0.62587450047815085</v>
      </c>
      <c r="AP609" s="468">
        <f t="shared" si="429"/>
        <v>0.88054353489716819</v>
      </c>
      <c r="AQ609" s="468">
        <f t="shared" si="420"/>
        <v>0.2411317104243596</v>
      </c>
      <c r="AT609" s="498">
        <f t="shared" si="437"/>
        <v>2.51011111</v>
      </c>
      <c r="AU609" s="340">
        <f>VLOOKUP($O609,'360'!$A$2:$AN$363,26,FALSE)/100+1/10^(3+AU$476)</f>
        <v>0.81010000000000004</v>
      </c>
      <c r="AV609" s="340">
        <f>VLOOKUP($O609,'360'!$A$2:$AN$363,27,FALSE)/100+1/10^(3+AV$476)</f>
        <v>0.48000009999999999</v>
      </c>
      <c r="AW609" s="340">
        <f>VLOOKUP($O609,'360'!$A$2:$AN$363,28,FALSE)/100+1/10^(3+AW$476)</f>
        <v>0.38001000000000001</v>
      </c>
      <c r="AX609" s="340">
        <f>VLOOKUP($O609,'360'!$A$2:$AN$363,29,FALSE)/100+1/10^(3+AX$476)</f>
        <v>0.70000001000000001</v>
      </c>
      <c r="AY609" s="340">
        <f>VLOOKUP($O609,'360'!$A$2:$AN$363,30,FALSE)/100+1/10^(3+AY$476)</f>
        <v>0.14000100000000001</v>
      </c>
      <c r="BA609" s="499" t="str">
        <f t="shared" si="430"/>
        <v>WR UB G</v>
      </c>
      <c r="BB609" s="284" t="str">
        <f t="shared" si="431"/>
        <v>faire progresser le monde (et apporter de l'ordre au monde)</v>
      </c>
    </row>
    <row r="610" spans="1:54" x14ac:dyDescent="0.15">
      <c r="A610" s="432">
        <v>134</v>
      </c>
      <c r="B610" s="457" t="str">
        <f t="shared" si="421"/>
        <v>U BG WR</v>
      </c>
      <c r="C610" s="284" t="str">
        <f t="shared" si="422"/>
        <v>se développer soi-même (et réaliser ses ambitions)</v>
      </c>
      <c r="D610" s="284" t="str">
        <f t="shared" si="423"/>
        <v>améliorer ses compétences sans fin (et atteindre ses objectifs avec discipline)</v>
      </c>
      <c r="E610" s="493">
        <f t="shared" si="424"/>
        <v>0.46208071536189532</v>
      </c>
      <c r="F610" s="480" t="str">
        <f t="shared" si="425"/>
        <v>U.bg</v>
      </c>
      <c r="N610" s="284">
        <f t="shared" si="432"/>
        <v>202</v>
      </c>
      <c r="O610" s="494" t="str">
        <f>'360'!A136</f>
        <v>WR UG B</v>
      </c>
      <c r="P610" s="284" t="str">
        <f t="shared" si="426"/>
        <v>assister le monde (et être utile au monde)</v>
      </c>
      <c r="Q610" s="432" t="str">
        <f>VLOOKUP(O610,'360'!A135:AN496,13,FALSE)</f>
        <v>W</v>
      </c>
      <c r="R610" s="432" t="str">
        <f>VLOOKUP(O610,'360'!A135:AN496,14,FALSE)</f>
        <v>R</v>
      </c>
      <c r="S610" s="432" t="str">
        <f>VLOOKUP(O610,'360'!A135:AN496,15,FALSE)</f>
        <v>U</v>
      </c>
      <c r="T610" s="432" t="str">
        <f>VLOOKUP(O610,'360'!A135:AN496,16,FALSE)</f>
        <v>G</v>
      </c>
      <c r="U610" s="432" t="str">
        <f>VLOOKUP(O610,'360'!A135:AN496,17,FALSE)</f>
        <v>B</v>
      </c>
      <c r="W610" s="478">
        <f t="shared" si="433"/>
        <v>0.22353653417301456</v>
      </c>
      <c r="X610" s="478">
        <f t="shared" si="433"/>
        <v>0.65664326697526332</v>
      </c>
      <c r="Y610" s="478">
        <f t="shared" si="433"/>
        <v>0.58867659956005192</v>
      </c>
      <c r="Z610" s="478">
        <f t="shared" si="427"/>
        <v>0.88054353489716819</v>
      </c>
      <c r="AA610" s="478">
        <f t="shared" si="419"/>
        <v>0.65449740425402003</v>
      </c>
      <c r="AB610" s="1582">
        <f t="shared" si="434"/>
        <v>0.52839133409964256</v>
      </c>
      <c r="AG610" s="1584">
        <f t="shared" si="435"/>
        <v>0.37118844546619006</v>
      </c>
      <c r="AL610" s="497">
        <f t="shared" si="428"/>
        <v>0.52839133409964256</v>
      </c>
      <c r="AM610" s="468">
        <f t="shared" si="436"/>
        <v>0.22353653417301456</v>
      </c>
      <c r="AN610" s="468">
        <f t="shared" si="436"/>
        <v>0.65664326697526332</v>
      </c>
      <c r="AO610" s="468">
        <f t="shared" si="436"/>
        <v>0.58867659956005192</v>
      </c>
      <c r="AP610" s="468">
        <f t="shared" si="429"/>
        <v>0.88054353489716819</v>
      </c>
      <c r="AQ610" s="468">
        <f t="shared" si="420"/>
        <v>0.65449740425402003</v>
      </c>
      <c r="AT610" s="498">
        <f t="shared" si="437"/>
        <v>2.51011111</v>
      </c>
      <c r="AU610" s="340">
        <f>VLOOKUP($O610,'360'!$A$2:$AN$363,26,FALSE)/100+1/10^(3+AU$476)</f>
        <v>0.81010000000000004</v>
      </c>
      <c r="AV610" s="340">
        <f>VLOOKUP($O610,'360'!$A$2:$AN$363,27,FALSE)/100+1/10^(3+AV$476)</f>
        <v>0.48000009999999999</v>
      </c>
      <c r="AW610" s="340">
        <f>VLOOKUP($O610,'360'!$A$2:$AN$363,28,FALSE)/100+1/10^(3+AW$476)</f>
        <v>0.14001000000000002</v>
      </c>
      <c r="AX610" s="340">
        <f>VLOOKUP($O610,'360'!$A$2:$AN$363,29,FALSE)/100+1/10^(3+AX$476)</f>
        <v>0.70000001000000001</v>
      </c>
      <c r="AY610" s="340">
        <f>VLOOKUP($O610,'360'!$A$2:$AN$363,30,FALSE)/100+1/10^(3+AY$476)</f>
        <v>0.38000099999999998</v>
      </c>
      <c r="BA610" s="499" t="str">
        <f t="shared" si="430"/>
        <v>WR UG B</v>
      </c>
      <c r="BB610" s="284" t="str">
        <f t="shared" si="431"/>
        <v>assister le monde (et être utile au monde)</v>
      </c>
    </row>
    <row r="611" spans="1:54" x14ac:dyDescent="0.15">
      <c r="A611" s="432">
        <v>135</v>
      </c>
      <c r="B611" s="457" t="str">
        <f t="shared" si="421"/>
        <v>B UR WG</v>
      </c>
      <c r="C611" s="284" t="str">
        <f t="shared" si="422"/>
        <v>être omnipotent -B- (et réussir coûte que coûte -UB-)</v>
      </c>
      <c r="D611" s="284" t="str">
        <f t="shared" si="423"/>
        <v>être celui qui domine par nature (et atteindre ses objectifs avec fermeté)</v>
      </c>
      <c r="E611" s="493">
        <f t="shared" si="424"/>
        <v>0.46194276249883776</v>
      </c>
      <c r="F611" s="480" t="str">
        <f t="shared" si="425"/>
        <v>B.ur</v>
      </c>
      <c r="N611" s="284">
        <f t="shared" si="432"/>
        <v>275</v>
      </c>
      <c r="O611" s="494" t="str">
        <f>'360'!A137</f>
        <v>WR BU G</v>
      </c>
      <c r="P611" s="284" t="str">
        <f t="shared" si="426"/>
        <v>faire progresser le monde (et s'imposer au monde)</v>
      </c>
      <c r="Q611" s="432" t="str">
        <f>VLOOKUP(O611,'360'!A136:AN497,13,FALSE)</f>
        <v>W</v>
      </c>
      <c r="R611" s="432" t="str">
        <f>VLOOKUP(O611,'360'!A136:AN497,14,FALSE)</f>
        <v>R</v>
      </c>
      <c r="S611" s="432" t="str">
        <f>VLOOKUP(O611,'360'!A136:AN497,15,FALSE)</f>
        <v>B</v>
      </c>
      <c r="T611" s="432" t="str">
        <f>VLOOKUP(O611,'360'!A136:AN497,16,FALSE)</f>
        <v>U</v>
      </c>
      <c r="U611" s="432" t="str">
        <f>VLOOKUP(O611,'360'!A136:AN497,17,FALSE)</f>
        <v>G</v>
      </c>
      <c r="W611" s="478">
        <f t="shared" si="433"/>
        <v>0.22353653417301456</v>
      </c>
      <c r="X611" s="478">
        <f t="shared" si="433"/>
        <v>0.51984261485555272</v>
      </c>
      <c r="Y611" s="478">
        <f t="shared" si="433"/>
        <v>0.49548669595779693</v>
      </c>
      <c r="Z611" s="478">
        <f t="shared" si="427"/>
        <v>0.88054353489716819</v>
      </c>
      <c r="AA611" s="478">
        <f t="shared" si="419"/>
        <v>0.2411317104243596</v>
      </c>
      <c r="AB611" s="1582">
        <f t="shared" si="434"/>
        <v>0.44571546655862471</v>
      </c>
      <c r="AG611" s="1584">
        <f t="shared" si="435"/>
        <v>0.26095395541149963</v>
      </c>
      <c r="AL611" s="497">
        <f t="shared" si="428"/>
        <v>0.44571546655862471</v>
      </c>
      <c r="AM611" s="468">
        <f t="shared" si="436"/>
        <v>0.22353653417301456</v>
      </c>
      <c r="AN611" s="468">
        <f t="shared" si="436"/>
        <v>0.51984261485555272</v>
      </c>
      <c r="AO611" s="468">
        <f t="shared" si="436"/>
        <v>0.49548669595779693</v>
      </c>
      <c r="AP611" s="468">
        <f t="shared" si="429"/>
        <v>0.88054353489716819</v>
      </c>
      <c r="AQ611" s="468">
        <f t="shared" si="420"/>
        <v>0.2411317104243596</v>
      </c>
      <c r="AT611" s="498">
        <f t="shared" si="437"/>
        <v>2.51011111</v>
      </c>
      <c r="AU611" s="340">
        <f>VLOOKUP($O611,'360'!$A$2:$AN$363,26,FALSE)/100+1/10^(3+AU$476)</f>
        <v>0.81010000000000004</v>
      </c>
      <c r="AV611" s="340">
        <f>VLOOKUP($O611,'360'!$A$2:$AN$363,27,FALSE)/100+1/10^(3+AV$476)</f>
        <v>0.38000010000000001</v>
      </c>
      <c r="AW611" s="340">
        <f>VLOOKUP($O611,'360'!$A$2:$AN$363,28,FALSE)/100+1/10^(3+AW$476)</f>
        <v>0.48000999999999999</v>
      </c>
      <c r="AX611" s="340">
        <f>VLOOKUP($O611,'360'!$A$2:$AN$363,29,FALSE)/100+1/10^(3+AX$476)</f>
        <v>0.70000001000000001</v>
      </c>
      <c r="AY611" s="340">
        <f>VLOOKUP($O611,'360'!$A$2:$AN$363,30,FALSE)/100+1/10^(3+AY$476)</f>
        <v>0.14000100000000001</v>
      </c>
      <c r="BA611" s="499" t="str">
        <f t="shared" si="430"/>
        <v>WR BU G</v>
      </c>
      <c r="BB611" s="284" t="str">
        <f t="shared" si="431"/>
        <v>faire progresser le monde (et s'imposer au monde)</v>
      </c>
    </row>
    <row r="612" spans="1:54" x14ac:dyDescent="0.15">
      <c r="A612" s="432">
        <v>136</v>
      </c>
      <c r="B612" s="457" t="str">
        <f t="shared" si="421"/>
        <v>U GW BR</v>
      </c>
      <c r="C612" s="284" t="str">
        <f t="shared" si="422"/>
        <v>organiser le savoir (et vivre dans la raison)</v>
      </c>
      <c r="D612" s="284" t="str">
        <f t="shared" si="423"/>
        <v>rendre le savoir accessible (et suivre une démarche d'adaptation)</v>
      </c>
      <c r="E612" s="493">
        <f t="shared" si="424"/>
        <v>0.46168014088861709</v>
      </c>
      <c r="F612" s="480" t="str">
        <f t="shared" si="425"/>
        <v>U.gw</v>
      </c>
      <c r="N612" s="284">
        <f t="shared" si="432"/>
        <v>313</v>
      </c>
      <c r="O612" s="494" t="str">
        <f>'360'!A138</f>
        <v>WR BG U</v>
      </c>
      <c r="P612" s="284" t="str">
        <f t="shared" si="426"/>
        <v>protéger le monde (et être parmi les puissants)</v>
      </c>
      <c r="Q612" s="432" t="str">
        <f>VLOOKUP(O612,'360'!A137:AN498,13,FALSE)</f>
        <v>W</v>
      </c>
      <c r="R612" s="432" t="str">
        <f>VLOOKUP(O612,'360'!A137:AN498,14,FALSE)</f>
        <v>R</v>
      </c>
      <c r="S612" s="432" t="str">
        <f>VLOOKUP(O612,'360'!A137:AN498,15,FALSE)</f>
        <v>B</v>
      </c>
      <c r="T612" s="432" t="str">
        <f>VLOOKUP(O612,'360'!A137:AN498,16,FALSE)</f>
        <v>G</v>
      </c>
      <c r="U612" s="432" t="str">
        <f>VLOOKUP(O612,'360'!A137:AN498,17,FALSE)</f>
        <v>U</v>
      </c>
      <c r="W612" s="478">
        <f t="shared" si="433"/>
        <v>0.22353653417301456</v>
      </c>
      <c r="X612" s="478">
        <f t="shared" si="433"/>
        <v>0.1915210497682471</v>
      </c>
      <c r="Y612" s="478">
        <f t="shared" si="433"/>
        <v>0.49548669595779693</v>
      </c>
      <c r="Z612" s="478">
        <f t="shared" si="427"/>
        <v>0.88054353489716819</v>
      </c>
      <c r="AA612" s="478">
        <f t="shared" si="419"/>
        <v>0.65449740425402003</v>
      </c>
      <c r="AB612" s="1582">
        <f t="shared" si="434"/>
        <v>0.3857207621239872</v>
      </c>
      <c r="AG612" s="1584">
        <f t="shared" si="435"/>
        <v>0.18096101616531626</v>
      </c>
      <c r="AL612" s="497">
        <f t="shared" si="428"/>
        <v>0.3857207621239872</v>
      </c>
      <c r="AM612" s="468">
        <f t="shared" si="436"/>
        <v>0.22353653417301456</v>
      </c>
      <c r="AN612" s="468">
        <f t="shared" si="436"/>
        <v>0.1915210497682471</v>
      </c>
      <c r="AO612" s="468">
        <f t="shared" si="436"/>
        <v>0.49548669595779693</v>
      </c>
      <c r="AP612" s="468">
        <f t="shared" si="429"/>
        <v>0.88054353489716819</v>
      </c>
      <c r="AQ612" s="468">
        <f t="shared" si="420"/>
        <v>0.65449740425402003</v>
      </c>
      <c r="AT612" s="498">
        <f t="shared" si="437"/>
        <v>2.51011111</v>
      </c>
      <c r="AU612" s="340">
        <f>VLOOKUP($O612,'360'!$A$2:$AN$363,26,FALSE)/100+1/10^(3+AU$476)</f>
        <v>0.81010000000000004</v>
      </c>
      <c r="AV612" s="340">
        <f>VLOOKUP($O612,'360'!$A$2:$AN$363,27,FALSE)/100+1/10^(3+AV$476)</f>
        <v>0.14000010000000002</v>
      </c>
      <c r="AW612" s="340">
        <f>VLOOKUP($O612,'360'!$A$2:$AN$363,28,FALSE)/100+1/10^(3+AW$476)</f>
        <v>0.48000999999999999</v>
      </c>
      <c r="AX612" s="340">
        <f>VLOOKUP($O612,'360'!$A$2:$AN$363,29,FALSE)/100+1/10^(3+AX$476)</f>
        <v>0.70000001000000001</v>
      </c>
      <c r="AY612" s="340">
        <f>VLOOKUP($O612,'360'!$A$2:$AN$363,30,FALSE)/100+1/10^(3+AY$476)</f>
        <v>0.38000099999999998</v>
      </c>
      <c r="BA612" s="499" t="str">
        <f t="shared" si="430"/>
        <v>WR BG U</v>
      </c>
      <c r="BB612" s="284" t="str">
        <f t="shared" si="431"/>
        <v>protéger le monde (et être parmi les puissants)</v>
      </c>
    </row>
    <row r="613" spans="1:54" x14ac:dyDescent="0.15">
      <c r="A613" s="432">
        <v>137</v>
      </c>
      <c r="B613" s="457" t="str">
        <f t="shared" si="421"/>
        <v>WU R BG</v>
      </c>
      <c r="C613" s="284" t="str">
        <f t="shared" si="422"/>
        <v>perfectionner le monde (et faire progresser le monde)</v>
      </c>
      <c r="D613" s="284" t="str">
        <f t="shared" si="423"/>
        <v>proposer les bons schémas d'organisation (et servir la société avec fermeté)</v>
      </c>
      <c r="E613" s="493">
        <f t="shared" si="424"/>
        <v>0.46033781035052934</v>
      </c>
      <c r="F613" s="480" t="str">
        <f t="shared" si="425"/>
        <v>WU.r</v>
      </c>
      <c r="N613" s="284">
        <f t="shared" si="432"/>
        <v>223</v>
      </c>
      <c r="O613" s="494" t="str">
        <f>'360'!A139</f>
        <v>WR GU B</v>
      </c>
      <c r="P613" s="284" t="str">
        <f t="shared" si="426"/>
        <v>assister le monde (et vivre en harmonie -GW-)</v>
      </c>
      <c r="Q613" s="432" t="str">
        <f>VLOOKUP(O613,'360'!A138:AN499,13,FALSE)</f>
        <v>W</v>
      </c>
      <c r="R613" s="432" t="str">
        <f>VLOOKUP(O613,'360'!A138:AN499,14,FALSE)</f>
        <v>R</v>
      </c>
      <c r="S613" s="432" t="str">
        <f>VLOOKUP(O613,'360'!A138:AN499,15,FALSE)</f>
        <v>G</v>
      </c>
      <c r="T613" s="432" t="str">
        <f>VLOOKUP(O613,'360'!A138:AN499,16,FALSE)</f>
        <v>U</v>
      </c>
      <c r="U613" s="432" t="str">
        <f>VLOOKUP(O613,'360'!A138:AN499,17,FALSE)</f>
        <v>B</v>
      </c>
      <c r="W613" s="478">
        <f t="shared" si="433"/>
        <v>0.22353653417301456</v>
      </c>
      <c r="X613" s="478">
        <f t="shared" si="433"/>
        <v>0.51984261485555272</v>
      </c>
      <c r="Y613" s="478">
        <f t="shared" si="433"/>
        <v>0.58867659956005192</v>
      </c>
      <c r="Z613" s="478">
        <f t="shared" si="427"/>
        <v>0.88054353489716819</v>
      </c>
      <c r="AA613" s="478">
        <f t="shared" si="419"/>
        <v>0.8267331100163785</v>
      </c>
      <c r="AB613" s="1582">
        <f t="shared" si="434"/>
        <v>0.50339354058521024</v>
      </c>
      <c r="AG613" s="1584">
        <f t="shared" si="435"/>
        <v>0.33785805411361364</v>
      </c>
      <c r="AL613" s="497">
        <f t="shared" si="428"/>
        <v>0.50339354058521024</v>
      </c>
      <c r="AM613" s="468">
        <f t="shared" si="436"/>
        <v>0.22353653417301456</v>
      </c>
      <c r="AN613" s="468">
        <f t="shared" si="436"/>
        <v>0.51984261485555272</v>
      </c>
      <c r="AO613" s="468">
        <f t="shared" si="436"/>
        <v>0.58867659956005192</v>
      </c>
      <c r="AP613" s="468">
        <f t="shared" si="429"/>
        <v>0.88054353489716819</v>
      </c>
      <c r="AQ613" s="468">
        <f t="shared" si="420"/>
        <v>0.8267331100163785</v>
      </c>
      <c r="AT613" s="498">
        <f t="shared" si="437"/>
        <v>2.51011111</v>
      </c>
      <c r="AU613" s="340">
        <f>VLOOKUP($O613,'360'!$A$2:$AN$363,26,FALSE)/100+1/10^(3+AU$476)</f>
        <v>0.81010000000000004</v>
      </c>
      <c r="AV613" s="340">
        <f>VLOOKUP($O613,'360'!$A$2:$AN$363,27,FALSE)/100+1/10^(3+AV$476)</f>
        <v>0.38000010000000001</v>
      </c>
      <c r="AW613" s="340">
        <f>VLOOKUP($O613,'360'!$A$2:$AN$363,28,FALSE)/100+1/10^(3+AW$476)</f>
        <v>0.14001000000000002</v>
      </c>
      <c r="AX613" s="340">
        <f>VLOOKUP($O613,'360'!$A$2:$AN$363,29,FALSE)/100+1/10^(3+AX$476)</f>
        <v>0.70000001000000001</v>
      </c>
      <c r="AY613" s="340">
        <f>VLOOKUP($O613,'360'!$A$2:$AN$363,30,FALSE)/100+1/10^(3+AY$476)</f>
        <v>0.48000099999999996</v>
      </c>
      <c r="BA613" s="499" t="str">
        <f t="shared" si="430"/>
        <v>WR GU B</v>
      </c>
      <c r="BB613" s="284" t="str">
        <f t="shared" si="431"/>
        <v>assister le monde (et vivre en harmonie -GW-)</v>
      </c>
    </row>
    <row r="614" spans="1:54" x14ac:dyDescent="0.15">
      <c r="A614" s="432">
        <v>138</v>
      </c>
      <c r="B614" s="457" t="str">
        <f t="shared" si="421"/>
        <v>GB RU W</v>
      </c>
      <c r="C614" s="284" t="str">
        <f t="shared" si="422"/>
        <v>servir ses intérêts (et vivre avec légèreté)</v>
      </c>
      <c r="D614" s="284" t="str">
        <f t="shared" si="423"/>
        <v>être son unique priorité (et mettre sa joie au commandes)</v>
      </c>
      <c r="E614" s="493">
        <f t="shared" si="424"/>
        <v>0.45701004763504738</v>
      </c>
      <c r="F614" s="480" t="str">
        <f t="shared" si="425"/>
        <v>BG/w</v>
      </c>
      <c r="N614" s="284">
        <f t="shared" si="432"/>
        <v>282</v>
      </c>
      <c r="O614" s="494" t="str">
        <f>'360'!A140</f>
        <v>WR GB U</v>
      </c>
      <c r="P614" s="284" t="str">
        <f t="shared" si="426"/>
        <v>protéger le monde (et se fondre dans sa tribu)</v>
      </c>
      <c r="Q614" s="432" t="str">
        <f>VLOOKUP(O614,'360'!A139:AN500,13,FALSE)</f>
        <v>W</v>
      </c>
      <c r="R614" s="432" t="str">
        <f>VLOOKUP(O614,'360'!A139:AN500,14,FALSE)</f>
        <v>R</v>
      </c>
      <c r="S614" s="432" t="str">
        <f>VLOOKUP(O614,'360'!A139:AN500,15,FALSE)</f>
        <v>G</v>
      </c>
      <c r="T614" s="432" t="str">
        <f>VLOOKUP(O614,'360'!A139:AN500,16,FALSE)</f>
        <v>B</v>
      </c>
      <c r="U614" s="432" t="str">
        <f>VLOOKUP(O614,'360'!A139:AN500,17,FALSE)</f>
        <v>U</v>
      </c>
      <c r="W614" s="478">
        <f t="shared" si="433"/>
        <v>0.22353653417301456</v>
      </c>
      <c r="X614" s="478">
        <f t="shared" si="433"/>
        <v>0.1915210497682471</v>
      </c>
      <c r="Y614" s="478">
        <f t="shared" si="433"/>
        <v>0.62587450047815085</v>
      </c>
      <c r="Z614" s="478">
        <f t="shared" si="427"/>
        <v>0.88054353489716819</v>
      </c>
      <c r="AA614" s="478">
        <f t="shared" si="419"/>
        <v>0.8267331100163785</v>
      </c>
      <c r="AB614" s="1582">
        <f t="shared" si="434"/>
        <v>0.42328070341221519</v>
      </c>
      <c r="AG614" s="1584">
        <f t="shared" si="435"/>
        <v>0.23104093788295357</v>
      </c>
      <c r="AL614" s="497">
        <f t="shared" si="428"/>
        <v>0.42328070341221519</v>
      </c>
      <c r="AM614" s="468">
        <f t="shared" si="436"/>
        <v>0.22353653417301456</v>
      </c>
      <c r="AN614" s="468">
        <f t="shared" si="436"/>
        <v>0.1915210497682471</v>
      </c>
      <c r="AO614" s="468">
        <f t="shared" si="436"/>
        <v>0.62587450047815085</v>
      </c>
      <c r="AP614" s="468">
        <f t="shared" si="429"/>
        <v>0.88054353489716819</v>
      </c>
      <c r="AQ614" s="468">
        <f t="shared" si="420"/>
        <v>0.8267331100163785</v>
      </c>
      <c r="AT614" s="498">
        <f t="shared" si="437"/>
        <v>2.51011111</v>
      </c>
      <c r="AU614" s="340">
        <f>VLOOKUP($O614,'360'!$A$2:$AN$363,26,FALSE)/100+1/10^(3+AU$476)</f>
        <v>0.81010000000000004</v>
      </c>
      <c r="AV614" s="340">
        <f>VLOOKUP($O614,'360'!$A$2:$AN$363,27,FALSE)/100+1/10^(3+AV$476)</f>
        <v>0.14000010000000002</v>
      </c>
      <c r="AW614" s="340">
        <f>VLOOKUP($O614,'360'!$A$2:$AN$363,28,FALSE)/100+1/10^(3+AW$476)</f>
        <v>0.38001000000000001</v>
      </c>
      <c r="AX614" s="340">
        <f>VLOOKUP($O614,'360'!$A$2:$AN$363,29,FALSE)/100+1/10^(3+AX$476)</f>
        <v>0.70000001000000001</v>
      </c>
      <c r="AY614" s="340">
        <f>VLOOKUP($O614,'360'!$A$2:$AN$363,30,FALSE)/100+1/10^(3+AY$476)</f>
        <v>0.48000099999999996</v>
      </c>
      <c r="BA614" s="499" t="str">
        <f t="shared" si="430"/>
        <v>WR GB U</v>
      </c>
      <c r="BB614" s="284" t="str">
        <f t="shared" si="431"/>
        <v>protéger le monde (et se fondre dans sa tribu)</v>
      </c>
    </row>
    <row r="615" spans="1:54" x14ac:dyDescent="0.15">
      <c r="A615" s="432">
        <v>139</v>
      </c>
      <c r="B615" s="457" t="str">
        <f t="shared" si="421"/>
        <v>UW R BG</v>
      </c>
      <c r="C615" s="284" t="str">
        <f t="shared" si="422"/>
        <v>perfectionner le monde (et œuvrer pour le progrès)</v>
      </c>
      <c r="D615" s="284" t="str">
        <f t="shared" si="423"/>
        <v>proposer les bons schémas d'organisation (et innover avec efficacité)</v>
      </c>
      <c r="E615" s="493">
        <f t="shared" si="424"/>
        <v>0.45633976282491789</v>
      </c>
      <c r="F615" s="480" t="str">
        <f t="shared" si="425"/>
        <v>WU.r</v>
      </c>
      <c r="N615" s="284">
        <f t="shared" si="432"/>
        <v>269</v>
      </c>
      <c r="O615" s="494" t="str">
        <f>'360'!A141</f>
        <v>WG UB R</v>
      </c>
      <c r="P615" s="284" t="str">
        <f t="shared" si="426"/>
        <v>vivre en accord (et structurer le monde -WU-)</v>
      </c>
      <c r="Q615" s="432" t="str">
        <f>VLOOKUP(O615,'360'!A140:AN501,13,FALSE)</f>
        <v>W</v>
      </c>
      <c r="R615" s="432" t="str">
        <f>VLOOKUP(O615,'360'!A140:AN501,14,FALSE)</f>
        <v>G</v>
      </c>
      <c r="S615" s="432" t="str">
        <f>VLOOKUP(O615,'360'!A140:AN501,15,FALSE)</f>
        <v>U</v>
      </c>
      <c r="T615" s="432" t="str">
        <f>VLOOKUP(O615,'360'!A140:AN501,16,FALSE)</f>
        <v>B</v>
      </c>
      <c r="U615" s="432" t="str">
        <f>VLOOKUP(O615,'360'!A140:AN501,17,FALSE)</f>
        <v>R</v>
      </c>
      <c r="W615" s="478">
        <f t="shared" si="433"/>
        <v>0.22353653417301456</v>
      </c>
      <c r="X615" s="478">
        <f t="shared" si="433"/>
        <v>0.65664326697526332</v>
      </c>
      <c r="Y615" s="478">
        <f t="shared" si="433"/>
        <v>0.62587450047815085</v>
      </c>
      <c r="Z615" s="478">
        <f t="shared" si="427"/>
        <v>0.17610871704278819</v>
      </c>
      <c r="AA615" s="478">
        <f t="shared" si="419"/>
        <v>0.82942696546851902</v>
      </c>
      <c r="AB615" s="1582">
        <f t="shared" si="434"/>
        <v>0.45356824265031165</v>
      </c>
      <c r="AG615" s="1584">
        <f t="shared" si="435"/>
        <v>0.27142432353374885</v>
      </c>
      <c r="AL615" s="497">
        <f t="shared" si="428"/>
        <v>0.45356824265031165</v>
      </c>
      <c r="AM615" s="468">
        <f t="shared" si="436"/>
        <v>0.22353653417301456</v>
      </c>
      <c r="AN615" s="468">
        <f t="shared" si="436"/>
        <v>0.65664326697526332</v>
      </c>
      <c r="AO615" s="468">
        <f t="shared" si="436"/>
        <v>0.62587450047815085</v>
      </c>
      <c r="AP615" s="468">
        <f t="shared" si="429"/>
        <v>0.17610871704278819</v>
      </c>
      <c r="AQ615" s="468">
        <f t="shared" si="420"/>
        <v>0.82942696546851902</v>
      </c>
      <c r="AT615" s="498">
        <f t="shared" si="437"/>
        <v>2.51011111</v>
      </c>
      <c r="AU615" s="340">
        <f>VLOOKUP($O615,'360'!$A$2:$AN$363,26,FALSE)/100+1/10^(3+AU$476)</f>
        <v>0.81010000000000004</v>
      </c>
      <c r="AV615" s="340">
        <f>VLOOKUP($O615,'360'!$A$2:$AN$363,27,FALSE)/100+1/10^(3+AV$476)</f>
        <v>0.48000009999999999</v>
      </c>
      <c r="AW615" s="340">
        <f>VLOOKUP($O615,'360'!$A$2:$AN$363,28,FALSE)/100+1/10^(3+AW$476)</f>
        <v>0.38001000000000001</v>
      </c>
      <c r="AX615" s="340">
        <f>VLOOKUP($O615,'360'!$A$2:$AN$363,29,FALSE)/100+1/10^(3+AX$476)</f>
        <v>0.14000001000000001</v>
      </c>
      <c r="AY615" s="340">
        <f>VLOOKUP($O615,'360'!$A$2:$AN$363,30,FALSE)/100+1/10^(3+AY$476)</f>
        <v>0.70000099999999998</v>
      </c>
      <c r="BA615" s="499" t="str">
        <f t="shared" si="430"/>
        <v>WG UB R</v>
      </c>
      <c r="BB615" s="284" t="str">
        <f t="shared" si="431"/>
        <v>vivre en accord (et structurer le monde -WU-)</v>
      </c>
    </row>
    <row r="616" spans="1:54" x14ac:dyDescent="0.15">
      <c r="A616" s="432">
        <v>140</v>
      </c>
      <c r="B616" s="457" t="str">
        <f t="shared" si="421"/>
        <v>U WR BG</v>
      </c>
      <c r="C616" s="284" t="str">
        <f t="shared" si="422"/>
        <v>œuvrer pour l'avenir (et apporter de l'ordre au monde)</v>
      </c>
      <c r="D616" s="284" t="str">
        <f t="shared" si="423"/>
        <v>améliorer les processus sans cesse (et rendre l'organisation efficace)</v>
      </c>
      <c r="E616" s="493">
        <f t="shared" si="424"/>
        <v>0.45492815604172926</v>
      </c>
      <c r="F616" s="480" t="str">
        <f t="shared" si="425"/>
        <v>U.rw</v>
      </c>
      <c r="N616" s="284">
        <f t="shared" si="432"/>
        <v>244</v>
      </c>
      <c r="O616" s="494" t="str">
        <f>'360'!A142</f>
        <v>WG UR B</v>
      </c>
      <c r="P616" s="284" t="str">
        <f t="shared" si="426"/>
        <v>vivre en harmonie -GW- (et être utile au monde)</v>
      </c>
      <c r="Q616" s="432" t="str">
        <f>VLOOKUP(O616,'360'!A141:AN502,13,FALSE)</f>
        <v>W</v>
      </c>
      <c r="R616" s="432" t="str">
        <f>VLOOKUP(O616,'360'!A141:AN502,14,FALSE)</f>
        <v>G</v>
      </c>
      <c r="S616" s="432" t="str">
        <f>VLOOKUP(O616,'360'!A141:AN502,15,FALSE)</f>
        <v>U</v>
      </c>
      <c r="T616" s="432" t="str">
        <f>VLOOKUP(O616,'360'!A141:AN502,16,FALSE)</f>
        <v>R</v>
      </c>
      <c r="U616" s="432" t="str">
        <f>VLOOKUP(O616,'360'!A141:AN502,17,FALSE)</f>
        <v>B</v>
      </c>
      <c r="W616" s="478">
        <f t="shared" si="433"/>
        <v>0.22353653417301456</v>
      </c>
      <c r="X616" s="478">
        <f t="shared" si="433"/>
        <v>0.65664326697526332</v>
      </c>
      <c r="Y616" s="478">
        <f t="shared" si="433"/>
        <v>0.58867659956005192</v>
      </c>
      <c r="Z616" s="478">
        <f t="shared" si="427"/>
        <v>0.47800935326609389</v>
      </c>
      <c r="AA616" s="478">
        <f t="shared" si="419"/>
        <v>0.82942696546851902</v>
      </c>
      <c r="AB616" s="1582">
        <f t="shared" si="434"/>
        <v>0.48638208062979926</v>
      </c>
      <c r="AG616" s="1584">
        <f t="shared" si="435"/>
        <v>0.31517610750639902</v>
      </c>
      <c r="AL616" s="497">
        <f t="shared" si="428"/>
        <v>0.48638208062979926</v>
      </c>
      <c r="AM616" s="468">
        <f t="shared" si="436"/>
        <v>0.22353653417301456</v>
      </c>
      <c r="AN616" s="468">
        <f t="shared" si="436"/>
        <v>0.65664326697526332</v>
      </c>
      <c r="AO616" s="468">
        <f t="shared" si="436"/>
        <v>0.58867659956005192</v>
      </c>
      <c r="AP616" s="468">
        <f t="shared" si="429"/>
        <v>0.47800935326609389</v>
      </c>
      <c r="AQ616" s="468">
        <f t="shared" si="420"/>
        <v>0.82942696546851902</v>
      </c>
      <c r="AT616" s="498">
        <f t="shared" si="437"/>
        <v>2.51011111</v>
      </c>
      <c r="AU616" s="340">
        <f>VLOOKUP($O616,'360'!$A$2:$AN$363,26,FALSE)/100+1/10^(3+AU$476)</f>
        <v>0.81010000000000004</v>
      </c>
      <c r="AV616" s="340">
        <f>VLOOKUP($O616,'360'!$A$2:$AN$363,27,FALSE)/100+1/10^(3+AV$476)</f>
        <v>0.48000009999999999</v>
      </c>
      <c r="AW616" s="340">
        <f>VLOOKUP($O616,'360'!$A$2:$AN$363,28,FALSE)/100+1/10^(3+AW$476)</f>
        <v>0.14001000000000002</v>
      </c>
      <c r="AX616" s="340">
        <f>VLOOKUP($O616,'360'!$A$2:$AN$363,29,FALSE)/100+1/10^(3+AX$476)</f>
        <v>0.38000001</v>
      </c>
      <c r="AY616" s="340">
        <f>VLOOKUP($O616,'360'!$A$2:$AN$363,30,FALSE)/100+1/10^(3+AY$476)</f>
        <v>0.70000099999999998</v>
      </c>
      <c r="BA616" s="499" t="str">
        <f t="shared" si="430"/>
        <v>WG UR B</v>
      </c>
      <c r="BB616" s="284" t="str">
        <f t="shared" si="431"/>
        <v>vivre en harmonie -GW- (et être utile au monde)</v>
      </c>
    </row>
    <row r="617" spans="1:54" x14ac:dyDescent="0.15">
      <c r="A617" s="432">
        <v>141</v>
      </c>
      <c r="B617" s="457" t="str">
        <f t="shared" si="421"/>
        <v>BG RU W</v>
      </c>
      <c r="C617" s="284" t="str">
        <f t="shared" si="422"/>
        <v>servir ses intérêts (et être tout-puissant -BR)</v>
      </c>
      <c r="D617" s="284" t="str">
        <f t="shared" si="423"/>
        <v>être son unique priorité (et obtenir satisfaction sans limite)</v>
      </c>
      <c r="E617" s="493">
        <f t="shared" si="424"/>
        <v>0.45471824436915576</v>
      </c>
      <c r="F617" s="480" t="str">
        <f t="shared" si="425"/>
        <v>BG/w</v>
      </c>
      <c r="N617" s="284">
        <f t="shared" si="432"/>
        <v>309</v>
      </c>
      <c r="O617" s="494" t="str">
        <f>'360'!A143</f>
        <v>WG BU R</v>
      </c>
      <c r="P617" s="284" t="str">
        <f t="shared" si="426"/>
        <v>vivre en accord (et gouverner le monde)</v>
      </c>
      <c r="Q617" s="432" t="str">
        <f>VLOOKUP(O617,'360'!A142:AN503,13,FALSE)</f>
        <v>W</v>
      </c>
      <c r="R617" s="432" t="str">
        <f>VLOOKUP(O617,'360'!A142:AN503,14,FALSE)</f>
        <v>G</v>
      </c>
      <c r="S617" s="432" t="str">
        <f>VLOOKUP(O617,'360'!A142:AN503,15,FALSE)</f>
        <v>B</v>
      </c>
      <c r="T617" s="432" t="str">
        <f>VLOOKUP(O617,'360'!A142:AN503,16,FALSE)</f>
        <v>U</v>
      </c>
      <c r="U617" s="432" t="str">
        <f>VLOOKUP(O617,'360'!A142:AN503,17,FALSE)</f>
        <v>R</v>
      </c>
      <c r="W617" s="478">
        <f t="shared" si="433"/>
        <v>0.22353653417301456</v>
      </c>
      <c r="X617" s="478">
        <f t="shared" si="433"/>
        <v>0.51984261485555272</v>
      </c>
      <c r="Y617" s="478">
        <f t="shared" si="433"/>
        <v>0.49548669595779693</v>
      </c>
      <c r="Z617" s="478">
        <f t="shared" si="427"/>
        <v>0.17610871704278819</v>
      </c>
      <c r="AA617" s="478">
        <f t="shared" si="419"/>
        <v>0.82942696546851902</v>
      </c>
      <c r="AB617" s="1582">
        <f t="shared" si="434"/>
        <v>0.39101050784765135</v>
      </c>
      <c r="AG617" s="1584">
        <f t="shared" si="435"/>
        <v>0.18801401046353514</v>
      </c>
      <c r="AL617" s="497">
        <f t="shared" si="428"/>
        <v>0.39101050784765135</v>
      </c>
      <c r="AM617" s="468">
        <f t="shared" si="436"/>
        <v>0.22353653417301456</v>
      </c>
      <c r="AN617" s="468">
        <f t="shared" si="436"/>
        <v>0.51984261485555272</v>
      </c>
      <c r="AO617" s="468">
        <f t="shared" si="436"/>
        <v>0.49548669595779693</v>
      </c>
      <c r="AP617" s="468">
        <f t="shared" si="429"/>
        <v>0.17610871704278819</v>
      </c>
      <c r="AQ617" s="468">
        <f t="shared" si="420"/>
        <v>0.82942696546851902</v>
      </c>
      <c r="AT617" s="498">
        <f t="shared" si="437"/>
        <v>2.51011111</v>
      </c>
      <c r="AU617" s="340">
        <f>VLOOKUP($O617,'360'!$A$2:$AN$363,26,FALSE)/100+1/10^(3+AU$476)</f>
        <v>0.81010000000000004</v>
      </c>
      <c r="AV617" s="340">
        <f>VLOOKUP($O617,'360'!$A$2:$AN$363,27,FALSE)/100+1/10^(3+AV$476)</f>
        <v>0.38000010000000001</v>
      </c>
      <c r="AW617" s="340">
        <f>VLOOKUP($O617,'360'!$A$2:$AN$363,28,FALSE)/100+1/10^(3+AW$476)</f>
        <v>0.48000999999999999</v>
      </c>
      <c r="AX617" s="340">
        <f>VLOOKUP($O617,'360'!$A$2:$AN$363,29,FALSE)/100+1/10^(3+AX$476)</f>
        <v>0.14000001000000001</v>
      </c>
      <c r="AY617" s="340">
        <f>VLOOKUP($O617,'360'!$A$2:$AN$363,30,FALSE)/100+1/10^(3+AY$476)</f>
        <v>0.70000099999999998</v>
      </c>
      <c r="BA617" s="499" t="str">
        <f t="shared" si="430"/>
        <v>WG BU R</v>
      </c>
      <c r="BB617" s="284" t="str">
        <f t="shared" si="431"/>
        <v>vivre en accord (et gouverner le monde)</v>
      </c>
    </row>
    <row r="618" spans="1:54" x14ac:dyDescent="0.15">
      <c r="A618" s="432">
        <v>142</v>
      </c>
      <c r="B618" s="457" t="str">
        <f t="shared" si="421"/>
        <v>R WU BG</v>
      </c>
      <c r="C618" s="284" t="str">
        <f t="shared" si="422"/>
        <v>impulser le progrès (et faire progresser le monde)</v>
      </c>
      <c r="D618" s="284" t="str">
        <f t="shared" si="423"/>
        <v>être à l'origine des changements bénéfiques (et servir la société avec fermeté)</v>
      </c>
      <c r="E618" s="493">
        <f t="shared" si="424"/>
        <v>0.45368497444757327</v>
      </c>
      <c r="F618" s="480" t="str">
        <f t="shared" si="425"/>
        <v>R.wu</v>
      </c>
      <c r="N618" s="284">
        <f t="shared" si="432"/>
        <v>348</v>
      </c>
      <c r="O618" s="494" t="str">
        <f>'360'!A144</f>
        <v>WG BR U</v>
      </c>
      <c r="P618" s="284" t="str">
        <f t="shared" si="426"/>
        <v>se fondre dans sa tribu (et être parmi les puissants)</v>
      </c>
      <c r="Q618" s="432" t="str">
        <f>VLOOKUP(O618,'360'!A143:AN504,13,FALSE)</f>
        <v>W</v>
      </c>
      <c r="R618" s="432" t="str">
        <f>VLOOKUP(O618,'360'!A143:AN504,14,FALSE)</f>
        <v>G</v>
      </c>
      <c r="S618" s="432" t="str">
        <f>VLOOKUP(O618,'360'!A143:AN504,15,FALSE)</f>
        <v>B</v>
      </c>
      <c r="T618" s="432" t="str">
        <f>VLOOKUP(O618,'360'!A143:AN504,16,FALSE)</f>
        <v>R</v>
      </c>
      <c r="U618" s="432" t="str">
        <f>VLOOKUP(O618,'360'!A143:AN504,17,FALSE)</f>
        <v>U</v>
      </c>
      <c r="W618" s="478">
        <f t="shared" si="433"/>
        <v>0.22353653417301456</v>
      </c>
      <c r="X618" s="478">
        <f t="shared" si="433"/>
        <v>0.1915210497682471</v>
      </c>
      <c r="Y618" s="478">
        <f t="shared" si="433"/>
        <v>0.49548669595779693</v>
      </c>
      <c r="Z618" s="478">
        <f t="shared" si="427"/>
        <v>0.47800935326609389</v>
      </c>
      <c r="AA618" s="478">
        <f t="shared" si="419"/>
        <v>0.82942696546851902</v>
      </c>
      <c r="AB618" s="1582">
        <f t="shared" si="434"/>
        <v>0.3437115086541439</v>
      </c>
      <c r="AG618" s="1584">
        <f t="shared" si="435"/>
        <v>0.1249486782055252</v>
      </c>
      <c r="AL618" s="497">
        <f t="shared" si="428"/>
        <v>0.3437115086541439</v>
      </c>
      <c r="AM618" s="468">
        <f t="shared" si="436"/>
        <v>0.22353653417301456</v>
      </c>
      <c r="AN618" s="468">
        <f t="shared" si="436"/>
        <v>0.1915210497682471</v>
      </c>
      <c r="AO618" s="468">
        <f t="shared" si="436"/>
        <v>0.49548669595779693</v>
      </c>
      <c r="AP618" s="468">
        <f t="shared" si="429"/>
        <v>0.47800935326609389</v>
      </c>
      <c r="AQ618" s="468">
        <f t="shared" si="420"/>
        <v>0.82942696546851902</v>
      </c>
      <c r="AT618" s="498">
        <f t="shared" si="437"/>
        <v>2.51011111</v>
      </c>
      <c r="AU618" s="340">
        <f>VLOOKUP($O618,'360'!$A$2:$AN$363,26,FALSE)/100+1/10^(3+AU$476)</f>
        <v>0.81010000000000004</v>
      </c>
      <c r="AV618" s="340">
        <f>VLOOKUP($O618,'360'!$A$2:$AN$363,27,FALSE)/100+1/10^(3+AV$476)</f>
        <v>0.14000010000000002</v>
      </c>
      <c r="AW618" s="340">
        <f>VLOOKUP($O618,'360'!$A$2:$AN$363,28,FALSE)/100+1/10^(3+AW$476)</f>
        <v>0.48000999999999999</v>
      </c>
      <c r="AX618" s="340">
        <f>VLOOKUP($O618,'360'!$A$2:$AN$363,29,FALSE)/100+1/10^(3+AX$476)</f>
        <v>0.38000001</v>
      </c>
      <c r="AY618" s="340">
        <f>VLOOKUP($O618,'360'!$A$2:$AN$363,30,FALSE)/100+1/10^(3+AY$476)</f>
        <v>0.70000099999999998</v>
      </c>
      <c r="BA618" s="499" t="str">
        <f t="shared" si="430"/>
        <v>WG BR U</v>
      </c>
      <c r="BB618" s="284" t="str">
        <f t="shared" si="431"/>
        <v>se fondre dans sa tribu (et être parmi les puissants)</v>
      </c>
    </row>
    <row r="619" spans="1:54" x14ac:dyDescent="0.15">
      <c r="A619" s="432">
        <v>143</v>
      </c>
      <c r="B619" s="457" t="str">
        <f t="shared" si="421"/>
        <v>W UR GB</v>
      </c>
      <c r="C619" s="284" t="str">
        <f t="shared" si="422"/>
        <v>être utile (et être utile au monde)</v>
      </c>
      <c r="D619" s="284" t="str">
        <f t="shared" si="423"/>
        <v>mettre son intelligence au service de la société (et être efficace dans le respect du système)</v>
      </c>
      <c r="E619" s="493">
        <f t="shared" si="424"/>
        <v>0.4531445569063825</v>
      </c>
      <c r="F619" s="480" t="str">
        <f t="shared" si="425"/>
        <v>W.ur</v>
      </c>
      <c r="N619" s="284">
        <f t="shared" si="432"/>
        <v>262</v>
      </c>
      <c r="O619" s="494" t="str">
        <f>'360'!A145</f>
        <v>WG RU B</v>
      </c>
      <c r="P619" s="284" t="str">
        <f t="shared" si="426"/>
        <v>vivre en harmonie -GW- (et assister le monde)</v>
      </c>
      <c r="Q619" s="432" t="str">
        <f>VLOOKUP(O619,'360'!A144:AN505,13,FALSE)</f>
        <v>W</v>
      </c>
      <c r="R619" s="432" t="str">
        <f>VLOOKUP(O619,'360'!A144:AN505,14,FALSE)</f>
        <v>G</v>
      </c>
      <c r="S619" s="432" t="str">
        <f>VLOOKUP(O619,'360'!A144:AN505,15,FALSE)</f>
        <v>R</v>
      </c>
      <c r="T619" s="432" t="str">
        <f>VLOOKUP(O619,'360'!A144:AN505,16,FALSE)</f>
        <v>U</v>
      </c>
      <c r="U619" s="432" t="str">
        <f>VLOOKUP(O619,'360'!A144:AN505,17,FALSE)</f>
        <v>B</v>
      </c>
      <c r="W619" s="478">
        <f t="shared" si="433"/>
        <v>0.22353653417301456</v>
      </c>
      <c r="X619" s="478">
        <f t="shared" si="433"/>
        <v>0.51984261485555272</v>
      </c>
      <c r="Y619" s="478">
        <f t="shared" si="433"/>
        <v>0.58867659956005192</v>
      </c>
      <c r="Z619" s="478">
        <f t="shared" si="427"/>
        <v>0.60380128502580455</v>
      </c>
      <c r="AA619" s="478">
        <f t="shared" si="419"/>
        <v>0.82942696546851902</v>
      </c>
      <c r="AB619" s="1582">
        <f t="shared" si="434"/>
        <v>0.46667416429917119</v>
      </c>
      <c r="AG619" s="1584">
        <f t="shared" si="435"/>
        <v>0.28889888573222827</v>
      </c>
      <c r="AL619" s="497">
        <f t="shared" si="428"/>
        <v>0.46667416429917119</v>
      </c>
      <c r="AM619" s="468">
        <f t="shared" si="436"/>
        <v>0.22353653417301456</v>
      </c>
      <c r="AN619" s="468">
        <f t="shared" si="436"/>
        <v>0.51984261485555272</v>
      </c>
      <c r="AO619" s="468">
        <f t="shared" si="436"/>
        <v>0.58867659956005192</v>
      </c>
      <c r="AP619" s="468">
        <f t="shared" si="429"/>
        <v>0.60380128502580455</v>
      </c>
      <c r="AQ619" s="468">
        <f t="shared" si="420"/>
        <v>0.82942696546851902</v>
      </c>
      <c r="AT619" s="498">
        <f t="shared" si="437"/>
        <v>2.51011111</v>
      </c>
      <c r="AU619" s="340">
        <f>VLOOKUP($O619,'360'!$A$2:$AN$363,26,FALSE)/100+1/10^(3+AU$476)</f>
        <v>0.81010000000000004</v>
      </c>
      <c r="AV619" s="340">
        <f>VLOOKUP($O619,'360'!$A$2:$AN$363,27,FALSE)/100+1/10^(3+AV$476)</f>
        <v>0.38000010000000001</v>
      </c>
      <c r="AW619" s="340">
        <f>VLOOKUP($O619,'360'!$A$2:$AN$363,28,FALSE)/100+1/10^(3+AW$476)</f>
        <v>0.14001000000000002</v>
      </c>
      <c r="AX619" s="340">
        <f>VLOOKUP($O619,'360'!$A$2:$AN$363,29,FALSE)/100+1/10^(3+AX$476)</f>
        <v>0.48000000999999998</v>
      </c>
      <c r="AY619" s="340">
        <f>VLOOKUP($O619,'360'!$A$2:$AN$363,30,FALSE)/100+1/10^(3+AY$476)</f>
        <v>0.70000099999999998</v>
      </c>
      <c r="BA619" s="499" t="str">
        <f t="shared" si="430"/>
        <v>WG RU B</v>
      </c>
      <c r="BB619" s="284" t="str">
        <f t="shared" si="431"/>
        <v>vivre en harmonie -GW- (et assister le monde)</v>
      </c>
    </row>
    <row r="620" spans="1:54" x14ac:dyDescent="0.15">
      <c r="A620" s="432">
        <v>144</v>
      </c>
      <c r="B620" s="457" t="str">
        <f t="shared" si="421"/>
        <v>GU BW R</v>
      </c>
      <c r="C620" s="284" t="str">
        <f t="shared" si="422"/>
        <v>vivre dans la raison (et construire une vie parfaite)</v>
      </c>
      <c r="D620" s="284" t="str">
        <f t="shared" si="423"/>
        <v>suivre une démarche d'adaptation (et organiser une vie de satisfaction)</v>
      </c>
      <c r="E620" s="493">
        <f t="shared" si="424"/>
        <v>0.44604278345231307</v>
      </c>
      <c r="F620" s="480" t="str">
        <f t="shared" si="425"/>
        <v>GU/r</v>
      </c>
      <c r="N620" s="284">
        <f t="shared" si="432"/>
        <v>312</v>
      </c>
      <c r="O620" s="494" t="str">
        <f>'360'!A146</f>
        <v>WG RB U</v>
      </c>
      <c r="P620" s="284" t="str">
        <f t="shared" si="426"/>
        <v>se fondre dans sa tribu (et protéger le monde)</v>
      </c>
      <c r="Q620" s="432" t="str">
        <f>VLOOKUP(O620,'360'!A145:AN506,13,FALSE)</f>
        <v>W</v>
      </c>
      <c r="R620" s="432" t="str">
        <f>VLOOKUP(O620,'360'!A145:AN506,14,FALSE)</f>
        <v>G</v>
      </c>
      <c r="S620" s="432" t="str">
        <f>VLOOKUP(O620,'360'!A145:AN506,15,FALSE)</f>
        <v>R</v>
      </c>
      <c r="T620" s="432" t="str">
        <f>VLOOKUP(O620,'360'!A145:AN506,16,FALSE)</f>
        <v>B</v>
      </c>
      <c r="U620" s="432" t="str">
        <f>VLOOKUP(O620,'360'!A145:AN506,17,FALSE)</f>
        <v>U</v>
      </c>
      <c r="W620" s="478">
        <f t="shared" si="433"/>
        <v>0.22353653417301456</v>
      </c>
      <c r="X620" s="478">
        <f t="shared" si="433"/>
        <v>0.1915210497682471</v>
      </c>
      <c r="Y620" s="478">
        <f t="shared" si="433"/>
        <v>0.62587450047815085</v>
      </c>
      <c r="Z620" s="478">
        <f t="shared" si="427"/>
        <v>0.60380128502580455</v>
      </c>
      <c r="AA620" s="478">
        <f t="shared" si="419"/>
        <v>0.82942696546851902</v>
      </c>
      <c r="AB620" s="1582">
        <f t="shared" si="434"/>
        <v>0.38656132712617614</v>
      </c>
      <c r="AG620" s="1584">
        <f t="shared" si="435"/>
        <v>0.18208176950156818</v>
      </c>
      <c r="AL620" s="497">
        <f t="shared" si="428"/>
        <v>0.38656132712617614</v>
      </c>
      <c r="AM620" s="468">
        <f t="shared" si="436"/>
        <v>0.22353653417301456</v>
      </c>
      <c r="AN620" s="468">
        <f t="shared" si="436"/>
        <v>0.1915210497682471</v>
      </c>
      <c r="AO620" s="468">
        <f t="shared" si="436"/>
        <v>0.62587450047815085</v>
      </c>
      <c r="AP620" s="468">
        <f t="shared" si="429"/>
        <v>0.60380128502580455</v>
      </c>
      <c r="AQ620" s="468">
        <f t="shared" si="420"/>
        <v>0.82942696546851902</v>
      </c>
      <c r="AT620" s="498">
        <f t="shared" si="437"/>
        <v>2.51011111</v>
      </c>
      <c r="AU620" s="340">
        <f>VLOOKUP($O620,'360'!$A$2:$AN$363,26,FALSE)/100+1/10^(3+AU$476)</f>
        <v>0.81010000000000004</v>
      </c>
      <c r="AV620" s="340">
        <f>VLOOKUP($O620,'360'!$A$2:$AN$363,27,FALSE)/100+1/10^(3+AV$476)</f>
        <v>0.14000010000000002</v>
      </c>
      <c r="AW620" s="340">
        <f>VLOOKUP($O620,'360'!$A$2:$AN$363,28,FALSE)/100+1/10^(3+AW$476)</f>
        <v>0.38001000000000001</v>
      </c>
      <c r="AX620" s="340">
        <f>VLOOKUP($O620,'360'!$A$2:$AN$363,29,FALSE)/100+1/10^(3+AX$476)</f>
        <v>0.48000000999999998</v>
      </c>
      <c r="AY620" s="340">
        <f>VLOOKUP($O620,'360'!$A$2:$AN$363,30,FALSE)/100+1/10^(3+AY$476)</f>
        <v>0.70000099999999998</v>
      </c>
      <c r="BA620" s="499" t="str">
        <f t="shared" si="430"/>
        <v>WG RB U</v>
      </c>
      <c r="BB620" s="284" t="str">
        <f t="shared" si="431"/>
        <v>se fondre dans sa tribu (et protéger le monde)</v>
      </c>
    </row>
    <row r="621" spans="1:54" x14ac:dyDescent="0.15">
      <c r="A621" s="432">
        <v>145</v>
      </c>
      <c r="B621" s="457" t="str">
        <f t="shared" si="421"/>
        <v>RG W UB</v>
      </c>
      <c r="C621" s="284" t="str">
        <f t="shared" si="422"/>
        <v>vivre avec festivité (et assister le monde)</v>
      </c>
      <c r="D621" s="284" t="str">
        <f t="shared" si="423"/>
        <v>faire de sa vie une fête (et servir la société sans enjeu de pouvoir)</v>
      </c>
      <c r="E621" s="493">
        <f t="shared" si="424"/>
        <v>0.44597878047996087</v>
      </c>
      <c r="F621" s="480" t="str">
        <f t="shared" si="425"/>
        <v>RG.w</v>
      </c>
      <c r="N621" s="284">
        <f t="shared" si="432"/>
        <v>220</v>
      </c>
      <c r="O621" s="494" t="str">
        <f>'360'!A147</f>
        <v>UW BR G</v>
      </c>
      <c r="P621" s="284" t="str">
        <f t="shared" si="426"/>
        <v>apporter de l'ordre au monde (et réussir coûte que coûte -UB-)</v>
      </c>
      <c r="Q621" s="432" t="str">
        <f>VLOOKUP(O621,'360'!A146:AN507,13,FALSE)</f>
        <v>U</v>
      </c>
      <c r="R621" s="432" t="str">
        <f>VLOOKUP(O621,'360'!A146:AN507,14,FALSE)</f>
        <v>W</v>
      </c>
      <c r="S621" s="432" t="str">
        <f>VLOOKUP(O621,'360'!A146:AN507,15,FALSE)</f>
        <v>B</v>
      </c>
      <c r="T621" s="432" t="str">
        <f>VLOOKUP(O621,'360'!A146:AN507,16,FALSE)</f>
        <v>R</v>
      </c>
      <c r="U621" s="432" t="str">
        <f>VLOOKUP(O621,'360'!A146:AN507,17,FALSE)</f>
        <v>G</v>
      </c>
      <c r="W621" s="478">
        <f t="shared" si="433"/>
        <v>0.25865868637845896</v>
      </c>
      <c r="X621" s="478">
        <f t="shared" si="433"/>
        <v>0.90245750271603853</v>
      </c>
      <c r="Y621" s="478">
        <f t="shared" si="433"/>
        <v>0.49548669595779693</v>
      </c>
      <c r="Z621" s="478">
        <f t="shared" si="427"/>
        <v>0.47800935326609389</v>
      </c>
      <c r="AA621" s="478">
        <f t="shared" si="419"/>
        <v>0.2411317104243596</v>
      </c>
      <c r="AB621" s="1582">
        <f t="shared" si="434"/>
        <v>0.50578226317242581</v>
      </c>
      <c r="AG621" s="1584">
        <f t="shared" si="435"/>
        <v>0.34104301756323441</v>
      </c>
      <c r="AL621" s="497">
        <f t="shared" si="428"/>
        <v>0.50578226317242581</v>
      </c>
      <c r="AM621" s="468">
        <f t="shared" si="436"/>
        <v>0.25865868637845896</v>
      </c>
      <c r="AN621" s="468">
        <f t="shared" si="436"/>
        <v>0.90245750271603853</v>
      </c>
      <c r="AO621" s="468">
        <f t="shared" si="436"/>
        <v>0.49548669595779693</v>
      </c>
      <c r="AP621" s="468">
        <f t="shared" si="429"/>
        <v>0.47800935326609389</v>
      </c>
      <c r="AQ621" s="468">
        <f t="shared" si="420"/>
        <v>0.2411317104243596</v>
      </c>
      <c r="AT621" s="498">
        <f t="shared" si="437"/>
        <v>2.5101111099999995</v>
      </c>
      <c r="AU621" s="340">
        <f>VLOOKUP($O621,'360'!$A$2:$AN$363,26,FALSE)/100+1/10^(3+AU$476)</f>
        <v>0.70009999999999994</v>
      </c>
      <c r="AV621" s="340">
        <f>VLOOKUP($O621,'360'!$A$2:$AN$363,27,FALSE)/100+1/10^(3+AV$476)</f>
        <v>0.8100001</v>
      </c>
      <c r="AW621" s="340">
        <f>VLOOKUP($O621,'360'!$A$2:$AN$363,28,FALSE)/100+1/10^(3+AW$476)</f>
        <v>0.48000999999999999</v>
      </c>
      <c r="AX621" s="340">
        <f>VLOOKUP($O621,'360'!$A$2:$AN$363,29,FALSE)/100+1/10^(3+AX$476)</f>
        <v>0.38000001</v>
      </c>
      <c r="AY621" s="340">
        <f>VLOOKUP($O621,'360'!$A$2:$AN$363,30,FALSE)/100+1/10^(3+AY$476)</f>
        <v>0.14000100000000001</v>
      </c>
      <c r="BA621" s="499" t="str">
        <f t="shared" si="430"/>
        <v>UW BR G</v>
      </c>
      <c r="BB621" s="284" t="str">
        <f t="shared" si="431"/>
        <v>apporter de l'ordre au monde (et réussir coûte que coûte -UB-)</v>
      </c>
    </row>
    <row r="622" spans="1:54" x14ac:dyDescent="0.15">
      <c r="A622" s="432">
        <v>146</v>
      </c>
      <c r="B622" s="457" t="str">
        <f t="shared" si="421"/>
        <v>G UW BR</v>
      </c>
      <c r="C622" s="284" t="str">
        <f t="shared" si="422"/>
        <v>vivre en douceur (et vivre dans la raison)</v>
      </c>
      <c r="D622" s="284" t="str">
        <f t="shared" si="423"/>
        <v>apprécier son accord avec la société (et suivre une démarche d'adaptation)</v>
      </c>
      <c r="E622" s="493">
        <f t="shared" si="424"/>
        <v>0.44398685765425555</v>
      </c>
      <c r="F622" s="480" t="str">
        <f t="shared" si="425"/>
        <v>G.wu</v>
      </c>
      <c r="N622" s="284">
        <f t="shared" si="432"/>
        <v>236</v>
      </c>
      <c r="O622" s="494" t="str">
        <f>'360'!A148</f>
        <v>UW BG R</v>
      </c>
      <c r="P622" s="284" t="str">
        <f t="shared" si="426"/>
        <v>structurer le monde -WU- (et réaliser ses ambitions)</v>
      </c>
      <c r="Q622" s="432" t="str">
        <f>VLOOKUP(O622,'360'!A147:AN508,13,FALSE)</f>
        <v>U</v>
      </c>
      <c r="R622" s="432" t="str">
        <f>VLOOKUP(O622,'360'!A147:AN508,14,FALSE)</f>
        <v>W</v>
      </c>
      <c r="S622" s="432" t="str">
        <f>VLOOKUP(O622,'360'!A147:AN508,15,FALSE)</f>
        <v>B</v>
      </c>
      <c r="T622" s="432" t="str">
        <f>VLOOKUP(O622,'360'!A147:AN508,16,FALSE)</f>
        <v>G</v>
      </c>
      <c r="U622" s="432" t="str">
        <f>VLOOKUP(O622,'360'!A147:AN508,17,FALSE)</f>
        <v>R</v>
      </c>
      <c r="W622" s="478">
        <f t="shared" si="433"/>
        <v>0.25865868637845896</v>
      </c>
      <c r="X622" s="478">
        <f t="shared" si="433"/>
        <v>0.90245750271603853</v>
      </c>
      <c r="Y622" s="478">
        <f t="shared" si="433"/>
        <v>0.49548669595779693</v>
      </c>
      <c r="Z622" s="478">
        <f t="shared" si="427"/>
        <v>0.17610871704278819</v>
      </c>
      <c r="AA622" s="478">
        <f t="shared" si="419"/>
        <v>0.65449740425402003</v>
      </c>
      <c r="AB622" s="1582">
        <f t="shared" si="434"/>
        <v>0.49308655793129574</v>
      </c>
      <c r="AG622" s="1584">
        <f t="shared" si="435"/>
        <v>0.32411541057506099</v>
      </c>
      <c r="AL622" s="497">
        <f t="shared" si="428"/>
        <v>0.49308655793129574</v>
      </c>
      <c r="AM622" s="468">
        <f t="shared" si="436"/>
        <v>0.25865868637845896</v>
      </c>
      <c r="AN622" s="468">
        <f t="shared" si="436"/>
        <v>0.90245750271603853</v>
      </c>
      <c r="AO622" s="468">
        <f t="shared" si="436"/>
        <v>0.49548669595779693</v>
      </c>
      <c r="AP622" s="468">
        <f t="shared" si="429"/>
        <v>0.17610871704278819</v>
      </c>
      <c r="AQ622" s="468">
        <f t="shared" si="420"/>
        <v>0.65449740425402003</v>
      </c>
      <c r="AT622" s="498">
        <f t="shared" si="437"/>
        <v>2.51011111</v>
      </c>
      <c r="AU622" s="340">
        <f>VLOOKUP($O622,'360'!$A$2:$AN$363,26,FALSE)/100+1/10^(3+AU$476)</f>
        <v>0.70009999999999994</v>
      </c>
      <c r="AV622" s="340">
        <f>VLOOKUP($O622,'360'!$A$2:$AN$363,27,FALSE)/100+1/10^(3+AV$476)</f>
        <v>0.8100001</v>
      </c>
      <c r="AW622" s="340">
        <f>VLOOKUP($O622,'360'!$A$2:$AN$363,28,FALSE)/100+1/10^(3+AW$476)</f>
        <v>0.48000999999999999</v>
      </c>
      <c r="AX622" s="340">
        <f>VLOOKUP($O622,'360'!$A$2:$AN$363,29,FALSE)/100+1/10^(3+AX$476)</f>
        <v>0.14000001000000001</v>
      </c>
      <c r="AY622" s="340">
        <f>VLOOKUP($O622,'360'!$A$2:$AN$363,30,FALSE)/100+1/10^(3+AY$476)</f>
        <v>0.38000099999999998</v>
      </c>
      <c r="BA622" s="499" t="str">
        <f t="shared" si="430"/>
        <v>UW BG R</v>
      </c>
      <c r="BB622" s="284" t="str">
        <f t="shared" si="431"/>
        <v>structurer le monde -WU- (et réaliser ses ambitions)</v>
      </c>
    </row>
    <row r="623" spans="1:54" x14ac:dyDescent="0.15">
      <c r="A623" s="432">
        <v>147</v>
      </c>
      <c r="B623" s="457" t="str">
        <f t="shared" si="421"/>
        <v>BR U WG</v>
      </c>
      <c r="C623" s="284" t="str">
        <f t="shared" si="422"/>
        <v>réussir toute entreprise (et réussir coûte que coûte -UB-)</v>
      </c>
      <c r="D623" s="284" t="str">
        <f t="shared" si="423"/>
        <v>toucher à tout avec succès (et atteindre ses objectifs avec fermeté)</v>
      </c>
      <c r="E623" s="493">
        <f t="shared" si="424"/>
        <v>0.44351614007006851</v>
      </c>
      <c r="F623" s="480" t="str">
        <f t="shared" si="425"/>
        <v>BR.u</v>
      </c>
      <c r="N623" s="284">
        <f t="shared" si="432"/>
        <v>181</v>
      </c>
      <c r="O623" s="494" t="str">
        <f>'360'!A149</f>
        <v>UW RB G</v>
      </c>
      <c r="P623" s="284" t="str">
        <f t="shared" si="426"/>
        <v>apporter de l'ordre au monde (et œuvrer pour le progrès)</v>
      </c>
      <c r="Q623" s="432" t="str">
        <f>VLOOKUP(O623,'360'!A148:AN509,13,FALSE)</f>
        <v>U</v>
      </c>
      <c r="R623" s="432" t="str">
        <f>VLOOKUP(O623,'360'!A148:AN509,14,FALSE)</f>
        <v>W</v>
      </c>
      <c r="S623" s="432" t="str">
        <f>VLOOKUP(O623,'360'!A148:AN509,15,FALSE)</f>
        <v>R</v>
      </c>
      <c r="T623" s="432" t="str">
        <f>VLOOKUP(O623,'360'!A148:AN509,16,FALSE)</f>
        <v>B</v>
      </c>
      <c r="U623" s="432" t="str">
        <f>VLOOKUP(O623,'360'!A148:AN509,17,FALSE)</f>
        <v>G</v>
      </c>
      <c r="W623" s="478">
        <f t="shared" si="433"/>
        <v>0.25865868637845896</v>
      </c>
      <c r="X623" s="478">
        <f t="shared" si="433"/>
        <v>0.90245750271603853</v>
      </c>
      <c r="Y623" s="478">
        <f t="shared" si="433"/>
        <v>0.62587450047815085</v>
      </c>
      <c r="Z623" s="478">
        <f t="shared" si="427"/>
        <v>0.60380128502580455</v>
      </c>
      <c r="AA623" s="478">
        <f t="shared" si="419"/>
        <v>0.2411317104243596</v>
      </c>
      <c r="AB623" s="1582">
        <f t="shared" si="434"/>
        <v>0.54863208164445809</v>
      </c>
      <c r="AG623" s="1584">
        <f t="shared" si="435"/>
        <v>0.39817610885927746</v>
      </c>
      <c r="AL623" s="497">
        <f t="shared" si="428"/>
        <v>0.54863208164445809</v>
      </c>
      <c r="AM623" s="468">
        <f t="shared" si="436"/>
        <v>0.25865868637845896</v>
      </c>
      <c r="AN623" s="468">
        <f t="shared" si="436"/>
        <v>0.90245750271603853</v>
      </c>
      <c r="AO623" s="468">
        <f t="shared" si="436"/>
        <v>0.62587450047815085</v>
      </c>
      <c r="AP623" s="468">
        <f t="shared" si="429"/>
        <v>0.60380128502580455</v>
      </c>
      <c r="AQ623" s="468">
        <f t="shared" si="420"/>
        <v>0.2411317104243596</v>
      </c>
      <c r="AT623" s="498">
        <f t="shared" si="437"/>
        <v>2.5101111099999995</v>
      </c>
      <c r="AU623" s="340">
        <f>VLOOKUP($O623,'360'!$A$2:$AN$363,26,FALSE)/100+1/10^(3+AU$476)</f>
        <v>0.70009999999999994</v>
      </c>
      <c r="AV623" s="340">
        <f>VLOOKUP($O623,'360'!$A$2:$AN$363,27,FALSE)/100+1/10^(3+AV$476)</f>
        <v>0.8100001</v>
      </c>
      <c r="AW623" s="340">
        <f>VLOOKUP($O623,'360'!$A$2:$AN$363,28,FALSE)/100+1/10^(3+AW$476)</f>
        <v>0.38001000000000001</v>
      </c>
      <c r="AX623" s="340">
        <f>VLOOKUP($O623,'360'!$A$2:$AN$363,29,FALSE)/100+1/10^(3+AX$476)</f>
        <v>0.48000000999999998</v>
      </c>
      <c r="AY623" s="340">
        <f>VLOOKUP($O623,'360'!$A$2:$AN$363,30,FALSE)/100+1/10^(3+AY$476)</f>
        <v>0.14000100000000001</v>
      </c>
      <c r="BA623" s="499" t="str">
        <f t="shared" si="430"/>
        <v>UW RB G</v>
      </c>
      <c r="BB623" s="284" t="str">
        <f t="shared" si="431"/>
        <v>apporter de l'ordre au monde (et œuvrer pour le progrès)</v>
      </c>
    </row>
    <row r="624" spans="1:54" x14ac:dyDescent="0.15">
      <c r="A624" s="432">
        <v>148</v>
      </c>
      <c r="B624" s="457" t="str">
        <f t="shared" si="421"/>
        <v>RW U BG</v>
      </c>
      <c r="C624" s="284" t="str">
        <f t="shared" si="422"/>
        <v>guider le monde (et œuvrer pour le progrès)</v>
      </c>
      <c r="D624" s="284" t="str">
        <f t="shared" si="423"/>
        <v>aider la société à cheminer (et innover avec efficacité)</v>
      </c>
      <c r="E624" s="493">
        <f t="shared" si="424"/>
        <v>0.44132973280545346</v>
      </c>
      <c r="F624" s="480" t="str">
        <f t="shared" si="425"/>
        <v>RW.u</v>
      </c>
      <c r="N624" s="284">
        <f t="shared" si="432"/>
        <v>162</v>
      </c>
      <c r="O624" s="494" t="str">
        <f>'360'!A150</f>
        <v>UW RG B</v>
      </c>
      <c r="P624" s="284" t="str">
        <f t="shared" si="426"/>
        <v>être utile au monde (et partager ses idées)</v>
      </c>
      <c r="Q624" s="432" t="str">
        <f>VLOOKUP(O624,'360'!A149:AN510,13,FALSE)</f>
        <v>U</v>
      </c>
      <c r="R624" s="432" t="str">
        <f>VLOOKUP(O624,'360'!A149:AN510,14,FALSE)</f>
        <v>W</v>
      </c>
      <c r="S624" s="432" t="str">
        <f>VLOOKUP(O624,'360'!A149:AN510,15,FALSE)</f>
        <v>R</v>
      </c>
      <c r="T624" s="432" t="str">
        <f>VLOOKUP(O624,'360'!A149:AN510,16,FALSE)</f>
        <v>G</v>
      </c>
      <c r="U624" s="432" t="str">
        <f>VLOOKUP(O624,'360'!A149:AN510,17,FALSE)</f>
        <v>B</v>
      </c>
      <c r="W624" s="478">
        <f t="shared" si="433"/>
        <v>0.25865868637845896</v>
      </c>
      <c r="X624" s="478">
        <f t="shared" si="433"/>
        <v>0.90245750271603853</v>
      </c>
      <c r="Y624" s="478">
        <f t="shared" si="433"/>
        <v>0.58867659956005192</v>
      </c>
      <c r="Z624" s="478">
        <f t="shared" si="427"/>
        <v>0.60380128502580455</v>
      </c>
      <c r="AA624" s="478">
        <f t="shared" si="419"/>
        <v>0.65449740425402003</v>
      </c>
      <c r="AB624" s="1582">
        <f t="shared" si="434"/>
        <v>0.56875021438281559</v>
      </c>
      <c r="AG624" s="1584">
        <f t="shared" si="435"/>
        <v>0.4250002858437541</v>
      </c>
      <c r="AL624" s="497">
        <f t="shared" si="428"/>
        <v>0.56875021438281559</v>
      </c>
      <c r="AM624" s="468">
        <f t="shared" si="436"/>
        <v>0.25865868637845896</v>
      </c>
      <c r="AN624" s="468">
        <f t="shared" si="436"/>
        <v>0.90245750271603853</v>
      </c>
      <c r="AO624" s="468">
        <f t="shared" si="436"/>
        <v>0.58867659956005192</v>
      </c>
      <c r="AP624" s="468">
        <f t="shared" si="429"/>
        <v>0.60380128502580455</v>
      </c>
      <c r="AQ624" s="468">
        <f t="shared" si="420"/>
        <v>0.65449740425402003</v>
      </c>
      <c r="AT624" s="498">
        <f t="shared" si="437"/>
        <v>2.51011111</v>
      </c>
      <c r="AU624" s="340">
        <f>VLOOKUP($O624,'360'!$A$2:$AN$363,26,FALSE)/100+1/10^(3+AU$476)</f>
        <v>0.70009999999999994</v>
      </c>
      <c r="AV624" s="340">
        <f>VLOOKUP($O624,'360'!$A$2:$AN$363,27,FALSE)/100+1/10^(3+AV$476)</f>
        <v>0.8100001</v>
      </c>
      <c r="AW624" s="340">
        <f>VLOOKUP($O624,'360'!$A$2:$AN$363,28,FALSE)/100+1/10^(3+AW$476)</f>
        <v>0.14001000000000002</v>
      </c>
      <c r="AX624" s="340">
        <f>VLOOKUP($O624,'360'!$A$2:$AN$363,29,FALSE)/100+1/10^(3+AX$476)</f>
        <v>0.48000000999999998</v>
      </c>
      <c r="AY624" s="340">
        <f>VLOOKUP($O624,'360'!$A$2:$AN$363,30,FALSE)/100+1/10^(3+AY$476)</f>
        <v>0.38000099999999998</v>
      </c>
      <c r="BA624" s="499" t="str">
        <f t="shared" si="430"/>
        <v>UW RG B</v>
      </c>
      <c r="BB624" s="284" t="str">
        <f t="shared" si="431"/>
        <v>être utile au monde (et partager ses idées)</v>
      </c>
    </row>
    <row r="625" spans="1:54" x14ac:dyDescent="0.15">
      <c r="A625" s="432">
        <v>149</v>
      </c>
      <c r="B625" s="457" t="str">
        <f t="shared" si="421"/>
        <v>B UG WR</v>
      </c>
      <c r="C625" s="284" t="str">
        <f t="shared" si="422"/>
        <v>être meilleur (et réaliser ses ambitions)</v>
      </c>
      <c r="D625" s="284" t="str">
        <f t="shared" si="423"/>
        <v>être celui qui domine par ses capacités (et atteindre ses objectifs avec discipline)</v>
      </c>
      <c r="E625" s="493">
        <f t="shared" si="424"/>
        <v>0.4393726198479399</v>
      </c>
      <c r="F625" s="480" t="str">
        <f t="shared" si="425"/>
        <v>B.gu</v>
      </c>
      <c r="N625" s="284">
        <f t="shared" si="432"/>
        <v>199</v>
      </c>
      <c r="O625" s="494" t="str">
        <f>'360'!A151</f>
        <v>UW GB R</v>
      </c>
      <c r="P625" s="284" t="str">
        <f t="shared" si="426"/>
        <v>structurer le monde -WU- (et vivre dans la raison)</v>
      </c>
      <c r="Q625" s="432" t="str">
        <f>VLOOKUP(O625,'360'!A150:AN511,13,FALSE)</f>
        <v>U</v>
      </c>
      <c r="R625" s="432" t="str">
        <f>VLOOKUP(O625,'360'!A150:AN511,14,FALSE)</f>
        <v>W</v>
      </c>
      <c r="S625" s="432" t="str">
        <f>VLOOKUP(O625,'360'!A150:AN511,15,FALSE)</f>
        <v>G</v>
      </c>
      <c r="T625" s="432" t="str">
        <f>VLOOKUP(O625,'360'!A150:AN511,16,FALSE)</f>
        <v>B</v>
      </c>
      <c r="U625" s="432" t="str">
        <f>VLOOKUP(O625,'360'!A150:AN511,17,FALSE)</f>
        <v>R</v>
      </c>
      <c r="W625" s="478">
        <f t="shared" si="433"/>
        <v>0.25865868637845896</v>
      </c>
      <c r="X625" s="478">
        <f t="shared" si="433"/>
        <v>0.90245750271603853</v>
      </c>
      <c r="Y625" s="478">
        <f t="shared" si="433"/>
        <v>0.62587450047815085</v>
      </c>
      <c r="Z625" s="478">
        <f t="shared" si="427"/>
        <v>0.17610871704278819</v>
      </c>
      <c r="AA625" s="478">
        <f t="shared" si="419"/>
        <v>0.8267331100163785</v>
      </c>
      <c r="AB625" s="1582">
        <f t="shared" si="434"/>
        <v>0.53064649921952378</v>
      </c>
      <c r="AG625" s="1584">
        <f t="shared" si="435"/>
        <v>0.37419533229269836</v>
      </c>
      <c r="AL625" s="497">
        <f t="shared" si="428"/>
        <v>0.53064649921952378</v>
      </c>
      <c r="AM625" s="468">
        <f t="shared" si="436"/>
        <v>0.25865868637845896</v>
      </c>
      <c r="AN625" s="468">
        <f t="shared" si="436"/>
        <v>0.90245750271603853</v>
      </c>
      <c r="AO625" s="468">
        <f t="shared" si="436"/>
        <v>0.62587450047815085</v>
      </c>
      <c r="AP625" s="468">
        <f t="shared" si="429"/>
        <v>0.17610871704278819</v>
      </c>
      <c r="AQ625" s="468">
        <f t="shared" si="420"/>
        <v>0.8267331100163785</v>
      </c>
      <c r="AT625" s="498">
        <f t="shared" si="437"/>
        <v>2.51011111</v>
      </c>
      <c r="AU625" s="340">
        <f>VLOOKUP($O625,'360'!$A$2:$AN$363,26,FALSE)/100+1/10^(3+AU$476)</f>
        <v>0.70009999999999994</v>
      </c>
      <c r="AV625" s="340">
        <f>VLOOKUP($O625,'360'!$A$2:$AN$363,27,FALSE)/100+1/10^(3+AV$476)</f>
        <v>0.8100001</v>
      </c>
      <c r="AW625" s="340">
        <f>VLOOKUP($O625,'360'!$A$2:$AN$363,28,FALSE)/100+1/10^(3+AW$476)</f>
        <v>0.38001000000000001</v>
      </c>
      <c r="AX625" s="340">
        <f>VLOOKUP($O625,'360'!$A$2:$AN$363,29,FALSE)/100+1/10^(3+AX$476)</f>
        <v>0.14000001000000001</v>
      </c>
      <c r="AY625" s="340">
        <f>VLOOKUP($O625,'360'!$A$2:$AN$363,30,FALSE)/100+1/10^(3+AY$476)</f>
        <v>0.48000099999999996</v>
      </c>
      <c r="BA625" s="499" t="str">
        <f t="shared" si="430"/>
        <v>UW GB R</v>
      </c>
      <c r="BB625" s="284" t="str">
        <f t="shared" si="431"/>
        <v>structurer le monde -WU- (et vivre dans la raison)</v>
      </c>
    </row>
    <row r="626" spans="1:54" x14ac:dyDescent="0.15">
      <c r="A626" s="432">
        <v>150</v>
      </c>
      <c r="B626" s="457" t="str">
        <f t="shared" si="421"/>
        <v>WU G BR</v>
      </c>
      <c r="C626" s="284" t="str">
        <f t="shared" si="422"/>
        <v>harmoniser le monde (et vivre en accord)</v>
      </c>
      <c r="D626" s="284" t="str">
        <f t="shared" si="423"/>
        <v>rendre le monde agréable aux yeux de tous (et être sain et probe)</v>
      </c>
      <c r="E626" s="493">
        <f t="shared" si="424"/>
        <v>0.43917830161531263</v>
      </c>
      <c r="F626" s="480" t="str">
        <f t="shared" si="425"/>
        <v>WU.g</v>
      </c>
      <c r="N626" s="284">
        <f t="shared" si="432"/>
        <v>169</v>
      </c>
      <c r="O626" s="494" t="str">
        <f>'360'!A152</f>
        <v>UW GR B</v>
      </c>
      <c r="P626" s="284" t="str">
        <f t="shared" si="426"/>
        <v>être utile au monde (et vivre en souplesse)</v>
      </c>
      <c r="Q626" s="432" t="str">
        <f>VLOOKUP(O626,'360'!A151:AN512,13,FALSE)</f>
        <v>U</v>
      </c>
      <c r="R626" s="432" t="str">
        <f>VLOOKUP(O626,'360'!A151:AN512,14,FALSE)</f>
        <v>W</v>
      </c>
      <c r="S626" s="432" t="str">
        <f>VLOOKUP(O626,'360'!A151:AN512,15,FALSE)</f>
        <v>G</v>
      </c>
      <c r="T626" s="432" t="str">
        <f>VLOOKUP(O626,'360'!A151:AN512,16,FALSE)</f>
        <v>R</v>
      </c>
      <c r="U626" s="432" t="str">
        <f>VLOOKUP(O626,'360'!A151:AN512,17,FALSE)</f>
        <v>B</v>
      </c>
      <c r="W626" s="478">
        <f t="shared" si="433"/>
        <v>0.25865868637845896</v>
      </c>
      <c r="X626" s="478">
        <f t="shared" si="433"/>
        <v>0.90245750271603853</v>
      </c>
      <c r="Y626" s="478">
        <f t="shared" si="433"/>
        <v>0.58867659956005192</v>
      </c>
      <c r="Z626" s="478">
        <f t="shared" si="427"/>
        <v>0.47800935326609389</v>
      </c>
      <c r="AA626" s="478">
        <f t="shared" si="419"/>
        <v>0.8267331100163785</v>
      </c>
      <c r="AB626" s="1582">
        <f t="shared" si="434"/>
        <v>0.56346033719901145</v>
      </c>
      <c r="AG626" s="1584">
        <f t="shared" si="435"/>
        <v>0.41794711626534858</v>
      </c>
      <c r="AL626" s="497">
        <f t="shared" si="428"/>
        <v>0.56346033719901145</v>
      </c>
      <c r="AM626" s="468">
        <f t="shared" si="436"/>
        <v>0.25865868637845896</v>
      </c>
      <c r="AN626" s="468">
        <f t="shared" si="436"/>
        <v>0.90245750271603853</v>
      </c>
      <c r="AO626" s="468">
        <f t="shared" si="436"/>
        <v>0.58867659956005192</v>
      </c>
      <c r="AP626" s="468">
        <f t="shared" si="429"/>
        <v>0.47800935326609389</v>
      </c>
      <c r="AQ626" s="468">
        <f t="shared" si="420"/>
        <v>0.8267331100163785</v>
      </c>
      <c r="AT626" s="498">
        <f t="shared" si="437"/>
        <v>2.51011111</v>
      </c>
      <c r="AU626" s="340">
        <f>VLOOKUP($O626,'360'!$A$2:$AN$363,26,FALSE)/100+1/10^(3+AU$476)</f>
        <v>0.70009999999999994</v>
      </c>
      <c r="AV626" s="340">
        <f>VLOOKUP($O626,'360'!$A$2:$AN$363,27,FALSE)/100+1/10^(3+AV$476)</f>
        <v>0.8100001</v>
      </c>
      <c r="AW626" s="340">
        <f>VLOOKUP($O626,'360'!$A$2:$AN$363,28,FALSE)/100+1/10^(3+AW$476)</f>
        <v>0.14001000000000002</v>
      </c>
      <c r="AX626" s="340">
        <f>VLOOKUP($O626,'360'!$A$2:$AN$363,29,FALSE)/100+1/10^(3+AX$476)</f>
        <v>0.38000001</v>
      </c>
      <c r="AY626" s="340">
        <f>VLOOKUP($O626,'360'!$A$2:$AN$363,30,FALSE)/100+1/10^(3+AY$476)</f>
        <v>0.48000099999999996</v>
      </c>
      <c r="BA626" s="499" t="str">
        <f t="shared" si="430"/>
        <v>UW GR B</v>
      </c>
      <c r="BB626" s="284" t="str">
        <f t="shared" si="431"/>
        <v>être utile au monde (et vivre en souplesse)</v>
      </c>
    </row>
    <row r="627" spans="1:54" x14ac:dyDescent="0.15">
      <c r="A627" s="432">
        <v>151</v>
      </c>
      <c r="B627" s="457" t="str">
        <f t="shared" si="421"/>
        <v>R GW UB</v>
      </c>
      <c r="C627" s="284" t="str">
        <f t="shared" si="422"/>
        <v>inspirer le monde (et vivre dans la joie collective)</v>
      </c>
      <c r="D627" s="284" t="str">
        <f t="shared" si="423"/>
        <v>être celui dont on suit les idées (et vivre pleinement dans le respect du monde)</v>
      </c>
      <c r="E627" s="493">
        <f t="shared" si="424"/>
        <v>0.43783801408085415</v>
      </c>
      <c r="F627" s="480" t="str">
        <f t="shared" si="425"/>
        <v>R.gw</v>
      </c>
      <c r="N627" s="284">
        <f t="shared" si="432"/>
        <v>209</v>
      </c>
      <c r="O627" s="494" t="str">
        <f>'360'!A153</f>
        <v>UB WR G</v>
      </c>
      <c r="P627" s="284" t="str">
        <f t="shared" si="426"/>
        <v>réussir coûte que coûte -UB- (et apporter de l'ordre au monde)</v>
      </c>
      <c r="Q627" s="432" t="str">
        <f>VLOOKUP(O627,'360'!A152:AN513,13,FALSE)</f>
        <v>U</v>
      </c>
      <c r="R627" s="432" t="str">
        <f>VLOOKUP(O627,'360'!A152:AN513,14,FALSE)</f>
        <v>B</v>
      </c>
      <c r="S627" s="432" t="str">
        <f>VLOOKUP(O627,'360'!A152:AN513,15,FALSE)</f>
        <v>W</v>
      </c>
      <c r="T627" s="432" t="str">
        <f>VLOOKUP(O627,'360'!A152:AN513,16,FALSE)</f>
        <v>R</v>
      </c>
      <c r="U627" s="432" t="str">
        <f>VLOOKUP(O627,'360'!A152:AN513,17,FALSE)</f>
        <v>G</v>
      </c>
      <c r="W627" s="478">
        <f t="shared" si="433"/>
        <v>0.37718589113426182</v>
      </c>
      <c r="X627" s="478">
        <f t="shared" si="433"/>
        <v>0.90245750271603853</v>
      </c>
      <c r="Y627" s="478">
        <f t="shared" si="433"/>
        <v>0.33976453040199733</v>
      </c>
      <c r="Z627" s="478">
        <f t="shared" si="427"/>
        <v>0.47800935326609389</v>
      </c>
      <c r="AA627" s="478">
        <f t="shared" si="419"/>
        <v>0.2411317104243596</v>
      </c>
      <c r="AB627" s="1582">
        <f t="shared" si="434"/>
        <v>0.51414689831320015</v>
      </c>
      <c r="AG627" s="1584">
        <f t="shared" si="435"/>
        <v>0.3521958644176002</v>
      </c>
      <c r="AL627" s="497">
        <f t="shared" si="428"/>
        <v>0.51414689831320015</v>
      </c>
      <c r="AM627" s="468">
        <f t="shared" si="436"/>
        <v>0.37718589113426182</v>
      </c>
      <c r="AN627" s="468">
        <f t="shared" si="436"/>
        <v>0.90245750271603853</v>
      </c>
      <c r="AO627" s="468">
        <f t="shared" si="436"/>
        <v>0.33976453040199733</v>
      </c>
      <c r="AP627" s="468">
        <f t="shared" si="429"/>
        <v>0.47800935326609389</v>
      </c>
      <c r="AQ627" s="468">
        <f t="shared" si="420"/>
        <v>0.2411317104243596</v>
      </c>
      <c r="AT627" s="498">
        <f t="shared" si="437"/>
        <v>2.5101111099999995</v>
      </c>
      <c r="AU627" s="340">
        <f>VLOOKUP($O627,'360'!$A$2:$AN$363,26,FALSE)/100+1/10^(3+AU$476)</f>
        <v>0.48009999999999997</v>
      </c>
      <c r="AV627" s="340">
        <f>VLOOKUP($O627,'360'!$A$2:$AN$363,27,FALSE)/100+1/10^(3+AV$476)</f>
        <v>0.8100001</v>
      </c>
      <c r="AW627" s="340">
        <f>VLOOKUP($O627,'360'!$A$2:$AN$363,28,FALSE)/100+1/10^(3+AW$476)</f>
        <v>0.70000999999999991</v>
      </c>
      <c r="AX627" s="340">
        <f>VLOOKUP($O627,'360'!$A$2:$AN$363,29,FALSE)/100+1/10^(3+AX$476)</f>
        <v>0.38000001</v>
      </c>
      <c r="AY627" s="340">
        <f>VLOOKUP($O627,'360'!$A$2:$AN$363,30,FALSE)/100+1/10^(3+AY$476)</f>
        <v>0.14000100000000001</v>
      </c>
      <c r="BA627" s="499" t="str">
        <f t="shared" si="430"/>
        <v>UB WR G</v>
      </c>
      <c r="BB627" s="284" t="str">
        <f t="shared" si="431"/>
        <v>réussir coûte que coûte -UB- (et apporter de l'ordre au monde)</v>
      </c>
    </row>
    <row r="628" spans="1:54" x14ac:dyDescent="0.15">
      <c r="A628" s="432">
        <v>152</v>
      </c>
      <c r="B628" s="457" t="str">
        <f t="shared" si="421"/>
        <v>W UG RB</v>
      </c>
      <c r="C628" s="284" t="str">
        <f t="shared" si="422"/>
        <v>cultiver la paix -W- (et être utile au monde)</v>
      </c>
      <c r="D628" s="284" t="str">
        <f t="shared" si="423"/>
        <v>vivre dans un monde de tolérance (et être efficace dans le respect du système)</v>
      </c>
      <c r="E628" s="493">
        <f t="shared" si="424"/>
        <v>0.43762758383389011</v>
      </c>
      <c r="F628" s="480" t="str">
        <f t="shared" si="425"/>
        <v>W.gu</v>
      </c>
      <c r="N628" s="284">
        <f t="shared" si="432"/>
        <v>226</v>
      </c>
      <c r="O628" s="494" t="str">
        <f>'360'!A154</f>
        <v>UB WG R</v>
      </c>
      <c r="P628" s="284" t="str">
        <f t="shared" si="426"/>
        <v>réaliser ses ambitions (et structurer le monde -WU-)</v>
      </c>
      <c r="Q628" s="432" t="str">
        <f>VLOOKUP(O628,'360'!A153:AN514,13,FALSE)</f>
        <v>U</v>
      </c>
      <c r="R628" s="432" t="str">
        <f>VLOOKUP(O628,'360'!A153:AN514,14,FALSE)</f>
        <v>B</v>
      </c>
      <c r="S628" s="432" t="str">
        <f>VLOOKUP(O628,'360'!A153:AN514,15,FALSE)</f>
        <v>W</v>
      </c>
      <c r="T628" s="432" t="str">
        <f>VLOOKUP(O628,'360'!A153:AN514,16,FALSE)</f>
        <v>G</v>
      </c>
      <c r="U628" s="432" t="str">
        <f>VLOOKUP(O628,'360'!A153:AN514,17,FALSE)</f>
        <v>R</v>
      </c>
      <c r="W628" s="478">
        <f t="shared" si="433"/>
        <v>0.37718589113426182</v>
      </c>
      <c r="X628" s="478">
        <f t="shared" si="433"/>
        <v>0.90245750271603853</v>
      </c>
      <c r="Y628" s="478">
        <f t="shared" si="433"/>
        <v>0.33976453040199733</v>
      </c>
      <c r="Z628" s="478">
        <f t="shared" si="427"/>
        <v>0.17610871704278819</v>
      </c>
      <c r="AA628" s="478">
        <f t="shared" si="419"/>
        <v>0.65449740425402003</v>
      </c>
      <c r="AB628" s="1582">
        <f t="shared" si="434"/>
        <v>0.50145119307207009</v>
      </c>
      <c r="AG628" s="1584">
        <f t="shared" si="435"/>
        <v>0.33526825742942679</v>
      </c>
      <c r="AL628" s="497">
        <f t="shared" si="428"/>
        <v>0.50145119307207009</v>
      </c>
      <c r="AM628" s="468">
        <f t="shared" si="436"/>
        <v>0.37718589113426182</v>
      </c>
      <c r="AN628" s="468">
        <f t="shared" si="436"/>
        <v>0.90245750271603853</v>
      </c>
      <c r="AO628" s="468">
        <f t="shared" si="436"/>
        <v>0.33976453040199733</v>
      </c>
      <c r="AP628" s="468">
        <f t="shared" si="429"/>
        <v>0.17610871704278819</v>
      </c>
      <c r="AQ628" s="468">
        <f t="shared" si="420"/>
        <v>0.65449740425402003</v>
      </c>
      <c r="AT628" s="498">
        <f t="shared" si="437"/>
        <v>2.51011111</v>
      </c>
      <c r="AU628" s="340">
        <f>VLOOKUP($O628,'360'!$A$2:$AN$363,26,FALSE)/100+1/10^(3+AU$476)</f>
        <v>0.48009999999999997</v>
      </c>
      <c r="AV628" s="340">
        <f>VLOOKUP($O628,'360'!$A$2:$AN$363,27,FALSE)/100+1/10^(3+AV$476)</f>
        <v>0.8100001</v>
      </c>
      <c r="AW628" s="340">
        <f>VLOOKUP($O628,'360'!$A$2:$AN$363,28,FALSE)/100+1/10^(3+AW$476)</f>
        <v>0.70000999999999991</v>
      </c>
      <c r="AX628" s="340">
        <f>VLOOKUP($O628,'360'!$A$2:$AN$363,29,FALSE)/100+1/10^(3+AX$476)</f>
        <v>0.14000001000000001</v>
      </c>
      <c r="AY628" s="340">
        <f>VLOOKUP($O628,'360'!$A$2:$AN$363,30,FALSE)/100+1/10^(3+AY$476)</f>
        <v>0.38000099999999998</v>
      </c>
      <c r="BA628" s="499" t="str">
        <f t="shared" si="430"/>
        <v>UB WG R</v>
      </c>
      <c r="BB628" s="284" t="str">
        <f t="shared" si="431"/>
        <v>réaliser ses ambitions (et structurer le monde -WU-)</v>
      </c>
    </row>
    <row r="629" spans="1:54" x14ac:dyDescent="0.15">
      <c r="A629" s="432">
        <v>153</v>
      </c>
      <c r="B629" s="457" t="str">
        <f t="shared" si="421"/>
        <v>GU WB R</v>
      </c>
      <c r="C629" s="284" t="str">
        <f t="shared" si="422"/>
        <v>vivre dans la raison (et vivre en accord)</v>
      </c>
      <c r="D629" s="284" t="str">
        <f t="shared" si="423"/>
        <v>suivre une démarche d'adaptation (et être sain et probe)</v>
      </c>
      <c r="E629" s="493">
        <f t="shared" si="424"/>
        <v>0.43670916199069287</v>
      </c>
      <c r="F629" s="480" t="str">
        <f t="shared" si="425"/>
        <v>GU/r</v>
      </c>
      <c r="N629" s="284">
        <f t="shared" si="432"/>
        <v>167</v>
      </c>
      <c r="O629" s="494" t="str">
        <f>'360'!A155</f>
        <v>UB RW G</v>
      </c>
      <c r="P629" s="284" t="str">
        <f t="shared" si="426"/>
        <v>réussir coûte que coûte -UB- (et œuvrer pour le progrès)</v>
      </c>
      <c r="Q629" s="432" t="str">
        <f>VLOOKUP(O629,'360'!A154:AN515,13,FALSE)</f>
        <v>U</v>
      </c>
      <c r="R629" s="432" t="str">
        <f>VLOOKUP(O629,'360'!A154:AN515,14,FALSE)</f>
        <v>B</v>
      </c>
      <c r="S629" s="432" t="str">
        <f>VLOOKUP(O629,'360'!A154:AN515,15,FALSE)</f>
        <v>R</v>
      </c>
      <c r="T629" s="432" t="str">
        <f>VLOOKUP(O629,'360'!A154:AN515,16,FALSE)</f>
        <v>W</v>
      </c>
      <c r="U629" s="432" t="str">
        <f>VLOOKUP(O629,'360'!A154:AN515,17,FALSE)</f>
        <v>G</v>
      </c>
      <c r="W629" s="478">
        <f t="shared" si="433"/>
        <v>0.47641922213511995</v>
      </c>
      <c r="X629" s="478">
        <f t="shared" si="433"/>
        <v>0.90245750271603853</v>
      </c>
      <c r="Y629" s="478">
        <f t="shared" si="433"/>
        <v>0.33976453040199733</v>
      </c>
      <c r="Z629" s="478">
        <f t="shared" si="427"/>
        <v>0.60380128502580455</v>
      </c>
      <c r="AA629" s="478">
        <f t="shared" si="419"/>
        <v>0.2411317104243596</v>
      </c>
      <c r="AB629" s="1582">
        <f t="shared" si="434"/>
        <v>0.5639969328814477</v>
      </c>
      <c r="AG629" s="1584">
        <f t="shared" si="435"/>
        <v>0.41866257717526362</v>
      </c>
      <c r="AL629" s="497">
        <f t="shared" si="428"/>
        <v>0.5639969328814477</v>
      </c>
      <c r="AM629" s="468">
        <f t="shared" si="436"/>
        <v>0.47641922213511995</v>
      </c>
      <c r="AN629" s="468">
        <f t="shared" si="436"/>
        <v>0.90245750271603853</v>
      </c>
      <c r="AO629" s="468">
        <f t="shared" si="436"/>
        <v>0.33976453040199733</v>
      </c>
      <c r="AP629" s="468">
        <f t="shared" si="429"/>
        <v>0.60380128502580455</v>
      </c>
      <c r="AQ629" s="468">
        <f t="shared" si="420"/>
        <v>0.2411317104243596</v>
      </c>
      <c r="AT629" s="498">
        <f t="shared" si="437"/>
        <v>2.5101111099999995</v>
      </c>
      <c r="AU629" s="340">
        <f>VLOOKUP($O629,'360'!$A$2:$AN$363,26,FALSE)/100+1/10^(3+AU$476)</f>
        <v>0.38009999999999999</v>
      </c>
      <c r="AV629" s="340">
        <f>VLOOKUP($O629,'360'!$A$2:$AN$363,27,FALSE)/100+1/10^(3+AV$476)</f>
        <v>0.8100001</v>
      </c>
      <c r="AW629" s="340">
        <f>VLOOKUP($O629,'360'!$A$2:$AN$363,28,FALSE)/100+1/10^(3+AW$476)</f>
        <v>0.70000999999999991</v>
      </c>
      <c r="AX629" s="340">
        <f>VLOOKUP($O629,'360'!$A$2:$AN$363,29,FALSE)/100+1/10^(3+AX$476)</f>
        <v>0.48000000999999998</v>
      </c>
      <c r="AY629" s="340">
        <f>VLOOKUP($O629,'360'!$A$2:$AN$363,30,FALSE)/100+1/10^(3+AY$476)</f>
        <v>0.14000100000000001</v>
      </c>
      <c r="BA629" s="499" t="str">
        <f t="shared" si="430"/>
        <v>UB RW G</v>
      </c>
      <c r="BB629" s="284" t="str">
        <f t="shared" si="431"/>
        <v>réussir coûte que coûte -UB- (et œuvrer pour le progrès)</v>
      </c>
    </row>
    <row r="630" spans="1:54" x14ac:dyDescent="0.15">
      <c r="A630" s="432">
        <v>154</v>
      </c>
      <c r="B630" s="457" t="str">
        <f t="shared" si="421"/>
        <v>UG BW R</v>
      </c>
      <c r="C630" s="284" t="str">
        <f t="shared" si="422"/>
        <v>vivre dans la raison (et réaliser ses ambitions)</v>
      </c>
      <c r="D630" s="284" t="str">
        <f t="shared" si="423"/>
        <v>suivre une démarche d'adaptation (et atteindre ses objectifs avec discipline)</v>
      </c>
      <c r="E630" s="493">
        <f t="shared" si="424"/>
        <v>0.43644716524153243</v>
      </c>
      <c r="F630" s="480" t="str">
        <f t="shared" si="425"/>
        <v>GU/r</v>
      </c>
      <c r="N630" s="284">
        <f t="shared" si="432"/>
        <v>60</v>
      </c>
      <c r="O630" s="494" t="str">
        <f>'360'!A156</f>
        <v>UB RG W</v>
      </c>
      <c r="P630" s="284" t="str">
        <f t="shared" si="426"/>
        <v>suivre ses plans (et suivre ses idées)</v>
      </c>
      <c r="Q630" s="432" t="str">
        <f>VLOOKUP(O630,'360'!A155:AN516,13,FALSE)</f>
        <v>U</v>
      </c>
      <c r="R630" s="432" t="str">
        <f>VLOOKUP(O630,'360'!A155:AN516,14,FALSE)</f>
        <v>B</v>
      </c>
      <c r="S630" s="432" t="str">
        <f>VLOOKUP(O630,'360'!A155:AN516,15,FALSE)</f>
        <v>R</v>
      </c>
      <c r="T630" s="432" t="str">
        <f>VLOOKUP(O630,'360'!A155:AN516,16,FALSE)</f>
        <v>G</v>
      </c>
      <c r="U630" s="432" t="str">
        <f>VLOOKUP(O630,'360'!A155:AN516,17,FALSE)</f>
        <v>W</v>
      </c>
      <c r="W630" s="478">
        <f t="shared" si="433"/>
        <v>0.77366150811300427</v>
      </c>
      <c r="X630" s="478">
        <f t="shared" si="433"/>
        <v>0.90245750271603853</v>
      </c>
      <c r="Y630" s="478">
        <f t="shared" si="433"/>
        <v>0.33976453040199733</v>
      </c>
      <c r="Z630" s="478">
        <f t="shared" si="427"/>
        <v>0.60380128502580455</v>
      </c>
      <c r="AA630" s="478">
        <f t="shared" si="419"/>
        <v>0.65449740425402003</v>
      </c>
      <c r="AB630" s="1582">
        <f t="shared" si="434"/>
        <v>0.69063540779605315</v>
      </c>
      <c r="AG630" s="1584">
        <f t="shared" si="435"/>
        <v>0.58751387706140423</v>
      </c>
      <c r="AL630" s="497">
        <f t="shared" si="428"/>
        <v>0.69063540779605315</v>
      </c>
      <c r="AM630" s="468">
        <f t="shared" si="436"/>
        <v>0.77366150811300427</v>
      </c>
      <c r="AN630" s="468">
        <f t="shared" si="436"/>
        <v>0.90245750271603853</v>
      </c>
      <c r="AO630" s="468">
        <f t="shared" si="436"/>
        <v>0.33976453040199733</v>
      </c>
      <c r="AP630" s="468">
        <f t="shared" si="429"/>
        <v>0.60380128502580455</v>
      </c>
      <c r="AQ630" s="468">
        <f t="shared" si="420"/>
        <v>0.65449740425402003</v>
      </c>
      <c r="AT630" s="498">
        <f t="shared" si="437"/>
        <v>2.51011111</v>
      </c>
      <c r="AU630" s="340">
        <f>VLOOKUP($O630,'360'!$A$2:$AN$363,26,FALSE)/100+1/10^(3+AU$476)</f>
        <v>0.1401</v>
      </c>
      <c r="AV630" s="340">
        <f>VLOOKUP($O630,'360'!$A$2:$AN$363,27,FALSE)/100+1/10^(3+AV$476)</f>
        <v>0.8100001</v>
      </c>
      <c r="AW630" s="340">
        <f>VLOOKUP($O630,'360'!$A$2:$AN$363,28,FALSE)/100+1/10^(3+AW$476)</f>
        <v>0.70000999999999991</v>
      </c>
      <c r="AX630" s="340">
        <f>VLOOKUP($O630,'360'!$A$2:$AN$363,29,FALSE)/100+1/10^(3+AX$476)</f>
        <v>0.48000000999999998</v>
      </c>
      <c r="AY630" s="340">
        <f>VLOOKUP($O630,'360'!$A$2:$AN$363,30,FALSE)/100+1/10^(3+AY$476)</f>
        <v>0.38000099999999998</v>
      </c>
      <c r="BA630" s="499" t="str">
        <f t="shared" si="430"/>
        <v>UB RG W</v>
      </c>
      <c r="BB630" s="284" t="str">
        <f t="shared" si="431"/>
        <v>suivre ses plans (et suivre ses idées)</v>
      </c>
    </row>
    <row r="631" spans="1:54" x14ac:dyDescent="0.15">
      <c r="A631" s="432">
        <v>155</v>
      </c>
      <c r="B631" s="457" t="str">
        <f t="shared" si="421"/>
        <v>WR U GB</v>
      </c>
      <c r="C631" s="284" t="str">
        <f t="shared" si="422"/>
        <v>guider le monde (et être utile au monde)</v>
      </c>
      <c r="D631" s="284" t="str">
        <f t="shared" si="423"/>
        <v>aider la société à cheminer (et être efficace dans le respect du système)</v>
      </c>
      <c r="E631" s="493">
        <f t="shared" si="424"/>
        <v>0.43594113991335082</v>
      </c>
      <c r="F631" s="480" t="str">
        <f t="shared" si="425"/>
        <v>RW.u</v>
      </c>
      <c r="N631" s="284">
        <f t="shared" si="432"/>
        <v>184</v>
      </c>
      <c r="O631" s="494" t="str">
        <f>'360'!A157</f>
        <v>UB GW R</v>
      </c>
      <c r="P631" s="284" t="str">
        <f t="shared" si="426"/>
        <v>réaliser ses ambitions (et vivre dans la raison)</v>
      </c>
      <c r="Q631" s="432" t="str">
        <f>VLOOKUP(O631,'360'!A156:AN517,13,FALSE)</f>
        <v>U</v>
      </c>
      <c r="R631" s="432" t="str">
        <f>VLOOKUP(O631,'360'!A156:AN517,14,FALSE)</f>
        <v>B</v>
      </c>
      <c r="S631" s="432" t="str">
        <f>VLOOKUP(O631,'360'!A156:AN517,15,FALSE)</f>
        <v>G</v>
      </c>
      <c r="T631" s="432" t="str">
        <f>VLOOKUP(O631,'360'!A156:AN517,16,FALSE)</f>
        <v>W</v>
      </c>
      <c r="U631" s="432" t="str">
        <f>VLOOKUP(O631,'360'!A156:AN517,17,FALSE)</f>
        <v>R</v>
      </c>
      <c r="W631" s="478">
        <f t="shared" si="433"/>
        <v>0.47641922213511995</v>
      </c>
      <c r="X631" s="478">
        <f t="shared" si="433"/>
        <v>0.90245750271603853</v>
      </c>
      <c r="Y631" s="478">
        <f t="shared" si="433"/>
        <v>0.33976453040199733</v>
      </c>
      <c r="Z631" s="478">
        <f t="shared" si="427"/>
        <v>0.17610871704278819</v>
      </c>
      <c r="AA631" s="478">
        <f t="shared" si="419"/>
        <v>0.8267331100163785</v>
      </c>
      <c r="AB631" s="1582">
        <f t="shared" si="434"/>
        <v>0.54601135045651339</v>
      </c>
      <c r="AG631" s="1584">
        <f t="shared" si="435"/>
        <v>0.39468180060868452</v>
      </c>
      <c r="AL631" s="497">
        <f t="shared" si="428"/>
        <v>0.54601135045651339</v>
      </c>
      <c r="AM631" s="468">
        <f t="shared" si="436"/>
        <v>0.47641922213511995</v>
      </c>
      <c r="AN631" s="468">
        <f t="shared" si="436"/>
        <v>0.90245750271603853</v>
      </c>
      <c r="AO631" s="468">
        <f t="shared" si="436"/>
        <v>0.33976453040199733</v>
      </c>
      <c r="AP631" s="468">
        <f t="shared" si="429"/>
        <v>0.17610871704278819</v>
      </c>
      <c r="AQ631" s="468">
        <f t="shared" si="420"/>
        <v>0.8267331100163785</v>
      </c>
      <c r="AT631" s="498">
        <f t="shared" si="437"/>
        <v>2.51011111</v>
      </c>
      <c r="AU631" s="340">
        <f>VLOOKUP($O631,'360'!$A$2:$AN$363,26,FALSE)/100+1/10^(3+AU$476)</f>
        <v>0.38009999999999999</v>
      </c>
      <c r="AV631" s="340">
        <f>VLOOKUP($O631,'360'!$A$2:$AN$363,27,FALSE)/100+1/10^(3+AV$476)</f>
        <v>0.8100001</v>
      </c>
      <c r="AW631" s="340">
        <f>VLOOKUP($O631,'360'!$A$2:$AN$363,28,FALSE)/100+1/10^(3+AW$476)</f>
        <v>0.70000999999999991</v>
      </c>
      <c r="AX631" s="340">
        <f>VLOOKUP($O631,'360'!$A$2:$AN$363,29,FALSE)/100+1/10^(3+AX$476)</f>
        <v>0.14000001000000001</v>
      </c>
      <c r="AY631" s="340">
        <f>VLOOKUP($O631,'360'!$A$2:$AN$363,30,FALSE)/100+1/10^(3+AY$476)</f>
        <v>0.48000099999999996</v>
      </c>
      <c r="BA631" s="499" t="str">
        <f t="shared" si="430"/>
        <v>UB GW R</v>
      </c>
      <c r="BB631" s="284" t="str">
        <f t="shared" si="431"/>
        <v>réaliser ses ambitions (et vivre dans la raison)</v>
      </c>
    </row>
    <row r="632" spans="1:54" x14ac:dyDescent="0.15">
      <c r="A632" s="432">
        <v>156</v>
      </c>
      <c r="B632" s="457" t="str">
        <f t="shared" si="421"/>
        <v>UW G BR</v>
      </c>
      <c r="C632" s="284" t="str">
        <f t="shared" si="422"/>
        <v>harmoniser le monde (et vivre dans la raison)</v>
      </c>
      <c r="D632" s="284" t="str">
        <f t="shared" si="423"/>
        <v>rendre le monde agréable aux yeux de tous (et suivre une démarche d'adaptation)</v>
      </c>
      <c r="E632" s="493">
        <f t="shared" si="424"/>
        <v>0.43518025408970118</v>
      </c>
      <c r="F632" s="480" t="str">
        <f t="shared" si="425"/>
        <v>WU.g</v>
      </c>
      <c r="N632" s="284">
        <f t="shared" si="432"/>
        <v>65</v>
      </c>
      <c r="O632" s="494" t="str">
        <f>'360'!A158</f>
        <v>UB GR W</v>
      </c>
      <c r="P632" s="284" t="str">
        <f t="shared" si="426"/>
        <v>suivre ses plans (et être ingénieux)</v>
      </c>
      <c r="Q632" s="432" t="str">
        <f>VLOOKUP(O632,'360'!A157:AN518,13,FALSE)</f>
        <v>U</v>
      </c>
      <c r="R632" s="432" t="str">
        <f>VLOOKUP(O632,'360'!A157:AN518,14,FALSE)</f>
        <v>B</v>
      </c>
      <c r="S632" s="432" t="str">
        <f>VLOOKUP(O632,'360'!A157:AN518,15,FALSE)</f>
        <v>G</v>
      </c>
      <c r="T632" s="432" t="str">
        <f>VLOOKUP(O632,'360'!A157:AN518,16,FALSE)</f>
        <v>R</v>
      </c>
      <c r="U632" s="432" t="str">
        <f>VLOOKUP(O632,'360'!A157:AN518,17,FALSE)</f>
        <v>W</v>
      </c>
      <c r="W632" s="478">
        <f t="shared" si="433"/>
        <v>0.77366150811300427</v>
      </c>
      <c r="X632" s="478">
        <f t="shared" si="433"/>
        <v>0.90245750271603853</v>
      </c>
      <c r="Y632" s="478">
        <f t="shared" si="433"/>
        <v>0.33976453040199733</v>
      </c>
      <c r="Z632" s="478">
        <f t="shared" si="427"/>
        <v>0.47800935326609389</v>
      </c>
      <c r="AA632" s="478">
        <f t="shared" si="419"/>
        <v>0.8267331100163785</v>
      </c>
      <c r="AB632" s="1582">
        <f t="shared" si="434"/>
        <v>0.68534553061224901</v>
      </c>
      <c r="AG632" s="1584">
        <f t="shared" si="435"/>
        <v>0.58046070748299872</v>
      </c>
      <c r="AL632" s="497">
        <f t="shared" si="428"/>
        <v>0.68534553061224901</v>
      </c>
      <c r="AM632" s="468">
        <f t="shared" si="436"/>
        <v>0.77366150811300427</v>
      </c>
      <c r="AN632" s="468">
        <f t="shared" si="436"/>
        <v>0.90245750271603853</v>
      </c>
      <c r="AO632" s="468">
        <f t="shared" si="436"/>
        <v>0.33976453040199733</v>
      </c>
      <c r="AP632" s="468">
        <f t="shared" si="429"/>
        <v>0.47800935326609389</v>
      </c>
      <c r="AQ632" s="468">
        <f t="shared" si="420"/>
        <v>0.8267331100163785</v>
      </c>
      <c r="AT632" s="498">
        <f t="shared" si="437"/>
        <v>2.51011111</v>
      </c>
      <c r="AU632" s="340">
        <f>VLOOKUP($O632,'360'!$A$2:$AN$363,26,FALSE)/100+1/10^(3+AU$476)</f>
        <v>0.1401</v>
      </c>
      <c r="AV632" s="340">
        <f>VLOOKUP($O632,'360'!$A$2:$AN$363,27,FALSE)/100+1/10^(3+AV$476)</f>
        <v>0.8100001</v>
      </c>
      <c r="AW632" s="340">
        <f>VLOOKUP($O632,'360'!$A$2:$AN$363,28,FALSE)/100+1/10^(3+AW$476)</f>
        <v>0.70000999999999991</v>
      </c>
      <c r="AX632" s="340">
        <f>VLOOKUP($O632,'360'!$A$2:$AN$363,29,FALSE)/100+1/10^(3+AX$476)</f>
        <v>0.38000001</v>
      </c>
      <c r="AY632" s="340">
        <f>VLOOKUP($O632,'360'!$A$2:$AN$363,30,FALSE)/100+1/10^(3+AY$476)</f>
        <v>0.48000099999999996</v>
      </c>
      <c r="BA632" s="499" t="str">
        <f t="shared" si="430"/>
        <v>UB GR W</v>
      </c>
      <c r="BB632" s="284" t="str">
        <f t="shared" si="431"/>
        <v>suivre ses plans (et être ingénieux)</v>
      </c>
    </row>
    <row r="633" spans="1:54" x14ac:dyDescent="0.15">
      <c r="A633" s="432">
        <v>157</v>
      </c>
      <c r="B633" s="457" t="str">
        <f t="shared" si="421"/>
        <v>B RU WG</v>
      </c>
      <c r="C633" s="284" t="str">
        <f t="shared" si="422"/>
        <v>être omnipotent -B- (et intervenir*)</v>
      </c>
      <c r="D633" s="284" t="str">
        <f t="shared" si="423"/>
        <v>être celui qui domine par nature (et vivre en imposant ses décisions)</v>
      </c>
      <c r="E633" s="493">
        <f t="shared" si="424"/>
        <v>0.43303781854724993</v>
      </c>
      <c r="F633" s="480" t="str">
        <f t="shared" si="425"/>
        <v>B.ur</v>
      </c>
      <c r="N633" s="284">
        <f t="shared" si="432"/>
        <v>103</v>
      </c>
      <c r="O633" s="494" t="str">
        <f>'360'!A159</f>
        <v>UR WB G</v>
      </c>
      <c r="P633" s="284" t="str">
        <f t="shared" si="426"/>
        <v>œuvrer pour le progrès (et apporter de l'ordre au monde)</v>
      </c>
      <c r="Q633" s="432" t="str">
        <f>VLOOKUP(O633,'360'!A158:AN519,13,FALSE)</f>
        <v>U</v>
      </c>
      <c r="R633" s="432" t="str">
        <f>VLOOKUP(O633,'360'!A158:AN519,14,FALSE)</f>
        <v>R</v>
      </c>
      <c r="S633" s="432" t="str">
        <f>VLOOKUP(O633,'360'!A158:AN519,15,FALSE)</f>
        <v>W</v>
      </c>
      <c r="T633" s="432" t="str">
        <f>VLOOKUP(O633,'360'!A158:AN519,16,FALSE)</f>
        <v>B</v>
      </c>
      <c r="U633" s="432" t="str">
        <f>VLOOKUP(O633,'360'!A158:AN519,17,FALSE)</f>
        <v>G</v>
      </c>
      <c r="W633" s="478">
        <f t="shared" si="433"/>
        <v>0.37718589113426182</v>
      </c>
      <c r="X633" s="478">
        <f t="shared" si="433"/>
        <v>0.90245750271603853</v>
      </c>
      <c r="Y633" s="478">
        <f t="shared" si="433"/>
        <v>0.62587450047815085</v>
      </c>
      <c r="Z633" s="478">
        <f t="shared" si="427"/>
        <v>0.88054353489716819</v>
      </c>
      <c r="AA633" s="478">
        <f t="shared" si="419"/>
        <v>0.2411317104243596</v>
      </c>
      <c r="AB633" s="1582">
        <f t="shared" si="434"/>
        <v>0.62504011654590752</v>
      </c>
      <c r="AG633" s="1584">
        <f t="shared" si="435"/>
        <v>0.50005348872787669</v>
      </c>
      <c r="AL633" s="497">
        <f t="shared" si="428"/>
        <v>0.62504011654590752</v>
      </c>
      <c r="AM633" s="468">
        <f t="shared" si="436"/>
        <v>0.37718589113426182</v>
      </c>
      <c r="AN633" s="468">
        <f t="shared" si="436"/>
        <v>0.90245750271603853</v>
      </c>
      <c r="AO633" s="468">
        <f t="shared" si="436"/>
        <v>0.62587450047815085</v>
      </c>
      <c r="AP633" s="468">
        <f t="shared" si="429"/>
        <v>0.88054353489716819</v>
      </c>
      <c r="AQ633" s="468">
        <f t="shared" si="420"/>
        <v>0.2411317104243596</v>
      </c>
      <c r="AT633" s="498">
        <f t="shared" si="437"/>
        <v>2.51011111</v>
      </c>
      <c r="AU633" s="340">
        <f>VLOOKUP($O633,'360'!$A$2:$AN$363,26,FALSE)/100+1/10^(3+AU$476)</f>
        <v>0.48009999999999997</v>
      </c>
      <c r="AV633" s="340">
        <f>VLOOKUP($O633,'360'!$A$2:$AN$363,27,FALSE)/100+1/10^(3+AV$476)</f>
        <v>0.8100001</v>
      </c>
      <c r="AW633" s="340">
        <f>VLOOKUP($O633,'360'!$A$2:$AN$363,28,FALSE)/100+1/10^(3+AW$476)</f>
        <v>0.38001000000000001</v>
      </c>
      <c r="AX633" s="340">
        <f>VLOOKUP($O633,'360'!$A$2:$AN$363,29,FALSE)/100+1/10^(3+AX$476)</f>
        <v>0.70000001000000001</v>
      </c>
      <c r="AY633" s="340">
        <f>VLOOKUP($O633,'360'!$A$2:$AN$363,30,FALSE)/100+1/10^(3+AY$476)</f>
        <v>0.14000100000000001</v>
      </c>
      <c r="BA633" s="499" t="str">
        <f t="shared" si="430"/>
        <v>UR WB G</v>
      </c>
      <c r="BB633" s="284" t="str">
        <f t="shared" si="431"/>
        <v>œuvrer pour le progrès (et apporter de l'ordre au monde)</v>
      </c>
    </row>
    <row r="634" spans="1:54" x14ac:dyDescent="0.15">
      <c r="A634" s="432">
        <v>158</v>
      </c>
      <c r="B634" s="457" t="str">
        <f t="shared" si="421"/>
        <v>U WG BR</v>
      </c>
      <c r="C634" s="284" t="str">
        <f t="shared" si="422"/>
        <v>organiser le savoir (et structurer le monde -WU-)</v>
      </c>
      <c r="D634" s="284" t="str">
        <f t="shared" si="423"/>
        <v>rendre le savoir accessible (et travailler au bon ordre du monde)</v>
      </c>
      <c r="E634" s="493">
        <f t="shared" si="424"/>
        <v>0.43235801339083152</v>
      </c>
      <c r="F634" s="480" t="str">
        <f t="shared" si="425"/>
        <v>U.gw</v>
      </c>
      <c r="N634" s="284">
        <f t="shared" si="432"/>
        <v>92</v>
      </c>
      <c r="O634" s="494" t="str">
        <f>'360'!A160</f>
        <v>UR WG B</v>
      </c>
      <c r="P634" s="284" t="str">
        <f t="shared" si="426"/>
        <v>partager ses idées (et être utile au monde)</v>
      </c>
      <c r="Q634" s="432" t="str">
        <f>VLOOKUP(O634,'360'!A159:AN520,13,FALSE)</f>
        <v>U</v>
      </c>
      <c r="R634" s="432" t="str">
        <f>VLOOKUP(O634,'360'!A159:AN520,14,FALSE)</f>
        <v>R</v>
      </c>
      <c r="S634" s="432" t="str">
        <f>VLOOKUP(O634,'360'!A159:AN520,15,FALSE)</f>
        <v>W</v>
      </c>
      <c r="T634" s="432" t="str">
        <f>VLOOKUP(O634,'360'!A159:AN520,16,FALSE)</f>
        <v>G</v>
      </c>
      <c r="U634" s="432" t="str">
        <f>VLOOKUP(O634,'360'!A159:AN520,17,FALSE)</f>
        <v>B</v>
      </c>
      <c r="W634" s="478">
        <f t="shared" si="433"/>
        <v>0.37718589113426182</v>
      </c>
      <c r="X634" s="478">
        <f t="shared" si="433"/>
        <v>0.90245750271603853</v>
      </c>
      <c r="Y634" s="478">
        <f t="shared" si="433"/>
        <v>0.58867659956005192</v>
      </c>
      <c r="Z634" s="478">
        <f t="shared" si="427"/>
        <v>0.88054353489716819</v>
      </c>
      <c r="AA634" s="478">
        <f t="shared" si="419"/>
        <v>0.65449740425402003</v>
      </c>
      <c r="AB634" s="1582">
        <f t="shared" si="434"/>
        <v>0.64515824928426491</v>
      </c>
      <c r="AG634" s="1584">
        <f t="shared" si="435"/>
        <v>0.52687766571235317</v>
      </c>
      <c r="AL634" s="497">
        <f t="shared" si="428"/>
        <v>0.64515824928426491</v>
      </c>
      <c r="AM634" s="468">
        <f t="shared" si="436"/>
        <v>0.37718589113426182</v>
      </c>
      <c r="AN634" s="468">
        <f t="shared" si="436"/>
        <v>0.90245750271603853</v>
      </c>
      <c r="AO634" s="468">
        <f t="shared" si="436"/>
        <v>0.58867659956005192</v>
      </c>
      <c r="AP634" s="468">
        <f t="shared" si="429"/>
        <v>0.88054353489716819</v>
      </c>
      <c r="AQ634" s="468">
        <f t="shared" si="420"/>
        <v>0.65449740425402003</v>
      </c>
      <c r="AT634" s="498">
        <f t="shared" si="437"/>
        <v>2.51011111</v>
      </c>
      <c r="AU634" s="340">
        <f>VLOOKUP($O634,'360'!$A$2:$AN$363,26,FALSE)/100+1/10^(3+AU$476)</f>
        <v>0.48009999999999997</v>
      </c>
      <c r="AV634" s="340">
        <f>VLOOKUP($O634,'360'!$A$2:$AN$363,27,FALSE)/100+1/10^(3+AV$476)</f>
        <v>0.8100001</v>
      </c>
      <c r="AW634" s="340">
        <f>VLOOKUP($O634,'360'!$A$2:$AN$363,28,FALSE)/100+1/10^(3+AW$476)</f>
        <v>0.14001000000000002</v>
      </c>
      <c r="AX634" s="340">
        <f>VLOOKUP($O634,'360'!$A$2:$AN$363,29,FALSE)/100+1/10^(3+AX$476)</f>
        <v>0.70000001000000001</v>
      </c>
      <c r="AY634" s="340">
        <f>VLOOKUP($O634,'360'!$A$2:$AN$363,30,FALSE)/100+1/10^(3+AY$476)</f>
        <v>0.38000099999999998</v>
      </c>
      <c r="BA634" s="499" t="str">
        <f t="shared" si="430"/>
        <v>UR WG B</v>
      </c>
      <c r="BB634" s="284" t="str">
        <f t="shared" si="431"/>
        <v>partager ses idées (et être utile au monde)</v>
      </c>
    </row>
    <row r="635" spans="1:54" x14ac:dyDescent="0.15">
      <c r="A635" s="432">
        <v>159</v>
      </c>
      <c r="B635" s="457" t="str">
        <f t="shared" si="421"/>
        <v>WU RG B</v>
      </c>
      <c r="C635" s="284" t="str">
        <f t="shared" si="422"/>
        <v>être utile au monde (et assister le monde)</v>
      </c>
      <c r="D635" s="284" t="str">
        <f t="shared" si="423"/>
        <v>être efficace dans le respect du système (et servir la société sans enjeu de pouvoir)</v>
      </c>
      <c r="E635" s="493">
        <f t="shared" si="424"/>
        <v>0.42899833336936571</v>
      </c>
      <c r="F635" s="480" t="str">
        <f t="shared" si="425"/>
        <v>WU/b</v>
      </c>
      <c r="N635" s="284">
        <f t="shared" si="432"/>
        <v>98</v>
      </c>
      <c r="O635" s="494" t="str">
        <f>'360'!A161</f>
        <v>UR BW G</v>
      </c>
      <c r="P635" s="284" t="str">
        <f t="shared" si="426"/>
        <v>œuvrer pour le progrès (et réussir coûte que coûte -UB-)</v>
      </c>
      <c r="Q635" s="432" t="str">
        <f>VLOOKUP(O635,'360'!A160:AN521,13,FALSE)</f>
        <v>U</v>
      </c>
      <c r="R635" s="432" t="str">
        <f>VLOOKUP(O635,'360'!A160:AN521,14,FALSE)</f>
        <v>R</v>
      </c>
      <c r="S635" s="432" t="str">
        <f>VLOOKUP(O635,'360'!A160:AN521,15,FALSE)</f>
        <v>B</v>
      </c>
      <c r="T635" s="432" t="str">
        <f>VLOOKUP(O635,'360'!A160:AN521,16,FALSE)</f>
        <v>W</v>
      </c>
      <c r="U635" s="432" t="str">
        <f>VLOOKUP(O635,'360'!A160:AN521,17,FALSE)</f>
        <v>G</v>
      </c>
      <c r="W635" s="478">
        <f t="shared" si="433"/>
        <v>0.47641922213511995</v>
      </c>
      <c r="X635" s="478">
        <f t="shared" si="433"/>
        <v>0.90245750271603853</v>
      </c>
      <c r="Y635" s="478">
        <f t="shared" si="433"/>
        <v>0.49548669595779693</v>
      </c>
      <c r="Z635" s="478">
        <f t="shared" si="427"/>
        <v>0.88054353489716819</v>
      </c>
      <c r="AA635" s="478">
        <f t="shared" si="419"/>
        <v>0.2411317104243596</v>
      </c>
      <c r="AB635" s="1582">
        <f t="shared" si="434"/>
        <v>0.63204033264212278</v>
      </c>
      <c r="AG635" s="1584">
        <f t="shared" si="435"/>
        <v>0.50938711018949701</v>
      </c>
      <c r="AL635" s="497">
        <f t="shared" si="428"/>
        <v>0.63204033264212278</v>
      </c>
      <c r="AM635" s="468">
        <f t="shared" si="436"/>
        <v>0.47641922213511995</v>
      </c>
      <c r="AN635" s="468">
        <f t="shared" si="436"/>
        <v>0.90245750271603853</v>
      </c>
      <c r="AO635" s="468">
        <f t="shared" si="436"/>
        <v>0.49548669595779693</v>
      </c>
      <c r="AP635" s="468">
        <f t="shared" si="429"/>
        <v>0.88054353489716819</v>
      </c>
      <c r="AQ635" s="468">
        <f t="shared" si="420"/>
        <v>0.2411317104243596</v>
      </c>
      <c r="AT635" s="498">
        <f t="shared" si="437"/>
        <v>2.51011111</v>
      </c>
      <c r="AU635" s="340">
        <f>VLOOKUP($O635,'360'!$A$2:$AN$363,26,FALSE)/100+1/10^(3+AU$476)</f>
        <v>0.38009999999999999</v>
      </c>
      <c r="AV635" s="340">
        <f>VLOOKUP($O635,'360'!$A$2:$AN$363,27,FALSE)/100+1/10^(3+AV$476)</f>
        <v>0.8100001</v>
      </c>
      <c r="AW635" s="340">
        <f>VLOOKUP($O635,'360'!$A$2:$AN$363,28,FALSE)/100+1/10^(3+AW$476)</f>
        <v>0.48000999999999999</v>
      </c>
      <c r="AX635" s="340">
        <f>VLOOKUP($O635,'360'!$A$2:$AN$363,29,FALSE)/100+1/10^(3+AX$476)</f>
        <v>0.70000001000000001</v>
      </c>
      <c r="AY635" s="340">
        <f>VLOOKUP($O635,'360'!$A$2:$AN$363,30,FALSE)/100+1/10^(3+AY$476)</f>
        <v>0.14000100000000001</v>
      </c>
      <c r="BA635" s="499" t="str">
        <f t="shared" si="430"/>
        <v>UR BW G</v>
      </c>
      <c r="BB635" s="284" t="str">
        <f t="shared" si="431"/>
        <v>œuvrer pour le progrès (et réussir coûte que coûte -UB-)</v>
      </c>
    </row>
    <row r="636" spans="1:54" x14ac:dyDescent="0.15">
      <c r="A636" s="432">
        <v>160</v>
      </c>
      <c r="B636" s="457" t="str">
        <f t="shared" si="421"/>
        <v>UG WB R</v>
      </c>
      <c r="C636" s="284" t="str">
        <f t="shared" si="422"/>
        <v>vivre dans la raison (et structurer le monde -WU-)</v>
      </c>
      <c r="D636" s="284" t="str">
        <f t="shared" si="423"/>
        <v>suivre une démarche d'adaptation (et travailler au bon ordre du monde)</v>
      </c>
      <c r="E636" s="493">
        <f t="shared" si="424"/>
        <v>0.42711354377991206</v>
      </c>
      <c r="F636" s="480" t="str">
        <f t="shared" si="425"/>
        <v>GU/r</v>
      </c>
      <c r="N636" s="284">
        <f t="shared" si="432"/>
        <v>26</v>
      </c>
      <c r="O636" s="494" t="str">
        <f>'360'!A162</f>
        <v>UR BG W</v>
      </c>
      <c r="P636" s="284" t="str">
        <f t="shared" si="426"/>
        <v>suivre ses idées (et suivre ses plans)</v>
      </c>
      <c r="Q636" s="432" t="str">
        <f>VLOOKUP(O636,'360'!A161:AN522,13,FALSE)</f>
        <v>U</v>
      </c>
      <c r="R636" s="432" t="str">
        <f>VLOOKUP(O636,'360'!A161:AN522,14,FALSE)</f>
        <v>R</v>
      </c>
      <c r="S636" s="432" t="str">
        <f>VLOOKUP(O636,'360'!A161:AN522,15,FALSE)</f>
        <v>B</v>
      </c>
      <c r="T636" s="432" t="str">
        <f>VLOOKUP(O636,'360'!A161:AN522,16,FALSE)</f>
        <v>G</v>
      </c>
      <c r="U636" s="432" t="str">
        <f>VLOOKUP(O636,'360'!A161:AN522,17,FALSE)</f>
        <v>W</v>
      </c>
      <c r="W636" s="478">
        <f t="shared" si="433"/>
        <v>0.77366150811300427</v>
      </c>
      <c r="X636" s="478">
        <f t="shared" si="433"/>
        <v>0.90245750271603853</v>
      </c>
      <c r="Y636" s="478">
        <f t="shared" si="433"/>
        <v>0.49548669595779693</v>
      </c>
      <c r="Z636" s="478">
        <f t="shared" si="427"/>
        <v>0.88054353489716819</v>
      </c>
      <c r="AA636" s="478">
        <f t="shared" si="419"/>
        <v>0.65449740425402003</v>
      </c>
      <c r="AB636" s="1582">
        <f t="shared" si="434"/>
        <v>0.75867880755672823</v>
      </c>
      <c r="AG636" s="1584">
        <f t="shared" si="435"/>
        <v>0.67823841007563768</v>
      </c>
      <c r="AL636" s="497">
        <f t="shared" si="428"/>
        <v>0.75867880755672823</v>
      </c>
      <c r="AM636" s="468">
        <f t="shared" si="436"/>
        <v>0.77366150811300427</v>
      </c>
      <c r="AN636" s="468">
        <f t="shared" si="436"/>
        <v>0.90245750271603853</v>
      </c>
      <c r="AO636" s="468">
        <f t="shared" si="436"/>
        <v>0.49548669595779693</v>
      </c>
      <c r="AP636" s="468">
        <f t="shared" si="429"/>
        <v>0.88054353489716819</v>
      </c>
      <c r="AQ636" s="468">
        <f t="shared" si="420"/>
        <v>0.65449740425402003</v>
      </c>
      <c r="AT636" s="498">
        <f t="shared" si="437"/>
        <v>2.51011111</v>
      </c>
      <c r="AU636" s="340">
        <f>VLOOKUP($O636,'360'!$A$2:$AN$363,26,FALSE)/100+1/10^(3+AU$476)</f>
        <v>0.1401</v>
      </c>
      <c r="AV636" s="340">
        <f>VLOOKUP($O636,'360'!$A$2:$AN$363,27,FALSE)/100+1/10^(3+AV$476)</f>
        <v>0.8100001</v>
      </c>
      <c r="AW636" s="340">
        <f>VLOOKUP($O636,'360'!$A$2:$AN$363,28,FALSE)/100+1/10^(3+AW$476)</f>
        <v>0.48000999999999999</v>
      </c>
      <c r="AX636" s="340">
        <f>VLOOKUP($O636,'360'!$A$2:$AN$363,29,FALSE)/100+1/10^(3+AX$476)</f>
        <v>0.70000001000000001</v>
      </c>
      <c r="AY636" s="340">
        <f>VLOOKUP($O636,'360'!$A$2:$AN$363,30,FALSE)/100+1/10^(3+AY$476)</f>
        <v>0.38000099999999998</v>
      </c>
      <c r="BA636" s="499" t="str">
        <f t="shared" si="430"/>
        <v>UR BG W</v>
      </c>
      <c r="BB636" s="284" t="str">
        <f t="shared" si="431"/>
        <v>suivre ses idées (et suivre ses plans)</v>
      </c>
    </row>
    <row r="637" spans="1:54" x14ac:dyDescent="0.15">
      <c r="A637" s="432">
        <v>161</v>
      </c>
      <c r="B637" s="457" t="str">
        <f t="shared" si="421"/>
        <v>BU RW G</v>
      </c>
      <c r="C637" s="284" t="str">
        <f t="shared" si="422"/>
        <v>réussir coûte que coûte -UB- (et intervenir*)</v>
      </c>
      <c r="D637" s="284" t="str">
        <f t="shared" si="423"/>
        <v>atteindre ses objectifs avec fermeté (et vivre en imposant ses décisions)</v>
      </c>
      <c r="E637" s="493">
        <f t="shared" si="424"/>
        <v>0.42596639212015264</v>
      </c>
      <c r="F637" s="480" t="str">
        <f t="shared" si="425"/>
        <v>UB/g</v>
      </c>
      <c r="N637" s="284">
        <f t="shared" si="432"/>
        <v>61</v>
      </c>
      <c r="O637" s="494" t="str">
        <f>'360'!A163</f>
        <v>UR GW B</v>
      </c>
      <c r="P637" s="284" t="str">
        <f t="shared" si="426"/>
        <v>partager ses idées (et vivre en souplesse)</v>
      </c>
      <c r="Q637" s="432" t="str">
        <f>VLOOKUP(O637,'360'!A162:AN523,13,FALSE)</f>
        <v>U</v>
      </c>
      <c r="R637" s="432" t="str">
        <f>VLOOKUP(O637,'360'!A162:AN523,14,FALSE)</f>
        <v>R</v>
      </c>
      <c r="S637" s="432" t="str">
        <f>VLOOKUP(O637,'360'!A162:AN523,15,FALSE)</f>
        <v>G</v>
      </c>
      <c r="T637" s="432" t="str">
        <f>VLOOKUP(O637,'360'!A162:AN523,16,FALSE)</f>
        <v>W</v>
      </c>
      <c r="U637" s="432" t="str">
        <f>VLOOKUP(O637,'360'!A162:AN523,17,FALSE)</f>
        <v>B</v>
      </c>
      <c r="W637" s="478">
        <f t="shared" si="433"/>
        <v>0.47641922213511995</v>
      </c>
      <c r="X637" s="478">
        <f t="shared" si="433"/>
        <v>0.90245750271603853</v>
      </c>
      <c r="Y637" s="478">
        <f t="shared" si="433"/>
        <v>0.58867659956005192</v>
      </c>
      <c r="Z637" s="478">
        <f t="shared" si="427"/>
        <v>0.88054353489716819</v>
      </c>
      <c r="AA637" s="478">
        <f t="shared" si="419"/>
        <v>0.8267331100163785</v>
      </c>
      <c r="AB637" s="1582">
        <f t="shared" si="434"/>
        <v>0.68971840666870832</v>
      </c>
      <c r="AG637" s="1584">
        <f t="shared" si="435"/>
        <v>0.58629120889161113</v>
      </c>
      <c r="AL637" s="497">
        <f t="shared" si="428"/>
        <v>0.68971840666870832</v>
      </c>
      <c r="AM637" s="468">
        <f t="shared" si="436"/>
        <v>0.47641922213511995</v>
      </c>
      <c r="AN637" s="468">
        <f t="shared" si="436"/>
        <v>0.90245750271603853</v>
      </c>
      <c r="AO637" s="468">
        <f t="shared" si="436"/>
        <v>0.58867659956005192</v>
      </c>
      <c r="AP637" s="468">
        <f t="shared" si="429"/>
        <v>0.88054353489716819</v>
      </c>
      <c r="AQ637" s="468">
        <f t="shared" si="420"/>
        <v>0.8267331100163785</v>
      </c>
      <c r="AT637" s="498">
        <f t="shared" si="437"/>
        <v>2.51011111</v>
      </c>
      <c r="AU637" s="340">
        <f>VLOOKUP($O637,'360'!$A$2:$AN$363,26,FALSE)/100+1/10^(3+AU$476)</f>
        <v>0.38009999999999999</v>
      </c>
      <c r="AV637" s="340">
        <f>VLOOKUP($O637,'360'!$A$2:$AN$363,27,FALSE)/100+1/10^(3+AV$476)</f>
        <v>0.8100001</v>
      </c>
      <c r="AW637" s="340">
        <f>VLOOKUP($O637,'360'!$A$2:$AN$363,28,FALSE)/100+1/10^(3+AW$476)</f>
        <v>0.14001000000000002</v>
      </c>
      <c r="AX637" s="340">
        <f>VLOOKUP($O637,'360'!$A$2:$AN$363,29,FALSE)/100+1/10^(3+AX$476)</f>
        <v>0.70000001000000001</v>
      </c>
      <c r="AY637" s="340">
        <f>VLOOKUP($O637,'360'!$A$2:$AN$363,30,FALSE)/100+1/10^(3+AY$476)</f>
        <v>0.48000099999999996</v>
      </c>
      <c r="BA637" s="499" t="str">
        <f t="shared" si="430"/>
        <v>UR GW B</v>
      </c>
      <c r="BB637" s="284" t="str">
        <f t="shared" si="431"/>
        <v>partager ses idées (et vivre en souplesse)</v>
      </c>
    </row>
    <row r="638" spans="1:54" x14ac:dyDescent="0.15">
      <c r="A638" s="432">
        <v>162</v>
      </c>
      <c r="B638" s="457" t="str">
        <f t="shared" si="421"/>
        <v>UW RG B</v>
      </c>
      <c r="C638" s="284" t="str">
        <f t="shared" si="422"/>
        <v>être utile au monde (et partager ses idées)</v>
      </c>
      <c r="D638" s="284" t="str">
        <f t="shared" si="423"/>
        <v>être efficace dans le respect du système (et communiquer des idées nouvelles)</v>
      </c>
      <c r="E638" s="493">
        <f t="shared" si="424"/>
        <v>0.4250002858437541</v>
      </c>
      <c r="F638" s="480" t="str">
        <f t="shared" si="425"/>
        <v>WU/b</v>
      </c>
      <c r="N638" s="284">
        <f t="shared" si="432"/>
        <v>16</v>
      </c>
      <c r="O638" s="494" t="str">
        <f>'360'!A164</f>
        <v>UR GB W</v>
      </c>
      <c r="P638" s="284" t="str">
        <f t="shared" si="426"/>
        <v>suivre ses idées (et être ingénieux)</v>
      </c>
      <c r="Q638" s="432" t="str">
        <f>VLOOKUP(O638,'360'!A163:AN524,13,FALSE)</f>
        <v>U</v>
      </c>
      <c r="R638" s="432" t="str">
        <f>VLOOKUP(O638,'360'!A163:AN524,14,FALSE)</f>
        <v>R</v>
      </c>
      <c r="S638" s="432" t="str">
        <f>VLOOKUP(O638,'360'!A163:AN524,15,FALSE)</f>
        <v>G</v>
      </c>
      <c r="T638" s="432" t="str">
        <f>VLOOKUP(O638,'360'!A163:AN524,16,FALSE)</f>
        <v>B</v>
      </c>
      <c r="U638" s="432" t="str">
        <f>VLOOKUP(O638,'360'!A163:AN524,17,FALSE)</f>
        <v>W</v>
      </c>
      <c r="W638" s="478">
        <f t="shared" si="433"/>
        <v>0.77366150811300427</v>
      </c>
      <c r="X638" s="478">
        <f t="shared" si="433"/>
        <v>0.90245750271603853</v>
      </c>
      <c r="Y638" s="478">
        <f t="shared" si="433"/>
        <v>0.62587450047815085</v>
      </c>
      <c r="Z638" s="478">
        <f t="shared" si="427"/>
        <v>0.88054353489716819</v>
      </c>
      <c r="AA638" s="478">
        <f t="shared" si="419"/>
        <v>0.8267331100163785</v>
      </c>
      <c r="AB638" s="1582">
        <f t="shared" si="434"/>
        <v>0.79623874884495616</v>
      </c>
      <c r="AG638" s="1584">
        <f t="shared" si="435"/>
        <v>0.72831833179327488</v>
      </c>
      <c r="AL638" s="497">
        <f t="shared" si="428"/>
        <v>0.79623874884495616</v>
      </c>
      <c r="AM638" s="468">
        <f t="shared" si="436"/>
        <v>0.77366150811300427</v>
      </c>
      <c r="AN638" s="468">
        <f t="shared" si="436"/>
        <v>0.90245750271603853</v>
      </c>
      <c r="AO638" s="468">
        <f t="shared" si="436"/>
        <v>0.62587450047815085</v>
      </c>
      <c r="AP638" s="468">
        <f t="shared" si="429"/>
        <v>0.88054353489716819</v>
      </c>
      <c r="AQ638" s="468">
        <f t="shared" si="420"/>
        <v>0.8267331100163785</v>
      </c>
      <c r="AT638" s="498">
        <f t="shared" si="437"/>
        <v>2.51011111</v>
      </c>
      <c r="AU638" s="340">
        <f>VLOOKUP($O638,'360'!$A$2:$AN$363,26,FALSE)/100+1/10^(3+AU$476)</f>
        <v>0.1401</v>
      </c>
      <c r="AV638" s="340">
        <f>VLOOKUP($O638,'360'!$A$2:$AN$363,27,FALSE)/100+1/10^(3+AV$476)</f>
        <v>0.8100001</v>
      </c>
      <c r="AW638" s="340">
        <f>VLOOKUP($O638,'360'!$A$2:$AN$363,28,FALSE)/100+1/10^(3+AW$476)</f>
        <v>0.38001000000000001</v>
      </c>
      <c r="AX638" s="340">
        <f>VLOOKUP($O638,'360'!$A$2:$AN$363,29,FALSE)/100+1/10^(3+AX$476)</f>
        <v>0.70000001000000001</v>
      </c>
      <c r="AY638" s="340">
        <f>VLOOKUP($O638,'360'!$A$2:$AN$363,30,FALSE)/100+1/10^(3+AY$476)</f>
        <v>0.48000099999999996</v>
      </c>
      <c r="BA638" s="499" t="str">
        <f t="shared" si="430"/>
        <v>UR GB W</v>
      </c>
      <c r="BB638" s="284" t="str">
        <f t="shared" si="431"/>
        <v>suivre ses idées (et être ingénieux)</v>
      </c>
    </row>
    <row r="639" spans="1:54" x14ac:dyDescent="0.15">
      <c r="A639" s="432">
        <v>163</v>
      </c>
      <c r="B639" s="457" t="str">
        <f t="shared" si="421"/>
        <v>W UR BG</v>
      </c>
      <c r="C639" s="284" t="str">
        <f t="shared" si="422"/>
        <v>être utile (et apporter de l'ordre au monde)</v>
      </c>
      <c r="D639" s="284" t="str">
        <f t="shared" si="423"/>
        <v>mettre son intelligence au service de la société (et rendre l'organisation efficace)</v>
      </c>
      <c r="E639" s="493">
        <f t="shared" si="424"/>
        <v>0.42498678379521931</v>
      </c>
      <c r="F639" s="480" t="str">
        <f t="shared" si="425"/>
        <v>W.ur</v>
      </c>
      <c r="N639" s="284">
        <f t="shared" si="432"/>
        <v>160</v>
      </c>
      <c r="O639" s="494" t="str">
        <f>'360'!A165</f>
        <v>UG WB R</v>
      </c>
      <c r="P639" s="284" t="str">
        <f t="shared" si="426"/>
        <v>vivre dans la raison (et structurer le monde -WU-)</v>
      </c>
      <c r="Q639" s="432" t="str">
        <f>VLOOKUP(O639,'360'!A164:AN525,13,FALSE)</f>
        <v>U</v>
      </c>
      <c r="R639" s="432" t="str">
        <f>VLOOKUP(O639,'360'!A164:AN525,14,FALSE)</f>
        <v>G</v>
      </c>
      <c r="S639" s="432" t="str">
        <f>VLOOKUP(O639,'360'!A164:AN525,15,FALSE)</f>
        <v>W</v>
      </c>
      <c r="T639" s="432" t="str">
        <f>VLOOKUP(O639,'360'!A164:AN525,16,FALSE)</f>
        <v>B</v>
      </c>
      <c r="U639" s="432" t="str">
        <f>VLOOKUP(O639,'360'!A164:AN525,17,FALSE)</f>
        <v>R</v>
      </c>
      <c r="W639" s="478">
        <f t="shared" si="433"/>
        <v>0.37718589113426182</v>
      </c>
      <c r="X639" s="478">
        <f t="shared" si="433"/>
        <v>0.90245750271603853</v>
      </c>
      <c r="Y639" s="478">
        <f t="shared" si="433"/>
        <v>0.62587450047815085</v>
      </c>
      <c r="Z639" s="478">
        <f t="shared" si="427"/>
        <v>0.17610871704278819</v>
      </c>
      <c r="AA639" s="478">
        <f t="shared" si="419"/>
        <v>0.82942696546851902</v>
      </c>
      <c r="AB639" s="1582">
        <f t="shared" si="434"/>
        <v>0.57033515783493405</v>
      </c>
      <c r="AG639" s="1584">
        <f t="shared" si="435"/>
        <v>0.42711354377991206</v>
      </c>
      <c r="AL639" s="497">
        <f t="shared" si="428"/>
        <v>0.57033515783493405</v>
      </c>
      <c r="AM639" s="468">
        <f t="shared" si="436"/>
        <v>0.37718589113426182</v>
      </c>
      <c r="AN639" s="468">
        <f t="shared" si="436"/>
        <v>0.90245750271603853</v>
      </c>
      <c r="AO639" s="468">
        <f t="shared" si="436"/>
        <v>0.62587450047815085</v>
      </c>
      <c r="AP639" s="468">
        <f t="shared" si="429"/>
        <v>0.17610871704278819</v>
      </c>
      <c r="AQ639" s="468">
        <f t="shared" si="420"/>
        <v>0.82942696546851902</v>
      </c>
      <c r="AT639" s="498">
        <f t="shared" si="437"/>
        <v>2.51011111</v>
      </c>
      <c r="AU639" s="340">
        <f>VLOOKUP($O639,'360'!$A$2:$AN$363,26,FALSE)/100+1/10^(3+AU$476)</f>
        <v>0.48009999999999997</v>
      </c>
      <c r="AV639" s="340">
        <f>VLOOKUP($O639,'360'!$A$2:$AN$363,27,FALSE)/100+1/10^(3+AV$476)</f>
        <v>0.8100001</v>
      </c>
      <c r="AW639" s="340">
        <f>VLOOKUP($O639,'360'!$A$2:$AN$363,28,FALSE)/100+1/10^(3+AW$476)</f>
        <v>0.38001000000000001</v>
      </c>
      <c r="AX639" s="340">
        <f>VLOOKUP($O639,'360'!$A$2:$AN$363,29,FALSE)/100+1/10^(3+AX$476)</f>
        <v>0.14000001000000001</v>
      </c>
      <c r="AY639" s="340">
        <f>VLOOKUP($O639,'360'!$A$2:$AN$363,30,FALSE)/100+1/10^(3+AY$476)</f>
        <v>0.70000099999999998</v>
      </c>
      <c r="BA639" s="499" t="str">
        <f t="shared" si="430"/>
        <v>UG WB R</v>
      </c>
      <c r="BB639" s="284" t="str">
        <f t="shared" si="431"/>
        <v>vivre dans la raison (et structurer le monde -WU-)</v>
      </c>
    </row>
    <row r="640" spans="1:54" x14ac:dyDescent="0.15">
      <c r="A640" s="432">
        <v>164</v>
      </c>
      <c r="B640" s="457" t="str">
        <f t="shared" si="421"/>
        <v>RG WU B</v>
      </c>
      <c r="C640" s="284" t="str">
        <f t="shared" si="422"/>
        <v>vivre dans la joie collective (et assister le monde)</v>
      </c>
      <c r="D640" s="284" t="str">
        <f t="shared" si="423"/>
        <v>vivre pleinement dans le respect du monde (et servir la société sans enjeu de pouvoir)</v>
      </c>
      <c r="E640" s="493">
        <f t="shared" si="424"/>
        <v>0.42432263160409284</v>
      </c>
      <c r="F640" s="480" t="str">
        <f t="shared" si="425"/>
        <v>RG/b</v>
      </c>
      <c r="N640" s="284">
        <f t="shared" si="432"/>
        <v>128</v>
      </c>
      <c r="O640" s="494" t="str">
        <f>'360'!A166</f>
        <v>UG WR B</v>
      </c>
      <c r="P640" s="284" t="str">
        <f t="shared" si="426"/>
        <v>vivre en souplesse (et être utile au monde)</v>
      </c>
      <c r="Q640" s="432" t="str">
        <f>VLOOKUP(O640,'360'!A165:AN526,13,FALSE)</f>
        <v>U</v>
      </c>
      <c r="R640" s="432" t="str">
        <f>VLOOKUP(O640,'360'!A165:AN526,14,FALSE)</f>
        <v>G</v>
      </c>
      <c r="S640" s="432" t="str">
        <f>VLOOKUP(O640,'360'!A165:AN526,15,FALSE)</f>
        <v>W</v>
      </c>
      <c r="T640" s="432" t="str">
        <f>VLOOKUP(O640,'360'!A165:AN526,16,FALSE)</f>
        <v>R</v>
      </c>
      <c r="U640" s="432" t="str">
        <f>VLOOKUP(O640,'360'!A165:AN526,17,FALSE)</f>
        <v>B</v>
      </c>
      <c r="W640" s="478">
        <f t="shared" si="433"/>
        <v>0.37718589113426182</v>
      </c>
      <c r="X640" s="478">
        <f t="shared" si="433"/>
        <v>0.90245750271603853</v>
      </c>
      <c r="Y640" s="478">
        <f t="shared" si="433"/>
        <v>0.58867659956005192</v>
      </c>
      <c r="Z640" s="478">
        <f t="shared" si="427"/>
        <v>0.47800935326609389</v>
      </c>
      <c r="AA640" s="478">
        <f t="shared" si="419"/>
        <v>0.82942696546851902</v>
      </c>
      <c r="AB640" s="1582">
        <f t="shared" si="434"/>
        <v>0.60314899581442172</v>
      </c>
      <c r="AG640" s="1584">
        <f t="shared" si="435"/>
        <v>0.47086532775256229</v>
      </c>
      <c r="AL640" s="497">
        <f t="shared" si="428"/>
        <v>0.60314899581442172</v>
      </c>
      <c r="AM640" s="468">
        <f t="shared" si="436"/>
        <v>0.37718589113426182</v>
      </c>
      <c r="AN640" s="468">
        <f t="shared" si="436"/>
        <v>0.90245750271603853</v>
      </c>
      <c r="AO640" s="468">
        <f t="shared" si="436"/>
        <v>0.58867659956005192</v>
      </c>
      <c r="AP640" s="468">
        <f t="shared" si="429"/>
        <v>0.47800935326609389</v>
      </c>
      <c r="AQ640" s="468">
        <f t="shared" si="420"/>
        <v>0.82942696546851902</v>
      </c>
      <c r="AT640" s="498">
        <f t="shared" si="437"/>
        <v>2.51011111</v>
      </c>
      <c r="AU640" s="340">
        <f>VLOOKUP($O640,'360'!$A$2:$AN$363,26,FALSE)/100+1/10^(3+AU$476)</f>
        <v>0.48009999999999997</v>
      </c>
      <c r="AV640" s="340">
        <f>VLOOKUP($O640,'360'!$A$2:$AN$363,27,FALSE)/100+1/10^(3+AV$476)</f>
        <v>0.8100001</v>
      </c>
      <c r="AW640" s="340">
        <f>VLOOKUP($O640,'360'!$A$2:$AN$363,28,FALSE)/100+1/10^(3+AW$476)</f>
        <v>0.14001000000000002</v>
      </c>
      <c r="AX640" s="340">
        <f>VLOOKUP($O640,'360'!$A$2:$AN$363,29,FALSE)/100+1/10^(3+AX$476)</f>
        <v>0.38000001</v>
      </c>
      <c r="AY640" s="340">
        <f>VLOOKUP($O640,'360'!$A$2:$AN$363,30,FALSE)/100+1/10^(3+AY$476)</f>
        <v>0.70000099999999998</v>
      </c>
      <c r="BA640" s="499" t="str">
        <f t="shared" si="430"/>
        <v>UG WR B</v>
      </c>
      <c r="BB640" s="284" t="str">
        <f t="shared" si="431"/>
        <v>vivre en souplesse (et être utile au monde)</v>
      </c>
    </row>
    <row r="641" spans="1:54" x14ac:dyDescent="0.15">
      <c r="A641" s="432">
        <v>165</v>
      </c>
      <c r="B641" s="457" t="str">
        <f t="shared" si="421"/>
        <v>W RU GB</v>
      </c>
      <c r="C641" s="284" t="str">
        <f t="shared" si="422"/>
        <v>être utile (et assister le monde)</v>
      </c>
      <c r="D641" s="284" t="str">
        <f t="shared" si="423"/>
        <v>mettre son intelligence au service de la société (et servir la société sans enjeu de pouvoir)</v>
      </c>
      <c r="E641" s="493">
        <f t="shared" si="424"/>
        <v>0.42423961295479468</v>
      </c>
      <c r="F641" s="480" t="str">
        <f t="shared" si="425"/>
        <v>W.ur</v>
      </c>
      <c r="N641" s="284">
        <f t="shared" si="432"/>
        <v>154</v>
      </c>
      <c r="O641" s="494" t="str">
        <f>'360'!A167</f>
        <v>UG BW R</v>
      </c>
      <c r="P641" s="284" t="str">
        <f t="shared" si="426"/>
        <v>vivre dans la raison (et réaliser ses ambitions)</v>
      </c>
      <c r="Q641" s="432" t="str">
        <f>VLOOKUP(O641,'360'!A166:AN527,13,FALSE)</f>
        <v>U</v>
      </c>
      <c r="R641" s="432" t="str">
        <f>VLOOKUP(O641,'360'!A166:AN527,14,FALSE)</f>
        <v>G</v>
      </c>
      <c r="S641" s="432" t="str">
        <f>VLOOKUP(O641,'360'!A166:AN527,15,FALSE)</f>
        <v>B</v>
      </c>
      <c r="T641" s="432" t="str">
        <f>VLOOKUP(O641,'360'!A166:AN527,16,FALSE)</f>
        <v>W</v>
      </c>
      <c r="U641" s="432" t="str">
        <f>VLOOKUP(O641,'360'!A166:AN527,17,FALSE)</f>
        <v>R</v>
      </c>
      <c r="W641" s="478">
        <f t="shared" si="433"/>
        <v>0.47641922213511995</v>
      </c>
      <c r="X641" s="478">
        <f t="shared" si="433"/>
        <v>0.90245750271603853</v>
      </c>
      <c r="Y641" s="478">
        <f t="shared" si="433"/>
        <v>0.49548669595779693</v>
      </c>
      <c r="Z641" s="478">
        <f t="shared" si="427"/>
        <v>0.17610871704278819</v>
      </c>
      <c r="AA641" s="478">
        <f t="shared" si="419"/>
        <v>0.82942696546851902</v>
      </c>
      <c r="AB641" s="1582">
        <f t="shared" si="434"/>
        <v>0.57733537393114931</v>
      </c>
      <c r="AG641" s="1584">
        <f t="shared" si="435"/>
        <v>0.43644716524153243</v>
      </c>
      <c r="AL641" s="497">
        <f t="shared" si="428"/>
        <v>0.57733537393114931</v>
      </c>
      <c r="AM641" s="468">
        <f t="shared" si="436"/>
        <v>0.47641922213511995</v>
      </c>
      <c r="AN641" s="468">
        <f t="shared" si="436"/>
        <v>0.90245750271603853</v>
      </c>
      <c r="AO641" s="468">
        <f t="shared" si="436"/>
        <v>0.49548669595779693</v>
      </c>
      <c r="AP641" s="468">
        <f t="shared" si="429"/>
        <v>0.17610871704278819</v>
      </c>
      <c r="AQ641" s="468">
        <f t="shared" si="420"/>
        <v>0.82942696546851902</v>
      </c>
      <c r="AT641" s="498">
        <f t="shared" si="437"/>
        <v>2.51011111</v>
      </c>
      <c r="AU641" s="340">
        <f>VLOOKUP($O641,'360'!$A$2:$AN$363,26,FALSE)/100+1/10^(3+AU$476)</f>
        <v>0.38009999999999999</v>
      </c>
      <c r="AV641" s="340">
        <f>VLOOKUP($O641,'360'!$A$2:$AN$363,27,FALSE)/100+1/10^(3+AV$476)</f>
        <v>0.8100001</v>
      </c>
      <c r="AW641" s="340">
        <f>VLOOKUP($O641,'360'!$A$2:$AN$363,28,FALSE)/100+1/10^(3+AW$476)</f>
        <v>0.48000999999999999</v>
      </c>
      <c r="AX641" s="340">
        <f>VLOOKUP($O641,'360'!$A$2:$AN$363,29,FALSE)/100+1/10^(3+AX$476)</f>
        <v>0.14000001000000001</v>
      </c>
      <c r="AY641" s="340">
        <f>VLOOKUP($O641,'360'!$A$2:$AN$363,30,FALSE)/100+1/10^(3+AY$476)</f>
        <v>0.70000099999999998</v>
      </c>
      <c r="BA641" s="499" t="str">
        <f t="shared" si="430"/>
        <v>UG BW R</v>
      </c>
      <c r="BB641" s="284" t="str">
        <f t="shared" si="431"/>
        <v>vivre dans la raison (et réaliser ses ambitions)</v>
      </c>
    </row>
    <row r="642" spans="1:54" x14ac:dyDescent="0.15">
      <c r="A642" s="432">
        <v>166</v>
      </c>
      <c r="B642" s="457" t="str">
        <f t="shared" si="421"/>
        <v>WU GR B</v>
      </c>
      <c r="C642" s="284" t="str">
        <f t="shared" si="422"/>
        <v>être utile au monde (et vivre en harmonie -GW-)</v>
      </c>
      <c r="D642" s="284" t="str">
        <f t="shared" si="423"/>
        <v>être efficace dans le respect du système (et vivre dans la coopération et le partage)</v>
      </c>
      <c r="E642" s="493">
        <f t="shared" si="424"/>
        <v>0.4219451637909602</v>
      </c>
      <c r="F642" s="480" t="str">
        <f t="shared" si="425"/>
        <v>WU/b</v>
      </c>
      <c r="N642" s="284">
        <f t="shared" si="432"/>
        <v>49</v>
      </c>
      <c r="O642" s="494" t="str">
        <f>'360'!A168</f>
        <v>UG BR W</v>
      </c>
      <c r="P642" s="284" t="str">
        <f t="shared" si="426"/>
        <v>être ingénieux (et suivre ses plans)</v>
      </c>
      <c r="Q642" s="432" t="str">
        <f>VLOOKUP(O642,'360'!A167:AN528,13,FALSE)</f>
        <v>U</v>
      </c>
      <c r="R642" s="432" t="str">
        <f>VLOOKUP(O642,'360'!A167:AN528,14,FALSE)</f>
        <v>G</v>
      </c>
      <c r="S642" s="432" t="str">
        <f>VLOOKUP(O642,'360'!A167:AN528,15,FALSE)</f>
        <v>B</v>
      </c>
      <c r="T642" s="432" t="str">
        <f>VLOOKUP(O642,'360'!A167:AN528,16,FALSE)</f>
        <v>R</v>
      </c>
      <c r="U642" s="432" t="str">
        <f>VLOOKUP(O642,'360'!A167:AN528,17,FALSE)</f>
        <v>W</v>
      </c>
      <c r="W642" s="478">
        <f t="shared" si="433"/>
        <v>0.77366150811300427</v>
      </c>
      <c r="X642" s="478">
        <f t="shared" si="433"/>
        <v>0.90245750271603853</v>
      </c>
      <c r="Y642" s="478">
        <f t="shared" si="433"/>
        <v>0.49548669595779693</v>
      </c>
      <c r="Z642" s="478">
        <f t="shared" si="427"/>
        <v>0.47800935326609389</v>
      </c>
      <c r="AA642" s="478">
        <f t="shared" si="419"/>
        <v>0.82942696546851902</v>
      </c>
      <c r="AB642" s="1582">
        <f t="shared" si="434"/>
        <v>0.71666955408688482</v>
      </c>
      <c r="AG642" s="1584">
        <f t="shared" si="435"/>
        <v>0.62222607211584646</v>
      </c>
      <c r="AL642" s="497">
        <f t="shared" si="428"/>
        <v>0.71666955408688482</v>
      </c>
      <c r="AM642" s="468">
        <f t="shared" si="436"/>
        <v>0.77366150811300427</v>
      </c>
      <c r="AN642" s="468">
        <f t="shared" si="436"/>
        <v>0.90245750271603853</v>
      </c>
      <c r="AO642" s="468">
        <f t="shared" si="436"/>
        <v>0.49548669595779693</v>
      </c>
      <c r="AP642" s="468">
        <f t="shared" si="429"/>
        <v>0.47800935326609389</v>
      </c>
      <c r="AQ642" s="468">
        <f t="shared" si="420"/>
        <v>0.82942696546851902</v>
      </c>
      <c r="AT642" s="498">
        <f t="shared" si="437"/>
        <v>2.51011111</v>
      </c>
      <c r="AU642" s="340">
        <f>VLOOKUP($O642,'360'!$A$2:$AN$363,26,FALSE)/100+1/10^(3+AU$476)</f>
        <v>0.1401</v>
      </c>
      <c r="AV642" s="340">
        <f>VLOOKUP($O642,'360'!$A$2:$AN$363,27,FALSE)/100+1/10^(3+AV$476)</f>
        <v>0.8100001</v>
      </c>
      <c r="AW642" s="340">
        <f>VLOOKUP($O642,'360'!$A$2:$AN$363,28,FALSE)/100+1/10^(3+AW$476)</f>
        <v>0.48000999999999999</v>
      </c>
      <c r="AX642" s="340">
        <f>VLOOKUP($O642,'360'!$A$2:$AN$363,29,FALSE)/100+1/10^(3+AX$476)</f>
        <v>0.38000001</v>
      </c>
      <c r="AY642" s="340">
        <f>VLOOKUP($O642,'360'!$A$2:$AN$363,30,FALSE)/100+1/10^(3+AY$476)</f>
        <v>0.70000099999999998</v>
      </c>
      <c r="BA642" s="499" t="str">
        <f t="shared" si="430"/>
        <v>UG BR W</v>
      </c>
      <c r="BB642" s="284" t="str">
        <f t="shared" si="431"/>
        <v>être ingénieux (et suivre ses plans)</v>
      </c>
    </row>
    <row r="643" spans="1:54" x14ac:dyDescent="0.15">
      <c r="A643" s="432">
        <v>167</v>
      </c>
      <c r="B643" s="457" t="str">
        <f t="shared" si="421"/>
        <v>UB RW G</v>
      </c>
      <c r="C643" s="284" t="str">
        <f t="shared" si="422"/>
        <v>réussir coûte que coûte -UB- (et œuvrer pour le progrès)</v>
      </c>
      <c r="D643" s="284" t="str">
        <f t="shared" si="423"/>
        <v>atteindre ses objectifs avec fermeté (et innover avec efficacité)</v>
      </c>
      <c r="E643" s="493">
        <f t="shared" si="424"/>
        <v>0.41866257717526362</v>
      </c>
      <c r="F643" s="480" t="str">
        <f t="shared" si="425"/>
        <v>UB/g</v>
      </c>
      <c r="N643" s="284">
        <f t="shared" si="432"/>
        <v>84</v>
      </c>
      <c r="O643" s="494" t="str">
        <f>'360'!A169</f>
        <v>UG RW B</v>
      </c>
      <c r="P643" s="284" t="str">
        <f t="shared" si="426"/>
        <v>vivre en souplesse (et partager ses idées)</v>
      </c>
      <c r="Q643" s="432" t="str">
        <f>VLOOKUP(O643,'360'!A168:AN529,13,FALSE)</f>
        <v>U</v>
      </c>
      <c r="R643" s="432" t="str">
        <f>VLOOKUP(O643,'360'!A168:AN529,14,FALSE)</f>
        <v>G</v>
      </c>
      <c r="S643" s="432" t="str">
        <f>VLOOKUP(O643,'360'!A168:AN529,15,FALSE)</f>
        <v>R</v>
      </c>
      <c r="T643" s="432" t="str">
        <f>VLOOKUP(O643,'360'!A168:AN529,16,FALSE)</f>
        <v>W</v>
      </c>
      <c r="U643" s="432" t="str">
        <f>VLOOKUP(O643,'360'!A168:AN529,17,FALSE)</f>
        <v>B</v>
      </c>
      <c r="W643" s="478">
        <f t="shared" si="433"/>
        <v>0.47641922213511995</v>
      </c>
      <c r="X643" s="478">
        <f t="shared" si="433"/>
        <v>0.90245750271603853</v>
      </c>
      <c r="Y643" s="478">
        <f t="shared" si="433"/>
        <v>0.58867659956005192</v>
      </c>
      <c r="Z643" s="478">
        <f t="shared" si="427"/>
        <v>0.60380128502580455</v>
      </c>
      <c r="AA643" s="478">
        <f t="shared" si="419"/>
        <v>0.82942696546851902</v>
      </c>
      <c r="AB643" s="1582">
        <f t="shared" si="434"/>
        <v>0.65299903038266927</v>
      </c>
      <c r="AG643" s="1584">
        <f t="shared" si="435"/>
        <v>0.53733204051022565</v>
      </c>
      <c r="AL643" s="497">
        <f t="shared" si="428"/>
        <v>0.65299903038266927</v>
      </c>
      <c r="AM643" s="468">
        <f t="shared" si="436"/>
        <v>0.47641922213511995</v>
      </c>
      <c r="AN643" s="468">
        <f t="shared" si="436"/>
        <v>0.90245750271603853</v>
      </c>
      <c r="AO643" s="468">
        <f t="shared" si="436"/>
        <v>0.58867659956005192</v>
      </c>
      <c r="AP643" s="468">
        <f t="shared" si="429"/>
        <v>0.60380128502580455</v>
      </c>
      <c r="AQ643" s="468">
        <f t="shared" si="420"/>
        <v>0.82942696546851902</v>
      </c>
      <c r="AT643" s="498">
        <f t="shared" si="437"/>
        <v>2.51011111</v>
      </c>
      <c r="AU643" s="340">
        <f>VLOOKUP($O643,'360'!$A$2:$AN$363,26,FALSE)/100+1/10^(3+AU$476)</f>
        <v>0.38009999999999999</v>
      </c>
      <c r="AV643" s="340">
        <f>VLOOKUP($O643,'360'!$A$2:$AN$363,27,FALSE)/100+1/10^(3+AV$476)</f>
        <v>0.8100001</v>
      </c>
      <c r="AW643" s="340">
        <f>VLOOKUP($O643,'360'!$A$2:$AN$363,28,FALSE)/100+1/10^(3+AW$476)</f>
        <v>0.14001000000000002</v>
      </c>
      <c r="AX643" s="340">
        <f>VLOOKUP($O643,'360'!$A$2:$AN$363,29,FALSE)/100+1/10^(3+AX$476)</f>
        <v>0.48000000999999998</v>
      </c>
      <c r="AY643" s="340">
        <f>VLOOKUP($O643,'360'!$A$2:$AN$363,30,FALSE)/100+1/10^(3+AY$476)</f>
        <v>0.70000099999999998</v>
      </c>
      <c r="BA643" s="499" t="str">
        <f t="shared" si="430"/>
        <v>UG RW B</v>
      </c>
      <c r="BB643" s="284" t="str">
        <f t="shared" si="431"/>
        <v>vivre en souplesse (et partager ses idées)</v>
      </c>
    </row>
    <row r="644" spans="1:54" x14ac:dyDescent="0.15">
      <c r="A644" s="432">
        <v>168</v>
      </c>
      <c r="B644" s="457" t="str">
        <f t="shared" si="421"/>
        <v>GR W UB</v>
      </c>
      <c r="C644" s="284" t="str">
        <f t="shared" si="422"/>
        <v>vivre avec festivité (et vivre en harmonie -GW-)</v>
      </c>
      <c r="D644" s="284" t="str">
        <f t="shared" si="423"/>
        <v>faire de sa vie une fête (et vivre dans la coopération et le partage)</v>
      </c>
      <c r="E644" s="493">
        <f t="shared" si="424"/>
        <v>0.41802998516186429</v>
      </c>
      <c r="F644" s="480" t="str">
        <f t="shared" si="425"/>
        <v>RG.w</v>
      </c>
      <c r="N644" s="284">
        <f t="shared" si="432"/>
        <v>25</v>
      </c>
      <c r="O644" s="494" t="str">
        <f>'360'!A170</f>
        <v>UG RB W</v>
      </c>
      <c r="P644" s="284" t="str">
        <f t="shared" si="426"/>
        <v>être ingénieux (et suivre ses idées)</v>
      </c>
      <c r="Q644" s="432" t="str">
        <f>VLOOKUP(O644,'360'!A169:AN530,13,FALSE)</f>
        <v>U</v>
      </c>
      <c r="R644" s="432" t="str">
        <f>VLOOKUP(O644,'360'!A169:AN530,14,FALSE)</f>
        <v>G</v>
      </c>
      <c r="S644" s="432" t="str">
        <f>VLOOKUP(O644,'360'!A169:AN530,15,FALSE)</f>
        <v>R</v>
      </c>
      <c r="T644" s="432" t="str">
        <f>VLOOKUP(O644,'360'!A169:AN530,16,FALSE)</f>
        <v>B</v>
      </c>
      <c r="U644" s="432" t="str">
        <f>VLOOKUP(O644,'360'!A169:AN530,17,FALSE)</f>
        <v>W</v>
      </c>
      <c r="W644" s="478">
        <f t="shared" si="433"/>
        <v>0.77366150811300427</v>
      </c>
      <c r="X644" s="478">
        <f t="shared" si="433"/>
        <v>0.90245750271603853</v>
      </c>
      <c r="Y644" s="478">
        <f t="shared" si="433"/>
        <v>0.62587450047815085</v>
      </c>
      <c r="Z644" s="478">
        <f t="shared" si="427"/>
        <v>0.60380128502580455</v>
      </c>
      <c r="AA644" s="478">
        <f t="shared" si="419"/>
        <v>0.82942696546851902</v>
      </c>
      <c r="AB644" s="1582">
        <f t="shared" si="434"/>
        <v>0.75951937255891699</v>
      </c>
      <c r="AG644" s="1584">
        <f t="shared" si="435"/>
        <v>0.67935916341188929</v>
      </c>
      <c r="AL644" s="497">
        <f t="shared" si="428"/>
        <v>0.75951937255891699</v>
      </c>
      <c r="AM644" s="468">
        <f t="shared" si="436"/>
        <v>0.77366150811300427</v>
      </c>
      <c r="AN644" s="468">
        <f t="shared" si="436"/>
        <v>0.90245750271603853</v>
      </c>
      <c r="AO644" s="468">
        <f t="shared" si="436"/>
        <v>0.62587450047815085</v>
      </c>
      <c r="AP644" s="468">
        <f t="shared" si="429"/>
        <v>0.60380128502580455</v>
      </c>
      <c r="AQ644" s="468">
        <f t="shared" si="420"/>
        <v>0.82942696546851902</v>
      </c>
      <c r="AT644" s="498">
        <f t="shared" si="437"/>
        <v>2.51011111</v>
      </c>
      <c r="AU644" s="340">
        <f>VLOOKUP($O644,'360'!$A$2:$AN$363,26,FALSE)/100+1/10^(3+AU$476)</f>
        <v>0.1401</v>
      </c>
      <c r="AV644" s="340">
        <f>VLOOKUP($O644,'360'!$A$2:$AN$363,27,FALSE)/100+1/10^(3+AV$476)</f>
        <v>0.8100001</v>
      </c>
      <c r="AW644" s="340">
        <f>VLOOKUP($O644,'360'!$A$2:$AN$363,28,FALSE)/100+1/10^(3+AW$476)</f>
        <v>0.38001000000000001</v>
      </c>
      <c r="AX644" s="340">
        <f>VLOOKUP($O644,'360'!$A$2:$AN$363,29,FALSE)/100+1/10^(3+AX$476)</f>
        <v>0.48000000999999998</v>
      </c>
      <c r="AY644" s="340">
        <f>VLOOKUP($O644,'360'!$A$2:$AN$363,30,FALSE)/100+1/10^(3+AY$476)</f>
        <v>0.70000099999999998</v>
      </c>
      <c r="BA644" s="499" t="str">
        <f t="shared" si="430"/>
        <v>UG RB W</v>
      </c>
      <c r="BB644" s="284" t="str">
        <f t="shared" si="431"/>
        <v>être ingénieux (et suivre ses idées)</v>
      </c>
    </row>
    <row r="645" spans="1:54" x14ac:dyDescent="0.15">
      <c r="A645" s="432">
        <v>169</v>
      </c>
      <c r="B645" s="457" t="str">
        <f t="shared" si="421"/>
        <v>UW GR B</v>
      </c>
      <c r="C645" s="284" t="str">
        <f t="shared" si="422"/>
        <v>être utile au monde (et vivre en souplesse)</v>
      </c>
      <c r="D645" s="284" t="str">
        <f t="shared" si="423"/>
        <v>être efficace dans le respect du système (et s'adapter spontanément)</v>
      </c>
      <c r="E645" s="493">
        <f t="shared" si="424"/>
        <v>0.41794711626534858</v>
      </c>
      <c r="F645" s="480" t="str">
        <f t="shared" si="425"/>
        <v>WU/b</v>
      </c>
      <c r="N645" s="284">
        <f t="shared" si="432"/>
        <v>300</v>
      </c>
      <c r="O645" s="494" t="str">
        <f>'360'!A171</f>
        <v>BW UR G</v>
      </c>
      <c r="P645" s="284" t="str">
        <f t="shared" si="426"/>
        <v>s'imposer au monde (et réussir coûte que coûte -UB-)</v>
      </c>
      <c r="Q645" s="432" t="str">
        <f>VLOOKUP(O645,'360'!A170:AN531,13,FALSE)</f>
        <v>B</v>
      </c>
      <c r="R645" s="432" t="str">
        <f>VLOOKUP(O645,'360'!A170:AN531,14,FALSE)</f>
        <v>W</v>
      </c>
      <c r="S645" s="432" t="str">
        <f>VLOOKUP(O645,'360'!A170:AN531,15,FALSE)</f>
        <v>U</v>
      </c>
      <c r="T645" s="432" t="str">
        <f>VLOOKUP(O645,'360'!A170:AN531,16,FALSE)</f>
        <v>R</v>
      </c>
      <c r="U645" s="432" t="str">
        <f>VLOOKUP(O645,'360'!A170:AN531,17,FALSE)</f>
        <v>G</v>
      </c>
      <c r="W645" s="478">
        <f t="shared" si="433"/>
        <v>0.25865868637845896</v>
      </c>
      <c r="X645" s="478">
        <f t="shared" si="433"/>
        <v>0.65664326697526332</v>
      </c>
      <c r="Y645" s="478">
        <f t="shared" si="433"/>
        <v>0.29362423788188058</v>
      </c>
      <c r="Z645" s="478">
        <f t="shared" si="427"/>
        <v>0.47800935326609389</v>
      </c>
      <c r="AA645" s="478">
        <f t="shared" si="419"/>
        <v>0.2411317104243596</v>
      </c>
      <c r="AB645" s="1582">
        <f t="shared" si="434"/>
        <v>0.39985930869303576</v>
      </c>
      <c r="AG645" s="1584">
        <f t="shared" si="435"/>
        <v>0.19981241159071436</v>
      </c>
      <c r="AL645" s="497">
        <f t="shared" si="428"/>
        <v>0.39985930869303576</v>
      </c>
      <c r="AM645" s="468">
        <f t="shared" si="436"/>
        <v>0.25865868637845896</v>
      </c>
      <c r="AN645" s="468">
        <f t="shared" si="436"/>
        <v>0.65664326697526332</v>
      </c>
      <c r="AO645" s="468">
        <f t="shared" si="436"/>
        <v>0.29362423788188058</v>
      </c>
      <c r="AP645" s="468">
        <f t="shared" si="429"/>
        <v>0.47800935326609389</v>
      </c>
      <c r="AQ645" s="468">
        <f t="shared" si="420"/>
        <v>0.2411317104243596</v>
      </c>
      <c r="AT645" s="498">
        <f t="shared" si="437"/>
        <v>2.5101111099999995</v>
      </c>
      <c r="AU645" s="340">
        <f>VLOOKUP($O645,'360'!$A$2:$AN$363,26,FALSE)/100+1/10^(3+AU$476)</f>
        <v>0.70009999999999994</v>
      </c>
      <c r="AV645" s="340">
        <f>VLOOKUP($O645,'360'!$A$2:$AN$363,27,FALSE)/100+1/10^(3+AV$476)</f>
        <v>0.48000009999999999</v>
      </c>
      <c r="AW645" s="340">
        <f>VLOOKUP($O645,'360'!$A$2:$AN$363,28,FALSE)/100+1/10^(3+AW$476)</f>
        <v>0.81001000000000001</v>
      </c>
      <c r="AX645" s="340">
        <f>VLOOKUP($O645,'360'!$A$2:$AN$363,29,FALSE)/100+1/10^(3+AX$476)</f>
        <v>0.38000001</v>
      </c>
      <c r="AY645" s="340">
        <f>VLOOKUP($O645,'360'!$A$2:$AN$363,30,FALSE)/100+1/10^(3+AY$476)</f>
        <v>0.14000100000000001</v>
      </c>
      <c r="BA645" s="499" t="str">
        <f t="shared" si="430"/>
        <v>BW UR G</v>
      </c>
      <c r="BB645" s="284" t="str">
        <f t="shared" si="431"/>
        <v>s'imposer au monde (et réussir coûte que coûte -UB-)</v>
      </c>
    </row>
    <row r="646" spans="1:54" x14ac:dyDescent="0.15">
      <c r="A646" s="432">
        <v>170</v>
      </c>
      <c r="B646" s="457" t="str">
        <f t="shared" si="421"/>
        <v>R WG UB</v>
      </c>
      <c r="C646" s="284" t="str">
        <f t="shared" si="422"/>
        <v>inspirer le monde (et assister le monde)</v>
      </c>
      <c r="D646" s="284" t="str">
        <f t="shared" si="423"/>
        <v>être celui dont on suit les idées (et servir la société sans enjeu de pouvoir)</v>
      </c>
      <c r="E646" s="493">
        <f t="shared" si="424"/>
        <v>0.40851588658306826</v>
      </c>
      <c r="F646" s="480" t="str">
        <f t="shared" si="425"/>
        <v>R.gw</v>
      </c>
      <c r="N646" s="284">
        <f t="shared" si="432"/>
        <v>311</v>
      </c>
      <c r="O646" s="494" t="str">
        <f>'360'!A172</f>
        <v>BW UG R</v>
      </c>
      <c r="P646" s="284" t="str">
        <f t="shared" si="426"/>
        <v>gouverner le monde (et réaliser ses ambitions)</v>
      </c>
      <c r="Q646" s="432" t="str">
        <f>VLOOKUP(O646,'360'!A171:AN532,13,FALSE)</f>
        <v>B</v>
      </c>
      <c r="R646" s="432" t="str">
        <f>VLOOKUP(O646,'360'!A171:AN532,14,FALSE)</f>
        <v>W</v>
      </c>
      <c r="S646" s="432" t="str">
        <f>VLOOKUP(O646,'360'!A171:AN532,15,FALSE)</f>
        <v>U</v>
      </c>
      <c r="T646" s="432" t="str">
        <f>VLOOKUP(O646,'360'!A171:AN532,16,FALSE)</f>
        <v>G</v>
      </c>
      <c r="U646" s="432" t="str">
        <f>VLOOKUP(O646,'360'!A171:AN532,17,FALSE)</f>
        <v>R</v>
      </c>
      <c r="W646" s="478">
        <f t="shared" si="433"/>
        <v>0.25865868637845896</v>
      </c>
      <c r="X646" s="478">
        <f t="shared" si="433"/>
        <v>0.65664326697526332</v>
      </c>
      <c r="Y646" s="478">
        <f t="shared" si="433"/>
        <v>0.29362423788188058</v>
      </c>
      <c r="Z646" s="478">
        <f t="shared" si="427"/>
        <v>0.17610871704278819</v>
      </c>
      <c r="AA646" s="478">
        <f t="shared" si="419"/>
        <v>0.65449740425402003</v>
      </c>
      <c r="AB646" s="1582">
        <f t="shared" si="434"/>
        <v>0.38716360345190565</v>
      </c>
      <c r="AG646" s="1584">
        <f t="shared" si="435"/>
        <v>0.18288480460254086</v>
      </c>
      <c r="AL646" s="497">
        <f t="shared" si="428"/>
        <v>0.38716360345190565</v>
      </c>
      <c r="AM646" s="468">
        <f t="shared" si="436"/>
        <v>0.25865868637845896</v>
      </c>
      <c r="AN646" s="468">
        <f t="shared" si="436"/>
        <v>0.65664326697526332</v>
      </c>
      <c r="AO646" s="468">
        <f t="shared" si="436"/>
        <v>0.29362423788188058</v>
      </c>
      <c r="AP646" s="468">
        <f t="shared" si="429"/>
        <v>0.17610871704278819</v>
      </c>
      <c r="AQ646" s="468">
        <f t="shared" si="420"/>
        <v>0.65449740425402003</v>
      </c>
      <c r="AT646" s="498">
        <f t="shared" si="437"/>
        <v>2.51011111</v>
      </c>
      <c r="AU646" s="340">
        <f>VLOOKUP($O646,'360'!$A$2:$AN$363,26,FALSE)/100+1/10^(3+AU$476)</f>
        <v>0.70009999999999994</v>
      </c>
      <c r="AV646" s="340">
        <f>VLOOKUP($O646,'360'!$A$2:$AN$363,27,FALSE)/100+1/10^(3+AV$476)</f>
        <v>0.48000009999999999</v>
      </c>
      <c r="AW646" s="340">
        <f>VLOOKUP($O646,'360'!$A$2:$AN$363,28,FALSE)/100+1/10^(3+AW$476)</f>
        <v>0.81001000000000001</v>
      </c>
      <c r="AX646" s="340">
        <f>VLOOKUP($O646,'360'!$A$2:$AN$363,29,FALSE)/100+1/10^(3+AX$476)</f>
        <v>0.14000001000000001</v>
      </c>
      <c r="AY646" s="340">
        <f>VLOOKUP($O646,'360'!$A$2:$AN$363,30,FALSE)/100+1/10^(3+AY$476)</f>
        <v>0.38000099999999998</v>
      </c>
      <c r="BA646" s="499" t="str">
        <f t="shared" si="430"/>
        <v>BW UG R</v>
      </c>
      <c r="BB646" s="284" t="str">
        <f t="shared" si="431"/>
        <v>gouverner le monde (et réaliser ses ambitions)</v>
      </c>
    </row>
    <row r="647" spans="1:54" x14ac:dyDescent="0.15">
      <c r="A647" s="432">
        <v>171</v>
      </c>
      <c r="B647" s="457" t="str">
        <f t="shared" si="421"/>
        <v>WR U BG</v>
      </c>
      <c r="C647" s="284" t="str">
        <f t="shared" si="422"/>
        <v>guider le monde (et apporter de l'ordre au monde)</v>
      </c>
      <c r="D647" s="284" t="str">
        <f t="shared" si="423"/>
        <v>aider la société à cheminer (et rendre l'organisation efficace)</v>
      </c>
      <c r="E647" s="493">
        <f t="shared" si="424"/>
        <v>0.4077833668021878</v>
      </c>
      <c r="F647" s="480" t="str">
        <f t="shared" si="425"/>
        <v>RW.u</v>
      </c>
      <c r="N647" s="284">
        <f t="shared" si="432"/>
        <v>316</v>
      </c>
      <c r="O647" s="494" t="str">
        <f>'360'!A173</f>
        <v>BW RU G</v>
      </c>
      <c r="P647" s="284" t="str">
        <f t="shared" si="426"/>
        <v>s'imposer au monde (et intervenir*)</v>
      </c>
      <c r="Q647" s="432" t="str">
        <f>VLOOKUP(O647,'360'!A172:AN533,13,FALSE)</f>
        <v>B</v>
      </c>
      <c r="R647" s="432" t="str">
        <f>VLOOKUP(O647,'360'!A172:AN533,14,FALSE)</f>
        <v>W</v>
      </c>
      <c r="S647" s="432" t="str">
        <f>VLOOKUP(O647,'360'!A172:AN533,15,FALSE)</f>
        <v>R</v>
      </c>
      <c r="T647" s="432" t="str">
        <f>VLOOKUP(O647,'360'!A172:AN533,16,FALSE)</f>
        <v>U</v>
      </c>
      <c r="U647" s="432" t="str">
        <f>VLOOKUP(O647,'360'!A172:AN533,17,FALSE)</f>
        <v>G</v>
      </c>
      <c r="W647" s="478">
        <f t="shared" si="433"/>
        <v>0.25865868637845896</v>
      </c>
      <c r="X647" s="478">
        <f t="shared" si="433"/>
        <v>0.51984261485555272</v>
      </c>
      <c r="Y647" s="478">
        <f t="shared" si="433"/>
        <v>0.29362423788188058</v>
      </c>
      <c r="Z647" s="478">
        <f t="shared" si="427"/>
        <v>0.60380128502580455</v>
      </c>
      <c r="AA647" s="478">
        <f t="shared" si="419"/>
        <v>0.2411317104243596</v>
      </c>
      <c r="AB647" s="1582">
        <f t="shared" si="434"/>
        <v>0.3801513923624078</v>
      </c>
      <c r="AG647" s="1584">
        <f t="shared" si="435"/>
        <v>0.17353518981654373</v>
      </c>
      <c r="AL647" s="497">
        <f t="shared" si="428"/>
        <v>0.3801513923624078</v>
      </c>
      <c r="AM647" s="468">
        <f t="shared" si="436"/>
        <v>0.25865868637845896</v>
      </c>
      <c r="AN647" s="468">
        <f t="shared" si="436"/>
        <v>0.51984261485555272</v>
      </c>
      <c r="AO647" s="468">
        <f t="shared" si="436"/>
        <v>0.29362423788188058</v>
      </c>
      <c r="AP647" s="468">
        <f t="shared" si="429"/>
        <v>0.60380128502580455</v>
      </c>
      <c r="AQ647" s="468">
        <f t="shared" si="420"/>
        <v>0.2411317104243596</v>
      </c>
      <c r="AT647" s="498">
        <f t="shared" si="437"/>
        <v>2.5101111099999995</v>
      </c>
      <c r="AU647" s="340">
        <f>VLOOKUP($O647,'360'!$A$2:$AN$363,26,FALSE)/100+1/10^(3+AU$476)</f>
        <v>0.70009999999999994</v>
      </c>
      <c r="AV647" s="340">
        <f>VLOOKUP($O647,'360'!$A$2:$AN$363,27,FALSE)/100+1/10^(3+AV$476)</f>
        <v>0.38000010000000001</v>
      </c>
      <c r="AW647" s="340">
        <f>VLOOKUP($O647,'360'!$A$2:$AN$363,28,FALSE)/100+1/10^(3+AW$476)</f>
        <v>0.81001000000000001</v>
      </c>
      <c r="AX647" s="340">
        <f>VLOOKUP($O647,'360'!$A$2:$AN$363,29,FALSE)/100+1/10^(3+AX$476)</f>
        <v>0.48000000999999998</v>
      </c>
      <c r="AY647" s="340">
        <f>VLOOKUP($O647,'360'!$A$2:$AN$363,30,FALSE)/100+1/10^(3+AY$476)</f>
        <v>0.14000100000000001</v>
      </c>
      <c r="BA647" s="499" t="str">
        <f t="shared" si="430"/>
        <v>BW RU G</v>
      </c>
      <c r="BB647" s="284" t="str">
        <f t="shared" si="431"/>
        <v>s'imposer au monde (et intervenir*)</v>
      </c>
    </row>
    <row r="648" spans="1:54" x14ac:dyDescent="0.15">
      <c r="A648" s="432">
        <v>172</v>
      </c>
      <c r="B648" s="457" t="str">
        <f t="shared" si="421"/>
        <v>RG B WU</v>
      </c>
      <c r="C648" s="284" t="str">
        <f t="shared" si="422"/>
        <v>adorer sa vie (et avoir de suite)</v>
      </c>
      <c r="D648" s="284" t="str">
        <f t="shared" si="423"/>
        <v>vivre ses envies (et obtenir satisfaction -peu importe comment-)</v>
      </c>
      <c r="E648" s="493">
        <f t="shared" si="424"/>
        <v>0.40718387540489792</v>
      </c>
      <c r="F648" s="480" t="str">
        <f t="shared" si="425"/>
        <v>RG.b</v>
      </c>
      <c r="N648" s="284">
        <f t="shared" si="432"/>
        <v>357</v>
      </c>
      <c r="O648" s="494" t="str">
        <f>'360'!A174</f>
        <v>BW RG U</v>
      </c>
      <c r="P648" s="284" t="str">
        <f t="shared" si="426"/>
        <v>être parmi les puissants (et avoir de suite)</v>
      </c>
      <c r="Q648" s="432" t="str">
        <f>VLOOKUP(O648,'360'!A173:AN534,13,FALSE)</f>
        <v>B</v>
      </c>
      <c r="R648" s="432" t="str">
        <f>VLOOKUP(O648,'360'!A173:AN534,14,FALSE)</f>
        <v>W</v>
      </c>
      <c r="S648" s="432" t="str">
        <f>VLOOKUP(O648,'360'!A173:AN534,15,FALSE)</f>
        <v>R</v>
      </c>
      <c r="T648" s="432" t="str">
        <f>VLOOKUP(O648,'360'!A173:AN534,16,FALSE)</f>
        <v>G</v>
      </c>
      <c r="U648" s="432" t="str">
        <f>VLOOKUP(O648,'360'!A173:AN534,17,FALSE)</f>
        <v>U</v>
      </c>
      <c r="W648" s="478">
        <f t="shared" si="433"/>
        <v>0.25865868637845896</v>
      </c>
      <c r="X648" s="478">
        <f t="shared" si="433"/>
        <v>0.1915210497682471</v>
      </c>
      <c r="Y648" s="478">
        <f t="shared" si="433"/>
        <v>0.29362423788188058</v>
      </c>
      <c r="Z648" s="478">
        <f t="shared" si="427"/>
        <v>0.60380128502580455</v>
      </c>
      <c r="AA648" s="478">
        <f t="shared" si="419"/>
        <v>0.65449740425402003</v>
      </c>
      <c r="AB648" s="1582">
        <f t="shared" si="434"/>
        <v>0.3201566879277703</v>
      </c>
      <c r="AG648" s="1584">
        <f t="shared" si="435"/>
        <v>9.3542250570360405E-2</v>
      </c>
      <c r="AL648" s="497">
        <f t="shared" si="428"/>
        <v>0.3201566879277703</v>
      </c>
      <c r="AM648" s="468">
        <f t="shared" si="436"/>
        <v>0.25865868637845896</v>
      </c>
      <c r="AN648" s="468">
        <f t="shared" si="436"/>
        <v>0.1915210497682471</v>
      </c>
      <c r="AO648" s="468">
        <f t="shared" si="436"/>
        <v>0.29362423788188058</v>
      </c>
      <c r="AP648" s="468">
        <f t="shared" si="429"/>
        <v>0.60380128502580455</v>
      </c>
      <c r="AQ648" s="468">
        <f t="shared" si="420"/>
        <v>0.65449740425402003</v>
      </c>
      <c r="AT648" s="498">
        <f t="shared" si="437"/>
        <v>2.51011111</v>
      </c>
      <c r="AU648" s="340">
        <f>VLOOKUP($O648,'360'!$A$2:$AN$363,26,FALSE)/100+1/10^(3+AU$476)</f>
        <v>0.70009999999999994</v>
      </c>
      <c r="AV648" s="340">
        <f>VLOOKUP($O648,'360'!$A$2:$AN$363,27,FALSE)/100+1/10^(3+AV$476)</f>
        <v>0.14000010000000002</v>
      </c>
      <c r="AW648" s="340">
        <f>VLOOKUP($O648,'360'!$A$2:$AN$363,28,FALSE)/100+1/10^(3+AW$476)</f>
        <v>0.81001000000000001</v>
      </c>
      <c r="AX648" s="340">
        <f>VLOOKUP($O648,'360'!$A$2:$AN$363,29,FALSE)/100+1/10^(3+AX$476)</f>
        <v>0.48000000999999998</v>
      </c>
      <c r="AY648" s="340">
        <f>VLOOKUP($O648,'360'!$A$2:$AN$363,30,FALSE)/100+1/10^(3+AY$476)</f>
        <v>0.38000099999999998</v>
      </c>
      <c r="BA648" s="499" t="str">
        <f t="shared" si="430"/>
        <v>BW RG U</v>
      </c>
      <c r="BB648" s="284" t="str">
        <f t="shared" si="431"/>
        <v>être parmi les puissants (et avoir de suite)</v>
      </c>
    </row>
    <row r="649" spans="1:54" x14ac:dyDescent="0.15">
      <c r="A649" s="432">
        <v>173</v>
      </c>
      <c r="B649" s="457" t="str">
        <f t="shared" si="421"/>
        <v>RW UG B</v>
      </c>
      <c r="C649" s="284" t="str">
        <f t="shared" si="422"/>
        <v>assister le monde (et partager ses idées)</v>
      </c>
      <c r="D649" s="284" t="str">
        <f t="shared" si="423"/>
        <v>servir la société sans enjeu de pouvoir (et communiquer des idées nouvelles)</v>
      </c>
      <c r="E649" s="493">
        <f t="shared" si="424"/>
        <v>0.40473481146945556</v>
      </c>
      <c r="F649" s="480" t="str">
        <f t="shared" si="425"/>
        <v>RW/b</v>
      </c>
      <c r="N649" s="284">
        <f t="shared" si="432"/>
        <v>329</v>
      </c>
      <c r="O649" s="494" t="str">
        <f>'360'!A175</f>
        <v>BW GU R</v>
      </c>
      <c r="P649" s="284" t="str">
        <f t="shared" si="426"/>
        <v>gouverner le monde (et construire une vie parfaite)</v>
      </c>
      <c r="Q649" s="432" t="str">
        <f>VLOOKUP(O649,'360'!A174:AN535,13,FALSE)</f>
        <v>B</v>
      </c>
      <c r="R649" s="432" t="str">
        <f>VLOOKUP(O649,'360'!A174:AN535,14,FALSE)</f>
        <v>W</v>
      </c>
      <c r="S649" s="432" t="str">
        <f>VLOOKUP(O649,'360'!A174:AN535,15,FALSE)</f>
        <v>G</v>
      </c>
      <c r="T649" s="432" t="str">
        <f>VLOOKUP(O649,'360'!A174:AN535,16,FALSE)</f>
        <v>U</v>
      </c>
      <c r="U649" s="432" t="str">
        <f>VLOOKUP(O649,'360'!A174:AN535,17,FALSE)</f>
        <v>R</v>
      </c>
      <c r="W649" s="478">
        <f t="shared" si="433"/>
        <v>0.25865868637845896</v>
      </c>
      <c r="X649" s="478">
        <f t="shared" si="433"/>
        <v>0.51984261485555272</v>
      </c>
      <c r="Y649" s="478">
        <f t="shared" si="433"/>
        <v>0.29362423788188058</v>
      </c>
      <c r="Z649" s="478">
        <f t="shared" si="427"/>
        <v>0.17610871704278819</v>
      </c>
      <c r="AA649" s="478">
        <f t="shared" si="419"/>
        <v>0.8267331100163785</v>
      </c>
      <c r="AB649" s="1582">
        <f t="shared" si="434"/>
        <v>0.36216580993747349</v>
      </c>
      <c r="AG649" s="1584">
        <f t="shared" si="435"/>
        <v>0.14955441324996466</v>
      </c>
      <c r="AL649" s="497">
        <f t="shared" si="428"/>
        <v>0.36216580993747349</v>
      </c>
      <c r="AM649" s="468">
        <f t="shared" si="436"/>
        <v>0.25865868637845896</v>
      </c>
      <c r="AN649" s="468">
        <f t="shared" si="436"/>
        <v>0.51984261485555272</v>
      </c>
      <c r="AO649" s="468">
        <f t="shared" si="436"/>
        <v>0.29362423788188058</v>
      </c>
      <c r="AP649" s="468">
        <f t="shared" si="429"/>
        <v>0.17610871704278819</v>
      </c>
      <c r="AQ649" s="468">
        <f t="shared" si="420"/>
        <v>0.8267331100163785</v>
      </c>
      <c r="AT649" s="498">
        <f t="shared" si="437"/>
        <v>2.51011111</v>
      </c>
      <c r="AU649" s="340">
        <f>VLOOKUP($O649,'360'!$A$2:$AN$363,26,FALSE)/100+1/10^(3+AU$476)</f>
        <v>0.70009999999999994</v>
      </c>
      <c r="AV649" s="340">
        <f>VLOOKUP($O649,'360'!$A$2:$AN$363,27,FALSE)/100+1/10^(3+AV$476)</f>
        <v>0.38000010000000001</v>
      </c>
      <c r="AW649" s="340">
        <f>VLOOKUP($O649,'360'!$A$2:$AN$363,28,FALSE)/100+1/10^(3+AW$476)</f>
        <v>0.81001000000000001</v>
      </c>
      <c r="AX649" s="340">
        <f>VLOOKUP($O649,'360'!$A$2:$AN$363,29,FALSE)/100+1/10^(3+AX$476)</f>
        <v>0.14000001000000001</v>
      </c>
      <c r="AY649" s="340">
        <f>VLOOKUP($O649,'360'!$A$2:$AN$363,30,FALSE)/100+1/10^(3+AY$476)</f>
        <v>0.48000099999999996</v>
      </c>
      <c r="BA649" s="499" t="str">
        <f t="shared" si="430"/>
        <v>BW GU R</v>
      </c>
      <c r="BB649" s="284" t="str">
        <f t="shared" si="431"/>
        <v>gouverner le monde (et construire une vie parfaite)</v>
      </c>
    </row>
    <row r="650" spans="1:54" x14ac:dyDescent="0.15">
      <c r="A650" s="432">
        <v>174</v>
      </c>
      <c r="B650" s="457" t="str">
        <f t="shared" si="421"/>
        <v>RW G UB</v>
      </c>
      <c r="C650" s="284" t="str">
        <f t="shared" si="422"/>
        <v>aider le monde -RW- (et vivre dans la joie collective)</v>
      </c>
      <c r="D650" s="284" t="str">
        <f t="shared" si="423"/>
        <v>agir pour le bien du monde (et vivre pleinement dans le respect du monde)</v>
      </c>
      <c r="E650" s="493">
        <f t="shared" si="424"/>
        <v>0.40282672321146373</v>
      </c>
      <c r="F650" s="480" t="str">
        <f t="shared" si="425"/>
        <v>RW.g</v>
      </c>
      <c r="N650" s="284">
        <f t="shared" si="432"/>
        <v>359</v>
      </c>
      <c r="O650" s="494" t="str">
        <f>'360'!A176</f>
        <v>BW GR U</v>
      </c>
      <c r="P650" s="284" t="str">
        <f t="shared" si="426"/>
        <v>être parmi les puissants (et s'enrichir)</v>
      </c>
      <c r="Q650" s="432" t="str">
        <f>VLOOKUP(O650,'360'!A175:AN536,13,FALSE)</f>
        <v>B</v>
      </c>
      <c r="R650" s="432" t="str">
        <f>VLOOKUP(O650,'360'!A175:AN536,14,FALSE)</f>
        <v>W</v>
      </c>
      <c r="S650" s="432" t="str">
        <f>VLOOKUP(O650,'360'!A175:AN536,15,FALSE)</f>
        <v>G</v>
      </c>
      <c r="T650" s="432" t="str">
        <f>VLOOKUP(O650,'360'!A175:AN536,16,FALSE)</f>
        <v>R</v>
      </c>
      <c r="U650" s="432" t="str">
        <f>VLOOKUP(O650,'360'!A175:AN536,17,FALSE)</f>
        <v>U</v>
      </c>
      <c r="W650" s="478">
        <f t="shared" si="433"/>
        <v>0.25865868637845896</v>
      </c>
      <c r="X650" s="478">
        <f t="shared" si="433"/>
        <v>0.1915210497682471</v>
      </c>
      <c r="Y650" s="478">
        <f t="shared" si="433"/>
        <v>0.29362423788188058</v>
      </c>
      <c r="Z650" s="478">
        <f t="shared" si="427"/>
        <v>0.47800935326609389</v>
      </c>
      <c r="AA650" s="478">
        <f t="shared" si="419"/>
        <v>0.8267331100163785</v>
      </c>
      <c r="AB650" s="1582">
        <f t="shared" si="434"/>
        <v>0.31486681074396611</v>
      </c>
      <c r="AG650" s="1584">
        <f t="shared" si="435"/>
        <v>8.6489080991954806E-2</v>
      </c>
      <c r="AL650" s="497">
        <f t="shared" si="428"/>
        <v>0.31486681074396611</v>
      </c>
      <c r="AM650" s="468">
        <f t="shared" si="436"/>
        <v>0.25865868637845896</v>
      </c>
      <c r="AN650" s="468">
        <f t="shared" si="436"/>
        <v>0.1915210497682471</v>
      </c>
      <c r="AO650" s="468">
        <f t="shared" si="436"/>
        <v>0.29362423788188058</v>
      </c>
      <c r="AP650" s="468">
        <f t="shared" si="429"/>
        <v>0.47800935326609389</v>
      </c>
      <c r="AQ650" s="468">
        <f t="shared" si="420"/>
        <v>0.8267331100163785</v>
      </c>
      <c r="AT650" s="498">
        <f t="shared" si="437"/>
        <v>2.51011111</v>
      </c>
      <c r="AU650" s="340">
        <f>VLOOKUP($O650,'360'!$A$2:$AN$363,26,FALSE)/100+1/10^(3+AU$476)</f>
        <v>0.70009999999999994</v>
      </c>
      <c r="AV650" s="340">
        <f>VLOOKUP($O650,'360'!$A$2:$AN$363,27,FALSE)/100+1/10^(3+AV$476)</f>
        <v>0.14000010000000002</v>
      </c>
      <c r="AW650" s="340">
        <f>VLOOKUP($O650,'360'!$A$2:$AN$363,28,FALSE)/100+1/10^(3+AW$476)</f>
        <v>0.81001000000000001</v>
      </c>
      <c r="AX650" s="340">
        <f>VLOOKUP($O650,'360'!$A$2:$AN$363,29,FALSE)/100+1/10^(3+AX$476)</f>
        <v>0.38000001</v>
      </c>
      <c r="AY650" s="340">
        <f>VLOOKUP($O650,'360'!$A$2:$AN$363,30,FALSE)/100+1/10^(3+AY$476)</f>
        <v>0.48000099999999996</v>
      </c>
      <c r="BA650" s="499" t="str">
        <f t="shared" si="430"/>
        <v>BW GR U</v>
      </c>
      <c r="BB650" s="284" t="str">
        <f t="shared" si="431"/>
        <v>être parmi les puissants (et s'enrichir)</v>
      </c>
    </row>
    <row r="651" spans="1:54" x14ac:dyDescent="0.15">
      <c r="A651" s="432">
        <v>175</v>
      </c>
      <c r="B651" s="457" t="str">
        <f t="shared" si="421"/>
        <v>W UG BR</v>
      </c>
      <c r="C651" s="284" t="str">
        <f t="shared" si="422"/>
        <v>cultiver la paix -W- (et structurer le monde -WU-)</v>
      </c>
      <c r="D651" s="284" t="str">
        <f t="shared" si="423"/>
        <v>vivre dans un monde de tolérance (et travailler au bon ordre du monde)</v>
      </c>
      <c r="E651" s="493">
        <f t="shared" si="424"/>
        <v>0.40241664114432146</v>
      </c>
      <c r="F651" s="480" t="str">
        <f t="shared" si="425"/>
        <v>W.gu</v>
      </c>
      <c r="N651" s="284">
        <f t="shared" si="432"/>
        <v>206</v>
      </c>
      <c r="O651" s="494" t="str">
        <f>'360'!A177</f>
        <v>BU WR G</v>
      </c>
      <c r="P651" s="284" t="str">
        <f t="shared" si="426"/>
        <v>réussir coûte que coûte -UB- (et s'imposer au monde)</v>
      </c>
      <c r="Q651" s="432" t="str">
        <f>VLOOKUP(O651,'360'!A176:AN537,13,FALSE)</f>
        <v>B</v>
      </c>
      <c r="R651" s="432" t="str">
        <f>VLOOKUP(O651,'360'!A176:AN537,14,FALSE)</f>
        <v>U</v>
      </c>
      <c r="S651" s="432" t="str">
        <f>VLOOKUP(O651,'360'!A176:AN537,15,FALSE)</f>
        <v>W</v>
      </c>
      <c r="T651" s="432" t="str">
        <f>VLOOKUP(O651,'360'!A176:AN537,16,FALSE)</f>
        <v>R</v>
      </c>
      <c r="U651" s="432" t="str">
        <f>VLOOKUP(O651,'360'!A176:AN537,17,FALSE)</f>
        <v>G</v>
      </c>
      <c r="W651" s="478">
        <f t="shared" si="433"/>
        <v>0.37718589113426182</v>
      </c>
      <c r="X651" s="478">
        <f t="shared" si="433"/>
        <v>0.95760470163862677</v>
      </c>
      <c r="Y651" s="478">
        <f t="shared" si="433"/>
        <v>0.29362423788188058</v>
      </c>
      <c r="Z651" s="478">
        <f t="shared" si="427"/>
        <v>0.47800935326609389</v>
      </c>
      <c r="AA651" s="478">
        <f t="shared" si="419"/>
        <v>0.2411317104243596</v>
      </c>
      <c r="AB651" s="1582">
        <f t="shared" si="434"/>
        <v>0.51962475952186704</v>
      </c>
      <c r="AG651" s="1584">
        <f t="shared" si="435"/>
        <v>0.35949967936248939</v>
      </c>
      <c r="AL651" s="497">
        <f t="shared" si="428"/>
        <v>0.51962475952186704</v>
      </c>
      <c r="AM651" s="468">
        <f t="shared" si="436"/>
        <v>0.37718589113426182</v>
      </c>
      <c r="AN651" s="468">
        <f t="shared" si="436"/>
        <v>0.95760470163862677</v>
      </c>
      <c r="AO651" s="468">
        <f t="shared" si="436"/>
        <v>0.29362423788188058</v>
      </c>
      <c r="AP651" s="468">
        <f t="shared" si="429"/>
        <v>0.47800935326609389</v>
      </c>
      <c r="AQ651" s="468">
        <f t="shared" si="420"/>
        <v>0.2411317104243596</v>
      </c>
      <c r="AT651" s="498">
        <f t="shared" si="437"/>
        <v>2.5101111099999995</v>
      </c>
      <c r="AU651" s="340">
        <f>VLOOKUP($O651,'360'!$A$2:$AN$363,26,FALSE)/100+1/10^(3+AU$476)</f>
        <v>0.48009999999999997</v>
      </c>
      <c r="AV651" s="340">
        <f>VLOOKUP($O651,'360'!$A$2:$AN$363,27,FALSE)/100+1/10^(3+AV$476)</f>
        <v>0.7000000999999999</v>
      </c>
      <c r="AW651" s="340">
        <f>VLOOKUP($O651,'360'!$A$2:$AN$363,28,FALSE)/100+1/10^(3+AW$476)</f>
        <v>0.81001000000000001</v>
      </c>
      <c r="AX651" s="340">
        <f>VLOOKUP($O651,'360'!$A$2:$AN$363,29,FALSE)/100+1/10^(3+AX$476)</f>
        <v>0.38000001</v>
      </c>
      <c r="AY651" s="340">
        <f>VLOOKUP($O651,'360'!$A$2:$AN$363,30,FALSE)/100+1/10^(3+AY$476)</f>
        <v>0.14000100000000001</v>
      </c>
      <c r="BA651" s="499" t="str">
        <f t="shared" si="430"/>
        <v>BU WR G</v>
      </c>
      <c r="BB651" s="284" t="str">
        <f t="shared" si="431"/>
        <v>réussir coûte que coûte -UB- (et s'imposer au monde)</v>
      </c>
    </row>
    <row r="652" spans="1:54" x14ac:dyDescent="0.15">
      <c r="A652" s="432">
        <v>176</v>
      </c>
      <c r="B652" s="457" t="str">
        <f t="shared" si="421"/>
        <v>WU RB G</v>
      </c>
      <c r="C652" s="284" t="str">
        <f t="shared" si="422"/>
        <v>apporter de l'ordre au monde (et faire progresser le monde)</v>
      </c>
      <c r="D652" s="284" t="str">
        <f t="shared" si="423"/>
        <v>rendre l'organisation efficace (et servir la société avec fermeté)</v>
      </c>
      <c r="E652" s="493">
        <f t="shared" si="424"/>
        <v>0.40217415638488907</v>
      </c>
      <c r="F652" s="480" t="str">
        <f t="shared" si="425"/>
        <v>WU/g</v>
      </c>
      <c r="N652" s="284">
        <f t="shared" si="432"/>
        <v>218</v>
      </c>
      <c r="O652" s="494" t="str">
        <f>'360'!A178</f>
        <v>BU WG R</v>
      </c>
      <c r="P652" s="284" t="str">
        <f t="shared" si="426"/>
        <v>réaliser ses ambitions (et gouverner le monde)</v>
      </c>
      <c r="Q652" s="432" t="str">
        <f>VLOOKUP(O652,'360'!A177:AN538,13,FALSE)</f>
        <v>B</v>
      </c>
      <c r="R652" s="432" t="str">
        <f>VLOOKUP(O652,'360'!A177:AN538,14,FALSE)</f>
        <v>U</v>
      </c>
      <c r="S652" s="432" t="str">
        <f>VLOOKUP(O652,'360'!A177:AN538,15,FALSE)</f>
        <v>W</v>
      </c>
      <c r="T652" s="432" t="str">
        <f>VLOOKUP(O652,'360'!A177:AN538,16,FALSE)</f>
        <v>G</v>
      </c>
      <c r="U652" s="432" t="str">
        <f>VLOOKUP(O652,'360'!A177:AN538,17,FALSE)</f>
        <v>R</v>
      </c>
      <c r="W652" s="478">
        <f t="shared" si="433"/>
        <v>0.37718589113426182</v>
      </c>
      <c r="X652" s="478">
        <f t="shared" si="433"/>
        <v>0.95760470163862677</v>
      </c>
      <c r="Y652" s="478">
        <f t="shared" si="433"/>
        <v>0.29362423788188058</v>
      </c>
      <c r="Z652" s="478">
        <f t="shared" si="427"/>
        <v>0.17610871704278819</v>
      </c>
      <c r="AA652" s="478">
        <f t="shared" si="419"/>
        <v>0.65449740425402003</v>
      </c>
      <c r="AB652" s="1582">
        <f t="shared" si="434"/>
        <v>0.50692905428073698</v>
      </c>
      <c r="AG652" s="1584">
        <f t="shared" si="435"/>
        <v>0.34257207237431597</v>
      </c>
      <c r="AL652" s="497">
        <f t="shared" si="428"/>
        <v>0.50692905428073698</v>
      </c>
      <c r="AM652" s="468">
        <f t="shared" si="436"/>
        <v>0.37718589113426182</v>
      </c>
      <c r="AN652" s="468">
        <f t="shared" si="436"/>
        <v>0.95760470163862677</v>
      </c>
      <c r="AO652" s="468">
        <f t="shared" si="436"/>
        <v>0.29362423788188058</v>
      </c>
      <c r="AP652" s="468">
        <f t="shared" si="429"/>
        <v>0.17610871704278819</v>
      </c>
      <c r="AQ652" s="468">
        <f t="shared" si="420"/>
        <v>0.65449740425402003</v>
      </c>
      <c r="AT652" s="498">
        <f t="shared" si="437"/>
        <v>2.51011111</v>
      </c>
      <c r="AU652" s="340">
        <f>VLOOKUP($O652,'360'!$A$2:$AN$363,26,FALSE)/100+1/10^(3+AU$476)</f>
        <v>0.48009999999999997</v>
      </c>
      <c r="AV652" s="340">
        <f>VLOOKUP($O652,'360'!$A$2:$AN$363,27,FALSE)/100+1/10^(3+AV$476)</f>
        <v>0.7000000999999999</v>
      </c>
      <c r="AW652" s="340">
        <f>VLOOKUP($O652,'360'!$A$2:$AN$363,28,FALSE)/100+1/10^(3+AW$476)</f>
        <v>0.81001000000000001</v>
      </c>
      <c r="AX652" s="340">
        <f>VLOOKUP($O652,'360'!$A$2:$AN$363,29,FALSE)/100+1/10^(3+AX$476)</f>
        <v>0.14000001000000001</v>
      </c>
      <c r="AY652" s="340">
        <f>VLOOKUP($O652,'360'!$A$2:$AN$363,30,FALSE)/100+1/10^(3+AY$476)</f>
        <v>0.38000099999999998</v>
      </c>
      <c r="BA652" s="499" t="str">
        <f t="shared" si="430"/>
        <v>BU WG R</v>
      </c>
      <c r="BB652" s="284" t="str">
        <f t="shared" si="431"/>
        <v>réaliser ses ambitions (et gouverner le monde)</v>
      </c>
    </row>
    <row r="653" spans="1:54" x14ac:dyDescent="0.15">
      <c r="A653" s="432">
        <v>177</v>
      </c>
      <c r="B653" s="457" t="str">
        <f t="shared" si="421"/>
        <v>BU GW R</v>
      </c>
      <c r="C653" s="284" t="str">
        <f t="shared" si="422"/>
        <v>réaliser ses ambitions (et construire une vie parfaite)</v>
      </c>
      <c r="D653" s="284" t="str">
        <f t="shared" si="423"/>
        <v>atteindre ses objectifs avec discipline (et organiser une vie de satisfaction)</v>
      </c>
      <c r="E653" s="493">
        <f t="shared" si="424"/>
        <v>0.40198561555357354</v>
      </c>
      <c r="F653" s="480" t="str">
        <f t="shared" si="425"/>
        <v>UB/r</v>
      </c>
      <c r="N653" s="284">
        <f t="shared" si="432"/>
        <v>161</v>
      </c>
      <c r="O653" s="494" t="str">
        <f>'360'!A179</f>
        <v>BU RW G</v>
      </c>
      <c r="P653" s="284" t="str">
        <f t="shared" si="426"/>
        <v>réussir coûte que coûte -UB- (et intervenir*)</v>
      </c>
      <c r="Q653" s="432" t="str">
        <f>VLOOKUP(O653,'360'!A178:AN539,13,FALSE)</f>
        <v>B</v>
      </c>
      <c r="R653" s="432" t="str">
        <f>VLOOKUP(O653,'360'!A178:AN539,14,FALSE)</f>
        <v>U</v>
      </c>
      <c r="S653" s="432" t="str">
        <f>VLOOKUP(O653,'360'!A178:AN539,15,FALSE)</f>
        <v>R</v>
      </c>
      <c r="T653" s="432" t="str">
        <f>VLOOKUP(O653,'360'!A178:AN539,16,FALSE)</f>
        <v>W</v>
      </c>
      <c r="U653" s="432" t="str">
        <f>VLOOKUP(O653,'360'!A178:AN539,17,FALSE)</f>
        <v>G</v>
      </c>
      <c r="W653" s="478">
        <f t="shared" si="433"/>
        <v>0.47641922213511995</v>
      </c>
      <c r="X653" s="478">
        <f t="shared" si="433"/>
        <v>0.95760470163862677</v>
      </c>
      <c r="Y653" s="478">
        <f t="shared" si="433"/>
        <v>0.29362423788188058</v>
      </c>
      <c r="Z653" s="478">
        <f t="shared" si="427"/>
        <v>0.60380128502580455</v>
      </c>
      <c r="AA653" s="478">
        <f t="shared" si="419"/>
        <v>0.2411317104243596</v>
      </c>
      <c r="AB653" s="1582">
        <f t="shared" si="434"/>
        <v>0.56947479409011448</v>
      </c>
      <c r="AG653" s="1584">
        <f t="shared" si="435"/>
        <v>0.42596639212015264</v>
      </c>
      <c r="AL653" s="497">
        <f t="shared" si="428"/>
        <v>0.56947479409011448</v>
      </c>
      <c r="AM653" s="468">
        <f t="shared" si="436"/>
        <v>0.47641922213511995</v>
      </c>
      <c r="AN653" s="468">
        <f t="shared" si="436"/>
        <v>0.95760470163862677</v>
      </c>
      <c r="AO653" s="468">
        <f t="shared" si="436"/>
        <v>0.29362423788188058</v>
      </c>
      <c r="AP653" s="468">
        <f t="shared" si="429"/>
        <v>0.60380128502580455</v>
      </c>
      <c r="AQ653" s="468">
        <f t="shared" si="420"/>
        <v>0.2411317104243596</v>
      </c>
      <c r="AT653" s="498">
        <f t="shared" si="437"/>
        <v>2.5101111099999995</v>
      </c>
      <c r="AU653" s="340">
        <f>VLOOKUP($O653,'360'!$A$2:$AN$363,26,FALSE)/100+1/10^(3+AU$476)</f>
        <v>0.38009999999999999</v>
      </c>
      <c r="AV653" s="340">
        <f>VLOOKUP($O653,'360'!$A$2:$AN$363,27,FALSE)/100+1/10^(3+AV$476)</f>
        <v>0.7000000999999999</v>
      </c>
      <c r="AW653" s="340">
        <f>VLOOKUP($O653,'360'!$A$2:$AN$363,28,FALSE)/100+1/10^(3+AW$476)</f>
        <v>0.81001000000000001</v>
      </c>
      <c r="AX653" s="340">
        <f>VLOOKUP($O653,'360'!$A$2:$AN$363,29,FALSE)/100+1/10^(3+AX$476)</f>
        <v>0.48000000999999998</v>
      </c>
      <c r="AY653" s="340">
        <f>VLOOKUP($O653,'360'!$A$2:$AN$363,30,FALSE)/100+1/10^(3+AY$476)</f>
        <v>0.14000100000000001</v>
      </c>
      <c r="BA653" s="499" t="str">
        <f t="shared" si="430"/>
        <v>BU RW G</v>
      </c>
      <c r="BB653" s="284" t="str">
        <f t="shared" si="431"/>
        <v>réussir coûte que coûte -UB- (et intervenir*)</v>
      </c>
    </row>
    <row r="654" spans="1:54" x14ac:dyDescent="0.15">
      <c r="A654" s="432">
        <v>178</v>
      </c>
      <c r="B654" s="457" t="str">
        <f t="shared" si="421"/>
        <v>R GB WU</v>
      </c>
      <c r="C654" s="284" t="str">
        <f t="shared" si="422"/>
        <v>agir à sa guise -R- (et vivre spontané -RG-)</v>
      </c>
      <c r="D654" s="284" t="str">
        <f t="shared" si="423"/>
        <v>vivre à son seul rythme (et agir en toute impulsivité)</v>
      </c>
      <c r="E654" s="493">
        <f t="shared" si="424"/>
        <v>0.40035313916868631</v>
      </c>
      <c r="F654" s="480" t="str">
        <f t="shared" si="425"/>
        <v>R.bg</v>
      </c>
      <c r="N654" s="284">
        <f t="shared" si="432"/>
        <v>56</v>
      </c>
      <c r="O654" s="494" t="str">
        <f>'360'!A180</f>
        <v>BU RG W</v>
      </c>
      <c r="P654" s="284" t="str">
        <f t="shared" si="426"/>
        <v>suivre ses plans (et être tout-puissant -BR)</v>
      </c>
      <c r="Q654" s="432" t="str">
        <f>VLOOKUP(O654,'360'!A179:AN540,13,FALSE)</f>
        <v>B</v>
      </c>
      <c r="R654" s="432" t="str">
        <f>VLOOKUP(O654,'360'!A179:AN540,14,FALSE)</f>
        <v>U</v>
      </c>
      <c r="S654" s="432" t="str">
        <f>VLOOKUP(O654,'360'!A179:AN540,15,FALSE)</f>
        <v>R</v>
      </c>
      <c r="T654" s="432" t="str">
        <f>VLOOKUP(O654,'360'!A179:AN540,16,FALSE)</f>
        <v>G</v>
      </c>
      <c r="U654" s="432" t="str">
        <f>VLOOKUP(O654,'360'!A179:AN540,17,FALSE)</f>
        <v>W</v>
      </c>
      <c r="W654" s="478">
        <f t="shared" si="433"/>
        <v>0.77366150811300427</v>
      </c>
      <c r="X654" s="478">
        <f t="shared" si="433"/>
        <v>0.95760470163862677</v>
      </c>
      <c r="Y654" s="478">
        <f t="shared" si="433"/>
        <v>0.29362423788188058</v>
      </c>
      <c r="Z654" s="478">
        <f t="shared" si="427"/>
        <v>0.60380128502580455</v>
      </c>
      <c r="AA654" s="478">
        <f t="shared" si="419"/>
        <v>0.65449740425402003</v>
      </c>
      <c r="AB654" s="1582">
        <f t="shared" si="434"/>
        <v>0.69611326900471993</v>
      </c>
      <c r="AG654" s="1584">
        <f t="shared" si="435"/>
        <v>0.5948176920062932</v>
      </c>
      <c r="AL654" s="497">
        <f t="shared" si="428"/>
        <v>0.69611326900471993</v>
      </c>
      <c r="AM654" s="468">
        <f t="shared" si="436"/>
        <v>0.77366150811300427</v>
      </c>
      <c r="AN654" s="468">
        <f t="shared" si="436"/>
        <v>0.95760470163862677</v>
      </c>
      <c r="AO654" s="468">
        <f t="shared" si="436"/>
        <v>0.29362423788188058</v>
      </c>
      <c r="AP654" s="468">
        <f t="shared" si="429"/>
        <v>0.60380128502580455</v>
      </c>
      <c r="AQ654" s="468">
        <f t="shared" si="420"/>
        <v>0.65449740425402003</v>
      </c>
      <c r="AT654" s="498">
        <f t="shared" si="437"/>
        <v>2.51011111</v>
      </c>
      <c r="AU654" s="340">
        <f>VLOOKUP($O654,'360'!$A$2:$AN$363,26,FALSE)/100+1/10^(3+AU$476)</f>
        <v>0.1401</v>
      </c>
      <c r="AV654" s="340">
        <f>VLOOKUP($O654,'360'!$A$2:$AN$363,27,FALSE)/100+1/10^(3+AV$476)</f>
        <v>0.7000000999999999</v>
      </c>
      <c r="AW654" s="340">
        <f>VLOOKUP($O654,'360'!$A$2:$AN$363,28,FALSE)/100+1/10^(3+AW$476)</f>
        <v>0.81001000000000001</v>
      </c>
      <c r="AX654" s="340">
        <f>VLOOKUP($O654,'360'!$A$2:$AN$363,29,FALSE)/100+1/10^(3+AX$476)</f>
        <v>0.48000000999999998</v>
      </c>
      <c r="AY654" s="340">
        <f>VLOOKUP($O654,'360'!$A$2:$AN$363,30,FALSE)/100+1/10^(3+AY$476)</f>
        <v>0.38000099999999998</v>
      </c>
      <c r="BA654" s="499" t="str">
        <f t="shared" si="430"/>
        <v>BU RG W</v>
      </c>
      <c r="BB654" s="284" t="str">
        <f t="shared" si="431"/>
        <v>suivre ses plans (et être tout-puissant -BR)</v>
      </c>
    </row>
    <row r="655" spans="1:54" x14ac:dyDescent="0.15">
      <c r="A655" s="432">
        <v>179</v>
      </c>
      <c r="B655" s="457" t="str">
        <f t="shared" si="421"/>
        <v>G WU RB</v>
      </c>
      <c r="C655" s="284" t="str">
        <f t="shared" si="422"/>
        <v>vivre en douceur (et vivre en harmonie -GW-)</v>
      </c>
      <c r="D655" s="284" t="str">
        <f t="shared" si="423"/>
        <v>apprécier son accord avec la société (et vivre dans la coopération et le partage)</v>
      </c>
      <c r="E655" s="493">
        <f t="shared" si="424"/>
        <v>0.398678793668795</v>
      </c>
      <c r="F655" s="480" t="str">
        <f t="shared" si="425"/>
        <v>G.wu</v>
      </c>
      <c r="N655" s="284">
        <f t="shared" si="432"/>
        <v>177</v>
      </c>
      <c r="O655" s="494" t="str">
        <f>'360'!A181</f>
        <v>BU GW R</v>
      </c>
      <c r="P655" s="284" t="str">
        <f t="shared" si="426"/>
        <v>réaliser ses ambitions (et construire une vie parfaite)</v>
      </c>
      <c r="Q655" s="432" t="str">
        <f>VLOOKUP(O655,'360'!A180:AN541,13,FALSE)</f>
        <v>B</v>
      </c>
      <c r="R655" s="432" t="str">
        <f>VLOOKUP(O655,'360'!A180:AN541,14,FALSE)</f>
        <v>U</v>
      </c>
      <c r="S655" s="432" t="str">
        <f>VLOOKUP(O655,'360'!A180:AN541,15,FALSE)</f>
        <v>G</v>
      </c>
      <c r="T655" s="432" t="str">
        <f>VLOOKUP(O655,'360'!A180:AN541,16,FALSE)</f>
        <v>W</v>
      </c>
      <c r="U655" s="432" t="str">
        <f>VLOOKUP(O655,'360'!A180:AN541,17,FALSE)</f>
        <v>R</v>
      </c>
      <c r="W655" s="478">
        <f t="shared" si="433"/>
        <v>0.47641922213511995</v>
      </c>
      <c r="X655" s="478">
        <f t="shared" si="433"/>
        <v>0.95760470163862677</v>
      </c>
      <c r="Y655" s="478">
        <f t="shared" si="433"/>
        <v>0.29362423788188058</v>
      </c>
      <c r="Z655" s="478">
        <f t="shared" si="427"/>
        <v>0.17610871704278819</v>
      </c>
      <c r="AA655" s="478">
        <f t="shared" si="419"/>
        <v>0.8267331100163785</v>
      </c>
      <c r="AB655" s="1582">
        <f t="shared" si="434"/>
        <v>0.55148921166518017</v>
      </c>
      <c r="AG655" s="1584">
        <f t="shared" si="435"/>
        <v>0.40198561555357354</v>
      </c>
      <c r="AL655" s="497">
        <f t="shared" si="428"/>
        <v>0.55148921166518017</v>
      </c>
      <c r="AM655" s="468">
        <f t="shared" si="436"/>
        <v>0.47641922213511995</v>
      </c>
      <c r="AN655" s="468">
        <f t="shared" si="436"/>
        <v>0.95760470163862677</v>
      </c>
      <c r="AO655" s="468">
        <f t="shared" si="436"/>
        <v>0.29362423788188058</v>
      </c>
      <c r="AP655" s="468">
        <f t="shared" si="429"/>
        <v>0.17610871704278819</v>
      </c>
      <c r="AQ655" s="468">
        <f t="shared" si="420"/>
        <v>0.8267331100163785</v>
      </c>
      <c r="AT655" s="498">
        <f t="shared" si="437"/>
        <v>2.51011111</v>
      </c>
      <c r="AU655" s="340">
        <f>VLOOKUP($O655,'360'!$A$2:$AN$363,26,FALSE)/100+1/10^(3+AU$476)</f>
        <v>0.38009999999999999</v>
      </c>
      <c r="AV655" s="340">
        <f>VLOOKUP($O655,'360'!$A$2:$AN$363,27,FALSE)/100+1/10^(3+AV$476)</f>
        <v>0.7000000999999999</v>
      </c>
      <c r="AW655" s="340">
        <f>VLOOKUP($O655,'360'!$A$2:$AN$363,28,FALSE)/100+1/10^(3+AW$476)</f>
        <v>0.81001000000000001</v>
      </c>
      <c r="AX655" s="340">
        <f>VLOOKUP($O655,'360'!$A$2:$AN$363,29,FALSE)/100+1/10^(3+AX$476)</f>
        <v>0.14000001000000001</v>
      </c>
      <c r="AY655" s="340">
        <f>VLOOKUP($O655,'360'!$A$2:$AN$363,30,FALSE)/100+1/10^(3+AY$476)</f>
        <v>0.48000099999999996</v>
      </c>
      <c r="BA655" s="499" t="str">
        <f t="shared" si="430"/>
        <v>BU GW R</v>
      </c>
      <c r="BB655" s="284" t="str">
        <f t="shared" si="431"/>
        <v>réaliser ses ambitions (et construire une vie parfaite)</v>
      </c>
    </row>
    <row r="656" spans="1:54" x14ac:dyDescent="0.15">
      <c r="A656" s="432">
        <v>180</v>
      </c>
      <c r="B656" s="457" t="str">
        <f t="shared" si="421"/>
        <v>RB UW G</v>
      </c>
      <c r="C656" s="284" t="str">
        <f t="shared" si="422"/>
        <v>intervenir* (et œuvrer pour le progrès)</v>
      </c>
      <c r="D656" s="284" t="str">
        <f t="shared" si="423"/>
        <v>vivre en imposant ses décisions (et innover avec efficacité)</v>
      </c>
      <c r="E656" s="493">
        <f t="shared" si="424"/>
        <v>0.39839710280096502</v>
      </c>
      <c r="F656" s="480" t="str">
        <f t="shared" si="425"/>
        <v>BR/g</v>
      </c>
      <c r="N656" s="284">
        <f t="shared" si="432"/>
        <v>59</v>
      </c>
      <c r="O656" s="494" t="str">
        <f>'360'!A182</f>
        <v>BU GR W</v>
      </c>
      <c r="P656" s="284" t="str">
        <f t="shared" si="426"/>
        <v>suivre ses plans (et servir ses intérêts)</v>
      </c>
      <c r="Q656" s="432" t="str">
        <f>VLOOKUP(O656,'360'!A181:AN542,13,FALSE)</f>
        <v>B</v>
      </c>
      <c r="R656" s="432" t="str">
        <f>VLOOKUP(O656,'360'!A181:AN542,14,FALSE)</f>
        <v>U</v>
      </c>
      <c r="S656" s="432" t="str">
        <f>VLOOKUP(O656,'360'!A181:AN542,15,FALSE)</f>
        <v>G</v>
      </c>
      <c r="T656" s="432" t="str">
        <f>VLOOKUP(O656,'360'!A181:AN542,16,FALSE)</f>
        <v>R</v>
      </c>
      <c r="U656" s="432" t="str">
        <f>VLOOKUP(O656,'360'!A181:AN542,17,FALSE)</f>
        <v>W</v>
      </c>
      <c r="W656" s="478">
        <f t="shared" si="433"/>
        <v>0.77366150811300427</v>
      </c>
      <c r="X656" s="478">
        <f t="shared" si="433"/>
        <v>0.95760470163862677</v>
      </c>
      <c r="Y656" s="478">
        <f t="shared" si="433"/>
        <v>0.29362423788188058</v>
      </c>
      <c r="Z656" s="478">
        <f t="shared" si="427"/>
        <v>0.47800935326609389</v>
      </c>
      <c r="AA656" s="478">
        <f t="shared" si="419"/>
        <v>0.8267331100163785</v>
      </c>
      <c r="AB656" s="1582">
        <f t="shared" si="434"/>
        <v>0.69082339182091579</v>
      </c>
      <c r="AG656" s="1584">
        <f t="shared" si="435"/>
        <v>0.58776452242788768</v>
      </c>
      <c r="AL656" s="497">
        <f t="shared" si="428"/>
        <v>0.69082339182091579</v>
      </c>
      <c r="AM656" s="468">
        <f t="shared" si="436"/>
        <v>0.77366150811300427</v>
      </c>
      <c r="AN656" s="468">
        <f t="shared" si="436"/>
        <v>0.95760470163862677</v>
      </c>
      <c r="AO656" s="468">
        <f t="shared" si="436"/>
        <v>0.29362423788188058</v>
      </c>
      <c r="AP656" s="468">
        <f t="shared" si="429"/>
        <v>0.47800935326609389</v>
      </c>
      <c r="AQ656" s="468">
        <f t="shared" si="420"/>
        <v>0.8267331100163785</v>
      </c>
      <c r="AT656" s="498">
        <f t="shared" si="437"/>
        <v>2.51011111</v>
      </c>
      <c r="AU656" s="340">
        <f>VLOOKUP($O656,'360'!$A$2:$AN$363,26,FALSE)/100+1/10^(3+AU$476)</f>
        <v>0.1401</v>
      </c>
      <c r="AV656" s="340">
        <f>VLOOKUP($O656,'360'!$A$2:$AN$363,27,FALSE)/100+1/10^(3+AV$476)</f>
        <v>0.7000000999999999</v>
      </c>
      <c r="AW656" s="340">
        <f>VLOOKUP($O656,'360'!$A$2:$AN$363,28,FALSE)/100+1/10^(3+AW$476)</f>
        <v>0.81001000000000001</v>
      </c>
      <c r="AX656" s="340">
        <f>VLOOKUP($O656,'360'!$A$2:$AN$363,29,FALSE)/100+1/10^(3+AX$476)</f>
        <v>0.38000001</v>
      </c>
      <c r="AY656" s="340">
        <f>VLOOKUP($O656,'360'!$A$2:$AN$363,30,FALSE)/100+1/10^(3+AY$476)</f>
        <v>0.48000099999999996</v>
      </c>
      <c r="BA656" s="499" t="str">
        <f t="shared" si="430"/>
        <v>BU GR W</v>
      </c>
      <c r="BB656" s="284" t="str">
        <f t="shared" si="431"/>
        <v>suivre ses plans (et servir ses intérêts)</v>
      </c>
    </row>
    <row r="657" spans="1:54" x14ac:dyDescent="0.15">
      <c r="A657" s="432">
        <v>181</v>
      </c>
      <c r="B657" s="457" t="str">
        <f t="shared" si="421"/>
        <v>UW RB G</v>
      </c>
      <c r="C657" s="284" t="str">
        <f t="shared" si="422"/>
        <v>apporter de l'ordre au monde (et œuvrer pour le progrès)</v>
      </c>
      <c r="D657" s="284" t="str">
        <f t="shared" si="423"/>
        <v>rendre l'organisation efficace (et innover avec efficacité)</v>
      </c>
      <c r="E657" s="493">
        <f t="shared" si="424"/>
        <v>0.39817610885927746</v>
      </c>
      <c r="F657" s="480" t="str">
        <f t="shared" si="425"/>
        <v>WU/g</v>
      </c>
      <c r="N657" s="284">
        <f t="shared" si="432"/>
        <v>268</v>
      </c>
      <c r="O657" s="494" t="str">
        <f>'360'!A183</f>
        <v>BR WU G</v>
      </c>
      <c r="P657" s="284" t="str">
        <f t="shared" si="426"/>
        <v>intervenir* (et s'imposer au monde)</v>
      </c>
      <c r="Q657" s="432" t="str">
        <f>VLOOKUP(O657,'360'!A182:AN543,13,FALSE)</f>
        <v>B</v>
      </c>
      <c r="R657" s="432" t="str">
        <f>VLOOKUP(O657,'360'!A182:AN543,14,FALSE)</f>
        <v>R</v>
      </c>
      <c r="S657" s="432" t="str">
        <f>VLOOKUP(O657,'360'!A182:AN543,15,FALSE)</f>
        <v>W</v>
      </c>
      <c r="T657" s="432" t="str">
        <f>VLOOKUP(O657,'360'!A182:AN543,16,FALSE)</f>
        <v>U</v>
      </c>
      <c r="U657" s="432" t="str">
        <f>VLOOKUP(O657,'360'!A182:AN543,17,FALSE)</f>
        <v>G</v>
      </c>
      <c r="W657" s="478">
        <f t="shared" si="433"/>
        <v>0.37718589113426182</v>
      </c>
      <c r="X657" s="478">
        <f t="shared" si="433"/>
        <v>0.51984261485555272</v>
      </c>
      <c r="Y657" s="478">
        <f t="shared" si="433"/>
        <v>0.29362423788188058</v>
      </c>
      <c r="Z657" s="478">
        <f t="shared" si="427"/>
        <v>0.88054353489716819</v>
      </c>
      <c r="AA657" s="478">
        <f t="shared" si="419"/>
        <v>0.2411317104243596</v>
      </c>
      <c r="AB657" s="1582">
        <f t="shared" si="434"/>
        <v>0.45655942726385718</v>
      </c>
      <c r="AG657" s="1584">
        <f t="shared" si="435"/>
        <v>0.27541256968514288</v>
      </c>
      <c r="AL657" s="497">
        <f t="shared" si="428"/>
        <v>0.45655942726385718</v>
      </c>
      <c r="AM657" s="468">
        <f t="shared" si="436"/>
        <v>0.37718589113426182</v>
      </c>
      <c r="AN657" s="468">
        <f t="shared" si="436"/>
        <v>0.51984261485555272</v>
      </c>
      <c r="AO657" s="468">
        <f t="shared" si="436"/>
        <v>0.29362423788188058</v>
      </c>
      <c r="AP657" s="468">
        <f t="shared" si="429"/>
        <v>0.88054353489716819</v>
      </c>
      <c r="AQ657" s="468">
        <f t="shared" si="420"/>
        <v>0.2411317104243596</v>
      </c>
      <c r="AT657" s="498">
        <f t="shared" si="437"/>
        <v>2.51011111</v>
      </c>
      <c r="AU657" s="340">
        <f>VLOOKUP($O657,'360'!$A$2:$AN$363,26,FALSE)/100+1/10^(3+AU$476)</f>
        <v>0.48009999999999997</v>
      </c>
      <c r="AV657" s="340">
        <f>VLOOKUP($O657,'360'!$A$2:$AN$363,27,FALSE)/100+1/10^(3+AV$476)</f>
        <v>0.38000010000000001</v>
      </c>
      <c r="AW657" s="340">
        <f>VLOOKUP($O657,'360'!$A$2:$AN$363,28,FALSE)/100+1/10^(3+AW$476)</f>
        <v>0.81001000000000001</v>
      </c>
      <c r="AX657" s="340">
        <f>VLOOKUP($O657,'360'!$A$2:$AN$363,29,FALSE)/100+1/10^(3+AX$476)</f>
        <v>0.70000001000000001</v>
      </c>
      <c r="AY657" s="340">
        <f>VLOOKUP($O657,'360'!$A$2:$AN$363,30,FALSE)/100+1/10^(3+AY$476)</f>
        <v>0.14000100000000001</v>
      </c>
      <c r="BA657" s="499" t="str">
        <f t="shared" si="430"/>
        <v>BR WU G</v>
      </c>
      <c r="BB657" s="284" t="str">
        <f t="shared" si="431"/>
        <v>intervenir* (et s'imposer au monde)</v>
      </c>
    </row>
    <row r="658" spans="1:54" x14ac:dyDescent="0.15">
      <c r="A658" s="432">
        <v>182</v>
      </c>
      <c r="B658" s="457" t="str">
        <f t="shared" si="421"/>
        <v>GR WU B</v>
      </c>
      <c r="C658" s="284" t="str">
        <f t="shared" si="422"/>
        <v>vivre dans la joie collective (et vivre en harmonie -GW-)</v>
      </c>
      <c r="D658" s="284" t="str">
        <f t="shared" si="423"/>
        <v>vivre pleinement dans le respect du monde (et vivre dans la coopération et le partage)</v>
      </c>
      <c r="E658" s="493">
        <f t="shared" si="424"/>
        <v>0.39637383628599654</v>
      </c>
      <c r="F658" s="480" t="str">
        <f t="shared" si="425"/>
        <v>RG/b</v>
      </c>
      <c r="N658" s="284">
        <f t="shared" si="432"/>
        <v>304</v>
      </c>
      <c r="O658" s="494" t="str">
        <f>'360'!A184</f>
        <v>BR WG U</v>
      </c>
      <c r="P658" s="284" t="str">
        <f t="shared" si="426"/>
        <v>avoir de suite (et être parmi les puissants)</v>
      </c>
      <c r="Q658" s="432" t="str">
        <f>VLOOKUP(O658,'360'!A183:AN544,13,FALSE)</f>
        <v>B</v>
      </c>
      <c r="R658" s="432" t="str">
        <f>VLOOKUP(O658,'360'!A183:AN544,14,FALSE)</f>
        <v>R</v>
      </c>
      <c r="S658" s="432" t="str">
        <f>VLOOKUP(O658,'360'!A183:AN544,15,FALSE)</f>
        <v>W</v>
      </c>
      <c r="T658" s="432" t="str">
        <f>VLOOKUP(O658,'360'!A183:AN544,16,FALSE)</f>
        <v>G</v>
      </c>
      <c r="U658" s="432" t="str">
        <f>VLOOKUP(O658,'360'!A183:AN544,17,FALSE)</f>
        <v>U</v>
      </c>
      <c r="W658" s="478">
        <f t="shared" si="433"/>
        <v>0.37718589113426182</v>
      </c>
      <c r="X658" s="478">
        <f t="shared" si="433"/>
        <v>0.1915210497682471</v>
      </c>
      <c r="Y658" s="478">
        <f t="shared" si="433"/>
        <v>0.29362423788188058</v>
      </c>
      <c r="Z658" s="478">
        <f t="shared" si="427"/>
        <v>0.88054353489716819</v>
      </c>
      <c r="AA658" s="478">
        <f t="shared" si="419"/>
        <v>0.65449740425402003</v>
      </c>
      <c r="AB658" s="1582">
        <f t="shared" si="434"/>
        <v>0.39656472282921967</v>
      </c>
      <c r="AG658" s="1584">
        <f t="shared" si="435"/>
        <v>0.19541963043895957</v>
      </c>
      <c r="AL658" s="497">
        <f t="shared" si="428"/>
        <v>0.39656472282921967</v>
      </c>
      <c r="AM658" s="468">
        <f t="shared" si="436"/>
        <v>0.37718589113426182</v>
      </c>
      <c r="AN658" s="468">
        <f t="shared" si="436"/>
        <v>0.1915210497682471</v>
      </c>
      <c r="AO658" s="468">
        <f t="shared" si="436"/>
        <v>0.29362423788188058</v>
      </c>
      <c r="AP658" s="468">
        <f t="shared" si="429"/>
        <v>0.88054353489716819</v>
      </c>
      <c r="AQ658" s="468">
        <f t="shared" si="420"/>
        <v>0.65449740425402003</v>
      </c>
      <c r="AT658" s="498">
        <f t="shared" si="437"/>
        <v>2.51011111</v>
      </c>
      <c r="AU658" s="340">
        <f>VLOOKUP($O658,'360'!$A$2:$AN$363,26,FALSE)/100+1/10^(3+AU$476)</f>
        <v>0.48009999999999997</v>
      </c>
      <c r="AV658" s="340">
        <f>VLOOKUP($O658,'360'!$A$2:$AN$363,27,FALSE)/100+1/10^(3+AV$476)</f>
        <v>0.14000010000000002</v>
      </c>
      <c r="AW658" s="340">
        <f>VLOOKUP($O658,'360'!$A$2:$AN$363,28,FALSE)/100+1/10^(3+AW$476)</f>
        <v>0.81001000000000001</v>
      </c>
      <c r="AX658" s="340">
        <f>VLOOKUP($O658,'360'!$A$2:$AN$363,29,FALSE)/100+1/10^(3+AX$476)</f>
        <v>0.70000001000000001</v>
      </c>
      <c r="AY658" s="340">
        <f>VLOOKUP($O658,'360'!$A$2:$AN$363,30,FALSE)/100+1/10^(3+AY$476)</f>
        <v>0.38000099999999998</v>
      </c>
      <c r="BA658" s="499" t="str">
        <f t="shared" si="430"/>
        <v>BR WG U</v>
      </c>
      <c r="BB658" s="284" t="str">
        <f t="shared" si="431"/>
        <v>avoir de suite (et être parmi les puissants)</v>
      </c>
    </row>
    <row r="659" spans="1:54" x14ac:dyDescent="0.15">
      <c r="A659" s="432">
        <v>183</v>
      </c>
      <c r="B659" s="457" t="str">
        <f t="shared" si="421"/>
        <v>W RU BG</v>
      </c>
      <c r="C659" s="284" t="str">
        <f t="shared" si="422"/>
        <v>être utile (et faire progresser le monde)</v>
      </c>
      <c r="D659" s="284" t="str">
        <f t="shared" si="423"/>
        <v>mettre son intelligence au service de la société (et servir la société avec fermeté)</v>
      </c>
      <c r="E659" s="493">
        <f t="shared" si="424"/>
        <v>0.39608183984363149</v>
      </c>
      <c r="F659" s="480" t="str">
        <f t="shared" si="425"/>
        <v>W.ur</v>
      </c>
      <c r="N659" s="284">
        <f t="shared" si="432"/>
        <v>204</v>
      </c>
      <c r="O659" s="494" t="str">
        <f>'360'!A185</f>
        <v>BR UW G</v>
      </c>
      <c r="P659" s="284" t="str">
        <f t="shared" si="426"/>
        <v>intervenir* (et réussir coûte que coûte -UB-)</v>
      </c>
      <c r="Q659" s="432" t="str">
        <f>VLOOKUP(O659,'360'!A184:AN545,13,FALSE)</f>
        <v>B</v>
      </c>
      <c r="R659" s="432" t="str">
        <f>VLOOKUP(O659,'360'!A184:AN545,14,FALSE)</f>
        <v>R</v>
      </c>
      <c r="S659" s="432" t="str">
        <f>VLOOKUP(O659,'360'!A184:AN545,15,FALSE)</f>
        <v>U</v>
      </c>
      <c r="T659" s="432" t="str">
        <f>VLOOKUP(O659,'360'!A184:AN545,16,FALSE)</f>
        <v>W</v>
      </c>
      <c r="U659" s="432" t="str">
        <f>VLOOKUP(O659,'360'!A184:AN545,17,FALSE)</f>
        <v>G</v>
      </c>
      <c r="W659" s="478">
        <f t="shared" si="433"/>
        <v>0.47641922213511995</v>
      </c>
      <c r="X659" s="478">
        <f t="shared" si="433"/>
        <v>0.65664326697526332</v>
      </c>
      <c r="Y659" s="478">
        <f t="shared" si="433"/>
        <v>0.29362423788188058</v>
      </c>
      <c r="Z659" s="478">
        <f t="shared" si="427"/>
        <v>0.88054353489716819</v>
      </c>
      <c r="AA659" s="478">
        <f t="shared" si="419"/>
        <v>0.2411317104243596</v>
      </c>
      <c r="AB659" s="1582">
        <f t="shared" si="434"/>
        <v>0.52611737816273274</v>
      </c>
      <c r="AG659" s="1584">
        <f t="shared" si="435"/>
        <v>0.36815650421697699</v>
      </c>
      <c r="AL659" s="497">
        <f t="shared" si="428"/>
        <v>0.52611737816273274</v>
      </c>
      <c r="AM659" s="468">
        <f t="shared" si="436"/>
        <v>0.47641922213511995</v>
      </c>
      <c r="AN659" s="468">
        <f t="shared" si="436"/>
        <v>0.65664326697526332</v>
      </c>
      <c r="AO659" s="468">
        <f t="shared" si="436"/>
        <v>0.29362423788188058</v>
      </c>
      <c r="AP659" s="468">
        <f t="shared" si="429"/>
        <v>0.88054353489716819</v>
      </c>
      <c r="AQ659" s="468">
        <f t="shared" si="420"/>
        <v>0.2411317104243596</v>
      </c>
      <c r="AT659" s="498">
        <f t="shared" si="437"/>
        <v>2.51011111</v>
      </c>
      <c r="AU659" s="340">
        <f>VLOOKUP($O659,'360'!$A$2:$AN$363,26,FALSE)/100+1/10^(3+AU$476)</f>
        <v>0.38009999999999999</v>
      </c>
      <c r="AV659" s="340">
        <f>VLOOKUP($O659,'360'!$A$2:$AN$363,27,FALSE)/100+1/10^(3+AV$476)</f>
        <v>0.48000009999999999</v>
      </c>
      <c r="AW659" s="340">
        <f>VLOOKUP($O659,'360'!$A$2:$AN$363,28,FALSE)/100+1/10^(3+AW$476)</f>
        <v>0.81001000000000001</v>
      </c>
      <c r="AX659" s="340">
        <f>VLOOKUP($O659,'360'!$A$2:$AN$363,29,FALSE)/100+1/10^(3+AX$476)</f>
        <v>0.70000001000000001</v>
      </c>
      <c r="AY659" s="340">
        <f>VLOOKUP($O659,'360'!$A$2:$AN$363,30,FALSE)/100+1/10^(3+AY$476)</f>
        <v>0.14000100000000001</v>
      </c>
      <c r="BA659" s="499" t="str">
        <f t="shared" si="430"/>
        <v>BR UW G</v>
      </c>
      <c r="BB659" s="284" t="str">
        <f t="shared" si="431"/>
        <v>intervenir* (et réussir coûte que coûte -UB-)</v>
      </c>
    </row>
    <row r="660" spans="1:54" x14ac:dyDescent="0.15">
      <c r="A660" s="432">
        <v>184</v>
      </c>
      <c r="B660" s="457" t="str">
        <f t="shared" si="421"/>
        <v>UB GW R</v>
      </c>
      <c r="C660" s="284" t="str">
        <f t="shared" si="422"/>
        <v>réaliser ses ambitions (et vivre dans la raison)</v>
      </c>
      <c r="D660" s="284" t="str">
        <f t="shared" si="423"/>
        <v>atteindre ses objectifs avec discipline (et suivre une démarche d'adaptation)</v>
      </c>
      <c r="E660" s="493">
        <f t="shared" si="424"/>
        <v>0.39468180060868452</v>
      </c>
      <c r="F660" s="480" t="str">
        <f t="shared" si="425"/>
        <v>UB/r</v>
      </c>
      <c r="N660" s="284">
        <f t="shared" si="432"/>
        <v>85</v>
      </c>
      <c r="O660" s="494" t="str">
        <f>'360'!A186</f>
        <v>BR UG W</v>
      </c>
      <c r="P660" s="284" t="str">
        <f t="shared" si="426"/>
        <v>être tout-puissant -BR (et suivre ses plans)</v>
      </c>
      <c r="Q660" s="432" t="str">
        <f>VLOOKUP(O660,'360'!A185:AN546,13,FALSE)</f>
        <v>B</v>
      </c>
      <c r="R660" s="432" t="str">
        <f>VLOOKUP(O660,'360'!A185:AN546,14,FALSE)</f>
        <v>R</v>
      </c>
      <c r="S660" s="432" t="str">
        <f>VLOOKUP(O660,'360'!A185:AN546,15,FALSE)</f>
        <v>U</v>
      </c>
      <c r="T660" s="432" t="str">
        <f>VLOOKUP(O660,'360'!A185:AN546,16,FALSE)</f>
        <v>G</v>
      </c>
      <c r="U660" s="432" t="str">
        <f>VLOOKUP(O660,'360'!A185:AN546,17,FALSE)</f>
        <v>W</v>
      </c>
      <c r="W660" s="478">
        <f t="shared" si="433"/>
        <v>0.77366150811300427</v>
      </c>
      <c r="X660" s="478">
        <f t="shared" si="433"/>
        <v>0.65664326697526332</v>
      </c>
      <c r="Y660" s="478">
        <f t="shared" si="433"/>
        <v>0.29362423788188058</v>
      </c>
      <c r="Z660" s="478">
        <f t="shared" si="427"/>
        <v>0.88054353489716819</v>
      </c>
      <c r="AA660" s="478">
        <f t="shared" si="419"/>
        <v>0.65449740425402003</v>
      </c>
      <c r="AB660" s="1582">
        <f t="shared" si="434"/>
        <v>0.65275585307733808</v>
      </c>
      <c r="AG660" s="1584">
        <f t="shared" si="435"/>
        <v>0.53700780410311744</v>
      </c>
      <c r="AL660" s="497">
        <f t="shared" si="428"/>
        <v>0.65275585307733808</v>
      </c>
      <c r="AM660" s="468">
        <f t="shared" si="436"/>
        <v>0.77366150811300427</v>
      </c>
      <c r="AN660" s="468">
        <f t="shared" si="436"/>
        <v>0.65664326697526332</v>
      </c>
      <c r="AO660" s="468">
        <f t="shared" si="436"/>
        <v>0.29362423788188058</v>
      </c>
      <c r="AP660" s="468">
        <f t="shared" si="429"/>
        <v>0.88054353489716819</v>
      </c>
      <c r="AQ660" s="468">
        <f t="shared" si="420"/>
        <v>0.65449740425402003</v>
      </c>
      <c r="AT660" s="498">
        <f t="shared" si="437"/>
        <v>2.51011111</v>
      </c>
      <c r="AU660" s="340">
        <f>VLOOKUP($O660,'360'!$A$2:$AN$363,26,FALSE)/100+1/10^(3+AU$476)</f>
        <v>0.1401</v>
      </c>
      <c r="AV660" s="340">
        <f>VLOOKUP($O660,'360'!$A$2:$AN$363,27,FALSE)/100+1/10^(3+AV$476)</f>
        <v>0.48000009999999999</v>
      </c>
      <c r="AW660" s="340">
        <f>VLOOKUP($O660,'360'!$A$2:$AN$363,28,FALSE)/100+1/10^(3+AW$476)</f>
        <v>0.81001000000000001</v>
      </c>
      <c r="AX660" s="340">
        <f>VLOOKUP($O660,'360'!$A$2:$AN$363,29,FALSE)/100+1/10^(3+AX$476)</f>
        <v>0.70000001000000001</v>
      </c>
      <c r="AY660" s="340">
        <f>VLOOKUP($O660,'360'!$A$2:$AN$363,30,FALSE)/100+1/10^(3+AY$476)</f>
        <v>0.38000099999999998</v>
      </c>
      <c r="BA660" s="499" t="str">
        <f t="shared" si="430"/>
        <v>BR UG W</v>
      </c>
      <c r="BB660" s="284" t="str">
        <f t="shared" si="431"/>
        <v>être tout-puissant -BR (et suivre ses plans)</v>
      </c>
    </row>
    <row r="661" spans="1:54" x14ac:dyDescent="0.15">
      <c r="A661" s="432">
        <v>185</v>
      </c>
      <c r="B661" s="457" t="str">
        <f t="shared" si="421"/>
        <v>G BU WR</v>
      </c>
      <c r="C661" s="284" t="str">
        <f t="shared" si="422"/>
        <v>soigner son bien-être (et construire une vie parfaite)</v>
      </c>
      <c r="D661" s="284" t="str">
        <f t="shared" si="423"/>
        <v>peaufiner ses conditions de vie (et organiser une vie de satisfaction)</v>
      </c>
      <c r="E661" s="493">
        <f t="shared" si="424"/>
        <v>0.39319055295029043</v>
      </c>
      <c r="F661" s="480" t="str">
        <f t="shared" si="425"/>
        <v>G.ub</v>
      </c>
      <c r="N661" s="284">
        <f t="shared" si="432"/>
        <v>279</v>
      </c>
      <c r="O661" s="494" t="str">
        <f>'360'!A187</f>
        <v>BR GW U</v>
      </c>
      <c r="P661" s="284" t="str">
        <f t="shared" si="426"/>
        <v>avoir de suite (et s'enrichir)</v>
      </c>
      <c r="Q661" s="432" t="str">
        <f>VLOOKUP(O661,'360'!A186:AN547,13,FALSE)</f>
        <v>B</v>
      </c>
      <c r="R661" s="432" t="str">
        <f>VLOOKUP(O661,'360'!A186:AN547,14,FALSE)</f>
        <v>R</v>
      </c>
      <c r="S661" s="432" t="str">
        <f>VLOOKUP(O661,'360'!A186:AN547,15,FALSE)</f>
        <v>G</v>
      </c>
      <c r="T661" s="432" t="str">
        <f>VLOOKUP(O661,'360'!A186:AN547,16,FALSE)</f>
        <v>W</v>
      </c>
      <c r="U661" s="432" t="str">
        <f>VLOOKUP(O661,'360'!A186:AN547,17,FALSE)</f>
        <v>U</v>
      </c>
      <c r="W661" s="478">
        <f t="shared" si="433"/>
        <v>0.47641922213511995</v>
      </c>
      <c r="X661" s="478">
        <f t="shared" si="433"/>
        <v>0.1915210497682471</v>
      </c>
      <c r="Y661" s="478">
        <f t="shared" si="433"/>
        <v>0.29362423788188058</v>
      </c>
      <c r="Z661" s="478">
        <f t="shared" si="427"/>
        <v>0.88054353489716819</v>
      </c>
      <c r="AA661" s="478">
        <f t="shared" si="419"/>
        <v>0.8267331100163785</v>
      </c>
      <c r="AB661" s="1582">
        <f t="shared" si="434"/>
        <v>0.44112488021366297</v>
      </c>
      <c r="AG661" s="1584">
        <f t="shared" si="435"/>
        <v>0.25483317361821728</v>
      </c>
      <c r="AL661" s="497">
        <f t="shared" si="428"/>
        <v>0.44112488021366297</v>
      </c>
      <c r="AM661" s="468">
        <f t="shared" si="436"/>
        <v>0.47641922213511995</v>
      </c>
      <c r="AN661" s="468">
        <f t="shared" si="436"/>
        <v>0.1915210497682471</v>
      </c>
      <c r="AO661" s="468">
        <f t="shared" si="436"/>
        <v>0.29362423788188058</v>
      </c>
      <c r="AP661" s="468">
        <f t="shared" si="429"/>
        <v>0.88054353489716819</v>
      </c>
      <c r="AQ661" s="468">
        <f t="shared" si="420"/>
        <v>0.8267331100163785</v>
      </c>
      <c r="AT661" s="498">
        <f t="shared" si="437"/>
        <v>2.5101111100000004</v>
      </c>
      <c r="AU661" s="340">
        <f>VLOOKUP($O661,'360'!$A$2:$AN$363,26,FALSE)/100+1/10^(3+AU$476)</f>
        <v>0.38009999999999999</v>
      </c>
      <c r="AV661" s="340">
        <f>VLOOKUP($O661,'360'!$A$2:$AN$363,27,FALSE)/100+1/10^(3+AV$476)</f>
        <v>0.14000010000000002</v>
      </c>
      <c r="AW661" s="340">
        <f>VLOOKUP($O661,'360'!$A$2:$AN$363,28,FALSE)/100+1/10^(3+AW$476)</f>
        <v>0.81001000000000001</v>
      </c>
      <c r="AX661" s="340">
        <f>VLOOKUP($O661,'360'!$A$2:$AN$363,29,FALSE)/100+1/10^(3+AX$476)</f>
        <v>0.70000001000000001</v>
      </c>
      <c r="AY661" s="340">
        <f>VLOOKUP($O661,'360'!$A$2:$AN$363,30,FALSE)/100+1/10^(3+AY$476)</f>
        <v>0.48000099999999996</v>
      </c>
      <c r="BA661" s="499" t="str">
        <f t="shared" si="430"/>
        <v>BR GW U</v>
      </c>
      <c r="BB661" s="284" t="str">
        <f t="shared" si="431"/>
        <v>avoir de suite (et s'enrichir)</v>
      </c>
    </row>
    <row r="662" spans="1:54" x14ac:dyDescent="0.15">
      <c r="A662" s="432">
        <v>186</v>
      </c>
      <c r="B662" s="457" t="str">
        <f t="shared" si="421"/>
        <v>G RW UB</v>
      </c>
      <c r="C662" s="284" t="str">
        <f t="shared" si="422"/>
        <v>être heureux -G- (et vivre dans la joie collective)</v>
      </c>
      <c r="D662" s="284" t="str">
        <f t="shared" si="423"/>
        <v>apprécier sa vie telle qu'elle est (et vivre pleinement dans le respect du monde)</v>
      </c>
      <c r="E662" s="493">
        <f t="shared" si="424"/>
        <v>0.39248296848906056</v>
      </c>
      <c r="F662" s="480" t="str">
        <f t="shared" si="425"/>
        <v>G.rw</v>
      </c>
      <c r="N662" s="284">
        <f t="shared" si="432"/>
        <v>101</v>
      </c>
      <c r="O662" s="494" t="str">
        <f>'360'!A188</f>
        <v>BR GU W</v>
      </c>
      <c r="P662" s="284" t="str">
        <f t="shared" si="426"/>
        <v>être tout-puissant -BR (et servir ses intérêts)</v>
      </c>
      <c r="Q662" s="432" t="str">
        <f>VLOOKUP(O662,'360'!A187:AN548,13,FALSE)</f>
        <v>B</v>
      </c>
      <c r="R662" s="432" t="str">
        <f>VLOOKUP(O662,'360'!A187:AN548,14,FALSE)</f>
        <v>R</v>
      </c>
      <c r="S662" s="432" t="str">
        <f>VLOOKUP(O662,'360'!A187:AN548,15,FALSE)</f>
        <v>G</v>
      </c>
      <c r="T662" s="432" t="str">
        <f>VLOOKUP(O662,'360'!A187:AN548,16,FALSE)</f>
        <v>U</v>
      </c>
      <c r="U662" s="432" t="str">
        <f>VLOOKUP(O662,'360'!A187:AN548,17,FALSE)</f>
        <v>W</v>
      </c>
      <c r="W662" s="478">
        <f t="shared" si="433"/>
        <v>0.77366150811300427</v>
      </c>
      <c r="X662" s="478">
        <f t="shared" si="433"/>
        <v>0.51984261485555272</v>
      </c>
      <c r="Y662" s="478">
        <f t="shared" si="433"/>
        <v>0.29362423788188058</v>
      </c>
      <c r="Z662" s="478">
        <f t="shared" si="427"/>
        <v>0.88054353489716819</v>
      </c>
      <c r="AA662" s="478">
        <f t="shared" si="419"/>
        <v>0.8267331100163785</v>
      </c>
      <c r="AB662" s="1582">
        <f t="shared" si="434"/>
        <v>0.62775805956290598</v>
      </c>
      <c r="AG662" s="1584">
        <f t="shared" si="435"/>
        <v>0.50367741275054134</v>
      </c>
      <c r="AL662" s="497">
        <f t="shared" si="428"/>
        <v>0.62775805956290598</v>
      </c>
      <c r="AM662" s="468">
        <f t="shared" si="436"/>
        <v>0.77366150811300427</v>
      </c>
      <c r="AN662" s="468">
        <f t="shared" si="436"/>
        <v>0.51984261485555272</v>
      </c>
      <c r="AO662" s="468">
        <f t="shared" si="436"/>
        <v>0.29362423788188058</v>
      </c>
      <c r="AP662" s="468">
        <f t="shared" si="429"/>
        <v>0.88054353489716819</v>
      </c>
      <c r="AQ662" s="468">
        <f t="shared" si="420"/>
        <v>0.8267331100163785</v>
      </c>
      <c r="AT662" s="498">
        <f t="shared" si="437"/>
        <v>2.5101111100000004</v>
      </c>
      <c r="AU662" s="340">
        <f>VLOOKUP($O662,'360'!$A$2:$AN$363,26,FALSE)/100+1/10^(3+AU$476)</f>
        <v>0.1401</v>
      </c>
      <c r="AV662" s="340">
        <f>VLOOKUP($O662,'360'!$A$2:$AN$363,27,FALSE)/100+1/10^(3+AV$476)</f>
        <v>0.38000010000000001</v>
      </c>
      <c r="AW662" s="340">
        <f>VLOOKUP($O662,'360'!$A$2:$AN$363,28,FALSE)/100+1/10^(3+AW$476)</f>
        <v>0.81001000000000001</v>
      </c>
      <c r="AX662" s="340">
        <f>VLOOKUP($O662,'360'!$A$2:$AN$363,29,FALSE)/100+1/10^(3+AX$476)</f>
        <v>0.70000001000000001</v>
      </c>
      <c r="AY662" s="340">
        <f>VLOOKUP($O662,'360'!$A$2:$AN$363,30,FALSE)/100+1/10^(3+AY$476)</f>
        <v>0.48000099999999996</v>
      </c>
      <c r="BA662" s="499" t="str">
        <f t="shared" si="430"/>
        <v>BR GU W</v>
      </c>
      <c r="BB662" s="284" t="str">
        <f t="shared" si="431"/>
        <v>être tout-puissant -BR (et servir ses intérêts)</v>
      </c>
    </row>
    <row r="663" spans="1:54" x14ac:dyDescent="0.15">
      <c r="A663" s="432">
        <v>187</v>
      </c>
      <c r="B663" s="457" t="str">
        <f t="shared" si="421"/>
        <v>B GU WR</v>
      </c>
      <c r="C663" s="284" t="str">
        <f t="shared" si="422"/>
        <v>être meilleur (et construire une vie parfaite)</v>
      </c>
      <c r="D663" s="284" t="str">
        <f t="shared" si="423"/>
        <v>être celui qui domine par ses capacités (et organiser une vie de satisfaction)</v>
      </c>
      <c r="E663" s="493">
        <f t="shared" si="424"/>
        <v>0.38817574067069655</v>
      </c>
      <c r="F663" s="480" t="str">
        <f t="shared" si="425"/>
        <v>B.gu</v>
      </c>
      <c r="N663" s="284">
        <f t="shared" si="432"/>
        <v>298</v>
      </c>
      <c r="O663" s="494" t="str">
        <f>'360'!A189</f>
        <v>BG WU R</v>
      </c>
      <c r="P663" s="284" t="str">
        <f t="shared" si="426"/>
        <v>construire une vie parfaite (et gouverner le monde)</v>
      </c>
      <c r="Q663" s="432" t="str">
        <f>VLOOKUP(O663,'360'!A188:AN549,13,FALSE)</f>
        <v>B</v>
      </c>
      <c r="R663" s="432" t="str">
        <f>VLOOKUP(O663,'360'!A188:AN549,14,FALSE)</f>
        <v>G</v>
      </c>
      <c r="S663" s="432" t="str">
        <f>VLOOKUP(O663,'360'!A188:AN549,15,FALSE)</f>
        <v>W</v>
      </c>
      <c r="T663" s="432" t="str">
        <f>VLOOKUP(O663,'360'!A188:AN549,16,FALSE)</f>
        <v>U</v>
      </c>
      <c r="U663" s="432" t="str">
        <f>VLOOKUP(O663,'360'!A188:AN549,17,FALSE)</f>
        <v>R</v>
      </c>
      <c r="W663" s="478">
        <f t="shared" si="433"/>
        <v>0.37718589113426182</v>
      </c>
      <c r="X663" s="478">
        <f t="shared" si="433"/>
        <v>0.51984261485555272</v>
      </c>
      <c r="Y663" s="478">
        <f t="shared" si="433"/>
        <v>0.29362423788188058</v>
      </c>
      <c r="Z663" s="478">
        <f t="shared" si="427"/>
        <v>0.17610871704278819</v>
      </c>
      <c r="AA663" s="478">
        <f t="shared" si="419"/>
        <v>0.82942696546851902</v>
      </c>
      <c r="AB663" s="1582">
        <f t="shared" si="434"/>
        <v>0.40185446855288376</v>
      </c>
      <c r="AG663" s="1584">
        <f t="shared" si="435"/>
        <v>0.20247262473717834</v>
      </c>
      <c r="AL663" s="497">
        <f t="shared" si="428"/>
        <v>0.40185446855288376</v>
      </c>
      <c r="AM663" s="468">
        <f t="shared" si="436"/>
        <v>0.37718589113426182</v>
      </c>
      <c r="AN663" s="468">
        <f t="shared" si="436"/>
        <v>0.51984261485555272</v>
      </c>
      <c r="AO663" s="468">
        <f t="shared" si="436"/>
        <v>0.29362423788188058</v>
      </c>
      <c r="AP663" s="468">
        <f t="shared" si="429"/>
        <v>0.17610871704278819</v>
      </c>
      <c r="AQ663" s="468">
        <f t="shared" si="420"/>
        <v>0.82942696546851902</v>
      </c>
      <c r="AT663" s="498">
        <f t="shared" si="437"/>
        <v>2.51011111</v>
      </c>
      <c r="AU663" s="340">
        <f>VLOOKUP($O663,'360'!$A$2:$AN$363,26,FALSE)/100+1/10^(3+AU$476)</f>
        <v>0.48009999999999997</v>
      </c>
      <c r="AV663" s="340">
        <f>VLOOKUP($O663,'360'!$A$2:$AN$363,27,FALSE)/100+1/10^(3+AV$476)</f>
        <v>0.38000010000000001</v>
      </c>
      <c r="AW663" s="340">
        <f>VLOOKUP($O663,'360'!$A$2:$AN$363,28,FALSE)/100+1/10^(3+AW$476)</f>
        <v>0.81001000000000001</v>
      </c>
      <c r="AX663" s="340">
        <f>VLOOKUP($O663,'360'!$A$2:$AN$363,29,FALSE)/100+1/10^(3+AX$476)</f>
        <v>0.14000001000000001</v>
      </c>
      <c r="AY663" s="340">
        <f>VLOOKUP($O663,'360'!$A$2:$AN$363,30,FALSE)/100+1/10^(3+AY$476)</f>
        <v>0.70000099999999998</v>
      </c>
      <c r="BA663" s="499" t="str">
        <f t="shared" si="430"/>
        <v>BG WU R</v>
      </c>
      <c r="BB663" s="284" t="str">
        <f t="shared" si="431"/>
        <v>construire une vie parfaite (et gouverner le monde)</v>
      </c>
    </row>
    <row r="664" spans="1:54" x14ac:dyDescent="0.15">
      <c r="A664" s="432">
        <v>188</v>
      </c>
      <c r="B664" s="457" t="str">
        <f t="shared" si="421"/>
        <v>W GU RB</v>
      </c>
      <c r="C664" s="284" t="str">
        <f t="shared" si="422"/>
        <v>cultiver la paix -W- (et vivre en harmonie -GW-)</v>
      </c>
      <c r="D664" s="284" t="str">
        <f t="shared" si="423"/>
        <v>vivre dans un monde de tolérance (et vivre dans la coopération et le partage)</v>
      </c>
      <c r="E664" s="493">
        <f t="shared" si="424"/>
        <v>0.38643070465664664</v>
      </c>
      <c r="F664" s="480" t="str">
        <f t="shared" si="425"/>
        <v>W.gu</v>
      </c>
      <c r="N664" s="284">
        <f t="shared" si="432"/>
        <v>339</v>
      </c>
      <c r="O664" s="494" t="str">
        <f>'360'!A190</f>
        <v>BG WR U</v>
      </c>
      <c r="P664" s="284" t="str">
        <f t="shared" si="426"/>
        <v>s'enrichir (et être parmi les puissants)</v>
      </c>
      <c r="Q664" s="432" t="str">
        <f>VLOOKUP(O664,'360'!A189:AN550,13,FALSE)</f>
        <v>B</v>
      </c>
      <c r="R664" s="432" t="str">
        <f>VLOOKUP(O664,'360'!A189:AN550,14,FALSE)</f>
        <v>G</v>
      </c>
      <c r="S664" s="432" t="str">
        <f>VLOOKUP(O664,'360'!A189:AN550,15,FALSE)</f>
        <v>W</v>
      </c>
      <c r="T664" s="432" t="str">
        <f>VLOOKUP(O664,'360'!A189:AN550,16,FALSE)</f>
        <v>R</v>
      </c>
      <c r="U664" s="432" t="str">
        <f>VLOOKUP(O664,'360'!A189:AN550,17,FALSE)</f>
        <v>U</v>
      </c>
      <c r="W664" s="478">
        <f t="shared" si="433"/>
        <v>0.37718589113426182</v>
      </c>
      <c r="X664" s="478">
        <f t="shared" si="433"/>
        <v>0.1915210497682471</v>
      </c>
      <c r="Y664" s="478">
        <f t="shared" si="433"/>
        <v>0.29362423788188058</v>
      </c>
      <c r="Z664" s="478">
        <f t="shared" si="427"/>
        <v>0.47800935326609389</v>
      </c>
      <c r="AA664" s="478">
        <f t="shared" si="419"/>
        <v>0.82942696546851902</v>
      </c>
      <c r="AB664" s="1582">
        <f t="shared" si="434"/>
        <v>0.35455546935937643</v>
      </c>
      <c r="AG664" s="1584">
        <f t="shared" si="435"/>
        <v>0.13940729247916858</v>
      </c>
      <c r="AL664" s="497">
        <f t="shared" si="428"/>
        <v>0.35455546935937643</v>
      </c>
      <c r="AM664" s="468">
        <f t="shared" si="436"/>
        <v>0.37718589113426182</v>
      </c>
      <c r="AN664" s="468">
        <f t="shared" si="436"/>
        <v>0.1915210497682471</v>
      </c>
      <c r="AO664" s="468">
        <f t="shared" si="436"/>
        <v>0.29362423788188058</v>
      </c>
      <c r="AP664" s="468">
        <f t="shared" si="429"/>
        <v>0.47800935326609389</v>
      </c>
      <c r="AQ664" s="468">
        <f t="shared" si="420"/>
        <v>0.82942696546851902</v>
      </c>
      <c r="AT664" s="498">
        <f t="shared" si="437"/>
        <v>2.51011111</v>
      </c>
      <c r="AU664" s="340">
        <f>VLOOKUP($O664,'360'!$A$2:$AN$363,26,FALSE)/100+1/10^(3+AU$476)</f>
        <v>0.48009999999999997</v>
      </c>
      <c r="AV664" s="340">
        <f>VLOOKUP($O664,'360'!$A$2:$AN$363,27,FALSE)/100+1/10^(3+AV$476)</f>
        <v>0.14000010000000002</v>
      </c>
      <c r="AW664" s="340">
        <f>VLOOKUP($O664,'360'!$A$2:$AN$363,28,FALSE)/100+1/10^(3+AW$476)</f>
        <v>0.81001000000000001</v>
      </c>
      <c r="AX664" s="340">
        <f>VLOOKUP($O664,'360'!$A$2:$AN$363,29,FALSE)/100+1/10^(3+AX$476)</f>
        <v>0.38000001</v>
      </c>
      <c r="AY664" s="340">
        <f>VLOOKUP($O664,'360'!$A$2:$AN$363,30,FALSE)/100+1/10^(3+AY$476)</f>
        <v>0.70000099999999998</v>
      </c>
      <c r="BA664" s="499" t="str">
        <f t="shared" si="430"/>
        <v>BG WR U</v>
      </c>
      <c r="BB664" s="284" t="str">
        <f t="shared" si="431"/>
        <v>s'enrichir (et être parmi les puissants)</v>
      </c>
    </row>
    <row r="665" spans="1:54" x14ac:dyDescent="0.15">
      <c r="A665" s="432">
        <v>189</v>
      </c>
      <c r="B665" s="457" t="str">
        <f t="shared" si="421"/>
        <v>RG W BU</v>
      </c>
      <c r="C665" s="284" t="str">
        <f t="shared" si="422"/>
        <v>vivre avec festivité (et protéger le monde)</v>
      </c>
      <c r="D665" s="284" t="str">
        <f t="shared" si="423"/>
        <v>faire de sa vie une fête (et prémunir la société de toute menace)</v>
      </c>
      <c r="E665" s="493">
        <f t="shared" si="424"/>
        <v>0.38449061601622142</v>
      </c>
      <c r="F665" s="480" t="str">
        <f t="shared" si="425"/>
        <v>RG.w</v>
      </c>
      <c r="N665" s="284">
        <f t="shared" si="432"/>
        <v>256</v>
      </c>
      <c r="O665" s="494" t="str">
        <f>'360'!A191</f>
        <v>BG UW R</v>
      </c>
      <c r="P665" s="284" t="str">
        <f t="shared" si="426"/>
        <v>construire une vie parfaite (et réaliser ses ambitions)</v>
      </c>
      <c r="Q665" s="432" t="str">
        <f>VLOOKUP(O665,'360'!A190:AN551,13,FALSE)</f>
        <v>B</v>
      </c>
      <c r="R665" s="432" t="str">
        <f>VLOOKUP(O665,'360'!A190:AN551,14,FALSE)</f>
        <v>G</v>
      </c>
      <c r="S665" s="432" t="str">
        <f>VLOOKUP(O665,'360'!A190:AN551,15,FALSE)</f>
        <v>U</v>
      </c>
      <c r="T665" s="432" t="str">
        <f>VLOOKUP(O665,'360'!A190:AN551,16,FALSE)</f>
        <v>W</v>
      </c>
      <c r="U665" s="432" t="str">
        <f>VLOOKUP(O665,'360'!A190:AN551,17,FALSE)</f>
        <v>R</v>
      </c>
      <c r="W665" s="478">
        <f t="shared" si="433"/>
        <v>0.47641922213511995</v>
      </c>
      <c r="X665" s="478">
        <f t="shared" si="433"/>
        <v>0.65664326697526332</v>
      </c>
      <c r="Y665" s="478">
        <f t="shared" si="433"/>
        <v>0.29362423788188058</v>
      </c>
      <c r="Z665" s="478">
        <f t="shared" si="427"/>
        <v>0.17610871704278819</v>
      </c>
      <c r="AA665" s="478">
        <f t="shared" si="427"/>
        <v>0.82942696546851902</v>
      </c>
      <c r="AB665" s="1582">
        <f t="shared" si="434"/>
        <v>0.47141241945175938</v>
      </c>
      <c r="AG665" s="1584">
        <f t="shared" si="435"/>
        <v>0.29521655926901252</v>
      </c>
      <c r="AL665" s="497">
        <f t="shared" si="428"/>
        <v>0.47141241945175938</v>
      </c>
      <c r="AM665" s="468">
        <f t="shared" si="436"/>
        <v>0.47641922213511995</v>
      </c>
      <c r="AN665" s="468">
        <f t="shared" si="436"/>
        <v>0.65664326697526332</v>
      </c>
      <c r="AO665" s="468">
        <f t="shared" si="436"/>
        <v>0.29362423788188058</v>
      </c>
      <c r="AP665" s="468">
        <f t="shared" si="429"/>
        <v>0.17610871704278819</v>
      </c>
      <c r="AQ665" s="468">
        <f t="shared" si="429"/>
        <v>0.82942696546851902</v>
      </c>
      <c r="AT665" s="498">
        <f t="shared" si="437"/>
        <v>2.51011111</v>
      </c>
      <c r="AU665" s="340">
        <f>VLOOKUP($O665,'360'!$A$2:$AN$363,26,FALSE)/100+1/10^(3+AU$476)</f>
        <v>0.38009999999999999</v>
      </c>
      <c r="AV665" s="340">
        <f>VLOOKUP($O665,'360'!$A$2:$AN$363,27,FALSE)/100+1/10^(3+AV$476)</f>
        <v>0.48000009999999999</v>
      </c>
      <c r="AW665" s="340">
        <f>VLOOKUP($O665,'360'!$A$2:$AN$363,28,FALSE)/100+1/10^(3+AW$476)</f>
        <v>0.81001000000000001</v>
      </c>
      <c r="AX665" s="340">
        <f>VLOOKUP($O665,'360'!$A$2:$AN$363,29,FALSE)/100+1/10^(3+AX$476)</f>
        <v>0.14000001000000001</v>
      </c>
      <c r="AY665" s="340">
        <f>VLOOKUP($O665,'360'!$A$2:$AN$363,30,FALSE)/100+1/10^(3+AY$476)</f>
        <v>0.70000099999999998</v>
      </c>
      <c r="BA665" s="499" t="str">
        <f t="shared" si="430"/>
        <v>BG UW R</v>
      </c>
      <c r="BB665" s="284" t="str">
        <f t="shared" si="431"/>
        <v>construire une vie parfaite (et réaliser ses ambitions)</v>
      </c>
    </row>
    <row r="666" spans="1:54" x14ac:dyDescent="0.15">
      <c r="A666" s="432">
        <v>190</v>
      </c>
      <c r="B666" s="457" t="str">
        <f t="shared" si="421"/>
        <v>GW U RB</v>
      </c>
      <c r="C666" s="284" t="str">
        <f t="shared" si="422"/>
        <v>vivre dans la douceur (et vivre en souplesse)</v>
      </c>
      <c r="D666" s="284" t="str">
        <f t="shared" si="423"/>
        <v>parfaire l'harmonie (et s'adapter spontanément)</v>
      </c>
      <c r="E666" s="493">
        <f t="shared" si="424"/>
        <v>0.37988383697600447</v>
      </c>
      <c r="F666" s="480" t="str">
        <f t="shared" si="425"/>
        <v>GW.u</v>
      </c>
      <c r="N666" s="284">
        <f t="shared" si="432"/>
        <v>119</v>
      </c>
      <c r="O666" s="494" t="str">
        <f>'360'!A192</f>
        <v>BG UR W</v>
      </c>
      <c r="P666" s="284" t="str">
        <f t="shared" si="426"/>
        <v>servir ses intérêts (et suivre ses plans)</v>
      </c>
      <c r="Q666" s="432" t="str">
        <f>VLOOKUP(O666,'360'!A191:AN552,13,FALSE)</f>
        <v>B</v>
      </c>
      <c r="R666" s="432" t="str">
        <f>VLOOKUP(O666,'360'!A191:AN552,14,FALSE)</f>
        <v>G</v>
      </c>
      <c r="S666" s="432" t="str">
        <f>VLOOKUP(O666,'360'!A191:AN552,15,FALSE)</f>
        <v>U</v>
      </c>
      <c r="T666" s="432" t="str">
        <f>VLOOKUP(O666,'360'!A191:AN552,16,FALSE)</f>
        <v>R</v>
      </c>
      <c r="U666" s="432" t="str">
        <f>VLOOKUP(O666,'360'!A191:AN552,17,FALSE)</f>
        <v>W</v>
      </c>
      <c r="W666" s="478">
        <f t="shared" si="433"/>
        <v>0.77366150811300427</v>
      </c>
      <c r="X666" s="478">
        <f t="shared" si="433"/>
        <v>0.65664326697526332</v>
      </c>
      <c r="Y666" s="478">
        <f t="shared" si="433"/>
        <v>0.29362423788188058</v>
      </c>
      <c r="Z666" s="478">
        <f t="shared" si="427"/>
        <v>0.47800935326609389</v>
      </c>
      <c r="AA666" s="478">
        <f t="shared" si="427"/>
        <v>0.82942696546851902</v>
      </c>
      <c r="AB666" s="1582">
        <f t="shared" si="434"/>
        <v>0.61074659960749489</v>
      </c>
      <c r="AG666" s="1584">
        <f t="shared" si="435"/>
        <v>0.4809954661433265</v>
      </c>
      <c r="AL666" s="497">
        <f t="shared" si="428"/>
        <v>0.61074659960749489</v>
      </c>
      <c r="AM666" s="468">
        <f t="shared" si="436"/>
        <v>0.77366150811300427</v>
      </c>
      <c r="AN666" s="468">
        <f t="shared" si="436"/>
        <v>0.65664326697526332</v>
      </c>
      <c r="AO666" s="468">
        <f t="shared" si="436"/>
        <v>0.29362423788188058</v>
      </c>
      <c r="AP666" s="468">
        <f t="shared" si="429"/>
        <v>0.47800935326609389</v>
      </c>
      <c r="AQ666" s="468">
        <f t="shared" si="429"/>
        <v>0.82942696546851902</v>
      </c>
      <c r="AT666" s="498">
        <f t="shared" si="437"/>
        <v>2.51011111</v>
      </c>
      <c r="AU666" s="340">
        <f>VLOOKUP($O666,'360'!$A$2:$AN$363,26,FALSE)/100+1/10^(3+AU$476)</f>
        <v>0.1401</v>
      </c>
      <c r="AV666" s="340">
        <f>VLOOKUP($O666,'360'!$A$2:$AN$363,27,FALSE)/100+1/10^(3+AV$476)</f>
        <v>0.48000009999999999</v>
      </c>
      <c r="AW666" s="340">
        <f>VLOOKUP($O666,'360'!$A$2:$AN$363,28,FALSE)/100+1/10^(3+AW$476)</f>
        <v>0.81001000000000001</v>
      </c>
      <c r="AX666" s="340">
        <f>VLOOKUP($O666,'360'!$A$2:$AN$363,29,FALSE)/100+1/10^(3+AX$476)</f>
        <v>0.38000001</v>
      </c>
      <c r="AY666" s="340">
        <f>VLOOKUP($O666,'360'!$A$2:$AN$363,30,FALSE)/100+1/10^(3+AY$476)</f>
        <v>0.70000099999999998</v>
      </c>
      <c r="BA666" s="499" t="str">
        <f t="shared" si="430"/>
        <v>BG UR W</v>
      </c>
      <c r="BB666" s="284" t="str">
        <f t="shared" si="431"/>
        <v>servir ses intérêts (et suivre ses plans)</v>
      </c>
    </row>
    <row r="667" spans="1:54" x14ac:dyDescent="0.15">
      <c r="A667" s="432">
        <v>191</v>
      </c>
      <c r="B667" s="457" t="str">
        <f t="shared" si="421"/>
        <v>GR B WU</v>
      </c>
      <c r="C667" s="284" t="str">
        <f t="shared" si="422"/>
        <v>adorer sa vie (et s'enrichir)</v>
      </c>
      <c r="D667" s="284" t="str">
        <f t="shared" si="423"/>
        <v>vivre ses envies (et s'entourer du plus de ressources possible)</v>
      </c>
      <c r="E667" s="493">
        <f t="shared" si="424"/>
        <v>0.37923508008680146</v>
      </c>
      <c r="F667" s="480" t="str">
        <f t="shared" si="425"/>
        <v>RG.b</v>
      </c>
      <c r="N667" s="284">
        <f t="shared" si="432"/>
        <v>294</v>
      </c>
      <c r="O667" s="494" t="str">
        <f>'360'!A193</f>
        <v>BG RW U</v>
      </c>
      <c r="P667" s="284" t="str">
        <f t="shared" si="426"/>
        <v>s'enrichir (et avoir de suite)</v>
      </c>
      <c r="Q667" s="432" t="str">
        <f>VLOOKUP(O667,'360'!A192:AN553,13,FALSE)</f>
        <v>B</v>
      </c>
      <c r="R667" s="432" t="str">
        <f>VLOOKUP(O667,'360'!A192:AN553,14,FALSE)</f>
        <v>G</v>
      </c>
      <c r="S667" s="432" t="str">
        <f>VLOOKUP(O667,'360'!A192:AN553,15,FALSE)</f>
        <v>R</v>
      </c>
      <c r="T667" s="432" t="str">
        <f>VLOOKUP(O667,'360'!A192:AN553,16,FALSE)</f>
        <v>W</v>
      </c>
      <c r="U667" s="432" t="str">
        <f>VLOOKUP(O667,'360'!A192:AN553,17,FALSE)</f>
        <v>U</v>
      </c>
      <c r="W667" s="478">
        <f t="shared" si="433"/>
        <v>0.47641922213511995</v>
      </c>
      <c r="X667" s="478">
        <f t="shared" si="433"/>
        <v>0.1915210497682471</v>
      </c>
      <c r="Y667" s="478">
        <f t="shared" si="433"/>
        <v>0.29362423788188058</v>
      </c>
      <c r="Z667" s="478">
        <f t="shared" si="427"/>
        <v>0.60380128502580455</v>
      </c>
      <c r="AA667" s="478">
        <f t="shared" si="427"/>
        <v>0.82942696546851902</v>
      </c>
      <c r="AB667" s="1582">
        <f t="shared" si="434"/>
        <v>0.40440550392762387</v>
      </c>
      <c r="AG667" s="1584">
        <f t="shared" si="435"/>
        <v>0.20587400523683183</v>
      </c>
      <c r="AL667" s="497">
        <f t="shared" si="428"/>
        <v>0.40440550392762387</v>
      </c>
      <c r="AM667" s="468">
        <f t="shared" si="436"/>
        <v>0.47641922213511995</v>
      </c>
      <c r="AN667" s="468">
        <f t="shared" si="436"/>
        <v>0.1915210497682471</v>
      </c>
      <c r="AO667" s="468">
        <f t="shared" si="436"/>
        <v>0.29362423788188058</v>
      </c>
      <c r="AP667" s="468">
        <f t="shared" si="429"/>
        <v>0.60380128502580455</v>
      </c>
      <c r="AQ667" s="468">
        <f t="shared" si="429"/>
        <v>0.82942696546851902</v>
      </c>
      <c r="AT667" s="498">
        <f t="shared" si="437"/>
        <v>2.51011111</v>
      </c>
      <c r="AU667" s="340">
        <f>VLOOKUP($O667,'360'!$A$2:$AN$363,26,FALSE)/100+1/10^(3+AU$476)</f>
        <v>0.38009999999999999</v>
      </c>
      <c r="AV667" s="340">
        <f>VLOOKUP($O667,'360'!$A$2:$AN$363,27,FALSE)/100+1/10^(3+AV$476)</f>
        <v>0.14000010000000002</v>
      </c>
      <c r="AW667" s="340">
        <f>VLOOKUP($O667,'360'!$A$2:$AN$363,28,FALSE)/100+1/10^(3+AW$476)</f>
        <v>0.81001000000000001</v>
      </c>
      <c r="AX667" s="340">
        <f>VLOOKUP($O667,'360'!$A$2:$AN$363,29,FALSE)/100+1/10^(3+AX$476)</f>
        <v>0.48000000999999998</v>
      </c>
      <c r="AY667" s="340">
        <f>VLOOKUP($O667,'360'!$A$2:$AN$363,30,FALSE)/100+1/10^(3+AY$476)</f>
        <v>0.70000099999999998</v>
      </c>
      <c r="BA667" s="499" t="str">
        <f t="shared" si="430"/>
        <v>BG RW U</v>
      </c>
      <c r="BB667" s="284" t="str">
        <f t="shared" si="431"/>
        <v>s'enrichir (et avoir de suite)</v>
      </c>
    </row>
    <row r="668" spans="1:54" x14ac:dyDescent="0.15">
      <c r="A668" s="432">
        <v>192</v>
      </c>
      <c r="B668" s="457" t="str">
        <f t="shared" si="421"/>
        <v>WU GB R</v>
      </c>
      <c r="C668" s="284" t="str">
        <f t="shared" si="422"/>
        <v>structurer le monde -WU- (et vivre en accord)</v>
      </c>
      <c r="D668" s="284" t="str">
        <f t="shared" si="423"/>
        <v>travailler au bon ordre du monde (et être sain et probe)</v>
      </c>
      <c r="E668" s="493">
        <f t="shared" si="424"/>
        <v>0.37819337981830997</v>
      </c>
      <c r="F668" s="480" t="str">
        <f t="shared" si="425"/>
        <v>WU/r</v>
      </c>
      <c r="N668" s="284">
        <f t="shared" si="432"/>
        <v>141</v>
      </c>
      <c r="O668" s="494" t="str">
        <f>'360'!A194</f>
        <v>BG RU W</v>
      </c>
      <c r="P668" s="284" t="str">
        <f t="shared" si="426"/>
        <v>servir ses intérêts (et être tout-puissant -BR)</v>
      </c>
      <c r="Q668" s="432" t="str">
        <f>VLOOKUP(O668,'360'!A193:AN554,13,FALSE)</f>
        <v>B</v>
      </c>
      <c r="R668" s="432" t="str">
        <f>VLOOKUP(O668,'360'!A193:AN554,14,FALSE)</f>
        <v>G</v>
      </c>
      <c r="S668" s="432" t="str">
        <f>VLOOKUP(O668,'360'!A193:AN554,15,FALSE)</f>
        <v>R</v>
      </c>
      <c r="T668" s="432" t="str">
        <f>VLOOKUP(O668,'360'!A193:AN554,16,FALSE)</f>
        <v>U</v>
      </c>
      <c r="U668" s="432" t="str">
        <f>VLOOKUP(O668,'360'!A193:AN554,17,FALSE)</f>
        <v>W</v>
      </c>
      <c r="W668" s="478">
        <f t="shared" si="433"/>
        <v>0.77366150811300427</v>
      </c>
      <c r="X668" s="478">
        <f t="shared" si="433"/>
        <v>0.51984261485555272</v>
      </c>
      <c r="Y668" s="478">
        <f t="shared" si="433"/>
        <v>0.29362423788188058</v>
      </c>
      <c r="Z668" s="478">
        <f t="shared" si="427"/>
        <v>0.60380128502580455</v>
      </c>
      <c r="AA668" s="478">
        <f t="shared" si="427"/>
        <v>0.82942696546851902</v>
      </c>
      <c r="AB668" s="1582">
        <f t="shared" si="434"/>
        <v>0.59103868327686682</v>
      </c>
      <c r="AG668" s="1584">
        <f t="shared" si="435"/>
        <v>0.45471824436915576</v>
      </c>
      <c r="AL668" s="497">
        <f t="shared" si="428"/>
        <v>0.59103868327686682</v>
      </c>
      <c r="AM668" s="468">
        <f t="shared" si="436"/>
        <v>0.77366150811300427</v>
      </c>
      <c r="AN668" s="468">
        <f t="shared" si="436"/>
        <v>0.51984261485555272</v>
      </c>
      <c r="AO668" s="468">
        <f t="shared" si="436"/>
        <v>0.29362423788188058</v>
      </c>
      <c r="AP668" s="468">
        <f t="shared" si="429"/>
        <v>0.60380128502580455</v>
      </c>
      <c r="AQ668" s="468">
        <f t="shared" si="429"/>
        <v>0.82942696546851902</v>
      </c>
      <c r="AT668" s="498">
        <f t="shared" si="437"/>
        <v>2.51011111</v>
      </c>
      <c r="AU668" s="340">
        <f>VLOOKUP($O668,'360'!$A$2:$AN$363,26,FALSE)/100+1/10^(3+AU$476)</f>
        <v>0.1401</v>
      </c>
      <c r="AV668" s="340">
        <f>VLOOKUP($O668,'360'!$A$2:$AN$363,27,FALSE)/100+1/10^(3+AV$476)</f>
        <v>0.38000010000000001</v>
      </c>
      <c r="AW668" s="340">
        <f>VLOOKUP($O668,'360'!$A$2:$AN$363,28,FALSE)/100+1/10^(3+AW$476)</f>
        <v>0.81001000000000001</v>
      </c>
      <c r="AX668" s="340">
        <f>VLOOKUP($O668,'360'!$A$2:$AN$363,29,FALSE)/100+1/10^(3+AX$476)</f>
        <v>0.48000000999999998</v>
      </c>
      <c r="AY668" s="340">
        <f>VLOOKUP($O668,'360'!$A$2:$AN$363,30,FALSE)/100+1/10^(3+AY$476)</f>
        <v>0.70000099999999998</v>
      </c>
      <c r="BA668" s="499" t="str">
        <f t="shared" si="430"/>
        <v>BG RU W</v>
      </c>
      <c r="BB668" s="284" t="str">
        <f t="shared" si="431"/>
        <v>servir ses intérêts (et être tout-puissant -BR)</v>
      </c>
    </row>
    <row r="669" spans="1:54" x14ac:dyDescent="0.15">
      <c r="A669" s="432">
        <v>193</v>
      </c>
      <c r="B669" s="457" t="str">
        <f t="shared" ref="B669:B732" si="438">VLOOKUP(A669,$N$477:$AI$836,2,FALSE)</f>
        <v>RW UB G</v>
      </c>
      <c r="C669" s="284" t="str">
        <f t="shared" ref="C669:C732" si="439">VLOOKUP(B669,LibProfils,4,FALSE)</f>
        <v>faire progresser le monde (et œuvrer pour le progrès)</v>
      </c>
      <c r="D669" s="284" t="str">
        <f t="shared" ref="D669:D732" si="440">VLOOKUP(B669,LibProfils,5,FALSE)</f>
        <v>servir la société avec fermeté (et innover avec efficacité)</v>
      </c>
      <c r="E669" s="493">
        <f t="shared" ref="E669:E732" si="441">VLOOKUP(A669,$N$477:$AI$836,20,FALSE)</f>
        <v>0.37791063448497875</v>
      </c>
      <c r="F669" s="480" t="str">
        <f t="shared" ref="F669:F732" si="442">VLOOKUP(B669,LibProfils,6,FALSE)</f>
        <v>RW/g</v>
      </c>
      <c r="N669" s="284">
        <f t="shared" si="432"/>
        <v>193</v>
      </c>
      <c r="O669" s="494" t="str">
        <f>'360'!A195</f>
        <v>RW UB G</v>
      </c>
      <c r="P669" s="284" t="str">
        <f t="shared" ref="P669:P732" si="443">VLOOKUP(O669,LibProfils,4,FALSE)</f>
        <v>faire progresser le monde (et œuvrer pour le progrès)</v>
      </c>
      <c r="Q669" s="432" t="str">
        <f>VLOOKUP(O669,'360'!A194:AN555,13,FALSE)</f>
        <v>R</v>
      </c>
      <c r="R669" s="432" t="str">
        <f>VLOOKUP(O669,'360'!A194:AN555,14,FALSE)</f>
        <v>W</v>
      </c>
      <c r="S669" s="432" t="str">
        <f>VLOOKUP(O669,'360'!A194:AN555,15,FALSE)</f>
        <v>U</v>
      </c>
      <c r="T669" s="432" t="str">
        <f>VLOOKUP(O669,'360'!A194:AN555,16,FALSE)</f>
        <v>B</v>
      </c>
      <c r="U669" s="432" t="str">
        <f>VLOOKUP(O669,'360'!A194:AN555,17,FALSE)</f>
        <v>G</v>
      </c>
      <c r="W669" s="478">
        <f t="shared" si="433"/>
        <v>0.25865868637845896</v>
      </c>
      <c r="X669" s="478">
        <f t="shared" si="433"/>
        <v>0.65664326697526332</v>
      </c>
      <c r="Y669" s="478">
        <f t="shared" si="433"/>
        <v>0.62587450047815085</v>
      </c>
      <c r="Z669" s="478">
        <f t="shared" si="433"/>
        <v>0.98143646315192579</v>
      </c>
      <c r="AA669" s="478">
        <f t="shared" si="433"/>
        <v>0.2411317104243596</v>
      </c>
      <c r="AB669" s="1582">
        <f t="shared" si="434"/>
        <v>0.53343297586373406</v>
      </c>
      <c r="AG669" s="1584">
        <f t="shared" si="435"/>
        <v>0.37791063448497875</v>
      </c>
      <c r="AL669" s="497">
        <f t="shared" ref="AL669:AL732" si="444">(AM669*AM$473+AN669*AN$473+AO669*AO$473+AP669*AP$473+AQ669*AQ$473)/$AL$473</f>
        <v>0.53343297586373406</v>
      </c>
      <c r="AM669" s="468">
        <f t="shared" si="436"/>
        <v>0.25865868637845896</v>
      </c>
      <c r="AN669" s="468">
        <f t="shared" si="436"/>
        <v>0.65664326697526332</v>
      </c>
      <c r="AO669" s="468">
        <f t="shared" si="436"/>
        <v>0.62587450047815085</v>
      </c>
      <c r="AP669" s="468">
        <f t="shared" si="436"/>
        <v>0.98143646315192579</v>
      </c>
      <c r="AQ669" s="468">
        <f t="shared" si="436"/>
        <v>0.2411317104243596</v>
      </c>
      <c r="AT669" s="498">
        <f t="shared" si="437"/>
        <v>2.51011111</v>
      </c>
      <c r="AU669" s="340">
        <f>VLOOKUP($O669,'360'!$A$2:$AN$363,26,FALSE)/100+1/10^(3+AU$476)</f>
        <v>0.70009999999999994</v>
      </c>
      <c r="AV669" s="340">
        <f>VLOOKUP($O669,'360'!$A$2:$AN$363,27,FALSE)/100+1/10^(3+AV$476)</f>
        <v>0.48000009999999999</v>
      </c>
      <c r="AW669" s="340">
        <f>VLOOKUP($O669,'360'!$A$2:$AN$363,28,FALSE)/100+1/10^(3+AW$476)</f>
        <v>0.38001000000000001</v>
      </c>
      <c r="AX669" s="340">
        <f>VLOOKUP($O669,'360'!$A$2:$AN$363,29,FALSE)/100+1/10^(3+AX$476)</f>
        <v>0.8100000100000001</v>
      </c>
      <c r="AY669" s="340">
        <f>VLOOKUP($O669,'360'!$A$2:$AN$363,30,FALSE)/100+1/10^(3+AY$476)</f>
        <v>0.14000100000000001</v>
      </c>
      <c r="BA669" s="499" t="str">
        <f t="shared" ref="BA669:BA732" si="445">O669</f>
        <v>RW UB G</v>
      </c>
      <c r="BB669" s="284" t="str">
        <f t="shared" ref="BB669:BB732" si="446">P669</f>
        <v>faire progresser le monde (et œuvrer pour le progrès)</v>
      </c>
    </row>
    <row r="670" spans="1:54" x14ac:dyDescent="0.15">
      <c r="A670" s="432">
        <v>194</v>
      </c>
      <c r="B670" s="457" t="str">
        <f t="shared" si="438"/>
        <v>GB U WR</v>
      </c>
      <c r="C670" s="284" t="str">
        <f t="shared" si="439"/>
        <v>être prospère (et vivre dans la raison)</v>
      </c>
      <c r="D670" s="284" t="str">
        <f t="shared" si="440"/>
        <v>être acteur de sa satisfaction  (et suivre une démarche d'adaptation)</v>
      </c>
      <c r="E670" s="493">
        <f t="shared" si="441"/>
        <v>0.37709990013503897</v>
      </c>
      <c r="F670" s="480" t="str">
        <f t="shared" si="442"/>
        <v>BG.u</v>
      </c>
      <c r="N670" s="284">
        <f t="shared" ref="N670:N733" si="447">RANK(AG670,$AG$477:$AG$836)</f>
        <v>173</v>
      </c>
      <c r="O670" s="494" t="str">
        <f>'360'!A196</f>
        <v>RW UG B</v>
      </c>
      <c r="P670" s="284" t="str">
        <f t="shared" si="443"/>
        <v>assister le monde (et partager ses idées)</v>
      </c>
      <c r="Q670" s="432" t="str">
        <f>VLOOKUP(O670,'360'!A195:AN556,13,FALSE)</f>
        <v>R</v>
      </c>
      <c r="R670" s="432" t="str">
        <f>VLOOKUP(O670,'360'!A195:AN556,14,FALSE)</f>
        <v>W</v>
      </c>
      <c r="S670" s="432" t="str">
        <f>VLOOKUP(O670,'360'!A195:AN556,15,FALSE)</f>
        <v>U</v>
      </c>
      <c r="T670" s="432" t="str">
        <f>VLOOKUP(O670,'360'!A195:AN556,16,FALSE)</f>
        <v>G</v>
      </c>
      <c r="U670" s="432" t="str">
        <f>VLOOKUP(O670,'360'!A195:AN556,17,FALSE)</f>
        <v>B</v>
      </c>
      <c r="W670" s="478">
        <f t="shared" ref="W670:Z733" si="448">AM670</f>
        <v>0.25865868637845896</v>
      </c>
      <c r="X670" s="478">
        <f t="shared" si="448"/>
        <v>0.65664326697526332</v>
      </c>
      <c r="Y670" s="478">
        <f t="shared" si="448"/>
        <v>0.58867659956005192</v>
      </c>
      <c r="Z670" s="478">
        <f t="shared" si="448"/>
        <v>0.98143646315192579</v>
      </c>
      <c r="AA670" s="478">
        <f t="shared" ref="AA670:AA733" si="449">AQ670</f>
        <v>0.65449740425402003</v>
      </c>
      <c r="AB670" s="1582">
        <f t="shared" ref="AB670:AB733" si="450">AL670</f>
        <v>0.55355110860209167</v>
      </c>
      <c r="AG670" s="1584">
        <f t="shared" ref="AG670:AG733" si="451">(AB670-$AG$475)/$AF$475</f>
        <v>0.40473481146945556</v>
      </c>
      <c r="AL670" s="497">
        <f t="shared" si="444"/>
        <v>0.55355110860209167</v>
      </c>
      <c r="AM670" s="468">
        <f t="shared" ref="AM670:AP733" si="452">MIN(AU670,AM$474)/MAX(AU670,AM$474)</f>
        <v>0.25865868637845896</v>
      </c>
      <c r="AN670" s="468">
        <f t="shared" si="452"/>
        <v>0.65664326697526332</v>
      </c>
      <c r="AO670" s="468">
        <f t="shared" si="452"/>
        <v>0.58867659956005192</v>
      </c>
      <c r="AP670" s="468">
        <f t="shared" si="452"/>
        <v>0.98143646315192579</v>
      </c>
      <c r="AQ670" s="468">
        <f t="shared" ref="AQ670:AQ733" si="453">MIN(AY670,AQ$474)/MAX(AY670,AQ$474)</f>
        <v>0.65449740425402003</v>
      </c>
      <c r="AT670" s="498">
        <f t="shared" ref="AT670:AT733" si="454">SUM(AU670:AY670)</f>
        <v>2.51011111</v>
      </c>
      <c r="AU670" s="340">
        <f>VLOOKUP($O670,'360'!$A$2:$AN$363,26,FALSE)/100+1/10^(3+AU$476)</f>
        <v>0.70009999999999994</v>
      </c>
      <c r="AV670" s="340">
        <f>VLOOKUP($O670,'360'!$A$2:$AN$363,27,FALSE)/100+1/10^(3+AV$476)</f>
        <v>0.48000009999999999</v>
      </c>
      <c r="AW670" s="340">
        <f>VLOOKUP($O670,'360'!$A$2:$AN$363,28,FALSE)/100+1/10^(3+AW$476)</f>
        <v>0.14001000000000002</v>
      </c>
      <c r="AX670" s="340">
        <f>VLOOKUP($O670,'360'!$A$2:$AN$363,29,FALSE)/100+1/10^(3+AX$476)</f>
        <v>0.8100000100000001</v>
      </c>
      <c r="AY670" s="340">
        <f>VLOOKUP($O670,'360'!$A$2:$AN$363,30,FALSE)/100+1/10^(3+AY$476)</f>
        <v>0.38000099999999998</v>
      </c>
      <c r="BA670" s="499" t="str">
        <f t="shared" si="445"/>
        <v>RW UG B</v>
      </c>
      <c r="BB670" s="284" t="str">
        <f t="shared" si="446"/>
        <v>assister le monde (et partager ses idées)</v>
      </c>
    </row>
    <row r="671" spans="1:54" x14ac:dyDescent="0.15">
      <c r="A671" s="432">
        <v>195</v>
      </c>
      <c r="B671" s="457" t="str">
        <f t="shared" si="438"/>
        <v>R BG WU</v>
      </c>
      <c r="C671" s="284" t="str">
        <f t="shared" si="439"/>
        <v>agir à sa guise -R- (et avoir de suite)</v>
      </c>
      <c r="D671" s="284" t="str">
        <f t="shared" si="440"/>
        <v>vivre à son seul rythme (et obtenir satisfaction -peu importe comment-)</v>
      </c>
      <c r="E671" s="493">
        <f t="shared" si="441"/>
        <v>0.37675042409039311</v>
      </c>
      <c r="F671" s="480" t="str">
        <f t="shared" si="442"/>
        <v>R.bg</v>
      </c>
      <c r="N671" s="284">
        <f t="shared" si="447"/>
        <v>257</v>
      </c>
      <c r="O671" s="494" t="str">
        <f>'360'!A197</f>
        <v>RW BU G</v>
      </c>
      <c r="P671" s="284" t="str">
        <f t="shared" si="443"/>
        <v>faire progresser le monde (et intervenir*)</v>
      </c>
      <c r="Q671" s="432" t="str">
        <f>VLOOKUP(O671,'360'!A196:AN557,13,FALSE)</f>
        <v>R</v>
      </c>
      <c r="R671" s="432" t="str">
        <f>VLOOKUP(O671,'360'!A196:AN557,14,FALSE)</f>
        <v>W</v>
      </c>
      <c r="S671" s="432" t="str">
        <f>VLOOKUP(O671,'360'!A196:AN557,15,FALSE)</f>
        <v>B</v>
      </c>
      <c r="T671" s="432" t="str">
        <f>VLOOKUP(O671,'360'!A196:AN557,16,FALSE)</f>
        <v>U</v>
      </c>
      <c r="U671" s="432" t="str">
        <f>VLOOKUP(O671,'360'!A196:AN557,17,FALSE)</f>
        <v>G</v>
      </c>
      <c r="W671" s="478">
        <f t="shared" si="448"/>
        <v>0.25865868637845896</v>
      </c>
      <c r="X671" s="478">
        <f t="shared" si="448"/>
        <v>0.51984261485555272</v>
      </c>
      <c r="Y671" s="478">
        <f t="shared" si="448"/>
        <v>0.49548669595779693</v>
      </c>
      <c r="Z671" s="478">
        <f t="shared" si="448"/>
        <v>0.98143646315192579</v>
      </c>
      <c r="AA671" s="478">
        <f t="shared" si="449"/>
        <v>0.2411317104243596</v>
      </c>
      <c r="AB671" s="1582">
        <f t="shared" si="450"/>
        <v>0.47087524106107387</v>
      </c>
      <c r="AG671" s="1584">
        <f t="shared" si="451"/>
        <v>0.29450032141476518</v>
      </c>
      <c r="AL671" s="497">
        <f t="shared" si="444"/>
        <v>0.47087524106107387</v>
      </c>
      <c r="AM671" s="468">
        <f t="shared" si="452"/>
        <v>0.25865868637845896</v>
      </c>
      <c r="AN671" s="468">
        <f t="shared" si="452"/>
        <v>0.51984261485555272</v>
      </c>
      <c r="AO671" s="468">
        <f t="shared" si="452"/>
        <v>0.49548669595779693</v>
      </c>
      <c r="AP671" s="468">
        <f t="shared" si="452"/>
        <v>0.98143646315192579</v>
      </c>
      <c r="AQ671" s="468">
        <f t="shared" si="453"/>
        <v>0.2411317104243596</v>
      </c>
      <c r="AT671" s="498">
        <f t="shared" si="454"/>
        <v>2.51011111</v>
      </c>
      <c r="AU671" s="340">
        <f>VLOOKUP($O671,'360'!$A$2:$AN$363,26,FALSE)/100+1/10^(3+AU$476)</f>
        <v>0.70009999999999994</v>
      </c>
      <c r="AV671" s="340">
        <f>VLOOKUP($O671,'360'!$A$2:$AN$363,27,FALSE)/100+1/10^(3+AV$476)</f>
        <v>0.38000010000000001</v>
      </c>
      <c r="AW671" s="340">
        <f>VLOOKUP($O671,'360'!$A$2:$AN$363,28,FALSE)/100+1/10^(3+AW$476)</f>
        <v>0.48000999999999999</v>
      </c>
      <c r="AX671" s="340">
        <f>VLOOKUP($O671,'360'!$A$2:$AN$363,29,FALSE)/100+1/10^(3+AX$476)</f>
        <v>0.8100000100000001</v>
      </c>
      <c r="AY671" s="340">
        <f>VLOOKUP($O671,'360'!$A$2:$AN$363,30,FALSE)/100+1/10^(3+AY$476)</f>
        <v>0.14000100000000001</v>
      </c>
      <c r="BA671" s="499" t="str">
        <f t="shared" si="445"/>
        <v>RW BU G</v>
      </c>
      <c r="BB671" s="284" t="str">
        <f t="shared" si="446"/>
        <v>faire progresser le monde (et intervenir*)</v>
      </c>
    </row>
    <row r="672" spans="1:54" x14ac:dyDescent="0.15">
      <c r="A672" s="432">
        <v>196</v>
      </c>
      <c r="B672" s="457" t="str">
        <f t="shared" si="438"/>
        <v>R GW BU</v>
      </c>
      <c r="C672" s="284" t="str">
        <f t="shared" si="439"/>
        <v>inspirer le monde (et vivre spontané -RG-)</v>
      </c>
      <c r="D672" s="284" t="str">
        <f t="shared" si="440"/>
        <v>être celui dont on suit les idées (et agir en toute impulsivité)</v>
      </c>
      <c r="E672" s="493">
        <f t="shared" si="441"/>
        <v>0.37634984961711487</v>
      </c>
      <c r="F672" s="480" t="str">
        <f t="shared" si="442"/>
        <v>R.gw</v>
      </c>
      <c r="N672" s="284">
        <f t="shared" si="447"/>
        <v>289</v>
      </c>
      <c r="O672" s="494" t="str">
        <f>'360'!A198</f>
        <v>RW BG U</v>
      </c>
      <c r="P672" s="284" t="str">
        <f t="shared" si="443"/>
        <v>protéger le monde (et avoir de suite)</v>
      </c>
      <c r="Q672" s="432" t="str">
        <f>VLOOKUP(O672,'360'!A197:AN558,13,FALSE)</f>
        <v>R</v>
      </c>
      <c r="R672" s="432" t="str">
        <f>VLOOKUP(O672,'360'!A197:AN558,14,FALSE)</f>
        <v>W</v>
      </c>
      <c r="S672" s="432" t="str">
        <f>VLOOKUP(O672,'360'!A197:AN558,15,FALSE)</f>
        <v>B</v>
      </c>
      <c r="T672" s="432" t="str">
        <f>VLOOKUP(O672,'360'!A197:AN558,16,FALSE)</f>
        <v>G</v>
      </c>
      <c r="U672" s="432" t="str">
        <f>VLOOKUP(O672,'360'!A197:AN558,17,FALSE)</f>
        <v>U</v>
      </c>
      <c r="W672" s="478">
        <f t="shared" si="448"/>
        <v>0.25865868637845896</v>
      </c>
      <c r="X672" s="478">
        <f t="shared" si="448"/>
        <v>0.1915210497682471</v>
      </c>
      <c r="Y672" s="478">
        <f t="shared" si="448"/>
        <v>0.49548669595779693</v>
      </c>
      <c r="Z672" s="478">
        <f t="shared" si="448"/>
        <v>0.98143646315192579</v>
      </c>
      <c r="AA672" s="478">
        <f t="shared" si="449"/>
        <v>0.65449740425402003</v>
      </c>
      <c r="AB672" s="1582">
        <f t="shared" si="450"/>
        <v>0.41088053662643637</v>
      </c>
      <c r="AG672" s="1584">
        <f t="shared" si="451"/>
        <v>0.21450738216858181</v>
      </c>
      <c r="AL672" s="497">
        <f t="shared" si="444"/>
        <v>0.41088053662643637</v>
      </c>
      <c r="AM672" s="468">
        <f t="shared" si="452"/>
        <v>0.25865868637845896</v>
      </c>
      <c r="AN672" s="468">
        <f t="shared" si="452"/>
        <v>0.1915210497682471</v>
      </c>
      <c r="AO672" s="468">
        <f t="shared" si="452"/>
        <v>0.49548669595779693</v>
      </c>
      <c r="AP672" s="468">
        <f t="shared" si="452"/>
        <v>0.98143646315192579</v>
      </c>
      <c r="AQ672" s="468">
        <f t="shared" si="453"/>
        <v>0.65449740425402003</v>
      </c>
      <c r="AT672" s="498">
        <f t="shared" si="454"/>
        <v>2.51011111</v>
      </c>
      <c r="AU672" s="340">
        <f>VLOOKUP($O672,'360'!$A$2:$AN$363,26,FALSE)/100+1/10^(3+AU$476)</f>
        <v>0.70009999999999994</v>
      </c>
      <c r="AV672" s="340">
        <f>VLOOKUP($O672,'360'!$A$2:$AN$363,27,FALSE)/100+1/10^(3+AV$476)</f>
        <v>0.14000010000000002</v>
      </c>
      <c r="AW672" s="340">
        <f>VLOOKUP($O672,'360'!$A$2:$AN$363,28,FALSE)/100+1/10^(3+AW$476)</f>
        <v>0.48000999999999999</v>
      </c>
      <c r="AX672" s="340">
        <f>VLOOKUP($O672,'360'!$A$2:$AN$363,29,FALSE)/100+1/10^(3+AX$476)</f>
        <v>0.8100000100000001</v>
      </c>
      <c r="AY672" s="340">
        <f>VLOOKUP($O672,'360'!$A$2:$AN$363,30,FALSE)/100+1/10^(3+AY$476)</f>
        <v>0.38000099999999998</v>
      </c>
      <c r="BA672" s="499" t="str">
        <f t="shared" si="445"/>
        <v>RW BG U</v>
      </c>
      <c r="BB672" s="284" t="str">
        <f t="shared" si="446"/>
        <v>protéger le monde (et avoir de suite)</v>
      </c>
    </row>
    <row r="673" spans="1:54" x14ac:dyDescent="0.15">
      <c r="A673" s="432">
        <v>197</v>
      </c>
      <c r="B673" s="457" t="str">
        <f t="shared" si="438"/>
        <v>BG U WR</v>
      </c>
      <c r="C673" s="284" t="str">
        <f t="shared" si="439"/>
        <v>être prospère (et réaliser ses ambitions)</v>
      </c>
      <c r="D673" s="284" t="str">
        <f t="shared" si="440"/>
        <v>être acteur de sa satisfaction  (et atteindre ses objectifs avec discipline)</v>
      </c>
      <c r="E673" s="493">
        <f t="shared" si="441"/>
        <v>0.37480809686914734</v>
      </c>
      <c r="F673" s="480" t="str">
        <f t="shared" si="442"/>
        <v>BG.u</v>
      </c>
      <c r="N673" s="284">
        <f t="shared" si="447"/>
        <v>201</v>
      </c>
      <c r="O673" s="494" t="str">
        <f>'360'!A199</f>
        <v>RW GU B</v>
      </c>
      <c r="P673" s="284" t="str">
        <f t="shared" si="443"/>
        <v>assister le monde (et vivre dans la joie collective)</v>
      </c>
      <c r="Q673" s="432" t="str">
        <f>VLOOKUP(O673,'360'!A198:AN559,13,FALSE)</f>
        <v>R</v>
      </c>
      <c r="R673" s="432" t="str">
        <f>VLOOKUP(O673,'360'!A198:AN559,14,FALSE)</f>
        <v>W</v>
      </c>
      <c r="S673" s="432" t="str">
        <f>VLOOKUP(O673,'360'!A198:AN559,15,FALSE)</f>
        <v>G</v>
      </c>
      <c r="T673" s="432" t="str">
        <f>VLOOKUP(O673,'360'!A198:AN559,16,FALSE)</f>
        <v>U</v>
      </c>
      <c r="U673" s="432" t="str">
        <f>VLOOKUP(O673,'360'!A198:AN559,17,FALSE)</f>
        <v>B</v>
      </c>
      <c r="W673" s="478">
        <f t="shared" si="448"/>
        <v>0.25865868637845896</v>
      </c>
      <c r="X673" s="478">
        <f t="shared" si="448"/>
        <v>0.51984261485555272</v>
      </c>
      <c r="Y673" s="478">
        <f t="shared" si="448"/>
        <v>0.58867659956005192</v>
      </c>
      <c r="Z673" s="478">
        <f t="shared" si="448"/>
        <v>0.98143646315192579</v>
      </c>
      <c r="AA673" s="478">
        <f t="shared" si="449"/>
        <v>0.8267331100163785</v>
      </c>
      <c r="AB673" s="1582">
        <f t="shared" si="450"/>
        <v>0.52855331508765946</v>
      </c>
      <c r="AG673" s="1584">
        <f t="shared" si="451"/>
        <v>0.3714044201168793</v>
      </c>
      <c r="AL673" s="497">
        <f t="shared" si="444"/>
        <v>0.52855331508765946</v>
      </c>
      <c r="AM673" s="468">
        <f t="shared" si="452"/>
        <v>0.25865868637845896</v>
      </c>
      <c r="AN673" s="468">
        <f t="shared" si="452"/>
        <v>0.51984261485555272</v>
      </c>
      <c r="AO673" s="468">
        <f t="shared" si="452"/>
        <v>0.58867659956005192</v>
      </c>
      <c r="AP673" s="468">
        <f t="shared" si="452"/>
        <v>0.98143646315192579</v>
      </c>
      <c r="AQ673" s="468">
        <f t="shared" si="453"/>
        <v>0.8267331100163785</v>
      </c>
      <c r="AT673" s="498">
        <f t="shared" si="454"/>
        <v>2.51011111</v>
      </c>
      <c r="AU673" s="340">
        <f>VLOOKUP($O673,'360'!$A$2:$AN$363,26,FALSE)/100+1/10^(3+AU$476)</f>
        <v>0.70009999999999994</v>
      </c>
      <c r="AV673" s="340">
        <f>VLOOKUP($O673,'360'!$A$2:$AN$363,27,FALSE)/100+1/10^(3+AV$476)</f>
        <v>0.38000010000000001</v>
      </c>
      <c r="AW673" s="340">
        <f>VLOOKUP($O673,'360'!$A$2:$AN$363,28,FALSE)/100+1/10^(3+AW$476)</f>
        <v>0.14001000000000002</v>
      </c>
      <c r="AX673" s="340">
        <f>VLOOKUP($O673,'360'!$A$2:$AN$363,29,FALSE)/100+1/10^(3+AX$476)</f>
        <v>0.8100000100000001</v>
      </c>
      <c r="AY673" s="340">
        <f>VLOOKUP($O673,'360'!$A$2:$AN$363,30,FALSE)/100+1/10^(3+AY$476)</f>
        <v>0.48000099999999996</v>
      </c>
      <c r="BA673" s="499" t="str">
        <f t="shared" si="445"/>
        <v>RW GU B</v>
      </c>
      <c r="BB673" s="284" t="str">
        <f t="shared" si="446"/>
        <v>assister le monde (et vivre dans la joie collective)</v>
      </c>
    </row>
    <row r="674" spans="1:54" x14ac:dyDescent="0.15">
      <c r="A674" s="432">
        <v>198</v>
      </c>
      <c r="B674" s="457" t="str">
        <f t="shared" si="438"/>
        <v>WG U RB</v>
      </c>
      <c r="C674" s="284" t="str">
        <f t="shared" si="439"/>
        <v>vivre dans la douceur (et être utile au monde)</v>
      </c>
      <c r="D674" s="284" t="str">
        <f t="shared" si="440"/>
        <v>parfaire l'harmonie (et être efficace dans le respect du système)</v>
      </c>
      <c r="E674" s="493">
        <f t="shared" si="441"/>
        <v>0.37428626629083528</v>
      </c>
      <c r="F674" s="480" t="str">
        <f t="shared" si="442"/>
        <v>GW.u</v>
      </c>
      <c r="N674" s="284">
        <f t="shared" si="447"/>
        <v>273</v>
      </c>
      <c r="O674" s="494" t="str">
        <f>'360'!A200</f>
        <v>RW GB U</v>
      </c>
      <c r="P674" s="284" t="str">
        <f t="shared" si="443"/>
        <v>protéger le monde (et vivre spontané -RG-)</v>
      </c>
      <c r="Q674" s="432" t="str">
        <f>VLOOKUP(O674,'360'!A199:AN560,13,FALSE)</f>
        <v>R</v>
      </c>
      <c r="R674" s="432" t="str">
        <f>VLOOKUP(O674,'360'!A199:AN560,14,FALSE)</f>
        <v>W</v>
      </c>
      <c r="S674" s="432" t="str">
        <f>VLOOKUP(O674,'360'!A199:AN560,15,FALSE)</f>
        <v>G</v>
      </c>
      <c r="T674" s="432" t="str">
        <f>VLOOKUP(O674,'360'!A199:AN560,16,FALSE)</f>
        <v>B</v>
      </c>
      <c r="U674" s="432" t="str">
        <f>VLOOKUP(O674,'360'!A199:AN560,17,FALSE)</f>
        <v>U</v>
      </c>
      <c r="W674" s="478">
        <f t="shared" si="448"/>
        <v>0.25865868637845896</v>
      </c>
      <c r="X674" s="478">
        <f t="shared" si="448"/>
        <v>0.1915210497682471</v>
      </c>
      <c r="Y674" s="478">
        <f t="shared" si="448"/>
        <v>0.62587450047815085</v>
      </c>
      <c r="Z674" s="478">
        <f t="shared" si="448"/>
        <v>0.98143646315192579</v>
      </c>
      <c r="AA674" s="478">
        <f t="shared" si="449"/>
        <v>0.8267331100163785</v>
      </c>
      <c r="AB674" s="1582">
        <f t="shared" si="450"/>
        <v>0.44844047791466435</v>
      </c>
      <c r="AG674" s="1584">
        <f t="shared" si="451"/>
        <v>0.26458730388621915</v>
      </c>
      <c r="AL674" s="497">
        <f t="shared" si="444"/>
        <v>0.44844047791466435</v>
      </c>
      <c r="AM674" s="468">
        <f t="shared" si="452"/>
        <v>0.25865868637845896</v>
      </c>
      <c r="AN674" s="468">
        <f t="shared" si="452"/>
        <v>0.1915210497682471</v>
      </c>
      <c r="AO674" s="468">
        <f t="shared" si="452"/>
        <v>0.62587450047815085</v>
      </c>
      <c r="AP674" s="468">
        <f t="shared" si="452"/>
        <v>0.98143646315192579</v>
      </c>
      <c r="AQ674" s="468">
        <f t="shared" si="453"/>
        <v>0.8267331100163785</v>
      </c>
      <c r="AT674" s="498">
        <f t="shared" si="454"/>
        <v>2.51011111</v>
      </c>
      <c r="AU674" s="340">
        <f>VLOOKUP($O674,'360'!$A$2:$AN$363,26,FALSE)/100+1/10^(3+AU$476)</f>
        <v>0.70009999999999994</v>
      </c>
      <c r="AV674" s="340">
        <f>VLOOKUP($O674,'360'!$A$2:$AN$363,27,FALSE)/100+1/10^(3+AV$476)</f>
        <v>0.14000010000000002</v>
      </c>
      <c r="AW674" s="340">
        <f>VLOOKUP($O674,'360'!$A$2:$AN$363,28,FALSE)/100+1/10^(3+AW$476)</f>
        <v>0.38001000000000001</v>
      </c>
      <c r="AX674" s="340">
        <f>VLOOKUP($O674,'360'!$A$2:$AN$363,29,FALSE)/100+1/10^(3+AX$476)</f>
        <v>0.8100000100000001</v>
      </c>
      <c r="AY674" s="340">
        <f>VLOOKUP($O674,'360'!$A$2:$AN$363,30,FALSE)/100+1/10^(3+AY$476)</f>
        <v>0.48000099999999996</v>
      </c>
      <c r="BA674" s="499" t="str">
        <f t="shared" si="445"/>
        <v>RW GB U</v>
      </c>
      <c r="BB674" s="284" t="str">
        <f t="shared" si="446"/>
        <v>protéger le monde (et vivre spontané -RG-)</v>
      </c>
    </row>
    <row r="675" spans="1:54" x14ac:dyDescent="0.15">
      <c r="A675" s="432">
        <v>199</v>
      </c>
      <c r="B675" s="457" t="str">
        <f t="shared" si="438"/>
        <v>UW GB R</v>
      </c>
      <c r="C675" s="284" t="str">
        <f t="shared" si="439"/>
        <v>structurer le monde -WU- (et vivre dans la raison)</v>
      </c>
      <c r="D675" s="284" t="str">
        <f t="shared" si="440"/>
        <v>travailler au bon ordre du monde (et suivre une démarche d'adaptation)</v>
      </c>
      <c r="E675" s="493">
        <f t="shared" si="441"/>
        <v>0.37419533229269836</v>
      </c>
      <c r="F675" s="480" t="str">
        <f t="shared" si="442"/>
        <v>WU/r</v>
      </c>
      <c r="N675" s="284">
        <f t="shared" si="447"/>
        <v>83</v>
      </c>
      <c r="O675" s="494" t="str">
        <f>'360'!A201</f>
        <v>RU WB G</v>
      </c>
      <c r="P675" s="284" t="str">
        <f t="shared" si="443"/>
        <v>œuvrer pour le progrès (et faire progresser le monde)</v>
      </c>
      <c r="Q675" s="432" t="str">
        <f>VLOOKUP(O675,'360'!A200:AN561,13,FALSE)</f>
        <v>R</v>
      </c>
      <c r="R675" s="432" t="str">
        <f>VLOOKUP(O675,'360'!A200:AN561,14,FALSE)</f>
        <v>U</v>
      </c>
      <c r="S675" s="432" t="str">
        <f>VLOOKUP(O675,'360'!A200:AN561,15,FALSE)</f>
        <v>W</v>
      </c>
      <c r="T675" s="432" t="str">
        <f>VLOOKUP(O675,'360'!A200:AN561,16,FALSE)</f>
        <v>B</v>
      </c>
      <c r="U675" s="432" t="str">
        <f>VLOOKUP(O675,'360'!A200:AN561,17,FALSE)</f>
        <v>G</v>
      </c>
      <c r="W675" s="478">
        <f t="shared" si="448"/>
        <v>0.37718589113426182</v>
      </c>
      <c r="X675" s="478">
        <f t="shared" si="448"/>
        <v>0.95760470163862677</v>
      </c>
      <c r="Y675" s="478">
        <f t="shared" si="448"/>
        <v>0.62587450047815085</v>
      </c>
      <c r="Z675" s="478">
        <f t="shared" si="448"/>
        <v>0.98143646315192579</v>
      </c>
      <c r="AA675" s="478">
        <f t="shared" si="449"/>
        <v>0.2411317104243596</v>
      </c>
      <c r="AB675" s="1582">
        <f t="shared" si="450"/>
        <v>0.65319842669256545</v>
      </c>
      <c r="AG675" s="1584">
        <f t="shared" si="451"/>
        <v>0.53759790225675397</v>
      </c>
      <c r="AL675" s="497">
        <f t="shared" si="444"/>
        <v>0.65319842669256545</v>
      </c>
      <c r="AM675" s="468">
        <f t="shared" si="452"/>
        <v>0.37718589113426182</v>
      </c>
      <c r="AN675" s="468">
        <f t="shared" si="452"/>
        <v>0.95760470163862677</v>
      </c>
      <c r="AO675" s="468">
        <f t="shared" si="452"/>
        <v>0.62587450047815085</v>
      </c>
      <c r="AP675" s="468">
        <f t="shared" si="452"/>
        <v>0.98143646315192579</v>
      </c>
      <c r="AQ675" s="468">
        <f t="shared" si="453"/>
        <v>0.2411317104243596</v>
      </c>
      <c r="AT675" s="498">
        <f t="shared" si="454"/>
        <v>2.5101111099999995</v>
      </c>
      <c r="AU675" s="340">
        <f>VLOOKUP($O675,'360'!$A$2:$AN$363,26,FALSE)/100+1/10^(3+AU$476)</f>
        <v>0.48009999999999997</v>
      </c>
      <c r="AV675" s="340">
        <f>VLOOKUP($O675,'360'!$A$2:$AN$363,27,FALSE)/100+1/10^(3+AV$476)</f>
        <v>0.7000000999999999</v>
      </c>
      <c r="AW675" s="340">
        <f>VLOOKUP($O675,'360'!$A$2:$AN$363,28,FALSE)/100+1/10^(3+AW$476)</f>
        <v>0.38001000000000001</v>
      </c>
      <c r="AX675" s="340">
        <f>VLOOKUP($O675,'360'!$A$2:$AN$363,29,FALSE)/100+1/10^(3+AX$476)</f>
        <v>0.8100000100000001</v>
      </c>
      <c r="AY675" s="340">
        <f>VLOOKUP($O675,'360'!$A$2:$AN$363,30,FALSE)/100+1/10^(3+AY$476)</f>
        <v>0.14000100000000001</v>
      </c>
      <c r="BA675" s="499" t="str">
        <f t="shared" si="445"/>
        <v>RU WB G</v>
      </c>
      <c r="BB675" s="284" t="str">
        <f t="shared" si="446"/>
        <v>œuvrer pour le progrès (et faire progresser le monde)</v>
      </c>
    </row>
    <row r="676" spans="1:54" x14ac:dyDescent="0.15">
      <c r="A676" s="432">
        <v>200</v>
      </c>
      <c r="B676" s="457" t="str">
        <f t="shared" si="438"/>
        <v>RB G WU</v>
      </c>
      <c r="C676" s="284" t="str">
        <f t="shared" si="439"/>
        <v>vivre en conquérant (et vivre spontané -RG-)</v>
      </c>
      <c r="D676" s="284" t="str">
        <f t="shared" si="440"/>
        <v>propulser le monde dans son sens (et agir en toute impulsivité)</v>
      </c>
      <c r="E676" s="493">
        <f t="shared" si="441"/>
        <v>0.37376556459632732</v>
      </c>
      <c r="F676" s="480" t="str">
        <f t="shared" si="442"/>
        <v>BR.g</v>
      </c>
      <c r="N676" s="284">
        <f t="shared" si="447"/>
        <v>70</v>
      </c>
      <c r="O676" s="494" t="str">
        <f>'360'!A202</f>
        <v>RU WG B</v>
      </c>
      <c r="P676" s="284" t="str">
        <f t="shared" si="443"/>
        <v>partager ses idées (et assister le monde)</v>
      </c>
      <c r="Q676" s="432" t="str">
        <f>VLOOKUP(O676,'360'!A201:AN562,13,FALSE)</f>
        <v>R</v>
      </c>
      <c r="R676" s="432" t="str">
        <f>VLOOKUP(O676,'360'!A201:AN562,14,FALSE)</f>
        <v>U</v>
      </c>
      <c r="S676" s="432" t="str">
        <f>VLOOKUP(O676,'360'!A201:AN562,15,FALSE)</f>
        <v>W</v>
      </c>
      <c r="T676" s="432" t="str">
        <f>VLOOKUP(O676,'360'!A201:AN562,16,FALSE)</f>
        <v>G</v>
      </c>
      <c r="U676" s="432" t="str">
        <f>VLOOKUP(O676,'360'!A201:AN562,17,FALSE)</f>
        <v>B</v>
      </c>
      <c r="W676" s="478">
        <f t="shared" si="448"/>
        <v>0.37718589113426182</v>
      </c>
      <c r="X676" s="478">
        <f t="shared" si="448"/>
        <v>0.95760470163862677</v>
      </c>
      <c r="Y676" s="478">
        <f t="shared" si="448"/>
        <v>0.58867659956005192</v>
      </c>
      <c r="Z676" s="478">
        <f t="shared" si="448"/>
        <v>0.98143646315192579</v>
      </c>
      <c r="AA676" s="478">
        <f t="shared" si="449"/>
        <v>0.65449740425402003</v>
      </c>
      <c r="AB676" s="1582">
        <f t="shared" si="450"/>
        <v>0.67331655943092295</v>
      </c>
      <c r="AG676" s="1584">
        <f t="shared" si="451"/>
        <v>0.56442207924123056</v>
      </c>
      <c r="AL676" s="497">
        <f t="shared" si="444"/>
        <v>0.67331655943092295</v>
      </c>
      <c r="AM676" s="468">
        <f t="shared" si="452"/>
        <v>0.37718589113426182</v>
      </c>
      <c r="AN676" s="468">
        <f t="shared" si="452"/>
        <v>0.95760470163862677</v>
      </c>
      <c r="AO676" s="468">
        <f t="shared" si="452"/>
        <v>0.58867659956005192</v>
      </c>
      <c r="AP676" s="468">
        <f t="shared" si="452"/>
        <v>0.98143646315192579</v>
      </c>
      <c r="AQ676" s="468">
        <f t="shared" si="453"/>
        <v>0.65449740425402003</v>
      </c>
      <c r="AT676" s="498">
        <f t="shared" si="454"/>
        <v>2.51011111</v>
      </c>
      <c r="AU676" s="340">
        <f>VLOOKUP($O676,'360'!$A$2:$AN$363,26,FALSE)/100+1/10^(3+AU$476)</f>
        <v>0.48009999999999997</v>
      </c>
      <c r="AV676" s="340">
        <f>VLOOKUP($O676,'360'!$A$2:$AN$363,27,FALSE)/100+1/10^(3+AV$476)</f>
        <v>0.7000000999999999</v>
      </c>
      <c r="AW676" s="340">
        <f>VLOOKUP($O676,'360'!$A$2:$AN$363,28,FALSE)/100+1/10^(3+AW$476)</f>
        <v>0.14001000000000002</v>
      </c>
      <c r="AX676" s="340">
        <f>VLOOKUP($O676,'360'!$A$2:$AN$363,29,FALSE)/100+1/10^(3+AX$476)</f>
        <v>0.8100000100000001</v>
      </c>
      <c r="AY676" s="340">
        <f>VLOOKUP($O676,'360'!$A$2:$AN$363,30,FALSE)/100+1/10^(3+AY$476)</f>
        <v>0.38000099999999998</v>
      </c>
      <c r="BA676" s="499" t="str">
        <f t="shared" si="445"/>
        <v>RU WG B</v>
      </c>
      <c r="BB676" s="284" t="str">
        <f t="shared" si="446"/>
        <v>partager ses idées (et assister le monde)</v>
      </c>
    </row>
    <row r="677" spans="1:54" x14ac:dyDescent="0.15">
      <c r="A677" s="432">
        <v>201</v>
      </c>
      <c r="B677" s="457" t="str">
        <f t="shared" si="438"/>
        <v>RW GU B</v>
      </c>
      <c r="C677" s="284" t="str">
        <f t="shared" si="439"/>
        <v>assister le monde (et vivre dans la joie collective)</v>
      </c>
      <c r="D677" s="284" t="str">
        <f t="shared" si="440"/>
        <v>servir la société sans enjeu de pouvoir (et vivre pleinement dans le respect du monde)</v>
      </c>
      <c r="E677" s="493">
        <f t="shared" si="441"/>
        <v>0.3714044201168793</v>
      </c>
      <c r="F677" s="480" t="str">
        <f t="shared" si="442"/>
        <v>RW/b</v>
      </c>
      <c r="N677" s="284">
        <f t="shared" si="447"/>
        <v>79</v>
      </c>
      <c r="O677" s="494" t="str">
        <f>'360'!A203</f>
        <v>RU BW G</v>
      </c>
      <c r="P677" s="284" t="str">
        <f t="shared" si="443"/>
        <v>œuvrer pour le progrès (et intervenir*)</v>
      </c>
      <c r="Q677" s="432" t="str">
        <f>VLOOKUP(O677,'360'!A202:AN563,13,FALSE)</f>
        <v>R</v>
      </c>
      <c r="R677" s="432" t="str">
        <f>VLOOKUP(O677,'360'!A202:AN563,14,FALSE)</f>
        <v>U</v>
      </c>
      <c r="S677" s="432" t="str">
        <f>VLOOKUP(O677,'360'!A202:AN563,15,FALSE)</f>
        <v>B</v>
      </c>
      <c r="T677" s="432" t="str">
        <f>VLOOKUP(O677,'360'!A202:AN563,16,FALSE)</f>
        <v>W</v>
      </c>
      <c r="U677" s="432" t="str">
        <f>VLOOKUP(O677,'360'!A202:AN563,17,FALSE)</f>
        <v>G</v>
      </c>
      <c r="W677" s="478">
        <f t="shared" si="448"/>
        <v>0.47641922213511995</v>
      </c>
      <c r="X677" s="478">
        <f t="shared" si="448"/>
        <v>0.95760470163862677</v>
      </c>
      <c r="Y677" s="478">
        <f t="shared" si="448"/>
        <v>0.49548669595779693</v>
      </c>
      <c r="Z677" s="478">
        <f t="shared" si="448"/>
        <v>0.98143646315192579</v>
      </c>
      <c r="AA677" s="478">
        <f t="shared" si="449"/>
        <v>0.2411317104243596</v>
      </c>
      <c r="AB677" s="1582">
        <f t="shared" si="450"/>
        <v>0.6601986427887806</v>
      </c>
      <c r="AG677" s="1584">
        <f t="shared" si="451"/>
        <v>0.54693152371837417</v>
      </c>
      <c r="AL677" s="497">
        <f t="shared" si="444"/>
        <v>0.6601986427887806</v>
      </c>
      <c r="AM677" s="468">
        <f t="shared" si="452"/>
        <v>0.47641922213511995</v>
      </c>
      <c r="AN677" s="468">
        <f t="shared" si="452"/>
        <v>0.95760470163862677</v>
      </c>
      <c r="AO677" s="468">
        <f t="shared" si="452"/>
        <v>0.49548669595779693</v>
      </c>
      <c r="AP677" s="468">
        <f t="shared" si="452"/>
        <v>0.98143646315192579</v>
      </c>
      <c r="AQ677" s="468">
        <f t="shared" si="453"/>
        <v>0.2411317104243596</v>
      </c>
      <c r="AT677" s="498">
        <f t="shared" si="454"/>
        <v>2.51011111</v>
      </c>
      <c r="AU677" s="340">
        <f>VLOOKUP($O677,'360'!$A$2:$AN$363,26,FALSE)/100+1/10^(3+AU$476)</f>
        <v>0.38009999999999999</v>
      </c>
      <c r="AV677" s="340">
        <f>VLOOKUP($O677,'360'!$A$2:$AN$363,27,FALSE)/100+1/10^(3+AV$476)</f>
        <v>0.7000000999999999</v>
      </c>
      <c r="AW677" s="340">
        <f>VLOOKUP($O677,'360'!$A$2:$AN$363,28,FALSE)/100+1/10^(3+AW$476)</f>
        <v>0.48000999999999999</v>
      </c>
      <c r="AX677" s="340">
        <f>VLOOKUP($O677,'360'!$A$2:$AN$363,29,FALSE)/100+1/10^(3+AX$476)</f>
        <v>0.8100000100000001</v>
      </c>
      <c r="AY677" s="340">
        <f>VLOOKUP($O677,'360'!$A$2:$AN$363,30,FALSE)/100+1/10^(3+AY$476)</f>
        <v>0.14000100000000001</v>
      </c>
      <c r="BA677" s="499" t="str">
        <f t="shared" si="445"/>
        <v>RU BW G</v>
      </c>
      <c r="BB677" s="284" t="str">
        <f t="shared" si="446"/>
        <v>œuvrer pour le progrès (et intervenir*)</v>
      </c>
    </row>
    <row r="678" spans="1:54" x14ac:dyDescent="0.15">
      <c r="A678" s="432">
        <v>202</v>
      </c>
      <c r="B678" s="457" t="str">
        <f t="shared" si="438"/>
        <v>WR UG B</v>
      </c>
      <c r="C678" s="284" t="str">
        <f t="shared" si="439"/>
        <v>assister le monde (et être utile au monde)</v>
      </c>
      <c r="D678" s="284" t="str">
        <f t="shared" si="440"/>
        <v>servir la société sans enjeu de pouvoir (et être efficace dans le respect du système)</v>
      </c>
      <c r="E678" s="493">
        <f t="shared" si="441"/>
        <v>0.37118844546619006</v>
      </c>
      <c r="F678" s="480" t="str">
        <f t="shared" si="442"/>
        <v>RW/b</v>
      </c>
      <c r="N678" s="284">
        <f t="shared" si="447"/>
        <v>18</v>
      </c>
      <c r="O678" s="494" t="str">
        <f>'360'!A204</f>
        <v>RU BG W</v>
      </c>
      <c r="P678" s="284" t="str">
        <f t="shared" si="443"/>
        <v>suivre ses idées (et être tout-puissant -BR)</v>
      </c>
      <c r="Q678" s="432" t="str">
        <f>VLOOKUP(O678,'360'!A203:AN564,13,FALSE)</f>
        <v>R</v>
      </c>
      <c r="R678" s="432" t="str">
        <f>VLOOKUP(O678,'360'!A203:AN564,14,FALSE)</f>
        <v>U</v>
      </c>
      <c r="S678" s="432" t="str">
        <f>VLOOKUP(O678,'360'!A203:AN564,15,FALSE)</f>
        <v>B</v>
      </c>
      <c r="T678" s="432" t="str">
        <f>VLOOKUP(O678,'360'!A203:AN564,16,FALSE)</f>
        <v>G</v>
      </c>
      <c r="U678" s="432" t="str">
        <f>VLOOKUP(O678,'360'!A203:AN564,17,FALSE)</f>
        <v>W</v>
      </c>
      <c r="W678" s="478">
        <f t="shared" si="448"/>
        <v>0.77366150811300427</v>
      </c>
      <c r="X678" s="478">
        <f t="shared" si="448"/>
        <v>0.95760470163862677</v>
      </c>
      <c r="Y678" s="478">
        <f t="shared" si="448"/>
        <v>0.49548669595779693</v>
      </c>
      <c r="Z678" s="478">
        <f t="shared" si="448"/>
        <v>0.98143646315192579</v>
      </c>
      <c r="AA678" s="478">
        <f t="shared" si="449"/>
        <v>0.65449740425402003</v>
      </c>
      <c r="AB678" s="1582">
        <f t="shared" si="450"/>
        <v>0.78683711770338616</v>
      </c>
      <c r="AG678" s="1584">
        <f t="shared" si="451"/>
        <v>0.71578282360451484</v>
      </c>
      <c r="AL678" s="497">
        <f t="shared" si="444"/>
        <v>0.78683711770338616</v>
      </c>
      <c r="AM678" s="468">
        <f t="shared" si="452"/>
        <v>0.77366150811300427</v>
      </c>
      <c r="AN678" s="468">
        <f t="shared" si="452"/>
        <v>0.95760470163862677</v>
      </c>
      <c r="AO678" s="468">
        <f t="shared" si="452"/>
        <v>0.49548669595779693</v>
      </c>
      <c r="AP678" s="468">
        <f t="shared" si="452"/>
        <v>0.98143646315192579</v>
      </c>
      <c r="AQ678" s="468">
        <f t="shared" si="453"/>
        <v>0.65449740425402003</v>
      </c>
      <c r="AT678" s="498">
        <f t="shared" si="454"/>
        <v>2.51011111</v>
      </c>
      <c r="AU678" s="340">
        <f>VLOOKUP($O678,'360'!$A$2:$AN$363,26,FALSE)/100+1/10^(3+AU$476)</f>
        <v>0.1401</v>
      </c>
      <c r="AV678" s="340">
        <f>VLOOKUP($O678,'360'!$A$2:$AN$363,27,FALSE)/100+1/10^(3+AV$476)</f>
        <v>0.7000000999999999</v>
      </c>
      <c r="AW678" s="340">
        <f>VLOOKUP($O678,'360'!$A$2:$AN$363,28,FALSE)/100+1/10^(3+AW$476)</f>
        <v>0.48000999999999999</v>
      </c>
      <c r="AX678" s="340">
        <f>VLOOKUP($O678,'360'!$A$2:$AN$363,29,FALSE)/100+1/10^(3+AX$476)</f>
        <v>0.8100000100000001</v>
      </c>
      <c r="AY678" s="340">
        <f>VLOOKUP($O678,'360'!$A$2:$AN$363,30,FALSE)/100+1/10^(3+AY$476)</f>
        <v>0.38000099999999998</v>
      </c>
      <c r="BA678" s="499" t="str">
        <f t="shared" si="445"/>
        <v>RU BG W</v>
      </c>
      <c r="BB678" s="284" t="str">
        <f t="shared" si="446"/>
        <v>suivre ses idées (et être tout-puissant -BR)</v>
      </c>
    </row>
    <row r="679" spans="1:54" x14ac:dyDescent="0.15">
      <c r="A679" s="432">
        <v>203</v>
      </c>
      <c r="B679" s="457" t="str">
        <f t="shared" si="438"/>
        <v>WR G UB</v>
      </c>
      <c r="C679" s="284" t="str">
        <f t="shared" si="439"/>
        <v>aider le monde -RW- (et vivre en harmonie -GW-)</v>
      </c>
      <c r="D679" s="284" t="str">
        <f t="shared" si="440"/>
        <v>agir pour le bien du monde (et vivre dans la coopération et le partage)</v>
      </c>
      <c r="E679" s="493">
        <f t="shared" si="441"/>
        <v>0.36928035720819813</v>
      </c>
      <c r="F679" s="480" t="str">
        <f t="shared" si="442"/>
        <v>RW.g</v>
      </c>
      <c r="N679" s="284">
        <f t="shared" si="447"/>
        <v>46</v>
      </c>
      <c r="O679" s="494" t="str">
        <f>'360'!A205</f>
        <v>RU GW B</v>
      </c>
      <c r="P679" s="284" t="str">
        <f t="shared" si="443"/>
        <v>partager ses idées (et vivre dans la joie collective)</v>
      </c>
      <c r="Q679" s="432" t="str">
        <f>VLOOKUP(O679,'360'!A204:AN565,13,FALSE)</f>
        <v>R</v>
      </c>
      <c r="R679" s="432" t="str">
        <f>VLOOKUP(O679,'360'!A204:AN565,14,FALSE)</f>
        <v>U</v>
      </c>
      <c r="S679" s="432" t="str">
        <f>VLOOKUP(O679,'360'!A204:AN565,15,FALSE)</f>
        <v>G</v>
      </c>
      <c r="T679" s="432" t="str">
        <f>VLOOKUP(O679,'360'!A204:AN565,16,FALSE)</f>
        <v>W</v>
      </c>
      <c r="U679" s="432" t="str">
        <f>VLOOKUP(O679,'360'!A204:AN565,17,FALSE)</f>
        <v>B</v>
      </c>
      <c r="W679" s="478">
        <f t="shared" si="448"/>
        <v>0.47641922213511995</v>
      </c>
      <c r="X679" s="478">
        <f t="shared" si="448"/>
        <v>0.95760470163862677</v>
      </c>
      <c r="Y679" s="478">
        <f t="shared" si="448"/>
        <v>0.58867659956005192</v>
      </c>
      <c r="Z679" s="478">
        <f t="shared" si="448"/>
        <v>0.98143646315192579</v>
      </c>
      <c r="AA679" s="478">
        <f t="shared" si="449"/>
        <v>0.8267331100163785</v>
      </c>
      <c r="AB679" s="1582">
        <f t="shared" si="450"/>
        <v>0.71787671681536624</v>
      </c>
      <c r="AG679" s="1584">
        <f t="shared" si="451"/>
        <v>0.62383562242048829</v>
      </c>
      <c r="AL679" s="497">
        <f t="shared" si="444"/>
        <v>0.71787671681536624</v>
      </c>
      <c r="AM679" s="468">
        <f t="shared" si="452"/>
        <v>0.47641922213511995</v>
      </c>
      <c r="AN679" s="468">
        <f t="shared" si="452"/>
        <v>0.95760470163862677</v>
      </c>
      <c r="AO679" s="468">
        <f t="shared" si="452"/>
        <v>0.58867659956005192</v>
      </c>
      <c r="AP679" s="468">
        <f t="shared" si="452"/>
        <v>0.98143646315192579</v>
      </c>
      <c r="AQ679" s="468">
        <f t="shared" si="453"/>
        <v>0.8267331100163785</v>
      </c>
      <c r="AT679" s="498">
        <f t="shared" si="454"/>
        <v>2.51011111</v>
      </c>
      <c r="AU679" s="340">
        <f>VLOOKUP($O679,'360'!$A$2:$AN$363,26,FALSE)/100+1/10^(3+AU$476)</f>
        <v>0.38009999999999999</v>
      </c>
      <c r="AV679" s="340">
        <f>VLOOKUP($O679,'360'!$A$2:$AN$363,27,FALSE)/100+1/10^(3+AV$476)</f>
        <v>0.7000000999999999</v>
      </c>
      <c r="AW679" s="340">
        <f>VLOOKUP($O679,'360'!$A$2:$AN$363,28,FALSE)/100+1/10^(3+AW$476)</f>
        <v>0.14001000000000002</v>
      </c>
      <c r="AX679" s="340">
        <f>VLOOKUP($O679,'360'!$A$2:$AN$363,29,FALSE)/100+1/10^(3+AX$476)</f>
        <v>0.8100000100000001</v>
      </c>
      <c r="AY679" s="340">
        <f>VLOOKUP($O679,'360'!$A$2:$AN$363,30,FALSE)/100+1/10^(3+AY$476)</f>
        <v>0.48000099999999996</v>
      </c>
      <c r="BA679" s="499" t="str">
        <f t="shared" si="445"/>
        <v>RU GW B</v>
      </c>
      <c r="BB679" s="284" t="str">
        <f t="shared" si="446"/>
        <v>partager ses idées (et vivre dans la joie collective)</v>
      </c>
    </row>
    <row r="680" spans="1:54" x14ac:dyDescent="0.15">
      <c r="A680" s="432">
        <v>204</v>
      </c>
      <c r="B680" s="457" t="str">
        <f t="shared" si="438"/>
        <v>BR UW G</v>
      </c>
      <c r="C680" s="284" t="str">
        <f t="shared" si="439"/>
        <v>intervenir* (et réussir coûte que coûte -UB-)</v>
      </c>
      <c r="D680" s="284" t="str">
        <f t="shared" si="440"/>
        <v>vivre en imposant ses décisions (et atteindre ses objectifs avec fermeté)</v>
      </c>
      <c r="E680" s="493">
        <f t="shared" si="441"/>
        <v>0.36815650421697699</v>
      </c>
      <c r="F680" s="480" t="str">
        <f t="shared" si="442"/>
        <v>BR/g</v>
      </c>
      <c r="N680" s="284">
        <f t="shared" si="447"/>
        <v>10</v>
      </c>
      <c r="O680" s="494" t="str">
        <f>'360'!A206</f>
        <v>RU GB W</v>
      </c>
      <c r="P680" s="284" t="str">
        <f t="shared" si="443"/>
        <v>suivre ses idées (et vivre avec légèreté)</v>
      </c>
      <c r="Q680" s="432" t="str">
        <f>VLOOKUP(O680,'360'!A205:AN566,13,FALSE)</f>
        <v>R</v>
      </c>
      <c r="R680" s="432" t="str">
        <f>VLOOKUP(O680,'360'!A205:AN566,14,FALSE)</f>
        <v>U</v>
      </c>
      <c r="S680" s="432" t="str">
        <f>VLOOKUP(O680,'360'!A205:AN566,15,FALSE)</f>
        <v>G</v>
      </c>
      <c r="T680" s="432" t="str">
        <f>VLOOKUP(O680,'360'!A205:AN566,16,FALSE)</f>
        <v>B</v>
      </c>
      <c r="U680" s="432" t="str">
        <f>VLOOKUP(O680,'360'!A205:AN566,17,FALSE)</f>
        <v>W</v>
      </c>
      <c r="W680" s="478">
        <f t="shared" si="448"/>
        <v>0.77366150811300427</v>
      </c>
      <c r="X680" s="478">
        <f t="shared" si="448"/>
        <v>0.95760470163862677</v>
      </c>
      <c r="Y680" s="478">
        <f t="shared" si="448"/>
        <v>0.62587450047815085</v>
      </c>
      <c r="Z680" s="478">
        <f t="shared" si="448"/>
        <v>0.98143646315192579</v>
      </c>
      <c r="AA680" s="478">
        <f t="shared" si="449"/>
        <v>0.8267331100163785</v>
      </c>
      <c r="AB680" s="1582">
        <f t="shared" si="450"/>
        <v>0.8243970589916142</v>
      </c>
      <c r="AG680" s="1584">
        <f t="shared" si="451"/>
        <v>0.76586274532215226</v>
      </c>
      <c r="AL680" s="497">
        <f t="shared" si="444"/>
        <v>0.8243970589916142</v>
      </c>
      <c r="AM680" s="468">
        <f t="shared" si="452"/>
        <v>0.77366150811300427</v>
      </c>
      <c r="AN680" s="468">
        <f t="shared" si="452"/>
        <v>0.95760470163862677</v>
      </c>
      <c r="AO680" s="468">
        <f t="shared" si="452"/>
        <v>0.62587450047815085</v>
      </c>
      <c r="AP680" s="468">
        <f t="shared" si="452"/>
        <v>0.98143646315192579</v>
      </c>
      <c r="AQ680" s="468">
        <f t="shared" si="453"/>
        <v>0.8267331100163785</v>
      </c>
      <c r="AT680" s="498">
        <f t="shared" si="454"/>
        <v>2.51011111</v>
      </c>
      <c r="AU680" s="340">
        <f>VLOOKUP($O680,'360'!$A$2:$AN$363,26,FALSE)/100+1/10^(3+AU$476)</f>
        <v>0.1401</v>
      </c>
      <c r="AV680" s="340">
        <f>VLOOKUP($O680,'360'!$A$2:$AN$363,27,FALSE)/100+1/10^(3+AV$476)</f>
        <v>0.7000000999999999</v>
      </c>
      <c r="AW680" s="340">
        <f>VLOOKUP($O680,'360'!$A$2:$AN$363,28,FALSE)/100+1/10^(3+AW$476)</f>
        <v>0.38001000000000001</v>
      </c>
      <c r="AX680" s="340">
        <f>VLOOKUP($O680,'360'!$A$2:$AN$363,29,FALSE)/100+1/10^(3+AX$476)</f>
        <v>0.8100000100000001</v>
      </c>
      <c r="AY680" s="340">
        <f>VLOOKUP($O680,'360'!$A$2:$AN$363,30,FALSE)/100+1/10^(3+AY$476)</f>
        <v>0.48000099999999996</v>
      </c>
      <c r="BA680" s="499" t="str">
        <f t="shared" si="445"/>
        <v>RU GB W</v>
      </c>
      <c r="BB680" s="284" t="str">
        <f t="shared" si="446"/>
        <v>suivre ses idées (et vivre avec légèreté)</v>
      </c>
    </row>
    <row r="681" spans="1:54" x14ac:dyDescent="0.15">
      <c r="A681" s="432">
        <v>205</v>
      </c>
      <c r="B681" s="457" t="str">
        <f t="shared" si="438"/>
        <v>G WU BR</v>
      </c>
      <c r="C681" s="284" t="str">
        <f t="shared" si="439"/>
        <v>vivre en douceur (et vivre en accord)</v>
      </c>
      <c r="D681" s="284" t="str">
        <f t="shared" si="440"/>
        <v>apprécier son accord avec la société (et être sain et probe)</v>
      </c>
      <c r="E681" s="493">
        <f t="shared" si="441"/>
        <v>0.36346785097922646</v>
      </c>
      <c r="F681" s="480" t="str">
        <f t="shared" si="442"/>
        <v>G.wu</v>
      </c>
      <c r="N681" s="284">
        <f t="shared" si="447"/>
        <v>249</v>
      </c>
      <c r="O681" s="494" t="str">
        <f>'360'!A207</f>
        <v>RB WU G</v>
      </c>
      <c r="P681" s="284" t="str">
        <f t="shared" si="443"/>
        <v>intervenir* (et faire progresser le monde)</v>
      </c>
      <c r="Q681" s="432" t="str">
        <f>VLOOKUP(O681,'360'!A206:AN567,13,FALSE)</f>
        <v>R</v>
      </c>
      <c r="R681" s="432" t="str">
        <f>VLOOKUP(O681,'360'!A206:AN567,14,FALSE)</f>
        <v>B</v>
      </c>
      <c r="S681" s="432" t="str">
        <f>VLOOKUP(O681,'360'!A206:AN567,15,FALSE)</f>
        <v>W</v>
      </c>
      <c r="T681" s="432" t="str">
        <f>VLOOKUP(O681,'360'!A206:AN567,16,FALSE)</f>
        <v>U</v>
      </c>
      <c r="U681" s="432" t="str">
        <f>VLOOKUP(O681,'360'!A206:AN567,17,FALSE)</f>
        <v>G</v>
      </c>
      <c r="W681" s="478">
        <f t="shared" si="448"/>
        <v>0.37718589113426182</v>
      </c>
      <c r="X681" s="478">
        <f t="shared" si="448"/>
        <v>0.51984261485555272</v>
      </c>
      <c r="Y681" s="478">
        <f t="shared" si="448"/>
        <v>0.33976453040199733</v>
      </c>
      <c r="Z681" s="478">
        <f t="shared" si="448"/>
        <v>0.98143646315192579</v>
      </c>
      <c r="AA681" s="478">
        <f t="shared" si="449"/>
        <v>0.2411317104243596</v>
      </c>
      <c r="AB681" s="1582">
        <f t="shared" si="450"/>
        <v>0.47923987620184821</v>
      </c>
      <c r="AG681" s="1584">
        <f t="shared" si="451"/>
        <v>0.30565316826913097</v>
      </c>
      <c r="AL681" s="497">
        <f t="shared" si="444"/>
        <v>0.47923987620184821</v>
      </c>
      <c r="AM681" s="468">
        <f t="shared" si="452"/>
        <v>0.37718589113426182</v>
      </c>
      <c r="AN681" s="468">
        <f t="shared" si="452"/>
        <v>0.51984261485555272</v>
      </c>
      <c r="AO681" s="468">
        <f t="shared" si="452"/>
        <v>0.33976453040199733</v>
      </c>
      <c r="AP681" s="468">
        <f t="shared" si="452"/>
        <v>0.98143646315192579</v>
      </c>
      <c r="AQ681" s="468">
        <f t="shared" si="453"/>
        <v>0.2411317104243596</v>
      </c>
      <c r="AT681" s="498">
        <f t="shared" si="454"/>
        <v>2.5101111099999995</v>
      </c>
      <c r="AU681" s="340">
        <f>VLOOKUP($O681,'360'!$A$2:$AN$363,26,FALSE)/100+1/10^(3+AU$476)</f>
        <v>0.48009999999999997</v>
      </c>
      <c r="AV681" s="340">
        <f>VLOOKUP($O681,'360'!$A$2:$AN$363,27,FALSE)/100+1/10^(3+AV$476)</f>
        <v>0.38000010000000001</v>
      </c>
      <c r="AW681" s="340">
        <f>VLOOKUP($O681,'360'!$A$2:$AN$363,28,FALSE)/100+1/10^(3+AW$476)</f>
        <v>0.70000999999999991</v>
      </c>
      <c r="AX681" s="340">
        <f>VLOOKUP($O681,'360'!$A$2:$AN$363,29,FALSE)/100+1/10^(3+AX$476)</f>
        <v>0.8100000100000001</v>
      </c>
      <c r="AY681" s="340">
        <f>VLOOKUP($O681,'360'!$A$2:$AN$363,30,FALSE)/100+1/10^(3+AY$476)</f>
        <v>0.14000100000000001</v>
      </c>
      <c r="BA681" s="499" t="str">
        <f t="shared" si="445"/>
        <v>RB WU G</v>
      </c>
      <c r="BB681" s="284" t="str">
        <f t="shared" si="446"/>
        <v>intervenir* (et faire progresser le monde)</v>
      </c>
    </row>
    <row r="682" spans="1:54" x14ac:dyDescent="0.15">
      <c r="A682" s="432">
        <v>206</v>
      </c>
      <c r="B682" s="457" t="str">
        <f t="shared" si="438"/>
        <v>BU WR G</v>
      </c>
      <c r="C682" s="284" t="str">
        <f t="shared" si="439"/>
        <v>réussir coûte que coûte -UB- (et s'imposer au monde)</v>
      </c>
      <c r="D682" s="284" t="str">
        <f t="shared" si="440"/>
        <v>atteindre ses objectifs avec fermeté (et être de ceux qui dictent l'ordre)</v>
      </c>
      <c r="E682" s="493">
        <f t="shared" si="441"/>
        <v>0.35949967936248939</v>
      </c>
      <c r="F682" s="480" t="str">
        <f t="shared" si="442"/>
        <v>UB/g</v>
      </c>
      <c r="N682" s="284">
        <f t="shared" si="447"/>
        <v>286</v>
      </c>
      <c r="O682" s="494" t="str">
        <f>'360'!A208</f>
        <v>RB WG U</v>
      </c>
      <c r="P682" s="284" t="str">
        <f t="shared" si="443"/>
        <v>avoir de suite (et protéger le monde)</v>
      </c>
      <c r="Q682" s="432" t="str">
        <f>VLOOKUP(O682,'360'!A207:AN568,13,FALSE)</f>
        <v>R</v>
      </c>
      <c r="R682" s="432" t="str">
        <f>VLOOKUP(O682,'360'!A207:AN568,14,FALSE)</f>
        <v>B</v>
      </c>
      <c r="S682" s="432" t="str">
        <f>VLOOKUP(O682,'360'!A207:AN568,15,FALSE)</f>
        <v>W</v>
      </c>
      <c r="T682" s="432" t="str">
        <f>VLOOKUP(O682,'360'!A207:AN568,16,FALSE)</f>
        <v>G</v>
      </c>
      <c r="U682" s="432" t="str">
        <f>VLOOKUP(O682,'360'!A207:AN568,17,FALSE)</f>
        <v>U</v>
      </c>
      <c r="W682" s="478">
        <f t="shared" si="448"/>
        <v>0.37718589113426182</v>
      </c>
      <c r="X682" s="478">
        <f t="shared" si="448"/>
        <v>0.1915210497682471</v>
      </c>
      <c r="Y682" s="478">
        <f t="shared" si="448"/>
        <v>0.33976453040199733</v>
      </c>
      <c r="Z682" s="478">
        <f t="shared" si="448"/>
        <v>0.98143646315192579</v>
      </c>
      <c r="AA682" s="478">
        <f t="shared" si="449"/>
        <v>0.65449740425402003</v>
      </c>
      <c r="AB682" s="1582">
        <f t="shared" si="450"/>
        <v>0.41924517176721071</v>
      </c>
      <c r="AG682" s="1584">
        <f t="shared" si="451"/>
        <v>0.22566022902294761</v>
      </c>
      <c r="AL682" s="497">
        <f t="shared" si="444"/>
        <v>0.41924517176721071</v>
      </c>
      <c r="AM682" s="468">
        <f t="shared" si="452"/>
        <v>0.37718589113426182</v>
      </c>
      <c r="AN682" s="468">
        <f t="shared" si="452"/>
        <v>0.1915210497682471</v>
      </c>
      <c r="AO682" s="468">
        <f t="shared" si="452"/>
        <v>0.33976453040199733</v>
      </c>
      <c r="AP682" s="468">
        <f t="shared" si="452"/>
        <v>0.98143646315192579</v>
      </c>
      <c r="AQ682" s="468">
        <f t="shared" si="453"/>
        <v>0.65449740425402003</v>
      </c>
      <c r="AT682" s="498">
        <f t="shared" si="454"/>
        <v>2.51011111</v>
      </c>
      <c r="AU682" s="340">
        <f>VLOOKUP($O682,'360'!$A$2:$AN$363,26,FALSE)/100+1/10^(3+AU$476)</f>
        <v>0.48009999999999997</v>
      </c>
      <c r="AV682" s="340">
        <f>VLOOKUP($O682,'360'!$A$2:$AN$363,27,FALSE)/100+1/10^(3+AV$476)</f>
        <v>0.14000010000000002</v>
      </c>
      <c r="AW682" s="340">
        <f>VLOOKUP($O682,'360'!$A$2:$AN$363,28,FALSE)/100+1/10^(3+AW$476)</f>
        <v>0.70000999999999991</v>
      </c>
      <c r="AX682" s="340">
        <f>VLOOKUP($O682,'360'!$A$2:$AN$363,29,FALSE)/100+1/10^(3+AX$476)</f>
        <v>0.8100000100000001</v>
      </c>
      <c r="AY682" s="340">
        <f>VLOOKUP($O682,'360'!$A$2:$AN$363,30,FALSE)/100+1/10^(3+AY$476)</f>
        <v>0.38000099999999998</v>
      </c>
      <c r="BA682" s="499" t="str">
        <f t="shared" si="445"/>
        <v>RB WG U</v>
      </c>
      <c r="BB682" s="284" t="str">
        <f t="shared" si="446"/>
        <v>avoir de suite (et protéger le monde)</v>
      </c>
    </row>
    <row r="683" spans="1:54" x14ac:dyDescent="0.15">
      <c r="A683" s="432">
        <v>207</v>
      </c>
      <c r="B683" s="457" t="str">
        <f t="shared" si="438"/>
        <v>GR W BU</v>
      </c>
      <c r="C683" s="284" t="str">
        <f t="shared" si="439"/>
        <v>vivre avec festivité (et se fondre dans sa tribu)</v>
      </c>
      <c r="D683" s="284" t="str">
        <f t="shared" si="440"/>
        <v>faire de sa vie une fête (et s'identifier à son groupe)</v>
      </c>
      <c r="E683" s="493">
        <f t="shared" si="441"/>
        <v>0.35654182069812501</v>
      </c>
      <c r="F683" s="480" t="str">
        <f t="shared" si="442"/>
        <v>RG.w</v>
      </c>
      <c r="N683" s="284">
        <f t="shared" si="447"/>
        <v>180</v>
      </c>
      <c r="O683" s="494" t="str">
        <f>'360'!A209</f>
        <v>RB UW G</v>
      </c>
      <c r="P683" s="284" t="str">
        <f t="shared" si="443"/>
        <v>intervenir* (et œuvrer pour le progrès)</v>
      </c>
      <c r="Q683" s="432" t="str">
        <f>VLOOKUP(O683,'360'!A208:AN569,13,FALSE)</f>
        <v>R</v>
      </c>
      <c r="R683" s="432" t="str">
        <f>VLOOKUP(O683,'360'!A208:AN569,14,FALSE)</f>
        <v>B</v>
      </c>
      <c r="S683" s="432" t="str">
        <f>VLOOKUP(O683,'360'!A208:AN569,15,FALSE)</f>
        <v>U</v>
      </c>
      <c r="T683" s="432" t="str">
        <f>VLOOKUP(O683,'360'!A208:AN569,16,FALSE)</f>
        <v>W</v>
      </c>
      <c r="U683" s="432" t="str">
        <f>VLOOKUP(O683,'360'!A208:AN569,17,FALSE)</f>
        <v>G</v>
      </c>
      <c r="W683" s="478">
        <f t="shared" si="448"/>
        <v>0.47641922213511995</v>
      </c>
      <c r="X683" s="478">
        <f t="shared" si="448"/>
        <v>0.65664326697526332</v>
      </c>
      <c r="Y683" s="478">
        <f t="shared" si="448"/>
        <v>0.33976453040199733</v>
      </c>
      <c r="Z683" s="478">
        <f t="shared" si="448"/>
        <v>0.98143646315192579</v>
      </c>
      <c r="AA683" s="478">
        <f t="shared" si="449"/>
        <v>0.2411317104243596</v>
      </c>
      <c r="AB683" s="1582">
        <f t="shared" si="450"/>
        <v>0.54879782710072378</v>
      </c>
      <c r="AG683" s="1584">
        <f t="shared" si="451"/>
        <v>0.39839710280096502</v>
      </c>
      <c r="AL683" s="497">
        <f t="shared" si="444"/>
        <v>0.54879782710072378</v>
      </c>
      <c r="AM683" s="468">
        <f t="shared" si="452"/>
        <v>0.47641922213511995</v>
      </c>
      <c r="AN683" s="468">
        <f t="shared" si="452"/>
        <v>0.65664326697526332</v>
      </c>
      <c r="AO683" s="468">
        <f t="shared" si="452"/>
        <v>0.33976453040199733</v>
      </c>
      <c r="AP683" s="468">
        <f t="shared" si="452"/>
        <v>0.98143646315192579</v>
      </c>
      <c r="AQ683" s="468">
        <f t="shared" si="453"/>
        <v>0.2411317104243596</v>
      </c>
      <c r="AT683" s="498">
        <f t="shared" si="454"/>
        <v>2.5101111099999995</v>
      </c>
      <c r="AU683" s="340">
        <f>VLOOKUP($O683,'360'!$A$2:$AN$363,26,FALSE)/100+1/10^(3+AU$476)</f>
        <v>0.38009999999999999</v>
      </c>
      <c r="AV683" s="340">
        <f>VLOOKUP($O683,'360'!$A$2:$AN$363,27,FALSE)/100+1/10^(3+AV$476)</f>
        <v>0.48000009999999999</v>
      </c>
      <c r="AW683" s="340">
        <f>VLOOKUP($O683,'360'!$A$2:$AN$363,28,FALSE)/100+1/10^(3+AW$476)</f>
        <v>0.70000999999999991</v>
      </c>
      <c r="AX683" s="340">
        <f>VLOOKUP($O683,'360'!$A$2:$AN$363,29,FALSE)/100+1/10^(3+AX$476)</f>
        <v>0.8100000100000001</v>
      </c>
      <c r="AY683" s="340">
        <f>VLOOKUP($O683,'360'!$A$2:$AN$363,30,FALSE)/100+1/10^(3+AY$476)</f>
        <v>0.14000100000000001</v>
      </c>
      <c r="BA683" s="499" t="str">
        <f t="shared" si="445"/>
        <v>RB UW G</v>
      </c>
      <c r="BB683" s="284" t="str">
        <f t="shared" si="446"/>
        <v>intervenir* (et œuvrer pour le progrès)</v>
      </c>
    </row>
    <row r="684" spans="1:54" x14ac:dyDescent="0.15">
      <c r="A684" s="432">
        <v>208</v>
      </c>
      <c r="B684" s="457" t="str">
        <f t="shared" si="438"/>
        <v>G RB WU</v>
      </c>
      <c r="C684" s="284" t="str">
        <f t="shared" si="439"/>
        <v>profiter de la vie (et vivre spontané -RG-)</v>
      </c>
      <c r="D684" s="284" t="str">
        <f t="shared" si="440"/>
        <v>vivre une vie merveilleuse (et agir en toute impulsivité)</v>
      </c>
      <c r="E684" s="493">
        <f t="shared" si="441"/>
        <v>0.35499809357689288</v>
      </c>
      <c r="F684" s="480" t="str">
        <f t="shared" si="442"/>
        <v>G.br</v>
      </c>
      <c r="N684" s="284">
        <f t="shared" si="447"/>
        <v>69</v>
      </c>
      <c r="O684" s="494" t="str">
        <f>'360'!A210</f>
        <v>RB UG W</v>
      </c>
      <c r="P684" s="284" t="str">
        <f t="shared" si="443"/>
        <v>être tout-puissant -BR (et suivre ses idées)</v>
      </c>
      <c r="Q684" s="432" t="str">
        <f>VLOOKUP(O684,'360'!A209:AN570,13,FALSE)</f>
        <v>R</v>
      </c>
      <c r="R684" s="432" t="str">
        <f>VLOOKUP(O684,'360'!A209:AN570,14,FALSE)</f>
        <v>B</v>
      </c>
      <c r="S684" s="432" t="str">
        <f>VLOOKUP(O684,'360'!A209:AN570,15,FALSE)</f>
        <v>U</v>
      </c>
      <c r="T684" s="432" t="str">
        <f>VLOOKUP(O684,'360'!A209:AN570,16,FALSE)</f>
        <v>G</v>
      </c>
      <c r="U684" s="432" t="str">
        <f>VLOOKUP(O684,'360'!A209:AN570,17,FALSE)</f>
        <v>W</v>
      </c>
      <c r="W684" s="478">
        <f t="shared" si="448"/>
        <v>0.77366150811300427</v>
      </c>
      <c r="X684" s="478">
        <f t="shared" si="448"/>
        <v>0.65664326697526332</v>
      </c>
      <c r="Y684" s="478">
        <f t="shared" si="448"/>
        <v>0.33976453040199733</v>
      </c>
      <c r="Z684" s="478">
        <f t="shared" si="448"/>
        <v>0.98143646315192579</v>
      </c>
      <c r="AA684" s="478">
        <f t="shared" si="449"/>
        <v>0.65449740425402003</v>
      </c>
      <c r="AB684" s="1582">
        <f t="shared" si="450"/>
        <v>0.67543630201532923</v>
      </c>
      <c r="AG684" s="1584">
        <f t="shared" si="451"/>
        <v>0.56724840268710564</v>
      </c>
      <c r="AL684" s="497">
        <f t="shared" si="444"/>
        <v>0.67543630201532923</v>
      </c>
      <c r="AM684" s="468">
        <f t="shared" si="452"/>
        <v>0.77366150811300427</v>
      </c>
      <c r="AN684" s="468">
        <f t="shared" si="452"/>
        <v>0.65664326697526332</v>
      </c>
      <c r="AO684" s="468">
        <f t="shared" si="452"/>
        <v>0.33976453040199733</v>
      </c>
      <c r="AP684" s="468">
        <f t="shared" si="452"/>
        <v>0.98143646315192579</v>
      </c>
      <c r="AQ684" s="468">
        <f t="shared" si="453"/>
        <v>0.65449740425402003</v>
      </c>
      <c r="AT684" s="498">
        <f t="shared" si="454"/>
        <v>2.51011111</v>
      </c>
      <c r="AU684" s="340">
        <f>VLOOKUP($O684,'360'!$A$2:$AN$363,26,FALSE)/100+1/10^(3+AU$476)</f>
        <v>0.1401</v>
      </c>
      <c r="AV684" s="340">
        <f>VLOOKUP($O684,'360'!$A$2:$AN$363,27,FALSE)/100+1/10^(3+AV$476)</f>
        <v>0.48000009999999999</v>
      </c>
      <c r="AW684" s="340">
        <f>VLOOKUP($O684,'360'!$A$2:$AN$363,28,FALSE)/100+1/10^(3+AW$476)</f>
        <v>0.70000999999999991</v>
      </c>
      <c r="AX684" s="340">
        <f>VLOOKUP($O684,'360'!$A$2:$AN$363,29,FALSE)/100+1/10^(3+AX$476)</f>
        <v>0.8100000100000001</v>
      </c>
      <c r="AY684" s="340">
        <f>VLOOKUP($O684,'360'!$A$2:$AN$363,30,FALSE)/100+1/10^(3+AY$476)</f>
        <v>0.38000099999999998</v>
      </c>
      <c r="BA684" s="499" t="str">
        <f t="shared" si="445"/>
        <v>RB UG W</v>
      </c>
      <c r="BB684" s="284" t="str">
        <f t="shared" si="446"/>
        <v>être tout-puissant -BR (et suivre ses idées)</v>
      </c>
    </row>
    <row r="685" spans="1:54" x14ac:dyDescent="0.15">
      <c r="A685" s="432">
        <v>209</v>
      </c>
      <c r="B685" s="457" t="str">
        <f t="shared" si="438"/>
        <v>UB WR G</v>
      </c>
      <c r="C685" s="284" t="str">
        <f t="shared" si="439"/>
        <v>réussir coûte que coûte -UB- (et apporter de l'ordre au monde)</v>
      </c>
      <c r="D685" s="284" t="str">
        <f t="shared" si="440"/>
        <v>atteindre ses objectifs avec fermeté (et rendre l'organisation efficace)</v>
      </c>
      <c r="E685" s="493">
        <f t="shared" si="441"/>
        <v>0.3521958644176002</v>
      </c>
      <c r="F685" s="480" t="str">
        <f t="shared" si="442"/>
        <v>UB/g</v>
      </c>
      <c r="N685" s="284">
        <f t="shared" si="447"/>
        <v>264</v>
      </c>
      <c r="O685" s="494" t="str">
        <f>'360'!A211</f>
        <v>RB GW U</v>
      </c>
      <c r="P685" s="284" t="str">
        <f t="shared" si="443"/>
        <v>avoir de suite (et vivre spontané -RG-)</v>
      </c>
      <c r="Q685" s="432" t="str">
        <f>VLOOKUP(O685,'360'!A210:AN571,13,FALSE)</f>
        <v>R</v>
      </c>
      <c r="R685" s="432" t="str">
        <f>VLOOKUP(O685,'360'!A210:AN571,14,FALSE)</f>
        <v>B</v>
      </c>
      <c r="S685" s="432" t="str">
        <f>VLOOKUP(O685,'360'!A210:AN571,15,FALSE)</f>
        <v>G</v>
      </c>
      <c r="T685" s="432" t="str">
        <f>VLOOKUP(O685,'360'!A210:AN571,16,FALSE)</f>
        <v>W</v>
      </c>
      <c r="U685" s="432" t="str">
        <f>VLOOKUP(O685,'360'!A210:AN571,17,FALSE)</f>
        <v>U</v>
      </c>
      <c r="W685" s="478">
        <f t="shared" si="448"/>
        <v>0.47641922213511995</v>
      </c>
      <c r="X685" s="478">
        <f t="shared" si="448"/>
        <v>0.1915210497682471</v>
      </c>
      <c r="Y685" s="478">
        <f t="shared" si="448"/>
        <v>0.33976453040199733</v>
      </c>
      <c r="Z685" s="478">
        <f t="shared" si="448"/>
        <v>0.98143646315192579</v>
      </c>
      <c r="AA685" s="478">
        <f t="shared" si="449"/>
        <v>0.8267331100163785</v>
      </c>
      <c r="AB685" s="1582">
        <f t="shared" si="450"/>
        <v>0.46380532915165396</v>
      </c>
      <c r="AG685" s="1584">
        <f t="shared" si="451"/>
        <v>0.28507377220220526</v>
      </c>
      <c r="AL685" s="497">
        <f t="shared" si="444"/>
        <v>0.46380532915165396</v>
      </c>
      <c r="AM685" s="468">
        <f t="shared" si="452"/>
        <v>0.47641922213511995</v>
      </c>
      <c r="AN685" s="468">
        <f t="shared" si="452"/>
        <v>0.1915210497682471</v>
      </c>
      <c r="AO685" s="468">
        <f t="shared" si="452"/>
        <v>0.33976453040199733</v>
      </c>
      <c r="AP685" s="468">
        <f t="shared" si="452"/>
        <v>0.98143646315192579</v>
      </c>
      <c r="AQ685" s="468">
        <f t="shared" si="453"/>
        <v>0.8267331100163785</v>
      </c>
      <c r="AT685" s="498">
        <f t="shared" si="454"/>
        <v>2.51011111</v>
      </c>
      <c r="AU685" s="340">
        <f>VLOOKUP($O685,'360'!$A$2:$AN$363,26,FALSE)/100+1/10^(3+AU$476)</f>
        <v>0.38009999999999999</v>
      </c>
      <c r="AV685" s="340">
        <f>VLOOKUP($O685,'360'!$A$2:$AN$363,27,FALSE)/100+1/10^(3+AV$476)</f>
        <v>0.14000010000000002</v>
      </c>
      <c r="AW685" s="340">
        <f>VLOOKUP($O685,'360'!$A$2:$AN$363,28,FALSE)/100+1/10^(3+AW$476)</f>
        <v>0.70000999999999991</v>
      </c>
      <c r="AX685" s="340">
        <f>VLOOKUP($O685,'360'!$A$2:$AN$363,29,FALSE)/100+1/10^(3+AX$476)</f>
        <v>0.8100000100000001</v>
      </c>
      <c r="AY685" s="340">
        <f>VLOOKUP($O685,'360'!$A$2:$AN$363,30,FALSE)/100+1/10^(3+AY$476)</f>
        <v>0.48000099999999996</v>
      </c>
      <c r="BA685" s="499" t="str">
        <f t="shared" si="445"/>
        <v>RB GW U</v>
      </c>
      <c r="BB685" s="284" t="str">
        <f t="shared" si="446"/>
        <v>avoir de suite (et vivre spontané -RG-)</v>
      </c>
    </row>
    <row r="686" spans="1:54" x14ac:dyDescent="0.15">
      <c r="A686" s="432">
        <v>210</v>
      </c>
      <c r="B686" s="457" t="str">
        <f t="shared" si="438"/>
        <v>W GU BR</v>
      </c>
      <c r="C686" s="284" t="str">
        <f t="shared" si="439"/>
        <v>cultiver la paix -W- (et vivre en accord)</v>
      </c>
      <c r="D686" s="284" t="str">
        <f t="shared" si="440"/>
        <v>vivre dans un monde de tolérance (et être sain et probe)</v>
      </c>
      <c r="E686" s="493">
        <f t="shared" si="441"/>
        <v>0.3512197619670781</v>
      </c>
      <c r="F686" s="480" t="str">
        <f t="shared" si="442"/>
        <v>W.gu</v>
      </c>
      <c r="N686" s="284">
        <f t="shared" si="447"/>
        <v>88</v>
      </c>
      <c r="O686" s="494" t="str">
        <f>'360'!A212</f>
        <v>RB GU W</v>
      </c>
      <c r="P686" s="284" t="str">
        <f t="shared" si="443"/>
        <v>être tout-puissant -BR (et vivre avec légèreté)</v>
      </c>
      <c r="Q686" s="432" t="str">
        <f>VLOOKUP(O686,'360'!A211:AN572,13,FALSE)</f>
        <v>R</v>
      </c>
      <c r="R686" s="432" t="str">
        <f>VLOOKUP(O686,'360'!A211:AN572,14,FALSE)</f>
        <v>B</v>
      </c>
      <c r="S686" s="432" t="str">
        <f>VLOOKUP(O686,'360'!A211:AN572,15,FALSE)</f>
        <v>G</v>
      </c>
      <c r="T686" s="432" t="str">
        <f>VLOOKUP(O686,'360'!A211:AN572,16,FALSE)</f>
        <v>U</v>
      </c>
      <c r="U686" s="432" t="str">
        <f>VLOOKUP(O686,'360'!A211:AN572,17,FALSE)</f>
        <v>W</v>
      </c>
      <c r="W686" s="478">
        <f t="shared" si="448"/>
        <v>0.77366150811300427</v>
      </c>
      <c r="X686" s="478">
        <f t="shared" si="448"/>
        <v>0.51984261485555272</v>
      </c>
      <c r="Y686" s="478">
        <f t="shared" si="448"/>
        <v>0.33976453040199733</v>
      </c>
      <c r="Z686" s="478">
        <f t="shared" si="448"/>
        <v>0.98143646315192579</v>
      </c>
      <c r="AA686" s="478">
        <f t="shared" si="449"/>
        <v>0.8267331100163785</v>
      </c>
      <c r="AB686" s="1582">
        <f t="shared" si="450"/>
        <v>0.65043850850089702</v>
      </c>
      <c r="AG686" s="1584">
        <f t="shared" si="451"/>
        <v>0.53391801133452932</v>
      </c>
      <c r="AL686" s="497">
        <f t="shared" si="444"/>
        <v>0.65043850850089702</v>
      </c>
      <c r="AM686" s="468">
        <f t="shared" si="452"/>
        <v>0.77366150811300427</v>
      </c>
      <c r="AN686" s="468">
        <f t="shared" si="452"/>
        <v>0.51984261485555272</v>
      </c>
      <c r="AO686" s="468">
        <f t="shared" si="452"/>
        <v>0.33976453040199733</v>
      </c>
      <c r="AP686" s="468">
        <f t="shared" si="452"/>
        <v>0.98143646315192579</v>
      </c>
      <c r="AQ686" s="468">
        <f t="shared" si="453"/>
        <v>0.8267331100163785</v>
      </c>
      <c r="AT686" s="498">
        <f t="shared" si="454"/>
        <v>2.51011111</v>
      </c>
      <c r="AU686" s="340">
        <f>VLOOKUP($O686,'360'!$A$2:$AN$363,26,FALSE)/100+1/10^(3+AU$476)</f>
        <v>0.1401</v>
      </c>
      <c r="AV686" s="340">
        <f>VLOOKUP($O686,'360'!$A$2:$AN$363,27,FALSE)/100+1/10^(3+AV$476)</f>
        <v>0.38000010000000001</v>
      </c>
      <c r="AW686" s="340">
        <f>VLOOKUP($O686,'360'!$A$2:$AN$363,28,FALSE)/100+1/10^(3+AW$476)</f>
        <v>0.70000999999999991</v>
      </c>
      <c r="AX686" s="340">
        <f>VLOOKUP($O686,'360'!$A$2:$AN$363,29,FALSE)/100+1/10^(3+AX$476)</f>
        <v>0.8100000100000001</v>
      </c>
      <c r="AY686" s="340">
        <f>VLOOKUP($O686,'360'!$A$2:$AN$363,30,FALSE)/100+1/10^(3+AY$476)</f>
        <v>0.48000099999999996</v>
      </c>
      <c r="BA686" s="499" t="str">
        <f t="shared" si="445"/>
        <v>RB GU W</v>
      </c>
      <c r="BB686" s="284" t="str">
        <f t="shared" si="446"/>
        <v>être tout-puissant -BR (et vivre avec légèreté)</v>
      </c>
    </row>
    <row r="687" spans="1:54" x14ac:dyDescent="0.15">
      <c r="A687" s="432">
        <v>211</v>
      </c>
      <c r="B687" s="457" t="str">
        <f t="shared" si="438"/>
        <v>W RG UB</v>
      </c>
      <c r="C687" s="284" t="str">
        <f t="shared" si="439"/>
        <v>soutenir ce qui est (et assister le monde)</v>
      </c>
      <c r="D687" s="284" t="str">
        <f t="shared" si="440"/>
        <v>faire perdurer le système en place (et servir la société sans enjeu de pouvoir)</v>
      </c>
      <c r="E687" s="493">
        <f t="shared" si="441"/>
        <v>0.35091275197912664</v>
      </c>
      <c r="F687" s="480" t="str">
        <f t="shared" si="442"/>
        <v>W.rg</v>
      </c>
      <c r="N687" s="284">
        <f t="shared" si="447"/>
        <v>164</v>
      </c>
      <c r="O687" s="494" t="str">
        <f>'360'!A213</f>
        <v>RG WU B</v>
      </c>
      <c r="P687" s="284" t="str">
        <f t="shared" si="443"/>
        <v>vivre dans la joie collective (et assister le monde)</v>
      </c>
      <c r="Q687" s="432" t="str">
        <f>VLOOKUP(O687,'360'!A212:AN573,13,FALSE)</f>
        <v>R</v>
      </c>
      <c r="R687" s="432" t="str">
        <f>VLOOKUP(O687,'360'!A212:AN573,14,FALSE)</f>
        <v>G</v>
      </c>
      <c r="S687" s="432" t="str">
        <f>VLOOKUP(O687,'360'!A212:AN573,15,FALSE)</f>
        <v>W</v>
      </c>
      <c r="T687" s="432" t="str">
        <f>VLOOKUP(O687,'360'!A212:AN573,16,FALSE)</f>
        <v>U</v>
      </c>
      <c r="U687" s="432" t="str">
        <f>VLOOKUP(O687,'360'!A212:AN573,17,FALSE)</f>
        <v>B</v>
      </c>
      <c r="W687" s="478">
        <f t="shared" si="448"/>
        <v>0.37718589113426182</v>
      </c>
      <c r="X687" s="478">
        <f t="shared" si="448"/>
        <v>0.51984261485555272</v>
      </c>
      <c r="Y687" s="478">
        <f t="shared" si="448"/>
        <v>0.58867659956005192</v>
      </c>
      <c r="Z687" s="478">
        <f t="shared" si="448"/>
        <v>0.98143646315192579</v>
      </c>
      <c r="AA687" s="478">
        <f t="shared" si="449"/>
        <v>0.82942696546851902</v>
      </c>
      <c r="AB687" s="1582">
        <f t="shared" si="450"/>
        <v>0.56824197370306961</v>
      </c>
      <c r="AG687" s="1584">
        <f t="shared" si="451"/>
        <v>0.42432263160409284</v>
      </c>
      <c r="AL687" s="497">
        <f t="shared" si="444"/>
        <v>0.56824197370306961</v>
      </c>
      <c r="AM687" s="468">
        <f t="shared" si="452"/>
        <v>0.37718589113426182</v>
      </c>
      <c r="AN687" s="468">
        <f t="shared" si="452"/>
        <v>0.51984261485555272</v>
      </c>
      <c r="AO687" s="468">
        <f t="shared" si="452"/>
        <v>0.58867659956005192</v>
      </c>
      <c r="AP687" s="468">
        <f t="shared" si="452"/>
        <v>0.98143646315192579</v>
      </c>
      <c r="AQ687" s="468">
        <f t="shared" si="453"/>
        <v>0.82942696546851902</v>
      </c>
      <c r="AT687" s="498">
        <f t="shared" si="454"/>
        <v>2.51011111</v>
      </c>
      <c r="AU687" s="340">
        <f>VLOOKUP($O687,'360'!$A$2:$AN$363,26,FALSE)/100+1/10^(3+AU$476)</f>
        <v>0.48009999999999997</v>
      </c>
      <c r="AV687" s="340">
        <f>VLOOKUP($O687,'360'!$A$2:$AN$363,27,FALSE)/100+1/10^(3+AV$476)</f>
        <v>0.38000010000000001</v>
      </c>
      <c r="AW687" s="340">
        <f>VLOOKUP($O687,'360'!$A$2:$AN$363,28,FALSE)/100+1/10^(3+AW$476)</f>
        <v>0.14001000000000002</v>
      </c>
      <c r="AX687" s="340">
        <f>VLOOKUP($O687,'360'!$A$2:$AN$363,29,FALSE)/100+1/10^(3+AX$476)</f>
        <v>0.8100000100000001</v>
      </c>
      <c r="AY687" s="340">
        <f>VLOOKUP($O687,'360'!$A$2:$AN$363,30,FALSE)/100+1/10^(3+AY$476)</f>
        <v>0.70000099999999998</v>
      </c>
      <c r="BA687" s="499" t="str">
        <f t="shared" si="445"/>
        <v>RG WU B</v>
      </c>
      <c r="BB687" s="284" t="str">
        <f t="shared" si="446"/>
        <v>vivre dans la joie collective (et assister le monde)</v>
      </c>
    </row>
    <row r="688" spans="1:54" x14ac:dyDescent="0.15">
      <c r="A688" s="432">
        <v>212</v>
      </c>
      <c r="B688" s="457" t="str">
        <f t="shared" si="438"/>
        <v>R WG BU</v>
      </c>
      <c r="C688" s="284" t="str">
        <f t="shared" si="439"/>
        <v>inspirer le monde (et protéger le monde)</v>
      </c>
      <c r="D688" s="284" t="str">
        <f t="shared" si="440"/>
        <v>être celui dont on suit les idées (et prémunir la société de toute menace)</v>
      </c>
      <c r="E688" s="493">
        <f t="shared" si="441"/>
        <v>0.34702772211932897</v>
      </c>
      <c r="F688" s="480" t="str">
        <f t="shared" si="442"/>
        <v>R.gw</v>
      </c>
      <c r="N688" s="284">
        <f t="shared" si="447"/>
        <v>242</v>
      </c>
      <c r="O688" s="494" t="str">
        <f>'360'!A214</f>
        <v>RG WB U</v>
      </c>
      <c r="P688" s="284" t="str">
        <f t="shared" si="443"/>
        <v>vivre spontané -RG- (et protéger le monde)</v>
      </c>
      <c r="Q688" s="432" t="str">
        <f>VLOOKUP(O688,'360'!A213:AN574,13,FALSE)</f>
        <v>R</v>
      </c>
      <c r="R688" s="432" t="str">
        <f>VLOOKUP(O688,'360'!A213:AN574,14,FALSE)</f>
        <v>G</v>
      </c>
      <c r="S688" s="432" t="str">
        <f>VLOOKUP(O688,'360'!A213:AN574,15,FALSE)</f>
        <v>W</v>
      </c>
      <c r="T688" s="432" t="str">
        <f>VLOOKUP(O688,'360'!A213:AN574,16,FALSE)</f>
        <v>B</v>
      </c>
      <c r="U688" s="432" t="str">
        <f>VLOOKUP(O688,'360'!A213:AN574,17,FALSE)</f>
        <v>U</v>
      </c>
      <c r="W688" s="478">
        <f t="shared" si="448"/>
        <v>0.37718589113426182</v>
      </c>
      <c r="X688" s="478">
        <f t="shared" si="448"/>
        <v>0.1915210497682471</v>
      </c>
      <c r="Y688" s="478">
        <f t="shared" si="448"/>
        <v>0.62587450047815085</v>
      </c>
      <c r="Z688" s="478">
        <f t="shared" si="448"/>
        <v>0.98143646315192579</v>
      </c>
      <c r="AA688" s="478">
        <f t="shared" si="449"/>
        <v>0.82942696546851902</v>
      </c>
      <c r="AB688" s="1582">
        <f t="shared" si="450"/>
        <v>0.48812913653007473</v>
      </c>
      <c r="AG688" s="1584">
        <f t="shared" si="451"/>
        <v>0.31750551537343297</v>
      </c>
      <c r="AL688" s="497">
        <f t="shared" si="444"/>
        <v>0.48812913653007473</v>
      </c>
      <c r="AM688" s="468">
        <f t="shared" si="452"/>
        <v>0.37718589113426182</v>
      </c>
      <c r="AN688" s="468">
        <f t="shared" si="452"/>
        <v>0.1915210497682471</v>
      </c>
      <c r="AO688" s="468">
        <f t="shared" si="452"/>
        <v>0.62587450047815085</v>
      </c>
      <c r="AP688" s="468">
        <f t="shared" si="452"/>
        <v>0.98143646315192579</v>
      </c>
      <c r="AQ688" s="468">
        <f t="shared" si="453"/>
        <v>0.82942696546851902</v>
      </c>
      <c r="AT688" s="498">
        <f t="shared" si="454"/>
        <v>2.51011111</v>
      </c>
      <c r="AU688" s="340">
        <f>VLOOKUP($O688,'360'!$A$2:$AN$363,26,FALSE)/100+1/10^(3+AU$476)</f>
        <v>0.48009999999999997</v>
      </c>
      <c r="AV688" s="340">
        <f>VLOOKUP($O688,'360'!$A$2:$AN$363,27,FALSE)/100+1/10^(3+AV$476)</f>
        <v>0.14000010000000002</v>
      </c>
      <c r="AW688" s="340">
        <f>VLOOKUP($O688,'360'!$A$2:$AN$363,28,FALSE)/100+1/10^(3+AW$476)</f>
        <v>0.38001000000000001</v>
      </c>
      <c r="AX688" s="340">
        <f>VLOOKUP($O688,'360'!$A$2:$AN$363,29,FALSE)/100+1/10^(3+AX$476)</f>
        <v>0.8100000100000001</v>
      </c>
      <c r="AY688" s="340">
        <f>VLOOKUP($O688,'360'!$A$2:$AN$363,30,FALSE)/100+1/10^(3+AY$476)</f>
        <v>0.70000099999999998</v>
      </c>
      <c r="BA688" s="499" t="str">
        <f t="shared" si="445"/>
        <v>RG WB U</v>
      </c>
      <c r="BB688" s="284" t="str">
        <f t="shared" si="446"/>
        <v>vivre spontané -RG- (et protéger le monde)</v>
      </c>
    </row>
    <row r="689" spans="1:54" x14ac:dyDescent="0.15">
      <c r="A689" s="432">
        <v>213</v>
      </c>
      <c r="B689" s="457" t="str">
        <f t="shared" si="438"/>
        <v>WU BR G</v>
      </c>
      <c r="C689" s="284" t="str">
        <f t="shared" si="439"/>
        <v>apporter de l'ordre au monde (et s'imposer au monde)</v>
      </c>
      <c r="D689" s="284" t="str">
        <f t="shared" si="440"/>
        <v>rendre l'organisation efficace (et être de ceux qui dictent l'ordre)</v>
      </c>
      <c r="E689" s="493">
        <f t="shared" si="441"/>
        <v>0.34504106508884602</v>
      </c>
      <c r="F689" s="480" t="str">
        <f t="shared" si="442"/>
        <v>WU/g</v>
      </c>
      <c r="N689" s="284">
        <f t="shared" si="447"/>
        <v>95</v>
      </c>
      <c r="O689" s="494" t="str">
        <f>'360'!A215</f>
        <v>RG UW B</v>
      </c>
      <c r="P689" s="284" t="str">
        <f t="shared" si="443"/>
        <v>vivre dans la joie collective (et partager ses idées)</v>
      </c>
      <c r="Q689" s="432" t="str">
        <f>VLOOKUP(O689,'360'!A214:AN575,13,FALSE)</f>
        <v>R</v>
      </c>
      <c r="R689" s="432" t="str">
        <f>VLOOKUP(O689,'360'!A214:AN575,14,FALSE)</f>
        <v>G</v>
      </c>
      <c r="S689" s="432" t="str">
        <f>VLOOKUP(O689,'360'!A214:AN575,15,FALSE)</f>
        <v>U</v>
      </c>
      <c r="T689" s="432" t="str">
        <f>VLOOKUP(O689,'360'!A214:AN575,16,FALSE)</f>
        <v>W</v>
      </c>
      <c r="U689" s="432" t="str">
        <f>VLOOKUP(O689,'360'!A214:AN575,17,FALSE)</f>
        <v>B</v>
      </c>
      <c r="W689" s="478">
        <f t="shared" si="448"/>
        <v>0.47641922213511995</v>
      </c>
      <c r="X689" s="478">
        <f t="shared" si="448"/>
        <v>0.65664326697526332</v>
      </c>
      <c r="Y689" s="478">
        <f t="shared" si="448"/>
        <v>0.58867659956005192</v>
      </c>
      <c r="Z689" s="478">
        <f t="shared" si="448"/>
        <v>0.98143646315192579</v>
      </c>
      <c r="AA689" s="478">
        <f t="shared" si="449"/>
        <v>0.82942696546851902</v>
      </c>
      <c r="AB689" s="1582">
        <f t="shared" si="450"/>
        <v>0.63779992460194534</v>
      </c>
      <c r="AG689" s="1584">
        <f t="shared" si="451"/>
        <v>0.51706656613592716</v>
      </c>
      <c r="AL689" s="497">
        <f t="shared" si="444"/>
        <v>0.63779992460194534</v>
      </c>
      <c r="AM689" s="468">
        <f t="shared" si="452"/>
        <v>0.47641922213511995</v>
      </c>
      <c r="AN689" s="468">
        <f t="shared" si="452"/>
        <v>0.65664326697526332</v>
      </c>
      <c r="AO689" s="468">
        <f t="shared" si="452"/>
        <v>0.58867659956005192</v>
      </c>
      <c r="AP689" s="468">
        <f t="shared" si="452"/>
        <v>0.98143646315192579</v>
      </c>
      <c r="AQ689" s="468">
        <f t="shared" si="453"/>
        <v>0.82942696546851902</v>
      </c>
      <c r="AT689" s="498">
        <f t="shared" si="454"/>
        <v>2.51011111</v>
      </c>
      <c r="AU689" s="340">
        <f>VLOOKUP($O689,'360'!$A$2:$AN$363,26,FALSE)/100+1/10^(3+AU$476)</f>
        <v>0.38009999999999999</v>
      </c>
      <c r="AV689" s="340">
        <f>VLOOKUP($O689,'360'!$A$2:$AN$363,27,FALSE)/100+1/10^(3+AV$476)</f>
        <v>0.48000009999999999</v>
      </c>
      <c r="AW689" s="340">
        <f>VLOOKUP($O689,'360'!$A$2:$AN$363,28,FALSE)/100+1/10^(3+AW$476)</f>
        <v>0.14001000000000002</v>
      </c>
      <c r="AX689" s="340">
        <f>VLOOKUP($O689,'360'!$A$2:$AN$363,29,FALSE)/100+1/10^(3+AX$476)</f>
        <v>0.8100000100000001</v>
      </c>
      <c r="AY689" s="340">
        <f>VLOOKUP($O689,'360'!$A$2:$AN$363,30,FALSE)/100+1/10^(3+AY$476)</f>
        <v>0.70000099999999998</v>
      </c>
      <c r="BA689" s="499" t="str">
        <f t="shared" si="445"/>
        <v>RG UW B</v>
      </c>
      <c r="BB689" s="284" t="str">
        <f t="shared" si="446"/>
        <v>vivre dans la joie collective (et partager ses idées)</v>
      </c>
    </row>
    <row r="690" spans="1:54" x14ac:dyDescent="0.15">
      <c r="A690" s="432">
        <v>214</v>
      </c>
      <c r="B690" s="457" t="str">
        <f t="shared" si="438"/>
        <v>GW U BR</v>
      </c>
      <c r="C690" s="284" t="str">
        <f t="shared" si="439"/>
        <v>vivre dans la douceur (et vivre dans la raison)</v>
      </c>
      <c r="D690" s="284" t="str">
        <f t="shared" si="440"/>
        <v>parfaire l'harmonie (et suivre une démarche d'adaptation)</v>
      </c>
      <c r="E690" s="493">
        <f t="shared" si="441"/>
        <v>0.34467289428643583</v>
      </c>
      <c r="F690" s="480" t="str">
        <f t="shared" si="442"/>
        <v>GW.u</v>
      </c>
      <c r="N690" s="284">
        <f t="shared" si="447"/>
        <v>31</v>
      </c>
      <c r="O690" s="494" t="str">
        <f>'360'!A216</f>
        <v>RG UB W</v>
      </c>
      <c r="P690" s="284" t="str">
        <f t="shared" si="443"/>
        <v>vivre avec légèreté (et suivre ses idées)</v>
      </c>
      <c r="Q690" s="432" t="str">
        <f>VLOOKUP(O690,'360'!A215:AN576,13,FALSE)</f>
        <v>R</v>
      </c>
      <c r="R690" s="432" t="str">
        <f>VLOOKUP(O690,'360'!A215:AN576,14,FALSE)</f>
        <v>G</v>
      </c>
      <c r="S690" s="432" t="str">
        <f>VLOOKUP(O690,'360'!A215:AN576,15,FALSE)</f>
        <v>U</v>
      </c>
      <c r="T690" s="432" t="str">
        <f>VLOOKUP(O690,'360'!A215:AN576,16,FALSE)</f>
        <v>B</v>
      </c>
      <c r="U690" s="432" t="str">
        <f>VLOOKUP(O690,'360'!A215:AN576,17,FALSE)</f>
        <v>W</v>
      </c>
      <c r="W690" s="478">
        <f t="shared" si="448"/>
        <v>0.77366150811300427</v>
      </c>
      <c r="X690" s="478">
        <f t="shared" si="448"/>
        <v>0.65664326697526332</v>
      </c>
      <c r="Y690" s="478">
        <f t="shared" si="448"/>
        <v>0.62587450047815085</v>
      </c>
      <c r="Z690" s="478">
        <f t="shared" si="448"/>
        <v>0.98143646315192579</v>
      </c>
      <c r="AA690" s="478">
        <f t="shared" si="449"/>
        <v>0.82942696546851902</v>
      </c>
      <c r="AB690" s="1582">
        <f t="shared" si="450"/>
        <v>0.74432026677819318</v>
      </c>
      <c r="AG690" s="1584">
        <f t="shared" si="451"/>
        <v>0.65909368903759091</v>
      </c>
      <c r="AL690" s="497">
        <f t="shared" si="444"/>
        <v>0.74432026677819318</v>
      </c>
      <c r="AM690" s="468">
        <f t="shared" si="452"/>
        <v>0.77366150811300427</v>
      </c>
      <c r="AN690" s="468">
        <f t="shared" si="452"/>
        <v>0.65664326697526332</v>
      </c>
      <c r="AO690" s="468">
        <f t="shared" si="452"/>
        <v>0.62587450047815085</v>
      </c>
      <c r="AP690" s="468">
        <f t="shared" si="452"/>
        <v>0.98143646315192579</v>
      </c>
      <c r="AQ690" s="468">
        <f t="shared" si="453"/>
        <v>0.82942696546851902</v>
      </c>
      <c r="AT690" s="498">
        <f t="shared" si="454"/>
        <v>2.51011111</v>
      </c>
      <c r="AU690" s="340">
        <f>VLOOKUP($O690,'360'!$A$2:$AN$363,26,FALSE)/100+1/10^(3+AU$476)</f>
        <v>0.1401</v>
      </c>
      <c r="AV690" s="340">
        <f>VLOOKUP($O690,'360'!$A$2:$AN$363,27,FALSE)/100+1/10^(3+AV$476)</f>
        <v>0.48000009999999999</v>
      </c>
      <c r="AW690" s="340">
        <f>VLOOKUP($O690,'360'!$A$2:$AN$363,28,FALSE)/100+1/10^(3+AW$476)</f>
        <v>0.38001000000000001</v>
      </c>
      <c r="AX690" s="340">
        <f>VLOOKUP($O690,'360'!$A$2:$AN$363,29,FALSE)/100+1/10^(3+AX$476)</f>
        <v>0.8100000100000001</v>
      </c>
      <c r="AY690" s="340">
        <f>VLOOKUP($O690,'360'!$A$2:$AN$363,30,FALSE)/100+1/10^(3+AY$476)</f>
        <v>0.70000099999999998</v>
      </c>
      <c r="BA690" s="499" t="str">
        <f t="shared" si="445"/>
        <v>RG UB W</v>
      </c>
      <c r="BB690" s="284" t="str">
        <f t="shared" si="446"/>
        <v>vivre avec légèreté (et suivre ses idées)</v>
      </c>
    </row>
    <row r="691" spans="1:54" x14ac:dyDescent="0.15">
      <c r="A691" s="432">
        <v>215</v>
      </c>
      <c r="B691" s="457" t="str">
        <f t="shared" si="438"/>
        <v>WR UB G</v>
      </c>
      <c r="C691" s="284" t="str">
        <f t="shared" si="439"/>
        <v>faire progresser le monde (et apporter de l'ordre au monde)</v>
      </c>
      <c r="D691" s="284" t="str">
        <f t="shared" si="440"/>
        <v>servir la société avec fermeté (et rendre l'organisation efficace)</v>
      </c>
      <c r="E691" s="493">
        <f t="shared" si="441"/>
        <v>0.34436426848171325</v>
      </c>
      <c r="F691" s="480" t="str">
        <f t="shared" si="442"/>
        <v>RW/g</v>
      </c>
      <c r="N691" s="284">
        <f t="shared" si="447"/>
        <v>234</v>
      </c>
      <c r="O691" s="494" t="str">
        <f>'360'!A217</f>
        <v>RG BW U</v>
      </c>
      <c r="P691" s="284" t="str">
        <f t="shared" si="443"/>
        <v>vivre spontané -RG- (et avoir de suite)</v>
      </c>
      <c r="Q691" s="432" t="str">
        <f>VLOOKUP(O691,'360'!A216:AN577,13,FALSE)</f>
        <v>R</v>
      </c>
      <c r="R691" s="432" t="str">
        <f>VLOOKUP(O691,'360'!A216:AN577,14,FALSE)</f>
        <v>G</v>
      </c>
      <c r="S691" s="432" t="str">
        <f>VLOOKUP(O691,'360'!A216:AN577,15,FALSE)</f>
        <v>B</v>
      </c>
      <c r="T691" s="432" t="str">
        <f>VLOOKUP(O691,'360'!A216:AN577,16,FALSE)</f>
        <v>W</v>
      </c>
      <c r="U691" s="432" t="str">
        <f>VLOOKUP(O691,'360'!A216:AN577,17,FALSE)</f>
        <v>U</v>
      </c>
      <c r="W691" s="478">
        <f t="shared" si="448"/>
        <v>0.47641922213511995</v>
      </c>
      <c r="X691" s="478">
        <f t="shared" si="448"/>
        <v>0.1915210497682471</v>
      </c>
      <c r="Y691" s="478">
        <f t="shared" si="448"/>
        <v>0.49548669595779693</v>
      </c>
      <c r="Z691" s="478">
        <f t="shared" si="448"/>
        <v>0.98143646315192579</v>
      </c>
      <c r="AA691" s="478">
        <f t="shared" si="449"/>
        <v>0.82942696546851902</v>
      </c>
      <c r="AB691" s="1582">
        <f t="shared" si="450"/>
        <v>0.49512935262628999</v>
      </c>
      <c r="AG691" s="1584">
        <f t="shared" si="451"/>
        <v>0.32683913683505333</v>
      </c>
      <c r="AL691" s="497">
        <f t="shared" si="444"/>
        <v>0.49512935262628999</v>
      </c>
      <c r="AM691" s="468">
        <f t="shared" si="452"/>
        <v>0.47641922213511995</v>
      </c>
      <c r="AN691" s="468">
        <f t="shared" si="452"/>
        <v>0.1915210497682471</v>
      </c>
      <c r="AO691" s="468">
        <f t="shared" si="452"/>
        <v>0.49548669595779693</v>
      </c>
      <c r="AP691" s="468">
        <f t="shared" si="452"/>
        <v>0.98143646315192579</v>
      </c>
      <c r="AQ691" s="468">
        <f t="shared" si="453"/>
        <v>0.82942696546851902</v>
      </c>
      <c r="AT691" s="498">
        <f t="shared" si="454"/>
        <v>2.51011111</v>
      </c>
      <c r="AU691" s="340">
        <f>VLOOKUP($O691,'360'!$A$2:$AN$363,26,FALSE)/100+1/10^(3+AU$476)</f>
        <v>0.38009999999999999</v>
      </c>
      <c r="AV691" s="340">
        <f>VLOOKUP($O691,'360'!$A$2:$AN$363,27,FALSE)/100+1/10^(3+AV$476)</f>
        <v>0.14000010000000002</v>
      </c>
      <c r="AW691" s="340">
        <f>VLOOKUP($O691,'360'!$A$2:$AN$363,28,FALSE)/100+1/10^(3+AW$476)</f>
        <v>0.48000999999999999</v>
      </c>
      <c r="AX691" s="340">
        <f>VLOOKUP($O691,'360'!$A$2:$AN$363,29,FALSE)/100+1/10^(3+AX$476)</f>
        <v>0.8100000100000001</v>
      </c>
      <c r="AY691" s="340">
        <f>VLOOKUP($O691,'360'!$A$2:$AN$363,30,FALSE)/100+1/10^(3+AY$476)</f>
        <v>0.70000099999999998</v>
      </c>
      <c r="BA691" s="499" t="str">
        <f t="shared" si="445"/>
        <v>RG BW U</v>
      </c>
      <c r="BB691" s="284" t="str">
        <f t="shared" si="446"/>
        <v>vivre spontané -RG- (et avoir de suite)</v>
      </c>
    </row>
    <row r="692" spans="1:54" x14ac:dyDescent="0.15">
      <c r="A692" s="432">
        <v>216</v>
      </c>
      <c r="B692" s="457" t="str">
        <f t="shared" si="438"/>
        <v>BU W RG</v>
      </c>
      <c r="C692" s="284" t="str">
        <f t="shared" si="439"/>
        <v>parfaire l'agencement du monde (et s'imposer au monde)</v>
      </c>
      <c r="D692" s="284" t="str">
        <f t="shared" si="440"/>
        <v>dompter les difficultés (et être de ceux qui dictent l'ordre)</v>
      </c>
      <c r="E692" s="493">
        <f t="shared" si="441"/>
        <v>0.34409098948104822</v>
      </c>
      <c r="F692" s="480" t="str">
        <f t="shared" si="442"/>
        <v>UB.w</v>
      </c>
      <c r="N692" s="284">
        <f t="shared" si="447"/>
        <v>66</v>
      </c>
      <c r="O692" s="494" t="str">
        <f>'360'!A218</f>
        <v>RG BU W</v>
      </c>
      <c r="P692" s="284" t="str">
        <f t="shared" si="443"/>
        <v>vivre avec légèreté (et être tout-puissant -BR)</v>
      </c>
      <c r="Q692" s="432" t="str">
        <f>VLOOKUP(O692,'360'!A217:AN578,13,FALSE)</f>
        <v>R</v>
      </c>
      <c r="R692" s="432" t="str">
        <f>VLOOKUP(O692,'360'!A217:AN578,14,FALSE)</f>
        <v>G</v>
      </c>
      <c r="S692" s="432" t="str">
        <f>VLOOKUP(O692,'360'!A217:AN578,15,FALSE)</f>
        <v>B</v>
      </c>
      <c r="T692" s="432" t="str">
        <f>VLOOKUP(O692,'360'!A217:AN578,16,FALSE)</f>
        <v>U</v>
      </c>
      <c r="U692" s="432" t="str">
        <f>VLOOKUP(O692,'360'!A217:AN578,17,FALSE)</f>
        <v>W</v>
      </c>
      <c r="W692" s="478">
        <f t="shared" si="448"/>
        <v>0.77366150811300427</v>
      </c>
      <c r="X692" s="478">
        <f t="shared" si="448"/>
        <v>0.51984261485555272</v>
      </c>
      <c r="Y692" s="478">
        <f t="shared" si="448"/>
        <v>0.49548669595779693</v>
      </c>
      <c r="Z692" s="478">
        <f t="shared" si="448"/>
        <v>0.98143646315192579</v>
      </c>
      <c r="AA692" s="478">
        <f t="shared" si="449"/>
        <v>0.82942696546851902</v>
      </c>
      <c r="AB692" s="1582">
        <f t="shared" si="450"/>
        <v>0.68176253197553294</v>
      </c>
      <c r="AG692" s="1584">
        <f t="shared" si="451"/>
        <v>0.57568337596737729</v>
      </c>
      <c r="AL692" s="497">
        <f t="shared" si="444"/>
        <v>0.68176253197553294</v>
      </c>
      <c r="AM692" s="468">
        <f t="shared" si="452"/>
        <v>0.77366150811300427</v>
      </c>
      <c r="AN692" s="468">
        <f t="shared" si="452"/>
        <v>0.51984261485555272</v>
      </c>
      <c r="AO692" s="468">
        <f t="shared" si="452"/>
        <v>0.49548669595779693</v>
      </c>
      <c r="AP692" s="468">
        <f t="shared" si="452"/>
        <v>0.98143646315192579</v>
      </c>
      <c r="AQ692" s="468">
        <f t="shared" si="453"/>
        <v>0.82942696546851902</v>
      </c>
      <c r="AT692" s="498">
        <f t="shared" si="454"/>
        <v>2.51011111</v>
      </c>
      <c r="AU692" s="340">
        <f>VLOOKUP($O692,'360'!$A$2:$AN$363,26,FALSE)/100+1/10^(3+AU$476)</f>
        <v>0.1401</v>
      </c>
      <c r="AV692" s="340">
        <f>VLOOKUP($O692,'360'!$A$2:$AN$363,27,FALSE)/100+1/10^(3+AV$476)</f>
        <v>0.38000010000000001</v>
      </c>
      <c r="AW692" s="340">
        <f>VLOOKUP($O692,'360'!$A$2:$AN$363,28,FALSE)/100+1/10^(3+AW$476)</f>
        <v>0.48000999999999999</v>
      </c>
      <c r="AX692" s="340">
        <f>VLOOKUP($O692,'360'!$A$2:$AN$363,29,FALSE)/100+1/10^(3+AX$476)</f>
        <v>0.8100000100000001</v>
      </c>
      <c r="AY692" s="340">
        <f>VLOOKUP($O692,'360'!$A$2:$AN$363,30,FALSE)/100+1/10^(3+AY$476)</f>
        <v>0.70000099999999998</v>
      </c>
      <c r="BA692" s="499" t="str">
        <f t="shared" si="445"/>
        <v>RG BU W</v>
      </c>
      <c r="BB692" s="284" t="str">
        <f t="shared" si="446"/>
        <v>vivre avec légèreté (et être tout-puissant -BR)</v>
      </c>
    </row>
    <row r="693" spans="1:54" x14ac:dyDescent="0.15">
      <c r="A693" s="432">
        <v>217</v>
      </c>
      <c r="B693" s="457" t="str">
        <f t="shared" si="438"/>
        <v>BR G WU</v>
      </c>
      <c r="C693" s="284" t="str">
        <f t="shared" si="439"/>
        <v>vivre en conquérant (et s'enrichir)</v>
      </c>
      <c r="D693" s="284" t="str">
        <f t="shared" si="440"/>
        <v>propulser le monde dans son sens (et s'entourer du plus de ressources possible)</v>
      </c>
      <c r="E693" s="493">
        <f t="shared" si="441"/>
        <v>0.34352496601233939</v>
      </c>
      <c r="F693" s="480" t="str">
        <f t="shared" si="442"/>
        <v>BR.g</v>
      </c>
      <c r="N693" s="284">
        <f t="shared" si="447"/>
        <v>267</v>
      </c>
      <c r="O693" s="494" t="str">
        <f>'360'!A219</f>
        <v>GW UB R</v>
      </c>
      <c r="P693" s="284" t="str">
        <f t="shared" si="443"/>
        <v>vivre en accord (et vivre dans la raison)</v>
      </c>
      <c r="Q693" s="432" t="str">
        <f>VLOOKUP(O693,'360'!A218:AN579,13,FALSE)</f>
        <v>G</v>
      </c>
      <c r="R693" s="432" t="str">
        <f>VLOOKUP(O693,'360'!A218:AN579,14,FALSE)</f>
        <v>W</v>
      </c>
      <c r="S693" s="432" t="str">
        <f>VLOOKUP(O693,'360'!A218:AN579,15,FALSE)</f>
        <v>U</v>
      </c>
      <c r="T693" s="432" t="str">
        <f>VLOOKUP(O693,'360'!A218:AN579,16,FALSE)</f>
        <v>B</v>
      </c>
      <c r="U693" s="432" t="str">
        <f>VLOOKUP(O693,'360'!A218:AN579,17,FALSE)</f>
        <v>R</v>
      </c>
      <c r="W693" s="478">
        <f t="shared" si="448"/>
        <v>0.25865868637845896</v>
      </c>
      <c r="X693" s="478">
        <f t="shared" si="448"/>
        <v>0.65664326697526332</v>
      </c>
      <c r="Y693" s="478">
        <f t="shared" si="448"/>
        <v>0.62587450047815085</v>
      </c>
      <c r="Z693" s="478">
        <f t="shared" si="448"/>
        <v>0.17610871704278819</v>
      </c>
      <c r="AA693" s="478">
        <f t="shared" si="449"/>
        <v>0.7167888746494494</v>
      </c>
      <c r="AB693" s="1582">
        <f t="shared" si="450"/>
        <v>0.45776642066418832</v>
      </c>
      <c r="AG693" s="1584">
        <f t="shared" si="451"/>
        <v>0.27702189421891776</v>
      </c>
      <c r="AL693" s="497">
        <f t="shared" si="444"/>
        <v>0.45776642066418832</v>
      </c>
      <c r="AM693" s="468">
        <f t="shared" si="452"/>
        <v>0.25865868637845896</v>
      </c>
      <c r="AN693" s="468">
        <f t="shared" si="452"/>
        <v>0.65664326697526332</v>
      </c>
      <c r="AO693" s="468">
        <f t="shared" si="452"/>
        <v>0.62587450047815085</v>
      </c>
      <c r="AP693" s="468">
        <f t="shared" si="452"/>
        <v>0.17610871704278819</v>
      </c>
      <c r="AQ693" s="468">
        <f t="shared" si="453"/>
        <v>0.7167888746494494</v>
      </c>
      <c r="AT693" s="498">
        <f t="shared" si="454"/>
        <v>2.51011111</v>
      </c>
      <c r="AU693" s="340">
        <f>VLOOKUP($O693,'360'!$A$2:$AN$363,26,FALSE)/100+1/10^(3+AU$476)</f>
        <v>0.70009999999999994</v>
      </c>
      <c r="AV693" s="340">
        <f>VLOOKUP($O693,'360'!$A$2:$AN$363,27,FALSE)/100+1/10^(3+AV$476)</f>
        <v>0.48000009999999999</v>
      </c>
      <c r="AW693" s="340">
        <f>VLOOKUP($O693,'360'!$A$2:$AN$363,28,FALSE)/100+1/10^(3+AW$476)</f>
        <v>0.38001000000000001</v>
      </c>
      <c r="AX693" s="340">
        <f>VLOOKUP($O693,'360'!$A$2:$AN$363,29,FALSE)/100+1/10^(3+AX$476)</f>
        <v>0.14000001000000001</v>
      </c>
      <c r="AY693" s="340">
        <f>VLOOKUP($O693,'360'!$A$2:$AN$363,30,FALSE)/100+1/10^(3+AY$476)</f>
        <v>0.81000100000000008</v>
      </c>
      <c r="BA693" s="499" t="str">
        <f t="shared" si="445"/>
        <v>GW UB R</v>
      </c>
      <c r="BB693" s="284" t="str">
        <f t="shared" si="446"/>
        <v>vivre en accord (et vivre dans la raison)</v>
      </c>
    </row>
    <row r="694" spans="1:54" x14ac:dyDescent="0.15">
      <c r="A694" s="432">
        <v>218</v>
      </c>
      <c r="B694" s="457" t="str">
        <f t="shared" si="438"/>
        <v>BU WG R</v>
      </c>
      <c r="C694" s="284" t="str">
        <f t="shared" si="439"/>
        <v>réaliser ses ambitions (et gouverner le monde)</v>
      </c>
      <c r="D694" s="284" t="str">
        <f t="shared" si="440"/>
        <v>atteindre ses objectifs avec discipline (et être parmi les rares qui prennent les décisions)</v>
      </c>
      <c r="E694" s="493">
        <f t="shared" si="441"/>
        <v>0.34257207237431597</v>
      </c>
      <c r="F694" s="480" t="str">
        <f t="shared" si="442"/>
        <v>UB/r</v>
      </c>
      <c r="N694" s="284">
        <f t="shared" si="447"/>
        <v>240</v>
      </c>
      <c r="O694" s="494" t="str">
        <f>'360'!A220</f>
        <v>GW UR B</v>
      </c>
      <c r="P694" s="284" t="str">
        <f t="shared" si="443"/>
        <v>vivre en harmonie -GW- (et vivre en souplesse)</v>
      </c>
      <c r="Q694" s="432" t="str">
        <f>VLOOKUP(O694,'360'!A219:AN580,13,FALSE)</f>
        <v>G</v>
      </c>
      <c r="R694" s="432" t="str">
        <f>VLOOKUP(O694,'360'!A219:AN580,14,FALSE)</f>
        <v>W</v>
      </c>
      <c r="S694" s="432" t="str">
        <f>VLOOKUP(O694,'360'!A219:AN580,15,FALSE)</f>
        <v>U</v>
      </c>
      <c r="T694" s="432" t="str">
        <f>VLOOKUP(O694,'360'!A219:AN580,16,FALSE)</f>
        <v>R</v>
      </c>
      <c r="U694" s="432" t="str">
        <f>VLOOKUP(O694,'360'!A219:AN580,17,FALSE)</f>
        <v>B</v>
      </c>
      <c r="W694" s="478">
        <f t="shared" si="448"/>
        <v>0.25865868637845896</v>
      </c>
      <c r="X694" s="478">
        <f t="shared" si="448"/>
        <v>0.65664326697526332</v>
      </c>
      <c r="Y694" s="478">
        <f t="shared" si="448"/>
        <v>0.58867659956005192</v>
      </c>
      <c r="Z694" s="478">
        <f t="shared" si="448"/>
        <v>0.47800935326609389</v>
      </c>
      <c r="AA694" s="478">
        <f t="shared" si="449"/>
        <v>0.7167888746494494</v>
      </c>
      <c r="AB694" s="1582">
        <f t="shared" si="450"/>
        <v>0.49058025864367599</v>
      </c>
      <c r="AG694" s="1584">
        <f t="shared" si="451"/>
        <v>0.32077367819156799</v>
      </c>
      <c r="AL694" s="497">
        <f t="shared" si="444"/>
        <v>0.49058025864367599</v>
      </c>
      <c r="AM694" s="468">
        <f t="shared" si="452"/>
        <v>0.25865868637845896</v>
      </c>
      <c r="AN694" s="468">
        <f t="shared" si="452"/>
        <v>0.65664326697526332</v>
      </c>
      <c r="AO694" s="468">
        <f t="shared" si="452"/>
        <v>0.58867659956005192</v>
      </c>
      <c r="AP694" s="468">
        <f t="shared" si="452"/>
        <v>0.47800935326609389</v>
      </c>
      <c r="AQ694" s="468">
        <f t="shared" si="453"/>
        <v>0.7167888746494494</v>
      </c>
      <c r="AT694" s="498">
        <f t="shared" si="454"/>
        <v>2.51011111</v>
      </c>
      <c r="AU694" s="340">
        <f>VLOOKUP($O694,'360'!$A$2:$AN$363,26,FALSE)/100+1/10^(3+AU$476)</f>
        <v>0.70009999999999994</v>
      </c>
      <c r="AV694" s="340">
        <f>VLOOKUP($O694,'360'!$A$2:$AN$363,27,FALSE)/100+1/10^(3+AV$476)</f>
        <v>0.48000009999999999</v>
      </c>
      <c r="AW694" s="340">
        <f>VLOOKUP($O694,'360'!$A$2:$AN$363,28,FALSE)/100+1/10^(3+AW$476)</f>
        <v>0.14001000000000002</v>
      </c>
      <c r="AX694" s="340">
        <f>VLOOKUP($O694,'360'!$A$2:$AN$363,29,FALSE)/100+1/10^(3+AX$476)</f>
        <v>0.38000001</v>
      </c>
      <c r="AY694" s="340">
        <f>VLOOKUP($O694,'360'!$A$2:$AN$363,30,FALSE)/100+1/10^(3+AY$476)</f>
        <v>0.81000100000000008</v>
      </c>
      <c r="BA694" s="499" t="str">
        <f t="shared" si="445"/>
        <v>GW UR B</v>
      </c>
      <c r="BB694" s="284" t="str">
        <f t="shared" si="446"/>
        <v>vivre en harmonie -GW- (et vivre en souplesse)</v>
      </c>
    </row>
    <row r="695" spans="1:54" x14ac:dyDescent="0.15">
      <c r="A695" s="432">
        <v>219</v>
      </c>
      <c r="B695" s="457" t="str">
        <f t="shared" si="438"/>
        <v>RW G BU</v>
      </c>
      <c r="C695" s="284" t="str">
        <f t="shared" si="439"/>
        <v>aider le monde -RW- (et vivre spontané -RG-)</v>
      </c>
      <c r="D695" s="284" t="str">
        <f t="shared" si="440"/>
        <v>agir pour le bien du monde (et agir en toute impulsivité)</v>
      </c>
      <c r="E695" s="493">
        <f t="shared" si="441"/>
        <v>0.34133855874772429</v>
      </c>
      <c r="F695" s="480" t="str">
        <f t="shared" si="442"/>
        <v>RW.g</v>
      </c>
      <c r="N695" s="284">
        <f t="shared" si="447"/>
        <v>306</v>
      </c>
      <c r="O695" s="494" t="str">
        <f>'360'!A221</f>
        <v>GW BU R</v>
      </c>
      <c r="P695" s="284" t="str">
        <f t="shared" si="443"/>
        <v>vivre en accord (et construire une vie parfaite)</v>
      </c>
      <c r="Q695" s="432" t="str">
        <f>VLOOKUP(O695,'360'!A220:AN581,13,FALSE)</f>
        <v>G</v>
      </c>
      <c r="R695" s="432" t="str">
        <f>VLOOKUP(O695,'360'!A220:AN581,14,FALSE)</f>
        <v>W</v>
      </c>
      <c r="S695" s="432" t="str">
        <f>VLOOKUP(O695,'360'!A220:AN581,15,FALSE)</f>
        <v>B</v>
      </c>
      <c r="T695" s="432" t="str">
        <f>VLOOKUP(O695,'360'!A220:AN581,16,FALSE)</f>
        <v>U</v>
      </c>
      <c r="U695" s="432" t="str">
        <f>VLOOKUP(O695,'360'!A220:AN581,17,FALSE)</f>
        <v>R</v>
      </c>
      <c r="W695" s="478">
        <f t="shared" si="448"/>
        <v>0.25865868637845896</v>
      </c>
      <c r="X695" s="478">
        <f t="shared" si="448"/>
        <v>0.51984261485555272</v>
      </c>
      <c r="Y695" s="478">
        <f t="shared" si="448"/>
        <v>0.49548669595779693</v>
      </c>
      <c r="Z695" s="478">
        <f t="shared" si="448"/>
        <v>0.17610871704278819</v>
      </c>
      <c r="AA695" s="478">
        <f t="shared" si="449"/>
        <v>0.7167888746494494</v>
      </c>
      <c r="AB695" s="1582">
        <f t="shared" si="450"/>
        <v>0.39520868586152813</v>
      </c>
      <c r="AG695" s="1584">
        <f t="shared" si="451"/>
        <v>0.19361158114870416</v>
      </c>
      <c r="AL695" s="497">
        <f t="shared" si="444"/>
        <v>0.39520868586152813</v>
      </c>
      <c r="AM695" s="468">
        <f t="shared" si="452"/>
        <v>0.25865868637845896</v>
      </c>
      <c r="AN695" s="468">
        <f t="shared" si="452"/>
        <v>0.51984261485555272</v>
      </c>
      <c r="AO695" s="468">
        <f t="shared" si="452"/>
        <v>0.49548669595779693</v>
      </c>
      <c r="AP695" s="468">
        <f t="shared" si="452"/>
        <v>0.17610871704278819</v>
      </c>
      <c r="AQ695" s="468">
        <f t="shared" si="453"/>
        <v>0.7167888746494494</v>
      </c>
      <c r="AT695" s="498">
        <f t="shared" si="454"/>
        <v>2.51011111</v>
      </c>
      <c r="AU695" s="340">
        <f>VLOOKUP($O695,'360'!$A$2:$AN$363,26,FALSE)/100+1/10^(3+AU$476)</f>
        <v>0.70009999999999994</v>
      </c>
      <c r="AV695" s="340">
        <f>VLOOKUP($O695,'360'!$A$2:$AN$363,27,FALSE)/100+1/10^(3+AV$476)</f>
        <v>0.38000010000000001</v>
      </c>
      <c r="AW695" s="340">
        <f>VLOOKUP($O695,'360'!$A$2:$AN$363,28,FALSE)/100+1/10^(3+AW$476)</f>
        <v>0.48000999999999999</v>
      </c>
      <c r="AX695" s="340">
        <f>VLOOKUP($O695,'360'!$A$2:$AN$363,29,FALSE)/100+1/10^(3+AX$476)</f>
        <v>0.14000001000000001</v>
      </c>
      <c r="AY695" s="340">
        <f>VLOOKUP($O695,'360'!$A$2:$AN$363,30,FALSE)/100+1/10^(3+AY$476)</f>
        <v>0.81000100000000008</v>
      </c>
      <c r="BA695" s="499" t="str">
        <f t="shared" si="445"/>
        <v>GW BU R</v>
      </c>
      <c r="BB695" s="284" t="str">
        <f t="shared" si="446"/>
        <v>vivre en accord (et construire une vie parfaite)</v>
      </c>
    </row>
    <row r="696" spans="1:54" x14ac:dyDescent="0.15">
      <c r="A696" s="432">
        <v>220</v>
      </c>
      <c r="B696" s="457" t="str">
        <f t="shared" si="438"/>
        <v>UW BR G</v>
      </c>
      <c r="C696" s="284" t="str">
        <f t="shared" si="439"/>
        <v>apporter de l'ordre au monde (et réussir coûte que coûte -UB-)</v>
      </c>
      <c r="D696" s="284" t="str">
        <f t="shared" si="440"/>
        <v>rendre l'organisation efficace (et atteindre ses objectifs avec fermeté)</v>
      </c>
      <c r="E696" s="493">
        <f t="shared" si="441"/>
        <v>0.34104301756323441</v>
      </c>
      <c r="F696" s="480" t="str">
        <f t="shared" si="442"/>
        <v>WU/g</v>
      </c>
      <c r="N696" s="284">
        <f t="shared" si="447"/>
        <v>344</v>
      </c>
      <c r="O696" s="494" t="str">
        <f>'360'!A222</f>
        <v>GW BR U</v>
      </c>
      <c r="P696" s="284" t="str">
        <f t="shared" si="443"/>
        <v>se fondre dans sa tribu (et s'enrichir)</v>
      </c>
      <c r="Q696" s="432" t="str">
        <f>VLOOKUP(O696,'360'!A221:AN582,13,FALSE)</f>
        <v>G</v>
      </c>
      <c r="R696" s="432" t="str">
        <f>VLOOKUP(O696,'360'!A221:AN582,14,FALSE)</f>
        <v>W</v>
      </c>
      <c r="S696" s="432" t="str">
        <f>VLOOKUP(O696,'360'!A221:AN582,15,FALSE)</f>
        <v>B</v>
      </c>
      <c r="T696" s="432" t="str">
        <f>VLOOKUP(O696,'360'!A221:AN582,16,FALSE)</f>
        <v>R</v>
      </c>
      <c r="U696" s="432" t="str">
        <f>VLOOKUP(O696,'360'!A221:AN582,17,FALSE)</f>
        <v>U</v>
      </c>
      <c r="W696" s="478">
        <f t="shared" si="448"/>
        <v>0.25865868637845896</v>
      </c>
      <c r="X696" s="478">
        <f t="shared" si="448"/>
        <v>0.1915210497682471</v>
      </c>
      <c r="Y696" s="478">
        <f t="shared" si="448"/>
        <v>0.49548669595779693</v>
      </c>
      <c r="Z696" s="478">
        <f t="shared" si="448"/>
        <v>0.47800935326609389</v>
      </c>
      <c r="AA696" s="478">
        <f t="shared" si="449"/>
        <v>0.7167888746494494</v>
      </c>
      <c r="AB696" s="1582">
        <f t="shared" si="450"/>
        <v>0.34790968666802075</v>
      </c>
      <c r="AG696" s="1584">
        <f t="shared" si="451"/>
        <v>0.13054624889069433</v>
      </c>
      <c r="AL696" s="497">
        <f t="shared" si="444"/>
        <v>0.34790968666802075</v>
      </c>
      <c r="AM696" s="468">
        <f t="shared" si="452"/>
        <v>0.25865868637845896</v>
      </c>
      <c r="AN696" s="468">
        <f t="shared" si="452"/>
        <v>0.1915210497682471</v>
      </c>
      <c r="AO696" s="468">
        <f t="shared" si="452"/>
        <v>0.49548669595779693</v>
      </c>
      <c r="AP696" s="468">
        <f t="shared" si="452"/>
        <v>0.47800935326609389</v>
      </c>
      <c r="AQ696" s="468">
        <f t="shared" si="453"/>
        <v>0.7167888746494494</v>
      </c>
      <c r="AT696" s="498">
        <f t="shared" si="454"/>
        <v>2.51011111</v>
      </c>
      <c r="AU696" s="340">
        <f>VLOOKUP($O696,'360'!$A$2:$AN$363,26,FALSE)/100+1/10^(3+AU$476)</f>
        <v>0.70009999999999994</v>
      </c>
      <c r="AV696" s="340">
        <f>VLOOKUP($O696,'360'!$A$2:$AN$363,27,FALSE)/100+1/10^(3+AV$476)</f>
        <v>0.14000010000000002</v>
      </c>
      <c r="AW696" s="340">
        <f>VLOOKUP($O696,'360'!$A$2:$AN$363,28,FALSE)/100+1/10^(3+AW$476)</f>
        <v>0.48000999999999999</v>
      </c>
      <c r="AX696" s="340">
        <f>VLOOKUP($O696,'360'!$A$2:$AN$363,29,FALSE)/100+1/10^(3+AX$476)</f>
        <v>0.38000001</v>
      </c>
      <c r="AY696" s="340">
        <f>VLOOKUP($O696,'360'!$A$2:$AN$363,30,FALSE)/100+1/10^(3+AY$476)</f>
        <v>0.81000100000000008</v>
      </c>
      <c r="BA696" s="499" t="str">
        <f t="shared" si="445"/>
        <v>GW BR U</v>
      </c>
      <c r="BB696" s="284" t="str">
        <f t="shared" si="446"/>
        <v>se fondre dans sa tribu (et s'enrichir)</v>
      </c>
    </row>
    <row r="697" spans="1:54" x14ac:dyDescent="0.15">
      <c r="A697" s="432">
        <v>221</v>
      </c>
      <c r="B697" s="457" t="str">
        <f t="shared" si="438"/>
        <v>G WR UB</v>
      </c>
      <c r="C697" s="284" t="str">
        <f t="shared" si="439"/>
        <v>être heureux -G- (et vivre en harmonie -GW-)</v>
      </c>
      <c r="D697" s="284" t="str">
        <f t="shared" si="440"/>
        <v>apprécier sa vie telle qu'elle est (et vivre dans la coopération et le partage)</v>
      </c>
      <c r="E697" s="493">
        <f t="shared" si="441"/>
        <v>0.34086890576561935</v>
      </c>
      <c r="F697" s="480" t="str">
        <f t="shared" si="442"/>
        <v>G.rw</v>
      </c>
      <c r="N697" s="284">
        <f t="shared" si="447"/>
        <v>258</v>
      </c>
      <c r="O697" s="494" t="str">
        <f>'360'!A223</f>
        <v>GW RU B</v>
      </c>
      <c r="P697" s="284" t="str">
        <f t="shared" si="443"/>
        <v>vivre en harmonie -GW- (et vivre dans la joie collective)</v>
      </c>
      <c r="Q697" s="432" t="str">
        <f>VLOOKUP(O697,'360'!A222:AN583,13,FALSE)</f>
        <v>G</v>
      </c>
      <c r="R697" s="432" t="str">
        <f>VLOOKUP(O697,'360'!A222:AN583,14,FALSE)</f>
        <v>W</v>
      </c>
      <c r="S697" s="432" t="str">
        <f>VLOOKUP(O697,'360'!A222:AN583,15,FALSE)</f>
        <v>R</v>
      </c>
      <c r="T697" s="432" t="str">
        <f>VLOOKUP(O697,'360'!A222:AN583,16,FALSE)</f>
        <v>U</v>
      </c>
      <c r="U697" s="432" t="str">
        <f>VLOOKUP(O697,'360'!A222:AN583,17,FALSE)</f>
        <v>B</v>
      </c>
      <c r="W697" s="478">
        <f t="shared" si="448"/>
        <v>0.25865868637845896</v>
      </c>
      <c r="X697" s="478">
        <f t="shared" si="448"/>
        <v>0.51984261485555272</v>
      </c>
      <c r="Y697" s="478">
        <f t="shared" si="448"/>
        <v>0.58867659956005192</v>
      </c>
      <c r="Z697" s="478">
        <f t="shared" si="448"/>
        <v>0.60380128502580455</v>
      </c>
      <c r="AA697" s="478">
        <f t="shared" si="449"/>
        <v>0.7167888746494494</v>
      </c>
      <c r="AB697" s="1582">
        <f t="shared" si="450"/>
        <v>0.47087234231304803</v>
      </c>
      <c r="AG697" s="1584">
        <f t="shared" si="451"/>
        <v>0.29449645641739736</v>
      </c>
      <c r="AL697" s="497">
        <f t="shared" si="444"/>
        <v>0.47087234231304803</v>
      </c>
      <c r="AM697" s="468">
        <f t="shared" si="452"/>
        <v>0.25865868637845896</v>
      </c>
      <c r="AN697" s="468">
        <f t="shared" si="452"/>
        <v>0.51984261485555272</v>
      </c>
      <c r="AO697" s="468">
        <f t="shared" si="452"/>
        <v>0.58867659956005192</v>
      </c>
      <c r="AP697" s="468">
        <f t="shared" si="452"/>
        <v>0.60380128502580455</v>
      </c>
      <c r="AQ697" s="468">
        <f t="shared" si="453"/>
        <v>0.7167888746494494</v>
      </c>
      <c r="AT697" s="498">
        <f t="shared" si="454"/>
        <v>2.51011111</v>
      </c>
      <c r="AU697" s="340">
        <f>VLOOKUP($O697,'360'!$A$2:$AN$363,26,FALSE)/100+1/10^(3+AU$476)</f>
        <v>0.70009999999999994</v>
      </c>
      <c r="AV697" s="340">
        <f>VLOOKUP($O697,'360'!$A$2:$AN$363,27,FALSE)/100+1/10^(3+AV$476)</f>
        <v>0.38000010000000001</v>
      </c>
      <c r="AW697" s="340">
        <f>VLOOKUP($O697,'360'!$A$2:$AN$363,28,FALSE)/100+1/10^(3+AW$476)</f>
        <v>0.14001000000000002</v>
      </c>
      <c r="AX697" s="340">
        <f>VLOOKUP($O697,'360'!$A$2:$AN$363,29,FALSE)/100+1/10^(3+AX$476)</f>
        <v>0.48000000999999998</v>
      </c>
      <c r="AY697" s="340">
        <f>VLOOKUP($O697,'360'!$A$2:$AN$363,30,FALSE)/100+1/10^(3+AY$476)</f>
        <v>0.81000100000000008</v>
      </c>
      <c r="BA697" s="499" t="str">
        <f t="shared" si="445"/>
        <v>GW RU B</v>
      </c>
      <c r="BB697" s="284" t="str">
        <f t="shared" si="446"/>
        <v>vivre en harmonie -GW- (et vivre dans la joie collective)</v>
      </c>
    </row>
    <row r="698" spans="1:54" x14ac:dyDescent="0.15">
      <c r="A698" s="432">
        <v>222</v>
      </c>
      <c r="B698" s="457" t="str">
        <f t="shared" si="438"/>
        <v>WG U BR</v>
      </c>
      <c r="C698" s="284" t="str">
        <f t="shared" si="439"/>
        <v>vivre dans la douceur (et structurer le monde -WU-)</v>
      </c>
      <c r="D698" s="284" t="str">
        <f t="shared" si="440"/>
        <v>parfaire l'harmonie (et travailler au bon ordre du monde)</v>
      </c>
      <c r="E698" s="493">
        <f t="shared" si="441"/>
        <v>0.33907532360126674</v>
      </c>
      <c r="F698" s="480" t="str">
        <f t="shared" si="442"/>
        <v>GW.u</v>
      </c>
      <c r="N698" s="284">
        <f t="shared" si="447"/>
        <v>310</v>
      </c>
      <c r="O698" s="494" t="str">
        <f>'360'!A224</f>
        <v>GW RB U</v>
      </c>
      <c r="P698" s="284" t="str">
        <f t="shared" si="443"/>
        <v>se fondre dans sa tribu (et vivre spontané -RG-)</v>
      </c>
      <c r="Q698" s="432" t="str">
        <f>VLOOKUP(O698,'360'!A223:AN584,13,FALSE)</f>
        <v>G</v>
      </c>
      <c r="R698" s="432" t="str">
        <f>VLOOKUP(O698,'360'!A223:AN584,14,FALSE)</f>
        <v>W</v>
      </c>
      <c r="S698" s="432" t="str">
        <f>VLOOKUP(O698,'360'!A223:AN584,15,FALSE)</f>
        <v>R</v>
      </c>
      <c r="T698" s="432" t="str">
        <f>VLOOKUP(O698,'360'!A223:AN584,16,FALSE)</f>
        <v>B</v>
      </c>
      <c r="U698" s="432" t="str">
        <f>VLOOKUP(O698,'360'!A223:AN584,17,FALSE)</f>
        <v>U</v>
      </c>
      <c r="W698" s="478">
        <f t="shared" si="448"/>
        <v>0.25865868637845896</v>
      </c>
      <c r="X698" s="478">
        <f t="shared" si="448"/>
        <v>0.1915210497682471</v>
      </c>
      <c r="Y698" s="478">
        <f t="shared" si="448"/>
        <v>0.62587450047815085</v>
      </c>
      <c r="Z698" s="478">
        <f t="shared" si="448"/>
        <v>0.60380128502580455</v>
      </c>
      <c r="AA698" s="478">
        <f t="shared" si="449"/>
        <v>0.7167888746494494</v>
      </c>
      <c r="AB698" s="1582">
        <f t="shared" si="450"/>
        <v>0.39075950514005292</v>
      </c>
      <c r="AG698" s="1584">
        <f t="shared" si="451"/>
        <v>0.18767934018673724</v>
      </c>
      <c r="AL698" s="497">
        <f t="shared" si="444"/>
        <v>0.39075950514005292</v>
      </c>
      <c r="AM698" s="468">
        <f t="shared" si="452"/>
        <v>0.25865868637845896</v>
      </c>
      <c r="AN698" s="468">
        <f t="shared" si="452"/>
        <v>0.1915210497682471</v>
      </c>
      <c r="AO698" s="468">
        <f t="shared" si="452"/>
        <v>0.62587450047815085</v>
      </c>
      <c r="AP698" s="468">
        <f t="shared" si="452"/>
        <v>0.60380128502580455</v>
      </c>
      <c r="AQ698" s="468">
        <f t="shared" si="453"/>
        <v>0.7167888746494494</v>
      </c>
      <c r="AT698" s="498">
        <f t="shared" si="454"/>
        <v>2.51011111</v>
      </c>
      <c r="AU698" s="340">
        <f>VLOOKUP($O698,'360'!$A$2:$AN$363,26,FALSE)/100+1/10^(3+AU$476)</f>
        <v>0.70009999999999994</v>
      </c>
      <c r="AV698" s="340">
        <f>VLOOKUP($O698,'360'!$A$2:$AN$363,27,FALSE)/100+1/10^(3+AV$476)</f>
        <v>0.14000010000000002</v>
      </c>
      <c r="AW698" s="340">
        <f>VLOOKUP($O698,'360'!$A$2:$AN$363,28,FALSE)/100+1/10^(3+AW$476)</f>
        <v>0.38001000000000001</v>
      </c>
      <c r="AX698" s="340">
        <f>VLOOKUP($O698,'360'!$A$2:$AN$363,29,FALSE)/100+1/10^(3+AX$476)</f>
        <v>0.48000000999999998</v>
      </c>
      <c r="AY698" s="340">
        <f>VLOOKUP($O698,'360'!$A$2:$AN$363,30,FALSE)/100+1/10^(3+AY$476)</f>
        <v>0.81000100000000008</v>
      </c>
      <c r="BA698" s="499" t="str">
        <f t="shared" si="445"/>
        <v>GW RB U</v>
      </c>
      <c r="BB698" s="284" t="str">
        <f t="shared" si="446"/>
        <v>se fondre dans sa tribu (et vivre spontané -RG-)</v>
      </c>
    </row>
    <row r="699" spans="1:54" x14ac:dyDescent="0.15">
      <c r="A699" s="432">
        <v>223</v>
      </c>
      <c r="B699" s="457" t="str">
        <f t="shared" si="438"/>
        <v>WR GU B</v>
      </c>
      <c r="C699" s="284" t="str">
        <f t="shared" si="439"/>
        <v>assister le monde (et vivre en harmonie -GW-)</v>
      </c>
      <c r="D699" s="284" t="str">
        <f t="shared" si="440"/>
        <v>servir la société sans enjeu de pouvoir (et vivre dans la coopération et le partage)</v>
      </c>
      <c r="E699" s="493">
        <f t="shared" si="441"/>
        <v>0.33785805411361364</v>
      </c>
      <c r="F699" s="480" t="str">
        <f t="shared" si="442"/>
        <v>RW/b</v>
      </c>
      <c r="N699" s="284">
        <f t="shared" si="447"/>
        <v>153</v>
      </c>
      <c r="O699" s="494" t="str">
        <f>'360'!A225</f>
        <v>GU WB R</v>
      </c>
      <c r="P699" s="284" t="str">
        <f t="shared" si="443"/>
        <v>vivre dans la raison (et vivre en accord)</v>
      </c>
      <c r="Q699" s="432" t="str">
        <f>VLOOKUP(O699,'360'!A224:AN585,13,FALSE)</f>
        <v>G</v>
      </c>
      <c r="R699" s="432" t="str">
        <f>VLOOKUP(O699,'360'!A224:AN585,14,FALSE)</f>
        <v>U</v>
      </c>
      <c r="S699" s="432" t="str">
        <f>VLOOKUP(O699,'360'!A224:AN585,15,FALSE)</f>
        <v>W</v>
      </c>
      <c r="T699" s="432" t="str">
        <f>VLOOKUP(O699,'360'!A224:AN585,16,FALSE)</f>
        <v>B</v>
      </c>
      <c r="U699" s="432" t="str">
        <f>VLOOKUP(O699,'360'!A224:AN585,17,FALSE)</f>
        <v>R</v>
      </c>
      <c r="W699" s="478">
        <f t="shared" si="448"/>
        <v>0.37718589113426182</v>
      </c>
      <c r="X699" s="478">
        <f t="shared" si="448"/>
        <v>0.95760470163862677</v>
      </c>
      <c r="Y699" s="478">
        <f t="shared" si="448"/>
        <v>0.62587450047815085</v>
      </c>
      <c r="Z699" s="478">
        <f t="shared" si="448"/>
        <v>0.17610871704278819</v>
      </c>
      <c r="AA699" s="478">
        <f t="shared" si="449"/>
        <v>0.7167888746494494</v>
      </c>
      <c r="AB699" s="1582">
        <f t="shared" si="450"/>
        <v>0.57753187149301966</v>
      </c>
      <c r="AG699" s="1584">
        <f t="shared" si="451"/>
        <v>0.43670916199069287</v>
      </c>
      <c r="AL699" s="497">
        <f t="shared" si="444"/>
        <v>0.57753187149301966</v>
      </c>
      <c r="AM699" s="468">
        <f t="shared" si="452"/>
        <v>0.37718589113426182</v>
      </c>
      <c r="AN699" s="468">
        <f t="shared" si="452"/>
        <v>0.95760470163862677</v>
      </c>
      <c r="AO699" s="468">
        <f t="shared" si="452"/>
        <v>0.62587450047815085</v>
      </c>
      <c r="AP699" s="468">
        <f t="shared" si="452"/>
        <v>0.17610871704278819</v>
      </c>
      <c r="AQ699" s="468">
        <f t="shared" si="453"/>
        <v>0.7167888746494494</v>
      </c>
      <c r="AT699" s="498">
        <f t="shared" si="454"/>
        <v>2.51011111</v>
      </c>
      <c r="AU699" s="340">
        <f>VLOOKUP($O699,'360'!$A$2:$AN$363,26,FALSE)/100+1/10^(3+AU$476)</f>
        <v>0.48009999999999997</v>
      </c>
      <c r="AV699" s="340">
        <f>VLOOKUP($O699,'360'!$A$2:$AN$363,27,FALSE)/100+1/10^(3+AV$476)</f>
        <v>0.7000000999999999</v>
      </c>
      <c r="AW699" s="340">
        <f>VLOOKUP($O699,'360'!$A$2:$AN$363,28,FALSE)/100+1/10^(3+AW$476)</f>
        <v>0.38001000000000001</v>
      </c>
      <c r="AX699" s="340">
        <f>VLOOKUP($O699,'360'!$A$2:$AN$363,29,FALSE)/100+1/10^(3+AX$476)</f>
        <v>0.14000001000000001</v>
      </c>
      <c r="AY699" s="340">
        <f>VLOOKUP($O699,'360'!$A$2:$AN$363,30,FALSE)/100+1/10^(3+AY$476)</f>
        <v>0.81000100000000008</v>
      </c>
      <c r="BA699" s="499" t="str">
        <f t="shared" si="445"/>
        <v>GU WB R</v>
      </c>
      <c r="BB699" s="284" t="str">
        <f t="shared" si="446"/>
        <v>vivre dans la raison (et vivre en accord)</v>
      </c>
    </row>
    <row r="700" spans="1:54" x14ac:dyDescent="0.15">
      <c r="A700" s="432">
        <v>224</v>
      </c>
      <c r="B700" s="457" t="str">
        <f t="shared" si="438"/>
        <v>BU W GR</v>
      </c>
      <c r="C700" s="284" t="str">
        <f t="shared" si="439"/>
        <v>parfaire l'agencement du monde (et gouverner le monde)</v>
      </c>
      <c r="D700" s="284" t="str">
        <f t="shared" si="440"/>
        <v>dompter les difficultés (et être parmi les rares qui prennent les décisions)</v>
      </c>
      <c r="E700" s="493">
        <f t="shared" si="441"/>
        <v>0.33703781990264253</v>
      </c>
      <c r="F700" s="480" t="str">
        <f t="shared" si="442"/>
        <v>UB.w</v>
      </c>
      <c r="N700" s="284">
        <f t="shared" si="447"/>
        <v>121</v>
      </c>
      <c r="O700" s="494" t="str">
        <f>'360'!A226</f>
        <v>GU WR B</v>
      </c>
      <c r="P700" s="284" t="str">
        <f t="shared" si="443"/>
        <v>vivre en souplesse (et vivre en harmonie -GW-)</v>
      </c>
      <c r="Q700" s="432" t="str">
        <f>VLOOKUP(O700,'360'!A225:AN586,13,FALSE)</f>
        <v>G</v>
      </c>
      <c r="R700" s="432" t="str">
        <f>VLOOKUP(O700,'360'!A225:AN586,14,FALSE)</f>
        <v>U</v>
      </c>
      <c r="S700" s="432" t="str">
        <f>VLOOKUP(O700,'360'!A225:AN586,15,FALSE)</f>
        <v>W</v>
      </c>
      <c r="T700" s="432" t="str">
        <f>VLOOKUP(O700,'360'!A225:AN586,16,FALSE)</f>
        <v>R</v>
      </c>
      <c r="U700" s="432" t="str">
        <f>VLOOKUP(O700,'360'!A225:AN586,17,FALSE)</f>
        <v>B</v>
      </c>
      <c r="W700" s="478">
        <f t="shared" si="448"/>
        <v>0.37718589113426182</v>
      </c>
      <c r="X700" s="478">
        <f t="shared" si="448"/>
        <v>0.95760470163862677</v>
      </c>
      <c r="Y700" s="478">
        <f t="shared" si="448"/>
        <v>0.58867659956005192</v>
      </c>
      <c r="Z700" s="478">
        <f t="shared" si="448"/>
        <v>0.47800935326609389</v>
      </c>
      <c r="AA700" s="478">
        <f t="shared" si="449"/>
        <v>0.7167888746494494</v>
      </c>
      <c r="AB700" s="1582">
        <f t="shared" si="450"/>
        <v>0.61034570947250733</v>
      </c>
      <c r="AG700" s="1584">
        <f t="shared" si="451"/>
        <v>0.4804609459633431</v>
      </c>
      <c r="AL700" s="497">
        <f t="shared" si="444"/>
        <v>0.61034570947250733</v>
      </c>
      <c r="AM700" s="468">
        <f t="shared" si="452"/>
        <v>0.37718589113426182</v>
      </c>
      <c r="AN700" s="468">
        <f t="shared" si="452"/>
        <v>0.95760470163862677</v>
      </c>
      <c r="AO700" s="468">
        <f t="shared" si="452"/>
        <v>0.58867659956005192</v>
      </c>
      <c r="AP700" s="468">
        <f t="shared" si="452"/>
        <v>0.47800935326609389</v>
      </c>
      <c r="AQ700" s="468">
        <f t="shared" si="453"/>
        <v>0.7167888746494494</v>
      </c>
      <c r="AT700" s="498">
        <f t="shared" si="454"/>
        <v>2.51011111</v>
      </c>
      <c r="AU700" s="340">
        <f>VLOOKUP($O700,'360'!$A$2:$AN$363,26,FALSE)/100+1/10^(3+AU$476)</f>
        <v>0.48009999999999997</v>
      </c>
      <c r="AV700" s="340">
        <f>VLOOKUP($O700,'360'!$A$2:$AN$363,27,FALSE)/100+1/10^(3+AV$476)</f>
        <v>0.7000000999999999</v>
      </c>
      <c r="AW700" s="340">
        <f>VLOOKUP($O700,'360'!$A$2:$AN$363,28,FALSE)/100+1/10^(3+AW$476)</f>
        <v>0.14001000000000002</v>
      </c>
      <c r="AX700" s="340">
        <f>VLOOKUP($O700,'360'!$A$2:$AN$363,29,FALSE)/100+1/10^(3+AX$476)</f>
        <v>0.38000001</v>
      </c>
      <c r="AY700" s="340">
        <f>VLOOKUP($O700,'360'!$A$2:$AN$363,30,FALSE)/100+1/10^(3+AY$476)</f>
        <v>0.81000100000000008</v>
      </c>
      <c r="BA700" s="499" t="str">
        <f t="shared" si="445"/>
        <v>GU WR B</v>
      </c>
      <c r="BB700" s="284" t="str">
        <f t="shared" si="446"/>
        <v>vivre en souplesse (et vivre en harmonie -GW-)</v>
      </c>
    </row>
    <row r="701" spans="1:54" x14ac:dyDescent="0.15">
      <c r="A701" s="432">
        <v>225</v>
      </c>
      <c r="B701" s="457" t="str">
        <f t="shared" si="438"/>
        <v>UB W RG</v>
      </c>
      <c r="C701" s="284" t="str">
        <f t="shared" si="439"/>
        <v>parfaire l'agencement du monde (et apporter de l'ordre au monde)</v>
      </c>
      <c r="D701" s="284" t="str">
        <f t="shared" si="440"/>
        <v>dompter les difficultés (et rendre l'organisation efficace)</v>
      </c>
      <c r="E701" s="493">
        <f t="shared" si="441"/>
        <v>0.3367871745361592</v>
      </c>
      <c r="F701" s="480" t="str">
        <f t="shared" si="442"/>
        <v>UB.w</v>
      </c>
      <c r="N701" s="284">
        <f t="shared" si="447"/>
        <v>144</v>
      </c>
      <c r="O701" s="494" t="str">
        <f>'360'!A227</f>
        <v>GU BW R</v>
      </c>
      <c r="P701" s="284" t="str">
        <f t="shared" si="443"/>
        <v>vivre dans la raison (et construire une vie parfaite)</v>
      </c>
      <c r="Q701" s="432" t="str">
        <f>VLOOKUP(O701,'360'!A226:AN587,13,FALSE)</f>
        <v>G</v>
      </c>
      <c r="R701" s="432" t="str">
        <f>VLOOKUP(O701,'360'!A226:AN587,14,FALSE)</f>
        <v>U</v>
      </c>
      <c r="S701" s="432" t="str">
        <f>VLOOKUP(O701,'360'!A226:AN587,15,FALSE)</f>
        <v>B</v>
      </c>
      <c r="T701" s="432" t="str">
        <f>VLOOKUP(O701,'360'!A226:AN587,16,FALSE)</f>
        <v>W</v>
      </c>
      <c r="U701" s="432" t="str">
        <f>VLOOKUP(O701,'360'!A226:AN587,17,FALSE)</f>
        <v>R</v>
      </c>
      <c r="W701" s="478">
        <f t="shared" si="448"/>
        <v>0.47641922213511995</v>
      </c>
      <c r="X701" s="478">
        <f t="shared" si="448"/>
        <v>0.95760470163862677</v>
      </c>
      <c r="Y701" s="478">
        <f t="shared" si="448"/>
        <v>0.49548669595779693</v>
      </c>
      <c r="Z701" s="478">
        <f t="shared" si="448"/>
        <v>0.17610871704278819</v>
      </c>
      <c r="AA701" s="478">
        <f t="shared" si="449"/>
        <v>0.7167888746494494</v>
      </c>
      <c r="AB701" s="1582">
        <f t="shared" si="450"/>
        <v>0.58453208758923481</v>
      </c>
      <c r="AG701" s="1584">
        <f t="shared" si="451"/>
        <v>0.44604278345231307</v>
      </c>
      <c r="AL701" s="497">
        <f t="shared" si="444"/>
        <v>0.58453208758923481</v>
      </c>
      <c r="AM701" s="468">
        <f t="shared" si="452"/>
        <v>0.47641922213511995</v>
      </c>
      <c r="AN701" s="468">
        <f t="shared" si="452"/>
        <v>0.95760470163862677</v>
      </c>
      <c r="AO701" s="468">
        <f t="shared" si="452"/>
        <v>0.49548669595779693</v>
      </c>
      <c r="AP701" s="468">
        <f t="shared" si="452"/>
        <v>0.17610871704278819</v>
      </c>
      <c r="AQ701" s="468">
        <f t="shared" si="453"/>
        <v>0.7167888746494494</v>
      </c>
      <c r="AT701" s="498">
        <f t="shared" si="454"/>
        <v>2.51011111</v>
      </c>
      <c r="AU701" s="340">
        <f>VLOOKUP($O701,'360'!$A$2:$AN$363,26,FALSE)/100+1/10^(3+AU$476)</f>
        <v>0.38009999999999999</v>
      </c>
      <c r="AV701" s="340">
        <f>VLOOKUP($O701,'360'!$A$2:$AN$363,27,FALSE)/100+1/10^(3+AV$476)</f>
        <v>0.7000000999999999</v>
      </c>
      <c r="AW701" s="340">
        <f>VLOOKUP($O701,'360'!$A$2:$AN$363,28,FALSE)/100+1/10^(3+AW$476)</f>
        <v>0.48000999999999999</v>
      </c>
      <c r="AX701" s="340">
        <f>VLOOKUP($O701,'360'!$A$2:$AN$363,29,FALSE)/100+1/10^(3+AX$476)</f>
        <v>0.14000001000000001</v>
      </c>
      <c r="AY701" s="340">
        <f>VLOOKUP($O701,'360'!$A$2:$AN$363,30,FALSE)/100+1/10^(3+AY$476)</f>
        <v>0.81000100000000008</v>
      </c>
      <c r="BA701" s="499" t="str">
        <f t="shared" si="445"/>
        <v>GU BW R</v>
      </c>
      <c r="BB701" s="284" t="str">
        <f t="shared" si="446"/>
        <v>vivre dans la raison (et construire une vie parfaite)</v>
      </c>
    </row>
    <row r="702" spans="1:54" x14ac:dyDescent="0.15">
      <c r="A702" s="432">
        <v>226</v>
      </c>
      <c r="B702" s="457" t="str">
        <f t="shared" si="438"/>
        <v>UB WG R</v>
      </c>
      <c r="C702" s="284" t="str">
        <f t="shared" si="439"/>
        <v>réaliser ses ambitions (et structurer le monde -WU-)</v>
      </c>
      <c r="D702" s="284" t="str">
        <f t="shared" si="440"/>
        <v>atteindre ses objectifs avec discipline (et travailler au bon ordre du monde)</v>
      </c>
      <c r="E702" s="493">
        <f t="shared" si="441"/>
        <v>0.33526825742942679</v>
      </c>
      <c r="F702" s="480" t="str">
        <f t="shared" si="442"/>
        <v>UB/r</v>
      </c>
      <c r="N702" s="284">
        <f t="shared" si="447"/>
        <v>41</v>
      </c>
      <c r="O702" s="494" t="str">
        <f>'360'!A228</f>
        <v>GU BR W</v>
      </c>
      <c r="P702" s="284" t="str">
        <f t="shared" si="443"/>
        <v>être ingénieux (et servir ses intérêts)</v>
      </c>
      <c r="Q702" s="432" t="str">
        <f>VLOOKUP(O702,'360'!A227:AN588,13,FALSE)</f>
        <v>G</v>
      </c>
      <c r="R702" s="432" t="str">
        <f>VLOOKUP(O702,'360'!A227:AN588,14,FALSE)</f>
        <v>U</v>
      </c>
      <c r="S702" s="432" t="str">
        <f>VLOOKUP(O702,'360'!A227:AN588,15,FALSE)</f>
        <v>B</v>
      </c>
      <c r="T702" s="432" t="str">
        <f>VLOOKUP(O702,'360'!A227:AN588,16,FALSE)</f>
        <v>R</v>
      </c>
      <c r="U702" s="432" t="str">
        <f>VLOOKUP(O702,'360'!A227:AN588,17,FALSE)</f>
        <v>W</v>
      </c>
      <c r="W702" s="478">
        <f t="shared" si="448"/>
        <v>0.77366150811300427</v>
      </c>
      <c r="X702" s="478">
        <f t="shared" si="448"/>
        <v>0.95760470163862677</v>
      </c>
      <c r="Y702" s="478">
        <f t="shared" si="448"/>
        <v>0.49548669595779693</v>
      </c>
      <c r="Z702" s="478">
        <f t="shared" si="448"/>
        <v>0.47800935326609389</v>
      </c>
      <c r="AA702" s="478">
        <f t="shared" si="449"/>
        <v>0.7167888746494494</v>
      </c>
      <c r="AB702" s="1582">
        <f t="shared" si="450"/>
        <v>0.72386626774497043</v>
      </c>
      <c r="AG702" s="1584">
        <f t="shared" si="451"/>
        <v>0.63182169032662727</v>
      </c>
      <c r="AL702" s="497">
        <f t="shared" si="444"/>
        <v>0.72386626774497043</v>
      </c>
      <c r="AM702" s="468">
        <f t="shared" si="452"/>
        <v>0.77366150811300427</v>
      </c>
      <c r="AN702" s="468">
        <f t="shared" si="452"/>
        <v>0.95760470163862677</v>
      </c>
      <c r="AO702" s="468">
        <f t="shared" si="452"/>
        <v>0.49548669595779693</v>
      </c>
      <c r="AP702" s="468">
        <f t="shared" si="452"/>
        <v>0.47800935326609389</v>
      </c>
      <c r="AQ702" s="468">
        <f t="shared" si="453"/>
        <v>0.7167888746494494</v>
      </c>
      <c r="AT702" s="498">
        <f t="shared" si="454"/>
        <v>2.51011111</v>
      </c>
      <c r="AU702" s="340">
        <f>VLOOKUP($O702,'360'!$A$2:$AN$363,26,FALSE)/100+1/10^(3+AU$476)</f>
        <v>0.1401</v>
      </c>
      <c r="AV702" s="340">
        <f>VLOOKUP($O702,'360'!$A$2:$AN$363,27,FALSE)/100+1/10^(3+AV$476)</f>
        <v>0.7000000999999999</v>
      </c>
      <c r="AW702" s="340">
        <f>VLOOKUP($O702,'360'!$A$2:$AN$363,28,FALSE)/100+1/10^(3+AW$476)</f>
        <v>0.48000999999999999</v>
      </c>
      <c r="AX702" s="340">
        <f>VLOOKUP($O702,'360'!$A$2:$AN$363,29,FALSE)/100+1/10^(3+AX$476)</f>
        <v>0.38000001</v>
      </c>
      <c r="AY702" s="340">
        <f>VLOOKUP($O702,'360'!$A$2:$AN$363,30,FALSE)/100+1/10^(3+AY$476)</f>
        <v>0.81000100000000008</v>
      </c>
      <c r="BA702" s="499" t="str">
        <f t="shared" si="445"/>
        <v>GU BR W</v>
      </c>
      <c r="BB702" s="284" t="str">
        <f t="shared" si="446"/>
        <v>être ingénieux (et servir ses intérêts)</v>
      </c>
    </row>
    <row r="703" spans="1:54" x14ac:dyDescent="0.15">
      <c r="A703" s="432">
        <v>227</v>
      </c>
      <c r="B703" s="457" t="str">
        <f t="shared" si="438"/>
        <v>WU B RG</v>
      </c>
      <c r="C703" s="284" t="str">
        <f t="shared" si="439"/>
        <v>administrer le monde (et s'imposer au monde)</v>
      </c>
      <c r="D703" s="284" t="str">
        <f t="shared" si="440"/>
        <v>garantir le bon ordre du monde (et être de ceux qui dictent l'ordre)</v>
      </c>
      <c r="E703" s="493">
        <f t="shared" si="441"/>
        <v>0.33105147560184428</v>
      </c>
      <c r="F703" s="480" t="str">
        <f t="shared" si="442"/>
        <v>WU.b</v>
      </c>
      <c r="N703" s="284">
        <f t="shared" si="447"/>
        <v>80</v>
      </c>
      <c r="O703" s="494" t="str">
        <f>'360'!A229</f>
        <v>GU RW B</v>
      </c>
      <c r="P703" s="284" t="str">
        <f t="shared" si="443"/>
        <v>vivre en souplesse (et vivre dans la joie collective)</v>
      </c>
      <c r="Q703" s="432" t="str">
        <f>VLOOKUP(O703,'360'!A228:AN589,13,FALSE)</f>
        <v>G</v>
      </c>
      <c r="R703" s="432" t="str">
        <f>VLOOKUP(O703,'360'!A228:AN589,14,FALSE)</f>
        <v>U</v>
      </c>
      <c r="S703" s="432" t="str">
        <f>VLOOKUP(O703,'360'!A228:AN589,15,FALSE)</f>
        <v>R</v>
      </c>
      <c r="T703" s="432" t="str">
        <f>VLOOKUP(O703,'360'!A228:AN589,16,FALSE)</f>
        <v>W</v>
      </c>
      <c r="U703" s="432" t="str">
        <f>VLOOKUP(O703,'360'!A228:AN589,17,FALSE)</f>
        <v>B</v>
      </c>
      <c r="W703" s="478">
        <f t="shared" si="448"/>
        <v>0.47641922213511995</v>
      </c>
      <c r="X703" s="478">
        <f t="shared" si="448"/>
        <v>0.95760470163862677</v>
      </c>
      <c r="Y703" s="478">
        <f t="shared" si="448"/>
        <v>0.58867659956005192</v>
      </c>
      <c r="Z703" s="478">
        <f t="shared" si="448"/>
        <v>0.60380128502580455</v>
      </c>
      <c r="AA703" s="478">
        <f t="shared" si="449"/>
        <v>0.7167888746494494</v>
      </c>
      <c r="AB703" s="1582">
        <f t="shared" si="450"/>
        <v>0.66019574404075465</v>
      </c>
      <c r="AG703" s="1584">
        <f t="shared" si="451"/>
        <v>0.54692765872100624</v>
      </c>
      <c r="AL703" s="497">
        <f t="shared" si="444"/>
        <v>0.66019574404075465</v>
      </c>
      <c r="AM703" s="468">
        <f t="shared" si="452"/>
        <v>0.47641922213511995</v>
      </c>
      <c r="AN703" s="468">
        <f t="shared" si="452"/>
        <v>0.95760470163862677</v>
      </c>
      <c r="AO703" s="468">
        <f t="shared" si="452"/>
        <v>0.58867659956005192</v>
      </c>
      <c r="AP703" s="468">
        <f t="shared" si="452"/>
        <v>0.60380128502580455</v>
      </c>
      <c r="AQ703" s="468">
        <f t="shared" si="453"/>
        <v>0.7167888746494494</v>
      </c>
      <c r="AT703" s="498">
        <f t="shared" si="454"/>
        <v>2.51011111</v>
      </c>
      <c r="AU703" s="340">
        <f>VLOOKUP($O703,'360'!$A$2:$AN$363,26,FALSE)/100+1/10^(3+AU$476)</f>
        <v>0.38009999999999999</v>
      </c>
      <c r="AV703" s="340">
        <f>VLOOKUP($O703,'360'!$A$2:$AN$363,27,FALSE)/100+1/10^(3+AV$476)</f>
        <v>0.7000000999999999</v>
      </c>
      <c r="AW703" s="340">
        <f>VLOOKUP($O703,'360'!$A$2:$AN$363,28,FALSE)/100+1/10^(3+AW$476)</f>
        <v>0.14001000000000002</v>
      </c>
      <c r="AX703" s="340">
        <f>VLOOKUP($O703,'360'!$A$2:$AN$363,29,FALSE)/100+1/10^(3+AX$476)</f>
        <v>0.48000000999999998</v>
      </c>
      <c r="AY703" s="340">
        <f>VLOOKUP($O703,'360'!$A$2:$AN$363,30,FALSE)/100+1/10^(3+AY$476)</f>
        <v>0.81000100000000008</v>
      </c>
      <c r="BA703" s="499" t="str">
        <f t="shared" si="445"/>
        <v>GU RW B</v>
      </c>
      <c r="BB703" s="284" t="str">
        <f t="shared" si="446"/>
        <v>vivre en souplesse (et vivre dans la joie collective)</v>
      </c>
    </row>
    <row r="704" spans="1:54" x14ac:dyDescent="0.15">
      <c r="A704" s="432">
        <v>228</v>
      </c>
      <c r="B704" s="457" t="str">
        <f t="shared" si="438"/>
        <v>G RW BU</v>
      </c>
      <c r="C704" s="284" t="str">
        <f t="shared" si="439"/>
        <v>être heureux -G- (et vivre spontané -RG-)</v>
      </c>
      <c r="D704" s="284" t="str">
        <f t="shared" si="440"/>
        <v>apprécier sa vie telle qu'elle est (et agir en toute impulsivité)</v>
      </c>
      <c r="E704" s="493">
        <f t="shared" si="441"/>
        <v>0.33099480402532139</v>
      </c>
      <c r="F704" s="480" t="str">
        <f t="shared" si="442"/>
        <v>G.rw</v>
      </c>
      <c r="N704" s="284">
        <f t="shared" si="447"/>
        <v>22</v>
      </c>
      <c r="O704" s="494" t="str">
        <f>'360'!A230</f>
        <v>GU RB W</v>
      </c>
      <c r="P704" s="284" t="str">
        <f t="shared" si="443"/>
        <v>être ingénieux (et vivre avec légèreté)</v>
      </c>
      <c r="Q704" s="432" t="str">
        <f>VLOOKUP(O704,'360'!A229:AN590,13,FALSE)</f>
        <v>G</v>
      </c>
      <c r="R704" s="432" t="str">
        <f>VLOOKUP(O704,'360'!A229:AN590,14,FALSE)</f>
        <v>U</v>
      </c>
      <c r="S704" s="432" t="str">
        <f>VLOOKUP(O704,'360'!A229:AN590,15,FALSE)</f>
        <v>R</v>
      </c>
      <c r="T704" s="432" t="str">
        <f>VLOOKUP(O704,'360'!A229:AN590,16,FALSE)</f>
        <v>B</v>
      </c>
      <c r="U704" s="432" t="str">
        <f>VLOOKUP(O704,'360'!A229:AN590,17,FALSE)</f>
        <v>W</v>
      </c>
      <c r="W704" s="478">
        <f t="shared" si="448"/>
        <v>0.77366150811300427</v>
      </c>
      <c r="X704" s="478">
        <f t="shared" si="448"/>
        <v>0.95760470163862677</v>
      </c>
      <c r="Y704" s="478">
        <f t="shared" si="448"/>
        <v>0.62587450047815085</v>
      </c>
      <c r="Z704" s="478">
        <f t="shared" si="448"/>
        <v>0.60380128502580455</v>
      </c>
      <c r="AA704" s="478">
        <f t="shared" si="449"/>
        <v>0.7167888746494494</v>
      </c>
      <c r="AB704" s="1582">
        <f t="shared" si="450"/>
        <v>0.7667160862170026</v>
      </c>
      <c r="AG704" s="1584">
        <f t="shared" si="451"/>
        <v>0.6889547816226701</v>
      </c>
      <c r="AL704" s="497">
        <f t="shared" si="444"/>
        <v>0.7667160862170026</v>
      </c>
      <c r="AM704" s="468">
        <f t="shared" si="452"/>
        <v>0.77366150811300427</v>
      </c>
      <c r="AN704" s="468">
        <f t="shared" si="452"/>
        <v>0.95760470163862677</v>
      </c>
      <c r="AO704" s="468">
        <f t="shared" si="452"/>
        <v>0.62587450047815085</v>
      </c>
      <c r="AP704" s="468">
        <f t="shared" si="452"/>
        <v>0.60380128502580455</v>
      </c>
      <c r="AQ704" s="468">
        <f t="shared" si="453"/>
        <v>0.7167888746494494</v>
      </c>
      <c r="AT704" s="498">
        <f t="shared" si="454"/>
        <v>2.51011111</v>
      </c>
      <c r="AU704" s="340">
        <f>VLOOKUP($O704,'360'!$A$2:$AN$363,26,FALSE)/100+1/10^(3+AU$476)</f>
        <v>0.1401</v>
      </c>
      <c r="AV704" s="340">
        <f>VLOOKUP($O704,'360'!$A$2:$AN$363,27,FALSE)/100+1/10^(3+AV$476)</f>
        <v>0.7000000999999999</v>
      </c>
      <c r="AW704" s="340">
        <f>VLOOKUP($O704,'360'!$A$2:$AN$363,28,FALSE)/100+1/10^(3+AW$476)</f>
        <v>0.38001000000000001</v>
      </c>
      <c r="AX704" s="340">
        <f>VLOOKUP($O704,'360'!$A$2:$AN$363,29,FALSE)/100+1/10^(3+AX$476)</f>
        <v>0.48000000999999998</v>
      </c>
      <c r="AY704" s="340">
        <f>VLOOKUP($O704,'360'!$A$2:$AN$363,30,FALSE)/100+1/10^(3+AY$476)</f>
        <v>0.81000100000000008</v>
      </c>
      <c r="BA704" s="499" t="str">
        <f t="shared" si="445"/>
        <v>GU RB W</v>
      </c>
      <c r="BB704" s="284" t="str">
        <f t="shared" si="446"/>
        <v>être ingénieux (et vivre avec légèreté)</v>
      </c>
    </row>
    <row r="705" spans="1:54" x14ac:dyDescent="0.15">
      <c r="A705" s="432">
        <v>229</v>
      </c>
      <c r="B705" s="457" t="str">
        <f t="shared" si="438"/>
        <v>UB W GR</v>
      </c>
      <c r="C705" s="284" t="str">
        <f t="shared" si="439"/>
        <v>parfaire l'agencement du monde (et structurer le monde -WU-)</v>
      </c>
      <c r="D705" s="284" t="str">
        <f t="shared" si="440"/>
        <v>dompter les difficultés (et travailler au bon ordre du monde)</v>
      </c>
      <c r="E705" s="493">
        <f t="shared" si="441"/>
        <v>0.32973400495775351</v>
      </c>
      <c r="F705" s="480" t="str">
        <f t="shared" si="442"/>
        <v>UB.w</v>
      </c>
      <c r="N705" s="284">
        <f t="shared" si="447"/>
        <v>296</v>
      </c>
      <c r="O705" s="494" t="str">
        <f>'360'!A231</f>
        <v>GB WU R</v>
      </c>
      <c r="P705" s="284" t="str">
        <f t="shared" si="443"/>
        <v>construire une vie parfaite (et vivre en accord)</v>
      </c>
      <c r="Q705" s="432" t="str">
        <f>VLOOKUP(O705,'360'!A230:AN591,13,FALSE)</f>
        <v>G</v>
      </c>
      <c r="R705" s="432" t="str">
        <f>VLOOKUP(O705,'360'!A230:AN591,14,FALSE)</f>
        <v>B</v>
      </c>
      <c r="S705" s="432" t="str">
        <f>VLOOKUP(O705,'360'!A230:AN591,15,FALSE)</f>
        <v>W</v>
      </c>
      <c r="T705" s="432" t="str">
        <f>VLOOKUP(O705,'360'!A230:AN591,16,FALSE)</f>
        <v>U</v>
      </c>
      <c r="U705" s="432" t="str">
        <f>VLOOKUP(O705,'360'!A230:AN591,17,FALSE)</f>
        <v>R</v>
      </c>
      <c r="W705" s="478">
        <f t="shared" si="448"/>
        <v>0.37718589113426182</v>
      </c>
      <c r="X705" s="478">
        <f t="shared" si="448"/>
        <v>0.51984261485555272</v>
      </c>
      <c r="Y705" s="478">
        <f t="shared" si="448"/>
        <v>0.33976453040199733</v>
      </c>
      <c r="Z705" s="478">
        <f t="shared" si="448"/>
        <v>0.17610871704278819</v>
      </c>
      <c r="AA705" s="478">
        <f t="shared" si="449"/>
        <v>0.7167888746494494</v>
      </c>
      <c r="AB705" s="1582">
        <f t="shared" si="450"/>
        <v>0.40357332100230253</v>
      </c>
      <c r="AG705" s="1584">
        <f t="shared" si="451"/>
        <v>0.20476442800307004</v>
      </c>
      <c r="AL705" s="497">
        <f t="shared" si="444"/>
        <v>0.40357332100230253</v>
      </c>
      <c r="AM705" s="468">
        <f t="shared" si="452"/>
        <v>0.37718589113426182</v>
      </c>
      <c r="AN705" s="468">
        <f t="shared" si="452"/>
        <v>0.51984261485555272</v>
      </c>
      <c r="AO705" s="468">
        <f t="shared" si="452"/>
        <v>0.33976453040199733</v>
      </c>
      <c r="AP705" s="468">
        <f t="shared" si="452"/>
        <v>0.17610871704278819</v>
      </c>
      <c r="AQ705" s="468">
        <f t="shared" si="453"/>
        <v>0.7167888746494494</v>
      </c>
      <c r="AT705" s="498">
        <f t="shared" si="454"/>
        <v>2.51011111</v>
      </c>
      <c r="AU705" s="340">
        <f>VLOOKUP($O705,'360'!$A$2:$AN$363,26,FALSE)/100+1/10^(3+AU$476)</f>
        <v>0.48009999999999997</v>
      </c>
      <c r="AV705" s="340">
        <f>VLOOKUP($O705,'360'!$A$2:$AN$363,27,FALSE)/100+1/10^(3+AV$476)</f>
        <v>0.38000010000000001</v>
      </c>
      <c r="AW705" s="340">
        <f>VLOOKUP($O705,'360'!$A$2:$AN$363,28,FALSE)/100+1/10^(3+AW$476)</f>
        <v>0.70000999999999991</v>
      </c>
      <c r="AX705" s="340">
        <f>VLOOKUP($O705,'360'!$A$2:$AN$363,29,FALSE)/100+1/10^(3+AX$476)</f>
        <v>0.14000001000000001</v>
      </c>
      <c r="AY705" s="340">
        <f>VLOOKUP($O705,'360'!$A$2:$AN$363,30,FALSE)/100+1/10^(3+AY$476)</f>
        <v>0.81000100000000008</v>
      </c>
      <c r="BA705" s="499" t="str">
        <f t="shared" si="445"/>
        <v>GB WU R</v>
      </c>
      <c r="BB705" s="284" t="str">
        <f t="shared" si="446"/>
        <v>construire une vie parfaite (et vivre en accord)</v>
      </c>
    </row>
    <row r="706" spans="1:54" x14ac:dyDescent="0.15">
      <c r="A706" s="432">
        <v>230</v>
      </c>
      <c r="B706" s="457" t="str">
        <f t="shared" si="438"/>
        <v>W GR UB</v>
      </c>
      <c r="C706" s="284" t="str">
        <f t="shared" si="439"/>
        <v>soutenir ce qui est (et vivre en harmonie -GW-)</v>
      </c>
      <c r="D706" s="284" t="str">
        <f t="shared" si="440"/>
        <v>faire perdurer le système en place (et vivre dans la coopération et le partage)</v>
      </c>
      <c r="E706" s="493">
        <f t="shared" si="441"/>
        <v>0.32862081675347099</v>
      </c>
      <c r="F706" s="480" t="str">
        <f t="shared" si="442"/>
        <v>W.rg</v>
      </c>
      <c r="N706" s="284">
        <f t="shared" si="447"/>
        <v>336</v>
      </c>
      <c r="O706" s="494" t="str">
        <f>'360'!A232</f>
        <v>GB WR U</v>
      </c>
      <c r="P706" s="284" t="str">
        <f t="shared" si="443"/>
        <v>s'enrichir (et se fondre dans sa tribu)</v>
      </c>
      <c r="Q706" s="432" t="str">
        <f>VLOOKUP(O706,'360'!A231:AN592,13,FALSE)</f>
        <v>G</v>
      </c>
      <c r="R706" s="432" t="str">
        <f>VLOOKUP(O706,'360'!A231:AN592,14,FALSE)</f>
        <v>B</v>
      </c>
      <c r="S706" s="432" t="str">
        <f>VLOOKUP(O706,'360'!A231:AN592,15,FALSE)</f>
        <v>W</v>
      </c>
      <c r="T706" s="432" t="str">
        <f>VLOOKUP(O706,'360'!A231:AN592,16,FALSE)</f>
        <v>R</v>
      </c>
      <c r="U706" s="432" t="str">
        <f>VLOOKUP(O706,'360'!A231:AN592,17,FALSE)</f>
        <v>U</v>
      </c>
      <c r="W706" s="478">
        <f t="shared" si="448"/>
        <v>0.37718589113426182</v>
      </c>
      <c r="X706" s="478">
        <f t="shared" si="448"/>
        <v>0.1915210497682471</v>
      </c>
      <c r="Y706" s="478">
        <f t="shared" si="448"/>
        <v>0.33976453040199733</v>
      </c>
      <c r="Z706" s="478">
        <f t="shared" si="448"/>
        <v>0.47800935326609389</v>
      </c>
      <c r="AA706" s="478">
        <f t="shared" si="449"/>
        <v>0.7167888746494494</v>
      </c>
      <c r="AB706" s="1582">
        <f t="shared" si="450"/>
        <v>0.35627432180879509</v>
      </c>
      <c r="AG706" s="1584">
        <f t="shared" si="451"/>
        <v>0.14169909574506012</v>
      </c>
      <c r="AL706" s="497">
        <f t="shared" si="444"/>
        <v>0.35627432180879509</v>
      </c>
      <c r="AM706" s="468">
        <f t="shared" si="452"/>
        <v>0.37718589113426182</v>
      </c>
      <c r="AN706" s="468">
        <f t="shared" si="452"/>
        <v>0.1915210497682471</v>
      </c>
      <c r="AO706" s="468">
        <f t="shared" si="452"/>
        <v>0.33976453040199733</v>
      </c>
      <c r="AP706" s="468">
        <f t="shared" si="452"/>
        <v>0.47800935326609389</v>
      </c>
      <c r="AQ706" s="468">
        <f t="shared" si="453"/>
        <v>0.7167888746494494</v>
      </c>
      <c r="AT706" s="498">
        <f t="shared" si="454"/>
        <v>2.51011111</v>
      </c>
      <c r="AU706" s="340">
        <f>VLOOKUP($O706,'360'!$A$2:$AN$363,26,FALSE)/100+1/10^(3+AU$476)</f>
        <v>0.48009999999999997</v>
      </c>
      <c r="AV706" s="340">
        <f>VLOOKUP($O706,'360'!$A$2:$AN$363,27,FALSE)/100+1/10^(3+AV$476)</f>
        <v>0.14000010000000002</v>
      </c>
      <c r="AW706" s="340">
        <f>VLOOKUP($O706,'360'!$A$2:$AN$363,28,FALSE)/100+1/10^(3+AW$476)</f>
        <v>0.70000999999999991</v>
      </c>
      <c r="AX706" s="340">
        <f>VLOOKUP($O706,'360'!$A$2:$AN$363,29,FALSE)/100+1/10^(3+AX$476)</f>
        <v>0.38000001</v>
      </c>
      <c r="AY706" s="340">
        <f>VLOOKUP($O706,'360'!$A$2:$AN$363,30,FALSE)/100+1/10^(3+AY$476)</f>
        <v>0.81000100000000008</v>
      </c>
      <c r="BA706" s="499" t="str">
        <f t="shared" si="445"/>
        <v>GB WR U</v>
      </c>
      <c r="BB706" s="284" t="str">
        <f t="shared" si="446"/>
        <v>s'enrichir (et se fondre dans sa tribu)</v>
      </c>
    </row>
    <row r="707" spans="1:54" x14ac:dyDescent="0.15">
      <c r="A707" s="432">
        <v>231</v>
      </c>
      <c r="B707" s="457" t="str">
        <f t="shared" si="438"/>
        <v>WU BG R</v>
      </c>
      <c r="C707" s="284" t="str">
        <f t="shared" si="439"/>
        <v>structurer le monde -WU- (et gouverner le monde)</v>
      </c>
      <c r="D707" s="284" t="str">
        <f t="shared" si="440"/>
        <v>travailler au bon ordre du monde (et être parmi les rares qui prennent les décisions)</v>
      </c>
      <c r="E707" s="493">
        <f t="shared" si="441"/>
        <v>0.32811345810067255</v>
      </c>
      <c r="F707" s="480" t="str">
        <f t="shared" si="442"/>
        <v>WU/r</v>
      </c>
      <c r="N707" s="284">
        <f t="shared" si="447"/>
        <v>254</v>
      </c>
      <c r="O707" s="494" t="str">
        <f>'360'!A233</f>
        <v>GB UW R</v>
      </c>
      <c r="P707" s="284" t="str">
        <f t="shared" si="443"/>
        <v>construire une vie parfaite (et vivre dans la raison)</v>
      </c>
      <c r="Q707" s="432" t="str">
        <f>VLOOKUP(O707,'360'!A232:AN593,13,FALSE)</f>
        <v>G</v>
      </c>
      <c r="R707" s="432" t="str">
        <f>VLOOKUP(O707,'360'!A232:AN593,14,FALSE)</f>
        <v>B</v>
      </c>
      <c r="S707" s="432" t="str">
        <f>VLOOKUP(O707,'360'!A232:AN593,15,FALSE)</f>
        <v>U</v>
      </c>
      <c r="T707" s="432" t="str">
        <f>VLOOKUP(O707,'360'!A232:AN593,16,FALSE)</f>
        <v>W</v>
      </c>
      <c r="U707" s="432" t="str">
        <f>VLOOKUP(O707,'360'!A232:AN593,17,FALSE)</f>
        <v>R</v>
      </c>
      <c r="W707" s="478">
        <f t="shared" si="448"/>
        <v>0.47641922213511995</v>
      </c>
      <c r="X707" s="478">
        <f t="shared" si="448"/>
        <v>0.65664326697526332</v>
      </c>
      <c r="Y707" s="478">
        <f t="shared" si="448"/>
        <v>0.33976453040199733</v>
      </c>
      <c r="Z707" s="478">
        <f t="shared" si="448"/>
        <v>0.17610871704278819</v>
      </c>
      <c r="AA707" s="478">
        <f t="shared" si="449"/>
        <v>0.7167888746494494</v>
      </c>
      <c r="AB707" s="1582">
        <f t="shared" si="450"/>
        <v>0.47313127190117804</v>
      </c>
      <c r="AG707" s="1584">
        <f t="shared" si="451"/>
        <v>0.29750836253490404</v>
      </c>
      <c r="AL707" s="497">
        <f t="shared" si="444"/>
        <v>0.47313127190117804</v>
      </c>
      <c r="AM707" s="468">
        <f t="shared" si="452"/>
        <v>0.47641922213511995</v>
      </c>
      <c r="AN707" s="468">
        <f t="shared" si="452"/>
        <v>0.65664326697526332</v>
      </c>
      <c r="AO707" s="468">
        <f t="shared" si="452"/>
        <v>0.33976453040199733</v>
      </c>
      <c r="AP707" s="468">
        <f t="shared" si="452"/>
        <v>0.17610871704278819</v>
      </c>
      <c r="AQ707" s="468">
        <f t="shared" si="453"/>
        <v>0.7167888746494494</v>
      </c>
      <c r="AT707" s="498">
        <f t="shared" si="454"/>
        <v>2.51011111</v>
      </c>
      <c r="AU707" s="340">
        <f>VLOOKUP($O707,'360'!$A$2:$AN$363,26,FALSE)/100+1/10^(3+AU$476)</f>
        <v>0.38009999999999999</v>
      </c>
      <c r="AV707" s="340">
        <f>VLOOKUP($O707,'360'!$A$2:$AN$363,27,FALSE)/100+1/10^(3+AV$476)</f>
        <v>0.48000009999999999</v>
      </c>
      <c r="AW707" s="340">
        <f>VLOOKUP($O707,'360'!$A$2:$AN$363,28,FALSE)/100+1/10^(3+AW$476)</f>
        <v>0.70000999999999991</v>
      </c>
      <c r="AX707" s="340">
        <f>VLOOKUP($O707,'360'!$A$2:$AN$363,29,FALSE)/100+1/10^(3+AX$476)</f>
        <v>0.14000001000000001</v>
      </c>
      <c r="AY707" s="340">
        <f>VLOOKUP($O707,'360'!$A$2:$AN$363,30,FALSE)/100+1/10^(3+AY$476)</f>
        <v>0.81000100000000008</v>
      </c>
      <c r="BA707" s="499" t="str">
        <f t="shared" si="445"/>
        <v>GB UW R</v>
      </c>
      <c r="BB707" s="284" t="str">
        <f t="shared" si="446"/>
        <v>construire une vie parfaite (et vivre dans la raison)</v>
      </c>
    </row>
    <row r="708" spans="1:54" x14ac:dyDescent="0.15">
      <c r="A708" s="432">
        <v>232</v>
      </c>
      <c r="B708" s="457" t="str">
        <f t="shared" si="438"/>
        <v>GW R UB</v>
      </c>
      <c r="C708" s="284" t="str">
        <f t="shared" si="439"/>
        <v>coopérer dans l'harmonie (et vivre dans la joie collective)</v>
      </c>
      <c r="D708" s="284" t="str">
        <f t="shared" si="440"/>
        <v>adopter les comportements prescrits (et vivre pleinement dans le respect du monde)</v>
      </c>
      <c r="E708" s="493">
        <f t="shared" si="441"/>
        <v>0.32732939342766293</v>
      </c>
      <c r="F708" s="480" t="str">
        <f t="shared" si="442"/>
        <v>GW.r</v>
      </c>
      <c r="N708" s="284">
        <f t="shared" si="447"/>
        <v>116</v>
      </c>
      <c r="O708" s="494" t="str">
        <f>'360'!A234</f>
        <v>GB UR W</v>
      </c>
      <c r="P708" s="284" t="str">
        <f t="shared" si="443"/>
        <v>servir ses intérêts (et être ingénieux)</v>
      </c>
      <c r="Q708" s="432" t="str">
        <f>VLOOKUP(O708,'360'!A233:AN594,13,FALSE)</f>
        <v>G</v>
      </c>
      <c r="R708" s="432" t="str">
        <f>VLOOKUP(O708,'360'!A233:AN594,14,FALSE)</f>
        <v>B</v>
      </c>
      <c r="S708" s="432" t="str">
        <f>VLOOKUP(O708,'360'!A233:AN594,15,FALSE)</f>
        <v>U</v>
      </c>
      <c r="T708" s="432" t="str">
        <f>VLOOKUP(O708,'360'!A233:AN594,16,FALSE)</f>
        <v>R</v>
      </c>
      <c r="U708" s="432" t="str">
        <f>VLOOKUP(O708,'360'!A233:AN594,17,FALSE)</f>
        <v>W</v>
      </c>
      <c r="W708" s="478">
        <f t="shared" si="448"/>
        <v>0.77366150811300427</v>
      </c>
      <c r="X708" s="478">
        <f t="shared" si="448"/>
        <v>0.65664326697526332</v>
      </c>
      <c r="Y708" s="478">
        <f t="shared" si="448"/>
        <v>0.33976453040199733</v>
      </c>
      <c r="Z708" s="478">
        <f t="shared" si="448"/>
        <v>0.47800935326609389</v>
      </c>
      <c r="AA708" s="478">
        <f t="shared" si="449"/>
        <v>0.7167888746494494</v>
      </c>
      <c r="AB708" s="1582">
        <f t="shared" si="450"/>
        <v>0.6124654520569135</v>
      </c>
      <c r="AG708" s="1584">
        <f t="shared" si="451"/>
        <v>0.48328726940921801</v>
      </c>
      <c r="AL708" s="497">
        <f t="shared" si="444"/>
        <v>0.6124654520569135</v>
      </c>
      <c r="AM708" s="468">
        <f t="shared" si="452"/>
        <v>0.77366150811300427</v>
      </c>
      <c r="AN708" s="468">
        <f t="shared" si="452"/>
        <v>0.65664326697526332</v>
      </c>
      <c r="AO708" s="468">
        <f t="shared" si="452"/>
        <v>0.33976453040199733</v>
      </c>
      <c r="AP708" s="468">
        <f t="shared" si="452"/>
        <v>0.47800935326609389</v>
      </c>
      <c r="AQ708" s="468">
        <f t="shared" si="453"/>
        <v>0.7167888746494494</v>
      </c>
      <c r="AT708" s="498">
        <f t="shared" si="454"/>
        <v>2.51011111</v>
      </c>
      <c r="AU708" s="340">
        <f>VLOOKUP($O708,'360'!$A$2:$AN$363,26,FALSE)/100+1/10^(3+AU$476)</f>
        <v>0.1401</v>
      </c>
      <c r="AV708" s="340">
        <f>VLOOKUP($O708,'360'!$A$2:$AN$363,27,FALSE)/100+1/10^(3+AV$476)</f>
        <v>0.48000009999999999</v>
      </c>
      <c r="AW708" s="340">
        <f>VLOOKUP($O708,'360'!$A$2:$AN$363,28,FALSE)/100+1/10^(3+AW$476)</f>
        <v>0.70000999999999991</v>
      </c>
      <c r="AX708" s="340">
        <f>VLOOKUP($O708,'360'!$A$2:$AN$363,29,FALSE)/100+1/10^(3+AX$476)</f>
        <v>0.38000001</v>
      </c>
      <c r="AY708" s="340">
        <f>VLOOKUP($O708,'360'!$A$2:$AN$363,30,FALSE)/100+1/10^(3+AY$476)</f>
        <v>0.81000100000000008</v>
      </c>
      <c r="BA708" s="499" t="str">
        <f t="shared" si="445"/>
        <v>GB UR W</v>
      </c>
      <c r="BB708" s="284" t="str">
        <f t="shared" si="446"/>
        <v>servir ses intérêts (et être ingénieux)</v>
      </c>
    </row>
    <row r="709" spans="1:54" x14ac:dyDescent="0.15">
      <c r="A709" s="432">
        <v>233</v>
      </c>
      <c r="B709" s="457" t="str">
        <f t="shared" si="438"/>
        <v>UW B RG</v>
      </c>
      <c r="C709" s="284" t="str">
        <f t="shared" si="439"/>
        <v>administrer le monde (et réussir coûte que coûte -UB-)</v>
      </c>
      <c r="D709" s="284" t="str">
        <f t="shared" si="440"/>
        <v>garantir le bon ordre du monde (et atteindre ses objectifs avec fermeté)</v>
      </c>
      <c r="E709" s="493">
        <f t="shared" si="441"/>
        <v>0.32705342807623267</v>
      </c>
      <c r="F709" s="480" t="str">
        <f t="shared" si="442"/>
        <v>WU.b</v>
      </c>
      <c r="N709" s="284">
        <f t="shared" si="447"/>
        <v>293</v>
      </c>
      <c r="O709" s="494" t="str">
        <f>'360'!A235</f>
        <v>GB RW U</v>
      </c>
      <c r="P709" s="284" t="str">
        <f t="shared" si="443"/>
        <v>s'enrichir (et vivre spontané -RG-)</v>
      </c>
      <c r="Q709" s="432" t="str">
        <f>VLOOKUP(O709,'360'!A234:AN595,13,FALSE)</f>
        <v>G</v>
      </c>
      <c r="R709" s="432" t="str">
        <f>VLOOKUP(O709,'360'!A234:AN595,14,FALSE)</f>
        <v>B</v>
      </c>
      <c r="S709" s="432" t="str">
        <f>VLOOKUP(O709,'360'!A234:AN595,15,FALSE)</f>
        <v>R</v>
      </c>
      <c r="T709" s="432" t="str">
        <f>VLOOKUP(O709,'360'!A234:AN595,16,FALSE)</f>
        <v>W</v>
      </c>
      <c r="U709" s="432" t="str">
        <f>VLOOKUP(O709,'360'!A234:AN595,17,FALSE)</f>
        <v>U</v>
      </c>
      <c r="W709" s="478">
        <f t="shared" si="448"/>
        <v>0.47641922213511995</v>
      </c>
      <c r="X709" s="478">
        <f t="shared" si="448"/>
        <v>0.1915210497682471</v>
      </c>
      <c r="Y709" s="478">
        <f t="shared" si="448"/>
        <v>0.33976453040199733</v>
      </c>
      <c r="Z709" s="478">
        <f t="shared" si="448"/>
        <v>0.60380128502580455</v>
      </c>
      <c r="AA709" s="478">
        <f t="shared" si="449"/>
        <v>0.7167888746494494</v>
      </c>
      <c r="AB709" s="1582">
        <f t="shared" si="450"/>
        <v>0.40612435637704253</v>
      </c>
      <c r="AG709" s="1584">
        <f t="shared" si="451"/>
        <v>0.20816580850272337</v>
      </c>
      <c r="AL709" s="497">
        <f t="shared" si="444"/>
        <v>0.40612435637704253</v>
      </c>
      <c r="AM709" s="468">
        <f t="shared" si="452"/>
        <v>0.47641922213511995</v>
      </c>
      <c r="AN709" s="468">
        <f t="shared" si="452"/>
        <v>0.1915210497682471</v>
      </c>
      <c r="AO709" s="468">
        <f t="shared" si="452"/>
        <v>0.33976453040199733</v>
      </c>
      <c r="AP709" s="468">
        <f t="shared" si="452"/>
        <v>0.60380128502580455</v>
      </c>
      <c r="AQ709" s="468">
        <f t="shared" si="453"/>
        <v>0.7167888746494494</v>
      </c>
      <c r="AT709" s="498">
        <f t="shared" si="454"/>
        <v>2.51011111</v>
      </c>
      <c r="AU709" s="340">
        <f>VLOOKUP($O709,'360'!$A$2:$AN$363,26,FALSE)/100+1/10^(3+AU$476)</f>
        <v>0.38009999999999999</v>
      </c>
      <c r="AV709" s="340">
        <f>VLOOKUP($O709,'360'!$A$2:$AN$363,27,FALSE)/100+1/10^(3+AV$476)</f>
        <v>0.14000010000000002</v>
      </c>
      <c r="AW709" s="340">
        <f>VLOOKUP($O709,'360'!$A$2:$AN$363,28,FALSE)/100+1/10^(3+AW$476)</f>
        <v>0.70000999999999991</v>
      </c>
      <c r="AX709" s="340">
        <f>VLOOKUP($O709,'360'!$A$2:$AN$363,29,FALSE)/100+1/10^(3+AX$476)</f>
        <v>0.48000000999999998</v>
      </c>
      <c r="AY709" s="340">
        <f>VLOOKUP($O709,'360'!$A$2:$AN$363,30,FALSE)/100+1/10^(3+AY$476)</f>
        <v>0.81000100000000008</v>
      </c>
      <c r="BA709" s="499" t="str">
        <f t="shared" si="445"/>
        <v>GB RW U</v>
      </c>
      <c r="BB709" s="284" t="str">
        <f t="shared" si="446"/>
        <v>s'enrichir (et vivre spontané -RG-)</v>
      </c>
    </row>
    <row r="710" spans="1:54" x14ac:dyDescent="0.15">
      <c r="A710" s="432">
        <v>234</v>
      </c>
      <c r="B710" s="457" t="str">
        <f t="shared" si="438"/>
        <v>RG BW U</v>
      </c>
      <c r="C710" s="284" t="str">
        <f t="shared" si="439"/>
        <v>vivre spontané -RG- (et avoir de suite)</v>
      </c>
      <c r="D710" s="284" t="str">
        <f t="shared" si="440"/>
        <v>agir en toute impulsivité (et obtenir satisfaction -peu importe comment-)</v>
      </c>
      <c r="E710" s="493">
        <f t="shared" si="441"/>
        <v>0.32683913683505333</v>
      </c>
      <c r="F710" s="480" t="str">
        <f t="shared" si="442"/>
        <v>RG/u</v>
      </c>
      <c r="N710" s="284">
        <f t="shared" si="447"/>
        <v>138</v>
      </c>
      <c r="O710" s="494" t="str">
        <f>'360'!A236</f>
        <v>GB RU W</v>
      </c>
      <c r="P710" s="284" t="str">
        <f t="shared" si="443"/>
        <v>servir ses intérêts (et vivre avec légèreté)</v>
      </c>
      <c r="Q710" s="432" t="str">
        <f>VLOOKUP(O710,'360'!A235:AN596,13,FALSE)</f>
        <v>G</v>
      </c>
      <c r="R710" s="432" t="str">
        <f>VLOOKUP(O710,'360'!A235:AN596,14,FALSE)</f>
        <v>B</v>
      </c>
      <c r="S710" s="432" t="str">
        <f>VLOOKUP(O710,'360'!A235:AN596,15,FALSE)</f>
        <v>R</v>
      </c>
      <c r="T710" s="432" t="str">
        <f>VLOOKUP(O710,'360'!A235:AN596,16,FALSE)</f>
        <v>U</v>
      </c>
      <c r="U710" s="432" t="str">
        <f>VLOOKUP(O710,'360'!A235:AN596,17,FALSE)</f>
        <v>W</v>
      </c>
      <c r="W710" s="478">
        <f t="shared" si="448"/>
        <v>0.77366150811300427</v>
      </c>
      <c r="X710" s="478">
        <f t="shared" si="448"/>
        <v>0.51984261485555272</v>
      </c>
      <c r="Y710" s="478">
        <f t="shared" si="448"/>
        <v>0.33976453040199733</v>
      </c>
      <c r="Z710" s="478">
        <f t="shared" si="448"/>
        <v>0.60380128502580455</v>
      </c>
      <c r="AA710" s="478">
        <f t="shared" si="449"/>
        <v>0.7167888746494494</v>
      </c>
      <c r="AB710" s="1582">
        <f t="shared" si="450"/>
        <v>0.59275753572628553</v>
      </c>
      <c r="AG710" s="1584">
        <f t="shared" si="451"/>
        <v>0.45701004763504738</v>
      </c>
      <c r="AL710" s="497">
        <f t="shared" si="444"/>
        <v>0.59275753572628553</v>
      </c>
      <c r="AM710" s="468">
        <f t="shared" si="452"/>
        <v>0.77366150811300427</v>
      </c>
      <c r="AN710" s="468">
        <f t="shared" si="452"/>
        <v>0.51984261485555272</v>
      </c>
      <c r="AO710" s="468">
        <f t="shared" si="452"/>
        <v>0.33976453040199733</v>
      </c>
      <c r="AP710" s="468">
        <f t="shared" si="452"/>
        <v>0.60380128502580455</v>
      </c>
      <c r="AQ710" s="468">
        <f t="shared" si="453"/>
        <v>0.7167888746494494</v>
      </c>
      <c r="AT710" s="498">
        <f t="shared" si="454"/>
        <v>2.51011111</v>
      </c>
      <c r="AU710" s="340">
        <f>VLOOKUP($O710,'360'!$A$2:$AN$363,26,FALSE)/100+1/10^(3+AU$476)</f>
        <v>0.1401</v>
      </c>
      <c r="AV710" s="340">
        <f>VLOOKUP($O710,'360'!$A$2:$AN$363,27,FALSE)/100+1/10^(3+AV$476)</f>
        <v>0.38000010000000001</v>
      </c>
      <c r="AW710" s="340">
        <f>VLOOKUP($O710,'360'!$A$2:$AN$363,28,FALSE)/100+1/10^(3+AW$476)</f>
        <v>0.70000999999999991</v>
      </c>
      <c r="AX710" s="340">
        <f>VLOOKUP($O710,'360'!$A$2:$AN$363,29,FALSE)/100+1/10^(3+AX$476)</f>
        <v>0.48000000999999998</v>
      </c>
      <c r="AY710" s="340">
        <f>VLOOKUP($O710,'360'!$A$2:$AN$363,30,FALSE)/100+1/10^(3+AY$476)</f>
        <v>0.81000100000000008</v>
      </c>
      <c r="BA710" s="499" t="str">
        <f t="shared" si="445"/>
        <v>GB RU W</v>
      </c>
      <c r="BB710" s="284" t="str">
        <f t="shared" si="446"/>
        <v>servir ses intérêts (et vivre avec légèreté)</v>
      </c>
    </row>
    <row r="711" spans="1:54" x14ac:dyDescent="0.15">
      <c r="A711" s="432">
        <v>235</v>
      </c>
      <c r="B711" s="457" t="str">
        <f t="shared" si="438"/>
        <v>B RG WU</v>
      </c>
      <c r="C711" s="284" t="str">
        <f t="shared" si="439"/>
        <v>être fort (et avoir de suite)</v>
      </c>
      <c r="D711" s="284" t="str">
        <f t="shared" si="440"/>
        <v>être celui qui domine par son énergie (et obtenir satisfaction -peu importe comment-)</v>
      </c>
      <c r="E711" s="493">
        <f t="shared" si="441"/>
        <v>0.32638056621900557</v>
      </c>
      <c r="F711" s="480" t="str">
        <f t="shared" si="442"/>
        <v>B.rg</v>
      </c>
      <c r="N711" s="284">
        <f t="shared" si="447"/>
        <v>182</v>
      </c>
      <c r="O711" s="494" t="str">
        <f>'360'!A237</f>
        <v>GR WU B</v>
      </c>
      <c r="P711" s="284" t="str">
        <f t="shared" si="443"/>
        <v>vivre dans la joie collective (et vivre en harmonie -GW-)</v>
      </c>
      <c r="Q711" s="432" t="str">
        <f>VLOOKUP(O711,'360'!A236:AN597,13,FALSE)</f>
        <v>G</v>
      </c>
      <c r="R711" s="432" t="str">
        <f>VLOOKUP(O711,'360'!A236:AN597,14,FALSE)</f>
        <v>R</v>
      </c>
      <c r="S711" s="432" t="str">
        <f>VLOOKUP(O711,'360'!A236:AN597,15,FALSE)</f>
        <v>W</v>
      </c>
      <c r="T711" s="432" t="str">
        <f>VLOOKUP(O711,'360'!A236:AN597,16,FALSE)</f>
        <v>U</v>
      </c>
      <c r="U711" s="432" t="str">
        <f>VLOOKUP(O711,'360'!A236:AN597,17,FALSE)</f>
        <v>B</v>
      </c>
      <c r="W711" s="478">
        <f t="shared" si="448"/>
        <v>0.37718589113426182</v>
      </c>
      <c r="X711" s="478">
        <f t="shared" si="448"/>
        <v>0.51984261485555272</v>
      </c>
      <c r="Y711" s="478">
        <f t="shared" si="448"/>
        <v>0.58867659956005192</v>
      </c>
      <c r="Z711" s="478">
        <f t="shared" si="448"/>
        <v>0.88054353489716819</v>
      </c>
      <c r="AA711" s="478">
        <f t="shared" si="449"/>
        <v>0.7167888746494494</v>
      </c>
      <c r="AB711" s="1582">
        <f t="shared" si="450"/>
        <v>0.5472803772144974</v>
      </c>
      <c r="AG711" s="1584">
        <f t="shared" si="451"/>
        <v>0.39637383628599654</v>
      </c>
      <c r="AL711" s="497">
        <f t="shared" si="444"/>
        <v>0.5472803772144974</v>
      </c>
      <c r="AM711" s="468">
        <f t="shared" si="452"/>
        <v>0.37718589113426182</v>
      </c>
      <c r="AN711" s="468">
        <f t="shared" si="452"/>
        <v>0.51984261485555272</v>
      </c>
      <c r="AO711" s="468">
        <f t="shared" si="452"/>
        <v>0.58867659956005192</v>
      </c>
      <c r="AP711" s="468">
        <f t="shared" si="452"/>
        <v>0.88054353489716819</v>
      </c>
      <c r="AQ711" s="468">
        <f t="shared" si="453"/>
        <v>0.7167888746494494</v>
      </c>
      <c r="AT711" s="498">
        <f t="shared" si="454"/>
        <v>2.51011111</v>
      </c>
      <c r="AU711" s="340">
        <f>VLOOKUP($O711,'360'!$A$2:$AN$363,26,FALSE)/100+1/10^(3+AU$476)</f>
        <v>0.48009999999999997</v>
      </c>
      <c r="AV711" s="340">
        <f>VLOOKUP($O711,'360'!$A$2:$AN$363,27,FALSE)/100+1/10^(3+AV$476)</f>
        <v>0.38000010000000001</v>
      </c>
      <c r="AW711" s="340">
        <f>VLOOKUP($O711,'360'!$A$2:$AN$363,28,FALSE)/100+1/10^(3+AW$476)</f>
        <v>0.14001000000000002</v>
      </c>
      <c r="AX711" s="340">
        <f>VLOOKUP($O711,'360'!$A$2:$AN$363,29,FALSE)/100+1/10^(3+AX$476)</f>
        <v>0.70000001000000001</v>
      </c>
      <c r="AY711" s="340">
        <f>VLOOKUP($O711,'360'!$A$2:$AN$363,30,FALSE)/100+1/10^(3+AY$476)</f>
        <v>0.81000100000000008</v>
      </c>
      <c r="BA711" s="499" t="str">
        <f t="shared" si="445"/>
        <v>GR WU B</v>
      </c>
      <c r="BB711" s="284" t="str">
        <f t="shared" si="446"/>
        <v>vivre dans la joie collective (et vivre en harmonie -GW-)</v>
      </c>
    </row>
    <row r="712" spans="1:54" x14ac:dyDescent="0.15">
      <c r="A712" s="432">
        <v>236</v>
      </c>
      <c r="B712" s="457" t="str">
        <f t="shared" si="438"/>
        <v>UW BG R</v>
      </c>
      <c r="C712" s="284" t="str">
        <f t="shared" si="439"/>
        <v>structurer le monde -WU- (et réaliser ses ambitions)</v>
      </c>
      <c r="D712" s="284" t="str">
        <f t="shared" si="440"/>
        <v>travailler au bon ordre du monde (et atteindre ses objectifs avec discipline)</v>
      </c>
      <c r="E712" s="493">
        <f t="shared" si="441"/>
        <v>0.32411541057506099</v>
      </c>
      <c r="F712" s="480" t="str">
        <f t="shared" si="442"/>
        <v>WU/r</v>
      </c>
      <c r="N712" s="284">
        <f t="shared" si="447"/>
        <v>260</v>
      </c>
      <c r="O712" s="494" t="str">
        <f>'360'!A238</f>
        <v>GR WB U</v>
      </c>
      <c r="P712" s="284" t="str">
        <f t="shared" si="443"/>
        <v>vivre spontané -RG- (et se fondre dans sa tribu)</v>
      </c>
      <c r="Q712" s="432" t="str">
        <f>VLOOKUP(O712,'360'!A237:AN598,13,FALSE)</f>
        <v>G</v>
      </c>
      <c r="R712" s="432" t="str">
        <f>VLOOKUP(O712,'360'!A237:AN598,14,FALSE)</f>
        <v>R</v>
      </c>
      <c r="S712" s="432" t="str">
        <f>VLOOKUP(O712,'360'!A237:AN598,15,FALSE)</f>
        <v>W</v>
      </c>
      <c r="T712" s="432" t="str">
        <f>VLOOKUP(O712,'360'!A237:AN598,16,FALSE)</f>
        <v>B</v>
      </c>
      <c r="U712" s="432" t="str">
        <f>VLOOKUP(O712,'360'!A237:AN598,17,FALSE)</f>
        <v>U</v>
      </c>
      <c r="W712" s="478">
        <f t="shared" si="448"/>
        <v>0.37718589113426182</v>
      </c>
      <c r="X712" s="478">
        <f t="shared" si="448"/>
        <v>0.1915210497682471</v>
      </c>
      <c r="Y712" s="478">
        <f t="shared" si="448"/>
        <v>0.62587450047815085</v>
      </c>
      <c r="Z712" s="478">
        <f t="shared" si="448"/>
        <v>0.88054353489716819</v>
      </c>
      <c r="AA712" s="478">
        <f t="shared" si="449"/>
        <v>0.7167888746494494</v>
      </c>
      <c r="AB712" s="1582">
        <f t="shared" si="450"/>
        <v>0.46716754004150235</v>
      </c>
      <c r="AG712" s="1584">
        <f t="shared" si="451"/>
        <v>0.28955672005533645</v>
      </c>
      <c r="AL712" s="497">
        <f t="shared" si="444"/>
        <v>0.46716754004150235</v>
      </c>
      <c r="AM712" s="468">
        <f t="shared" si="452"/>
        <v>0.37718589113426182</v>
      </c>
      <c r="AN712" s="468">
        <f t="shared" si="452"/>
        <v>0.1915210497682471</v>
      </c>
      <c r="AO712" s="468">
        <f t="shared" si="452"/>
        <v>0.62587450047815085</v>
      </c>
      <c r="AP712" s="468">
        <f t="shared" si="452"/>
        <v>0.88054353489716819</v>
      </c>
      <c r="AQ712" s="468">
        <f t="shared" si="453"/>
        <v>0.7167888746494494</v>
      </c>
      <c r="AT712" s="498">
        <f t="shared" si="454"/>
        <v>2.51011111</v>
      </c>
      <c r="AU712" s="340">
        <f>VLOOKUP($O712,'360'!$A$2:$AN$363,26,FALSE)/100+1/10^(3+AU$476)</f>
        <v>0.48009999999999997</v>
      </c>
      <c r="AV712" s="340">
        <f>VLOOKUP($O712,'360'!$A$2:$AN$363,27,FALSE)/100+1/10^(3+AV$476)</f>
        <v>0.14000010000000002</v>
      </c>
      <c r="AW712" s="340">
        <f>VLOOKUP($O712,'360'!$A$2:$AN$363,28,FALSE)/100+1/10^(3+AW$476)</f>
        <v>0.38001000000000001</v>
      </c>
      <c r="AX712" s="340">
        <f>VLOOKUP($O712,'360'!$A$2:$AN$363,29,FALSE)/100+1/10^(3+AX$476)</f>
        <v>0.70000001000000001</v>
      </c>
      <c r="AY712" s="340">
        <f>VLOOKUP($O712,'360'!$A$2:$AN$363,30,FALSE)/100+1/10^(3+AY$476)</f>
        <v>0.81000100000000008</v>
      </c>
      <c r="BA712" s="499" t="str">
        <f t="shared" si="445"/>
        <v>GR WB U</v>
      </c>
      <c r="BB712" s="284" t="str">
        <f t="shared" si="446"/>
        <v>vivre spontané -RG- (et se fondre dans sa tribu)</v>
      </c>
    </row>
    <row r="713" spans="1:54" x14ac:dyDescent="0.15">
      <c r="A713" s="432">
        <v>237</v>
      </c>
      <c r="B713" s="457" t="str">
        <f t="shared" si="438"/>
        <v>WU B GR</v>
      </c>
      <c r="C713" s="284" t="str">
        <f t="shared" si="439"/>
        <v>administrer le monde (et gouverner le monde)</v>
      </c>
      <c r="D713" s="284" t="str">
        <f t="shared" si="440"/>
        <v>garantir le bon ordre du monde (et être parmi les rares qui prennent les décisions)</v>
      </c>
      <c r="E713" s="493">
        <f t="shared" si="441"/>
        <v>0.32399830602343865</v>
      </c>
      <c r="F713" s="480" t="str">
        <f t="shared" si="442"/>
        <v>WU.b</v>
      </c>
      <c r="N713" s="284">
        <f t="shared" si="447"/>
        <v>107</v>
      </c>
      <c r="O713" s="494" t="str">
        <f>'360'!A239</f>
        <v>GR UW B</v>
      </c>
      <c r="P713" s="284" t="str">
        <f t="shared" si="443"/>
        <v>vivre dans la joie collective (et vivre en souplesse)</v>
      </c>
      <c r="Q713" s="432" t="str">
        <f>VLOOKUP(O713,'360'!A238:AN599,13,FALSE)</f>
        <v>G</v>
      </c>
      <c r="R713" s="432" t="str">
        <f>VLOOKUP(O713,'360'!A238:AN599,14,FALSE)</f>
        <v>R</v>
      </c>
      <c r="S713" s="432" t="str">
        <f>VLOOKUP(O713,'360'!A238:AN599,15,FALSE)</f>
        <v>U</v>
      </c>
      <c r="T713" s="432" t="str">
        <f>VLOOKUP(O713,'360'!A238:AN599,16,FALSE)</f>
        <v>W</v>
      </c>
      <c r="U713" s="432" t="str">
        <f>VLOOKUP(O713,'360'!A238:AN599,17,FALSE)</f>
        <v>B</v>
      </c>
      <c r="W713" s="478">
        <f t="shared" si="448"/>
        <v>0.47641922213511995</v>
      </c>
      <c r="X713" s="478">
        <f t="shared" si="448"/>
        <v>0.65664326697526332</v>
      </c>
      <c r="Y713" s="478">
        <f t="shared" si="448"/>
        <v>0.58867659956005192</v>
      </c>
      <c r="Z713" s="478">
        <f t="shared" si="448"/>
        <v>0.88054353489716819</v>
      </c>
      <c r="AA713" s="478">
        <f t="shared" si="449"/>
        <v>0.7167888746494494</v>
      </c>
      <c r="AB713" s="1582">
        <f t="shared" si="450"/>
        <v>0.61683832811337302</v>
      </c>
      <c r="AG713" s="1584">
        <f t="shared" si="451"/>
        <v>0.4891177708178307</v>
      </c>
      <c r="AL713" s="497">
        <f t="shared" si="444"/>
        <v>0.61683832811337302</v>
      </c>
      <c r="AM713" s="468">
        <f t="shared" si="452"/>
        <v>0.47641922213511995</v>
      </c>
      <c r="AN713" s="468">
        <f t="shared" si="452"/>
        <v>0.65664326697526332</v>
      </c>
      <c r="AO713" s="468">
        <f t="shared" si="452"/>
        <v>0.58867659956005192</v>
      </c>
      <c r="AP713" s="468">
        <f t="shared" si="452"/>
        <v>0.88054353489716819</v>
      </c>
      <c r="AQ713" s="468">
        <f t="shared" si="453"/>
        <v>0.7167888746494494</v>
      </c>
      <c r="AT713" s="498">
        <f t="shared" si="454"/>
        <v>2.51011111</v>
      </c>
      <c r="AU713" s="340">
        <f>VLOOKUP($O713,'360'!$A$2:$AN$363,26,FALSE)/100+1/10^(3+AU$476)</f>
        <v>0.38009999999999999</v>
      </c>
      <c r="AV713" s="340">
        <f>VLOOKUP($O713,'360'!$A$2:$AN$363,27,FALSE)/100+1/10^(3+AV$476)</f>
        <v>0.48000009999999999</v>
      </c>
      <c r="AW713" s="340">
        <f>VLOOKUP($O713,'360'!$A$2:$AN$363,28,FALSE)/100+1/10^(3+AW$476)</f>
        <v>0.14001000000000002</v>
      </c>
      <c r="AX713" s="340">
        <f>VLOOKUP($O713,'360'!$A$2:$AN$363,29,FALSE)/100+1/10^(3+AX$476)</f>
        <v>0.70000001000000001</v>
      </c>
      <c r="AY713" s="340">
        <f>VLOOKUP($O713,'360'!$A$2:$AN$363,30,FALSE)/100+1/10^(3+AY$476)</f>
        <v>0.81000100000000008</v>
      </c>
      <c r="BA713" s="499" t="str">
        <f t="shared" si="445"/>
        <v>GR UW B</v>
      </c>
      <c r="BB713" s="284" t="str">
        <f t="shared" si="446"/>
        <v>vivre dans la joie collective (et vivre en souplesse)</v>
      </c>
    </row>
    <row r="714" spans="1:54" x14ac:dyDescent="0.15">
      <c r="A714" s="432">
        <v>238</v>
      </c>
      <c r="B714" s="457" t="str">
        <f t="shared" si="438"/>
        <v>U BW RG</v>
      </c>
      <c r="C714" s="284" t="str">
        <f t="shared" si="439"/>
        <v>être omniscient -U- (et réussir coûte que coûte -UB-)</v>
      </c>
      <c r="D714" s="284" t="str">
        <f t="shared" si="440"/>
        <v>savoir ce qu'il y a à savoir (et atteindre ses objectifs avec fermeté)</v>
      </c>
      <c r="E714" s="493">
        <f t="shared" si="441"/>
        <v>0.32201008321008023</v>
      </c>
      <c r="F714" s="480" t="str">
        <f t="shared" si="442"/>
        <v>U.wb</v>
      </c>
      <c r="N714" s="284">
        <f t="shared" si="447"/>
        <v>43</v>
      </c>
      <c r="O714" s="494" t="str">
        <f>'360'!A240</f>
        <v>GR UB W</v>
      </c>
      <c r="P714" s="284" t="str">
        <f t="shared" si="443"/>
        <v>vivre avec légèreté (et être ingénieux)</v>
      </c>
      <c r="Q714" s="432" t="str">
        <f>VLOOKUP(O714,'360'!A239:AN600,13,FALSE)</f>
        <v>G</v>
      </c>
      <c r="R714" s="432" t="str">
        <f>VLOOKUP(O714,'360'!A239:AN600,14,FALSE)</f>
        <v>R</v>
      </c>
      <c r="S714" s="432" t="str">
        <f>VLOOKUP(O714,'360'!A239:AN600,15,FALSE)</f>
        <v>U</v>
      </c>
      <c r="T714" s="432" t="str">
        <f>VLOOKUP(O714,'360'!A239:AN600,16,FALSE)</f>
        <v>B</v>
      </c>
      <c r="U714" s="432" t="str">
        <f>VLOOKUP(O714,'360'!A239:AN600,17,FALSE)</f>
        <v>W</v>
      </c>
      <c r="W714" s="478">
        <f t="shared" si="448"/>
        <v>0.77366150811300427</v>
      </c>
      <c r="X714" s="478">
        <f t="shared" si="448"/>
        <v>0.65664326697526332</v>
      </c>
      <c r="Y714" s="478">
        <f t="shared" si="448"/>
        <v>0.62587450047815085</v>
      </c>
      <c r="Z714" s="478">
        <f t="shared" si="448"/>
        <v>0.88054353489716819</v>
      </c>
      <c r="AA714" s="478">
        <f t="shared" si="449"/>
        <v>0.7167888746494494</v>
      </c>
      <c r="AB714" s="1582">
        <f t="shared" si="450"/>
        <v>0.72335867028962086</v>
      </c>
      <c r="AG714" s="1584">
        <f t="shared" si="451"/>
        <v>0.63114489371949445</v>
      </c>
      <c r="AL714" s="497">
        <f t="shared" si="444"/>
        <v>0.72335867028962086</v>
      </c>
      <c r="AM714" s="468">
        <f t="shared" si="452"/>
        <v>0.77366150811300427</v>
      </c>
      <c r="AN714" s="468">
        <f t="shared" si="452"/>
        <v>0.65664326697526332</v>
      </c>
      <c r="AO714" s="468">
        <f t="shared" si="452"/>
        <v>0.62587450047815085</v>
      </c>
      <c r="AP714" s="468">
        <f t="shared" si="452"/>
        <v>0.88054353489716819</v>
      </c>
      <c r="AQ714" s="468">
        <f t="shared" si="453"/>
        <v>0.7167888746494494</v>
      </c>
      <c r="AT714" s="498">
        <f t="shared" si="454"/>
        <v>2.51011111</v>
      </c>
      <c r="AU714" s="340">
        <f>VLOOKUP($O714,'360'!$A$2:$AN$363,26,FALSE)/100+1/10^(3+AU$476)</f>
        <v>0.1401</v>
      </c>
      <c r="AV714" s="340">
        <f>VLOOKUP($O714,'360'!$A$2:$AN$363,27,FALSE)/100+1/10^(3+AV$476)</f>
        <v>0.48000009999999999</v>
      </c>
      <c r="AW714" s="340">
        <f>VLOOKUP($O714,'360'!$A$2:$AN$363,28,FALSE)/100+1/10^(3+AW$476)</f>
        <v>0.38001000000000001</v>
      </c>
      <c r="AX714" s="340">
        <f>VLOOKUP($O714,'360'!$A$2:$AN$363,29,FALSE)/100+1/10^(3+AX$476)</f>
        <v>0.70000001000000001</v>
      </c>
      <c r="AY714" s="340">
        <f>VLOOKUP($O714,'360'!$A$2:$AN$363,30,FALSE)/100+1/10^(3+AY$476)</f>
        <v>0.81000100000000008</v>
      </c>
      <c r="BA714" s="499" t="str">
        <f t="shared" si="445"/>
        <v>GR UB W</v>
      </c>
      <c r="BB714" s="284" t="str">
        <f t="shared" si="446"/>
        <v>vivre avec légèreté (et être ingénieux)</v>
      </c>
    </row>
    <row r="715" spans="1:54" x14ac:dyDescent="0.15">
      <c r="A715" s="432">
        <v>239</v>
      </c>
      <c r="B715" s="457" t="str">
        <f t="shared" si="438"/>
        <v>WG R UB</v>
      </c>
      <c r="C715" s="284" t="str">
        <f t="shared" si="439"/>
        <v>coopérer dans l'harmonie (et assister le monde)</v>
      </c>
      <c r="D715" s="284" t="str">
        <f t="shared" si="440"/>
        <v>adopter les comportements prescrits (et servir la société sans enjeu de pouvoir)</v>
      </c>
      <c r="E715" s="493">
        <f t="shared" si="441"/>
        <v>0.32173182274249384</v>
      </c>
      <c r="F715" s="480" t="str">
        <f t="shared" si="442"/>
        <v>GW.r</v>
      </c>
      <c r="N715" s="284">
        <f t="shared" si="447"/>
        <v>252</v>
      </c>
      <c r="O715" s="494" t="str">
        <f>'360'!A241</f>
        <v>GR BW U</v>
      </c>
      <c r="P715" s="284" t="str">
        <f t="shared" si="443"/>
        <v>vivre spontané -RG- (et s'enrichir)</v>
      </c>
      <c r="Q715" s="432" t="str">
        <f>VLOOKUP(O715,'360'!A240:AN601,13,FALSE)</f>
        <v>G</v>
      </c>
      <c r="R715" s="432" t="str">
        <f>VLOOKUP(O715,'360'!A240:AN601,14,FALSE)</f>
        <v>R</v>
      </c>
      <c r="S715" s="432" t="str">
        <f>VLOOKUP(O715,'360'!A240:AN601,15,FALSE)</f>
        <v>B</v>
      </c>
      <c r="T715" s="432" t="str">
        <f>VLOOKUP(O715,'360'!A240:AN601,16,FALSE)</f>
        <v>W</v>
      </c>
      <c r="U715" s="432" t="str">
        <f>VLOOKUP(O715,'360'!A240:AN601,17,FALSE)</f>
        <v>U</v>
      </c>
      <c r="W715" s="478">
        <f t="shared" si="448"/>
        <v>0.47641922213511995</v>
      </c>
      <c r="X715" s="478">
        <f t="shared" si="448"/>
        <v>0.1915210497682471</v>
      </c>
      <c r="Y715" s="478">
        <f t="shared" si="448"/>
        <v>0.49548669595779693</v>
      </c>
      <c r="Z715" s="478">
        <f t="shared" si="448"/>
        <v>0.88054353489716819</v>
      </c>
      <c r="AA715" s="478">
        <f t="shared" si="449"/>
        <v>0.7167888746494494</v>
      </c>
      <c r="AB715" s="1582">
        <f t="shared" si="450"/>
        <v>0.47416775613771761</v>
      </c>
      <c r="AG715" s="1584">
        <f t="shared" si="451"/>
        <v>0.29889034151695681</v>
      </c>
      <c r="AL715" s="497">
        <f t="shared" si="444"/>
        <v>0.47416775613771761</v>
      </c>
      <c r="AM715" s="468">
        <f t="shared" si="452"/>
        <v>0.47641922213511995</v>
      </c>
      <c r="AN715" s="468">
        <f t="shared" si="452"/>
        <v>0.1915210497682471</v>
      </c>
      <c r="AO715" s="468">
        <f t="shared" si="452"/>
        <v>0.49548669595779693</v>
      </c>
      <c r="AP715" s="468">
        <f t="shared" si="452"/>
        <v>0.88054353489716819</v>
      </c>
      <c r="AQ715" s="468">
        <f t="shared" si="453"/>
        <v>0.7167888746494494</v>
      </c>
      <c r="AT715" s="498">
        <f t="shared" si="454"/>
        <v>2.5101111100000004</v>
      </c>
      <c r="AU715" s="340">
        <f>VLOOKUP($O715,'360'!$A$2:$AN$363,26,FALSE)/100+1/10^(3+AU$476)</f>
        <v>0.38009999999999999</v>
      </c>
      <c r="AV715" s="340">
        <f>VLOOKUP($O715,'360'!$A$2:$AN$363,27,FALSE)/100+1/10^(3+AV$476)</f>
        <v>0.14000010000000002</v>
      </c>
      <c r="AW715" s="340">
        <f>VLOOKUP($O715,'360'!$A$2:$AN$363,28,FALSE)/100+1/10^(3+AW$476)</f>
        <v>0.48000999999999999</v>
      </c>
      <c r="AX715" s="340">
        <f>VLOOKUP($O715,'360'!$A$2:$AN$363,29,FALSE)/100+1/10^(3+AX$476)</f>
        <v>0.70000001000000001</v>
      </c>
      <c r="AY715" s="340">
        <f>VLOOKUP($O715,'360'!$A$2:$AN$363,30,FALSE)/100+1/10^(3+AY$476)</f>
        <v>0.81000100000000008</v>
      </c>
      <c r="BA715" s="499" t="str">
        <f t="shared" si="445"/>
        <v>GR BW U</v>
      </c>
      <c r="BB715" s="284" t="str">
        <f t="shared" si="446"/>
        <v>vivre spontané -RG- (et s'enrichir)</v>
      </c>
    </row>
    <row r="716" spans="1:54" x14ac:dyDescent="0.15">
      <c r="A716" s="432">
        <v>240</v>
      </c>
      <c r="B716" s="457" t="str">
        <f t="shared" si="438"/>
        <v>GW UR B</v>
      </c>
      <c r="C716" s="284" t="str">
        <f t="shared" si="439"/>
        <v>vivre en harmonie -GW- (et vivre en souplesse)</v>
      </c>
      <c r="D716" s="284" t="str">
        <f t="shared" si="440"/>
        <v>vivre dans la coopération et le partage (et s'adapter spontanément)</v>
      </c>
      <c r="E716" s="493">
        <f t="shared" si="441"/>
        <v>0.32077367819156799</v>
      </c>
      <c r="F716" s="480" t="str">
        <f t="shared" si="442"/>
        <v>GW/b</v>
      </c>
      <c r="N716" s="284">
        <f t="shared" si="447"/>
        <v>77</v>
      </c>
      <c r="O716" s="494" t="str">
        <f>'360'!A242</f>
        <v>GR BU W</v>
      </c>
      <c r="P716" s="284" t="str">
        <f t="shared" si="443"/>
        <v>vivre avec légèreté (et servir ses intérêts)</v>
      </c>
      <c r="Q716" s="432" t="str">
        <f>VLOOKUP(O716,'360'!A241:AN602,13,FALSE)</f>
        <v>G</v>
      </c>
      <c r="R716" s="432" t="str">
        <f>VLOOKUP(O716,'360'!A241:AN602,14,FALSE)</f>
        <v>R</v>
      </c>
      <c r="S716" s="432" t="str">
        <f>VLOOKUP(O716,'360'!A241:AN602,15,FALSE)</f>
        <v>B</v>
      </c>
      <c r="T716" s="432" t="str">
        <f>VLOOKUP(O716,'360'!A241:AN602,16,FALSE)</f>
        <v>U</v>
      </c>
      <c r="U716" s="432" t="str">
        <f>VLOOKUP(O716,'360'!A241:AN602,17,FALSE)</f>
        <v>W</v>
      </c>
      <c r="W716" s="478">
        <f t="shared" si="448"/>
        <v>0.77366150811300427</v>
      </c>
      <c r="X716" s="478">
        <f t="shared" si="448"/>
        <v>0.51984261485555272</v>
      </c>
      <c r="Y716" s="478">
        <f t="shared" si="448"/>
        <v>0.49548669595779693</v>
      </c>
      <c r="Z716" s="478">
        <f t="shared" si="448"/>
        <v>0.88054353489716819</v>
      </c>
      <c r="AA716" s="478">
        <f t="shared" si="449"/>
        <v>0.7167888746494494</v>
      </c>
      <c r="AB716" s="1582">
        <f t="shared" si="450"/>
        <v>0.66080093548696062</v>
      </c>
      <c r="AG716" s="1584">
        <f t="shared" si="451"/>
        <v>0.54773458064928082</v>
      </c>
      <c r="AL716" s="497">
        <f t="shared" si="444"/>
        <v>0.66080093548696062</v>
      </c>
      <c r="AM716" s="468">
        <f t="shared" si="452"/>
        <v>0.77366150811300427</v>
      </c>
      <c r="AN716" s="468">
        <f t="shared" si="452"/>
        <v>0.51984261485555272</v>
      </c>
      <c r="AO716" s="468">
        <f t="shared" si="452"/>
        <v>0.49548669595779693</v>
      </c>
      <c r="AP716" s="468">
        <f t="shared" si="452"/>
        <v>0.88054353489716819</v>
      </c>
      <c r="AQ716" s="468">
        <f t="shared" si="453"/>
        <v>0.7167888746494494</v>
      </c>
      <c r="AT716" s="498">
        <f t="shared" si="454"/>
        <v>2.5101111100000004</v>
      </c>
      <c r="AU716" s="340">
        <f>VLOOKUP($O716,'360'!$A$2:$AN$363,26,FALSE)/100+1/10^(3+AU$476)</f>
        <v>0.1401</v>
      </c>
      <c r="AV716" s="340">
        <f>VLOOKUP($O716,'360'!$A$2:$AN$363,27,FALSE)/100+1/10^(3+AV$476)</f>
        <v>0.38000010000000001</v>
      </c>
      <c r="AW716" s="340">
        <f>VLOOKUP($O716,'360'!$A$2:$AN$363,28,FALSE)/100+1/10^(3+AW$476)</f>
        <v>0.48000999999999999</v>
      </c>
      <c r="AX716" s="340">
        <f>VLOOKUP($O716,'360'!$A$2:$AN$363,29,FALSE)/100+1/10^(3+AX$476)</f>
        <v>0.70000001000000001</v>
      </c>
      <c r="AY716" s="340">
        <f>VLOOKUP($O716,'360'!$A$2:$AN$363,30,FALSE)/100+1/10^(3+AY$476)</f>
        <v>0.81000100000000008</v>
      </c>
      <c r="BA716" s="499" t="str">
        <f t="shared" si="445"/>
        <v>GR BU W</v>
      </c>
      <c r="BB716" s="284" t="str">
        <f t="shared" si="446"/>
        <v>vivre avec légèreté (et servir ses intérêts)</v>
      </c>
    </row>
    <row r="717" spans="1:54" x14ac:dyDescent="0.15">
      <c r="A717" s="432">
        <v>241</v>
      </c>
      <c r="B717" s="457" t="str">
        <f t="shared" si="438"/>
        <v>UW B GR</v>
      </c>
      <c r="C717" s="284" t="str">
        <f t="shared" si="439"/>
        <v>administrer le monde (et réaliser ses ambitions)</v>
      </c>
      <c r="D717" s="284" t="str">
        <f t="shared" si="440"/>
        <v>garantir le bon ordre du monde (et atteindre ses objectifs avec discipline)</v>
      </c>
      <c r="E717" s="493">
        <f t="shared" si="441"/>
        <v>0.32000025849782704</v>
      </c>
      <c r="F717" s="480" t="str">
        <f t="shared" si="442"/>
        <v>WU.b</v>
      </c>
      <c r="N717" s="284">
        <f t="shared" si="447"/>
        <v>227</v>
      </c>
      <c r="O717" s="494" t="str">
        <f>'360'!A244</f>
        <v>WU B RG</v>
      </c>
      <c r="P717" s="284" t="str">
        <f t="shared" si="443"/>
        <v>administrer le monde (et s'imposer au monde)</v>
      </c>
      <c r="Q717" s="432" t="str">
        <f>VLOOKUP(O717,'360'!A242:AN603,13,FALSE)</f>
        <v>W</v>
      </c>
      <c r="R717" s="432" t="str">
        <f>VLOOKUP(O717,'360'!A242:AN603,14,FALSE)</f>
        <v>U</v>
      </c>
      <c r="S717" s="432" t="str">
        <f>VLOOKUP(O717,'360'!A242:AN603,15,FALSE)</f>
        <v>B</v>
      </c>
      <c r="T717" s="432" t="str">
        <f>VLOOKUP(O717,'360'!A242:AN603,16,FALSE)</f>
        <v>R</v>
      </c>
      <c r="U717" s="432" t="str">
        <f>VLOOKUP(O717,'360'!A242:AN603,17,FALSE)</f>
        <v>G</v>
      </c>
      <c r="W717" s="478">
        <f t="shared" si="448"/>
        <v>0.22353653417301456</v>
      </c>
      <c r="X717" s="478">
        <f t="shared" si="448"/>
        <v>0.95760470163862677</v>
      </c>
      <c r="Y717" s="478">
        <f t="shared" si="448"/>
        <v>0.47566762450091421</v>
      </c>
      <c r="Z717" s="478">
        <f t="shared" si="448"/>
        <v>0.37737580785832531</v>
      </c>
      <c r="AA717" s="478">
        <f t="shared" si="449"/>
        <v>0.3444731338817747</v>
      </c>
      <c r="AB717" s="1582">
        <f t="shared" si="450"/>
        <v>0.4982886067013832</v>
      </c>
      <c r="AG717" s="1584">
        <f t="shared" si="451"/>
        <v>0.33105147560184428</v>
      </c>
      <c r="AL717" s="497">
        <f t="shared" si="444"/>
        <v>0.4982886067013832</v>
      </c>
      <c r="AM717" s="468">
        <f t="shared" si="452"/>
        <v>0.22353653417301456</v>
      </c>
      <c r="AN717" s="468">
        <f t="shared" si="452"/>
        <v>0.95760470163862677</v>
      </c>
      <c r="AO717" s="468">
        <f t="shared" si="452"/>
        <v>0.47566762450091421</v>
      </c>
      <c r="AP717" s="468">
        <f t="shared" si="452"/>
        <v>0.37737580785832531</v>
      </c>
      <c r="AQ717" s="468">
        <f t="shared" si="453"/>
        <v>0.3444731338817747</v>
      </c>
      <c r="AT717" s="498">
        <f t="shared" si="454"/>
        <v>2.51011111</v>
      </c>
      <c r="AU717" s="340">
        <f>VLOOKUP($O717,'360'!$A$2:$AN$363,26,FALSE)/100+1/10^(3+AU$476)</f>
        <v>0.81010000000000004</v>
      </c>
      <c r="AV717" s="340">
        <f>VLOOKUP($O717,'360'!$A$2:$AN$363,27,FALSE)/100+1/10^(3+AV$476)</f>
        <v>0.7000000999999999</v>
      </c>
      <c r="AW717" s="340">
        <f>VLOOKUP($O717,'360'!$A$2:$AN$363,28,FALSE)/100+1/10^(3+AW$476)</f>
        <v>0.50000999999999995</v>
      </c>
      <c r="AX717" s="340">
        <f>VLOOKUP($O717,'360'!$A$2:$AN$363,29,FALSE)/100+1/10^(3+AX$476)</f>
        <v>0.30000000999999998</v>
      </c>
      <c r="AY717" s="340">
        <f>VLOOKUP($O717,'360'!$A$2:$AN$363,30,FALSE)/100+1/10^(3+AY$476)</f>
        <v>0.20000100000000001</v>
      </c>
      <c r="BA717" s="499" t="str">
        <f t="shared" si="445"/>
        <v>WU B RG</v>
      </c>
      <c r="BB717" s="284" t="str">
        <f t="shared" si="446"/>
        <v>administrer le monde (et s'imposer au monde)</v>
      </c>
    </row>
    <row r="718" spans="1:54" x14ac:dyDescent="0.15">
      <c r="A718" s="432">
        <v>242</v>
      </c>
      <c r="B718" s="457" t="str">
        <f t="shared" si="438"/>
        <v>RG WB U</v>
      </c>
      <c r="C718" s="284" t="str">
        <f t="shared" si="439"/>
        <v>vivre spontané -RG- (et protéger le monde)</v>
      </c>
      <c r="D718" s="284" t="str">
        <f t="shared" si="440"/>
        <v>agir en toute impulsivité (et prémunir la société de toute menace)</v>
      </c>
      <c r="E718" s="493">
        <f t="shared" si="441"/>
        <v>0.31750551537343297</v>
      </c>
      <c r="F718" s="480" t="str">
        <f t="shared" si="442"/>
        <v>RG/u</v>
      </c>
      <c r="N718" s="284">
        <f t="shared" si="447"/>
        <v>237</v>
      </c>
      <c r="O718" s="494" t="str">
        <f>'360'!A245</f>
        <v>WU B GR</v>
      </c>
      <c r="P718" s="284" t="str">
        <f t="shared" si="443"/>
        <v>administrer le monde (et gouverner le monde)</v>
      </c>
      <c r="Q718" s="432" t="str">
        <f>VLOOKUP(O718,'360'!A243:AN604,13,FALSE)</f>
        <v>W</v>
      </c>
      <c r="R718" s="432" t="str">
        <f>VLOOKUP(O718,'360'!A243:AN604,14,FALSE)</f>
        <v>U</v>
      </c>
      <c r="S718" s="432" t="str">
        <f>VLOOKUP(O718,'360'!A243:AN604,15,FALSE)</f>
        <v>B</v>
      </c>
      <c r="T718" s="432" t="str">
        <f>VLOOKUP(O718,'360'!A243:AN604,16,FALSE)</f>
        <v>G</v>
      </c>
      <c r="U718" s="432" t="str">
        <f>VLOOKUP(O718,'360'!A243:AN604,17,FALSE)</f>
        <v>R</v>
      </c>
      <c r="W718" s="478">
        <f t="shared" si="448"/>
        <v>0.22353653417301456</v>
      </c>
      <c r="X718" s="478">
        <f t="shared" si="448"/>
        <v>0.95760470163862677</v>
      </c>
      <c r="Y718" s="478">
        <f t="shared" si="448"/>
        <v>0.47566762450091421</v>
      </c>
      <c r="Z718" s="478">
        <f t="shared" si="448"/>
        <v>0.2515838760986146</v>
      </c>
      <c r="AA718" s="478">
        <f t="shared" si="449"/>
        <v>0.51670883964413317</v>
      </c>
      <c r="AB718" s="1582">
        <f t="shared" si="450"/>
        <v>0.492998729517579</v>
      </c>
      <c r="AG718" s="1584">
        <f t="shared" si="451"/>
        <v>0.32399830602343865</v>
      </c>
      <c r="AL718" s="497">
        <f t="shared" si="444"/>
        <v>0.492998729517579</v>
      </c>
      <c r="AM718" s="468">
        <f t="shared" si="452"/>
        <v>0.22353653417301456</v>
      </c>
      <c r="AN718" s="468">
        <f t="shared" si="452"/>
        <v>0.95760470163862677</v>
      </c>
      <c r="AO718" s="468">
        <f t="shared" si="452"/>
        <v>0.47566762450091421</v>
      </c>
      <c r="AP718" s="468">
        <f t="shared" si="452"/>
        <v>0.2515838760986146</v>
      </c>
      <c r="AQ718" s="468">
        <f t="shared" si="453"/>
        <v>0.51670883964413317</v>
      </c>
      <c r="AT718" s="498">
        <f t="shared" si="454"/>
        <v>2.51011111</v>
      </c>
      <c r="AU718" s="340">
        <f>VLOOKUP($O718,'360'!$A$2:$AN$363,26,FALSE)/100+1/10^(3+AU$476)</f>
        <v>0.81010000000000004</v>
      </c>
      <c r="AV718" s="340">
        <f>VLOOKUP($O718,'360'!$A$2:$AN$363,27,FALSE)/100+1/10^(3+AV$476)</f>
        <v>0.7000000999999999</v>
      </c>
      <c r="AW718" s="340">
        <f>VLOOKUP($O718,'360'!$A$2:$AN$363,28,FALSE)/100+1/10^(3+AW$476)</f>
        <v>0.50000999999999995</v>
      </c>
      <c r="AX718" s="340">
        <f>VLOOKUP($O718,'360'!$A$2:$AN$363,29,FALSE)/100+1/10^(3+AX$476)</f>
        <v>0.20000001000000001</v>
      </c>
      <c r="AY718" s="340">
        <f>VLOOKUP($O718,'360'!$A$2:$AN$363,30,FALSE)/100+1/10^(3+AY$476)</f>
        <v>0.30000099999999996</v>
      </c>
      <c r="BA718" s="499" t="str">
        <f t="shared" si="445"/>
        <v>WU B GR</v>
      </c>
      <c r="BB718" s="284" t="str">
        <f t="shared" si="446"/>
        <v>administrer le monde (et gouverner le monde)</v>
      </c>
    </row>
    <row r="719" spans="1:54" x14ac:dyDescent="0.15">
      <c r="A719" s="432">
        <v>243</v>
      </c>
      <c r="B719" s="457" t="str">
        <f t="shared" si="438"/>
        <v>U WB RG</v>
      </c>
      <c r="C719" s="284" t="str">
        <f t="shared" si="439"/>
        <v>être omniscient -U- (et apporter de l'ordre au monde)</v>
      </c>
      <c r="D719" s="284" t="str">
        <f t="shared" si="440"/>
        <v>savoir ce qu'il y a à savoir (et rendre l'organisation efficace)</v>
      </c>
      <c r="E719" s="493">
        <f t="shared" si="441"/>
        <v>0.31629067079058765</v>
      </c>
      <c r="F719" s="480" t="str">
        <f t="shared" si="442"/>
        <v>U.wb</v>
      </c>
      <c r="N719" s="284">
        <f t="shared" si="447"/>
        <v>137</v>
      </c>
      <c r="O719" s="494" t="str">
        <f>'360'!A246</f>
        <v>WU R BG</v>
      </c>
      <c r="P719" s="284" t="str">
        <f t="shared" si="443"/>
        <v>perfectionner le monde (et faire progresser le monde)</v>
      </c>
      <c r="Q719" s="432" t="str">
        <f>VLOOKUP(O719,'360'!A244:AN605,13,FALSE)</f>
        <v>W</v>
      </c>
      <c r="R719" s="432" t="str">
        <f>VLOOKUP(O719,'360'!A244:AN605,14,FALSE)</f>
        <v>U</v>
      </c>
      <c r="S719" s="432" t="str">
        <f>VLOOKUP(O719,'360'!A244:AN605,15,FALSE)</f>
        <v>R</v>
      </c>
      <c r="T719" s="432" t="str">
        <f>VLOOKUP(O719,'360'!A244:AN605,16,FALSE)</f>
        <v>B</v>
      </c>
      <c r="U719" s="432" t="str">
        <f>VLOOKUP(O719,'360'!A244:AN605,17,FALSE)</f>
        <v>G</v>
      </c>
      <c r="W719" s="478">
        <f t="shared" si="448"/>
        <v>0.22353653417301456</v>
      </c>
      <c r="X719" s="478">
        <f t="shared" si="448"/>
        <v>0.95760470163862677</v>
      </c>
      <c r="Y719" s="478">
        <f t="shared" si="448"/>
        <v>0.79276880412886941</v>
      </c>
      <c r="Z719" s="478">
        <f t="shared" si="448"/>
        <v>0.62895967137774689</v>
      </c>
      <c r="AA719" s="478">
        <f t="shared" si="449"/>
        <v>0.3444731338817747</v>
      </c>
      <c r="AB719" s="1582">
        <f t="shared" si="450"/>
        <v>0.59525335776289701</v>
      </c>
      <c r="AG719" s="1584">
        <f t="shared" si="451"/>
        <v>0.46033781035052934</v>
      </c>
      <c r="AL719" s="497">
        <f t="shared" si="444"/>
        <v>0.59525335776289701</v>
      </c>
      <c r="AM719" s="468">
        <f t="shared" si="452"/>
        <v>0.22353653417301456</v>
      </c>
      <c r="AN719" s="468">
        <f t="shared" si="452"/>
        <v>0.95760470163862677</v>
      </c>
      <c r="AO719" s="468">
        <f t="shared" si="452"/>
        <v>0.79276880412886941</v>
      </c>
      <c r="AP719" s="468">
        <f t="shared" si="452"/>
        <v>0.62895967137774689</v>
      </c>
      <c r="AQ719" s="468">
        <f t="shared" si="453"/>
        <v>0.3444731338817747</v>
      </c>
      <c r="AT719" s="498">
        <f t="shared" si="454"/>
        <v>2.5101111099999995</v>
      </c>
      <c r="AU719" s="340">
        <f>VLOOKUP($O719,'360'!$A$2:$AN$363,26,FALSE)/100+1/10^(3+AU$476)</f>
        <v>0.81010000000000004</v>
      </c>
      <c r="AV719" s="340">
        <f>VLOOKUP($O719,'360'!$A$2:$AN$363,27,FALSE)/100+1/10^(3+AV$476)</f>
        <v>0.7000000999999999</v>
      </c>
      <c r="AW719" s="340">
        <f>VLOOKUP($O719,'360'!$A$2:$AN$363,28,FALSE)/100+1/10^(3+AW$476)</f>
        <v>0.30001</v>
      </c>
      <c r="AX719" s="340">
        <f>VLOOKUP($O719,'360'!$A$2:$AN$363,29,FALSE)/100+1/10^(3+AX$476)</f>
        <v>0.50000001000000005</v>
      </c>
      <c r="AY719" s="340">
        <f>VLOOKUP($O719,'360'!$A$2:$AN$363,30,FALSE)/100+1/10^(3+AY$476)</f>
        <v>0.20000100000000001</v>
      </c>
      <c r="BA719" s="499" t="str">
        <f t="shared" si="445"/>
        <v>WU R BG</v>
      </c>
      <c r="BB719" s="284" t="str">
        <f t="shared" si="446"/>
        <v>perfectionner le monde (et faire progresser le monde)</v>
      </c>
    </row>
    <row r="720" spans="1:54" x14ac:dyDescent="0.15">
      <c r="A720" s="432">
        <v>244</v>
      </c>
      <c r="B720" s="457" t="str">
        <f t="shared" si="438"/>
        <v>WG UR B</v>
      </c>
      <c r="C720" s="284" t="str">
        <f t="shared" si="439"/>
        <v>vivre en harmonie -GW- (et être utile au monde)</v>
      </c>
      <c r="D720" s="284" t="str">
        <f t="shared" si="440"/>
        <v>vivre dans la coopération et le partage (et être efficace dans le respect du système)</v>
      </c>
      <c r="E720" s="493">
        <f t="shared" si="441"/>
        <v>0.31517610750639902</v>
      </c>
      <c r="F720" s="480" t="str">
        <f t="shared" si="442"/>
        <v>GW/b</v>
      </c>
      <c r="N720" s="284">
        <f t="shared" si="447"/>
        <v>109</v>
      </c>
      <c r="O720" s="494" t="str">
        <f>'360'!A247</f>
        <v>WU R GB</v>
      </c>
      <c r="P720" s="284" t="str">
        <f t="shared" si="443"/>
        <v>perfectionner le monde (et assister le monde)</v>
      </c>
      <c r="Q720" s="432" t="str">
        <f>VLOOKUP(O720,'360'!A245:AN606,13,FALSE)</f>
        <v>W</v>
      </c>
      <c r="R720" s="432" t="str">
        <f>VLOOKUP(O720,'360'!A245:AN606,14,FALSE)</f>
        <v>U</v>
      </c>
      <c r="S720" s="432" t="str">
        <f>VLOOKUP(O720,'360'!A245:AN606,15,FALSE)</f>
        <v>R</v>
      </c>
      <c r="T720" s="432" t="str">
        <f>VLOOKUP(O720,'360'!A245:AN606,16,FALSE)</f>
        <v>G</v>
      </c>
      <c r="U720" s="432" t="str">
        <f>VLOOKUP(O720,'360'!A245:AN606,17,FALSE)</f>
        <v>B</v>
      </c>
      <c r="W720" s="478">
        <f t="shared" si="448"/>
        <v>0.22353653417301456</v>
      </c>
      <c r="X720" s="478">
        <f t="shared" si="448"/>
        <v>0.95760470163862677</v>
      </c>
      <c r="Y720" s="478">
        <f t="shared" si="448"/>
        <v>0.84094855137494451</v>
      </c>
      <c r="Z720" s="478">
        <f t="shared" si="448"/>
        <v>0.62895967137774689</v>
      </c>
      <c r="AA720" s="478">
        <f t="shared" si="449"/>
        <v>0.51670883964413317</v>
      </c>
      <c r="AB720" s="1582">
        <f t="shared" si="450"/>
        <v>0.61637168759626937</v>
      </c>
      <c r="AG720" s="1584">
        <f t="shared" si="451"/>
        <v>0.48849558346169247</v>
      </c>
      <c r="AL720" s="497">
        <f t="shared" si="444"/>
        <v>0.61637168759626937</v>
      </c>
      <c r="AM720" s="468">
        <f t="shared" si="452"/>
        <v>0.22353653417301456</v>
      </c>
      <c r="AN720" s="468">
        <f t="shared" si="452"/>
        <v>0.95760470163862677</v>
      </c>
      <c r="AO720" s="468">
        <f t="shared" si="452"/>
        <v>0.84094855137494451</v>
      </c>
      <c r="AP720" s="468">
        <f t="shared" si="452"/>
        <v>0.62895967137774689</v>
      </c>
      <c r="AQ720" s="468">
        <f t="shared" si="453"/>
        <v>0.51670883964413317</v>
      </c>
      <c r="AT720" s="498">
        <f t="shared" si="454"/>
        <v>2.51011111</v>
      </c>
      <c r="AU720" s="340">
        <f>VLOOKUP($O720,'360'!$A$2:$AN$363,26,FALSE)/100+1/10^(3+AU$476)</f>
        <v>0.81010000000000004</v>
      </c>
      <c r="AV720" s="340">
        <f>VLOOKUP($O720,'360'!$A$2:$AN$363,27,FALSE)/100+1/10^(3+AV$476)</f>
        <v>0.7000000999999999</v>
      </c>
      <c r="AW720" s="340">
        <f>VLOOKUP($O720,'360'!$A$2:$AN$363,28,FALSE)/100+1/10^(3+AW$476)</f>
        <v>0.20001000000000002</v>
      </c>
      <c r="AX720" s="340">
        <f>VLOOKUP($O720,'360'!$A$2:$AN$363,29,FALSE)/100+1/10^(3+AX$476)</f>
        <v>0.50000001000000005</v>
      </c>
      <c r="AY720" s="340">
        <f>VLOOKUP($O720,'360'!$A$2:$AN$363,30,FALSE)/100+1/10^(3+AY$476)</f>
        <v>0.30000099999999996</v>
      </c>
      <c r="BA720" s="499" t="str">
        <f t="shared" si="445"/>
        <v>WU R GB</v>
      </c>
      <c r="BB720" s="284" t="str">
        <f t="shared" si="446"/>
        <v>perfectionner le monde (et assister le monde)</v>
      </c>
    </row>
    <row r="721" spans="1:54" x14ac:dyDescent="0.15">
      <c r="A721" s="432">
        <v>245</v>
      </c>
      <c r="B721" s="457" t="str">
        <f t="shared" si="438"/>
        <v>U BW GR</v>
      </c>
      <c r="C721" s="284" t="str">
        <f t="shared" si="439"/>
        <v>être omniscient -U- (et réaliser ses ambitions)</v>
      </c>
      <c r="D721" s="284" t="str">
        <f t="shared" si="440"/>
        <v>savoir ce qu'il y a à savoir (et atteindre ses objectifs avec discipline)</v>
      </c>
      <c r="E721" s="493">
        <f t="shared" si="441"/>
        <v>0.31495691363167461</v>
      </c>
      <c r="F721" s="480" t="str">
        <f t="shared" si="442"/>
        <v>U.wb</v>
      </c>
      <c r="N721" s="284">
        <f t="shared" si="447"/>
        <v>150</v>
      </c>
      <c r="O721" s="494" t="str">
        <f>'360'!A248</f>
        <v>WU G BR</v>
      </c>
      <c r="P721" s="284" t="str">
        <f t="shared" si="443"/>
        <v>harmoniser le monde (et vivre en accord)</v>
      </c>
      <c r="Q721" s="432" t="str">
        <f>VLOOKUP(O721,'360'!A246:AN607,13,FALSE)</f>
        <v>W</v>
      </c>
      <c r="R721" s="432" t="str">
        <f>VLOOKUP(O721,'360'!A246:AN607,14,FALSE)</f>
        <v>U</v>
      </c>
      <c r="S721" s="432" t="str">
        <f>VLOOKUP(O721,'360'!A246:AN607,15,FALSE)</f>
        <v>G</v>
      </c>
      <c r="T721" s="432" t="str">
        <f>VLOOKUP(O721,'360'!A246:AN607,16,FALSE)</f>
        <v>B</v>
      </c>
      <c r="U721" s="432" t="str">
        <f>VLOOKUP(O721,'360'!A246:AN607,17,FALSE)</f>
        <v>R</v>
      </c>
      <c r="W721" s="478">
        <f t="shared" si="448"/>
        <v>0.22353653417301456</v>
      </c>
      <c r="X721" s="478">
        <f t="shared" si="448"/>
        <v>0.95760470163862677</v>
      </c>
      <c r="Y721" s="478">
        <f t="shared" si="448"/>
        <v>0.79276880412886941</v>
      </c>
      <c r="Z721" s="478">
        <f t="shared" si="448"/>
        <v>0.2515838760986146</v>
      </c>
      <c r="AA721" s="478">
        <f t="shared" si="449"/>
        <v>0.86118025116885033</v>
      </c>
      <c r="AB721" s="1582">
        <f t="shared" si="450"/>
        <v>0.57938372621148448</v>
      </c>
      <c r="AG721" s="1584">
        <f t="shared" si="451"/>
        <v>0.43917830161531263</v>
      </c>
      <c r="AL721" s="497">
        <f t="shared" si="444"/>
        <v>0.57938372621148448</v>
      </c>
      <c r="AM721" s="468">
        <f t="shared" si="452"/>
        <v>0.22353653417301456</v>
      </c>
      <c r="AN721" s="468">
        <f t="shared" si="452"/>
        <v>0.95760470163862677</v>
      </c>
      <c r="AO721" s="468">
        <f t="shared" si="452"/>
        <v>0.79276880412886941</v>
      </c>
      <c r="AP721" s="468">
        <f t="shared" si="452"/>
        <v>0.2515838760986146</v>
      </c>
      <c r="AQ721" s="468">
        <f t="shared" si="453"/>
        <v>0.86118025116885033</v>
      </c>
      <c r="AT721" s="498">
        <f t="shared" si="454"/>
        <v>2.51011111</v>
      </c>
      <c r="AU721" s="340">
        <f>VLOOKUP($O721,'360'!$A$2:$AN$363,26,FALSE)/100+1/10^(3+AU$476)</f>
        <v>0.81010000000000004</v>
      </c>
      <c r="AV721" s="340">
        <f>VLOOKUP($O721,'360'!$A$2:$AN$363,27,FALSE)/100+1/10^(3+AV$476)</f>
        <v>0.7000000999999999</v>
      </c>
      <c r="AW721" s="340">
        <f>VLOOKUP($O721,'360'!$A$2:$AN$363,28,FALSE)/100+1/10^(3+AW$476)</f>
        <v>0.30001</v>
      </c>
      <c r="AX721" s="340">
        <f>VLOOKUP($O721,'360'!$A$2:$AN$363,29,FALSE)/100+1/10^(3+AX$476)</f>
        <v>0.20000001000000001</v>
      </c>
      <c r="AY721" s="340">
        <f>VLOOKUP($O721,'360'!$A$2:$AN$363,30,FALSE)/100+1/10^(3+AY$476)</f>
        <v>0.50000100000000003</v>
      </c>
      <c r="BA721" s="499" t="str">
        <f t="shared" si="445"/>
        <v>WU G BR</v>
      </c>
      <c r="BB721" s="284" t="str">
        <f t="shared" si="446"/>
        <v>harmoniser le monde (et vivre en accord)</v>
      </c>
    </row>
    <row r="722" spans="1:54" x14ac:dyDescent="0.15">
      <c r="A722" s="432">
        <v>246</v>
      </c>
      <c r="B722" s="457" t="str">
        <f t="shared" si="438"/>
        <v>U WB GR</v>
      </c>
      <c r="C722" s="284" t="str">
        <f t="shared" si="439"/>
        <v>être omniscient -U- (et structurer le monde -WU-)</v>
      </c>
      <c r="D722" s="284" t="str">
        <f t="shared" si="440"/>
        <v>savoir ce qu'il y a à savoir (et travailler au bon ordre du monde)</v>
      </c>
      <c r="E722" s="493">
        <f t="shared" si="441"/>
        <v>0.30923750121218202</v>
      </c>
      <c r="F722" s="480" t="str">
        <f t="shared" si="442"/>
        <v>U.wb</v>
      </c>
      <c r="N722" s="284">
        <f t="shared" si="447"/>
        <v>126</v>
      </c>
      <c r="O722" s="494" t="str">
        <f>'360'!A249</f>
        <v>WU G RB</v>
      </c>
      <c r="P722" s="284" t="str">
        <f t="shared" si="443"/>
        <v>harmoniser le monde (et vivre en harmonie -GW-)</v>
      </c>
      <c r="Q722" s="432" t="str">
        <f>VLOOKUP(O722,'360'!A247:AN608,13,FALSE)</f>
        <v>W</v>
      </c>
      <c r="R722" s="432" t="str">
        <f>VLOOKUP(O722,'360'!A247:AN608,14,FALSE)</f>
        <v>U</v>
      </c>
      <c r="S722" s="432" t="str">
        <f>VLOOKUP(O722,'360'!A247:AN608,15,FALSE)</f>
        <v>G</v>
      </c>
      <c r="T722" s="432" t="str">
        <f>VLOOKUP(O722,'360'!A247:AN608,16,FALSE)</f>
        <v>R</v>
      </c>
      <c r="U722" s="432" t="str">
        <f>VLOOKUP(O722,'360'!A247:AN608,17,FALSE)</f>
        <v>B</v>
      </c>
      <c r="W722" s="478">
        <f t="shared" si="448"/>
        <v>0.22353653417301456</v>
      </c>
      <c r="X722" s="478">
        <f t="shared" si="448"/>
        <v>0.95760470163862677</v>
      </c>
      <c r="Y722" s="478">
        <f t="shared" si="448"/>
        <v>0.84094855137494451</v>
      </c>
      <c r="Z722" s="478">
        <f t="shared" si="448"/>
        <v>0.37737580785832531</v>
      </c>
      <c r="AA722" s="478">
        <f t="shared" si="449"/>
        <v>0.86118025116885033</v>
      </c>
      <c r="AB722" s="1582">
        <f t="shared" si="450"/>
        <v>0.60579193322866087</v>
      </c>
      <c r="AG722" s="1584">
        <f t="shared" si="451"/>
        <v>0.47438924430488116</v>
      </c>
      <c r="AL722" s="497">
        <f t="shared" si="444"/>
        <v>0.60579193322866087</v>
      </c>
      <c r="AM722" s="468">
        <f t="shared" si="452"/>
        <v>0.22353653417301456</v>
      </c>
      <c r="AN722" s="468">
        <f t="shared" si="452"/>
        <v>0.95760470163862677</v>
      </c>
      <c r="AO722" s="468">
        <f t="shared" si="452"/>
        <v>0.84094855137494451</v>
      </c>
      <c r="AP722" s="468">
        <f t="shared" si="452"/>
        <v>0.37737580785832531</v>
      </c>
      <c r="AQ722" s="468">
        <f t="shared" si="453"/>
        <v>0.86118025116885033</v>
      </c>
      <c r="AT722" s="498">
        <f t="shared" si="454"/>
        <v>2.51011111</v>
      </c>
      <c r="AU722" s="340">
        <f>VLOOKUP($O722,'360'!$A$2:$AN$363,26,FALSE)/100+1/10^(3+AU$476)</f>
        <v>0.81010000000000004</v>
      </c>
      <c r="AV722" s="340">
        <f>VLOOKUP($O722,'360'!$A$2:$AN$363,27,FALSE)/100+1/10^(3+AV$476)</f>
        <v>0.7000000999999999</v>
      </c>
      <c r="AW722" s="340">
        <f>VLOOKUP($O722,'360'!$A$2:$AN$363,28,FALSE)/100+1/10^(3+AW$476)</f>
        <v>0.20001000000000002</v>
      </c>
      <c r="AX722" s="340">
        <f>VLOOKUP($O722,'360'!$A$2:$AN$363,29,FALSE)/100+1/10^(3+AX$476)</f>
        <v>0.30000000999999998</v>
      </c>
      <c r="AY722" s="340">
        <f>VLOOKUP($O722,'360'!$A$2:$AN$363,30,FALSE)/100+1/10^(3+AY$476)</f>
        <v>0.50000100000000003</v>
      </c>
      <c r="BA722" s="499" t="str">
        <f t="shared" si="445"/>
        <v>WU G RB</v>
      </c>
      <c r="BB722" s="284" t="str">
        <f t="shared" si="446"/>
        <v>harmoniser le monde (et vivre en harmonie -GW-)</v>
      </c>
    </row>
    <row r="723" spans="1:54" x14ac:dyDescent="0.15">
      <c r="A723" s="432">
        <v>247</v>
      </c>
      <c r="B723" s="457" t="str">
        <f t="shared" si="438"/>
        <v>G BR WU</v>
      </c>
      <c r="C723" s="284" t="str">
        <f t="shared" si="439"/>
        <v>profiter de la vie (et s'enrichir)</v>
      </c>
      <c r="D723" s="284" t="str">
        <f t="shared" si="440"/>
        <v>vivre une vie merveilleuse (et s'entourer du plus de ressources possible)</v>
      </c>
      <c r="E723" s="493">
        <f t="shared" si="441"/>
        <v>0.30910344327294398</v>
      </c>
      <c r="F723" s="480" t="str">
        <f t="shared" si="442"/>
        <v>G.br</v>
      </c>
      <c r="N723" s="284">
        <f t="shared" si="447"/>
        <v>302</v>
      </c>
      <c r="O723" s="494" t="str">
        <f>'360'!A250</f>
        <v>WB U RG</v>
      </c>
      <c r="P723" s="284" t="str">
        <f t="shared" si="443"/>
        <v>avoir une position de pouvoir -WB- (et apporter de l'ordre au monde)</v>
      </c>
      <c r="Q723" s="432" t="str">
        <f>VLOOKUP(O723,'360'!A248:AN609,13,FALSE)</f>
        <v>W</v>
      </c>
      <c r="R723" s="432" t="str">
        <f>VLOOKUP(O723,'360'!A248:AN609,14,FALSE)</f>
        <v>B</v>
      </c>
      <c r="S723" s="432" t="str">
        <f>VLOOKUP(O723,'360'!A248:AN609,15,FALSE)</f>
        <v>U</v>
      </c>
      <c r="T723" s="432" t="str">
        <f>VLOOKUP(O723,'360'!A248:AN609,16,FALSE)</f>
        <v>R</v>
      </c>
      <c r="U723" s="432" t="str">
        <f>VLOOKUP(O723,'360'!A248:AN609,17,FALSE)</f>
        <v>G</v>
      </c>
      <c r="W723" s="478">
        <f t="shared" si="448"/>
        <v>0.22353653417301456</v>
      </c>
      <c r="X723" s="478">
        <f t="shared" si="448"/>
        <v>0.68400339739920546</v>
      </c>
      <c r="Y723" s="478">
        <f t="shared" si="448"/>
        <v>0.33976453040199733</v>
      </c>
      <c r="Z723" s="478">
        <f t="shared" si="448"/>
        <v>0.37737580785832531</v>
      </c>
      <c r="AA723" s="478">
        <f t="shared" si="449"/>
        <v>0.3444731338817747</v>
      </c>
      <c r="AB723" s="1582">
        <f t="shared" si="450"/>
        <v>0.39814764008442083</v>
      </c>
      <c r="AG723" s="1584">
        <f t="shared" si="451"/>
        <v>0.19753018677922776</v>
      </c>
      <c r="AL723" s="497">
        <f t="shared" si="444"/>
        <v>0.39814764008442083</v>
      </c>
      <c r="AM723" s="468">
        <f t="shared" si="452"/>
        <v>0.22353653417301456</v>
      </c>
      <c r="AN723" s="468">
        <f t="shared" si="452"/>
        <v>0.68400339739920546</v>
      </c>
      <c r="AO723" s="468">
        <f t="shared" si="452"/>
        <v>0.33976453040199733</v>
      </c>
      <c r="AP723" s="468">
        <f t="shared" si="452"/>
        <v>0.37737580785832531</v>
      </c>
      <c r="AQ723" s="468">
        <f t="shared" si="453"/>
        <v>0.3444731338817747</v>
      </c>
      <c r="AT723" s="498">
        <f t="shared" si="454"/>
        <v>2.51011111</v>
      </c>
      <c r="AU723" s="340">
        <f>VLOOKUP($O723,'360'!$A$2:$AN$363,26,FALSE)/100+1/10^(3+AU$476)</f>
        <v>0.81010000000000004</v>
      </c>
      <c r="AV723" s="340">
        <f>VLOOKUP($O723,'360'!$A$2:$AN$363,27,FALSE)/100+1/10^(3+AV$476)</f>
        <v>0.50000009999999995</v>
      </c>
      <c r="AW723" s="340">
        <f>VLOOKUP($O723,'360'!$A$2:$AN$363,28,FALSE)/100+1/10^(3+AW$476)</f>
        <v>0.70000999999999991</v>
      </c>
      <c r="AX723" s="340">
        <f>VLOOKUP($O723,'360'!$A$2:$AN$363,29,FALSE)/100+1/10^(3+AX$476)</f>
        <v>0.30000000999999998</v>
      </c>
      <c r="AY723" s="340">
        <f>VLOOKUP($O723,'360'!$A$2:$AN$363,30,FALSE)/100+1/10^(3+AY$476)</f>
        <v>0.20000100000000001</v>
      </c>
      <c r="BA723" s="499" t="str">
        <f t="shared" si="445"/>
        <v>WB U RG</v>
      </c>
      <c r="BB723" s="284" t="str">
        <f t="shared" si="446"/>
        <v>avoir une position de pouvoir -WB- (et apporter de l'ordre au monde)</v>
      </c>
    </row>
    <row r="724" spans="1:54" x14ac:dyDescent="0.15">
      <c r="A724" s="432">
        <v>248</v>
      </c>
      <c r="B724" s="457" t="str">
        <f t="shared" si="438"/>
        <v>WR G BU</v>
      </c>
      <c r="C724" s="284" t="str">
        <f t="shared" si="439"/>
        <v>aider le monde -RW- (et se fondre dans sa tribu)</v>
      </c>
      <c r="D724" s="284" t="str">
        <f t="shared" si="440"/>
        <v>agir pour le bien du monde (et s'identifier à son groupe)</v>
      </c>
      <c r="E724" s="493">
        <f t="shared" si="441"/>
        <v>0.30779219274445885</v>
      </c>
      <c r="F724" s="480" t="str">
        <f t="shared" si="442"/>
        <v>RW.g</v>
      </c>
      <c r="N724" s="284">
        <f t="shared" si="447"/>
        <v>308</v>
      </c>
      <c r="O724" s="494" t="str">
        <f>'360'!A251</f>
        <v>WB U GR</v>
      </c>
      <c r="P724" s="284" t="str">
        <f t="shared" si="443"/>
        <v>avoir une position de pouvoir -WB- (et structurer le monde -WU-)</v>
      </c>
      <c r="Q724" s="432" t="str">
        <f>VLOOKUP(O724,'360'!A249:AN610,13,FALSE)</f>
        <v>W</v>
      </c>
      <c r="R724" s="432" t="str">
        <f>VLOOKUP(O724,'360'!A249:AN610,14,FALSE)</f>
        <v>B</v>
      </c>
      <c r="S724" s="432" t="str">
        <f>VLOOKUP(O724,'360'!A249:AN610,15,FALSE)</f>
        <v>U</v>
      </c>
      <c r="T724" s="432" t="str">
        <f>VLOOKUP(O724,'360'!A249:AN610,16,FALSE)</f>
        <v>G</v>
      </c>
      <c r="U724" s="432" t="str">
        <f>VLOOKUP(O724,'360'!A249:AN610,17,FALSE)</f>
        <v>R</v>
      </c>
      <c r="W724" s="478">
        <f t="shared" si="448"/>
        <v>0.22353653417301456</v>
      </c>
      <c r="X724" s="478">
        <f t="shared" si="448"/>
        <v>0.68400339739920546</v>
      </c>
      <c r="Y724" s="478">
        <f t="shared" si="448"/>
        <v>0.33976453040199733</v>
      </c>
      <c r="Z724" s="478">
        <f t="shared" si="448"/>
        <v>0.2515838760986146</v>
      </c>
      <c r="AA724" s="478">
        <f t="shared" si="449"/>
        <v>0.51670883964413317</v>
      </c>
      <c r="AB724" s="1582">
        <f t="shared" si="450"/>
        <v>0.39285776290061664</v>
      </c>
      <c r="AG724" s="1584">
        <f t="shared" si="451"/>
        <v>0.19047701720082219</v>
      </c>
      <c r="AL724" s="497">
        <f t="shared" si="444"/>
        <v>0.39285776290061664</v>
      </c>
      <c r="AM724" s="468">
        <f t="shared" si="452"/>
        <v>0.22353653417301456</v>
      </c>
      <c r="AN724" s="468">
        <f t="shared" si="452"/>
        <v>0.68400339739920546</v>
      </c>
      <c r="AO724" s="468">
        <f t="shared" si="452"/>
        <v>0.33976453040199733</v>
      </c>
      <c r="AP724" s="468">
        <f t="shared" si="452"/>
        <v>0.2515838760986146</v>
      </c>
      <c r="AQ724" s="468">
        <f t="shared" si="453"/>
        <v>0.51670883964413317</v>
      </c>
      <c r="AT724" s="498">
        <f t="shared" si="454"/>
        <v>2.51011111</v>
      </c>
      <c r="AU724" s="340">
        <f>VLOOKUP($O724,'360'!$A$2:$AN$363,26,FALSE)/100+1/10^(3+AU$476)</f>
        <v>0.81010000000000004</v>
      </c>
      <c r="AV724" s="340">
        <f>VLOOKUP($O724,'360'!$A$2:$AN$363,27,FALSE)/100+1/10^(3+AV$476)</f>
        <v>0.50000009999999995</v>
      </c>
      <c r="AW724" s="340">
        <f>VLOOKUP($O724,'360'!$A$2:$AN$363,28,FALSE)/100+1/10^(3+AW$476)</f>
        <v>0.70000999999999991</v>
      </c>
      <c r="AX724" s="340">
        <f>VLOOKUP($O724,'360'!$A$2:$AN$363,29,FALSE)/100+1/10^(3+AX$476)</f>
        <v>0.20000001000000001</v>
      </c>
      <c r="AY724" s="340">
        <f>VLOOKUP($O724,'360'!$A$2:$AN$363,30,FALSE)/100+1/10^(3+AY$476)</f>
        <v>0.30000099999999996</v>
      </c>
      <c r="BA724" s="499" t="str">
        <f t="shared" si="445"/>
        <v>WB U GR</v>
      </c>
      <c r="BB724" s="284" t="str">
        <f t="shared" si="446"/>
        <v>avoir une position de pouvoir -WB- (et structurer le monde -WU-)</v>
      </c>
    </row>
    <row r="725" spans="1:54" x14ac:dyDescent="0.15">
      <c r="A725" s="432">
        <v>249</v>
      </c>
      <c r="B725" s="457" t="str">
        <f t="shared" si="438"/>
        <v>RB WU G</v>
      </c>
      <c r="C725" s="284" t="str">
        <f t="shared" si="439"/>
        <v>intervenir* (et faire progresser le monde)</v>
      </c>
      <c r="D725" s="284" t="str">
        <f t="shared" si="440"/>
        <v>vivre en imposant ses décisions (et servir la société avec fermeté)</v>
      </c>
      <c r="E725" s="493">
        <f t="shared" si="441"/>
        <v>0.30565316826913097</v>
      </c>
      <c r="F725" s="480" t="str">
        <f t="shared" si="442"/>
        <v>BR/g</v>
      </c>
      <c r="N725" s="284">
        <f t="shared" si="447"/>
        <v>334</v>
      </c>
      <c r="O725" s="494" t="str">
        <f>'360'!A252</f>
        <v>WB R UG</v>
      </c>
      <c r="P725" s="284" t="str">
        <f t="shared" si="443"/>
        <v>avoir une position de force (et faire progresser le monde)</v>
      </c>
      <c r="Q725" s="432" t="str">
        <f>VLOOKUP(O725,'360'!A250:AN611,13,FALSE)</f>
        <v>W</v>
      </c>
      <c r="R725" s="432" t="str">
        <f>VLOOKUP(O725,'360'!A250:AN611,14,FALSE)</f>
        <v>B</v>
      </c>
      <c r="S725" s="432" t="str">
        <f>VLOOKUP(O725,'360'!A250:AN611,15,FALSE)</f>
        <v>R</v>
      </c>
      <c r="T725" s="432" t="str">
        <f>VLOOKUP(O725,'360'!A250:AN611,16,FALSE)</f>
        <v>U</v>
      </c>
      <c r="U725" s="432" t="str">
        <f>VLOOKUP(O725,'360'!A250:AN611,17,FALSE)</f>
        <v>G</v>
      </c>
      <c r="W725" s="478">
        <f t="shared" si="448"/>
        <v>0.22353653417301456</v>
      </c>
      <c r="X725" s="478">
        <f t="shared" si="448"/>
        <v>0.41040209315978415</v>
      </c>
      <c r="Y725" s="478">
        <f t="shared" si="448"/>
        <v>0.33976453040199733</v>
      </c>
      <c r="Z725" s="478">
        <f t="shared" si="448"/>
        <v>0.62895967137774689</v>
      </c>
      <c r="AA725" s="478">
        <f t="shared" si="449"/>
        <v>0.3444731338817747</v>
      </c>
      <c r="AB725" s="1582">
        <f t="shared" si="450"/>
        <v>0.35873180742316463</v>
      </c>
      <c r="AG725" s="1584">
        <f t="shared" si="451"/>
        <v>0.14497574323088616</v>
      </c>
      <c r="AL725" s="497">
        <f t="shared" si="444"/>
        <v>0.35873180742316463</v>
      </c>
      <c r="AM725" s="468">
        <f t="shared" si="452"/>
        <v>0.22353653417301456</v>
      </c>
      <c r="AN725" s="468">
        <f t="shared" si="452"/>
        <v>0.41040209315978415</v>
      </c>
      <c r="AO725" s="468">
        <f t="shared" si="452"/>
        <v>0.33976453040199733</v>
      </c>
      <c r="AP725" s="468">
        <f t="shared" si="452"/>
        <v>0.62895967137774689</v>
      </c>
      <c r="AQ725" s="468">
        <f t="shared" si="453"/>
        <v>0.3444731338817747</v>
      </c>
      <c r="AT725" s="498">
        <f t="shared" si="454"/>
        <v>2.5101111099999995</v>
      </c>
      <c r="AU725" s="340">
        <f>VLOOKUP($O725,'360'!$A$2:$AN$363,26,FALSE)/100+1/10^(3+AU$476)</f>
        <v>0.81010000000000004</v>
      </c>
      <c r="AV725" s="340">
        <f>VLOOKUP($O725,'360'!$A$2:$AN$363,27,FALSE)/100+1/10^(3+AV$476)</f>
        <v>0.30000009999999999</v>
      </c>
      <c r="AW725" s="340">
        <f>VLOOKUP($O725,'360'!$A$2:$AN$363,28,FALSE)/100+1/10^(3+AW$476)</f>
        <v>0.70000999999999991</v>
      </c>
      <c r="AX725" s="340">
        <f>VLOOKUP($O725,'360'!$A$2:$AN$363,29,FALSE)/100+1/10^(3+AX$476)</f>
        <v>0.50000001000000005</v>
      </c>
      <c r="AY725" s="340">
        <f>VLOOKUP($O725,'360'!$A$2:$AN$363,30,FALSE)/100+1/10^(3+AY$476)</f>
        <v>0.20000100000000001</v>
      </c>
      <c r="BA725" s="499" t="str">
        <f t="shared" si="445"/>
        <v>WB R UG</v>
      </c>
      <c r="BB725" s="284" t="str">
        <f t="shared" si="446"/>
        <v>avoir une position de force (et faire progresser le monde)</v>
      </c>
    </row>
    <row r="726" spans="1:54" x14ac:dyDescent="0.15">
      <c r="A726" s="432">
        <v>250</v>
      </c>
      <c r="B726" s="457" t="str">
        <f t="shared" si="438"/>
        <v>B GR WU</v>
      </c>
      <c r="C726" s="284" t="str">
        <f t="shared" si="439"/>
        <v>être fort (et s'enrichir)</v>
      </c>
      <c r="D726" s="284" t="str">
        <f t="shared" si="440"/>
        <v>être celui qui domine par son énergie (et s'entourer du plus de ressources possible)</v>
      </c>
      <c r="E726" s="493">
        <f t="shared" si="441"/>
        <v>0.30408863099334993</v>
      </c>
      <c r="F726" s="480" t="str">
        <f t="shared" si="442"/>
        <v>B.rg</v>
      </c>
      <c r="N726" s="284">
        <f t="shared" si="447"/>
        <v>353</v>
      </c>
      <c r="O726" s="494" t="str">
        <f>'360'!A253</f>
        <v>WB R GU</v>
      </c>
      <c r="P726" s="284" t="str">
        <f t="shared" si="443"/>
        <v>avoir une position de force (et protéger le monde)</v>
      </c>
      <c r="Q726" s="432" t="str">
        <f>VLOOKUP(O726,'360'!A251:AN612,13,FALSE)</f>
        <v>W</v>
      </c>
      <c r="R726" s="432" t="str">
        <f>VLOOKUP(O726,'360'!A251:AN612,14,FALSE)</f>
        <v>B</v>
      </c>
      <c r="S726" s="432" t="str">
        <f>VLOOKUP(O726,'360'!A251:AN612,15,FALSE)</f>
        <v>R</v>
      </c>
      <c r="T726" s="432" t="str">
        <f>VLOOKUP(O726,'360'!A251:AN612,16,FALSE)</f>
        <v>G</v>
      </c>
      <c r="U726" s="432" t="str">
        <f>VLOOKUP(O726,'360'!A251:AN612,17,FALSE)</f>
        <v>U</v>
      </c>
      <c r="W726" s="478">
        <f t="shared" si="448"/>
        <v>0.22353653417301456</v>
      </c>
      <c r="X726" s="478">
        <f t="shared" si="448"/>
        <v>0.2736014410400735</v>
      </c>
      <c r="Y726" s="478">
        <f t="shared" si="448"/>
        <v>0.33976453040199733</v>
      </c>
      <c r="Z726" s="478">
        <f t="shared" si="448"/>
        <v>0.62895967137774689</v>
      </c>
      <c r="AA726" s="478">
        <f t="shared" si="449"/>
        <v>0.51670883964413317</v>
      </c>
      <c r="AB726" s="1582">
        <f t="shared" si="450"/>
        <v>0.33373401390873236</v>
      </c>
      <c r="AG726" s="1584">
        <f t="shared" si="451"/>
        <v>0.11164535187830982</v>
      </c>
      <c r="AL726" s="497">
        <f t="shared" si="444"/>
        <v>0.33373401390873236</v>
      </c>
      <c r="AM726" s="468">
        <f t="shared" si="452"/>
        <v>0.22353653417301456</v>
      </c>
      <c r="AN726" s="468">
        <f t="shared" si="452"/>
        <v>0.2736014410400735</v>
      </c>
      <c r="AO726" s="468">
        <f t="shared" si="452"/>
        <v>0.33976453040199733</v>
      </c>
      <c r="AP726" s="468">
        <f t="shared" si="452"/>
        <v>0.62895967137774689</v>
      </c>
      <c r="AQ726" s="468">
        <f t="shared" si="453"/>
        <v>0.51670883964413317</v>
      </c>
      <c r="AT726" s="498">
        <f t="shared" si="454"/>
        <v>2.51011111</v>
      </c>
      <c r="AU726" s="340">
        <f>VLOOKUP($O726,'360'!$A$2:$AN$363,26,FALSE)/100+1/10^(3+AU$476)</f>
        <v>0.81010000000000004</v>
      </c>
      <c r="AV726" s="340">
        <f>VLOOKUP($O726,'360'!$A$2:$AN$363,27,FALSE)/100+1/10^(3+AV$476)</f>
        <v>0.20000010000000001</v>
      </c>
      <c r="AW726" s="340">
        <f>VLOOKUP($O726,'360'!$A$2:$AN$363,28,FALSE)/100+1/10^(3+AW$476)</f>
        <v>0.70000999999999991</v>
      </c>
      <c r="AX726" s="340">
        <f>VLOOKUP($O726,'360'!$A$2:$AN$363,29,FALSE)/100+1/10^(3+AX$476)</f>
        <v>0.50000001000000005</v>
      </c>
      <c r="AY726" s="340">
        <f>VLOOKUP($O726,'360'!$A$2:$AN$363,30,FALSE)/100+1/10^(3+AY$476)</f>
        <v>0.30000099999999996</v>
      </c>
      <c r="BA726" s="499" t="str">
        <f t="shared" si="445"/>
        <v>WB R GU</v>
      </c>
      <c r="BB726" s="284" t="str">
        <f t="shared" si="446"/>
        <v>avoir une position de force (et protéger le monde)</v>
      </c>
    </row>
    <row r="727" spans="1:54" x14ac:dyDescent="0.15">
      <c r="A727" s="432">
        <v>251</v>
      </c>
      <c r="B727" s="457" t="str">
        <f t="shared" si="438"/>
        <v>B UW RG</v>
      </c>
      <c r="C727" s="284" t="str">
        <f t="shared" si="439"/>
        <v>être la loi (et réussir coûte que coûte -UB-)</v>
      </c>
      <c r="D727" s="284" t="str">
        <f t="shared" si="440"/>
        <v>être celui qui décide des règles (et atteindre ses objectifs avec fermeté)</v>
      </c>
      <c r="E727" s="493">
        <f t="shared" si="441"/>
        <v>0.29930198769612465</v>
      </c>
      <c r="F727" s="480" t="str">
        <f t="shared" si="442"/>
        <v>B.wu</v>
      </c>
      <c r="N727" s="284">
        <f t="shared" si="447"/>
        <v>349</v>
      </c>
      <c r="O727" s="494" t="str">
        <f>'360'!A254</f>
        <v>WB G UR</v>
      </c>
      <c r="P727" s="284" t="str">
        <f t="shared" si="443"/>
        <v>avoir une position de prestige (et vivre en accord)</v>
      </c>
      <c r="Q727" s="432" t="str">
        <f>VLOOKUP(O727,'360'!A252:AN613,13,FALSE)</f>
        <v>W</v>
      </c>
      <c r="R727" s="432" t="str">
        <f>VLOOKUP(O727,'360'!A252:AN613,14,FALSE)</f>
        <v>B</v>
      </c>
      <c r="S727" s="432" t="str">
        <f>VLOOKUP(O727,'360'!A252:AN613,15,FALSE)</f>
        <v>G</v>
      </c>
      <c r="T727" s="432" t="str">
        <f>VLOOKUP(O727,'360'!A252:AN613,16,FALSE)</f>
        <v>U</v>
      </c>
      <c r="U727" s="432" t="str">
        <f>VLOOKUP(O727,'360'!A252:AN613,17,FALSE)</f>
        <v>R</v>
      </c>
      <c r="W727" s="478">
        <f t="shared" si="448"/>
        <v>0.22353653417301456</v>
      </c>
      <c r="X727" s="478">
        <f t="shared" si="448"/>
        <v>0.41040209315978415</v>
      </c>
      <c r="Y727" s="478">
        <f t="shared" si="448"/>
        <v>0.33976453040199733</v>
      </c>
      <c r="Z727" s="478">
        <f t="shared" si="448"/>
        <v>0.2515838760986146</v>
      </c>
      <c r="AA727" s="478">
        <f t="shared" si="449"/>
        <v>0.86118025116885033</v>
      </c>
      <c r="AB727" s="1582">
        <f t="shared" si="450"/>
        <v>0.34286217587175205</v>
      </c>
      <c r="AG727" s="1584">
        <f t="shared" si="451"/>
        <v>0.12381623449566941</v>
      </c>
      <c r="AL727" s="497">
        <f t="shared" si="444"/>
        <v>0.34286217587175205</v>
      </c>
      <c r="AM727" s="468">
        <f t="shared" si="452"/>
        <v>0.22353653417301456</v>
      </c>
      <c r="AN727" s="468">
        <f t="shared" si="452"/>
        <v>0.41040209315978415</v>
      </c>
      <c r="AO727" s="468">
        <f t="shared" si="452"/>
        <v>0.33976453040199733</v>
      </c>
      <c r="AP727" s="468">
        <f t="shared" si="452"/>
        <v>0.2515838760986146</v>
      </c>
      <c r="AQ727" s="468">
        <f t="shared" si="453"/>
        <v>0.86118025116885033</v>
      </c>
      <c r="AT727" s="498">
        <f t="shared" si="454"/>
        <v>2.51011111</v>
      </c>
      <c r="AU727" s="340">
        <f>VLOOKUP($O727,'360'!$A$2:$AN$363,26,FALSE)/100+1/10^(3+AU$476)</f>
        <v>0.81010000000000004</v>
      </c>
      <c r="AV727" s="340">
        <f>VLOOKUP($O727,'360'!$A$2:$AN$363,27,FALSE)/100+1/10^(3+AV$476)</f>
        <v>0.30000009999999999</v>
      </c>
      <c r="AW727" s="340">
        <f>VLOOKUP($O727,'360'!$A$2:$AN$363,28,FALSE)/100+1/10^(3+AW$476)</f>
        <v>0.70000999999999991</v>
      </c>
      <c r="AX727" s="340">
        <f>VLOOKUP($O727,'360'!$A$2:$AN$363,29,FALSE)/100+1/10^(3+AX$476)</f>
        <v>0.20000001000000001</v>
      </c>
      <c r="AY727" s="340">
        <f>VLOOKUP($O727,'360'!$A$2:$AN$363,30,FALSE)/100+1/10^(3+AY$476)</f>
        <v>0.50000100000000003</v>
      </c>
      <c r="BA727" s="499" t="str">
        <f t="shared" si="445"/>
        <v>WB G UR</v>
      </c>
      <c r="BB727" s="284" t="str">
        <f t="shared" si="446"/>
        <v>avoir une position de prestige (et vivre en accord)</v>
      </c>
    </row>
    <row r="728" spans="1:54" x14ac:dyDescent="0.15">
      <c r="A728" s="432">
        <v>252</v>
      </c>
      <c r="B728" s="457" t="str">
        <f t="shared" si="438"/>
        <v>GR BW U</v>
      </c>
      <c r="C728" s="284" t="str">
        <f t="shared" si="439"/>
        <v>vivre spontané -RG- (et s'enrichir)</v>
      </c>
      <c r="D728" s="284" t="str">
        <f t="shared" si="440"/>
        <v>agir en toute impulsivité (et s'entourer du plus de ressources possible)</v>
      </c>
      <c r="E728" s="493">
        <f t="shared" si="441"/>
        <v>0.29889034151695681</v>
      </c>
      <c r="F728" s="480" t="str">
        <f t="shared" si="442"/>
        <v>RG/u</v>
      </c>
      <c r="N728" s="284">
        <f t="shared" si="447"/>
        <v>356</v>
      </c>
      <c r="O728" s="494" t="str">
        <f>'360'!A255</f>
        <v>WB G RU</v>
      </c>
      <c r="P728" s="284" t="str">
        <f t="shared" si="443"/>
        <v>avoir une position de prestige (et se fondre dans sa tribu)</v>
      </c>
      <c r="Q728" s="432" t="str">
        <f>VLOOKUP(O728,'360'!A253:AN614,13,FALSE)</f>
        <v>W</v>
      </c>
      <c r="R728" s="432" t="str">
        <f>VLOOKUP(O728,'360'!A253:AN614,14,FALSE)</f>
        <v>B</v>
      </c>
      <c r="S728" s="432" t="str">
        <f>VLOOKUP(O728,'360'!A253:AN614,15,FALSE)</f>
        <v>G</v>
      </c>
      <c r="T728" s="432" t="str">
        <f>VLOOKUP(O728,'360'!A253:AN614,16,FALSE)</f>
        <v>R</v>
      </c>
      <c r="U728" s="432" t="str">
        <f>VLOOKUP(O728,'360'!A253:AN614,17,FALSE)</f>
        <v>U</v>
      </c>
      <c r="W728" s="478">
        <f t="shared" si="448"/>
        <v>0.22353653417301456</v>
      </c>
      <c r="X728" s="478">
        <f t="shared" si="448"/>
        <v>0.2736014410400735</v>
      </c>
      <c r="Y728" s="478">
        <f t="shared" si="448"/>
        <v>0.33976453040199733</v>
      </c>
      <c r="Z728" s="478">
        <f t="shared" si="448"/>
        <v>0.37737580785832531</v>
      </c>
      <c r="AA728" s="478">
        <f t="shared" si="449"/>
        <v>0.86118025116885033</v>
      </c>
      <c r="AB728" s="1582">
        <f t="shared" si="450"/>
        <v>0.32315425954112398</v>
      </c>
      <c r="AG728" s="1584">
        <f t="shared" si="451"/>
        <v>9.7539012721498633E-2</v>
      </c>
      <c r="AL728" s="497">
        <f t="shared" si="444"/>
        <v>0.32315425954112398</v>
      </c>
      <c r="AM728" s="468">
        <f t="shared" si="452"/>
        <v>0.22353653417301456</v>
      </c>
      <c r="AN728" s="468">
        <f t="shared" si="452"/>
        <v>0.2736014410400735</v>
      </c>
      <c r="AO728" s="468">
        <f t="shared" si="452"/>
        <v>0.33976453040199733</v>
      </c>
      <c r="AP728" s="468">
        <f t="shared" si="452"/>
        <v>0.37737580785832531</v>
      </c>
      <c r="AQ728" s="468">
        <f t="shared" si="453"/>
        <v>0.86118025116885033</v>
      </c>
      <c r="AT728" s="498">
        <f t="shared" si="454"/>
        <v>2.5101111100000004</v>
      </c>
      <c r="AU728" s="340">
        <f>VLOOKUP($O728,'360'!$A$2:$AN$363,26,FALSE)/100+1/10^(3+AU$476)</f>
        <v>0.81010000000000004</v>
      </c>
      <c r="AV728" s="340">
        <f>VLOOKUP($O728,'360'!$A$2:$AN$363,27,FALSE)/100+1/10^(3+AV$476)</f>
        <v>0.20000010000000001</v>
      </c>
      <c r="AW728" s="340">
        <f>VLOOKUP($O728,'360'!$A$2:$AN$363,28,FALSE)/100+1/10^(3+AW$476)</f>
        <v>0.70000999999999991</v>
      </c>
      <c r="AX728" s="340">
        <f>VLOOKUP($O728,'360'!$A$2:$AN$363,29,FALSE)/100+1/10^(3+AX$476)</f>
        <v>0.30000000999999998</v>
      </c>
      <c r="AY728" s="340">
        <f>VLOOKUP($O728,'360'!$A$2:$AN$363,30,FALSE)/100+1/10^(3+AY$476)</f>
        <v>0.50000100000000003</v>
      </c>
      <c r="BA728" s="499" t="str">
        <f t="shared" si="445"/>
        <v>WB G RU</v>
      </c>
      <c r="BB728" s="284" t="str">
        <f t="shared" si="446"/>
        <v>avoir une position de prestige (et se fondre dans sa tribu)</v>
      </c>
    </row>
    <row r="729" spans="1:54" x14ac:dyDescent="0.15">
      <c r="A729" s="432">
        <v>253</v>
      </c>
      <c r="B729" s="457" t="str">
        <f t="shared" si="438"/>
        <v>GB R WU</v>
      </c>
      <c r="C729" s="284" t="str">
        <f t="shared" si="439"/>
        <v>s'exaucer -BG- (et vivre spontané -RG-)</v>
      </c>
      <c r="D729" s="284" t="str">
        <f t="shared" si="440"/>
        <v>être satisfait de ses possessions (et agir en toute impulsivité)</v>
      </c>
      <c r="E729" s="493">
        <f t="shared" si="441"/>
        <v>0.29826823481252651</v>
      </c>
      <c r="F729" s="480" t="str">
        <f t="shared" si="442"/>
        <v>BG.r</v>
      </c>
      <c r="N729" s="284">
        <f t="shared" si="447"/>
        <v>171</v>
      </c>
      <c r="O729" s="494" t="str">
        <f>'360'!A256</f>
        <v>WR U BG</v>
      </c>
      <c r="P729" s="284" t="str">
        <f t="shared" si="443"/>
        <v>guider le monde (et apporter de l'ordre au monde)</v>
      </c>
      <c r="Q729" s="432" t="str">
        <f>VLOOKUP(O729,'360'!A254:AN615,13,FALSE)</f>
        <v>W</v>
      </c>
      <c r="R729" s="432" t="str">
        <f>VLOOKUP(O729,'360'!A254:AN615,14,FALSE)</f>
        <v>R</v>
      </c>
      <c r="S729" s="432" t="str">
        <f>VLOOKUP(O729,'360'!A254:AN615,15,FALSE)</f>
        <v>U</v>
      </c>
      <c r="T729" s="432" t="str">
        <f>VLOOKUP(O729,'360'!A254:AN615,16,FALSE)</f>
        <v>B</v>
      </c>
      <c r="U729" s="432" t="str">
        <f>VLOOKUP(O729,'360'!A254:AN615,17,FALSE)</f>
        <v>G</v>
      </c>
      <c r="W729" s="478">
        <f t="shared" si="448"/>
        <v>0.22353653417301456</v>
      </c>
      <c r="X729" s="478">
        <f t="shared" si="448"/>
        <v>0.68400339739920546</v>
      </c>
      <c r="Y729" s="478">
        <f t="shared" si="448"/>
        <v>0.79276880412886941</v>
      </c>
      <c r="Z729" s="478">
        <f t="shared" si="448"/>
        <v>0.88054353489716819</v>
      </c>
      <c r="AA729" s="478">
        <f t="shared" si="449"/>
        <v>0.3444731338817747</v>
      </c>
      <c r="AB729" s="1582">
        <f t="shared" si="450"/>
        <v>0.55583752510164086</v>
      </c>
      <c r="AG729" s="1584">
        <f t="shared" si="451"/>
        <v>0.4077833668021878</v>
      </c>
      <c r="AL729" s="497">
        <f t="shared" si="444"/>
        <v>0.55583752510164086</v>
      </c>
      <c r="AM729" s="468">
        <f t="shared" si="452"/>
        <v>0.22353653417301456</v>
      </c>
      <c r="AN729" s="468">
        <f t="shared" si="452"/>
        <v>0.68400339739920546</v>
      </c>
      <c r="AO729" s="468">
        <f t="shared" si="452"/>
        <v>0.79276880412886941</v>
      </c>
      <c r="AP729" s="468">
        <f t="shared" si="452"/>
        <v>0.88054353489716819</v>
      </c>
      <c r="AQ729" s="468">
        <f t="shared" si="453"/>
        <v>0.3444731338817747</v>
      </c>
      <c r="AT729" s="498">
        <f t="shared" si="454"/>
        <v>2.51011111</v>
      </c>
      <c r="AU729" s="340">
        <f>VLOOKUP($O729,'360'!$A$2:$AN$363,26,FALSE)/100+1/10^(3+AU$476)</f>
        <v>0.81010000000000004</v>
      </c>
      <c r="AV729" s="340">
        <f>VLOOKUP($O729,'360'!$A$2:$AN$363,27,FALSE)/100+1/10^(3+AV$476)</f>
        <v>0.50000009999999995</v>
      </c>
      <c r="AW729" s="340">
        <f>VLOOKUP($O729,'360'!$A$2:$AN$363,28,FALSE)/100+1/10^(3+AW$476)</f>
        <v>0.30001</v>
      </c>
      <c r="AX729" s="340">
        <f>VLOOKUP($O729,'360'!$A$2:$AN$363,29,FALSE)/100+1/10^(3+AX$476)</f>
        <v>0.70000001000000001</v>
      </c>
      <c r="AY729" s="340">
        <f>VLOOKUP($O729,'360'!$A$2:$AN$363,30,FALSE)/100+1/10^(3+AY$476)</f>
        <v>0.20000100000000001</v>
      </c>
      <c r="BA729" s="499" t="str">
        <f t="shared" si="445"/>
        <v>WR U BG</v>
      </c>
      <c r="BB729" s="284" t="str">
        <f t="shared" si="446"/>
        <v>guider le monde (et apporter de l'ordre au monde)</v>
      </c>
    </row>
    <row r="730" spans="1:54" x14ac:dyDescent="0.15">
      <c r="A730" s="432">
        <v>254</v>
      </c>
      <c r="B730" s="457" t="str">
        <f t="shared" si="438"/>
        <v>GB UW R</v>
      </c>
      <c r="C730" s="284" t="str">
        <f t="shared" si="439"/>
        <v>construire une vie parfaite (et vivre dans la raison)</v>
      </c>
      <c r="D730" s="284" t="str">
        <f t="shared" si="440"/>
        <v>organiser une vie de satisfaction (et suivre une démarche d'adaptation)</v>
      </c>
      <c r="E730" s="493">
        <f t="shared" si="441"/>
        <v>0.29750836253490404</v>
      </c>
      <c r="F730" s="480" t="str">
        <f t="shared" si="442"/>
        <v>BG/r</v>
      </c>
      <c r="N730" s="284">
        <f t="shared" si="447"/>
        <v>155</v>
      </c>
      <c r="O730" s="494" t="str">
        <f>'360'!A257</f>
        <v>WR U GB</v>
      </c>
      <c r="P730" s="284" t="str">
        <f t="shared" si="443"/>
        <v>guider le monde (et être utile au monde)</v>
      </c>
      <c r="Q730" s="432" t="str">
        <f>VLOOKUP(O730,'360'!A255:AN616,13,FALSE)</f>
        <v>W</v>
      </c>
      <c r="R730" s="432" t="str">
        <f>VLOOKUP(O730,'360'!A255:AN616,14,FALSE)</f>
        <v>R</v>
      </c>
      <c r="S730" s="432" t="str">
        <f>VLOOKUP(O730,'360'!A255:AN616,15,FALSE)</f>
        <v>U</v>
      </c>
      <c r="T730" s="432" t="str">
        <f>VLOOKUP(O730,'360'!A255:AN616,16,FALSE)</f>
        <v>G</v>
      </c>
      <c r="U730" s="432" t="str">
        <f>VLOOKUP(O730,'360'!A255:AN616,17,FALSE)</f>
        <v>B</v>
      </c>
      <c r="W730" s="478">
        <f t="shared" si="448"/>
        <v>0.22353653417301456</v>
      </c>
      <c r="X730" s="478">
        <f t="shared" si="448"/>
        <v>0.68400339739920546</v>
      </c>
      <c r="Y730" s="478">
        <f t="shared" si="448"/>
        <v>0.84094855137494451</v>
      </c>
      <c r="Z730" s="478">
        <f t="shared" si="448"/>
        <v>0.88054353489716819</v>
      </c>
      <c r="AA730" s="478">
        <f t="shared" si="449"/>
        <v>0.51670883964413317</v>
      </c>
      <c r="AB730" s="1582">
        <f t="shared" si="450"/>
        <v>0.57695585493501311</v>
      </c>
      <c r="AG730" s="1584">
        <f t="shared" si="451"/>
        <v>0.43594113991335082</v>
      </c>
      <c r="AL730" s="497">
        <f t="shared" si="444"/>
        <v>0.57695585493501311</v>
      </c>
      <c r="AM730" s="468">
        <f t="shared" si="452"/>
        <v>0.22353653417301456</v>
      </c>
      <c r="AN730" s="468">
        <f t="shared" si="452"/>
        <v>0.68400339739920546</v>
      </c>
      <c r="AO730" s="468">
        <f t="shared" si="452"/>
        <v>0.84094855137494451</v>
      </c>
      <c r="AP730" s="468">
        <f t="shared" si="452"/>
        <v>0.88054353489716819</v>
      </c>
      <c r="AQ730" s="468">
        <f t="shared" si="453"/>
        <v>0.51670883964413317</v>
      </c>
      <c r="AT730" s="498">
        <f t="shared" si="454"/>
        <v>2.51011111</v>
      </c>
      <c r="AU730" s="340">
        <f>VLOOKUP($O730,'360'!$A$2:$AN$363,26,FALSE)/100+1/10^(3+AU$476)</f>
        <v>0.81010000000000004</v>
      </c>
      <c r="AV730" s="340">
        <f>VLOOKUP($O730,'360'!$A$2:$AN$363,27,FALSE)/100+1/10^(3+AV$476)</f>
        <v>0.50000009999999995</v>
      </c>
      <c r="AW730" s="340">
        <f>VLOOKUP($O730,'360'!$A$2:$AN$363,28,FALSE)/100+1/10^(3+AW$476)</f>
        <v>0.20001000000000002</v>
      </c>
      <c r="AX730" s="340">
        <f>VLOOKUP($O730,'360'!$A$2:$AN$363,29,FALSE)/100+1/10^(3+AX$476)</f>
        <v>0.70000001000000001</v>
      </c>
      <c r="AY730" s="340">
        <f>VLOOKUP($O730,'360'!$A$2:$AN$363,30,FALSE)/100+1/10^(3+AY$476)</f>
        <v>0.30000099999999996</v>
      </c>
      <c r="BA730" s="499" t="str">
        <f t="shared" si="445"/>
        <v>WR U GB</v>
      </c>
      <c r="BB730" s="284" t="str">
        <f t="shared" si="446"/>
        <v>guider le monde (et être utile au monde)</v>
      </c>
    </row>
    <row r="731" spans="1:54" x14ac:dyDescent="0.15">
      <c r="A731" s="432">
        <v>255</v>
      </c>
      <c r="B731" s="457" t="str">
        <f t="shared" si="438"/>
        <v>BG R WU</v>
      </c>
      <c r="C731" s="284" t="str">
        <f t="shared" si="439"/>
        <v>s'exaucer -BG- (et avoir de suite)</v>
      </c>
      <c r="D731" s="284" t="str">
        <f t="shared" si="440"/>
        <v>être satisfait de ses possessions (et obtenir satisfaction -peu importe comment-)</v>
      </c>
      <c r="E731" s="493">
        <f t="shared" si="441"/>
        <v>0.29597643154663494</v>
      </c>
      <c r="F731" s="480" t="str">
        <f t="shared" si="442"/>
        <v>BG.r</v>
      </c>
      <c r="N731" s="284">
        <f t="shared" si="447"/>
        <v>285</v>
      </c>
      <c r="O731" s="494" t="str">
        <f>'360'!A258</f>
        <v>WR B UG</v>
      </c>
      <c r="P731" s="284" t="str">
        <f t="shared" si="443"/>
        <v>sauver le monde (et s'imposer au monde)</v>
      </c>
      <c r="Q731" s="432" t="str">
        <f>VLOOKUP(O731,'360'!A256:AN617,13,FALSE)</f>
        <v>W</v>
      </c>
      <c r="R731" s="432" t="str">
        <f>VLOOKUP(O731,'360'!A256:AN617,14,FALSE)</f>
        <v>R</v>
      </c>
      <c r="S731" s="432" t="str">
        <f>VLOOKUP(O731,'360'!A256:AN617,15,FALSE)</f>
        <v>B</v>
      </c>
      <c r="T731" s="432" t="str">
        <f>VLOOKUP(O731,'360'!A256:AN617,16,FALSE)</f>
        <v>U</v>
      </c>
      <c r="U731" s="432" t="str">
        <f>VLOOKUP(O731,'360'!A256:AN617,17,FALSE)</f>
        <v>G</v>
      </c>
      <c r="W731" s="478">
        <f t="shared" si="448"/>
        <v>0.22353653417301456</v>
      </c>
      <c r="X731" s="478">
        <f t="shared" si="448"/>
        <v>0.41040209315978415</v>
      </c>
      <c r="Y731" s="478">
        <f t="shared" si="448"/>
        <v>0.47566762450091421</v>
      </c>
      <c r="Z731" s="478">
        <f t="shared" si="448"/>
        <v>0.88054353489716819</v>
      </c>
      <c r="AA731" s="478">
        <f t="shared" si="449"/>
        <v>0.3444731338817747</v>
      </c>
      <c r="AB731" s="1582">
        <f t="shared" si="450"/>
        <v>0.41945694137887091</v>
      </c>
      <c r="AG731" s="1584">
        <f t="shared" si="451"/>
        <v>0.22594258850516122</v>
      </c>
      <c r="AL731" s="497">
        <f t="shared" si="444"/>
        <v>0.41945694137887091</v>
      </c>
      <c r="AM731" s="468">
        <f t="shared" si="452"/>
        <v>0.22353653417301456</v>
      </c>
      <c r="AN731" s="468">
        <f t="shared" si="452"/>
        <v>0.41040209315978415</v>
      </c>
      <c r="AO731" s="468">
        <f t="shared" si="452"/>
        <v>0.47566762450091421</v>
      </c>
      <c r="AP731" s="468">
        <f t="shared" si="452"/>
        <v>0.88054353489716819</v>
      </c>
      <c r="AQ731" s="468">
        <f t="shared" si="453"/>
        <v>0.3444731338817747</v>
      </c>
      <c r="AT731" s="498">
        <f t="shared" si="454"/>
        <v>2.51011111</v>
      </c>
      <c r="AU731" s="340">
        <f>VLOOKUP($O731,'360'!$A$2:$AN$363,26,FALSE)/100+1/10^(3+AU$476)</f>
        <v>0.81010000000000004</v>
      </c>
      <c r="AV731" s="340">
        <f>VLOOKUP($O731,'360'!$A$2:$AN$363,27,FALSE)/100+1/10^(3+AV$476)</f>
        <v>0.30000009999999999</v>
      </c>
      <c r="AW731" s="340">
        <f>VLOOKUP($O731,'360'!$A$2:$AN$363,28,FALSE)/100+1/10^(3+AW$476)</f>
        <v>0.50000999999999995</v>
      </c>
      <c r="AX731" s="340">
        <f>VLOOKUP($O731,'360'!$A$2:$AN$363,29,FALSE)/100+1/10^(3+AX$476)</f>
        <v>0.70000001000000001</v>
      </c>
      <c r="AY731" s="340">
        <f>VLOOKUP($O731,'360'!$A$2:$AN$363,30,FALSE)/100+1/10^(3+AY$476)</f>
        <v>0.20000100000000001</v>
      </c>
      <c r="BA731" s="499" t="str">
        <f t="shared" si="445"/>
        <v>WR B UG</v>
      </c>
      <c r="BB731" s="284" t="str">
        <f t="shared" si="446"/>
        <v>sauver le monde (et s'imposer au monde)</v>
      </c>
    </row>
    <row r="732" spans="1:54" x14ac:dyDescent="0.15">
      <c r="A732" s="432">
        <v>256</v>
      </c>
      <c r="B732" s="457" t="str">
        <f t="shared" si="438"/>
        <v>BG UW R</v>
      </c>
      <c r="C732" s="284" t="str">
        <f t="shared" si="439"/>
        <v>construire une vie parfaite (et réaliser ses ambitions)</v>
      </c>
      <c r="D732" s="284" t="str">
        <f t="shared" si="440"/>
        <v>organiser une vie de satisfaction (et atteindre ses objectifs avec discipline)</v>
      </c>
      <c r="E732" s="493">
        <f t="shared" si="441"/>
        <v>0.29521655926901252</v>
      </c>
      <c r="F732" s="480" t="str">
        <f t="shared" si="442"/>
        <v>BG/r</v>
      </c>
      <c r="N732" s="284">
        <f t="shared" si="447"/>
        <v>307</v>
      </c>
      <c r="O732" s="494" t="str">
        <f>'360'!A259</f>
        <v>WR B GU</v>
      </c>
      <c r="P732" s="284" t="str">
        <f t="shared" si="443"/>
        <v>sauver le monde (et être parmi les puissants)</v>
      </c>
      <c r="Q732" s="432" t="str">
        <f>VLOOKUP(O732,'360'!A257:AN618,13,FALSE)</f>
        <v>W</v>
      </c>
      <c r="R732" s="432" t="str">
        <f>VLOOKUP(O732,'360'!A257:AN618,14,FALSE)</f>
        <v>R</v>
      </c>
      <c r="S732" s="432" t="str">
        <f>VLOOKUP(O732,'360'!A257:AN618,15,FALSE)</f>
        <v>B</v>
      </c>
      <c r="T732" s="432" t="str">
        <f>VLOOKUP(O732,'360'!A257:AN618,16,FALSE)</f>
        <v>G</v>
      </c>
      <c r="U732" s="432" t="str">
        <f>VLOOKUP(O732,'360'!A257:AN618,17,FALSE)</f>
        <v>U</v>
      </c>
      <c r="W732" s="478">
        <f t="shared" si="448"/>
        <v>0.22353653417301456</v>
      </c>
      <c r="X732" s="478">
        <f t="shared" si="448"/>
        <v>0.2736014410400735</v>
      </c>
      <c r="Y732" s="478">
        <f t="shared" si="448"/>
        <v>0.47566762450091421</v>
      </c>
      <c r="Z732" s="478">
        <f t="shared" si="448"/>
        <v>0.88054353489716819</v>
      </c>
      <c r="AA732" s="478">
        <f t="shared" si="449"/>
        <v>0.51670883964413317</v>
      </c>
      <c r="AB732" s="1582">
        <f t="shared" si="450"/>
        <v>0.39445914786443859</v>
      </c>
      <c r="AG732" s="1584">
        <f t="shared" si="451"/>
        <v>0.19261219715258479</v>
      </c>
      <c r="AL732" s="497">
        <f t="shared" si="444"/>
        <v>0.39445914786443859</v>
      </c>
      <c r="AM732" s="468">
        <f t="shared" si="452"/>
        <v>0.22353653417301456</v>
      </c>
      <c r="AN732" s="468">
        <f t="shared" si="452"/>
        <v>0.2736014410400735</v>
      </c>
      <c r="AO732" s="468">
        <f t="shared" si="452"/>
        <v>0.47566762450091421</v>
      </c>
      <c r="AP732" s="468">
        <f t="shared" si="452"/>
        <v>0.88054353489716819</v>
      </c>
      <c r="AQ732" s="468">
        <f t="shared" si="453"/>
        <v>0.51670883964413317</v>
      </c>
      <c r="AT732" s="498">
        <f t="shared" si="454"/>
        <v>2.51011111</v>
      </c>
      <c r="AU732" s="340">
        <f>VLOOKUP($O732,'360'!$A$2:$AN$363,26,FALSE)/100+1/10^(3+AU$476)</f>
        <v>0.81010000000000004</v>
      </c>
      <c r="AV732" s="340">
        <f>VLOOKUP($O732,'360'!$A$2:$AN$363,27,FALSE)/100+1/10^(3+AV$476)</f>
        <v>0.20000010000000001</v>
      </c>
      <c r="AW732" s="340">
        <f>VLOOKUP($O732,'360'!$A$2:$AN$363,28,FALSE)/100+1/10^(3+AW$476)</f>
        <v>0.50000999999999995</v>
      </c>
      <c r="AX732" s="340">
        <f>VLOOKUP($O732,'360'!$A$2:$AN$363,29,FALSE)/100+1/10^(3+AX$476)</f>
        <v>0.70000001000000001</v>
      </c>
      <c r="AY732" s="340">
        <f>VLOOKUP($O732,'360'!$A$2:$AN$363,30,FALSE)/100+1/10^(3+AY$476)</f>
        <v>0.30000099999999996</v>
      </c>
      <c r="BA732" s="499" t="str">
        <f t="shared" si="445"/>
        <v>WR B GU</v>
      </c>
      <c r="BB732" s="284" t="str">
        <f t="shared" si="446"/>
        <v>sauver le monde (et être parmi les puissants)</v>
      </c>
    </row>
    <row r="733" spans="1:54" x14ac:dyDescent="0.15">
      <c r="A733" s="432">
        <v>257</v>
      </c>
      <c r="B733" s="457" t="str">
        <f t="shared" ref="B733:B796" si="455">VLOOKUP(A733,$N$477:$AI$836,2,FALSE)</f>
        <v>RW BU G</v>
      </c>
      <c r="C733" s="284" t="str">
        <f t="shared" ref="C733:C796" si="456">VLOOKUP(B733,LibProfils,4,FALSE)</f>
        <v>faire progresser le monde (et intervenir*)</v>
      </c>
      <c r="D733" s="284" t="str">
        <f t="shared" ref="D733:D796" si="457">VLOOKUP(B733,LibProfils,5,FALSE)</f>
        <v>servir la société avec fermeté (et vivre en imposant ses décisions)</v>
      </c>
      <c r="E733" s="493">
        <f t="shared" ref="E733:E796" si="458">VLOOKUP(A733,$N$477:$AI$836,20,FALSE)</f>
        <v>0.29450032141476518</v>
      </c>
      <c r="F733" s="480" t="str">
        <f t="shared" ref="F733:F796" si="459">VLOOKUP(B733,LibProfils,6,FALSE)</f>
        <v>RW/g</v>
      </c>
      <c r="N733" s="284">
        <f t="shared" si="447"/>
        <v>203</v>
      </c>
      <c r="O733" s="494" t="str">
        <f>'360'!A260</f>
        <v>WR G UB</v>
      </c>
      <c r="P733" s="284" t="str">
        <f t="shared" ref="P733:P796" si="460">VLOOKUP(O733,LibProfils,4,FALSE)</f>
        <v>aider le monde -RW- (et vivre en harmonie -GW-)</v>
      </c>
      <c r="Q733" s="432" t="str">
        <f>VLOOKUP(O733,'360'!A258:AN619,13,FALSE)</f>
        <v>W</v>
      </c>
      <c r="R733" s="432" t="str">
        <f>VLOOKUP(O733,'360'!A258:AN619,14,FALSE)</f>
        <v>R</v>
      </c>
      <c r="S733" s="432" t="str">
        <f>VLOOKUP(O733,'360'!A258:AN619,15,FALSE)</f>
        <v>G</v>
      </c>
      <c r="T733" s="432" t="str">
        <f>VLOOKUP(O733,'360'!A258:AN619,16,FALSE)</f>
        <v>U</v>
      </c>
      <c r="U733" s="432" t="str">
        <f>VLOOKUP(O733,'360'!A258:AN619,17,FALSE)</f>
        <v>B</v>
      </c>
      <c r="W733" s="478">
        <f t="shared" si="448"/>
        <v>0.22353653417301456</v>
      </c>
      <c r="X733" s="478">
        <f t="shared" si="448"/>
        <v>0.41040209315978415</v>
      </c>
      <c r="Y733" s="478">
        <f t="shared" si="448"/>
        <v>0.84094855137494451</v>
      </c>
      <c r="Z733" s="478">
        <f t="shared" ref="Z733:AA796" si="461">AP733</f>
        <v>0.88054353489716819</v>
      </c>
      <c r="AA733" s="478">
        <f t="shared" si="449"/>
        <v>0.86118025116885033</v>
      </c>
      <c r="AB733" s="1582">
        <f t="shared" si="450"/>
        <v>0.52696026790614858</v>
      </c>
      <c r="AG733" s="1584">
        <f t="shared" si="451"/>
        <v>0.36928035720819813</v>
      </c>
      <c r="AL733" s="497">
        <f t="shared" ref="AL733:AL796" si="462">(AM733*AM$473+AN733*AN$473+AO733*AO$473+AP733*AP$473+AQ733*AQ$473)/$AL$473</f>
        <v>0.52696026790614858</v>
      </c>
      <c r="AM733" s="468">
        <f t="shared" si="452"/>
        <v>0.22353653417301456</v>
      </c>
      <c r="AN733" s="468">
        <f t="shared" si="452"/>
        <v>0.41040209315978415</v>
      </c>
      <c r="AO733" s="468">
        <f t="shared" si="452"/>
        <v>0.84094855137494451</v>
      </c>
      <c r="AP733" s="468">
        <f t="shared" ref="AP733:AQ796" si="463">MIN(AX733,AP$474)/MAX(AX733,AP$474)</f>
        <v>0.88054353489716819</v>
      </c>
      <c r="AQ733" s="468">
        <f t="shared" si="453"/>
        <v>0.86118025116885033</v>
      </c>
      <c r="AT733" s="498">
        <f t="shared" si="454"/>
        <v>2.51011111</v>
      </c>
      <c r="AU733" s="340">
        <f>VLOOKUP($O733,'360'!$A$2:$AN$363,26,FALSE)/100+1/10^(3+AU$476)</f>
        <v>0.81010000000000004</v>
      </c>
      <c r="AV733" s="340">
        <f>VLOOKUP($O733,'360'!$A$2:$AN$363,27,FALSE)/100+1/10^(3+AV$476)</f>
        <v>0.30000009999999999</v>
      </c>
      <c r="AW733" s="340">
        <f>VLOOKUP($O733,'360'!$A$2:$AN$363,28,FALSE)/100+1/10^(3+AW$476)</f>
        <v>0.20001000000000002</v>
      </c>
      <c r="AX733" s="340">
        <f>VLOOKUP($O733,'360'!$A$2:$AN$363,29,FALSE)/100+1/10^(3+AX$476)</f>
        <v>0.70000001000000001</v>
      </c>
      <c r="AY733" s="340">
        <f>VLOOKUP($O733,'360'!$A$2:$AN$363,30,FALSE)/100+1/10^(3+AY$476)</f>
        <v>0.50000100000000003</v>
      </c>
      <c r="BA733" s="499" t="str">
        <f t="shared" ref="BA733:BA794" si="464">O733</f>
        <v>WR G UB</v>
      </c>
      <c r="BB733" s="284" t="str">
        <f t="shared" ref="BB733:BB794" si="465">P733</f>
        <v>aider le monde -RW- (et vivre en harmonie -GW-)</v>
      </c>
    </row>
    <row r="734" spans="1:54" x14ac:dyDescent="0.15">
      <c r="A734" s="432">
        <v>258</v>
      </c>
      <c r="B734" s="457" t="str">
        <f t="shared" si="455"/>
        <v>GW RU B</v>
      </c>
      <c r="C734" s="284" t="str">
        <f t="shared" si="456"/>
        <v>vivre en harmonie -GW- (et vivre dans la joie collective)</v>
      </c>
      <c r="D734" s="284" t="str">
        <f t="shared" si="457"/>
        <v>vivre dans la coopération et le partage (et vivre pleinement dans le respect du monde)</v>
      </c>
      <c r="E734" s="493">
        <f t="shared" si="458"/>
        <v>0.29449645641739736</v>
      </c>
      <c r="F734" s="480" t="str">
        <f t="shared" si="459"/>
        <v>GW/b</v>
      </c>
      <c r="N734" s="284">
        <f t="shared" ref="N734:N797" si="466">RANK(AG734,$AG$477:$AG$836)</f>
        <v>248</v>
      </c>
      <c r="O734" s="494" t="str">
        <f>'360'!A261</f>
        <v>WR G BU</v>
      </c>
      <c r="P734" s="284" t="str">
        <f t="shared" si="460"/>
        <v>aider le monde -RW- (et se fondre dans sa tribu)</v>
      </c>
      <c r="Q734" s="432" t="str">
        <f>VLOOKUP(O734,'360'!A259:AN620,13,FALSE)</f>
        <v>W</v>
      </c>
      <c r="R734" s="432" t="str">
        <f>VLOOKUP(O734,'360'!A259:AN620,14,FALSE)</f>
        <v>R</v>
      </c>
      <c r="S734" s="432" t="str">
        <f>VLOOKUP(O734,'360'!A259:AN620,15,FALSE)</f>
        <v>G</v>
      </c>
      <c r="T734" s="432" t="str">
        <f>VLOOKUP(O734,'360'!A259:AN620,16,FALSE)</f>
        <v>B</v>
      </c>
      <c r="U734" s="432" t="str">
        <f>VLOOKUP(O734,'360'!A259:AN620,17,FALSE)</f>
        <v>U</v>
      </c>
      <c r="W734" s="478">
        <f t="shared" ref="W734:AA797" si="467">AM734</f>
        <v>0.22353653417301456</v>
      </c>
      <c r="X734" s="478">
        <f t="shared" si="467"/>
        <v>0.2736014410400735</v>
      </c>
      <c r="Y734" s="478">
        <f t="shared" si="467"/>
        <v>0.79276880412886941</v>
      </c>
      <c r="Z734" s="478">
        <f t="shared" si="461"/>
        <v>0.88054353489716819</v>
      </c>
      <c r="AA734" s="478">
        <f t="shared" si="461"/>
        <v>0.86118025116885033</v>
      </c>
      <c r="AB734" s="1582">
        <f t="shared" ref="AB734:AB797" si="468">AL734</f>
        <v>0.48084414455834412</v>
      </c>
      <c r="AG734" s="1584">
        <f t="shared" ref="AG734:AG797" si="469">(AB734-$AG$475)/$AF$475</f>
        <v>0.30779219274445885</v>
      </c>
      <c r="AL734" s="497">
        <f t="shared" si="462"/>
        <v>0.48084414455834412</v>
      </c>
      <c r="AM734" s="468">
        <f t="shared" ref="AM734:AQ797" si="470">MIN(AU734,AM$474)/MAX(AU734,AM$474)</f>
        <v>0.22353653417301456</v>
      </c>
      <c r="AN734" s="468">
        <f t="shared" si="470"/>
        <v>0.2736014410400735</v>
      </c>
      <c r="AO734" s="468">
        <f t="shared" si="470"/>
        <v>0.79276880412886941</v>
      </c>
      <c r="AP734" s="468">
        <f t="shared" si="463"/>
        <v>0.88054353489716819</v>
      </c>
      <c r="AQ734" s="468">
        <f t="shared" si="463"/>
        <v>0.86118025116885033</v>
      </c>
      <c r="AT734" s="498">
        <f t="shared" ref="AT734:AT797" si="471">SUM(AU734:AY734)</f>
        <v>2.5101111100000004</v>
      </c>
      <c r="AU734" s="340">
        <f>VLOOKUP($O734,'360'!$A$2:$AN$363,26,FALSE)/100+1/10^(3+AU$476)</f>
        <v>0.81010000000000004</v>
      </c>
      <c r="AV734" s="340">
        <f>VLOOKUP($O734,'360'!$A$2:$AN$363,27,FALSE)/100+1/10^(3+AV$476)</f>
        <v>0.20000010000000001</v>
      </c>
      <c r="AW734" s="340">
        <f>VLOOKUP($O734,'360'!$A$2:$AN$363,28,FALSE)/100+1/10^(3+AW$476)</f>
        <v>0.30001</v>
      </c>
      <c r="AX734" s="340">
        <f>VLOOKUP($O734,'360'!$A$2:$AN$363,29,FALSE)/100+1/10^(3+AX$476)</f>
        <v>0.70000001000000001</v>
      </c>
      <c r="AY734" s="340">
        <f>VLOOKUP($O734,'360'!$A$2:$AN$363,30,FALSE)/100+1/10^(3+AY$476)</f>
        <v>0.50000100000000003</v>
      </c>
      <c r="BA734" s="499" t="str">
        <f t="shared" si="464"/>
        <v>WR G BU</v>
      </c>
      <c r="BB734" s="284" t="str">
        <f t="shared" si="465"/>
        <v>aider le monde -RW- (et se fondre dans sa tribu)</v>
      </c>
    </row>
    <row r="735" spans="1:54" x14ac:dyDescent="0.15">
      <c r="A735" s="432">
        <v>259</v>
      </c>
      <c r="B735" s="457" t="str">
        <f t="shared" si="455"/>
        <v>B UW GR</v>
      </c>
      <c r="C735" s="284" t="str">
        <f t="shared" si="456"/>
        <v>être la loi (et réaliser ses ambitions)</v>
      </c>
      <c r="D735" s="284" t="str">
        <f t="shared" si="457"/>
        <v>être celui qui décide des règles (et atteindre ses objectifs avec discipline)</v>
      </c>
      <c r="E735" s="493">
        <f t="shared" si="458"/>
        <v>0.29224881811771902</v>
      </c>
      <c r="F735" s="480" t="str">
        <f t="shared" si="459"/>
        <v>B.wu</v>
      </c>
      <c r="N735" s="284">
        <f t="shared" si="466"/>
        <v>222</v>
      </c>
      <c r="O735" s="494" t="str">
        <f>'360'!A262</f>
        <v>WG U BR</v>
      </c>
      <c r="P735" s="284" t="str">
        <f t="shared" si="460"/>
        <v>vivre dans la douceur (et structurer le monde -WU-)</v>
      </c>
      <c r="Q735" s="432" t="str">
        <f>VLOOKUP(O735,'360'!A260:AN621,13,FALSE)</f>
        <v>W</v>
      </c>
      <c r="R735" s="432" t="str">
        <f>VLOOKUP(O735,'360'!A260:AN621,14,FALSE)</f>
        <v>G</v>
      </c>
      <c r="S735" s="432" t="str">
        <f>VLOOKUP(O735,'360'!A260:AN621,15,FALSE)</f>
        <v>U</v>
      </c>
      <c r="T735" s="432" t="str">
        <f>VLOOKUP(O735,'360'!A260:AN621,16,FALSE)</f>
        <v>B</v>
      </c>
      <c r="U735" s="432" t="str">
        <f>VLOOKUP(O735,'360'!A260:AN621,17,FALSE)</f>
        <v>R</v>
      </c>
      <c r="W735" s="478">
        <f t="shared" si="467"/>
        <v>0.22353653417301456</v>
      </c>
      <c r="X735" s="478">
        <f t="shared" si="467"/>
        <v>0.68400339739920546</v>
      </c>
      <c r="Y735" s="478">
        <f t="shared" si="467"/>
        <v>0.79276880412886941</v>
      </c>
      <c r="Z735" s="478">
        <f t="shared" si="461"/>
        <v>0.2515838760986146</v>
      </c>
      <c r="AA735" s="478">
        <f t="shared" si="461"/>
        <v>0.82942696546851902</v>
      </c>
      <c r="AB735" s="1582">
        <f t="shared" si="468"/>
        <v>0.50430649270095007</v>
      </c>
      <c r="AG735" s="1584">
        <f t="shared" si="469"/>
        <v>0.33907532360126674</v>
      </c>
      <c r="AL735" s="497">
        <f t="shared" si="462"/>
        <v>0.50430649270095007</v>
      </c>
      <c r="AM735" s="468">
        <f t="shared" si="470"/>
        <v>0.22353653417301456</v>
      </c>
      <c r="AN735" s="468">
        <f t="shared" si="470"/>
        <v>0.68400339739920546</v>
      </c>
      <c r="AO735" s="468">
        <f t="shared" si="470"/>
        <v>0.79276880412886941</v>
      </c>
      <c r="AP735" s="468">
        <f t="shared" si="463"/>
        <v>0.2515838760986146</v>
      </c>
      <c r="AQ735" s="468">
        <f t="shared" si="463"/>
        <v>0.82942696546851902</v>
      </c>
      <c r="AT735" s="498">
        <f t="shared" si="471"/>
        <v>2.51011111</v>
      </c>
      <c r="AU735" s="340">
        <f>VLOOKUP($O735,'360'!$A$2:$AN$363,26,FALSE)/100+1/10^(3+AU$476)</f>
        <v>0.81010000000000004</v>
      </c>
      <c r="AV735" s="340">
        <f>VLOOKUP($O735,'360'!$A$2:$AN$363,27,FALSE)/100+1/10^(3+AV$476)</f>
        <v>0.50000009999999995</v>
      </c>
      <c r="AW735" s="340">
        <f>VLOOKUP($O735,'360'!$A$2:$AN$363,28,FALSE)/100+1/10^(3+AW$476)</f>
        <v>0.30001</v>
      </c>
      <c r="AX735" s="340">
        <f>VLOOKUP($O735,'360'!$A$2:$AN$363,29,FALSE)/100+1/10^(3+AX$476)</f>
        <v>0.20000001000000001</v>
      </c>
      <c r="AY735" s="340">
        <f>VLOOKUP($O735,'360'!$A$2:$AN$363,30,FALSE)/100+1/10^(3+AY$476)</f>
        <v>0.70000099999999998</v>
      </c>
      <c r="BA735" s="499" t="str">
        <f t="shared" si="464"/>
        <v>WG U BR</v>
      </c>
      <c r="BB735" s="284" t="str">
        <f t="shared" si="465"/>
        <v>vivre dans la douceur (et structurer le monde -WU-)</v>
      </c>
    </row>
    <row r="736" spans="1:54" x14ac:dyDescent="0.15">
      <c r="A736" s="432">
        <v>260</v>
      </c>
      <c r="B736" s="457" t="str">
        <f t="shared" si="455"/>
        <v>GR WB U</v>
      </c>
      <c r="C736" s="284" t="str">
        <f t="shared" si="456"/>
        <v>vivre spontané -RG- (et se fondre dans sa tribu)</v>
      </c>
      <c r="D736" s="284" t="str">
        <f t="shared" si="457"/>
        <v>agir en toute impulsivité (et s'identifier à son groupe)</v>
      </c>
      <c r="E736" s="493">
        <f t="shared" si="458"/>
        <v>0.28955672005533645</v>
      </c>
      <c r="F736" s="480" t="str">
        <f t="shared" si="459"/>
        <v>RG/u</v>
      </c>
      <c r="N736" s="284">
        <f t="shared" si="466"/>
        <v>198</v>
      </c>
      <c r="O736" s="494" t="str">
        <f>'360'!A263</f>
        <v>WG U RB</v>
      </c>
      <c r="P736" s="284" t="str">
        <f t="shared" si="460"/>
        <v>vivre dans la douceur (et être utile au monde)</v>
      </c>
      <c r="Q736" s="432" t="str">
        <f>VLOOKUP(O736,'360'!A261:AN622,13,FALSE)</f>
        <v>W</v>
      </c>
      <c r="R736" s="432" t="str">
        <f>VLOOKUP(O736,'360'!A261:AN622,14,FALSE)</f>
        <v>G</v>
      </c>
      <c r="S736" s="432" t="str">
        <f>VLOOKUP(O736,'360'!A261:AN622,15,FALSE)</f>
        <v>U</v>
      </c>
      <c r="T736" s="432" t="str">
        <f>VLOOKUP(O736,'360'!A261:AN622,16,FALSE)</f>
        <v>R</v>
      </c>
      <c r="U736" s="432" t="str">
        <f>VLOOKUP(O736,'360'!A261:AN622,17,FALSE)</f>
        <v>B</v>
      </c>
      <c r="W736" s="478">
        <f t="shared" si="467"/>
        <v>0.22353653417301456</v>
      </c>
      <c r="X736" s="478">
        <f t="shared" si="467"/>
        <v>0.68400339739920546</v>
      </c>
      <c r="Y736" s="478">
        <f t="shared" si="467"/>
        <v>0.84094855137494451</v>
      </c>
      <c r="Z736" s="478">
        <f t="shared" si="461"/>
        <v>0.37737580785832531</v>
      </c>
      <c r="AA736" s="478">
        <f t="shared" si="461"/>
        <v>0.82942696546851902</v>
      </c>
      <c r="AB736" s="1582">
        <f t="shared" si="468"/>
        <v>0.53071469971812646</v>
      </c>
      <c r="AG736" s="1584">
        <f t="shared" si="469"/>
        <v>0.37428626629083528</v>
      </c>
      <c r="AL736" s="497">
        <f t="shared" si="462"/>
        <v>0.53071469971812646</v>
      </c>
      <c r="AM736" s="468">
        <f t="shared" si="470"/>
        <v>0.22353653417301456</v>
      </c>
      <c r="AN736" s="468">
        <f t="shared" si="470"/>
        <v>0.68400339739920546</v>
      </c>
      <c r="AO736" s="468">
        <f t="shared" si="470"/>
        <v>0.84094855137494451</v>
      </c>
      <c r="AP736" s="468">
        <f t="shared" si="463"/>
        <v>0.37737580785832531</v>
      </c>
      <c r="AQ736" s="468">
        <f t="shared" si="463"/>
        <v>0.82942696546851902</v>
      </c>
      <c r="AT736" s="498">
        <f t="shared" si="471"/>
        <v>2.51011111</v>
      </c>
      <c r="AU736" s="340">
        <f>VLOOKUP($O736,'360'!$A$2:$AN$363,26,FALSE)/100+1/10^(3+AU$476)</f>
        <v>0.81010000000000004</v>
      </c>
      <c r="AV736" s="340">
        <f>VLOOKUP($O736,'360'!$A$2:$AN$363,27,FALSE)/100+1/10^(3+AV$476)</f>
        <v>0.50000009999999995</v>
      </c>
      <c r="AW736" s="340">
        <f>VLOOKUP($O736,'360'!$A$2:$AN$363,28,FALSE)/100+1/10^(3+AW$476)</f>
        <v>0.20001000000000002</v>
      </c>
      <c r="AX736" s="340">
        <f>VLOOKUP($O736,'360'!$A$2:$AN$363,29,FALSE)/100+1/10^(3+AX$476)</f>
        <v>0.30000000999999998</v>
      </c>
      <c r="AY736" s="340">
        <f>VLOOKUP($O736,'360'!$A$2:$AN$363,30,FALSE)/100+1/10^(3+AY$476)</f>
        <v>0.70000099999999998</v>
      </c>
      <c r="BA736" s="499" t="str">
        <f t="shared" si="464"/>
        <v>WG U RB</v>
      </c>
      <c r="BB736" s="284" t="str">
        <f t="shared" si="465"/>
        <v>vivre dans la douceur (et être utile au monde)</v>
      </c>
    </row>
    <row r="737" spans="1:54" x14ac:dyDescent="0.15">
      <c r="A737" s="432">
        <v>261</v>
      </c>
      <c r="B737" s="457" t="str">
        <f t="shared" si="455"/>
        <v>W RG BU</v>
      </c>
      <c r="C737" s="284" t="str">
        <f t="shared" si="456"/>
        <v>soutenir ce qui est (et protéger le monde)</v>
      </c>
      <c r="D737" s="284" t="str">
        <f t="shared" si="457"/>
        <v>faire perdurer le système en place (et prémunir la société de toute menace)</v>
      </c>
      <c r="E737" s="493">
        <f t="shared" si="458"/>
        <v>0.28942458751538713</v>
      </c>
      <c r="F737" s="480" t="str">
        <f t="shared" si="459"/>
        <v>W.rg</v>
      </c>
      <c r="N737" s="284">
        <f t="shared" si="466"/>
        <v>326</v>
      </c>
      <c r="O737" s="494" t="str">
        <f>'360'!A264</f>
        <v>WG B UR</v>
      </c>
      <c r="P737" s="284" t="str">
        <f t="shared" si="460"/>
        <v>s'insérer dans la société (et gouverner le monde)</v>
      </c>
      <c r="Q737" s="432" t="str">
        <f>VLOOKUP(O737,'360'!A262:AN623,13,FALSE)</f>
        <v>W</v>
      </c>
      <c r="R737" s="432" t="str">
        <f>VLOOKUP(O737,'360'!A262:AN623,14,FALSE)</f>
        <v>G</v>
      </c>
      <c r="S737" s="432" t="str">
        <f>VLOOKUP(O737,'360'!A262:AN623,15,FALSE)</f>
        <v>B</v>
      </c>
      <c r="T737" s="432" t="str">
        <f>VLOOKUP(O737,'360'!A262:AN623,16,FALSE)</f>
        <v>U</v>
      </c>
      <c r="U737" s="432" t="str">
        <f>VLOOKUP(O737,'360'!A262:AN623,17,FALSE)</f>
        <v>R</v>
      </c>
      <c r="W737" s="478">
        <f t="shared" si="467"/>
        <v>0.22353653417301456</v>
      </c>
      <c r="X737" s="478">
        <f t="shared" si="467"/>
        <v>0.41040209315978415</v>
      </c>
      <c r="Y737" s="478">
        <f t="shared" si="467"/>
        <v>0.47566762450091421</v>
      </c>
      <c r="Z737" s="478">
        <f t="shared" si="461"/>
        <v>0.2515838760986146</v>
      </c>
      <c r="AA737" s="478">
        <f t="shared" si="461"/>
        <v>0.82942696546851902</v>
      </c>
      <c r="AB737" s="1582">
        <f t="shared" si="468"/>
        <v>0.36792590897818006</v>
      </c>
      <c r="AG737" s="1584">
        <f t="shared" si="469"/>
        <v>0.15723454530424008</v>
      </c>
      <c r="AL737" s="497">
        <f t="shared" si="462"/>
        <v>0.36792590897818006</v>
      </c>
      <c r="AM737" s="468">
        <f t="shared" si="470"/>
        <v>0.22353653417301456</v>
      </c>
      <c r="AN737" s="468">
        <f t="shared" si="470"/>
        <v>0.41040209315978415</v>
      </c>
      <c r="AO737" s="468">
        <f t="shared" si="470"/>
        <v>0.47566762450091421</v>
      </c>
      <c r="AP737" s="468">
        <f t="shared" si="463"/>
        <v>0.2515838760986146</v>
      </c>
      <c r="AQ737" s="468">
        <f t="shared" si="463"/>
        <v>0.82942696546851902</v>
      </c>
      <c r="AT737" s="498">
        <f t="shared" si="471"/>
        <v>2.51011111</v>
      </c>
      <c r="AU737" s="340">
        <f>VLOOKUP($O737,'360'!$A$2:$AN$363,26,FALSE)/100+1/10^(3+AU$476)</f>
        <v>0.81010000000000004</v>
      </c>
      <c r="AV737" s="340">
        <f>VLOOKUP($O737,'360'!$A$2:$AN$363,27,FALSE)/100+1/10^(3+AV$476)</f>
        <v>0.30000009999999999</v>
      </c>
      <c r="AW737" s="340">
        <f>VLOOKUP($O737,'360'!$A$2:$AN$363,28,FALSE)/100+1/10^(3+AW$476)</f>
        <v>0.50000999999999995</v>
      </c>
      <c r="AX737" s="340">
        <f>VLOOKUP($O737,'360'!$A$2:$AN$363,29,FALSE)/100+1/10^(3+AX$476)</f>
        <v>0.20000001000000001</v>
      </c>
      <c r="AY737" s="340">
        <f>VLOOKUP($O737,'360'!$A$2:$AN$363,30,FALSE)/100+1/10^(3+AY$476)</f>
        <v>0.70000099999999998</v>
      </c>
      <c r="BA737" s="499" t="str">
        <f t="shared" si="464"/>
        <v>WG B UR</v>
      </c>
      <c r="BB737" s="284" t="str">
        <f t="shared" si="465"/>
        <v>s'insérer dans la société (et gouverner le monde)</v>
      </c>
    </row>
    <row r="738" spans="1:54" x14ac:dyDescent="0.15">
      <c r="A738" s="432">
        <v>262</v>
      </c>
      <c r="B738" s="457" t="str">
        <f t="shared" si="455"/>
        <v>WG RU B</v>
      </c>
      <c r="C738" s="284" t="str">
        <f t="shared" si="456"/>
        <v>vivre en harmonie -GW- (et assister le monde)</v>
      </c>
      <c r="D738" s="284" t="str">
        <f t="shared" si="457"/>
        <v>vivre dans la coopération et le partage (et servir la société sans enjeu de pouvoir)</v>
      </c>
      <c r="E738" s="493">
        <f t="shared" si="458"/>
        <v>0.28889888573222827</v>
      </c>
      <c r="F738" s="480" t="str">
        <f t="shared" si="459"/>
        <v>GW/b</v>
      </c>
      <c r="N738" s="284">
        <f t="shared" si="466"/>
        <v>343</v>
      </c>
      <c r="O738" s="494" t="str">
        <f>'360'!A265</f>
        <v>WG B RU</v>
      </c>
      <c r="P738" s="284" t="str">
        <f t="shared" si="460"/>
        <v>s'insérer dans la société (et être parmi les puissants)</v>
      </c>
      <c r="Q738" s="432" t="str">
        <f>VLOOKUP(O738,'360'!A263:AN624,13,FALSE)</f>
        <v>W</v>
      </c>
      <c r="R738" s="432" t="str">
        <f>VLOOKUP(O738,'360'!A263:AN624,14,FALSE)</f>
        <v>G</v>
      </c>
      <c r="S738" s="432" t="str">
        <f>VLOOKUP(O738,'360'!A263:AN624,15,FALSE)</f>
        <v>B</v>
      </c>
      <c r="T738" s="432" t="str">
        <f>VLOOKUP(O738,'360'!A263:AN624,16,FALSE)</f>
        <v>R</v>
      </c>
      <c r="U738" s="432" t="str">
        <f>VLOOKUP(O738,'360'!A263:AN624,17,FALSE)</f>
        <v>U</v>
      </c>
      <c r="W738" s="478">
        <f t="shared" si="467"/>
        <v>0.22353653417301456</v>
      </c>
      <c r="X738" s="478">
        <f t="shared" si="467"/>
        <v>0.2736014410400735</v>
      </c>
      <c r="Y738" s="478">
        <f t="shared" si="467"/>
        <v>0.47566762450091421</v>
      </c>
      <c r="Z738" s="478">
        <f t="shared" si="461"/>
        <v>0.37737580785832531</v>
      </c>
      <c r="AA738" s="478">
        <f t="shared" si="461"/>
        <v>0.82942696546851902</v>
      </c>
      <c r="AB738" s="1582">
        <f t="shared" si="468"/>
        <v>0.34821799264755193</v>
      </c>
      <c r="AG738" s="1584">
        <f t="shared" si="469"/>
        <v>0.13095732353006925</v>
      </c>
      <c r="AL738" s="497">
        <f t="shared" si="462"/>
        <v>0.34821799264755193</v>
      </c>
      <c r="AM738" s="468">
        <f t="shared" si="470"/>
        <v>0.22353653417301456</v>
      </c>
      <c r="AN738" s="468">
        <f t="shared" si="470"/>
        <v>0.2736014410400735</v>
      </c>
      <c r="AO738" s="468">
        <f t="shared" si="470"/>
        <v>0.47566762450091421</v>
      </c>
      <c r="AP738" s="468">
        <f t="shared" si="463"/>
        <v>0.37737580785832531</v>
      </c>
      <c r="AQ738" s="468">
        <f t="shared" si="463"/>
        <v>0.82942696546851902</v>
      </c>
      <c r="AT738" s="498">
        <f t="shared" si="471"/>
        <v>2.51011111</v>
      </c>
      <c r="AU738" s="340">
        <f>VLOOKUP($O738,'360'!$A$2:$AN$363,26,FALSE)/100+1/10^(3+AU$476)</f>
        <v>0.81010000000000004</v>
      </c>
      <c r="AV738" s="340">
        <f>VLOOKUP($O738,'360'!$A$2:$AN$363,27,FALSE)/100+1/10^(3+AV$476)</f>
        <v>0.20000010000000001</v>
      </c>
      <c r="AW738" s="340">
        <f>VLOOKUP($O738,'360'!$A$2:$AN$363,28,FALSE)/100+1/10^(3+AW$476)</f>
        <v>0.50000999999999995</v>
      </c>
      <c r="AX738" s="340">
        <f>VLOOKUP($O738,'360'!$A$2:$AN$363,29,FALSE)/100+1/10^(3+AX$476)</f>
        <v>0.30000000999999998</v>
      </c>
      <c r="AY738" s="340">
        <f>VLOOKUP($O738,'360'!$A$2:$AN$363,30,FALSE)/100+1/10^(3+AY$476)</f>
        <v>0.70000099999999998</v>
      </c>
      <c r="BA738" s="499" t="str">
        <f t="shared" si="464"/>
        <v>WG B RU</v>
      </c>
      <c r="BB738" s="284" t="str">
        <f t="shared" si="465"/>
        <v>s'insérer dans la société (et être parmi les puissants)</v>
      </c>
    </row>
    <row r="739" spans="1:54" x14ac:dyDescent="0.15">
      <c r="A739" s="432">
        <v>263</v>
      </c>
      <c r="B739" s="457" t="str">
        <f t="shared" si="455"/>
        <v>W UB RG</v>
      </c>
      <c r="C739" s="284" t="str">
        <f t="shared" si="456"/>
        <v>servir l'organisation (et apporter de l'ordre au monde)</v>
      </c>
      <c r="D739" s="284" t="str">
        <f t="shared" si="457"/>
        <v>être de ceux garantissent les processus (et rendre l'organisation efficace)</v>
      </c>
      <c r="E739" s="493">
        <f t="shared" si="458"/>
        <v>0.28634929854407781</v>
      </c>
      <c r="F739" s="480" t="str">
        <f t="shared" si="459"/>
        <v>W.ub</v>
      </c>
      <c r="N739" s="284">
        <f t="shared" si="466"/>
        <v>239</v>
      </c>
      <c r="O739" s="494" t="str">
        <f>'360'!A266</f>
        <v>WG R UB</v>
      </c>
      <c r="P739" s="284" t="str">
        <f t="shared" si="460"/>
        <v>coopérer dans l'harmonie (et assister le monde)</v>
      </c>
      <c r="Q739" s="432" t="str">
        <f>VLOOKUP(O739,'360'!A264:AN625,13,FALSE)</f>
        <v>W</v>
      </c>
      <c r="R739" s="432" t="str">
        <f>VLOOKUP(O739,'360'!A264:AN625,14,FALSE)</f>
        <v>G</v>
      </c>
      <c r="S739" s="432" t="str">
        <f>VLOOKUP(O739,'360'!A264:AN625,15,FALSE)</f>
        <v>R</v>
      </c>
      <c r="T739" s="432" t="str">
        <f>VLOOKUP(O739,'360'!A264:AN625,16,FALSE)</f>
        <v>U</v>
      </c>
      <c r="U739" s="432" t="str">
        <f>VLOOKUP(O739,'360'!A264:AN625,17,FALSE)</f>
        <v>B</v>
      </c>
      <c r="W739" s="478">
        <f t="shared" si="467"/>
        <v>0.22353653417301456</v>
      </c>
      <c r="X739" s="478">
        <f t="shared" si="467"/>
        <v>0.41040209315978415</v>
      </c>
      <c r="Y739" s="478">
        <f t="shared" si="467"/>
        <v>0.84094855137494451</v>
      </c>
      <c r="Z739" s="478">
        <f t="shared" si="461"/>
        <v>0.62895967137774689</v>
      </c>
      <c r="AA739" s="478">
        <f t="shared" si="461"/>
        <v>0.82942696546851902</v>
      </c>
      <c r="AB739" s="1582">
        <f t="shared" si="468"/>
        <v>0.49129886705687037</v>
      </c>
      <c r="AG739" s="1584">
        <f t="shared" si="469"/>
        <v>0.32173182274249384</v>
      </c>
      <c r="AL739" s="497">
        <f t="shared" si="462"/>
        <v>0.49129886705687037</v>
      </c>
      <c r="AM739" s="468">
        <f t="shared" si="470"/>
        <v>0.22353653417301456</v>
      </c>
      <c r="AN739" s="468">
        <f t="shared" si="470"/>
        <v>0.41040209315978415</v>
      </c>
      <c r="AO739" s="468">
        <f t="shared" si="470"/>
        <v>0.84094855137494451</v>
      </c>
      <c r="AP739" s="468">
        <f t="shared" si="463"/>
        <v>0.62895967137774689</v>
      </c>
      <c r="AQ739" s="468">
        <f t="shared" si="463"/>
        <v>0.82942696546851902</v>
      </c>
      <c r="AT739" s="498">
        <f t="shared" si="471"/>
        <v>2.51011111</v>
      </c>
      <c r="AU739" s="340">
        <f>VLOOKUP($O739,'360'!$A$2:$AN$363,26,FALSE)/100+1/10^(3+AU$476)</f>
        <v>0.81010000000000004</v>
      </c>
      <c r="AV739" s="340">
        <f>VLOOKUP($O739,'360'!$A$2:$AN$363,27,FALSE)/100+1/10^(3+AV$476)</f>
        <v>0.30000009999999999</v>
      </c>
      <c r="AW739" s="340">
        <f>VLOOKUP($O739,'360'!$A$2:$AN$363,28,FALSE)/100+1/10^(3+AW$476)</f>
        <v>0.20001000000000002</v>
      </c>
      <c r="AX739" s="340">
        <f>VLOOKUP($O739,'360'!$A$2:$AN$363,29,FALSE)/100+1/10^(3+AX$476)</f>
        <v>0.50000001000000005</v>
      </c>
      <c r="AY739" s="340">
        <f>VLOOKUP($O739,'360'!$A$2:$AN$363,30,FALSE)/100+1/10^(3+AY$476)</f>
        <v>0.70000099999999998</v>
      </c>
      <c r="BA739" s="499" t="str">
        <f t="shared" si="464"/>
        <v>WG R UB</v>
      </c>
      <c r="BB739" s="284" t="str">
        <f t="shared" si="465"/>
        <v>coopérer dans l'harmonie (et assister le monde)</v>
      </c>
    </row>
    <row r="740" spans="1:54" x14ac:dyDescent="0.15">
      <c r="A740" s="432">
        <v>264</v>
      </c>
      <c r="B740" s="457" t="str">
        <f t="shared" si="455"/>
        <v>RB GW U</v>
      </c>
      <c r="C740" s="284" t="str">
        <f t="shared" si="456"/>
        <v>avoir de suite (et vivre spontané -RG-)</v>
      </c>
      <c r="D740" s="284" t="str">
        <f t="shared" si="457"/>
        <v>obtenir satisfaction -peu importe comment- (et agir en toute impulsivité)</v>
      </c>
      <c r="E740" s="493">
        <f t="shared" si="458"/>
        <v>0.28507377220220526</v>
      </c>
      <c r="F740" s="480" t="str">
        <f t="shared" si="459"/>
        <v>BR/u</v>
      </c>
      <c r="N740" s="284">
        <f t="shared" si="466"/>
        <v>276</v>
      </c>
      <c r="O740" s="494" t="str">
        <f>'360'!A267</f>
        <v>WG R BU</v>
      </c>
      <c r="P740" s="284" t="str">
        <f t="shared" si="460"/>
        <v>coopérer dans l'harmonie (et protéger le monde)</v>
      </c>
      <c r="Q740" s="432" t="str">
        <f>VLOOKUP(O740,'360'!A265:AN626,13,FALSE)</f>
        <v>W</v>
      </c>
      <c r="R740" s="432" t="str">
        <f>VLOOKUP(O740,'360'!A265:AN626,14,FALSE)</f>
        <v>G</v>
      </c>
      <c r="S740" s="432" t="str">
        <f>VLOOKUP(O740,'360'!A265:AN626,15,FALSE)</f>
        <v>R</v>
      </c>
      <c r="T740" s="432" t="str">
        <f>VLOOKUP(O740,'360'!A265:AN626,16,FALSE)</f>
        <v>B</v>
      </c>
      <c r="U740" s="432" t="str">
        <f>VLOOKUP(O740,'360'!A265:AN626,17,FALSE)</f>
        <v>U</v>
      </c>
      <c r="W740" s="478">
        <f t="shared" si="467"/>
        <v>0.22353653417301456</v>
      </c>
      <c r="X740" s="478">
        <f t="shared" si="467"/>
        <v>0.2736014410400735</v>
      </c>
      <c r="Y740" s="478">
        <f t="shared" si="467"/>
        <v>0.79276880412886941</v>
      </c>
      <c r="Z740" s="478">
        <f t="shared" si="461"/>
        <v>0.62895967137774689</v>
      </c>
      <c r="AA740" s="478">
        <f t="shared" si="461"/>
        <v>0.82942696546851902</v>
      </c>
      <c r="AB740" s="1582">
        <f t="shared" si="468"/>
        <v>0.44518274370906585</v>
      </c>
      <c r="AG740" s="1584">
        <f t="shared" si="469"/>
        <v>0.26024365827875445</v>
      </c>
      <c r="AL740" s="497">
        <f t="shared" si="462"/>
        <v>0.44518274370906585</v>
      </c>
      <c r="AM740" s="468">
        <f t="shared" si="470"/>
        <v>0.22353653417301456</v>
      </c>
      <c r="AN740" s="468">
        <f t="shared" si="470"/>
        <v>0.2736014410400735</v>
      </c>
      <c r="AO740" s="468">
        <f t="shared" si="470"/>
        <v>0.79276880412886941</v>
      </c>
      <c r="AP740" s="468">
        <f t="shared" si="463"/>
        <v>0.62895967137774689</v>
      </c>
      <c r="AQ740" s="468">
        <f t="shared" si="463"/>
        <v>0.82942696546851902</v>
      </c>
      <c r="AT740" s="498">
        <f t="shared" si="471"/>
        <v>2.51011111</v>
      </c>
      <c r="AU740" s="340">
        <f>VLOOKUP($O740,'360'!$A$2:$AN$363,26,FALSE)/100+1/10^(3+AU$476)</f>
        <v>0.81010000000000004</v>
      </c>
      <c r="AV740" s="340">
        <f>VLOOKUP($O740,'360'!$A$2:$AN$363,27,FALSE)/100+1/10^(3+AV$476)</f>
        <v>0.20000010000000001</v>
      </c>
      <c r="AW740" s="340">
        <f>VLOOKUP($O740,'360'!$A$2:$AN$363,28,FALSE)/100+1/10^(3+AW$476)</f>
        <v>0.30001</v>
      </c>
      <c r="AX740" s="340">
        <f>VLOOKUP($O740,'360'!$A$2:$AN$363,29,FALSE)/100+1/10^(3+AX$476)</f>
        <v>0.50000001000000005</v>
      </c>
      <c r="AY740" s="340">
        <f>VLOOKUP($O740,'360'!$A$2:$AN$363,30,FALSE)/100+1/10^(3+AY$476)</f>
        <v>0.70000099999999998</v>
      </c>
      <c r="BA740" s="499" t="str">
        <f t="shared" si="464"/>
        <v>WG R BU</v>
      </c>
      <c r="BB740" s="284" t="str">
        <f t="shared" si="465"/>
        <v>coopérer dans l'harmonie (et protéger le monde)</v>
      </c>
    </row>
    <row r="741" spans="1:54" x14ac:dyDescent="0.15">
      <c r="A741" s="432">
        <v>265</v>
      </c>
      <c r="B741" s="457" t="str">
        <f t="shared" si="455"/>
        <v>G WR BU</v>
      </c>
      <c r="C741" s="284" t="str">
        <f t="shared" si="456"/>
        <v>être heureux -G- (et se fondre dans sa tribu)</v>
      </c>
      <c r="D741" s="284" t="str">
        <f t="shared" si="457"/>
        <v>apprécier sa vie telle qu'elle est (et s'identifier à son groupe)</v>
      </c>
      <c r="E741" s="493">
        <f t="shared" si="458"/>
        <v>0.2793807413018799</v>
      </c>
      <c r="F741" s="480" t="str">
        <f t="shared" si="459"/>
        <v>G.rw</v>
      </c>
      <c r="N741" s="284">
        <f t="shared" si="466"/>
        <v>233</v>
      </c>
      <c r="O741" s="494" t="str">
        <f>'360'!A268</f>
        <v>UW B RG</v>
      </c>
      <c r="P741" s="284" t="str">
        <f t="shared" si="460"/>
        <v>administrer le monde (et réussir coûte que coûte -UB-)</v>
      </c>
      <c r="Q741" s="432" t="str">
        <f>VLOOKUP(O741,'360'!A266:AN627,13,FALSE)</f>
        <v>U</v>
      </c>
      <c r="R741" s="432" t="str">
        <f>VLOOKUP(O741,'360'!A266:AN627,14,FALSE)</f>
        <v>W</v>
      </c>
      <c r="S741" s="432" t="str">
        <f>VLOOKUP(O741,'360'!A266:AN627,15,FALSE)</f>
        <v>B</v>
      </c>
      <c r="T741" s="432" t="str">
        <f>VLOOKUP(O741,'360'!A266:AN627,16,FALSE)</f>
        <v>R</v>
      </c>
      <c r="U741" s="432" t="str">
        <f>VLOOKUP(O741,'360'!A266:AN627,17,FALSE)</f>
        <v>G</v>
      </c>
      <c r="W741" s="478">
        <f t="shared" si="467"/>
        <v>0.25865868637845896</v>
      </c>
      <c r="X741" s="478">
        <f t="shared" si="467"/>
        <v>0.90245750271603853</v>
      </c>
      <c r="Y741" s="478">
        <f t="shared" si="467"/>
        <v>0.47566762450091421</v>
      </c>
      <c r="Z741" s="478">
        <f t="shared" si="461"/>
        <v>0.37737580785832531</v>
      </c>
      <c r="AA741" s="478">
        <f t="shared" si="461"/>
        <v>0.3444731338817747</v>
      </c>
      <c r="AB741" s="1582">
        <f t="shared" si="468"/>
        <v>0.49529007105717449</v>
      </c>
      <c r="AG741" s="1584">
        <f t="shared" si="469"/>
        <v>0.32705342807623267</v>
      </c>
      <c r="AL741" s="497">
        <f t="shared" si="462"/>
        <v>0.49529007105717449</v>
      </c>
      <c r="AM741" s="468">
        <f t="shared" si="470"/>
        <v>0.25865868637845896</v>
      </c>
      <c r="AN741" s="468">
        <f t="shared" si="470"/>
        <v>0.90245750271603853</v>
      </c>
      <c r="AO741" s="468">
        <f t="shared" si="470"/>
        <v>0.47566762450091421</v>
      </c>
      <c r="AP741" s="468">
        <f t="shared" si="463"/>
        <v>0.37737580785832531</v>
      </c>
      <c r="AQ741" s="468">
        <f t="shared" si="463"/>
        <v>0.3444731338817747</v>
      </c>
      <c r="AT741" s="498">
        <f t="shared" si="471"/>
        <v>2.51011111</v>
      </c>
      <c r="AU741" s="340">
        <f>VLOOKUP($O741,'360'!$A$2:$AN$363,26,FALSE)/100+1/10^(3+AU$476)</f>
        <v>0.70009999999999994</v>
      </c>
      <c r="AV741" s="340">
        <f>VLOOKUP($O741,'360'!$A$2:$AN$363,27,FALSE)/100+1/10^(3+AV$476)</f>
        <v>0.8100001</v>
      </c>
      <c r="AW741" s="340">
        <f>VLOOKUP($O741,'360'!$A$2:$AN$363,28,FALSE)/100+1/10^(3+AW$476)</f>
        <v>0.50000999999999995</v>
      </c>
      <c r="AX741" s="340">
        <f>VLOOKUP($O741,'360'!$A$2:$AN$363,29,FALSE)/100+1/10^(3+AX$476)</f>
        <v>0.30000000999999998</v>
      </c>
      <c r="AY741" s="340">
        <f>VLOOKUP($O741,'360'!$A$2:$AN$363,30,FALSE)/100+1/10^(3+AY$476)</f>
        <v>0.20000100000000001</v>
      </c>
      <c r="BA741" s="499" t="str">
        <f t="shared" si="464"/>
        <v>UW B RG</v>
      </c>
      <c r="BB741" s="284" t="str">
        <f t="shared" si="465"/>
        <v>administrer le monde (et réussir coûte que coûte -UB-)</v>
      </c>
    </row>
    <row r="742" spans="1:54" x14ac:dyDescent="0.15">
      <c r="A742" s="432">
        <v>266</v>
      </c>
      <c r="B742" s="457" t="str">
        <f t="shared" si="455"/>
        <v>W UB GR</v>
      </c>
      <c r="C742" s="284" t="str">
        <f t="shared" si="456"/>
        <v>servir l'organisation (et structurer le monde -WU-)</v>
      </c>
      <c r="D742" s="284" t="str">
        <f t="shared" si="457"/>
        <v>être de ceux garantissent les processus (et travailler au bon ordre du monde)</v>
      </c>
      <c r="E742" s="493">
        <f t="shared" si="458"/>
        <v>0.27929612896567219</v>
      </c>
      <c r="F742" s="480" t="str">
        <f t="shared" si="459"/>
        <v>W.ub</v>
      </c>
      <c r="N742" s="284">
        <f t="shared" si="466"/>
        <v>241</v>
      </c>
      <c r="O742" s="494" t="str">
        <f>'360'!A269</f>
        <v>UW B GR</v>
      </c>
      <c r="P742" s="284" t="str">
        <f t="shared" si="460"/>
        <v>administrer le monde (et réaliser ses ambitions)</v>
      </c>
      <c r="Q742" s="432" t="str">
        <f>VLOOKUP(O742,'360'!A267:AN628,13,FALSE)</f>
        <v>U</v>
      </c>
      <c r="R742" s="432" t="str">
        <f>VLOOKUP(O742,'360'!A267:AN628,14,FALSE)</f>
        <v>W</v>
      </c>
      <c r="S742" s="432" t="str">
        <f>VLOOKUP(O742,'360'!A267:AN628,15,FALSE)</f>
        <v>B</v>
      </c>
      <c r="T742" s="432" t="str">
        <f>VLOOKUP(O742,'360'!A267:AN628,16,FALSE)</f>
        <v>G</v>
      </c>
      <c r="U742" s="432" t="str">
        <f>VLOOKUP(O742,'360'!A267:AN628,17,FALSE)</f>
        <v>R</v>
      </c>
      <c r="W742" s="478">
        <f t="shared" si="467"/>
        <v>0.25865868637845896</v>
      </c>
      <c r="X742" s="478">
        <f t="shared" si="467"/>
        <v>0.90245750271603853</v>
      </c>
      <c r="Y742" s="478">
        <f t="shared" si="467"/>
        <v>0.47566762450091421</v>
      </c>
      <c r="Z742" s="478">
        <f t="shared" si="461"/>
        <v>0.2515838760986146</v>
      </c>
      <c r="AA742" s="478">
        <f t="shared" si="461"/>
        <v>0.51670883964413317</v>
      </c>
      <c r="AB742" s="1582">
        <f t="shared" si="468"/>
        <v>0.49000019387337029</v>
      </c>
      <c r="AG742" s="1584">
        <f t="shared" si="469"/>
        <v>0.32000025849782704</v>
      </c>
      <c r="AL742" s="497">
        <f t="shared" si="462"/>
        <v>0.49000019387337029</v>
      </c>
      <c r="AM742" s="468">
        <f t="shared" si="470"/>
        <v>0.25865868637845896</v>
      </c>
      <c r="AN742" s="468">
        <f t="shared" si="470"/>
        <v>0.90245750271603853</v>
      </c>
      <c r="AO742" s="468">
        <f t="shared" si="470"/>
        <v>0.47566762450091421</v>
      </c>
      <c r="AP742" s="468">
        <f t="shared" si="463"/>
        <v>0.2515838760986146</v>
      </c>
      <c r="AQ742" s="468">
        <f t="shared" si="463"/>
        <v>0.51670883964413317</v>
      </c>
      <c r="AT742" s="498">
        <f t="shared" si="471"/>
        <v>2.51011111</v>
      </c>
      <c r="AU742" s="340">
        <f>VLOOKUP($O742,'360'!$A$2:$AN$363,26,FALSE)/100+1/10^(3+AU$476)</f>
        <v>0.70009999999999994</v>
      </c>
      <c r="AV742" s="340">
        <f>VLOOKUP($O742,'360'!$A$2:$AN$363,27,FALSE)/100+1/10^(3+AV$476)</f>
        <v>0.8100001</v>
      </c>
      <c r="AW742" s="340">
        <f>VLOOKUP($O742,'360'!$A$2:$AN$363,28,FALSE)/100+1/10^(3+AW$476)</f>
        <v>0.50000999999999995</v>
      </c>
      <c r="AX742" s="340">
        <f>VLOOKUP($O742,'360'!$A$2:$AN$363,29,FALSE)/100+1/10^(3+AX$476)</f>
        <v>0.20000001000000001</v>
      </c>
      <c r="AY742" s="340">
        <f>VLOOKUP($O742,'360'!$A$2:$AN$363,30,FALSE)/100+1/10^(3+AY$476)</f>
        <v>0.30000099999999996</v>
      </c>
      <c r="BA742" s="499" t="str">
        <f t="shared" si="464"/>
        <v>UW B GR</v>
      </c>
      <c r="BB742" s="284" t="str">
        <f t="shared" si="465"/>
        <v>administrer le monde (et réaliser ses ambitions)</v>
      </c>
    </row>
    <row r="743" spans="1:54" x14ac:dyDescent="0.15">
      <c r="A743" s="432">
        <v>267</v>
      </c>
      <c r="B743" s="457" t="str">
        <f t="shared" si="455"/>
        <v>GW UB R</v>
      </c>
      <c r="C743" s="284" t="str">
        <f t="shared" si="456"/>
        <v>vivre en accord (et vivre dans la raison)</v>
      </c>
      <c r="D743" s="284" t="str">
        <f t="shared" si="457"/>
        <v>être sain et probe (et suivre une démarche d'adaptation)</v>
      </c>
      <c r="E743" s="493">
        <f t="shared" si="458"/>
        <v>0.27702189421891776</v>
      </c>
      <c r="F743" s="480" t="str">
        <f t="shared" si="459"/>
        <v>GW/r</v>
      </c>
      <c r="N743" s="284">
        <f t="shared" si="466"/>
        <v>139</v>
      </c>
      <c r="O743" s="494" t="str">
        <f>'360'!A270</f>
        <v>UW R BG</v>
      </c>
      <c r="P743" s="284" t="str">
        <f t="shared" si="460"/>
        <v>perfectionner le monde (et œuvrer pour le progrès)</v>
      </c>
      <c r="Q743" s="432" t="str">
        <f>VLOOKUP(O743,'360'!A268:AN629,13,FALSE)</f>
        <v>U</v>
      </c>
      <c r="R743" s="432" t="str">
        <f>VLOOKUP(O743,'360'!A268:AN629,14,FALSE)</f>
        <v>W</v>
      </c>
      <c r="S743" s="432" t="str">
        <f>VLOOKUP(O743,'360'!A268:AN629,15,FALSE)</f>
        <v>R</v>
      </c>
      <c r="T743" s="432" t="str">
        <f>VLOOKUP(O743,'360'!A268:AN629,16,FALSE)</f>
        <v>B</v>
      </c>
      <c r="U743" s="432" t="str">
        <f>VLOOKUP(O743,'360'!A268:AN629,17,FALSE)</f>
        <v>G</v>
      </c>
      <c r="W743" s="478">
        <f t="shared" si="467"/>
        <v>0.25865868637845896</v>
      </c>
      <c r="X743" s="478">
        <f t="shared" si="467"/>
        <v>0.90245750271603853</v>
      </c>
      <c r="Y743" s="478">
        <f t="shared" si="467"/>
        <v>0.79276880412886941</v>
      </c>
      <c r="Z743" s="478">
        <f t="shared" si="461"/>
        <v>0.62895967137774689</v>
      </c>
      <c r="AA743" s="478">
        <f t="shared" si="461"/>
        <v>0.3444731338817747</v>
      </c>
      <c r="AB743" s="1582">
        <f t="shared" si="468"/>
        <v>0.59225482211868841</v>
      </c>
      <c r="AG743" s="1584">
        <f t="shared" si="469"/>
        <v>0.45633976282491789</v>
      </c>
      <c r="AL743" s="497">
        <f t="shared" si="462"/>
        <v>0.59225482211868841</v>
      </c>
      <c r="AM743" s="468">
        <f t="shared" si="470"/>
        <v>0.25865868637845896</v>
      </c>
      <c r="AN743" s="468">
        <f t="shared" si="470"/>
        <v>0.90245750271603853</v>
      </c>
      <c r="AO743" s="468">
        <f t="shared" si="470"/>
        <v>0.79276880412886941</v>
      </c>
      <c r="AP743" s="468">
        <f t="shared" si="463"/>
        <v>0.62895967137774689</v>
      </c>
      <c r="AQ743" s="468">
        <f t="shared" si="463"/>
        <v>0.3444731338817747</v>
      </c>
      <c r="AT743" s="498">
        <f t="shared" si="471"/>
        <v>2.5101111099999995</v>
      </c>
      <c r="AU743" s="340">
        <f>VLOOKUP($O743,'360'!$A$2:$AN$363,26,FALSE)/100+1/10^(3+AU$476)</f>
        <v>0.70009999999999994</v>
      </c>
      <c r="AV743" s="340">
        <f>VLOOKUP($O743,'360'!$A$2:$AN$363,27,FALSE)/100+1/10^(3+AV$476)</f>
        <v>0.8100001</v>
      </c>
      <c r="AW743" s="340">
        <f>VLOOKUP($O743,'360'!$A$2:$AN$363,28,FALSE)/100+1/10^(3+AW$476)</f>
        <v>0.30001</v>
      </c>
      <c r="AX743" s="340">
        <f>VLOOKUP($O743,'360'!$A$2:$AN$363,29,FALSE)/100+1/10^(3+AX$476)</f>
        <v>0.50000001000000005</v>
      </c>
      <c r="AY743" s="340">
        <f>VLOOKUP($O743,'360'!$A$2:$AN$363,30,FALSE)/100+1/10^(3+AY$476)</f>
        <v>0.20000100000000001</v>
      </c>
      <c r="BA743" s="499" t="str">
        <f t="shared" si="464"/>
        <v>UW R BG</v>
      </c>
      <c r="BB743" s="284" t="str">
        <f t="shared" si="465"/>
        <v>perfectionner le monde (et œuvrer pour le progrès)</v>
      </c>
    </row>
    <row r="744" spans="1:54" x14ac:dyDescent="0.15">
      <c r="A744" s="432">
        <v>268</v>
      </c>
      <c r="B744" s="457" t="str">
        <f t="shared" si="455"/>
        <v>BR WU G</v>
      </c>
      <c r="C744" s="284" t="str">
        <f t="shared" si="456"/>
        <v>intervenir* (et s'imposer au monde)</v>
      </c>
      <c r="D744" s="284" t="str">
        <f t="shared" si="457"/>
        <v>vivre en imposant ses décisions (et être de ceux qui dictent l'ordre)</v>
      </c>
      <c r="E744" s="493">
        <f t="shared" si="458"/>
        <v>0.27541256968514288</v>
      </c>
      <c r="F744" s="480" t="str">
        <f t="shared" si="459"/>
        <v>BR/g</v>
      </c>
      <c r="N744" s="284">
        <f t="shared" si="466"/>
        <v>114</v>
      </c>
      <c r="O744" s="494" t="str">
        <f>'360'!A271</f>
        <v>UW R GB</v>
      </c>
      <c r="P744" s="284" t="str">
        <f t="shared" si="460"/>
        <v>perfectionner le monde (et partager ses idées)</v>
      </c>
      <c r="Q744" s="432" t="str">
        <f>VLOOKUP(O744,'360'!A269:AN630,13,FALSE)</f>
        <v>U</v>
      </c>
      <c r="R744" s="432" t="str">
        <f>VLOOKUP(O744,'360'!A269:AN630,14,FALSE)</f>
        <v>W</v>
      </c>
      <c r="S744" s="432" t="str">
        <f>VLOOKUP(O744,'360'!A269:AN630,15,FALSE)</f>
        <v>R</v>
      </c>
      <c r="T744" s="432" t="str">
        <f>VLOOKUP(O744,'360'!A269:AN630,16,FALSE)</f>
        <v>G</v>
      </c>
      <c r="U744" s="432" t="str">
        <f>VLOOKUP(O744,'360'!A269:AN630,17,FALSE)</f>
        <v>B</v>
      </c>
      <c r="W744" s="478">
        <f t="shared" si="467"/>
        <v>0.25865868637845896</v>
      </c>
      <c r="X744" s="478">
        <f t="shared" si="467"/>
        <v>0.90245750271603853</v>
      </c>
      <c r="Y744" s="478">
        <f t="shared" si="467"/>
        <v>0.84094855137494451</v>
      </c>
      <c r="Z744" s="478">
        <f t="shared" si="461"/>
        <v>0.62895967137774689</v>
      </c>
      <c r="AA744" s="478">
        <f t="shared" si="461"/>
        <v>0.51670883964413317</v>
      </c>
      <c r="AB744" s="1582">
        <f t="shared" si="468"/>
        <v>0.61337315195206066</v>
      </c>
      <c r="AG744" s="1584">
        <f t="shared" si="469"/>
        <v>0.48449753593608086</v>
      </c>
      <c r="AL744" s="497">
        <f t="shared" si="462"/>
        <v>0.61337315195206066</v>
      </c>
      <c r="AM744" s="468">
        <f t="shared" si="470"/>
        <v>0.25865868637845896</v>
      </c>
      <c r="AN744" s="468">
        <f t="shared" si="470"/>
        <v>0.90245750271603853</v>
      </c>
      <c r="AO744" s="468">
        <f t="shared" si="470"/>
        <v>0.84094855137494451</v>
      </c>
      <c r="AP744" s="468">
        <f t="shared" si="463"/>
        <v>0.62895967137774689</v>
      </c>
      <c r="AQ744" s="468">
        <f t="shared" si="463"/>
        <v>0.51670883964413317</v>
      </c>
      <c r="AT744" s="498">
        <f t="shared" si="471"/>
        <v>2.51011111</v>
      </c>
      <c r="AU744" s="340">
        <f>VLOOKUP($O744,'360'!$A$2:$AN$363,26,FALSE)/100+1/10^(3+AU$476)</f>
        <v>0.70009999999999994</v>
      </c>
      <c r="AV744" s="340">
        <f>VLOOKUP($O744,'360'!$A$2:$AN$363,27,FALSE)/100+1/10^(3+AV$476)</f>
        <v>0.8100001</v>
      </c>
      <c r="AW744" s="340">
        <f>VLOOKUP($O744,'360'!$A$2:$AN$363,28,FALSE)/100+1/10^(3+AW$476)</f>
        <v>0.20001000000000002</v>
      </c>
      <c r="AX744" s="340">
        <f>VLOOKUP($O744,'360'!$A$2:$AN$363,29,FALSE)/100+1/10^(3+AX$476)</f>
        <v>0.50000001000000005</v>
      </c>
      <c r="AY744" s="340">
        <f>VLOOKUP($O744,'360'!$A$2:$AN$363,30,FALSE)/100+1/10^(3+AY$476)</f>
        <v>0.30000099999999996</v>
      </c>
      <c r="BA744" s="499" t="str">
        <f t="shared" si="464"/>
        <v>UW R GB</v>
      </c>
      <c r="BB744" s="284" t="str">
        <f t="shared" si="465"/>
        <v>perfectionner le monde (et partager ses idées)</v>
      </c>
    </row>
    <row r="745" spans="1:54" x14ac:dyDescent="0.15">
      <c r="A745" s="432">
        <v>269</v>
      </c>
      <c r="B745" s="457" t="str">
        <f t="shared" si="455"/>
        <v>WG UB R</v>
      </c>
      <c r="C745" s="284" t="str">
        <f t="shared" si="456"/>
        <v>vivre en accord (et structurer le monde -WU-)</v>
      </c>
      <c r="D745" s="284" t="str">
        <f t="shared" si="457"/>
        <v>être sain et probe (et travailler au bon ordre du monde)</v>
      </c>
      <c r="E745" s="493">
        <f t="shared" si="458"/>
        <v>0.27142432353374885</v>
      </c>
      <c r="F745" s="480" t="str">
        <f t="shared" si="459"/>
        <v>GW/r</v>
      </c>
      <c r="N745" s="284">
        <f t="shared" si="466"/>
        <v>156</v>
      </c>
      <c r="O745" s="494" t="str">
        <f>'360'!A272</f>
        <v>UW G BR</v>
      </c>
      <c r="P745" s="284" t="str">
        <f t="shared" si="460"/>
        <v>harmoniser le monde (et vivre dans la raison)</v>
      </c>
      <c r="Q745" s="432" t="str">
        <f>VLOOKUP(O745,'360'!A270:AN631,13,FALSE)</f>
        <v>U</v>
      </c>
      <c r="R745" s="432" t="str">
        <f>VLOOKUP(O745,'360'!A270:AN631,14,FALSE)</f>
        <v>W</v>
      </c>
      <c r="S745" s="432" t="str">
        <f>VLOOKUP(O745,'360'!A270:AN631,15,FALSE)</f>
        <v>G</v>
      </c>
      <c r="T745" s="432" t="str">
        <f>VLOOKUP(O745,'360'!A270:AN631,16,FALSE)</f>
        <v>B</v>
      </c>
      <c r="U745" s="432" t="str">
        <f>VLOOKUP(O745,'360'!A270:AN631,17,FALSE)</f>
        <v>R</v>
      </c>
      <c r="W745" s="478">
        <f t="shared" si="467"/>
        <v>0.25865868637845896</v>
      </c>
      <c r="X745" s="478">
        <f t="shared" si="467"/>
        <v>0.90245750271603853</v>
      </c>
      <c r="Y745" s="478">
        <f t="shared" si="467"/>
        <v>0.79276880412886941</v>
      </c>
      <c r="Z745" s="478">
        <f t="shared" si="461"/>
        <v>0.2515838760986146</v>
      </c>
      <c r="AA745" s="478">
        <f t="shared" si="461"/>
        <v>0.86118025116885033</v>
      </c>
      <c r="AB745" s="1582">
        <f t="shared" si="468"/>
        <v>0.57638519056727588</v>
      </c>
      <c r="AG745" s="1584">
        <f t="shared" si="469"/>
        <v>0.43518025408970118</v>
      </c>
      <c r="AL745" s="497">
        <f t="shared" si="462"/>
        <v>0.57638519056727588</v>
      </c>
      <c r="AM745" s="468">
        <f t="shared" si="470"/>
        <v>0.25865868637845896</v>
      </c>
      <c r="AN745" s="468">
        <f t="shared" si="470"/>
        <v>0.90245750271603853</v>
      </c>
      <c r="AO745" s="468">
        <f t="shared" si="470"/>
        <v>0.79276880412886941</v>
      </c>
      <c r="AP745" s="468">
        <f t="shared" si="463"/>
        <v>0.2515838760986146</v>
      </c>
      <c r="AQ745" s="468">
        <f t="shared" si="463"/>
        <v>0.86118025116885033</v>
      </c>
      <c r="AT745" s="498">
        <f t="shared" si="471"/>
        <v>2.51011111</v>
      </c>
      <c r="AU745" s="340">
        <f>VLOOKUP($O745,'360'!$A$2:$AN$363,26,FALSE)/100+1/10^(3+AU$476)</f>
        <v>0.70009999999999994</v>
      </c>
      <c r="AV745" s="340">
        <f>VLOOKUP($O745,'360'!$A$2:$AN$363,27,FALSE)/100+1/10^(3+AV$476)</f>
        <v>0.8100001</v>
      </c>
      <c r="AW745" s="340">
        <f>VLOOKUP($O745,'360'!$A$2:$AN$363,28,FALSE)/100+1/10^(3+AW$476)</f>
        <v>0.30001</v>
      </c>
      <c r="AX745" s="340">
        <f>VLOOKUP($O745,'360'!$A$2:$AN$363,29,FALSE)/100+1/10^(3+AX$476)</f>
        <v>0.20000001000000001</v>
      </c>
      <c r="AY745" s="340">
        <f>VLOOKUP($O745,'360'!$A$2:$AN$363,30,FALSE)/100+1/10^(3+AY$476)</f>
        <v>0.50000100000000003</v>
      </c>
      <c r="BA745" s="499" t="str">
        <f t="shared" si="464"/>
        <v>UW G BR</v>
      </c>
      <c r="BB745" s="284" t="str">
        <f t="shared" si="465"/>
        <v>harmoniser le monde (et vivre dans la raison)</v>
      </c>
    </row>
    <row r="746" spans="1:54" x14ac:dyDescent="0.15">
      <c r="A746" s="432">
        <v>270</v>
      </c>
      <c r="B746" s="457" t="str">
        <f t="shared" si="455"/>
        <v>RB W UG</v>
      </c>
      <c r="C746" s="284" t="str">
        <f t="shared" si="456"/>
        <v>vivre en dirigeant (et faire progresser le monde)</v>
      </c>
      <c r="D746" s="284" t="str">
        <f t="shared" si="457"/>
        <v>imposer ses idées (et servir la société avec fermeté)</v>
      </c>
      <c r="E746" s="493">
        <f t="shared" si="458"/>
        <v>0.26922270096835316</v>
      </c>
      <c r="F746" s="480" t="str">
        <f t="shared" si="459"/>
        <v>BR.w</v>
      </c>
      <c r="N746" s="284">
        <f t="shared" si="466"/>
        <v>129</v>
      </c>
      <c r="O746" s="494" t="str">
        <f>'360'!A273</f>
        <v>UW G RB</v>
      </c>
      <c r="P746" s="284" t="str">
        <f t="shared" si="460"/>
        <v>harmoniser le monde (et vivre en souplesse)</v>
      </c>
      <c r="Q746" s="432" t="str">
        <f>VLOOKUP(O746,'360'!A271:AN632,13,FALSE)</f>
        <v>U</v>
      </c>
      <c r="R746" s="432" t="str">
        <f>VLOOKUP(O746,'360'!A271:AN632,14,FALSE)</f>
        <v>W</v>
      </c>
      <c r="S746" s="432" t="str">
        <f>VLOOKUP(O746,'360'!A271:AN632,15,FALSE)</f>
        <v>G</v>
      </c>
      <c r="T746" s="432" t="str">
        <f>VLOOKUP(O746,'360'!A271:AN632,16,FALSE)</f>
        <v>R</v>
      </c>
      <c r="U746" s="432" t="str">
        <f>VLOOKUP(O746,'360'!A271:AN632,17,FALSE)</f>
        <v>B</v>
      </c>
      <c r="W746" s="478">
        <f t="shared" si="467"/>
        <v>0.25865868637845896</v>
      </c>
      <c r="X746" s="478">
        <f t="shared" si="467"/>
        <v>0.90245750271603853</v>
      </c>
      <c r="Y746" s="478">
        <f t="shared" si="467"/>
        <v>0.84094855137494451</v>
      </c>
      <c r="Z746" s="478">
        <f t="shared" si="461"/>
        <v>0.37737580785832531</v>
      </c>
      <c r="AA746" s="478">
        <f t="shared" si="461"/>
        <v>0.86118025116885033</v>
      </c>
      <c r="AB746" s="1582">
        <f t="shared" si="468"/>
        <v>0.60279339758445227</v>
      </c>
      <c r="AG746" s="1584">
        <f t="shared" si="469"/>
        <v>0.47039119677926972</v>
      </c>
      <c r="AL746" s="497">
        <f t="shared" si="462"/>
        <v>0.60279339758445227</v>
      </c>
      <c r="AM746" s="468">
        <f t="shared" si="470"/>
        <v>0.25865868637845896</v>
      </c>
      <c r="AN746" s="468">
        <f t="shared" si="470"/>
        <v>0.90245750271603853</v>
      </c>
      <c r="AO746" s="468">
        <f t="shared" si="470"/>
        <v>0.84094855137494451</v>
      </c>
      <c r="AP746" s="468">
        <f t="shared" si="463"/>
        <v>0.37737580785832531</v>
      </c>
      <c r="AQ746" s="468">
        <f t="shared" si="463"/>
        <v>0.86118025116885033</v>
      </c>
      <c r="AT746" s="498">
        <f t="shared" si="471"/>
        <v>2.51011111</v>
      </c>
      <c r="AU746" s="340">
        <f>VLOOKUP($O746,'360'!$A$2:$AN$363,26,FALSE)/100+1/10^(3+AU$476)</f>
        <v>0.70009999999999994</v>
      </c>
      <c r="AV746" s="340">
        <f>VLOOKUP($O746,'360'!$A$2:$AN$363,27,FALSE)/100+1/10^(3+AV$476)</f>
        <v>0.8100001</v>
      </c>
      <c r="AW746" s="340">
        <f>VLOOKUP($O746,'360'!$A$2:$AN$363,28,FALSE)/100+1/10^(3+AW$476)</f>
        <v>0.20001000000000002</v>
      </c>
      <c r="AX746" s="340">
        <f>VLOOKUP($O746,'360'!$A$2:$AN$363,29,FALSE)/100+1/10^(3+AX$476)</f>
        <v>0.30000000999999998</v>
      </c>
      <c r="AY746" s="340">
        <f>VLOOKUP($O746,'360'!$A$2:$AN$363,30,FALSE)/100+1/10^(3+AY$476)</f>
        <v>0.50000100000000003</v>
      </c>
      <c r="BA746" s="499" t="str">
        <f t="shared" si="464"/>
        <v>UW G RB</v>
      </c>
      <c r="BB746" s="284" t="str">
        <f t="shared" si="465"/>
        <v>harmoniser le monde (et vivre en souplesse)</v>
      </c>
    </row>
    <row r="747" spans="1:54" x14ac:dyDescent="0.15">
      <c r="A747" s="432">
        <v>271</v>
      </c>
      <c r="B747" s="457" t="str">
        <f t="shared" si="455"/>
        <v>W GR BU</v>
      </c>
      <c r="C747" s="284" t="str">
        <f t="shared" si="456"/>
        <v>soutenir ce qui est (et se fondre dans sa tribu)</v>
      </c>
      <c r="D747" s="284" t="str">
        <f t="shared" si="457"/>
        <v>faire perdurer le système en place (et s'identifier à son groupe)</v>
      </c>
      <c r="E747" s="493">
        <f t="shared" si="458"/>
        <v>0.26713265228973154</v>
      </c>
      <c r="F747" s="480" t="str">
        <f t="shared" si="459"/>
        <v>W.rg</v>
      </c>
      <c r="N747" s="284">
        <f t="shared" si="466"/>
        <v>225</v>
      </c>
      <c r="O747" s="494" t="str">
        <f>'360'!A274</f>
        <v>UB W RG</v>
      </c>
      <c r="P747" s="284" t="str">
        <f t="shared" si="460"/>
        <v>parfaire l'agencement du monde (et apporter de l'ordre au monde)</v>
      </c>
      <c r="Q747" s="432" t="str">
        <f>VLOOKUP(O747,'360'!A272:AN633,13,FALSE)</f>
        <v>U</v>
      </c>
      <c r="R747" s="432" t="str">
        <f>VLOOKUP(O747,'360'!A272:AN633,14,FALSE)</f>
        <v>B</v>
      </c>
      <c r="S747" s="432" t="str">
        <f>VLOOKUP(O747,'360'!A272:AN633,15,FALSE)</f>
        <v>W</v>
      </c>
      <c r="T747" s="432" t="str">
        <f>VLOOKUP(O747,'360'!A272:AN633,16,FALSE)</f>
        <v>R</v>
      </c>
      <c r="U747" s="432" t="str">
        <f>VLOOKUP(O747,'360'!A272:AN633,17,FALSE)</f>
        <v>G</v>
      </c>
      <c r="W747" s="478">
        <f t="shared" si="467"/>
        <v>0.36210147237264367</v>
      </c>
      <c r="X747" s="478">
        <f t="shared" si="467"/>
        <v>0.90245750271603853</v>
      </c>
      <c r="Y747" s="478">
        <f t="shared" si="467"/>
        <v>0.33976453040199733</v>
      </c>
      <c r="Z747" s="478">
        <f t="shared" si="461"/>
        <v>0.37737580785832531</v>
      </c>
      <c r="AA747" s="478">
        <f t="shared" si="461"/>
        <v>0.3444731338817747</v>
      </c>
      <c r="AB747" s="1582">
        <f t="shared" si="468"/>
        <v>0.50259038090211938</v>
      </c>
      <c r="AG747" s="1584">
        <f t="shared" si="469"/>
        <v>0.3367871745361592</v>
      </c>
      <c r="AL747" s="497">
        <f t="shared" si="462"/>
        <v>0.50259038090211938</v>
      </c>
      <c r="AM747" s="468">
        <f t="shared" si="470"/>
        <v>0.36210147237264367</v>
      </c>
      <c r="AN747" s="468">
        <f t="shared" si="470"/>
        <v>0.90245750271603853</v>
      </c>
      <c r="AO747" s="468">
        <f t="shared" si="470"/>
        <v>0.33976453040199733</v>
      </c>
      <c r="AP747" s="468">
        <f t="shared" si="463"/>
        <v>0.37737580785832531</v>
      </c>
      <c r="AQ747" s="468">
        <f t="shared" si="463"/>
        <v>0.3444731338817747</v>
      </c>
      <c r="AT747" s="498">
        <f t="shared" si="471"/>
        <v>2.51011111</v>
      </c>
      <c r="AU747" s="340">
        <f>VLOOKUP($O747,'360'!$A$2:$AN$363,26,FALSE)/100+1/10^(3+AU$476)</f>
        <v>0.50009999999999999</v>
      </c>
      <c r="AV747" s="340">
        <f>VLOOKUP($O747,'360'!$A$2:$AN$363,27,FALSE)/100+1/10^(3+AV$476)</f>
        <v>0.8100001</v>
      </c>
      <c r="AW747" s="340">
        <f>VLOOKUP($O747,'360'!$A$2:$AN$363,28,FALSE)/100+1/10^(3+AW$476)</f>
        <v>0.70000999999999991</v>
      </c>
      <c r="AX747" s="340">
        <f>VLOOKUP($O747,'360'!$A$2:$AN$363,29,FALSE)/100+1/10^(3+AX$476)</f>
        <v>0.30000000999999998</v>
      </c>
      <c r="AY747" s="340">
        <f>VLOOKUP($O747,'360'!$A$2:$AN$363,30,FALSE)/100+1/10^(3+AY$476)</f>
        <v>0.20000100000000001</v>
      </c>
      <c r="BA747" s="499" t="str">
        <f t="shared" si="464"/>
        <v>UB W RG</v>
      </c>
      <c r="BB747" s="284" t="str">
        <f t="shared" si="465"/>
        <v>parfaire l'agencement du monde (et apporter de l'ordre au monde)</v>
      </c>
    </row>
    <row r="748" spans="1:54" x14ac:dyDescent="0.15">
      <c r="A748" s="432">
        <v>272</v>
      </c>
      <c r="B748" s="457" t="str">
        <f t="shared" si="455"/>
        <v>GW R BU</v>
      </c>
      <c r="C748" s="284" t="str">
        <f t="shared" si="456"/>
        <v>coopérer dans l'harmonie (et vivre spontané -RG-)</v>
      </c>
      <c r="D748" s="284" t="str">
        <f t="shared" si="457"/>
        <v>adopter les comportements prescrits (et agir en toute impulsivité)</v>
      </c>
      <c r="E748" s="493">
        <f t="shared" si="458"/>
        <v>0.26584122896392359</v>
      </c>
      <c r="F748" s="480" t="str">
        <f t="shared" si="459"/>
        <v>GW.r</v>
      </c>
      <c r="N748" s="284">
        <f t="shared" si="466"/>
        <v>229</v>
      </c>
      <c r="O748" s="494" t="str">
        <f>'360'!A275</f>
        <v>UB W GR</v>
      </c>
      <c r="P748" s="284" t="str">
        <f t="shared" si="460"/>
        <v>parfaire l'agencement du monde (et structurer le monde -WU-)</v>
      </c>
      <c r="Q748" s="432" t="str">
        <f>VLOOKUP(O748,'360'!A273:AN634,13,FALSE)</f>
        <v>U</v>
      </c>
      <c r="R748" s="432" t="str">
        <f>VLOOKUP(O748,'360'!A273:AN634,14,FALSE)</f>
        <v>B</v>
      </c>
      <c r="S748" s="432" t="str">
        <f>VLOOKUP(O748,'360'!A273:AN634,15,FALSE)</f>
        <v>W</v>
      </c>
      <c r="T748" s="432" t="str">
        <f>VLOOKUP(O748,'360'!A273:AN634,16,FALSE)</f>
        <v>G</v>
      </c>
      <c r="U748" s="432" t="str">
        <f>VLOOKUP(O748,'360'!A273:AN634,17,FALSE)</f>
        <v>R</v>
      </c>
      <c r="W748" s="478">
        <f t="shared" si="467"/>
        <v>0.36210147237264367</v>
      </c>
      <c r="X748" s="478">
        <f t="shared" si="467"/>
        <v>0.90245750271603853</v>
      </c>
      <c r="Y748" s="478">
        <f t="shared" si="467"/>
        <v>0.33976453040199733</v>
      </c>
      <c r="Z748" s="478">
        <f t="shared" si="461"/>
        <v>0.2515838760986146</v>
      </c>
      <c r="AA748" s="478">
        <f t="shared" si="461"/>
        <v>0.51670883964413317</v>
      </c>
      <c r="AB748" s="1582">
        <f t="shared" si="468"/>
        <v>0.49730050371831513</v>
      </c>
      <c r="AG748" s="1584">
        <f t="shared" si="469"/>
        <v>0.32973400495775351</v>
      </c>
      <c r="AL748" s="497">
        <f t="shared" si="462"/>
        <v>0.49730050371831513</v>
      </c>
      <c r="AM748" s="468">
        <f t="shared" si="470"/>
        <v>0.36210147237264367</v>
      </c>
      <c r="AN748" s="468">
        <f t="shared" si="470"/>
        <v>0.90245750271603853</v>
      </c>
      <c r="AO748" s="468">
        <f t="shared" si="470"/>
        <v>0.33976453040199733</v>
      </c>
      <c r="AP748" s="468">
        <f t="shared" si="463"/>
        <v>0.2515838760986146</v>
      </c>
      <c r="AQ748" s="468">
        <f t="shared" si="463"/>
        <v>0.51670883964413317</v>
      </c>
      <c r="AT748" s="498">
        <f t="shared" si="471"/>
        <v>2.51011111</v>
      </c>
      <c r="AU748" s="340">
        <f>VLOOKUP($O748,'360'!$A$2:$AN$363,26,FALSE)/100+1/10^(3+AU$476)</f>
        <v>0.50009999999999999</v>
      </c>
      <c r="AV748" s="340">
        <f>VLOOKUP($O748,'360'!$A$2:$AN$363,27,FALSE)/100+1/10^(3+AV$476)</f>
        <v>0.8100001</v>
      </c>
      <c r="AW748" s="340">
        <f>VLOOKUP($O748,'360'!$A$2:$AN$363,28,FALSE)/100+1/10^(3+AW$476)</f>
        <v>0.70000999999999991</v>
      </c>
      <c r="AX748" s="340">
        <f>VLOOKUP($O748,'360'!$A$2:$AN$363,29,FALSE)/100+1/10^(3+AX$476)</f>
        <v>0.20000001000000001</v>
      </c>
      <c r="AY748" s="340">
        <f>VLOOKUP($O748,'360'!$A$2:$AN$363,30,FALSE)/100+1/10^(3+AY$476)</f>
        <v>0.30000099999999996</v>
      </c>
      <c r="BA748" s="499" t="str">
        <f t="shared" si="464"/>
        <v>UB W GR</v>
      </c>
      <c r="BB748" s="284" t="str">
        <f t="shared" si="465"/>
        <v>parfaire l'agencement du monde (et structurer le monde -WU-)</v>
      </c>
    </row>
    <row r="749" spans="1:54" x14ac:dyDescent="0.15">
      <c r="A749" s="432">
        <v>273</v>
      </c>
      <c r="B749" s="457" t="str">
        <f t="shared" si="455"/>
        <v>RW GB U</v>
      </c>
      <c r="C749" s="284" t="str">
        <f t="shared" si="456"/>
        <v>protéger le monde (et vivre spontané -RG-)</v>
      </c>
      <c r="D749" s="284" t="str">
        <f t="shared" si="457"/>
        <v>prémunir la société de toute menace (et agir en toute impulsivité)</v>
      </c>
      <c r="E749" s="493">
        <f t="shared" si="458"/>
        <v>0.26458730388621915</v>
      </c>
      <c r="F749" s="480" t="str">
        <f t="shared" si="459"/>
        <v>RW/u</v>
      </c>
      <c r="N749" s="284">
        <f t="shared" si="466"/>
        <v>108</v>
      </c>
      <c r="O749" s="494" t="str">
        <f>'360'!A276</f>
        <v>UB R WG</v>
      </c>
      <c r="P749" s="284" t="str">
        <f t="shared" si="460"/>
        <v>atteindre ses buts (et œuvrer pour le progrès)</v>
      </c>
      <c r="Q749" s="432" t="str">
        <f>VLOOKUP(O749,'360'!A274:AN635,13,FALSE)</f>
        <v>U</v>
      </c>
      <c r="R749" s="432" t="str">
        <f>VLOOKUP(O749,'360'!A274:AN635,14,FALSE)</f>
        <v>B</v>
      </c>
      <c r="S749" s="432" t="str">
        <f>VLOOKUP(O749,'360'!A274:AN635,15,FALSE)</f>
        <v>R</v>
      </c>
      <c r="T749" s="432" t="str">
        <f>VLOOKUP(O749,'360'!A274:AN635,16,FALSE)</f>
        <v>W</v>
      </c>
      <c r="U749" s="432" t="str">
        <f>VLOOKUP(O749,'360'!A274:AN635,17,FALSE)</f>
        <v>G</v>
      </c>
      <c r="W749" s="478">
        <f t="shared" si="467"/>
        <v>0.603422013773939</v>
      </c>
      <c r="X749" s="478">
        <f t="shared" si="467"/>
        <v>0.90245750271603853</v>
      </c>
      <c r="Y749" s="478">
        <f t="shared" si="467"/>
        <v>0.33976453040199733</v>
      </c>
      <c r="Z749" s="478">
        <f t="shared" si="461"/>
        <v>0.62895967137774689</v>
      </c>
      <c r="AA749" s="478">
        <f t="shared" si="461"/>
        <v>0.3444731338817747</v>
      </c>
      <c r="AB749" s="1582">
        <f t="shared" si="468"/>
        <v>0.61657507650514065</v>
      </c>
      <c r="AG749" s="1584">
        <f t="shared" si="469"/>
        <v>0.48876676867352087</v>
      </c>
      <c r="AL749" s="497">
        <f t="shared" si="462"/>
        <v>0.61657507650514065</v>
      </c>
      <c r="AM749" s="468">
        <f t="shared" si="470"/>
        <v>0.603422013773939</v>
      </c>
      <c r="AN749" s="468">
        <f t="shared" si="470"/>
        <v>0.90245750271603853</v>
      </c>
      <c r="AO749" s="468">
        <f t="shared" si="470"/>
        <v>0.33976453040199733</v>
      </c>
      <c r="AP749" s="468">
        <f t="shared" si="463"/>
        <v>0.62895967137774689</v>
      </c>
      <c r="AQ749" s="468">
        <f t="shared" si="463"/>
        <v>0.3444731338817747</v>
      </c>
      <c r="AT749" s="498">
        <f t="shared" si="471"/>
        <v>2.5101111099999995</v>
      </c>
      <c r="AU749" s="340">
        <f>VLOOKUP($O749,'360'!$A$2:$AN$363,26,FALSE)/100+1/10^(3+AU$476)</f>
        <v>0.30009999999999998</v>
      </c>
      <c r="AV749" s="340">
        <f>VLOOKUP($O749,'360'!$A$2:$AN$363,27,FALSE)/100+1/10^(3+AV$476)</f>
        <v>0.8100001</v>
      </c>
      <c r="AW749" s="340">
        <f>VLOOKUP($O749,'360'!$A$2:$AN$363,28,FALSE)/100+1/10^(3+AW$476)</f>
        <v>0.70000999999999991</v>
      </c>
      <c r="AX749" s="340">
        <f>VLOOKUP($O749,'360'!$A$2:$AN$363,29,FALSE)/100+1/10^(3+AX$476)</f>
        <v>0.50000001000000005</v>
      </c>
      <c r="AY749" s="340">
        <f>VLOOKUP($O749,'360'!$A$2:$AN$363,30,FALSE)/100+1/10^(3+AY$476)</f>
        <v>0.20000100000000001</v>
      </c>
      <c r="BA749" s="499" t="str">
        <f t="shared" si="464"/>
        <v>UB R WG</v>
      </c>
      <c r="BB749" s="284" t="str">
        <f t="shared" si="465"/>
        <v>atteindre ses buts (et œuvrer pour le progrès)</v>
      </c>
    </row>
    <row r="750" spans="1:54" x14ac:dyDescent="0.15">
      <c r="A750" s="432">
        <v>274</v>
      </c>
      <c r="B750" s="457" t="str">
        <f t="shared" si="455"/>
        <v>R BW UG</v>
      </c>
      <c r="C750" s="284" t="str">
        <f t="shared" si="456"/>
        <v>dicter sa loi (et intervenir*)</v>
      </c>
      <c r="D750" s="284" t="str">
        <f t="shared" si="457"/>
        <v>imposer ses schémas au monde (et vivre en imposant ses décisions)</v>
      </c>
      <c r="E750" s="493">
        <f t="shared" si="458"/>
        <v>0.2629570137127486</v>
      </c>
      <c r="F750" s="480" t="str">
        <f t="shared" si="459"/>
        <v>R.wb</v>
      </c>
      <c r="N750" s="284">
        <f t="shared" si="466"/>
        <v>38</v>
      </c>
      <c r="O750" s="494" t="str">
        <f>'360'!A277</f>
        <v>UB R GW</v>
      </c>
      <c r="P750" s="284" t="str">
        <f t="shared" si="460"/>
        <v>atteindre ses buts (et suivre ses idées)</v>
      </c>
      <c r="Q750" s="432" t="str">
        <f>VLOOKUP(O750,'360'!A275:AN636,13,FALSE)</f>
        <v>U</v>
      </c>
      <c r="R750" s="432" t="str">
        <f>VLOOKUP(O750,'360'!A275:AN636,14,FALSE)</f>
        <v>B</v>
      </c>
      <c r="S750" s="432" t="str">
        <f>VLOOKUP(O750,'360'!A275:AN636,15,FALSE)</f>
        <v>R</v>
      </c>
      <c r="T750" s="432" t="str">
        <f>VLOOKUP(O750,'360'!A275:AN636,16,FALSE)</f>
        <v>G</v>
      </c>
      <c r="U750" s="432" t="str">
        <f>VLOOKUP(O750,'360'!A275:AN636,17,FALSE)</f>
        <v>W</v>
      </c>
      <c r="W750" s="478">
        <f t="shared" si="467"/>
        <v>0.90498224054752174</v>
      </c>
      <c r="X750" s="478">
        <f t="shared" si="467"/>
        <v>0.90245750271603853</v>
      </c>
      <c r="Y750" s="478">
        <f t="shared" si="467"/>
        <v>0.33976453040199733</v>
      </c>
      <c r="Z750" s="478">
        <f t="shared" si="461"/>
        <v>0.62895967137774689</v>
      </c>
      <c r="AA750" s="478">
        <f t="shared" si="461"/>
        <v>0.51670883964413317</v>
      </c>
      <c r="AB750" s="1582">
        <f t="shared" si="468"/>
        <v>0.72857753248049206</v>
      </c>
      <c r="AG750" s="1584">
        <f t="shared" si="469"/>
        <v>0.63810337664065608</v>
      </c>
      <c r="AL750" s="497">
        <f t="shared" si="462"/>
        <v>0.72857753248049206</v>
      </c>
      <c r="AM750" s="468">
        <f t="shared" si="470"/>
        <v>0.90498224054752174</v>
      </c>
      <c r="AN750" s="468">
        <f t="shared" si="470"/>
        <v>0.90245750271603853</v>
      </c>
      <c r="AO750" s="468">
        <f t="shared" si="470"/>
        <v>0.33976453040199733</v>
      </c>
      <c r="AP750" s="468">
        <f t="shared" si="463"/>
        <v>0.62895967137774689</v>
      </c>
      <c r="AQ750" s="468">
        <f t="shared" si="463"/>
        <v>0.51670883964413317</v>
      </c>
      <c r="AT750" s="498">
        <f t="shared" si="471"/>
        <v>2.51011111</v>
      </c>
      <c r="AU750" s="340">
        <f>VLOOKUP($O750,'360'!$A$2:$AN$363,26,FALSE)/100+1/10^(3+AU$476)</f>
        <v>0.2001</v>
      </c>
      <c r="AV750" s="340">
        <f>VLOOKUP($O750,'360'!$A$2:$AN$363,27,FALSE)/100+1/10^(3+AV$476)</f>
        <v>0.8100001</v>
      </c>
      <c r="AW750" s="340">
        <f>VLOOKUP($O750,'360'!$A$2:$AN$363,28,FALSE)/100+1/10^(3+AW$476)</f>
        <v>0.70000999999999991</v>
      </c>
      <c r="AX750" s="340">
        <f>VLOOKUP($O750,'360'!$A$2:$AN$363,29,FALSE)/100+1/10^(3+AX$476)</f>
        <v>0.50000001000000005</v>
      </c>
      <c r="AY750" s="340">
        <f>VLOOKUP($O750,'360'!$A$2:$AN$363,30,FALSE)/100+1/10^(3+AY$476)</f>
        <v>0.30000099999999996</v>
      </c>
      <c r="BA750" s="499" t="str">
        <f t="shared" si="464"/>
        <v>UB R GW</v>
      </c>
      <c r="BB750" s="284" t="str">
        <f t="shared" si="465"/>
        <v>atteindre ses buts (et suivre ses idées)</v>
      </c>
    </row>
    <row r="751" spans="1:54" x14ac:dyDescent="0.15">
      <c r="A751" s="432">
        <v>275</v>
      </c>
      <c r="B751" s="457" t="str">
        <f t="shared" si="455"/>
        <v>WR BU G</v>
      </c>
      <c r="C751" s="284" t="str">
        <f t="shared" si="456"/>
        <v>faire progresser le monde (et s'imposer au monde)</v>
      </c>
      <c r="D751" s="284" t="str">
        <f t="shared" si="457"/>
        <v>servir la société avec fermeté (et être de ceux qui dictent l'ordre)</v>
      </c>
      <c r="E751" s="493">
        <f t="shared" si="458"/>
        <v>0.26095395541149963</v>
      </c>
      <c r="F751" s="480" t="str">
        <f t="shared" si="459"/>
        <v>RW/g</v>
      </c>
      <c r="N751" s="284">
        <f t="shared" si="466"/>
        <v>132</v>
      </c>
      <c r="O751" s="494" t="str">
        <f>'360'!A278</f>
        <v>UB G WR</v>
      </c>
      <c r="P751" s="284" t="str">
        <f t="shared" si="460"/>
        <v>servir ses desseins (et vivre dans la raison)</v>
      </c>
      <c r="Q751" s="432" t="str">
        <f>VLOOKUP(O751,'360'!A276:AN637,13,FALSE)</f>
        <v>U</v>
      </c>
      <c r="R751" s="432" t="str">
        <f>VLOOKUP(O751,'360'!A276:AN637,14,FALSE)</f>
        <v>B</v>
      </c>
      <c r="S751" s="432" t="str">
        <f>VLOOKUP(O751,'360'!A276:AN637,15,FALSE)</f>
        <v>G</v>
      </c>
      <c r="T751" s="432" t="str">
        <f>VLOOKUP(O751,'360'!A276:AN637,16,FALSE)</f>
        <v>W</v>
      </c>
      <c r="U751" s="432" t="str">
        <f>VLOOKUP(O751,'360'!A276:AN637,17,FALSE)</f>
        <v>R</v>
      </c>
      <c r="W751" s="478">
        <f t="shared" si="467"/>
        <v>0.603422013773939</v>
      </c>
      <c r="X751" s="478">
        <f t="shared" si="467"/>
        <v>0.90245750271603853</v>
      </c>
      <c r="Y751" s="478">
        <f t="shared" si="467"/>
        <v>0.33976453040199733</v>
      </c>
      <c r="Z751" s="478">
        <f t="shared" si="461"/>
        <v>0.2515838760986146</v>
      </c>
      <c r="AA751" s="478">
        <f t="shared" si="461"/>
        <v>0.86118025116885033</v>
      </c>
      <c r="AB751" s="1582">
        <f t="shared" si="468"/>
        <v>0.60070544495372802</v>
      </c>
      <c r="AG751" s="1584">
        <f t="shared" si="469"/>
        <v>0.46760725993830404</v>
      </c>
      <c r="AL751" s="497">
        <f t="shared" si="462"/>
        <v>0.60070544495372802</v>
      </c>
      <c r="AM751" s="468">
        <f t="shared" si="470"/>
        <v>0.603422013773939</v>
      </c>
      <c r="AN751" s="468">
        <f t="shared" si="470"/>
        <v>0.90245750271603853</v>
      </c>
      <c r="AO751" s="468">
        <f t="shared" si="470"/>
        <v>0.33976453040199733</v>
      </c>
      <c r="AP751" s="468">
        <f t="shared" si="463"/>
        <v>0.2515838760986146</v>
      </c>
      <c r="AQ751" s="468">
        <f t="shared" si="463"/>
        <v>0.86118025116885033</v>
      </c>
      <c r="AT751" s="498">
        <f t="shared" si="471"/>
        <v>2.51011111</v>
      </c>
      <c r="AU751" s="340">
        <f>VLOOKUP($O751,'360'!$A$2:$AN$363,26,FALSE)/100+1/10^(3+AU$476)</f>
        <v>0.30009999999999998</v>
      </c>
      <c r="AV751" s="340">
        <f>VLOOKUP($O751,'360'!$A$2:$AN$363,27,FALSE)/100+1/10^(3+AV$476)</f>
        <v>0.8100001</v>
      </c>
      <c r="AW751" s="340">
        <f>VLOOKUP($O751,'360'!$A$2:$AN$363,28,FALSE)/100+1/10^(3+AW$476)</f>
        <v>0.70000999999999991</v>
      </c>
      <c r="AX751" s="340">
        <f>VLOOKUP($O751,'360'!$A$2:$AN$363,29,FALSE)/100+1/10^(3+AX$476)</f>
        <v>0.20000001000000001</v>
      </c>
      <c r="AY751" s="340">
        <f>VLOOKUP($O751,'360'!$A$2:$AN$363,30,FALSE)/100+1/10^(3+AY$476)</f>
        <v>0.50000100000000003</v>
      </c>
      <c r="BA751" s="499" t="str">
        <f t="shared" si="464"/>
        <v>UB G WR</v>
      </c>
      <c r="BB751" s="284" t="str">
        <f t="shared" si="465"/>
        <v>servir ses desseins (et vivre dans la raison)</v>
      </c>
    </row>
    <row r="752" spans="1:54" x14ac:dyDescent="0.15">
      <c r="A752" s="432">
        <v>276</v>
      </c>
      <c r="B752" s="457" t="str">
        <f t="shared" si="455"/>
        <v>WG R BU</v>
      </c>
      <c r="C752" s="284" t="str">
        <f t="shared" si="456"/>
        <v>coopérer dans l'harmonie (et protéger le monde)</v>
      </c>
      <c r="D752" s="284" t="str">
        <f t="shared" si="457"/>
        <v>adopter les comportements prescrits (et prémunir la société de toute menace)</v>
      </c>
      <c r="E752" s="493">
        <f t="shared" si="458"/>
        <v>0.26024365827875445</v>
      </c>
      <c r="F752" s="480" t="str">
        <f t="shared" si="459"/>
        <v>GW.r</v>
      </c>
      <c r="N752" s="284">
        <f t="shared" si="466"/>
        <v>45</v>
      </c>
      <c r="O752" s="494" t="str">
        <f>'360'!A279</f>
        <v>UB G RW</v>
      </c>
      <c r="P752" s="284" t="str">
        <f t="shared" si="460"/>
        <v>servir ses desseins (et être ingénieux)</v>
      </c>
      <c r="Q752" s="432" t="str">
        <f>VLOOKUP(O752,'360'!A277:AN638,13,FALSE)</f>
        <v>U</v>
      </c>
      <c r="R752" s="432" t="str">
        <f>VLOOKUP(O752,'360'!A277:AN638,14,FALSE)</f>
        <v>B</v>
      </c>
      <c r="S752" s="432" t="str">
        <f>VLOOKUP(O752,'360'!A277:AN638,15,FALSE)</f>
        <v>G</v>
      </c>
      <c r="T752" s="432" t="str">
        <f>VLOOKUP(O752,'360'!A277:AN638,16,FALSE)</f>
        <v>R</v>
      </c>
      <c r="U752" s="432" t="str">
        <f>VLOOKUP(O752,'360'!A277:AN638,17,FALSE)</f>
        <v>W</v>
      </c>
      <c r="W752" s="478">
        <f t="shared" si="467"/>
        <v>0.90498224054752174</v>
      </c>
      <c r="X752" s="478">
        <f t="shared" si="467"/>
        <v>0.90245750271603853</v>
      </c>
      <c r="Y752" s="478">
        <f t="shared" si="467"/>
        <v>0.33976453040199733</v>
      </c>
      <c r="Z752" s="478">
        <f t="shared" si="461"/>
        <v>0.37737580785832531</v>
      </c>
      <c r="AA752" s="478">
        <f t="shared" si="461"/>
        <v>0.86118025116885033</v>
      </c>
      <c r="AB752" s="1582">
        <f t="shared" si="468"/>
        <v>0.71799777811288357</v>
      </c>
      <c r="AG752" s="1584">
        <f t="shared" si="469"/>
        <v>0.62399703748384472</v>
      </c>
      <c r="AL752" s="497">
        <f t="shared" si="462"/>
        <v>0.71799777811288357</v>
      </c>
      <c r="AM752" s="468">
        <f t="shared" si="470"/>
        <v>0.90498224054752174</v>
      </c>
      <c r="AN752" s="468">
        <f t="shared" si="470"/>
        <v>0.90245750271603853</v>
      </c>
      <c r="AO752" s="468">
        <f t="shared" si="470"/>
        <v>0.33976453040199733</v>
      </c>
      <c r="AP752" s="468">
        <f t="shared" si="463"/>
        <v>0.37737580785832531</v>
      </c>
      <c r="AQ752" s="468">
        <f t="shared" si="463"/>
        <v>0.86118025116885033</v>
      </c>
      <c r="AT752" s="498">
        <f t="shared" si="471"/>
        <v>2.5101111100000004</v>
      </c>
      <c r="AU752" s="340">
        <f>VLOOKUP($O752,'360'!$A$2:$AN$363,26,FALSE)/100+1/10^(3+AU$476)</f>
        <v>0.2001</v>
      </c>
      <c r="AV752" s="340">
        <f>VLOOKUP($O752,'360'!$A$2:$AN$363,27,FALSE)/100+1/10^(3+AV$476)</f>
        <v>0.8100001</v>
      </c>
      <c r="AW752" s="340">
        <f>VLOOKUP($O752,'360'!$A$2:$AN$363,28,FALSE)/100+1/10^(3+AW$476)</f>
        <v>0.70000999999999991</v>
      </c>
      <c r="AX752" s="340">
        <f>VLOOKUP($O752,'360'!$A$2:$AN$363,29,FALSE)/100+1/10^(3+AX$476)</f>
        <v>0.30000000999999998</v>
      </c>
      <c r="AY752" s="340">
        <f>VLOOKUP($O752,'360'!$A$2:$AN$363,30,FALSE)/100+1/10^(3+AY$476)</f>
        <v>0.50000100000000003</v>
      </c>
      <c r="BA752" s="499" t="str">
        <f t="shared" si="464"/>
        <v>UB G RW</v>
      </c>
      <c r="BB752" s="284" t="str">
        <f t="shared" si="465"/>
        <v>servir ses desseins (et être ingénieux)</v>
      </c>
    </row>
    <row r="753" spans="1:54" x14ac:dyDescent="0.15">
      <c r="A753" s="432">
        <v>277</v>
      </c>
      <c r="B753" s="457" t="str">
        <f t="shared" si="455"/>
        <v>RW B UG</v>
      </c>
      <c r="C753" s="284" t="str">
        <f t="shared" si="456"/>
        <v>sauver le monde (et intervenir*)</v>
      </c>
      <c r="D753" s="284" t="str">
        <f t="shared" si="457"/>
        <v>aider la société -même à son insu- (et vivre en imposant ses décisions)</v>
      </c>
      <c r="E753" s="493">
        <f t="shared" si="458"/>
        <v>0.25948895450842674</v>
      </c>
      <c r="F753" s="480" t="str">
        <f t="shared" si="459"/>
        <v>RW.b</v>
      </c>
      <c r="N753" s="284">
        <f t="shared" si="466"/>
        <v>78</v>
      </c>
      <c r="O753" s="494" t="str">
        <f>'360'!A280</f>
        <v>UR W BG</v>
      </c>
      <c r="P753" s="284" t="str">
        <f t="shared" si="460"/>
        <v>imaginer le progrès (et apporter de l'ordre au monde)</v>
      </c>
      <c r="Q753" s="432" t="str">
        <f>VLOOKUP(O753,'360'!A278:AN639,13,FALSE)</f>
        <v>U</v>
      </c>
      <c r="R753" s="432" t="str">
        <f>VLOOKUP(O753,'360'!A278:AN639,14,FALSE)</f>
        <v>R</v>
      </c>
      <c r="S753" s="432" t="str">
        <f>VLOOKUP(O753,'360'!A278:AN639,15,FALSE)</f>
        <v>W</v>
      </c>
      <c r="T753" s="432" t="str">
        <f>VLOOKUP(O753,'360'!A278:AN639,16,FALSE)</f>
        <v>B</v>
      </c>
      <c r="U753" s="432" t="str">
        <f>VLOOKUP(O753,'360'!A278:AN639,17,FALSE)</f>
        <v>G</v>
      </c>
      <c r="W753" s="478">
        <f t="shared" si="467"/>
        <v>0.36210147237264367</v>
      </c>
      <c r="X753" s="478">
        <f t="shared" si="467"/>
        <v>0.90245750271603853</v>
      </c>
      <c r="Y753" s="478">
        <f t="shared" si="467"/>
        <v>0.79276880412886941</v>
      </c>
      <c r="Z753" s="478">
        <f t="shared" si="461"/>
        <v>0.88054353489716819</v>
      </c>
      <c r="AA753" s="478">
        <f t="shared" si="461"/>
        <v>0.3444731338817747</v>
      </c>
      <c r="AB753" s="1582">
        <f t="shared" si="468"/>
        <v>0.66028026591933942</v>
      </c>
      <c r="AG753" s="1584">
        <f t="shared" si="469"/>
        <v>0.54704035455911926</v>
      </c>
      <c r="AL753" s="497">
        <f t="shared" si="462"/>
        <v>0.66028026591933942</v>
      </c>
      <c r="AM753" s="468">
        <f t="shared" si="470"/>
        <v>0.36210147237264367</v>
      </c>
      <c r="AN753" s="468">
        <f t="shared" si="470"/>
        <v>0.90245750271603853</v>
      </c>
      <c r="AO753" s="468">
        <f t="shared" si="470"/>
        <v>0.79276880412886941</v>
      </c>
      <c r="AP753" s="468">
        <f t="shared" si="463"/>
        <v>0.88054353489716819</v>
      </c>
      <c r="AQ753" s="468">
        <f t="shared" si="463"/>
        <v>0.3444731338817747</v>
      </c>
      <c r="AT753" s="498">
        <f t="shared" si="471"/>
        <v>2.51011111</v>
      </c>
      <c r="AU753" s="340">
        <f>VLOOKUP($O753,'360'!$A$2:$AN$363,26,FALSE)/100+1/10^(3+AU$476)</f>
        <v>0.50009999999999999</v>
      </c>
      <c r="AV753" s="340">
        <f>VLOOKUP($O753,'360'!$A$2:$AN$363,27,FALSE)/100+1/10^(3+AV$476)</f>
        <v>0.8100001</v>
      </c>
      <c r="AW753" s="340">
        <f>VLOOKUP($O753,'360'!$A$2:$AN$363,28,FALSE)/100+1/10^(3+AW$476)</f>
        <v>0.30001</v>
      </c>
      <c r="AX753" s="340">
        <f>VLOOKUP($O753,'360'!$A$2:$AN$363,29,FALSE)/100+1/10^(3+AX$476)</f>
        <v>0.70000001000000001</v>
      </c>
      <c r="AY753" s="340">
        <f>VLOOKUP($O753,'360'!$A$2:$AN$363,30,FALSE)/100+1/10^(3+AY$476)</f>
        <v>0.20000100000000001</v>
      </c>
      <c r="BA753" s="499" t="str">
        <f t="shared" si="464"/>
        <v>UR W BG</v>
      </c>
      <c r="BB753" s="284" t="str">
        <f t="shared" si="465"/>
        <v>imaginer le progrès (et apporter de l'ordre au monde)</v>
      </c>
    </row>
    <row r="754" spans="1:54" x14ac:dyDescent="0.15">
      <c r="A754" s="432">
        <v>278</v>
      </c>
      <c r="B754" s="457" t="str">
        <f t="shared" si="455"/>
        <v>R WB UG</v>
      </c>
      <c r="C754" s="284" t="str">
        <f t="shared" si="456"/>
        <v>dicter sa loi (et faire progresser le monde)</v>
      </c>
      <c r="D754" s="284" t="str">
        <f t="shared" si="457"/>
        <v>imposer ses schémas au monde (et servir la société avec fermeté)</v>
      </c>
      <c r="E754" s="493">
        <f t="shared" si="458"/>
        <v>0.25723760129325601</v>
      </c>
      <c r="F754" s="480" t="str">
        <f t="shared" si="459"/>
        <v>R.wb</v>
      </c>
      <c r="N754" s="284">
        <f t="shared" si="466"/>
        <v>67</v>
      </c>
      <c r="O754" s="494" t="str">
        <f>'360'!A281</f>
        <v>UR W GB</v>
      </c>
      <c r="P754" s="284" t="str">
        <f t="shared" si="460"/>
        <v>imaginer le progrès (et être utile au monde)</v>
      </c>
      <c r="Q754" s="432" t="str">
        <f>VLOOKUP(O754,'360'!A279:AN640,13,FALSE)</f>
        <v>U</v>
      </c>
      <c r="R754" s="432" t="str">
        <f>VLOOKUP(O754,'360'!A279:AN640,14,FALSE)</f>
        <v>R</v>
      </c>
      <c r="S754" s="432" t="str">
        <f>VLOOKUP(O754,'360'!A279:AN640,15,FALSE)</f>
        <v>W</v>
      </c>
      <c r="T754" s="432" t="str">
        <f>VLOOKUP(O754,'360'!A279:AN640,16,FALSE)</f>
        <v>G</v>
      </c>
      <c r="U754" s="432" t="str">
        <f>VLOOKUP(O754,'360'!A279:AN640,17,FALSE)</f>
        <v>B</v>
      </c>
      <c r="W754" s="478">
        <f t="shared" si="467"/>
        <v>0.36210147237264367</v>
      </c>
      <c r="X754" s="478">
        <f t="shared" si="467"/>
        <v>0.90245750271603853</v>
      </c>
      <c r="Y754" s="478">
        <f t="shared" si="467"/>
        <v>0.84094855137494451</v>
      </c>
      <c r="Z754" s="478">
        <f t="shared" si="461"/>
        <v>0.88054353489716819</v>
      </c>
      <c r="AA754" s="478">
        <f t="shared" si="461"/>
        <v>0.51670883964413317</v>
      </c>
      <c r="AB754" s="1582">
        <f t="shared" si="468"/>
        <v>0.68139859575271167</v>
      </c>
      <c r="AG754" s="1584">
        <f t="shared" si="469"/>
        <v>0.57519812767028222</v>
      </c>
      <c r="AL754" s="497">
        <f t="shared" si="462"/>
        <v>0.68139859575271167</v>
      </c>
      <c r="AM754" s="468">
        <f t="shared" si="470"/>
        <v>0.36210147237264367</v>
      </c>
      <c r="AN754" s="468">
        <f t="shared" si="470"/>
        <v>0.90245750271603853</v>
      </c>
      <c r="AO754" s="468">
        <f t="shared" si="470"/>
        <v>0.84094855137494451</v>
      </c>
      <c r="AP754" s="468">
        <f t="shared" si="463"/>
        <v>0.88054353489716819</v>
      </c>
      <c r="AQ754" s="468">
        <f t="shared" si="463"/>
        <v>0.51670883964413317</v>
      </c>
      <c r="AT754" s="498">
        <f t="shared" si="471"/>
        <v>2.51011111</v>
      </c>
      <c r="AU754" s="340">
        <f>VLOOKUP($O754,'360'!$A$2:$AN$363,26,FALSE)/100+1/10^(3+AU$476)</f>
        <v>0.50009999999999999</v>
      </c>
      <c r="AV754" s="340">
        <f>VLOOKUP($O754,'360'!$A$2:$AN$363,27,FALSE)/100+1/10^(3+AV$476)</f>
        <v>0.8100001</v>
      </c>
      <c r="AW754" s="340">
        <f>VLOOKUP($O754,'360'!$A$2:$AN$363,28,FALSE)/100+1/10^(3+AW$476)</f>
        <v>0.20001000000000002</v>
      </c>
      <c r="AX754" s="340">
        <f>VLOOKUP($O754,'360'!$A$2:$AN$363,29,FALSE)/100+1/10^(3+AX$476)</f>
        <v>0.70000001000000001</v>
      </c>
      <c r="AY754" s="340">
        <f>VLOOKUP($O754,'360'!$A$2:$AN$363,30,FALSE)/100+1/10^(3+AY$476)</f>
        <v>0.30000099999999996</v>
      </c>
      <c r="BA754" s="499" t="str">
        <f t="shared" si="464"/>
        <v>UR W GB</v>
      </c>
      <c r="BB754" s="284" t="str">
        <f t="shared" si="465"/>
        <v>imaginer le progrès (et être utile au monde)</v>
      </c>
    </row>
    <row r="755" spans="1:54" x14ac:dyDescent="0.15">
      <c r="A755" s="432">
        <v>279</v>
      </c>
      <c r="B755" s="457" t="str">
        <f t="shared" si="455"/>
        <v>BR GW U</v>
      </c>
      <c r="C755" s="284" t="str">
        <f t="shared" si="456"/>
        <v>avoir de suite (et s'enrichir)</v>
      </c>
      <c r="D755" s="284" t="str">
        <f t="shared" si="457"/>
        <v>obtenir satisfaction -peu importe comment- (et s'entourer du plus de ressources possible)</v>
      </c>
      <c r="E755" s="493">
        <f t="shared" si="458"/>
        <v>0.25483317361821728</v>
      </c>
      <c r="F755" s="480" t="str">
        <f t="shared" si="459"/>
        <v>BR/u</v>
      </c>
      <c r="N755" s="284">
        <f t="shared" si="466"/>
        <v>68</v>
      </c>
      <c r="O755" s="494" t="str">
        <f>'360'!A282</f>
        <v>UR B WG</v>
      </c>
      <c r="P755" s="284" t="str">
        <f t="shared" si="460"/>
        <v>réaliser ses idées -UR- (et réussir coûte que coûte -UB-)</v>
      </c>
      <c r="Q755" s="432" t="str">
        <f>VLOOKUP(O755,'360'!A280:AN641,13,FALSE)</f>
        <v>U</v>
      </c>
      <c r="R755" s="432" t="str">
        <f>VLOOKUP(O755,'360'!A280:AN641,14,FALSE)</f>
        <v>R</v>
      </c>
      <c r="S755" s="432" t="str">
        <f>VLOOKUP(O755,'360'!A280:AN641,15,FALSE)</f>
        <v>B</v>
      </c>
      <c r="T755" s="432" t="str">
        <f>VLOOKUP(O755,'360'!A280:AN641,16,FALSE)</f>
        <v>W</v>
      </c>
      <c r="U755" s="432" t="str">
        <f>VLOOKUP(O755,'360'!A280:AN641,17,FALSE)</f>
        <v>G</v>
      </c>
      <c r="W755" s="478">
        <f t="shared" si="467"/>
        <v>0.603422013773939</v>
      </c>
      <c r="X755" s="478">
        <f t="shared" si="467"/>
        <v>0.90245750271603853</v>
      </c>
      <c r="Y755" s="478">
        <f t="shared" si="467"/>
        <v>0.47566762450091421</v>
      </c>
      <c r="Z755" s="478">
        <f t="shared" si="461"/>
        <v>0.88054353489716819</v>
      </c>
      <c r="AA755" s="478">
        <f t="shared" si="461"/>
        <v>0.3444731338817747</v>
      </c>
      <c r="AB755" s="1582">
        <f t="shared" si="468"/>
        <v>0.67730021046084687</v>
      </c>
      <c r="AG755" s="1584">
        <f t="shared" si="469"/>
        <v>0.56973361394779587</v>
      </c>
      <c r="AL755" s="497">
        <f t="shared" si="462"/>
        <v>0.67730021046084687</v>
      </c>
      <c r="AM755" s="468">
        <f t="shared" si="470"/>
        <v>0.603422013773939</v>
      </c>
      <c r="AN755" s="468">
        <f t="shared" si="470"/>
        <v>0.90245750271603853</v>
      </c>
      <c r="AO755" s="468">
        <f t="shared" si="470"/>
        <v>0.47566762450091421</v>
      </c>
      <c r="AP755" s="468">
        <f t="shared" si="463"/>
        <v>0.88054353489716819</v>
      </c>
      <c r="AQ755" s="468">
        <f t="shared" si="463"/>
        <v>0.3444731338817747</v>
      </c>
      <c r="AT755" s="498">
        <f t="shared" si="471"/>
        <v>2.51011111</v>
      </c>
      <c r="AU755" s="340">
        <f>VLOOKUP($O755,'360'!$A$2:$AN$363,26,FALSE)/100+1/10^(3+AU$476)</f>
        <v>0.30009999999999998</v>
      </c>
      <c r="AV755" s="340">
        <f>VLOOKUP($O755,'360'!$A$2:$AN$363,27,FALSE)/100+1/10^(3+AV$476)</f>
        <v>0.8100001</v>
      </c>
      <c r="AW755" s="340">
        <f>VLOOKUP($O755,'360'!$A$2:$AN$363,28,FALSE)/100+1/10^(3+AW$476)</f>
        <v>0.50000999999999995</v>
      </c>
      <c r="AX755" s="340">
        <f>VLOOKUP($O755,'360'!$A$2:$AN$363,29,FALSE)/100+1/10^(3+AX$476)</f>
        <v>0.70000001000000001</v>
      </c>
      <c r="AY755" s="340">
        <f>VLOOKUP($O755,'360'!$A$2:$AN$363,30,FALSE)/100+1/10^(3+AY$476)</f>
        <v>0.20000100000000001</v>
      </c>
      <c r="BA755" s="499" t="str">
        <f t="shared" si="464"/>
        <v>UR B WG</v>
      </c>
      <c r="BB755" s="284" t="str">
        <f t="shared" si="465"/>
        <v>réaliser ses idées -UR- (et réussir coûte que coûte -UB-)</v>
      </c>
    </row>
    <row r="756" spans="1:54" x14ac:dyDescent="0.15">
      <c r="A756" s="432">
        <v>280</v>
      </c>
      <c r="B756" s="457" t="str">
        <f t="shared" si="455"/>
        <v>BR W UG</v>
      </c>
      <c r="C756" s="284" t="str">
        <f t="shared" si="456"/>
        <v>vivre en dirigeant (et s'imposer au monde)</v>
      </c>
      <c r="D756" s="284" t="str">
        <f t="shared" si="457"/>
        <v>imposer ses idées (et être de ceux qui dictent l'ordre)</v>
      </c>
      <c r="E756" s="493">
        <f t="shared" si="458"/>
        <v>0.23898210238436515</v>
      </c>
      <c r="F756" s="480" t="str">
        <f t="shared" si="459"/>
        <v>BR.w</v>
      </c>
      <c r="N756" s="284">
        <f t="shared" si="466"/>
        <v>17</v>
      </c>
      <c r="O756" s="494" t="str">
        <f>'360'!A283</f>
        <v>UR B GW</v>
      </c>
      <c r="P756" s="284" t="str">
        <f t="shared" si="460"/>
        <v>réaliser ses idées -UR- (et suivre ses plans)</v>
      </c>
      <c r="Q756" s="432" t="str">
        <f>VLOOKUP(O756,'360'!A281:AN642,13,FALSE)</f>
        <v>U</v>
      </c>
      <c r="R756" s="432" t="str">
        <f>VLOOKUP(O756,'360'!A281:AN642,14,FALSE)</f>
        <v>R</v>
      </c>
      <c r="S756" s="432" t="str">
        <f>VLOOKUP(O756,'360'!A281:AN642,15,FALSE)</f>
        <v>B</v>
      </c>
      <c r="T756" s="432" t="str">
        <f>VLOOKUP(O756,'360'!A281:AN642,16,FALSE)</f>
        <v>G</v>
      </c>
      <c r="U756" s="432" t="str">
        <f>VLOOKUP(O756,'360'!A281:AN642,17,FALSE)</f>
        <v>W</v>
      </c>
      <c r="W756" s="478">
        <f t="shared" si="467"/>
        <v>0.90498224054752174</v>
      </c>
      <c r="X756" s="478">
        <f t="shared" si="467"/>
        <v>0.90245750271603853</v>
      </c>
      <c r="Y756" s="478">
        <f t="shared" si="467"/>
        <v>0.47566762450091421</v>
      </c>
      <c r="Z756" s="478">
        <f t="shared" si="461"/>
        <v>0.88054353489716819</v>
      </c>
      <c r="AA756" s="478">
        <f t="shared" si="461"/>
        <v>0.51670883964413317</v>
      </c>
      <c r="AB756" s="1582">
        <f t="shared" si="468"/>
        <v>0.78930266643619817</v>
      </c>
      <c r="AG756" s="1584">
        <f t="shared" si="469"/>
        <v>0.71907022191493086</v>
      </c>
      <c r="AL756" s="497">
        <f t="shared" si="462"/>
        <v>0.78930266643619817</v>
      </c>
      <c r="AM756" s="468">
        <f t="shared" si="470"/>
        <v>0.90498224054752174</v>
      </c>
      <c r="AN756" s="468">
        <f t="shared" si="470"/>
        <v>0.90245750271603853</v>
      </c>
      <c r="AO756" s="468">
        <f t="shared" si="470"/>
        <v>0.47566762450091421</v>
      </c>
      <c r="AP756" s="468">
        <f t="shared" si="463"/>
        <v>0.88054353489716819</v>
      </c>
      <c r="AQ756" s="468">
        <f t="shared" si="463"/>
        <v>0.51670883964413317</v>
      </c>
      <c r="AT756" s="498">
        <f t="shared" si="471"/>
        <v>2.51011111</v>
      </c>
      <c r="AU756" s="340">
        <f>VLOOKUP($O756,'360'!$A$2:$AN$363,26,FALSE)/100+1/10^(3+AU$476)</f>
        <v>0.2001</v>
      </c>
      <c r="AV756" s="340">
        <f>VLOOKUP($O756,'360'!$A$2:$AN$363,27,FALSE)/100+1/10^(3+AV$476)</f>
        <v>0.8100001</v>
      </c>
      <c r="AW756" s="340">
        <f>VLOOKUP($O756,'360'!$A$2:$AN$363,28,FALSE)/100+1/10^(3+AW$476)</f>
        <v>0.50000999999999995</v>
      </c>
      <c r="AX756" s="340">
        <f>VLOOKUP($O756,'360'!$A$2:$AN$363,29,FALSE)/100+1/10^(3+AX$476)</f>
        <v>0.70000001000000001</v>
      </c>
      <c r="AY756" s="340">
        <f>VLOOKUP($O756,'360'!$A$2:$AN$363,30,FALSE)/100+1/10^(3+AY$476)</f>
        <v>0.30000099999999996</v>
      </c>
      <c r="BA756" s="499" t="str">
        <f t="shared" si="464"/>
        <v>UR B GW</v>
      </c>
      <c r="BB756" s="284" t="str">
        <f t="shared" si="465"/>
        <v>réaliser ses idées -UR- (et suivre ses plans)</v>
      </c>
    </row>
    <row r="757" spans="1:54" x14ac:dyDescent="0.15">
      <c r="A757" s="432">
        <v>281</v>
      </c>
      <c r="B757" s="457" t="str">
        <f t="shared" si="455"/>
        <v>RB W GU</v>
      </c>
      <c r="C757" s="284" t="str">
        <f t="shared" si="456"/>
        <v>vivre en dirigeant (et protéger le monde)</v>
      </c>
      <c r="D757" s="284" t="str">
        <f t="shared" si="457"/>
        <v>imposer ses idées (et prémunir la société de toute menace)</v>
      </c>
      <c r="E757" s="493">
        <f t="shared" si="458"/>
        <v>0.23589230961577679</v>
      </c>
      <c r="F757" s="480" t="str">
        <f t="shared" si="459"/>
        <v>BR.w</v>
      </c>
      <c r="N757" s="284">
        <f t="shared" si="466"/>
        <v>19</v>
      </c>
      <c r="O757" s="494" t="str">
        <f>'360'!A284</f>
        <v>UR G WB</v>
      </c>
      <c r="P757" s="284" t="str">
        <f t="shared" si="460"/>
        <v>vivre ses rêves (et vivre en souplesse)</v>
      </c>
      <c r="Q757" s="432" t="str">
        <f>VLOOKUP(O757,'360'!A282:AN643,13,FALSE)</f>
        <v>U</v>
      </c>
      <c r="R757" s="432" t="str">
        <f>VLOOKUP(O757,'360'!A282:AN643,14,FALSE)</f>
        <v>R</v>
      </c>
      <c r="S757" s="432" t="str">
        <f>VLOOKUP(O757,'360'!A282:AN643,15,FALSE)</f>
        <v>G</v>
      </c>
      <c r="T757" s="432" t="str">
        <f>VLOOKUP(O757,'360'!A282:AN643,16,FALSE)</f>
        <v>W</v>
      </c>
      <c r="U757" s="432" t="str">
        <f>VLOOKUP(O757,'360'!A282:AN643,17,FALSE)</f>
        <v>B</v>
      </c>
      <c r="W757" s="478">
        <f t="shared" si="467"/>
        <v>0.603422013773939</v>
      </c>
      <c r="X757" s="478">
        <f t="shared" si="467"/>
        <v>0.90245750271603853</v>
      </c>
      <c r="Y757" s="478">
        <f t="shared" si="467"/>
        <v>0.84094855137494451</v>
      </c>
      <c r="Z757" s="478">
        <f t="shared" si="461"/>
        <v>0.88054353489716819</v>
      </c>
      <c r="AA757" s="478">
        <f t="shared" si="461"/>
        <v>0.86118025116885033</v>
      </c>
      <c r="AB757" s="1582">
        <f t="shared" si="468"/>
        <v>0.78480353698812455</v>
      </c>
      <c r="AG757" s="1584">
        <f t="shared" si="469"/>
        <v>0.7130713826508327</v>
      </c>
      <c r="AL757" s="497">
        <f t="shared" si="462"/>
        <v>0.78480353698812455</v>
      </c>
      <c r="AM757" s="468">
        <f t="shared" si="470"/>
        <v>0.603422013773939</v>
      </c>
      <c r="AN757" s="468">
        <f t="shared" si="470"/>
        <v>0.90245750271603853</v>
      </c>
      <c r="AO757" s="468">
        <f t="shared" si="470"/>
        <v>0.84094855137494451</v>
      </c>
      <c r="AP757" s="468">
        <f t="shared" si="463"/>
        <v>0.88054353489716819</v>
      </c>
      <c r="AQ757" s="468">
        <f t="shared" si="463"/>
        <v>0.86118025116885033</v>
      </c>
      <c r="AT757" s="498">
        <f t="shared" si="471"/>
        <v>2.51011111</v>
      </c>
      <c r="AU757" s="340">
        <f>VLOOKUP($O757,'360'!$A$2:$AN$363,26,FALSE)/100+1/10^(3+AU$476)</f>
        <v>0.30009999999999998</v>
      </c>
      <c r="AV757" s="340">
        <f>VLOOKUP($O757,'360'!$A$2:$AN$363,27,FALSE)/100+1/10^(3+AV$476)</f>
        <v>0.8100001</v>
      </c>
      <c r="AW757" s="340">
        <f>VLOOKUP($O757,'360'!$A$2:$AN$363,28,FALSE)/100+1/10^(3+AW$476)</f>
        <v>0.20001000000000002</v>
      </c>
      <c r="AX757" s="340">
        <f>VLOOKUP($O757,'360'!$A$2:$AN$363,29,FALSE)/100+1/10^(3+AX$476)</f>
        <v>0.70000001000000001</v>
      </c>
      <c r="AY757" s="340">
        <f>VLOOKUP($O757,'360'!$A$2:$AN$363,30,FALSE)/100+1/10^(3+AY$476)</f>
        <v>0.50000100000000003</v>
      </c>
      <c r="BA757" s="499" t="str">
        <f t="shared" si="464"/>
        <v>UR G WB</v>
      </c>
      <c r="BB757" s="284" t="str">
        <f t="shared" si="465"/>
        <v>vivre ses rêves (et vivre en souplesse)</v>
      </c>
    </row>
    <row r="758" spans="1:54" x14ac:dyDescent="0.15">
      <c r="A758" s="432">
        <v>282</v>
      </c>
      <c r="B758" s="457" t="str">
        <f t="shared" si="455"/>
        <v>WR GB U</v>
      </c>
      <c r="C758" s="284" t="str">
        <f t="shared" si="456"/>
        <v>protéger le monde (et se fondre dans sa tribu)</v>
      </c>
      <c r="D758" s="284" t="str">
        <f t="shared" si="457"/>
        <v>prémunir la société de toute menace (et s'identifier à son groupe)</v>
      </c>
      <c r="E758" s="493">
        <f t="shared" si="458"/>
        <v>0.23104093788295357</v>
      </c>
      <c r="F758" s="480" t="str">
        <f t="shared" si="459"/>
        <v>RW/u</v>
      </c>
      <c r="N758" s="284">
        <f t="shared" si="466"/>
        <v>2</v>
      </c>
      <c r="O758" s="494" t="str">
        <f>'360'!A285</f>
        <v>UR G BW</v>
      </c>
      <c r="P758" s="284" t="str">
        <f t="shared" si="460"/>
        <v>vivre ses rêves (et être ingénieux)</v>
      </c>
      <c r="Q758" s="432" t="str">
        <f>VLOOKUP(O758,'360'!A283:AN644,13,FALSE)</f>
        <v>U</v>
      </c>
      <c r="R758" s="432" t="str">
        <f>VLOOKUP(O758,'360'!A283:AN644,14,FALSE)</f>
        <v>R</v>
      </c>
      <c r="S758" s="432" t="str">
        <f>VLOOKUP(O758,'360'!A283:AN644,15,FALSE)</f>
        <v>G</v>
      </c>
      <c r="T758" s="432" t="str">
        <f>VLOOKUP(O758,'360'!A283:AN644,16,FALSE)</f>
        <v>B</v>
      </c>
      <c r="U758" s="432" t="str">
        <f>VLOOKUP(O758,'360'!A283:AN644,17,FALSE)</f>
        <v>W</v>
      </c>
      <c r="W758" s="478">
        <f t="shared" si="467"/>
        <v>0.90498224054752174</v>
      </c>
      <c r="X758" s="478">
        <f t="shared" si="467"/>
        <v>0.90245750271603853</v>
      </c>
      <c r="Y758" s="478">
        <f t="shared" si="467"/>
        <v>0.79276880412886941</v>
      </c>
      <c r="Z758" s="478">
        <f t="shared" si="461"/>
        <v>0.88054353489716819</v>
      </c>
      <c r="AA758" s="478">
        <f t="shared" si="461"/>
        <v>0.86118025116885033</v>
      </c>
      <c r="AB758" s="1582">
        <f t="shared" si="468"/>
        <v>0.87568766313010371</v>
      </c>
      <c r="AG758" s="1584">
        <f t="shared" si="469"/>
        <v>0.83425021750680495</v>
      </c>
      <c r="AL758" s="497">
        <f t="shared" si="462"/>
        <v>0.87568766313010371</v>
      </c>
      <c r="AM758" s="468">
        <f t="shared" si="470"/>
        <v>0.90498224054752174</v>
      </c>
      <c r="AN758" s="468">
        <f t="shared" si="470"/>
        <v>0.90245750271603853</v>
      </c>
      <c r="AO758" s="468">
        <f t="shared" si="470"/>
        <v>0.79276880412886941</v>
      </c>
      <c r="AP758" s="468">
        <f t="shared" si="463"/>
        <v>0.88054353489716819</v>
      </c>
      <c r="AQ758" s="468">
        <f t="shared" si="463"/>
        <v>0.86118025116885033</v>
      </c>
      <c r="AT758" s="498">
        <f t="shared" si="471"/>
        <v>2.5101111100000004</v>
      </c>
      <c r="AU758" s="340">
        <f>VLOOKUP($O758,'360'!$A$2:$AN$363,26,FALSE)/100+1/10^(3+AU$476)</f>
        <v>0.2001</v>
      </c>
      <c r="AV758" s="340">
        <f>VLOOKUP($O758,'360'!$A$2:$AN$363,27,FALSE)/100+1/10^(3+AV$476)</f>
        <v>0.8100001</v>
      </c>
      <c r="AW758" s="340">
        <f>VLOOKUP($O758,'360'!$A$2:$AN$363,28,FALSE)/100+1/10^(3+AW$476)</f>
        <v>0.30001</v>
      </c>
      <c r="AX758" s="340">
        <f>VLOOKUP($O758,'360'!$A$2:$AN$363,29,FALSE)/100+1/10^(3+AX$476)</f>
        <v>0.70000001000000001</v>
      </c>
      <c r="AY758" s="340">
        <f>VLOOKUP($O758,'360'!$A$2:$AN$363,30,FALSE)/100+1/10^(3+AY$476)</f>
        <v>0.50000100000000003</v>
      </c>
      <c r="BA758" s="499" t="str">
        <f t="shared" si="464"/>
        <v>UR G BW</v>
      </c>
      <c r="BB758" s="284" t="str">
        <f t="shared" si="465"/>
        <v>vivre ses rêves (et être ingénieux)</v>
      </c>
    </row>
    <row r="759" spans="1:54" x14ac:dyDescent="0.15">
      <c r="A759" s="432">
        <v>283</v>
      </c>
      <c r="B759" s="457" t="str">
        <f t="shared" si="455"/>
        <v>R BW GU</v>
      </c>
      <c r="C759" s="284" t="str">
        <f t="shared" si="456"/>
        <v>dicter sa loi (et avoir de suite)</v>
      </c>
      <c r="D759" s="284" t="str">
        <f t="shared" si="457"/>
        <v>imposer ses schémas au monde (et obtenir satisfaction -peu importe comment-)</v>
      </c>
      <c r="E759" s="493">
        <f t="shared" si="458"/>
        <v>0.22962662236017217</v>
      </c>
      <c r="F759" s="480" t="str">
        <f t="shared" si="459"/>
        <v>R.wb</v>
      </c>
      <c r="N759" s="284">
        <f t="shared" si="466"/>
        <v>124</v>
      </c>
      <c r="O759" s="494" t="str">
        <f>'360'!A286</f>
        <v>UG W BR</v>
      </c>
      <c r="P759" s="284" t="str">
        <f t="shared" si="460"/>
        <v>vivre avec intelligence -GU- (et structurer le monde -WU-)</v>
      </c>
      <c r="Q759" s="432" t="str">
        <f>VLOOKUP(O759,'360'!A284:AN645,13,FALSE)</f>
        <v>U</v>
      </c>
      <c r="R759" s="432" t="str">
        <f>VLOOKUP(O759,'360'!A284:AN645,14,FALSE)</f>
        <v>G</v>
      </c>
      <c r="S759" s="432" t="str">
        <f>VLOOKUP(O759,'360'!A284:AN645,15,FALSE)</f>
        <v>W</v>
      </c>
      <c r="T759" s="432" t="str">
        <f>VLOOKUP(O759,'360'!A284:AN645,16,FALSE)</f>
        <v>B</v>
      </c>
      <c r="U759" s="432" t="str">
        <f>VLOOKUP(O759,'360'!A284:AN645,17,FALSE)</f>
        <v>R</v>
      </c>
      <c r="W759" s="478">
        <f t="shared" si="467"/>
        <v>0.36210147237264367</v>
      </c>
      <c r="X759" s="478">
        <f t="shared" si="467"/>
        <v>0.90245750271603853</v>
      </c>
      <c r="Y759" s="478">
        <f t="shared" si="467"/>
        <v>0.79276880412886941</v>
      </c>
      <c r="Z759" s="478">
        <f t="shared" si="461"/>
        <v>0.2515838760986146</v>
      </c>
      <c r="AA759" s="478">
        <f t="shared" si="461"/>
        <v>0.82942696546851902</v>
      </c>
      <c r="AB759" s="1582">
        <f t="shared" si="468"/>
        <v>0.60874923351864862</v>
      </c>
      <c r="AG759" s="1584">
        <f t="shared" si="469"/>
        <v>0.47833231135819815</v>
      </c>
      <c r="AL759" s="497">
        <f t="shared" si="462"/>
        <v>0.60874923351864862</v>
      </c>
      <c r="AM759" s="468">
        <f t="shared" si="470"/>
        <v>0.36210147237264367</v>
      </c>
      <c r="AN759" s="468">
        <f t="shared" si="470"/>
        <v>0.90245750271603853</v>
      </c>
      <c r="AO759" s="468">
        <f t="shared" si="470"/>
        <v>0.79276880412886941</v>
      </c>
      <c r="AP759" s="468">
        <f t="shared" si="463"/>
        <v>0.2515838760986146</v>
      </c>
      <c r="AQ759" s="468">
        <f t="shared" si="463"/>
        <v>0.82942696546851902</v>
      </c>
      <c r="AT759" s="498">
        <f t="shared" si="471"/>
        <v>2.51011111</v>
      </c>
      <c r="AU759" s="340">
        <f>VLOOKUP($O759,'360'!$A$2:$AN$363,26,FALSE)/100+1/10^(3+AU$476)</f>
        <v>0.50009999999999999</v>
      </c>
      <c r="AV759" s="340">
        <f>VLOOKUP($O759,'360'!$A$2:$AN$363,27,FALSE)/100+1/10^(3+AV$476)</f>
        <v>0.8100001</v>
      </c>
      <c r="AW759" s="340">
        <f>VLOOKUP($O759,'360'!$A$2:$AN$363,28,FALSE)/100+1/10^(3+AW$476)</f>
        <v>0.30001</v>
      </c>
      <c r="AX759" s="340">
        <f>VLOOKUP($O759,'360'!$A$2:$AN$363,29,FALSE)/100+1/10^(3+AX$476)</f>
        <v>0.20000001000000001</v>
      </c>
      <c r="AY759" s="340">
        <f>VLOOKUP($O759,'360'!$A$2:$AN$363,30,FALSE)/100+1/10^(3+AY$476)</f>
        <v>0.70000099999999998</v>
      </c>
      <c r="BA759" s="499" t="str">
        <f t="shared" si="464"/>
        <v>UG W BR</v>
      </c>
      <c r="BB759" s="284" t="str">
        <f t="shared" si="465"/>
        <v>vivre avec intelligence -GU- (et structurer le monde -WU-)</v>
      </c>
    </row>
    <row r="760" spans="1:54" x14ac:dyDescent="0.15">
      <c r="A760" s="432">
        <v>284</v>
      </c>
      <c r="B760" s="457" t="str">
        <f t="shared" si="455"/>
        <v>RW B GU</v>
      </c>
      <c r="C760" s="284" t="str">
        <f t="shared" si="456"/>
        <v>sauver le monde (et avoir de suite)</v>
      </c>
      <c r="D760" s="284" t="str">
        <f t="shared" si="457"/>
        <v>aider la société -même à son insu- (et obtenir satisfaction -peu importe comment-)</v>
      </c>
      <c r="E760" s="493">
        <f t="shared" si="458"/>
        <v>0.22615856315585034</v>
      </c>
      <c r="F760" s="480" t="str">
        <f t="shared" si="459"/>
        <v>RW.b</v>
      </c>
      <c r="N760" s="284">
        <f t="shared" si="466"/>
        <v>96</v>
      </c>
      <c r="O760" s="494" t="str">
        <f>'360'!A287</f>
        <v>UG W RB</v>
      </c>
      <c r="P760" s="284" t="str">
        <f t="shared" si="460"/>
        <v>vivre avec intelligence -GU- (et être utile au monde)</v>
      </c>
      <c r="Q760" s="432" t="str">
        <f>VLOOKUP(O760,'360'!A285:AN646,13,FALSE)</f>
        <v>U</v>
      </c>
      <c r="R760" s="432" t="str">
        <f>VLOOKUP(O760,'360'!A285:AN646,14,FALSE)</f>
        <v>G</v>
      </c>
      <c r="S760" s="432" t="str">
        <f>VLOOKUP(O760,'360'!A285:AN646,15,FALSE)</f>
        <v>W</v>
      </c>
      <c r="T760" s="432" t="str">
        <f>VLOOKUP(O760,'360'!A285:AN646,16,FALSE)</f>
        <v>R</v>
      </c>
      <c r="U760" s="432" t="str">
        <f>VLOOKUP(O760,'360'!A285:AN646,17,FALSE)</f>
        <v>B</v>
      </c>
      <c r="W760" s="478">
        <f t="shared" si="467"/>
        <v>0.36210147237264367</v>
      </c>
      <c r="X760" s="478">
        <f t="shared" si="467"/>
        <v>0.90245750271603853</v>
      </c>
      <c r="Y760" s="478">
        <f t="shared" si="467"/>
        <v>0.84094855137494451</v>
      </c>
      <c r="Z760" s="478">
        <f t="shared" si="461"/>
        <v>0.37737580785832531</v>
      </c>
      <c r="AA760" s="478">
        <f t="shared" si="461"/>
        <v>0.82942696546851902</v>
      </c>
      <c r="AB760" s="1582">
        <f t="shared" si="468"/>
        <v>0.63515744053582501</v>
      </c>
      <c r="AG760" s="1584">
        <f t="shared" si="469"/>
        <v>0.51354325404776668</v>
      </c>
      <c r="AL760" s="497">
        <f t="shared" si="462"/>
        <v>0.63515744053582501</v>
      </c>
      <c r="AM760" s="468">
        <f t="shared" si="470"/>
        <v>0.36210147237264367</v>
      </c>
      <c r="AN760" s="468">
        <f t="shared" si="470"/>
        <v>0.90245750271603853</v>
      </c>
      <c r="AO760" s="468">
        <f t="shared" si="470"/>
        <v>0.84094855137494451</v>
      </c>
      <c r="AP760" s="468">
        <f t="shared" si="463"/>
        <v>0.37737580785832531</v>
      </c>
      <c r="AQ760" s="468">
        <f t="shared" si="463"/>
        <v>0.82942696546851902</v>
      </c>
      <c r="AT760" s="498">
        <f t="shared" si="471"/>
        <v>2.51011111</v>
      </c>
      <c r="AU760" s="340">
        <f>VLOOKUP($O760,'360'!$A$2:$AN$363,26,FALSE)/100+1/10^(3+AU$476)</f>
        <v>0.50009999999999999</v>
      </c>
      <c r="AV760" s="340">
        <f>VLOOKUP($O760,'360'!$A$2:$AN$363,27,FALSE)/100+1/10^(3+AV$476)</f>
        <v>0.8100001</v>
      </c>
      <c r="AW760" s="340">
        <f>VLOOKUP($O760,'360'!$A$2:$AN$363,28,FALSE)/100+1/10^(3+AW$476)</f>
        <v>0.20001000000000002</v>
      </c>
      <c r="AX760" s="340">
        <f>VLOOKUP($O760,'360'!$A$2:$AN$363,29,FALSE)/100+1/10^(3+AX$476)</f>
        <v>0.30000000999999998</v>
      </c>
      <c r="AY760" s="340">
        <f>VLOOKUP($O760,'360'!$A$2:$AN$363,30,FALSE)/100+1/10^(3+AY$476)</f>
        <v>0.70000099999999998</v>
      </c>
      <c r="BA760" s="499" t="str">
        <f t="shared" si="464"/>
        <v>UG W RB</v>
      </c>
      <c r="BB760" s="284" t="str">
        <f t="shared" si="465"/>
        <v>vivre avec intelligence -GU- (et être utile au monde)</v>
      </c>
    </row>
    <row r="761" spans="1:54" x14ac:dyDescent="0.15">
      <c r="A761" s="432">
        <v>285</v>
      </c>
      <c r="B761" s="457" t="str">
        <f t="shared" si="455"/>
        <v>WR B UG</v>
      </c>
      <c r="C761" s="284" t="str">
        <f t="shared" si="456"/>
        <v>sauver le monde (et s'imposer au monde)</v>
      </c>
      <c r="D761" s="284" t="str">
        <f t="shared" si="457"/>
        <v>aider la société -même à son insu- (et être de ceux qui dictent l'ordre)</v>
      </c>
      <c r="E761" s="493">
        <f t="shared" si="458"/>
        <v>0.22594258850516122</v>
      </c>
      <c r="F761" s="480" t="str">
        <f t="shared" si="459"/>
        <v>RW.b</v>
      </c>
      <c r="N761" s="284">
        <f t="shared" si="466"/>
        <v>102</v>
      </c>
      <c r="O761" s="494" t="str">
        <f>'360'!A288</f>
        <v>UG B WR</v>
      </c>
      <c r="P761" s="284" t="str">
        <f t="shared" si="460"/>
        <v>vivre avec dextérité (et réaliser ses ambitions)</v>
      </c>
      <c r="Q761" s="432" t="str">
        <f>VLOOKUP(O761,'360'!A286:AN647,13,FALSE)</f>
        <v>U</v>
      </c>
      <c r="R761" s="432" t="str">
        <f>VLOOKUP(O761,'360'!A286:AN647,14,FALSE)</f>
        <v>G</v>
      </c>
      <c r="S761" s="432" t="str">
        <f>VLOOKUP(O761,'360'!A286:AN647,15,FALSE)</f>
        <v>B</v>
      </c>
      <c r="T761" s="432" t="str">
        <f>VLOOKUP(O761,'360'!A286:AN647,16,FALSE)</f>
        <v>W</v>
      </c>
      <c r="U761" s="432" t="str">
        <f>VLOOKUP(O761,'360'!A286:AN647,17,FALSE)</f>
        <v>R</v>
      </c>
      <c r="W761" s="478">
        <f t="shared" si="467"/>
        <v>0.603422013773939</v>
      </c>
      <c r="X761" s="478">
        <f t="shared" si="467"/>
        <v>0.90245750271603853</v>
      </c>
      <c r="Y761" s="478">
        <f t="shared" si="467"/>
        <v>0.47566762450091421</v>
      </c>
      <c r="Z761" s="478">
        <f t="shared" si="461"/>
        <v>0.2515838760986146</v>
      </c>
      <c r="AA761" s="478">
        <f t="shared" si="461"/>
        <v>0.82942696546851902</v>
      </c>
      <c r="AB761" s="1582">
        <f t="shared" si="468"/>
        <v>0.62576917806015586</v>
      </c>
      <c r="AG761" s="1584">
        <f t="shared" si="469"/>
        <v>0.50102557074687448</v>
      </c>
      <c r="AL761" s="497">
        <f t="shared" si="462"/>
        <v>0.62576917806015586</v>
      </c>
      <c r="AM761" s="468">
        <f t="shared" si="470"/>
        <v>0.603422013773939</v>
      </c>
      <c r="AN761" s="468">
        <f t="shared" si="470"/>
        <v>0.90245750271603853</v>
      </c>
      <c r="AO761" s="468">
        <f t="shared" si="470"/>
        <v>0.47566762450091421</v>
      </c>
      <c r="AP761" s="468">
        <f t="shared" si="463"/>
        <v>0.2515838760986146</v>
      </c>
      <c r="AQ761" s="468">
        <f t="shared" si="463"/>
        <v>0.82942696546851902</v>
      </c>
      <c r="AT761" s="498">
        <f t="shared" si="471"/>
        <v>2.51011111</v>
      </c>
      <c r="AU761" s="340">
        <f>VLOOKUP($O761,'360'!$A$2:$AN$363,26,FALSE)/100+1/10^(3+AU$476)</f>
        <v>0.30009999999999998</v>
      </c>
      <c r="AV761" s="340">
        <f>VLOOKUP($O761,'360'!$A$2:$AN$363,27,FALSE)/100+1/10^(3+AV$476)</f>
        <v>0.8100001</v>
      </c>
      <c r="AW761" s="340">
        <f>VLOOKUP($O761,'360'!$A$2:$AN$363,28,FALSE)/100+1/10^(3+AW$476)</f>
        <v>0.50000999999999995</v>
      </c>
      <c r="AX761" s="340">
        <f>VLOOKUP($O761,'360'!$A$2:$AN$363,29,FALSE)/100+1/10^(3+AX$476)</f>
        <v>0.20000001000000001</v>
      </c>
      <c r="AY761" s="340">
        <f>VLOOKUP($O761,'360'!$A$2:$AN$363,30,FALSE)/100+1/10^(3+AY$476)</f>
        <v>0.70000099999999998</v>
      </c>
      <c r="BA761" s="499" t="str">
        <f t="shared" si="464"/>
        <v>UG B WR</v>
      </c>
      <c r="BB761" s="284" t="str">
        <f t="shared" si="465"/>
        <v>vivre avec dextérité (et réaliser ses ambitions)</v>
      </c>
    </row>
    <row r="762" spans="1:54" x14ac:dyDescent="0.15">
      <c r="A762" s="432">
        <v>286</v>
      </c>
      <c r="B762" s="457" t="str">
        <f t="shared" si="455"/>
        <v>RB WG U</v>
      </c>
      <c r="C762" s="284" t="str">
        <f t="shared" si="456"/>
        <v>avoir de suite (et protéger le monde)</v>
      </c>
      <c r="D762" s="284" t="str">
        <f t="shared" si="457"/>
        <v>obtenir satisfaction -peu importe comment- (et prémunir la société de toute menace)</v>
      </c>
      <c r="E762" s="493">
        <f t="shared" si="458"/>
        <v>0.22566022902294761</v>
      </c>
      <c r="F762" s="480" t="str">
        <f t="shared" si="459"/>
        <v>BR/u</v>
      </c>
      <c r="N762" s="284">
        <f t="shared" si="466"/>
        <v>33</v>
      </c>
      <c r="O762" s="494" t="str">
        <f>'360'!A289</f>
        <v>UG B RW</v>
      </c>
      <c r="P762" s="284" t="str">
        <f t="shared" si="460"/>
        <v>vivre avec dextérité (et suivre ses plans)</v>
      </c>
      <c r="Q762" s="432" t="str">
        <f>VLOOKUP(O762,'360'!A287:AN648,13,FALSE)</f>
        <v>U</v>
      </c>
      <c r="R762" s="432" t="str">
        <f>VLOOKUP(O762,'360'!A287:AN648,14,FALSE)</f>
        <v>G</v>
      </c>
      <c r="S762" s="432" t="str">
        <f>VLOOKUP(O762,'360'!A287:AN648,15,FALSE)</f>
        <v>B</v>
      </c>
      <c r="T762" s="432" t="str">
        <f>VLOOKUP(O762,'360'!A287:AN648,16,FALSE)</f>
        <v>R</v>
      </c>
      <c r="U762" s="432" t="str">
        <f>VLOOKUP(O762,'360'!A287:AN648,17,FALSE)</f>
        <v>W</v>
      </c>
      <c r="W762" s="478">
        <f t="shared" si="467"/>
        <v>0.90498224054752174</v>
      </c>
      <c r="X762" s="478">
        <f t="shared" si="467"/>
        <v>0.90245750271603853</v>
      </c>
      <c r="Y762" s="478">
        <f t="shared" si="467"/>
        <v>0.47566762450091421</v>
      </c>
      <c r="Z762" s="478">
        <f t="shared" si="461"/>
        <v>0.37737580785832531</v>
      </c>
      <c r="AA762" s="478">
        <f t="shared" si="461"/>
        <v>0.82942696546851902</v>
      </c>
      <c r="AB762" s="1582">
        <f t="shared" si="468"/>
        <v>0.74306151121931152</v>
      </c>
      <c r="AG762" s="1584">
        <f t="shared" si="469"/>
        <v>0.65741534829241532</v>
      </c>
      <c r="AL762" s="497">
        <f t="shared" si="462"/>
        <v>0.74306151121931152</v>
      </c>
      <c r="AM762" s="468">
        <f t="shared" si="470"/>
        <v>0.90498224054752174</v>
      </c>
      <c r="AN762" s="468">
        <f t="shared" si="470"/>
        <v>0.90245750271603853</v>
      </c>
      <c r="AO762" s="468">
        <f t="shared" si="470"/>
        <v>0.47566762450091421</v>
      </c>
      <c r="AP762" s="468">
        <f t="shared" si="463"/>
        <v>0.37737580785832531</v>
      </c>
      <c r="AQ762" s="468">
        <f t="shared" si="463"/>
        <v>0.82942696546851902</v>
      </c>
      <c r="AT762" s="498">
        <f t="shared" si="471"/>
        <v>2.51011111</v>
      </c>
      <c r="AU762" s="340">
        <f>VLOOKUP($O762,'360'!$A$2:$AN$363,26,FALSE)/100+1/10^(3+AU$476)</f>
        <v>0.2001</v>
      </c>
      <c r="AV762" s="340">
        <f>VLOOKUP($O762,'360'!$A$2:$AN$363,27,FALSE)/100+1/10^(3+AV$476)</f>
        <v>0.8100001</v>
      </c>
      <c r="AW762" s="340">
        <f>VLOOKUP($O762,'360'!$A$2:$AN$363,28,FALSE)/100+1/10^(3+AW$476)</f>
        <v>0.50000999999999995</v>
      </c>
      <c r="AX762" s="340">
        <f>VLOOKUP($O762,'360'!$A$2:$AN$363,29,FALSE)/100+1/10^(3+AX$476)</f>
        <v>0.30000000999999998</v>
      </c>
      <c r="AY762" s="340">
        <f>VLOOKUP($O762,'360'!$A$2:$AN$363,30,FALSE)/100+1/10^(3+AY$476)</f>
        <v>0.70000099999999998</v>
      </c>
      <c r="BA762" s="499" t="str">
        <f t="shared" si="464"/>
        <v>UG B RW</v>
      </c>
      <c r="BB762" s="284" t="str">
        <f t="shared" si="465"/>
        <v>vivre avec dextérité (et suivre ses plans)</v>
      </c>
    </row>
    <row r="763" spans="1:54" x14ac:dyDescent="0.15">
      <c r="A763" s="432">
        <v>287</v>
      </c>
      <c r="B763" s="457" t="str">
        <f t="shared" si="455"/>
        <v>R WB GU</v>
      </c>
      <c r="C763" s="284" t="str">
        <f t="shared" si="456"/>
        <v>dicter sa loi (et protéger le monde)</v>
      </c>
      <c r="D763" s="284" t="str">
        <f t="shared" si="457"/>
        <v>imposer ses schémas au monde (et prémunir la société de toute menace)</v>
      </c>
      <c r="E763" s="493">
        <f t="shared" si="458"/>
        <v>0.22390720994067959</v>
      </c>
      <c r="F763" s="480" t="str">
        <f t="shared" si="459"/>
        <v>R.wb</v>
      </c>
      <c r="N763" s="284">
        <f t="shared" si="466"/>
        <v>29</v>
      </c>
      <c r="O763" s="494" t="str">
        <f>'360'!A290</f>
        <v>UG R WB</v>
      </c>
      <c r="P763" s="284" t="str">
        <f t="shared" si="460"/>
        <v>vivre avec agilité (et partager ses idées)</v>
      </c>
      <c r="Q763" s="432" t="str">
        <f>VLOOKUP(O763,'360'!A288:AN649,13,FALSE)</f>
        <v>U</v>
      </c>
      <c r="R763" s="432" t="str">
        <f>VLOOKUP(O763,'360'!A288:AN649,14,FALSE)</f>
        <v>G</v>
      </c>
      <c r="S763" s="432" t="str">
        <f>VLOOKUP(O763,'360'!A288:AN649,15,FALSE)</f>
        <v>R</v>
      </c>
      <c r="T763" s="432" t="str">
        <f>VLOOKUP(O763,'360'!A288:AN649,16,FALSE)</f>
        <v>W</v>
      </c>
      <c r="U763" s="432" t="str">
        <f>VLOOKUP(O763,'360'!A288:AN649,17,FALSE)</f>
        <v>B</v>
      </c>
      <c r="W763" s="478">
        <f t="shared" si="467"/>
        <v>0.603422013773939</v>
      </c>
      <c r="X763" s="478">
        <f t="shared" si="467"/>
        <v>0.90245750271603853</v>
      </c>
      <c r="Y763" s="478">
        <f t="shared" si="467"/>
        <v>0.84094855137494451</v>
      </c>
      <c r="Z763" s="478">
        <f t="shared" si="461"/>
        <v>0.62895967137774689</v>
      </c>
      <c r="AA763" s="478">
        <f t="shared" si="461"/>
        <v>0.82942696546851902</v>
      </c>
      <c r="AB763" s="1582">
        <f t="shared" si="468"/>
        <v>0.74914213613884639</v>
      </c>
      <c r="AG763" s="1584">
        <f t="shared" si="469"/>
        <v>0.66552284818512852</v>
      </c>
      <c r="AL763" s="497">
        <f t="shared" si="462"/>
        <v>0.74914213613884639</v>
      </c>
      <c r="AM763" s="468">
        <f t="shared" si="470"/>
        <v>0.603422013773939</v>
      </c>
      <c r="AN763" s="468">
        <f t="shared" si="470"/>
        <v>0.90245750271603853</v>
      </c>
      <c r="AO763" s="468">
        <f t="shared" si="470"/>
        <v>0.84094855137494451</v>
      </c>
      <c r="AP763" s="468">
        <f t="shared" si="463"/>
        <v>0.62895967137774689</v>
      </c>
      <c r="AQ763" s="468">
        <f t="shared" si="463"/>
        <v>0.82942696546851902</v>
      </c>
      <c r="AT763" s="498">
        <f t="shared" si="471"/>
        <v>2.51011111</v>
      </c>
      <c r="AU763" s="340">
        <f>VLOOKUP($O763,'360'!$A$2:$AN$363,26,FALSE)/100+1/10^(3+AU$476)</f>
        <v>0.30009999999999998</v>
      </c>
      <c r="AV763" s="340">
        <f>VLOOKUP($O763,'360'!$A$2:$AN$363,27,FALSE)/100+1/10^(3+AV$476)</f>
        <v>0.8100001</v>
      </c>
      <c r="AW763" s="340">
        <f>VLOOKUP($O763,'360'!$A$2:$AN$363,28,FALSE)/100+1/10^(3+AW$476)</f>
        <v>0.20001000000000002</v>
      </c>
      <c r="AX763" s="340">
        <f>VLOOKUP($O763,'360'!$A$2:$AN$363,29,FALSE)/100+1/10^(3+AX$476)</f>
        <v>0.50000001000000005</v>
      </c>
      <c r="AY763" s="340">
        <f>VLOOKUP($O763,'360'!$A$2:$AN$363,30,FALSE)/100+1/10^(3+AY$476)</f>
        <v>0.70000099999999998</v>
      </c>
      <c r="BA763" s="499" t="str">
        <f t="shared" si="464"/>
        <v>UG R WB</v>
      </c>
      <c r="BB763" s="284" t="str">
        <f t="shared" si="465"/>
        <v>vivre avec agilité (et partager ses idées)</v>
      </c>
    </row>
    <row r="764" spans="1:54" x14ac:dyDescent="0.15">
      <c r="A764" s="432">
        <v>288</v>
      </c>
      <c r="B764" s="457" t="str">
        <f t="shared" si="455"/>
        <v>B WU RG</v>
      </c>
      <c r="C764" s="284" t="str">
        <f t="shared" si="456"/>
        <v>être la loi (et s'imposer au monde)</v>
      </c>
      <c r="D764" s="284" t="str">
        <f t="shared" si="457"/>
        <v>être celui qui décide des règles (et être de ceux qui dictent l'ordre)</v>
      </c>
      <c r="E764" s="493">
        <f t="shared" si="458"/>
        <v>0.21878298102109536</v>
      </c>
      <c r="F764" s="480" t="str">
        <f t="shared" si="459"/>
        <v>B.wu</v>
      </c>
      <c r="N764" s="284">
        <f t="shared" si="466"/>
        <v>6</v>
      </c>
      <c r="O764" s="494" t="str">
        <f>'360'!A291</f>
        <v>UG R BW</v>
      </c>
      <c r="P764" s="284" t="str">
        <f t="shared" si="460"/>
        <v>vivre avec agilité (et suivre ses idées)</v>
      </c>
      <c r="Q764" s="432" t="str">
        <f>VLOOKUP(O764,'360'!A289:AN650,13,FALSE)</f>
        <v>U</v>
      </c>
      <c r="R764" s="432" t="str">
        <f>VLOOKUP(O764,'360'!A289:AN650,14,FALSE)</f>
        <v>G</v>
      </c>
      <c r="S764" s="432" t="str">
        <f>VLOOKUP(O764,'360'!A289:AN650,15,FALSE)</f>
        <v>R</v>
      </c>
      <c r="T764" s="432" t="str">
        <f>VLOOKUP(O764,'360'!A289:AN650,16,FALSE)</f>
        <v>B</v>
      </c>
      <c r="U764" s="432" t="str">
        <f>VLOOKUP(O764,'360'!A289:AN650,17,FALSE)</f>
        <v>W</v>
      </c>
      <c r="W764" s="478">
        <f t="shared" si="467"/>
        <v>0.90498224054752174</v>
      </c>
      <c r="X764" s="478">
        <f t="shared" si="467"/>
        <v>0.90245750271603853</v>
      </c>
      <c r="Y764" s="478">
        <f t="shared" si="467"/>
        <v>0.79276880412886941</v>
      </c>
      <c r="Z764" s="478">
        <f t="shared" si="461"/>
        <v>0.62895967137774689</v>
      </c>
      <c r="AA764" s="478">
        <f t="shared" si="461"/>
        <v>0.82942696546851902</v>
      </c>
      <c r="AB764" s="1582">
        <f t="shared" si="468"/>
        <v>0.84002626228082566</v>
      </c>
      <c r="AG764" s="1584">
        <f t="shared" si="469"/>
        <v>0.78670168304110089</v>
      </c>
      <c r="AL764" s="497">
        <f t="shared" si="462"/>
        <v>0.84002626228082566</v>
      </c>
      <c r="AM764" s="468">
        <f t="shared" si="470"/>
        <v>0.90498224054752174</v>
      </c>
      <c r="AN764" s="468">
        <f t="shared" si="470"/>
        <v>0.90245750271603853</v>
      </c>
      <c r="AO764" s="468">
        <f t="shared" si="470"/>
        <v>0.79276880412886941</v>
      </c>
      <c r="AP764" s="468">
        <f t="shared" si="463"/>
        <v>0.62895967137774689</v>
      </c>
      <c r="AQ764" s="468">
        <f t="shared" si="463"/>
        <v>0.82942696546851902</v>
      </c>
      <c r="AT764" s="498">
        <f t="shared" si="471"/>
        <v>2.51011111</v>
      </c>
      <c r="AU764" s="340">
        <f>VLOOKUP($O764,'360'!$A$2:$AN$363,26,FALSE)/100+1/10^(3+AU$476)</f>
        <v>0.2001</v>
      </c>
      <c r="AV764" s="340">
        <f>VLOOKUP($O764,'360'!$A$2:$AN$363,27,FALSE)/100+1/10^(3+AV$476)</f>
        <v>0.8100001</v>
      </c>
      <c r="AW764" s="340">
        <f>VLOOKUP($O764,'360'!$A$2:$AN$363,28,FALSE)/100+1/10^(3+AW$476)</f>
        <v>0.30001</v>
      </c>
      <c r="AX764" s="340">
        <f>VLOOKUP($O764,'360'!$A$2:$AN$363,29,FALSE)/100+1/10^(3+AX$476)</f>
        <v>0.50000001000000005</v>
      </c>
      <c r="AY764" s="340">
        <f>VLOOKUP($O764,'360'!$A$2:$AN$363,30,FALSE)/100+1/10^(3+AY$476)</f>
        <v>0.70000099999999998</v>
      </c>
      <c r="BA764" s="499" t="str">
        <f t="shared" si="464"/>
        <v>UG R BW</v>
      </c>
      <c r="BB764" s="284" t="str">
        <f t="shared" si="465"/>
        <v>vivre avec agilité (et suivre ses idées)</v>
      </c>
    </row>
    <row r="765" spans="1:54" x14ac:dyDescent="0.15">
      <c r="A765" s="432">
        <v>289</v>
      </c>
      <c r="B765" s="457" t="str">
        <f t="shared" si="455"/>
        <v>RW BG U</v>
      </c>
      <c r="C765" s="284" t="str">
        <f t="shared" si="456"/>
        <v>protéger le monde (et avoir de suite)</v>
      </c>
      <c r="D765" s="284" t="str">
        <f t="shared" si="457"/>
        <v>prémunir la société de toute menace (et obtenir satisfaction -peu importe comment-)</v>
      </c>
      <c r="E765" s="493">
        <f t="shared" si="458"/>
        <v>0.21450738216858181</v>
      </c>
      <c r="F765" s="480" t="str">
        <f t="shared" si="459"/>
        <v>RW/u</v>
      </c>
      <c r="N765" s="284">
        <f t="shared" si="466"/>
        <v>299</v>
      </c>
      <c r="O765" s="494" t="str">
        <f>'360'!A292</f>
        <v>BW U RG</v>
      </c>
      <c r="P765" s="284" t="str">
        <f t="shared" si="460"/>
        <v>avoir une position de pouvoir -WB- (et réussir coûte que coûte -UB-)</v>
      </c>
      <c r="Q765" s="432" t="str">
        <f>VLOOKUP(O765,'360'!A290:AN651,13,FALSE)</f>
        <v>B</v>
      </c>
      <c r="R765" s="432" t="str">
        <f>VLOOKUP(O765,'360'!A290:AN651,14,FALSE)</f>
        <v>W</v>
      </c>
      <c r="S765" s="432" t="str">
        <f>VLOOKUP(O765,'360'!A290:AN651,15,FALSE)</f>
        <v>U</v>
      </c>
      <c r="T765" s="432" t="str">
        <f>VLOOKUP(O765,'360'!A290:AN651,16,FALSE)</f>
        <v>R</v>
      </c>
      <c r="U765" s="432" t="str">
        <f>VLOOKUP(O765,'360'!A290:AN651,17,FALSE)</f>
        <v>G</v>
      </c>
      <c r="W765" s="478">
        <f t="shared" si="467"/>
        <v>0.25865868637845896</v>
      </c>
      <c r="X765" s="478">
        <f t="shared" si="467"/>
        <v>0.68400339739920546</v>
      </c>
      <c r="Y765" s="478">
        <f t="shared" si="467"/>
        <v>0.29362423788188058</v>
      </c>
      <c r="Z765" s="478">
        <f t="shared" si="461"/>
        <v>0.37737580785832531</v>
      </c>
      <c r="AA765" s="478">
        <f t="shared" si="461"/>
        <v>0.3444731338817747</v>
      </c>
      <c r="AB765" s="1582">
        <f t="shared" si="468"/>
        <v>0.4006269656488789</v>
      </c>
      <c r="AG765" s="1584">
        <f t="shared" si="469"/>
        <v>0.2008359541985052</v>
      </c>
      <c r="AL765" s="497">
        <f t="shared" si="462"/>
        <v>0.4006269656488789</v>
      </c>
      <c r="AM765" s="468">
        <f t="shared" si="470"/>
        <v>0.25865868637845896</v>
      </c>
      <c r="AN765" s="468">
        <f t="shared" si="470"/>
        <v>0.68400339739920546</v>
      </c>
      <c r="AO765" s="468">
        <f t="shared" si="470"/>
        <v>0.29362423788188058</v>
      </c>
      <c r="AP765" s="468">
        <f t="shared" si="463"/>
        <v>0.37737580785832531</v>
      </c>
      <c r="AQ765" s="468">
        <f t="shared" si="463"/>
        <v>0.3444731338817747</v>
      </c>
      <c r="AT765" s="498">
        <f t="shared" si="471"/>
        <v>2.51011111</v>
      </c>
      <c r="AU765" s="340">
        <f>VLOOKUP($O765,'360'!$A$2:$AN$363,26,FALSE)/100+1/10^(3+AU$476)</f>
        <v>0.70009999999999994</v>
      </c>
      <c r="AV765" s="340">
        <f>VLOOKUP($O765,'360'!$A$2:$AN$363,27,FALSE)/100+1/10^(3+AV$476)</f>
        <v>0.50000009999999995</v>
      </c>
      <c r="AW765" s="340">
        <f>VLOOKUP($O765,'360'!$A$2:$AN$363,28,FALSE)/100+1/10^(3+AW$476)</f>
        <v>0.81001000000000001</v>
      </c>
      <c r="AX765" s="340">
        <f>VLOOKUP($O765,'360'!$A$2:$AN$363,29,FALSE)/100+1/10^(3+AX$476)</f>
        <v>0.30000000999999998</v>
      </c>
      <c r="AY765" s="340">
        <f>VLOOKUP($O765,'360'!$A$2:$AN$363,30,FALSE)/100+1/10^(3+AY$476)</f>
        <v>0.20000100000000001</v>
      </c>
      <c r="BA765" s="499" t="str">
        <f t="shared" si="464"/>
        <v>BW U RG</v>
      </c>
      <c r="BB765" s="284" t="str">
        <f t="shared" si="465"/>
        <v>avoir une position de pouvoir -WB- (et réussir coûte que coûte -UB-)</v>
      </c>
    </row>
    <row r="766" spans="1:54" x14ac:dyDescent="0.15">
      <c r="A766" s="432">
        <v>290</v>
      </c>
      <c r="B766" s="457" t="str">
        <f t="shared" si="455"/>
        <v>B RW UG</v>
      </c>
      <c r="C766" s="284" t="str">
        <f t="shared" si="456"/>
        <v>être puissant (et intervenir*)</v>
      </c>
      <c r="D766" s="284" t="str">
        <f t="shared" si="457"/>
        <v>avoir le pouvoir d'impacter (et vivre en imposant ses décisions)</v>
      </c>
      <c r="E766" s="493">
        <f t="shared" si="458"/>
        <v>0.21258715584136109</v>
      </c>
      <c r="F766" s="480" t="str">
        <f t="shared" si="459"/>
        <v>B.rw</v>
      </c>
      <c r="N766" s="284">
        <f t="shared" si="466"/>
        <v>305</v>
      </c>
      <c r="O766" s="494" t="str">
        <f>'360'!A293</f>
        <v>BW U GR</v>
      </c>
      <c r="P766" s="284" t="str">
        <f t="shared" si="460"/>
        <v>avoir une position de pouvoir -WB- (et réaliser ses ambitions)</v>
      </c>
      <c r="Q766" s="432" t="str">
        <f>VLOOKUP(O766,'360'!A291:AN652,13,FALSE)</f>
        <v>B</v>
      </c>
      <c r="R766" s="432" t="str">
        <f>VLOOKUP(O766,'360'!A291:AN652,14,FALSE)</f>
        <v>W</v>
      </c>
      <c r="S766" s="432" t="str">
        <f>VLOOKUP(O766,'360'!A291:AN652,15,FALSE)</f>
        <v>U</v>
      </c>
      <c r="T766" s="432" t="str">
        <f>VLOOKUP(O766,'360'!A291:AN652,16,FALSE)</f>
        <v>G</v>
      </c>
      <c r="U766" s="432" t="str">
        <f>VLOOKUP(O766,'360'!A291:AN652,17,FALSE)</f>
        <v>R</v>
      </c>
      <c r="W766" s="478">
        <f t="shared" si="467"/>
        <v>0.25865868637845896</v>
      </c>
      <c r="X766" s="478">
        <f t="shared" si="467"/>
        <v>0.68400339739920546</v>
      </c>
      <c r="Y766" s="478">
        <f t="shared" si="467"/>
        <v>0.29362423788188058</v>
      </c>
      <c r="Z766" s="478">
        <f t="shared" si="461"/>
        <v>0.2515838760986146</v>
      </c>
      <c r="AA766" s="478">
        <f t="shared" si="461"/>
        <v>0.51670883964413317</v>
      </c>
      <c r="AB766" s="1582">
        <f t="shared" si="468"/>
        <v>0.3953370884650747</v>
      </c>
      <c r="AG766" s="1584">
        <f t="shared" si="469"/>
        <v>0.1937827846200996</v>
      </c>
      <c r="AL766" s="497">
        <f t="shared" si="462"/>
        <v>0.3953370884650747</v>
      </c>
      <c r="AM766" s="468">
        <f t="shared" si="470"/>
        <v>0.25865868637845896</v>
      </c>
      <c r="AN766" s="468">
        <f t="shared" si="470"/>
        <v>0.68400339739920546</v>
      </c>
      <c r="AO766" s="468">
        <f t="shared" si="470"/>
        <v>0.29362423788188058</v>
      </c>
      <c r="AP766" s="468">
        <f t="shared" si="463"/>
        <v>0.2515838760986146</v>
      </c>
      <c r="AQ766" s="468">
        <f t="shared" si="463"/>
        <v>0.51670883964413317</v>
      </c>
      <c r="AT766" s="498">
        <f t="shared" si="471"/>
        <v>2.51011111</v>
      </c>
      <c r="AU766" s="340">
        <f>VLOOKUP($O766,'360'!$A$2:$AN$363,26,FALSE)/100+1/10^(3+AU$476)</f>
        <v>0.70009999999999994</v>
      </c>
      <c r="AV766" s="340">
        <f>VLOOKUP($O766,'360'!$A$2:$AN$363,27,FALSE)/100+1/10^(3+AV$476)</f>
        <v>0.50000009999999995</v>
      </c>
      <c r="AW766" s="340">
        <f>VLOOKUP($O766,'360'!$A$2:$AN$363,28,FALSE)/100+1/10^(3+AW$476)</f>
        <v>0.81001000000000001</v>
      </c>
      <c r="AX766" s="340">
        <f>VLOOKUP($O766,'360'!$A$2:$AN$363,29,FALSE)/100+1/10^(3+AX$476)</f>
        <v>0.20000001000000001</v>
      </c>
      <c r="AY766" s="340">
        <f>VLOOKUP($O766,'360'!$A$2:$AN$363,30,FALSE)/100+1/10^(3+AY$476)</f>
        <v>0.30000099999999996</v>
      </c>
      <c r="BA766" s="499" t="str">
        <f t="shared" si="464"/>
        <v>BW U GR</v>
      </c>
      <c r="BB766" s="284" t="str">
        <f t="shared" si="465"/>
        <v>avoir une position de pouvoir -WB- (et réaliser ses ambitions)</v>
      </c>
    </row>
    <row r="767" spans="1:54" x14ac:dyDescent="0.15">
      <c r="A767" s="432">
        <v>291</v>
      </c>
      <c r="B767" s="457" t="str">
        <f t="shared" si="455"/>
        <v>B WU GR</v>
      </c>
      <c r="C767" s="284" t="str">
        <f t="shared" si="456"/>
        <v>être la loi (et gouverner le monde)</v>
      </c>
      <c r="D767" s="284" t="str">
        <f t="shared" si="457"/>
        <v>être celui qui décide des règles (et être parmi les rares qui prennent les décisions)</v>
      </c>
      <c r="E767" s="493">
        <f t="shared" si="458"/>
        <v>0.21172981144268976</v>
      </c>
      <c r="F767" s="480" t="str">
        <f t="shared" si="459"/>
        <v>B.wu</v>
      </c>
      <c r="N767" s="284">
        <f t="shared" si="466"/>
        <v>330</v>
      </c>
      <c r="O767" s="494" t="str">
        <f>'360'!A294</f>
        <v>BW R UG</v>
      </c>
      <c r="P767" s="284" t="str">
        <f t="shared" si="460"/>
        <v>avoir une position de force (et intervenir*)</v>
      </c>
      <c r="Q767" s="432" t="str">
        <f>VLOOKUP(O767,'360'!A292:AN653,13,FALSE)</f>
        <v>B</v>
      </c>
      <c r="R767" s="432" t="str">
        <f>VLOOKUP(O767,'360'!A292:AN653,14,FALSE)</f>
        <v>W</v>
      </c>
      <c r="S767" s="432" t="str">
        <f>VLOOKUP(O767,'360'!A292:AN653,15,FALSE)</f>
        <v>R</v>
      </c>
      <c r="T767" s="432" t="str">
        <f>VLOOKUP(O767,'360'!A292:AN653,16,FALSE)</f>
        <v>U</v>
      </c>
      <c r="U767" s="432" t="str">
        <f>VLOOKUP(O767,'360'!A292:AN653,17,FALSE)</f>
        <v>G</v>
      </c>
      <c r="W767" s="478">
        <f t="shared" si="467"/>
        <v>0.25865868637845896</v>
      </c>
      <c r="X767" s="478">
        <f t="shared" si="467"/>
        <v>0.41040209315978415</v>
      </c>
      <c r="Y767" s="478">
        <f t="shared" si="467"/>
        <v>0.29362423788188058</v>
      </c>
      <c r="Z767" s="478">
        <f t="shared" si="461"/>
        <v>0.62895967137774689</v>
      </c>
      <c r="AA767" s="478">
        <f t="shared" si="461"/>
        <v>0.3444731338817747</v>
      </c>
      <c r="AB767" s="1582">
        <f t="shared" si="468"/>
        <v>0.36121113298762281</v>
      </c>
      <c r="AG767" s="1584">
        <f t="shared" si="469"/>
        <v>0.14828151065016373</v>
      </c>
      <c r="AL767" s="497">
        <f t="shared" si="462"/>
        <v>0.36121113298762281</v>
      </c>
      <c r="AM767" s="468">
        <f t="shared" si="470"/>
        <v>0.25865868637845896</v>
      </c>
      <c r="AN767" s="468">
        <f t="shared" si="470"/>
        <v>0.41040209315978415</v>
      </c>
      <c r="AO767" s="468">
        <f t="shared" si="470"/>
        <v>0.29362423788188058</v>
      </c>
      <c r="AP767" s="468">
        <f t="shared" si="463"/>
        <v>0.62895967137774689</v>
      </c>
      <c r="AQ767" s="468">
        <f t="shared" si="463"/>
        <v>0.3444731338817747</v>
      </c>
      <c r="AT767" s="498">
        <f t="shared" si="471"/>
        <v>2.51011111</v>
      </c>
      <c r="AU767" s="340">
        <f>VLOOKUP($O767,'360'!$A$2:$AN$363,26,FALSE)/100+1/10^(3+AU$476)</f>
        <v>0.70009999999999994</v>
      </c>
      <c r="AV767" s="340">
        <f>VLOOKUP($O767,'360'!$A$2:$AN$363,27,FALSE)/100+1/10^(3+AV$476)</f>
        <v>0.30000009999999999</v>
      </c>
      <c r="AW767" s="340">
        <f>VLOOKUP($O767,'360'!$A$2:$AN$363,28,FALSE)/100+1/10^(3+AW$476)</f>
        <v>0.81001000000000001</v>
      </c>
      <c r="AX767" s="340">
        <f>VLOOKUP($O767,'360'!$A$2:$AN$363,29,FALSE)/100+1/10^(3+AX$476)</f>
        <v>0.50000001000000005</v>
      </c>
      <c r="AY767" s="340">
        <f>VLOOKUP($O767,'360'!$A$2:$AN$363,30,FALSE)/100+1/10^(3+AY$476)</f>
        <v>0.20000100000000001</v>
      </c>
      <c r="BA767" s="499" t="str">
        <f t="shared" si="464"/>
        <v>BW R UG</v>
      </c>
      <c r="BB767" s="284" t="str">
        <f t="shared" si="465"/>
        <v>avoir une position de force (et intervenir*)</v>
      </c>
    </row>
    <row r="768" spans="1:54" x14ac:dyDescent="0.15">
      <c r="A768" s="432">
        <v>292</v>
      </c>
      <c r="B768" s="457" t="str">
        <f t="shared" si="455"/>
        <v>W BU RG</v>
      </c>
      <c r="C768" s="284" t="str">
        <f t="shared" si="456"/>
        <v>servir l'organisation (et s'imposer au monde)</v>
      </c>
      <c r="D768" s="284" t="str">
        <f t="shared" si="457"/>
        <v>être de ceux garantissent les processus (et être de ceux qui dictent l'ordre)</v>
      </c>
      <c r="E768" s="493">
        <f t="shared" si="458"/>
        <v>0.21154970428854103</v>
      </c>
      <c r="F768" s="480" t="str">
        <f t="shared" si="459"/>
        <v>W.ub</v>
      </c>
      <c r="N768" s="284">
        <f t="shared" si="466"/>
        <v>351</v>
      </c>
      <c r="O768" s="494" t="str">
        <f>'360'!A295</f>
        <v>BW R GU</v>
      </c>
      <c r="P768" s="284" t="str">
        <f t="shared" si="460"/>
        <v>avoir une position de force (et avoir de suite)</v>
      </c>
      <c r="Q768" s="432" t="str">
        <f>VLOOKUP(O768,'360'!A293:AN654,13,FALSE)</f>
        <v>B</v>
      </c>
      <c r="R768" s="432" t="str">
        <f>VLOOKUP(O768,'360'!A293:AN654,14,FALSE)</f>
        <v>W</v>
      </c>
      <c r="S768" s="432" t="str">
        <f>VLOOKUP(O768,'360'!A293:AN654,15,FALSE)</f>
        <v>R</v>
      </c>
      <c r="T768" s="432" t="str">
        <f>VLOOKUP(O768,'360'!A293:AN654,16,FALSE)</f>
        <v>G</v>
      </c>
      <c r="U768" s="432" t="str">
        <f>VLOOKUP(O768,'360'!A293:AN654,17,FALSE)</f>
        <v>U</v>
      </c>
      <c r="W768" s="478">
        <f t="shared" si="467"/>
        <v>0.25865868637845896</v>
      </c>
      <c r="X768" s="478">
        <f t="shared" si="467"/>
        <v>0.2736014410400735</v>
      </c>
      <c r="Y768" s="478">
        <f t="shared" si="467"/>
        <v>0.29362423788188058</v>
      </c>
      <c r="Z768" s="478">
        <f t="shared" si="461"/>
        <v>0.62895967137774689</v>
      </c>
      <c r="AA768" s="478">
        <f t="shared" si="461"/>
        <v>0.51670883964413317</v>
      </c>
      <c r="AB768" s="1582">
        <f t="shared" si="468"/>
        <v>0.33621333947319054</v>
      </c>
      <c r="AG768" s="1584">
        <f t="shared" si="469"/>
        <v>0.11495111929758739</v>
      </c>
      <c r="AL768" s="497">
        <f t="shared" si="462"/>
        <v>0.33621333947319054</v>
      </c>
      <c r="AM768" s="468">
        <f t="shared" si="470"/>
        <v>0.25865868637845896</v>
      </c>
      <c r="AN768" s="468">
        <f t="shared" si="470"/>
        <v>0.2736014410400735</v>
      </c>
      <c r="AO768" s="468">
        <f t="shared" si="470"/>
        <v>0.29362423788188058</v>
      </c>
      <c r="AP768" s="468">
        <f t="shared" si="463"/>
        <v>0.62895967137774689</v>
      </c>
      <c r="AQ768" s="468">
        <f t="shared" si="463"/>
        <v>0.51670883964413317</v>
      </c>
      <c r="AT768" s="498">
        <f t="shared" si="471"/>
        <v>2.51011111</v>
      </c>
      <c r="AU768" s="340">
        <f>VLOOKUP($O768,'360'!$A$2:$AN$363,26,FALSE)/100+1/10^(3+AU$476)</f>
        <v>0.70009999999999994</v>
      </c>
      <c r="AV768" s="340">
        <f>VLOOKUP($O768,'360'!$A$2:$AN$363,27,FALSE)/100+1/10^(3+AV$476)</f>
        <v>0.20000010000000001</v>
      </c>
      <c r="AW768" s="340">
        <f>VLOOKUP($O768,'360'!$A$2:$AN$363,28,FALSE)/100+1/10^(3+AW$476)</f>
        <v>0.81001000000000001</v>
      </c>
      <c r="AX768" s="340">
        <f>VLOOKUP($O768,'360'!$A$2:$AN$363,29,FALSE)/100+1/10^(3+AX$476)</f>
        <v>0.50000001000000005</v>
      </c>
      <c r="AY768" s="340">
        <f>VLOOKUP($O768,'360'!$A$2:$AN$363,30,FALSE)/100+1/10^(3+AY$476)</f>
        <v>0.30000099999999996</v>
      </c>
      <c r="BA768" s="499" t="str">
        <f t="shared" si="464"/>
        <v>BW R GU</v>
      </c>
      <c r="BB768" s="284" t="str">
        <f t="shared" si="465"/>
        <v>avoir une position de force (et avoir de suite)</v>
      </c>
    </row>
    <row r="769" spans="1:54" x14ac:dyDescent="0.15">
      <c r="A769" s="432">
        <v>293</v>
      </c>
      <c r="B769" s="457" t="str">
        <f t="shared" si="455"/>
        <v>GB RW U</v>
      </c>
      <c r="C769" s="284" t="str">
        <f t="shared" si="456"/>
        <v>s'enrichir (et vivre spontané -RG-)</v>
      </c>
      <c r="D769" s="284" t="str">
        <f t="shared" si="457"/>
        <v>s'entourer du plus de ressources possible (et agir en toute impulsivité)</v>
      </c>
      <c r="E769" s="493">
        <f t="shared" si="458"/>
        <v>0.20816580850272337</v>
      </c>
      <c r="F769" s="480" t="str">
        <f t="shared" si="459"/>
        <v>BG/u</v>
      </c>
      <c r="N769" s="284">
        <f t="shared" si="466"/>
        <v>347</v>
      </c>
      <c r="O769" s="494" t="str">
        <f>'360'!A296</f>
        <v>BW G UR</v>
      </c>
      <c r="P769" s="284" t="str">
        <f t="shared" si="460"/>
        <v>avoir une position de prestige (et construire une vie parfaite)</v>
      </c>
      <c r="Q769" s="432" t="str">
        <f>VLOOKUP(O769,'360'!A294:AN655,13,FALSE)</f>
        <v>B</v>
      </c>
      <c r="R769" s="432" t="str">
        <f>VLOOKUP(O769,'360'!A294:AN655,14,FALSE)</f>
        <v>W</v>
      </c>
      <c r="S769" s="432" t="str">
        <f>VLOOKUP(O769,'360'!A294:AN655,15,FALSE)</f>
        <v>G</v>
      </c>
      <c r="T769" s="432" t="str">
        <f>VLOOKUP(O769,'360'!A294:AN655,16,FALSE)</f>
        <v>U</v>
      </c>
      <c r="U769" s="432" t="str">
        <f>VLOOKUP(O769,'360'!A294:AN655,17,FALSE)</f>
        <v>R</v>
      </c>
      <c r="W769" s="478">
        <f t="shared" si="467"/>
        <v>0.25865868637845896</v>
      </c>
      <c r="X769" s="478">
        <f t="shared" si="467"/>
        <v>0.41040209315978415</v>
      </c>
      <c r="Y769" s="478">
        <f t="shared" si="467"/>
        <v>0.29362423788188058</v>
      </c>
      <c r="Z769" s="478">
        <f t="shared" si="461"/>
        <v>0.2515838760986146</v>
      </c>
      <c r="AA769" s="478">
        <f t="shared" si="461"/>
        <v>0.86118025116885033</v>
      </c>
      <c r="AB769" s="1582">
        <f t="shared" si="468"/>
        <v>0.34534150143621017</v>
      </c>
      <c r="AG769" s="1584">
        <f t="shared" si="469"/>
        <v>0.12712200191494691</v>
      </c>
      <c r="AL769" s="497">
        <f t="shared" si="462"/>
        <v>0.34534150143621017</v>
      </c>
      <c r="AM769" s="468">
        <f t="shared" si="470"/>
        <v>0.25865868637845896</v>
      </c>
      <c r="AN769" s="468">
        <f t="shared" si="470"/>
        <v>0.41040209315978415</v>
      </c>
      <c r="AO769" s="468">
        <f t="shared" si="470"/>
        <v>0.29362423788188058</v>
      </c>
      <c r="AP769" s="468">
        <f t="shared" si="463"/>
        <v>0.2515838760986146</v>
      </c>
      <c r="AQ769" s="468">
        <f t="shared" si="463"/>
        <v>0.86118025116885033</v>
      </c>
      <c r="AT769" s="498">
        <f t="shared" si="471"/>
        <v>2.5101111100000004</v>
      </c>
      <c r="AU769" s="340">
        <f>VLOOKUP($O769,'360'!$A$2:$AN$363,26,FALSE)/100+1/10^(3+AU$476)</f>
        <v>0.70009999999999994</v>
      </c>
      <c r="AV769" s="340">
        <f>VLOOKUP($O769,'360'!$A$2:$AN$363,27,FALSE)/100+1/10^(3+AV$476)</f>
        <v>0.30000009999999999</v>
      </c>
      <c r="AW769" s="340">
        <f>VLOOKUP($O769,'360'!$A$2:$AN$363,28,FALSE)/100+1/10^(3+AW$476)</f>
        <v>0.81001000000000001</v>
      </c>
      <c r="AX769" s="340">
        <f>VLOOKUP($O769,'360'!$A$2:$AN$363,29,FALSE)/100+1/10^(3+AX$476)</f>
        <v>0.20000001000000001</v>
      </c>
      <c r="AY769" s="340">
        <f>VLOOKUP($O769,'360'!$A$2:$AN$363,30,FALSE)/100+1/10^(3+AY$476)</f>
        <v>0.50000100000000003</v>
      </c>
      <c r="BA769" s="499" t="str">
        <f t="shared" si="464"/>
        <v>BW G UR</v>
      </c>
      <c r="BB769" s="284" t="str">
        <f t="shared" si="465"/>
        <v>avoir une position de prestige (et construire une vie parfaite)</v>
      </c>
    </row>
    <row r="770" spans="1:54" x14ac:dyDescent="0.15">
      <c r="A770" s="432">
        <v>294</v>
      </c>
      <c r="B770" s="457" t="str">
        <f t="shared" si="455"/>
        <v>BG RW U</v>
      </c>
      <c r="C770" s="284" t="str">
        <f t="shared" si="456"/>
        <v>s'enrichir (et avoir de suite)</v>
      </c>
      <c r="D770" s="284" t="str">
        <f t="shared" si="457"/>
        <v>s'entourer du plus de ressources possible (et obtenir satisfaction -peu importe comment-)</v>
      </c>
      <c r="E770" s="493">
        <f t="shared" si="458"/>
        <v>0.20587400523683183</v>
      </c>
      <c r="F770" s="480" t="str">
        <f t="shared" si="459"/>
        <v>BG/u</v>
      </c>
      <c r="N770" s="284">
        <f t="shared" si="466"/>
        <v>355</v>
      </c>
      <c r="O770" s="494" t="str">
        <f>'360'!A297</f>
        <v>BW G RU</v>
      </c>
      <c r="P770" s="284" t="str">
        <f t="shared" si="460"/>
        <v>avoir une position de prestige (et s'enrichir)</v>
      </c>
      <c r="Q770" s="432" t="str">
        <f>VLOOKUP(O770,'360'!A295:AN656,13,FALSE)</f>
        <v>B</v>
      </c>
      <c r="R770" s="432" t="str">
        <f>VLOOKUP(O770,'360'!A295:AN656,14,FALSE)</f>
        <v>W</v>
      </c>
      <c r="S770" s="432" t="str">
        <f>VLOOKUP(O770,'360'!A295:AN656,15,FALSE)</f>
        <v>G</v>
      </c>
      <c r="T770" s="432" t="str">
        <f>VLOOKUP(O770,'360'!A295:AN656,16,FALSE)</f>
        <v>R</v>
      </c>
      <c r="U770" s="432" t="str">
        <f>VLOOKUP(O770,'360'!A295:AN656,17,FALSE)</f>
        <v>U</v>
      </c>
      <c r="W770" s="478">
        <f t="shared" si="467"/>
        <v>0.25865868637845896</v>
      </c>
      <c r="X770" s="478">
        <f t="shared" si="467"/>
        <v>0.2736014410400735</v>
      </c>
      <c r="Y770" s="478">
        <f t="shared" si="467"/>
        <v>0.29362423788188058</v>
      </c>
      <c r="Z770" s="478">
        <f t="shared" si="461"/>
        <v>0.37737580785832531</v>
      </c>
      <c r="AA770" s="478">
        <f t="shared" si="461"/>
        <v>0.86118025116885033</v>
      </c>
      <c r="AB770" s="1582">
        <f t="shared" si="468"/>
        <v>0.3256335851055821</v>
      </c>
      <c r="AG770" s="1584">
        <f t="shared" si="469"/>
        <v>0.10084478014077614</v>
      </c>
      <c r="AL770" s="497">
        <f t="shared" si="462"/>
        <v>0.3256335851055821</v>
      </c>
      <c r="AM770" s="468">
        <f t="shared" si="470"/>
        <v>0.25865868637845896</v>
      </c>
      <c r="AN770" s="468">
        <f t="shared" si="470"/>
        <v>0.2736014410400735</v>
      </c>
      <c r="AO770" s="468">
        <f t="shared" si="470"/>
        <v>0.29362423788188058</v>
      </c>
      <c r="AP770" s="468">
        <f t="shared" si="463"/>
        <v>0.37737580785832531</v>
      </c>
      <c r="AQ770" s="468">
        <f t="shared" si="463"/>
        <v>0.86118025116885033</v>
      </c>
      <c r="AT770" s="498">
        <f t="shared" si="471"/>
        <v>2.5101111100000004</v>
      </c>
      <c r="AU770" s="340">
        <f>VLOOKUP($O770,'360'!$A$2:$AN$363,26,FALSE)/100+1/10^(3+AU$476)</f>
        <v>0.70009999999999994</v>
      </c>
      <c r="AV770" s="340">
        <f>VLOOKUP($O770,'360'!$A$2:$AN$363,27,FALSE)/100+1/10^(3+AV$476)</f>
        <v>0.20000010000000001</v>
      </c>
      <c r="AW770" s="340">
        <f>VLOOKUP($O770,'360'!$A$2:$AN$363,28,FALSE)/100+1/10^(3+AW$476)</f>
        <v>0.81001000000000001</v>
      </c>
      <c r="AX770" s="340">
        <f>VLOOKUP($O770,'360'!$A$2:$AN$363,29,FALSE)/100+1/10^(3+AX$476)</f>
        <v>0.30000000999999998</v>
      </c>
      <c r="AY770" s="340">
        <f>VLOOKUP($O770,'360'!$A$2:$AN$363,30,FALSE)/100+1/10^(3+AY$476)</f>
        <v>0.50000100000000003</v>
      </c>
      <c r="BA770" s="499" t="str">
        <f t="shared" si="464"/>
        <v>BW G RU</v>
      </c>
      <c r="BB770" s="284" t="str">
        <f t="shared" si="465"/>
        <v>avoir une position de prestige (et s'enrichir)</v>
      </c>
    </row>
    <row r="771" spans="1:54" x14ac:dyDescent="0.15">
      <c r="A771" s="432">
        <v>295</v>
      </c>
      <c r="B771" s="457" t="str">
        <f t="shared" si="455"/>
        <v>BR W GU</v>
      </c>
      <c r="C771" s="284" t="str">
        <f t="shared" si="456"/>
        <v>vivre en dirigeant (et être parmi les puissants)</v>
      </c>
      <c r="D771" s="284" t="str">
        <f t="shared" si="457"/>
        <v>imposer ses idées (et être de ceux qui ont le pouvoir)</v>
      </c>
      <c r="E771" s="493">
        <f t="shared" si="458"/>
        <v>0.20565171103178873</v>
      </c>
      <c r="F771" s="480" t="str">
        <f t="shared" si="459"/>
        <v>BR.w</v>
      </c>
      <c r="N771" s="284">
        <f t="shared" si="466"/>
        <v>216</v>
      </c>
      <c r="O771" s="494" t="str">
        <f>'360'!A298</f>
        <v>BU W RG</v>
      </c>
      <c r="P771" s="284" t="str">
        <f t="shared" si="460"/>
        <v>parfaire l'agencement du monde (et s'imposer au monde)</v>
      </c>
      <c r="Q771" s="432" t="str">
        <f>VLOOKUP(O771,'360'!A296:AN657,13,FALSE)</f>
        <v>B</v>
      </c>
      <c r="R771" s="432" t="str">
        <f>VLOOKUP(O771,'360'!A296:AN657,14,FALSE)</f>
        <v>U</v>
      </c>
      <c r="S771" s="432" t="str">
        <f>VLOOKUP(O771,'360'!A296:AN657,15,FALSE)</f>
        <v>W</v>
      </c>
      <c r="T771" s="432" t="str">
        <f>VLOOKUP(O771,'360'!A296:AN657,16,FALSE)</f>
        <v>R</v>
      </c>
      <c r="U771" s="432" t="str">
        <f>VLOOKUP(O771,'360'!A296:AN657,17,FALSE)</f>
        <v>G</v>
      </c>
      <c r="W771" s="478">
        <f t="shared" si="467"/>
        <v>0.36210147237264367</v>
      </c>
      <c r="X771" s="478">
        <f t="shared" si="467"/>
        <v>0.95760470163862677</v>
      </c>
      <c r="Y771" s="478">
        <f t="shared" si="467"/>
        <v>0.29362423788188058</v>
      </c>
      <c r="Z771" s="478">
        <f t="shared" si="461"/>
        <v>0.37737580785832531</v>
      </c>
      <c r="AA771" s="478">
        <f t="shared" si="461"/>
        <v>0.3444731338817747</v>
      </c>
      <c r="AB771" s="1582">
        <f t="shared" si="468"/>
        <v>0.50806824211078616</v>
      </c>
      <c r="AG771" s="1584">
        <f t="shared" si="469"/>
        <v>0.34409098948104822</v>
      </c>
      <c r="AL771" s="497">
        <f t="shared" si="462"/>
        <v>0.50806824211078616</v>
      </c>
      <c r="AM771" s="468">
        <f t="shared" si="470"/>
        <v>0.36210147237264367</v>
      </c>
      <c r="AN771" s="468">
        <f t="shared" si="470"/>
        <v>0.95760470163862677</v>
      </c>
      <c r="AO771" s="468">
        <f t="shared" si="470"/>
        <v>0.29362423788188058</v>
      </c>
      <c r="AP771" s="468">
        <f t="shared" si="463"/>
        <v>0.37737580785832531</v>
      </c>
      <c r="AQ771" s="468">
        <f t="shared" si="463"/>
        <v>0.3444731338817747</v>
      </c>
      <c r="AT771" s="498">
        <f t="shared" si="471"/>
        <v>2.51011111</v>
      </c>
      <c r="AU771" s="340">
        <f>VLOOKUP($O771,'360'!$A$2:$AN$363,26,FALSE)/100+1/10^(3+AU$476)</f>
        <v>0.50009999999999999</v>
      </c>
      <c r="AV771" s="340">
        <f>VLOOKUP($O771,'360'!$A$2:$AN$363,27,FALSE)/100+1/10^(3+AV$476)</f>
        <v>0.7000000999999999</v>
      </c>
      <c r="AW771" s="340">
        <f>VLOOKUP($O771,'360'!$A$2:$AN$363,28,FALSE)/100+1/10^(3+AW$476)</f>
        <v>0.81001000000000001</v>
      </c>
      <c r="AX771" s="340">
        <f>VLOOKUP($O771,'360'!$A$2:$AN$363,29,FALSE)/100+1/10^(3+AX$476)</f>
        <v>0.30000000999999998</v>
      </c>
      <c r="AY771" s="340">
        <f>VLOOKUP($O771,'360'!$A$2:$AN$363,30,FALSE)/100+1/10^(3+AY$476)</f>
        <v>0.20000100000000001</v>
      </c>
      <c r="BA771" s="499" t="str">
        <f t="shared" si="464"/>
        <v>BU W RG</v>
      </c>
      <c r="BB771" s="284" t="str">
        <f t="shared" si="465"/>
        <v>parfaire l'agencement du monde (et s'imposer au monde)</v>
      </c>
    </row>
    <row r="772" spans="1:54" x14ac:dyDescent="0.15">
      <c r="A772" s="432">
        <v>296</v>
      </c>
      <c r="B772" s="457" t="str">
        <f t="shared" si="455"/>
        <v>GB WU R</v>
      </c>
      <c r="C772" s="284" t="str">
        <f t="shared" si="456"/>
        <v>construire une vie parfaite (et vivre en accord)</v>
      </c>
      <c r="D772" s="284" t="str">
        <f t="shared" si="457"/>
        <v>organiser une vie de satisfaction (et être sain et probe)</v>
      </c>
      <c r="E772" s="493">
        <f t="shared" si="458"/>
        <v>0.20476442800307004</v>
      </c>
      <c r="F772" s="480" t="str">
        <f t="shared" si="459"/>
        <v>BG/r</v>
      </c>
      <c r="N772" s="284">
        <f t="shared" si="466"/>
        <v>224</v>
      </c>
      <c r="O772" s="494" t="str">
        <f>'360'!A299</f>
        <v>BU W GR</v>
      </c>
      <c r="P772" s="284" t="str">
        <f t="shared" si="460"/>
        <v>parfaire l'agencement du monde (et gouverner le monde)</v>
      </c>
      <c r="Q772" s="432" t="str">
        <f>VLOOKUP(O772,'360'!A297:AN658,13,FALSE)</f>
        <v>B</v>
      </c>
      <c r="R772" s="432" t="str">
        <f>VLOOKUP(O772,'360'!A297:AN658,14,FALSE)</f>
        <v>U</v>
      </c>
      <c r="S772" s="432" t="str">
        <f>VLOOKUP(O772,'360'!A297:AN658,15,FALSE)</f>
        <v>W</v>
      </c>
      <c r="T772" s="432" t="str">
        <f>VLOOKUP(O772,'360'!A297:AN658,16,FALSE)</f>
        <v>G</v>
      </c>
      <c r="U772" s="432" t="str">
        <f>VLOOKUP(O772,'360'!A297:AN658,17,FALSE)</f>
        <v>R</v>
      </c>
      <c r="W772" s="478">
        <f t="shared" si="467"/>
        <v>0.36210147237264367</v>
      </c>
      <c r="X772" s="478">
        <f t="shared" si="467"/>
        <v>0.95760470163862677</v>
      </c>
      <c r="Y772" s="478">
        <f t="shared" si="467"/>
        <v>0.29362423788188058</v>
      </c>
      <c r="Z772" s="478">
        <f t="shared" si="461"/>
        <v>0.2515838760986146</v>
      </c>
      <c r="AA772" s="478">
        <f t="shared" si="461"/>
        <v>0.51670883964413317</v>
      </c>
      <c r="AB772" s="1582">
        <f t="shared" si="468"/>
        <v>0.50277836492698191</v>
      </c>
      <c r="AG772" s="1584">
        <f t="shared" si="469"/>
        <v>0.33703781990264253</v>
      </c>
      <c r="AL772" s="497">
        <f t="shared" si="462"/>
        <v>0.50277836492698191</v>
      </c>
      <c r="AM772" s="468">
        <f t="shared" si="470"/>
        <v>0.36210147237264367</v>
      </c>
      <c r="AN772" s="468">
        <f t="shared" si="470"/>
        <v>0.95760470163862677</v>
      </c>
      <c r="AO772" s="468">
        <f t="shared" si="470"/>
        <v>0.29362423788188058</v>
      </c>
      <c r="AP772" s="468">
        <f t="shared" si="463"/>
        <v>0.2515838760986146</v>
      </c>
      <c r="AQ772" s="468">
        <f t="shared" si="463"/>
        <v>0.51670883964413317</v>
      </c>
      <c r="AT772" s="498">
        <f t="shared" si="471"/>
        <v>2.51011111</v>
      </c>
      <c r="AU772" s="340">
        <f>VLOOKUP($O772,'360'!$A$2:$AN$363,26,FALSE)/100+1/10^(3+AU$476)</f>
        <v>0.50009999999999999</v>
      </c>
      <c r="AV772" s="340">
        <f>VLOOKUP($O772,'360'!$A$2:$AN$363,27,FALSE)/100+1/10^(3+AV$476)</f>
        <v>0.7000000999999999</v>
      </c>
      <c r="AW772" s="340">
        <f>VLOOKUP($O772,'360'!$A$2:$AN$363,28,FALSE)/100+1/10^(3+AW$476)</f>
        <v>0.81001000000000001</v>
      </c>
      <c r="AX772" s="340">
        <f>VLOOKUP($O772,'360'!$A$2:$AN$363,29,FALSE)/100+1/10^(3+AX$476)</f>
        <v>0.20000001000000001</v>
      </c>
      <c r="AY772" s="340">
        <f>VLOOKUP($O772,'360'!$A$2:$AN$363,30,FALSE)/100+1/10^(3+AY$476)</f>
        <v>0.30000099999999996</v>
      </c>
      <c r="BA772" s="499" t="str">
        <f t="shared" si="464"/>
        <v>BU W GR</v>
      </c>
      <c r="BB772" s="284" t="str">
        <f t="shared" si="465"/>
        <v>parfaire l'agencement du monde (et gouverner le monde)</v>
      </c>
    </row>
    <row r="773" spans="1:54" x14ac:dyDescent="0.15">
      <c r="A773" s="432">
        <v>297</v>
      </c>
      <c r="B773" s="457" t="str">
        <f t="shared" si="455"/>
        <v>W BU GR</v>
      </c>
      <c r="C773" s="284" t="str">
        <f t="shared" si="456"/>
        <v>servir l'organisation (et gouverner le monde)</v>
      </c>
      <c r="D773" s="284" t="str">
        <f t="shared" si="457"/>
        <v>être de ceux garantissent les processus (et être parmi les rares qui prennent les décisions)</v>
      </c>
      <c r="E773" s="493">
        <f t="shared" si="458"/>
        <v>0.20449653471013543</v>
      </c>
      <c r="F773" s="480" t="str">
        <f t="shared" si="459"/>
        <v>W.ub</v>
      </c>
      <c r="N773" s="284">
        <f t="shared" si="466"/>
        <v>105</v>
      </c>
      <c r="O773" s="494" t="str">
        <f>'360'!A300</f>
        <v>BU R WG</v>
      </c>
      <c r="P773" s="284" t="str">
        <f t="shared" si="460"/>
        <v>atteindre ses buts (et intervenir*)</v>
      </c>
      <c r="Q773" s="432" t="str">
        <f>VLOOKUP(O773,'360'!A298:AN659,13,FALSE)</f>
        <v>B</v>
      </c>
      <c r="R773" s="432" t="str">
        <f>VLOOKUP(O773,'360'!A298:AN659,14,FALSE)</f>
        <v>U</v>
      </c>
      <c r="S773" s="432" t="str">
        <f>VLOOKUP(O773,'360'!A298:AN659,15,FALSE)</f>
        <v>R</v>
      </c>
      <c r="T773" s="432" t="str">
        <f>VLOOKUP(O773,'360'!A298:AN659,16,FALSE)</f>
        <v>W</v>
      </c>
      <c r="U773" s="432" t="str">
        <f>VLOOKUP(O773,'360'!A298:AN659,17,FALSE)</f>
        <v>G</v>
      </c>
      <c r="W773" s="478">
        <f t="shared" si="467"/>
        <v>0.603422013773939</v>
      </c>
      <c r="X773" s="478">
        <f t="shared" si="467"/>
        <v>0.95760470163862677</v>
      </c>
      <c r="Y773" s="478">
        <f t="shared" si="467"/>
        <v>0.29362423788188058</v>
      </c>
      <c r="Z773" s="478">
        <f t="shared" si="461"/>
        <v>0.62895967137774689</v>
      </c>
      <c r="AA773" s="478">
        <f t="shared" si="461"/>
        <v>0.3444731338817747</v>
      </c>
      <c r="AB773" s="1582">
        <f t="shared" si="468"/>
        <v>0.62205293771380743</v>
      </c>
      <c r="AG773" s="1584">
        <f t="shared" si="469"/>
        <v>0.49607058361840989</v>
      </c>
      <c r="AL773" s="497">
        <f t="shared" si="462"/>
        <v>0.62205293771380743</v>
      </c>
      <c r="AM773" s="468">
        <f t="shared" si="470"/>
        <v>0.603422013773939</v>
      </c>
      <c r="AN773" s="468">
        <f t="shared" si="470"/>
        <v>0.95760470163862677</v>
      </c>
      <c r="AO773" s="468">
        <f t="shared" si="470"/>
        <v>0.29362423788188058</v>
      </c>
      <c r="AP773" s="468">
        <f t="shared" si="463"/>
        <v>0.62895967137774689</v>
      </c>
      <c r="AQ773" s="468">
        <f t="shared" si="463"/>
        <v>0.3444731338817747</v>
      </c>
      <c r="AT773" s="498">
        <f t="shared" si="471"/>
        <v>2.5101111099999995</v>
      </c>
      <c r="AU773" s="340">
        <f>VLOOKUP($O773,'360'!$A$2:$AN$363,26,FALSE)/100+1/10^(3+AU$476)</f>
        <v>0.30009999999999998</v>
      </c>
      <c r="AV773" s="340">
        <f>VLOOKUP($O773,'360'!$A$2:$AN$363,27,FALSE)/100+1/10^(3+AV$476)</f>
        <v>0.7000000999999999</v>
      </c>
      <c r="AW773" s="340">
        <f>VLOOKUP($O773,'360'!$A$2:$AN$363,28,FALSE)/100+1/10^(3+AW$476)</f>
        <v>0.81001000000000001</v>
      </c>
      <c r="AX773" s="340">
        <f>VLOOKUP($O773,'360'!$A$2:$AN$363,29,FALSE)/100+1/10^(3+AX$476)</f>
        <v>0.50000001000000005</v>
      </c>
      <c r="AY773" s="340">
        <f>VLOOKUP($O773,'360'!$A$2:$AN$363,30,FALSE)/100+1/10^(3+AY$476)</f>
        <v>0.20000100000000001</v>
      </c>
      <c r="BA773" s="499" t="str">
        <f t="shared" si="464"/>
        <v>BU R WG</v>
      </c>
      <c r="BB773" s="284" t="str">
        <f t="shared" si="465"/>
        <v>atteindre ses buts (et intervenir*)</v>
      </c>
    </row>
    <row r="774" spans="1:54" x14ac:dyDescent="0.15">
      <c r="A774" s="432">
        <v>298</v>
      </c>
      <c r="B774" s="457" t="str">
        <f t="shared" si="455"/>
        <v>BG WU R</v>
      </c>
      <c r="C774" s="284" t="str">
        <f t="shared" si="456"/>
        <v>construire une vie parfaite (et gouverner le monde)</v>
      </c>
      <c r="D774" s="284" t="str">
        <f t="shared" si="457"/>
        <v>organiser une vie de satisfaction (et être parmi les rares qui prennent les décisions)</v>
      </c>
      <c r="E774" s="493">
        <f t="shared" si="458"/>
        <v>0.20247262473717834</v>
      </c>
      <c r="F774" s="480" t="str">
        <f t="shared" si="459"/>
        <v>BG/r</v>
      </c>
      <c r="N774" s="284">
        <f t="shared" si="466"/>
        <v>35</v>
      </c>
      <c r="O774" s="494" t="str">
        <f>'360'!A301</f>
        <v>BU R GW</v>
      </c>
      <c r="P774" s="284" t="str">
        <f t="shared" si="460"/>
        <v>atteindre ses buts (et être tout-puissant -BR)</v>
      </c>
      <c r="Q774" s="432" t="str">
        <f>VLOOKUP(O774,'360'!A299:AN660,13,FALSE)</f>
        <v>B</v>
      </c>
      <c r="R774" s="432" t="str">
        <f>VLOOKUP(O774,'360'!A299:AN660,14,FALSE)</f>
        <v>U</v>
      </c>
      <c r="S774" s="432" t="str">
        <f>VLOOKUP(O774,'360'!A299:AN660,15,FALSE)</f>
        <v>R</v>
      </c>
      <c r="T774" s="432" t="str">
        <f>VLOOKUP(O774,'360'!A299:AN660,16,FALSE)</f>
        <v>G</v>
      </c>
      <c r="U774" s="432" t="str">
        <f>VLOOKUP(O774,'360'!A299:AN660,17,FALSE)</f>
        <v>W</v>
      </c>
      <c r="W774" s="478">
        <f t="shared" si="467"/>
        <v>0.90498224054752174</v>
      </c>
      <c r="X774" s="478">
        <f t="shared" si="467"/>
        <v>0.95760470163862677</v>
      </c>
      <c r="Y774" s="478">
        <f t="shared" si="467"/>
        <v>0.29362423788188058</v>
      </c>
      <c r="Z774" s="478">
        <f t="shared" si="461"/>
        <v>0.62895967137774689</v>
      </c>
      <c r="AA774" s="478">
        <f t="shared" si="461"/>
        <v>0.51670883964413317</v>
      </c>
      <c r="AB774" s="1582">
        <f t="shared" si="468"/>
        <v>0.73405539368915906</v>
      </c>
      <c r="AG774" s="1584">
        <f t="shared" si="469"/>
        <v>0.64540719158554538</v>
      </c>
      <c r="AL774" s="497">
        <f t="shared" si="462"/>
        <v>0.73405539368915906</v>
      </c>
      <c r="AM774" s="468">
        <f t="shared" si="470"/>
        <v>0.90498224054752174</v>
      </c>
      <c r="AN774" s="468">
        <f t="shared" si="470"/>
        <v>0.95760470163862677</v>
      </c>
      <c r="AO774" s="468">
        <f t="shared" si="470"/>
        <v>0.29362423788188058</v>
      </c>
      <c r="AP774" s="468">
        <f t="shared" si="463"/>
        <v>0.62895967137774689</v>
      </c>
      <c r="AQ774" s="468">
        <f t="shared" si="463"/>
        <v>0.51670883964413317</v>
      </c>
      <c r="AT774" s="498">
        <f t="shared" si="471"/>
        <v>2.51011111</v>
      </c>
      <c r="AU774" s="340">
        <f>VLOOKUP($O774,'360'!$A$2:$AN$363,26,FALSE)/100+1/10^(3+AU$476)</f>
        <v>0.2001</v>
      </c>
      <c r="AV774" s="340">
        <f>VLOOKUP($O774,'360'!$A$2:$AN$363,27,FALSE)/100+1/10^(3+AV$476)</f>
        <v>0.7000000999999999</v>
      </c>
      <c r="AW774" s="340">
        <f>VLOOKUP($O774,'360'!$A$2:$AN$363,28,FALSE)/100+1/10^(3+AW$476)</f>
        <v>0.81001000000000001</v>
      </c>
      <c r="AX774" s="340">
        <f>VLOOKUP($O774,'360'!$A$2:$AN$363,29,FALSE)/100+1/10^(3+AX$476)</f>
        <v>0.50000001000000005</v>
      </c>
      <c r="AY774" s="340">
        <f>VLOOKUP($O774,'360'!$A$2:$AN$363,30,FALSE)/100+1/10^(3+AY$476)</f>
        <v>0.30000099999999996</v>
      </c>
      <c r="BA774" s="499" t="str">
        <f t="shared" si="464"/>
        <v>BU R GW</v>
      </c>
      <c r="BB774" s="284" t="str">
        <f t="shared" si="465"/>
        <v>atteindre ses buts (et être tout-puissant -BR)</v>
      </c>
    </row>
    <row r="775" spans="1:54" x14ac:dyDescent="0.15">
      <c r="A775" s="432">
        <v>299</v>
      </c>
      <c r="B775" s="457" t="str">
        <f t="shared" si="455"/>
        <v>BW U RG</v>
      </c>
      <c r="C775" s="284" t="str">
        <f t="shared" si="456"/>
        <v>avoir une position de pouvoir -WB- (et réussir coûte que coûte -UB-)</v>
      </c>
      <c r="D775" s="284" t="str">
        <f t="shared" si="457"/>
        <v>exercer une place de pouvoir élevée (et atteindre ses objectifs avec fermeté)</v>
      </c>
      <c r="E775" s="493">
        <f t="shared" si="458"/>
        <v>0.2008359541985052</v>
      </c>
      <c r="F775" s="480" t="str">
        <f t="shared" si="459"/>
        <v>WB.u</v>
      </c>
      <c r="N775" s="284">
        <f t="shared" si="466"/>
        <v>125</v>
      </c>
      <c r="O775" s="494" t="str">
        <f>'360'!A302</f>
        <v>BU G WR</v>
      </c>
      <c r="P775" s="284" t="str">
        <f t="shared" si="460"/>
        <v>servir ses desseins (et construire une vie parfaite)</v>
      </c>
      <c r="Q775" s="432" t="str">
        <f>VLOOKUP(O775,'360'!A300:AN661,13,FALSE)</f>
        <v>B</v>
      </c>
      <c r="R775" s="432" t="str">
        <f>VLOOKUP(O775,'360'!A300:AN661,14,FALSE)</f>
        <v>U</v>
      </c>
      <c r="S775" s="432" t="str">
        <f>VLOOKUP(O775,'360'!A300:AN661,15,FALSE)</f>
        <v>G</v>
      </c>
      <c r="T775" s="432" t="str">
        <f>VLOOKUP(O775,'360'!A300:AN661,16,FALSE)</f>
        <v>W</v>
      </c>
      <c r="U775" s="432" t="str">
        <f>VLOOKUP(O775,'360'!A300:AN661,17,FALSE)</f>
        <v>R</v>
      </c>
      <c r="W775" s="478">
        <f t="shared" si="467"/>
        <v>0.603422013773939</v>
      </c>
      <c r="X775" s="478">
        <f t="shared" si="467"/>
        <v>0.95760470163862677</v>
      </c>
      <c r="Y775" s="478">
        <f t="shared" si="467"/>
        <v>0.29362423788188058</v>
      </c>
      <c r="Z775" s="478">
        <f t="shared" si="461"/>
        <v>0.2515838760986146</v>
      </c>
      <c r="AA775" s="478">
        <f t="shared" si="461"/>
        <v>0.86118025116885033</v>
      </c>
      <c r="AB775" s="1582">
        <f t="shared" si="468"/>
        <v>0.6061833061623948</v>
      </c>
      <c r="AG775" s="1584">
        <f t="shared" si="469"/>
        <v>0.47491107488319306</v>
      </c>
      <c r="AL775" s="497">
        <f t="shared" si="462"/>
        <v>0.6061833061623948</v>
      </c>
      <c r="AM775" s="468">
        <f t="shared" si="470"/>
        <v>0.603422013773939</v>
      </c>
      <c r="AN775" s="468">
        <f t="shared" si="470"/>
        <v>0.95760470163862677</v>
      </c>
      <c r="AO775" s="468">
        <f t="shared" si="470"/>
        <v>0.29362423788188058</v>
      </c>
      <c r="AP775" s="468">
        <f t="shared" si="463"/>
        <v>0.2515838760986146</v>
      </c>
      <c r="AQ775" s="468">
        <f t="shared" si="463"/>
        <v>0.86118025116885033</v>
      </c>
      <c r="AT775" s="498">
        <f t="shared" si="471"/>
        <v>2.51011111</v>
      </c>
      <c r="AU775" s="340">
        <f>VLOOKUP($O775,'360'!$A$2:$AN$363,26,FALSE)/100+1/10^(3+AU$476)</f>
        <v>0.30009999999999998</v>
      </c>
      <c r="AV775" s="340">
        <f>VLOOKUP($O775,'360'!$A$2:$AN$363,27,FALSE)/100+1/10^(3+AV$476)</f>
        <v>0.7000000999999999</v>
      </c>
      <c r="AW775" s="340">
        <f>VLOOKUP($O775,'360'!$A$2:$AN$363,28,FALSE)/100+1/10^(3+AW$476)</f>
        <v>0.81001000000000001</v>
      </c>
      <c r="AX775" s="340">
        <f>VLOOKUP($O775,'360'!$A$2:$AN$363,29,FALSE)/100+1/10^(3+AX$476)</f>
        <v>0.20000001000000001</v>
      </c>
      <c r="AY775" s="340">
        <f>VLOOKUP($O775,'360'!$A$2:$AN$363,30,FALSE)/100+1/10^(3+AY$476)</f>
        <v>0.50000100000000003</v>
      </c>
      <c r="BA775" s="499" t="str">
        <f t="shared" si="464"/>
        <v>BU G WR</v>
      </c>
      <c r="BB775" s="284" t="str">
        <f t="shared" si="465"/>
        <v>servir ses desseins (et construire une vie parfaite)</v>
      </c>
    </row>
    <row r="776" spans="1:54" x14ac:dyDescent="0.15">
      <c r="A776" s="432">
        <v>300</v>
      </c>
      <c r="B776" s="457" t="str">
        <f t="shared" si="455"/>
        <v>BW UR G</v>
      </c>
      <c r="C776" s="284" t="str">
        <f t="shared" si="456"/>
        <v>s'imposer au monde (et réussir coûte que coûte -UB-)</v>
      </c>
      <c r="D776" s="284" t="str">
        <f t="shared" si="457"/>
        <v>être de ceux qui dictent l'ordre (et atteindre ses objectifs avec fermeté)</v>
      </c>
      <c r="E776" s="493">
        <f t="shared" si="458"/>
        <v>0.19981241159071436</v>
      </c>
      <c r="F776" s="480" t="str">
        <f t="shared" si="459"/>
        <v>WB/g</v>
      </c>
      <c r="N776" s="284">
        <f t="shared" si="466"/>
        <v>42</v>
      </c>
      <c r="O776" s="494" t="str">
        <f>'360'!A303</f>
        <v>BU G RW</v>
      </c>
      <c r="P776" s="284" t="str">
        <f t="shared" si="460"/>
        <v>servir ses desseins (et servir ses intérêts)</v>
      </c>
      <c r="Q776" s="432" t="str">
        <f>VLOOKUP(O776,'360'!A301:AN662,13,FALSE)</f>
        <v>B</v>
      </c>
      <c r="R776" s="432" t="str">
        <f>VLOOKUP(O776,'360'!A301:AN662,14,FALSE)</f>
        <v>U</v>
      </c>
      <c r="S776" s="432" t="str">
        <f>VLOOKUP(O776,'360'!A301:AN662,15,FALSE)</f>
        <v>G</v>
      </c>
      <c r="T776" s="432" t="str">
        <f>VLOOKUP(O776,'360'!A301:AN662,16,FALSE)</f>
        <v>R</v>
      </c>
      <c r="U776" s="432" t="str">
        <f>VLOOKUP(O776,'360'!A301:AN662,17,FALSE)</f>
        <v>W</v>
      </c>
      <c r="W776" s="478">
        <f t="shared" si="467"/>
        <v>0.90498224054752174</v>
      </c>
      <c r="X776" s="478">
        <f t="shared" si="467"/>
        <v>0.95760470163862677</v>
      </c>
      <c r="Y776" s="478">
        <f t="shared" si="467"/>
        <v>0.29362423788188058</v>
      </c>
      <c r="Z776" s="478">
        <f t="shared" si="461"/>
        <v>0.37737580785832531</v>
      </c>
      <c r="AA776" s="478">
        <f t="shared" si="461"/>
        <v>0.86118025116885033</v>
      </c>
      <c r="AB776" s="1582">
        <f t="shared" si="468"/>
        <v>0.72347563932155057</v>
      </c>
      <c r="AG776" s="1584">
        <f t="shared" si="469"/>
        <v>0.63130085242873413</v>
      </c>
      <c r="AL776" s="497">
        <f t="shared" si="462"/>
        <v>0.72347563932155057</v>
      </c>
      <c r="AM776" s="468">
        <f t="shared" si="470"/>
        <v>0.90498224054752174</v>
      </c>
      <c r="AN776" s="468">
        <f t="shared" si="470"/>
        <v>0.95760470163862677</v>
      </c>
      <c r="AO776" s="468">
        <f t="shared" si="470"/>
        <v>0.29362423788188058</v>
      </c>
      <c r="AP776" s="468">
        <f t="shared" si="463"/>
        <v>0.37737580785832531</v>
      </c>
      <c r="AQ776" s="468">
        <f t="shared" si="463"/>
        <v>0.86118025116885033</v>
      </c>
      <c r="AT776" s="498">
        <f t="shared" si="471"/>
        <v>2.5101111100000004</v>
      </c>
      <c r="AU776" s="340">
        <f>VLOOKUP($O776,'360'!$A$2:$AN$363,26,FALSE)/100+1/10^(3+AU$476)</f>
        <v>0.2001</v>
      </c>
      <c r="AV776" s="340">
        <f>VLOOKUP($O776,'360'!$A$2:$AN$363,27,FALSE)/100+1/10^(3+AV$476)</f>
        <v>0.7000000999999999</v>
      </c>
      <c r="AW776" s="340">
        <f>VLOOKUP($O776,'360'!$A$2:$AN$363,28,FALSE)/100+1/10^(3+AW$476)</f>
        <v>0.81001000000000001</v>
      </c>
      <c r="AX776" s="340">
        <f>VLOOKUP($O776,'360'!$A$2:$AN$363,29,FALSE)/100+1/10^(3+AX$476)</f>
        <v>0.30000000999999998</v>
      </c>
      <c r="AY776" s="340">
        <f>VLOOKUP($O776,'360'!$A$2:$AN$363,30,FALSE)/100+1/10^(3+AY$476)</f>
        <v>0.50000100000000003</v>
      </c>
      <c r="BA776" s="499" t="str">
        <f t="shared" si="464"/>
        <v>BU G RW</v>
      </c>
      <c r="BB776" s="284" t="str">
        <f t="shared" si="465"/>
        <v>servir ses desseins (et servir ses intérêts)</v>
      </c>
    </row>
    <row r="777" spans="1:54" x14ac:dyDescent="0.15">
      <c r="A777" s="432">
        <v>301</v>
      </c>
      <c r="B777" s="457" t="str">
        <f t="shared" si="455"/>
        <v>W RB UG</v>
      </c>
      <c r="C777" s="284" t="str">
        <f t="shared" si="456"/>
        <v>servir l'ordre (et faire progresser le monde)</v>
      </c>
      <c r="D777" s="284" t="str">
        <f t="shared" si="457"/>
        <v>défendre la paix quel qu'en soit le prix (et servir la société avec fermeté)</v>
      </c>
      <c r="E777" s="493">
        <f t="shared" si="458"/>
        <v>0.19963446668931425</v>
      </c>
      <c r="F777" s="480" t="str">
        <f t="shared" si="459"/>
        <v>W.br</v>
      </c>
      <c r="N777" s="284">
        <f t="shared" si="466"/>
        <v>280</v>
      </c>
      <c r="O777" s="494" t="str">
        <f>'360'!A304</f>
        <v>BR W UG</v>
      </c>
      <c r="P777" s="284" t="str">
        <f t="shared" si="460"/>
        <v>vivre en dirigeant (et s'imposer au monde)</v>
      </c>
      <c r="Q777" s="432" t="str">
        <f>VLOOKUP(O777,'360'!A302:AN663,13,FALSE)</f>
        <v>B</v>
      </c>
      <c r="R777" s="432" t="str">
        <f>VLOOKUP(O777,'360'!A302:AN663,14,FALSE)</f>
        <v>R</v>
      </c>
      <c r="S777" s="432" t="str">
        <f>VLOOKUP(O777,'360'!A302:AN663,15,FALSE)</f>
        <v>W</v>
      </c>
      <c r="T777" s="432" t="str">
        <f>VLOOKUP(O777,'360'!A302:AN663,16,FALSE)</f>
        <v>U</v>
      </c>
      <c r="U777" s="432" t="str">
        <f>VLOOKUP(O777,'360'!A302:AN663,17,FALSE)</f>
        <v>G</v>
      </c>
      <c r="W777" s="478">
        <f t="shared" si="467"/>
        <v>0.36210147237264367</v>
      </c>
      <c r="X777" s="478">
        <f t="shared" si="467"/>
        <v>0.41040209315978415</v>
      </c>
      <c r="Y777" s="478">
        <f t="shared" si="467"/>
        <v>0.29362423788188058</v>
      </c>
      <c r="Z777" s="478">
        <f t="shared" si="461"/>
        <v>0.88054353489716819</v>
      </c>
      <c r="AA777" s="478">
        <f t="shared" si="461"/>
        <v>0.3444731338817747</v>
      </c>
      <c r="AB777" s="1582">
        <f t="shared" si="468"/>
        <v>0.42923657678827387</v>
      </c>
      <c r="AG777" s="1584">
        <f t="shared" si="469"/>
        <v>0.23898210238436515</v>
      </c>
      <c r="AL777" s="497">
        <f t="shared" si="462"/>
        <v>0.42923657678827387</v>
      </c>
      <c r="AM777" s="468">
        <f t="shared" si="470"/>
        <v>0.36210147237264367</v>
      </c>
      <c r="AN777" s="468">
        <f t="shared" si="470"/>
        <v>0.41040209315978415</v>
      </c>
      <c r="AO777" s="468">
        <f t="shared" si="470"/>
        <v>0.29362423788188058</v>
      </c>
      <c r="AP777" s="468">
        <f t="shared" si="463"/>
        <v>0.88054353489716819</v>
      </c>
      <c r="AQ777" s="468">
        <f t="shared" si="463"/>
        <v>0.3444731338817747</v>
      </c>
      <c r="AT777" s="498">
        <f t="shared" si="471"/>
        <v>2.51011111</v>
      </c>
      <c r="AU777" s="340">
        <f>VLOOKUP($O777,'360'!$A$2:$AN$363,26,FALSE)/100+1/10^(3+AU$476)</f>
        <v>0.50009999999999999</v>
      </c>
      <c r="AV777" s="340">
        <f>VLOOKUP($O777,'360'!$A$2:$AN$363,27,FALSE)/100+1/10^(3+AV$476)</f>
        <v>0.30000009999999999</v>
      </c>
      <c r="AW777" s="340">
        <f>VLOOKUP($O777,'360'!$A$2:$AN$363,28,FALSE)/100+1/10^(3+AW$476)</f>
        <v>0.81001000000000001</v>
      </c>
      <c r="AX777" s="340">
        <f>VLOOKUP($O777,'360'!$A$2:$AN$363,29,FALSE)/100+1/10^(3+AX$476)</f>
        <v>0.70000001000000001</v>
      </c>
      <c r="AY777" s="340">
        <f>VLOOKUP($O777,'360'!$A$2:$AN$363,30,FALSE)/100+1/10^(3+AY$476)</f>
        <v>0.20000100000000001</v>
      </c>
      <c r="BA777" s="499" t="str">
        <f t="shared" si="464"/>
        <v>BR W UG</v>
      </c>
      <c r="BB777" s="284" t="str">
        <f t="shared" si="465"/>
        <v>vivre en dirigeant (et s'imposer au monde)</v>
      </c>
    </row>
    <row r="778" spans="1:54" x14ac:dyDescent="0.15">
      <c r="A778" s="432">
        <v>302</v>
      </c>
      <c r="B778" s="457" t="str">
        <f t="shared" si="455"/>
        <v>WB U RG</v>
      </c>
      <c r="C778" s="284" t="str">
        <f t="shared" si="456"/>
        <v>avoir une position de pouvoir -WB- (et apporter de l'ordre au monde)</v>
      </c>
      <c r="D778" s="284" t="str">
        <f t="shared" si="457"/>
        <v>exercer une place de pouvoir élevée (et rendre l'organisation efficace)</v>
      </c>
      <c r="E778" s="493">
        <f t="shared" si="458"/>
        <v>0.19753018677922776</v>
      </c>
      <c r="F778" s="480" t="str">
        <f t="shared" si="459"/>
        <v>WB.u</v>
      </c>
      <c r="N778" s="284">
        <f t="shared" si="466"/>
        <v>295</v>
      </c>
      <c r="O778" s="494" t="str">
        <f>'360'!A305</f>
        <v>BR W GU</v>
      </c>
      <c r="P778" s="284" t="str">
        <f t="shared" si="460"/>
        <v>vivre en dirigeant (et être parmi les puissants)</v>
      </c>
      <c r="Q778" s="432" t="str">
        <f>VLOOKUP(O778,'360'!A303:AN664,13,FALSE)</f>
        <v>B</v>
      </c>
      <c r="R778" s="432" t="str">
        <f>VLOOKUP(O778,'360'!A303:AN664,14,FALSE)</f>
        <v>R</v>
      </c>
      <c r="S778" s="432" t="str">
        <f>VLOOKUP(O778,'360'!A303:AN664,15,FALSE)</f>
        <v>W</v>
      </c>
      <c r="T778" s="432" t="str">
        <f>VLOOKUP(O778,'360'!A303:AN664,16,FALSE)</f>
        <v>G</v>
      </c>
      <c r="U778" s="432" t="str">
        <f>VLOOKUP(O778,'360'!A303:AN664,17,FALSE)</f>
        <v>U</v>
      </c>
      <c r="W778" s="478">
        <f t="shared" si="467"/>
        <v>0.36210147237264367</v>
      </c>
      <c r="X778" s="478">
        <f t="shared" si="467"/>
        <v>0.2736014410400735</v>
      </c>
      <c r="Y778" s="478">
        <f t="shared" si="467"/>
        <v>0.29362423788188058</v>
      </c>
      <c r="Z778" s="478">
        <f t="shared" si="461"/>
        <v>0.88054353489716819</v>
      </c>
      <c r="AA778" s="478">
        <f t="shared" si="461"/>
        <v>0.51670883964413317</v>
      </c>
      <c r="AB778" s="1582">
        <f t="shared" si="468"/>
        <v>0.40423878327384155</v>
      </c>
      <c r="AG778" s="1584">
        <f t="shared" si="469"/>
        <v>0.20565171103178873</v>
      </c>
      <c r="AL778" s="497">
        <f t="shared" si="462"/>
        <v>0.40423878327384155</v>
      </c>
      <c r="AM778" s="468">
        <f t="shared" si="470"/>
        <v>0.36210147237264367</v>
      </c>
      <c r="AN778" s="468">
        <f t="shared" si="470"/>
        <v>0.2736014410400735</v>
      </c>
      <c r="AO778" s="468">
        <f t="shared" si="470"/>
        <v>0.29362423788188058</v>
      </c>
      <c r="AP778" s="468">
        <f t="shared" si="463"/>
        <v>0.88054353489716819</v>
      </c>
      <c r="AQ778" s="468">
        <f t="shared" si="463"/>
        <v>0.51670883964413317</v>
      </c>
      <c r="AT778" s="498">
        <f t="shared" si="471"/>
        <v>2.51011111</v>
      </c>
      <c r="AU778" s="340">
        <f>VLOOKUP($O778,'360'!$A$2:$AN$363,26,FALSE)/100+1/10^(3+AU$476)</f>
        <v>0.50009999999999999</v>
      </c>
      <c r="AV778" s="340">
        <f>VLOOKUP($O778,'360'!$A$2:$AN$363,27,FALSE)/100+1/10^(3+AV$476)</f>
        <v>0.20000010000000001</v>
      </c>
      <c r="AW778" s="340">
        <f>VLOOKUP($O778,'360'!$A$2:$AN$363,28,FALSE)/100+1/10^(3+AW$476)</f>
        <v>0.81001000000000001</v>
      </c>
      <c r="AX778" s="340">
        <f>VLOOKUP($O778,'360'!$A$2:$AN$363,29,FALSE)/100+1/10^(3+AX$476)</f>
        <v>0.70000001000000001</v>
      </c>
      <c r="AY778" s="340">
        <f>VLOOKUP($O778,'360'!$A$2:$AN$363,30,FALSE)/100+1/10^(3+AY$476)</f>
        <v>0.30000099999999996</v>
      </c>
      <c r="BA778" s="499" t="str">
        <f t="shared" si="464"/>
        <v>BR W GU</v>
      </c>
      <c r="BB778" s="284" t="str">
        <f t="shared" si="465"/>
        <v>vivre en dirigeant (et être parmi les puissants)</v>
      </c>
    </row>
    <row r="779" spans="1:54" x14ac:dyDescent="0.15">
      <c r="A779" s="432">
        <v>303</v>
      </c>
      <c r="B779" s="457" t="str">
        <f t="shared" si="455"/>
        <v>WB UR G</v>
      </c>
      <c r="C779" s="284" t="str">
        <f t="shared" si="456"/>
        <v>s'imposer au monde (et apporter de l'ordre au monde)</v>
      </c>
      <c r="D779" s="284" t="str">
        <f t="shared" si="457"/>
        <v>être de ceux qui dictent l'ordre (et rendre l'organisation efficace)</v>
      </c>
      <c r="E779" s="493">
        <f t="shared" si="458"/>
        <v>0.19650664417143693</v>
      </c>
      <c r="F779" s="480" t="str">
        <f t="shared" si="459"/>
        <v>WB/g</v>
      </c>
      <c r="N779" s="284">
        <f t="shared" si="466"/>
        <v>147</v>
      </c>
      <c r="O779" s="494" t="str">
        <f>'360'!A306</f>
        <v>BR U WG</v>
      </c>
      <c r="P779" s="284" t="str">
        <f t="shared" si="460"/>
        <v>réussir toute entreprise (et réussir coûte que coûte -UB-)</v>
      </c>
      <c r="Q779" s="432" t="str">
        <f>VLOOKUP(O779,'360'!A304:AN665,13,FALSE)</f>
        <v>B</v>
      </c>
      <c r="R779" s="432" t="str">
        <f>VLOOKUP(O779,'360'!A304:AN665,14,FALSE)</f>
        <v>R</v>
      </c>
      <c r="S779" s="432" t="str">
        <f>VLOOKUP(O779,'360'!A304:AN665,15,FALSE)</f>
        <v>U</v>
      </c>
      <c r="T779" s="432" t="str">
        <f>VLOOKUP(O779,'360'!A304:AN665,16,FALSE)</f>
        <v>W</v>
      </c>
      <c r="U779" s="432" t="str">
        <f>VLOOKUP(O779,'360'!A304:AN665,17,FALSE)</f>
        <v>G</v>
      </c>
      <c r="W779" s="478">
        <f t="shared" si="467"/>
        <v>0.603422013773939</v>
      </c>
      <c r="X779" s="478">
        <f t="shared" si="467"/>
        <v>0.68400339739920546</v>
      </c>
      <c r="Y779" s="478">
        <f t="shared" si="467"/>
        <v>0.29362423788188058</v>
      </c>
      <c r="Z779" s="478">
        <f t="shared" si="461"/>
        <v>0.88054353489716819</v>
      </c>
      <c r="AA779" s="478">
        <f t="shared" si="461"/>
        <v>0.3444731338817747</v>
      </c>
      <c r="AB779" s="1582">
        <f t="shared" si="468"/>
        <v>0.5826371050525514</v>
      </c>
      <c r="AG779" s="1584">
        <f t="shared" si="469"/>
        <v>0.44351614007006851</v>
      </c>
      <c r="AL779" s="497">
        <f t="shared" si="462"/>
        <v>0.5826371050525514</v>
      </c>
      <c r="AM779" s="468">
        <f t="shared" si="470"/>
        <v>0.603422013773939</v>
      </c>
      <c r="AN779" s="468">
        <f t="shared" si="470"/>
        <v>0.68400339739920546</v>
      </c>
      <c r="AO779" s="468">
        <f t="shared" si="470"/>
        <v>0.29362423788188058</v>
      </c>
      <c r="AP779" s="468">
        <f t="shared" si="463"/>
        <v>0.88054353489716819</v>
      </c>
      <c r="AQ779" s="468">
        <f t="shared" si="463"/>
        <v>0.3444731338817747</v>
      </c>
      <c r="AT779" s="498">
        <f t="shared" si="471"/>
        <v>2.51011111</v>
      </c>
      <c r="AU779" s="340">
        <f>VLOOKUP($O779,'360'!$A$2:$AN$363,26,FALSE)/100+1/10^(3+AU$476)</f>
        <v>0.30009999999999998</v>
      </c>
      <c r="AV779" s="340">
        <f>VLOOKUP($O779,'360'!$A$2:$AN$363,27,FALSE)/100+1/10^(3+AV$476)</f>
        <v>0.50000009999999995</v>
      </c>
      <c r="AW779" s="340">
        <f>VLOOKUP($O779,'360'!$A$2:$AN$363,28,FALSE)/100+1/10^(3+AW$476)</f>
        <v>0.81001000000000001</v>
      </c>
      <c r="AX779" s="340">
        <f>VLOOKUP($O779,'360'!$A$2:$AN$363,29,FALSE)/100+1/10^(3+AX$476)</f>
        <v>0.70000001000000001</v>
      </c>
      <c r="AY779" s="340">
        <f>VLOOKUP($O779,'360'!$A$2:$AN$363,30,FALSE)/100+1/10^(3+AY$476)</f>
        <v>0.20000100000000001</v>
      </c>
      <c r="BA779" s="499" t="str">
        <f t="shared" si="464"/>
        <v>BR U WG</v>
      </c>
      <c r="BB779" s="284" t="str">
        <f t="shared" si="465"/>
        <v>réussir toute entreprise (et réussir coûte que coûte -UB-)</v>
      </c>
    </row>
    <row r="780" spans="1:54" x14ac:dyDescent="0.15">
      <c r="A780" s="432">
        <v>304</v>
      </c>
      <c r="B780" s="457" t="str">
        <f t="shared" si="455"/>
        <v>BR WG U</v>
      </c>
      <c r="C780" s="284" t="str">
        <f t="shared" si="456"/>
        <v>avoir de suite (et être parmi les puissants)</v>
      </c>
      <c r="D780" s="284" t="str">
        <f t="shared" si="457"/>
        <v>obtenir satisfaction -peu importe comment- (et être de ceux qui ont le pouvoir)</v>
      </c>
      <c r="E780" s="493">
        <f t="shared" si="458"/>
        <v>0.19541963043895957</v>
      </c>
      <c r="F780" s="480" t="str">
        <f t="shared" si="459"/>
        <v>BR/u</v>
      </c>
      <c r="N780" s="284">
        <f t="shared" si="466"/>
        <v>57</v>
      </c>
      <c r="O780" s="494" t="str">
        <f>'360'!A307</f>
        <v>BR U GW</v>
      </c>
      <c r="P780" s="284" t="str">
        <f t="shared" si="460"/>
        <v>réussir toute entreprise (et suivre ses plans)</v>
      </c>
      <c r="Q780" s="432" t="str">
        <f>VLOOKUP(O780,'360'!A305:AN666,13,FALSE)</f>
        <v>B</v>
      </c>
      <c r="R780" s="432" t="str">
        <f>VLOOKUP(O780,'360'!A305:AN666,14,FALSE)</f>
        <v>R</v>
      </c>
      <c r="S780" s="432" t="str">
        <f>VLOOKUP(O780,'360'!A305:AN666,15,FALSE)</f>
        <v>U</v>
      </c>
      <c r="T780" s="432" t="str">
        <f>VLOOKUP(O780,'360'!A305:AN666,16,FALSE)</f>
        <v>G</v>
      </c>
      <c r="U780" s="432" t="str">
        <f>VLOOKUP(O780,'360'!A305:AN666,17,FALSE)</f>
        <v>W</v>
      </c>
      <c r="W780" s="478">
        <f t="shared" si="467"/>
        <v>0.90498224054752174</v>
      </c>
      <c r="X780" s="478">
        <f t="shared" si="467"/>
        <v>0.68400339739920546</v>
      </c>
      <c r="Y780" s="478">
        <f t="shared" si="467"/>
        <v>0.29362423788188058</v>
      </c>
      <c r="Z780" s="478">
        <f t="shared" si="461"/>
        <v>0.88054353489716819</v>
      </c>
      <c r="AA780" s="478">
        <f t="shared" si="461"/>
        <v>0.51670883964413317</v>
      </c>
      <c r="AB780" s="1582">
        <f t="shared" si="468"/>
        <v>0.6946395610279027</v>
      </c>
      <c r="AG780" s="1584">
        <f t="shared" si="469"/>
        <v>0.59285274803720356</v>
      </c>
      <c r="AL780" s="497">
        <f t="shared" si="462"/>
        <v>0.6946395610279027</v>
      </c>
      <c r="AM780" s="468">
        <f t="shared" si="470"/>
        <v>0.90498224054752174</v>
      </c>
      <c r="AN780" s="468">
        <f t="shared" si="470"/>
        <v>0.68400339739920546</v>
      </c>
      <c r="AO780" s="468">
        <f t="shared" si="470"/>
        <v>0.29362423788188058</v>
      </c>
      <c r="AP780" s="468">
        <f t="shared" si="463"/>
        <v>0.88054353489716819</v>
      </c>
      <c r="AQ780" s="468">
        <f t="shared" si="463"/>
        <v>0.51670883964413317</v>
      </c>
      <c r="AT780" s="498">
        <f t="shared" si="471"/>
        <v>2.51011111</v>
      </c>
      <c r="AU780" s="340">
        <f>VLOOKUP($O780,'360'!$A$2:$AN$363,26,FALSE)/100+1/10^(3+AU$476)</f>
        <v>0.2001</v>
      </c>
      <c r="AV780" s="340">
        <f>VLOOKUP($O780,'360'!$A$2:$AN$363,27,FALSE)/100+1/10^(3+AV$476)</f>
        <v>0.50000009999999995</v>
      </c>
      <c r="AW780" s="340">
        <f>VLOOKUP($O780,'360'!$A$2:$AN$363,28,FALSE)/100+1/10^(3+AW$476)</f>
        <v>0.81001000000000001</v>
      </c>
      <c r="AX780" s="340">
        <f>VLOOKUP($O780,'360'!$A$2:$AN$363,29,FALSE)/100+1/10^(3+AX$476)</f>
        <v>0.70000001000000001</v>
      </c>
      <c r="AY780" s="340">
        <f>VLOOKUP($O780,'360'!$A$2:$AN$363,30,FALSE)/100+1/10^(3+AY$476)</f>
        <v>0.30000099999999996</v>
      </c>
      <c r="BA780" s="499" t="str">
        <f t="shared" si="464"/>
        <v>BR U GW</v>
      </c>
      <c r="BB780" s="284" t="str">
        <f t="shared" si="465"/>
        <v>réussir toute entreprise (et suivre ses plans)</v>
      </c>
    </row>
    <row r="781" spans="1:54" x14ac:dyDescent="0.15">
      <c r="A781" s="432">
        <v>305</v>
      </c>
      <c r="B781" s="457" t="str">
        <f t="shared" si="455"/>
        <v>BW U GR</v>
      </c>
      <c r="C781" s="284" t="str">
        <f t="shared" si="456"/>
        <v>avoir une position de pouvoir -WB- (et réaliser ses ambitions)</v>
      </c>
      <c r="D781" s="284" t="str">
        <f t="shared" si="457"/>
        <v>exercer une place de pouvoir élevée (et atteindre ses objectifs avec discipline)</v>
      </c>
      <c r="E781" s="493">
        <f t="shared" si="458"/>
        <v>0.1937827846200996</v>
      </c>
      <c r="F781" s="480" t="str">
        <f t="shared" si="459"/>
        <v>WB.u</v>
      </c>
      <c r="N781" s="284">
        <f t="shared" si="466"/>
        <v>217</v>
      </c>
      <c r="O781" s="494" t="str">
        <f>'360'!A308</f>
        <v>BR G WU</v>
      </c>
      <c r="P781" s="284" t="str">
        <f t="shared" si="460"/>
        <v>vivre en conquérant (et s'enrichir)</v>
      </c>
      <c r="Q781" s="432" t="str">
        <f>VLOOKUP(O781,'360'!A306:AN667,13,FALSE)</f>
        <v>B</v>
      </c>
      <c r="R781" s="432" t="str">
        <f>VLOOKUP(O781,'360'!A306:AN667,14,FALSE)</f>
        <v>R</v>
      </c>
      <c r="S781" s="432" t="str">
        <f>VLOOKUP(O781,'360'!A306:AN667,15,FALSE)</f>
        <v>G</v>
      </c>
      <c r="T781" s="432" t="str">
        <f>VLOOKUP(O781,'360'!A306:AN667,16,FALSE)</f>
        <v>W</v>
      </c>
      <c r="U781" s="432" t="str">
        <f>VLOOKUP(O781,'360'!A306:AN667,17,FALSE)</f>
        <v>U</v>
      </c>
      <c r="W781" s="478">
        <f t="shared" si="467"/>
        <v>0.603422013773939</v>
      </c>
      <c r="X781" s="478">
        <f t="shared" si="467"/>
        <v>0.2736014410400735</v>
      </c>
      <c r="Y781" s="478">
        <f t="shared" si="467"/>
        <v>0.29362423788188058</v>
      </c>
      <c r="Z781" s="478">
        <f t="shared" si="461"/>
        <v>0.88054353489716819</v>
      </c>
      <c r="AA781" s="478">
        <f t="shared" si="461"/>
        <v>0.86118025116885033</v>
      </c>
      <c r="AB781" s="1582">
        <f t="shared" si="468"/>
        <v>0.50764372450925455</v>
      </c>
      <c r="AG781" s="1584">
        <f t="shared" si="469"/>
        <v>0.34352496601233939</v>
      </c>
      <c r="AL781" s="497">
        <f t="shared" si="462"/>
        <v>0.50764372450925455</v>
      </c>
      <c r="AM781" s="468">
        <f t="shared" si="470"/>
        <v>0.603422013773939</v>
      </c>
      <c r="AN781" s="468">
        <f t="shared" si="470"/>
        <v>0.2736014410400735</v>
      </c>
      <c r="AO781" s="468">
        <f t="shared" si="470"/>
        <v>0.29362423788188058</v>
      </c>
      <c r="AP781" s="468">
        <f t="shared" si="463"/>
        <v>0.88054353489716819</v>
      </c>
      <c r="AQ781" s="468">
        <f t="shared" si="463"/>
        <v>0.86118025116885033</v>
      </c>
      <c r="AT781" s="498">
        <f t="shared" si="471"/>
        <v>2.5101111100000004</v>
      </c>
      <c r="AU781" s="340">
        <f>VLOOKUP($O781,'360'!$A$2:$AN$363,26,FALSE)/100+1/10^(3+AU$476)</f>
        <v>0.30009999999999998</v>
      </c>
      <c r="AV781" s="340">
        <f>VLOOKUP($O781,'360'!$A$2:$AN$363,27,FALSE)/100+1/10^(3+AV$476)</f>
        <v>0.20000010000000001</v>
      </c>
      <c r="AW781" s="340">
        <f>VLOOKUP($O781,'360'!$A$2:$AN$363,28,FALSE)/100+1/10^(3+AW$476)</f>
        <v>0.81001000000000001</v>
      </c>
      <c r="AX781" s="340">
        <f>VLOOKUP($O781,'360'!$A$2:$AN$363,29,FALSE)/100+1/10^(3+AX$476)</f>
        <v>0.70000001000000001</v>
      </c>
      <c r="AY781" s="340">
        <f>VLOOKUP($O781,'360'!$A$2:$AN$363,30,FALSE)/100+1/10^(3+AY$476)</f>
        <v>0.50000100000000003</v>
      </c>
      <c r="BA781" s="499" t="str">
        <f t="shared" si="464"/>
        <v>BR G WU</v>
      </c>
      <c r="BB781" s="284" t="str">
        <f t="shared" si="465"/>
        <v>vivre en conquérant (et s'enrichir)</v>
      </c>
    </row>
    <row r="782" spans="1:54" x14ac:dyDescent="0.15">
      <c r="A782" s="432">
        <v>306</v>
      </c>
      <c r="B782" s="457" t="str">
        <f t="shared" si="455"/>
        <v>GW BU R</v>
      </c>
      <c r="C782" s="284" t="str">
        <f t="shared" si="456"/>
        <v>vivre en accord (et construire une vie parfaite)</v>
      </c>
      <c r="D782" s="284" t="str">
        <f t="shared" si="457"/>
        <v>être sain et probe (et organiser une vie de satisfaction)</v>
      </c>
      <c r="E782" s="493">
        <f t="shared" si="458"/>
        <v>0.19361158114870416</v>
      </c>
      <c r="F782" s="480" t="str">
        <f t="shared" si="459"/>
        <v>GW/r</v>
      </c>
      <c r="N782" s="284">
        <f t="shared" si="466"/>
        <v>93</v>
      </c>
      <c r="O782" s="494" t="str">
        <f>'360'!A309</f>
        <v>BR G UW</v>
      </c>
      <c r="P782" s="284" t="str">
        <f t="shared" si="460"/>
        <v>vivre en conquérant (et servir ses intérêts)</v>
      </c>
      <c r="Q782" s="432" t="str">
        <f>VLOOKUP(O782,'360'!A307:AN668,13,FALSE)</f>
        <v>B</v>
      </c>
      <c r="R782" s="432" t="str">
        <f>VLOOKUP(O782,'360'!A307:AN668,14,FALSE)</f>
        <v>R</v>
      </c>
      <c r="S782" s="432" t="str">
        <f>VLOOKUP(O782,'360'!A307:AN668,15,FALSE)</f>
        <v>G</v>
      </c>
      <c r="T782" s="432" t="str">
        <f>VLOOKUP(O782,'360'!A307:AN668,16,FALSE)</f>
        <v>U</v>
      </c>
      <c r="U782" s="432" t="str">
        <f>VLOOKUP(O782,'360'!A307:AN668,17,FALSE)</f>
        <v>W</v>
      </c>
      <c r="W782" s="478">
        <f t="shared" si="467"/>
        <v>0.90498224054752174</v>
      </c>
      <c r="X782" s="478">
        <f t="shared" si="467"/>
        <v>0.41040209315978415</v>
      </c>
      <c r="Y782" s="478">
        <f t="shared" si="467"/>
        <v>0.29362423788188058</v>
      </c>
      <c r="Z782" s="478">
        <f t="shared" si="461"/>
        <v>0.88054353489716819</v>
      </c>
      <c r="AA782" s="478">
        <f t="shared" si="461"/>
        <v>0.86118025116885033</v>
      </c>
      <c r="AB782" s="1582">
        <f t="shared" si="468"/>
        <v>0.64464397399903817</v>
      </c>
      <c r="AG782" s="1584">
        <f t="shared" si="469"/>
        <v>0.52619196533205093</v>
      </c>
      <c r="AL782" s="497">
        <f t="shared" si="462"/>
        <v>0.64464397399903817</v>
      </c>
      <c r="AM782" s="468">
        <f t="shared" si="470"/>
        <v>0.90498224054752174</v>
      </c>
      <c r="AN782" s="468">
        <f t="shared" si="470"/>
        <v>0.41040209315978415</v>
      </c>
      <c r="AO782" s="468">
        <f t="shared" si="470"/>
        <v>0.29362423788188058</v>
      </c>
      <c r="AP782" s="468">
        <f t="shared" si="463"/>
        <v>0.88054353489716819</v>
      </c>
      <c r="AQ782" s="468">
        <f t="shared" si="463"/>
        <v>0.86118025116885033</v>
      </c>
      <c r="AT782" s="498">
        <f t="shared" si="471"/>
        <v>2.5101111100000004</v>
      </c>
      <c r="AU782" s="340">
        <f>VLOOKUP($O782,'360'!$A$2:$AN$363,26,FALSE)/100+1/10^(3+AU$476)</f>
        <v>0.2001</v>
      </c>
      <c r="AV782" s="340">
        <f>VLOOKUP($O782,'360'!$A$2:$AN$363,27,FALSE)/100+1/10^(3+AV$476)</f>
        <v>0.30000009999999999</v>
      </c>
      <c r="AW782" s="340">
        <f>VLOOKUP($O782,'360'!$A$2:$AN$363,28,FALSE)/100+1/10^(3+AW$476)</f>
        <v>0.81001000000000001</v>
      </c>
      <c r="AX782" s="340">
        <f>VLOOKUP($O782,'360'!$A$2:$AN$363,29,FALSE)/100+1/10^(3+AX$476)</f>
        <v>0.70000001000000001</v>
      </c>
      <c r="AY782" s="340">
        <f>VLOOKUP($O782,'360'!$A$2:$AN$363,30,FALSE)/100+1/10^(3+AY$476)</f>
        <v>0.50000100000000003</v>
      </c>
      <c r="BA782" s="499" t="str">
        <f t="shared" si="464"/>
        <v>BR G UW</v>
      </c>
      <c r="BB782" s="284" t="str">
        <f t="shared" si="465"/>
        <v>vivre en conquérant (et servir ses intérêts)</v>
      </c>
    </row>
    <row r="783" spans="1:54" x14ac:dyDescent="0.15">
      <c r="A783" s="432">
        <v>307</v>
      </c>
      <c r="B783" s="457" t="str">
        <f t="shared" si="455"/>
        <v>WR B GU</v>
      </c>
      <c r="C783" s="284" t="str">
        <f t="shared" si="456"/>
        <v>sauver le monde (et être parmi les puissants)</v>
      </c>
      <c r="D783" s="284" t="str">
        <f t="shared" si="457"/>
        <v>aider la société -même à son insu- (et être de ceux qui ont le pouvoir)</v>
      </c>
      <c r="E783" s="493">
        <f t="shared" si="458"/>
        <v>0.19261219715258479</v>
      </c>
      <c r="F783" s="480" t="str">
        <f t="shared" si="459"/>
        <v>RW.b</v>
      </c>
      <c r="N783" s="284">
        <f t="shared" si="466"/>
        <v>319</v>
      </c>
      <c r="O783" s="494" t="str">
        <f>'360'!A310</f>
        <v>BG W UR</v>
      </c>
      <c r="P783" s="284" t="str">
        <f t="shared" si="460"/>
        <v>être central (et gouverner le monde)</v>
      </c>
      <c r="Q783" s="432" t="str">
        <f>VLOOKUP(O783,'360'!A308:AN669,13,FALSE)</f>
        <v>B</v>
      </c>
      <c r="R783" s="432" t="str">
        <f>VLOOKUP(O783,'360'!A308:AN669,14,FALSE)</f>
        <v>G</v>
      </c>
      <c r="S783" s="432" t="str">
        <f>VLOOKUP(O783,'360'!A308:AN669,15,FALSE)</f>
        <v>W</v>
      </c>
      <c r="T783" s="432" t="str">
        <f>VLOOKUP(O783,'360'!A308:AN669,16,FALSE)</f>
        <v>U</v>
      </c>
      <c r="U783" s="432" t="str">
        <f>VLOOKUP(O783,'360'!A308:AN669,17,FALSE)</f>
        <v>R</v>
      </c>
      <c r="W783" s="478">
        <f t="shared" si="467"/>
        <v>0.36210147237264367</v>
      </c>
      <c r="X783" s="478">
        <f t="shared" si="467"/>
        <v>0.41040209315978415</v>
      </c>
      <c r="Y783" s="478">
        <f t="shared" si="467"/>
        <v>0.29362423788188058</v>
      </c>
      <c r="Z783" s="478">
        <f t="shared" si="461"/>
        <v>0.2515838760986146</v>
      </c>
      <c r="AA783" s="478">
        <f t="shared" si="461"/>
        <v>0.82942696546851902</v>
      </c>
      <c r="AB783" s="1582">
        <f t="shared" si="468"/>
        <v>0.37770554438758303</v>
      </c>
      <c r="AG783" s="1584">
        <f t="shared" si="469"/>
        <v>0.17027405918344404</v>
      </c>
      <c r="AL783" s="497">
        <f t="shared" si="462"/>
        <v>0.37770554438758303</v>
      </c>
      <c r="AM783" s="468">
        <f t="shared" si="470"/>
        <v>0.36210147237264367</v>
      </c>
      <c r="AN783" s="468">
        <f t="shared" si="470"/>
        <v>0.41040209315978415</v>
      </c>
      <c r="AO783" s="468">
        <f t="shared" si="470"/>
        <v>0.29362423788188058</v>
      </c>
      <c r="AP783" s="468">
        <f t="shared" si="463"/>
        <v>0.2515838760986146</v>
      </c>
      <c r="AQ783" s="468">
        <f t="shared" si="463"/>
        <v>0.82942696546851902</v>
      </c>
      <c r="AT783" s="498">
        <f t="shared" si="471"/>
        <v>2.51011111</v>
      </c>
      <c r="AU783" s="340">
        <f>VLOOKUP($O783,'360'!$A$2:$AN$363,26,FALSE)/100+1/10^(3+AU$476)</f>
        <v>0.50009999999999999</v>
      </c>
      <c r="AV783" s="340">
        <f>VLOOKUP($O783,'360'!$A$2:$AN$363,27,FALSE)/100+1/10^(3+AV$476)</f>
        <v>0.30000009999999999</v>
      </c>
      <c r="AW783" s="340">
        <f>VLOOKUP($O783,'360'!$A$2:$AN$363,28,FALSE)/100+1/10^(3+AW$476)</f>
        <v>0.81001000000000001</v>
      </c>
      <c r="AX783" s="340">
        <f>VLOOKUP($O783,'360'!$A$2:$AN$363,29,FALSE)/100+1/10^(3+AX$476)</f>
        <v>0.20000001000000001</v>
      </c>
      <c r="AY783" s="340">
        <f>VLOOKUP($O783,'360'!$A$2:$AN$363,30,FALSE)/100+1/10^(3+AY$476)</f>
        <v>0.70000099999999998</v>
      </c>
      <c r="BA783" s="499" t="str">
        <f t="shared" si="464"/>
        <v>BG W UR</v>
      </c>
      <c r="BB783" s="284" t="str">
        <f t="shared" si="465"/>
        <v>être central (et gouverner le monde)</v>
      </c>
    </row>
    <row r="784" spans="1:54" x14ac:dyDescent="0.15">
      <c r="A784" s="432">
        <v>308</v>
      </c>
      <c r="B784" s="457" t="str">
        <f t="shared" si="455"/>
        <v>WB U GR</v>
      </c>
      <c r="C784" s="284" t="str">
        <f t="shared" si="456"/>
        <v>avoir une position de pouvoir -WB- (et structurer le monde -WU-)</v>
      </c>
      <c r="D784" s="284" t="str">
        <f t="shared" si="457"/>
        <v>exercer une place de pouvoir élevée (et travailler au bon ordre du monde)</v>
      </c>
      <c r="E784" s="493">
        <f t="shared" si="458"/>
        <v>0.19047701720082219</v>
      </c>
      <c r="F784" s="480" t="str">
        <f t="shared" si="459"/>
        <v>WB.u</v>
      </c>
      <c r="N784" s="284">
        <f t="shared" si="466"/>
        <v>335</v>
      </c>
      <c r="O784" s="494" t="str">
        <f>'360'!A311</f>
        <v>BG W RU</v>
      </c>
      <c r="P784" s="284" t="str">
        <f t="shared" si="460"/>
        <v>être central (et être parmi les puissants)</v>
      </c>
      <c r="Q784" s="432" t="str">
        <f>VLOOKUP(O784,'360'!A309:AN670,13,FALSE)</f>
        <v>B</v>
      </c>
      <c r="R784" s="432" t="str">
        <f>VLOOKUP(O784,'360'!A309:AN670,14,FALSE)</f>
        <v>G</v>
      </c>
      <c r="S784" s="432" t="str">
        <f>VLOOKUP(O784,'360'!A309:AN670,15,FALSE)</f>
        <v>W</v>
      </c>
      <c r="T784" s="432" t="str">
        <f>VLOOKUP(O784,'360'!A309:AN670,16,FALSE)</f>
        <v>R</v>
      </c>
      <c r="U784" s="432" t="str">
        <f>VLOOKUP(O784,'360'!A309:AN670,17,FALSE)</f>
        <v>U</v>
      </c>
      <c r="W784" s="478">
        <f t="shared" si="467"/>
        <v>0.36210147237264367</v>
      </c>
      <c r="X784" s="478">
        <f t="shared" si="467"/>
        <v>0.2736014410400735</v>
      </c>
      <c r="Y784" s="478">
        <f t="shared" si="467"/>
        <v>0.29362423788188058</v>
      </c>
      <c r="Z784" s="478">
        <f t="shared" si="461"/>
        <v>0.37737580785832531</v>
      </c>
      <c r="AA784" s="478">
        <f t="shared" si="461"/>
        <v>0.82942696546851902</v>
      </c>
      <c r="AB784" s="1582">
        <f t="shared" si="468"/>
        <v>0.3579976280569549</v>
      </c>
      <c r="AG784" s="1584">
        <f t="shared" si="469"/>
        <v>0.14399683740927319</v>
      </c>
      <c r="AL784" s="497">
        <f t="shared" si="462"/>
        <v>0.3579976280569549</v>
      </c>
      <c r="AM784" s="468">
        <f t="shared" si="470"/>
        <v>0.36210147237264367</v>
      </c>
      <c r="AN784" s="468">
        <f t="shared" si="470"/>
        <v>0.2736014410400735</v>
      </c>
      <c r="AO784" s="468">
        <f t="shared" si="470"/>
        <v>0.29362423788188058</v>
      </c>
      <c r="AP784" s="468">
        <f t="shared" si="463"/>
        <v>0.37737580785832531</v>
      </c>
      <c r="AQ784" s="468">
        <f t="shared" si="463"/>
        <v>0.82942696546851902</v>
      </c>
      <c r="AT784" s="498">
        <f t="shared" si="471"/>
        <v>2.51011111</v>
      </c>
      <c r="AU784" s="340">
        <f>VLOOKUP($O784,'360'!$A$2:$AN$363,26,FALSE)/100+1/10^(3+AU$476)</f>
        <v>0.50009999999999999</v>
      </c>
      <c r="AV784" s="340">
        <f>VLOOKUP($O784,'360'!$A$2:$AN$363,27,FALSE)/100+1/10^(3+AV$476)</f>
        <v>0.20000010000000001</v>
      </c>
      <c r="AW784" s="340">
        <f>VLOOKUP($O784,'360'!$A$2:$AN$363,28,FALSE)/100+1/10^(3+AW$476)</f>
        <v>0.81001000000000001</v>
      </c>
      <c r="AX784" s="340">
        <f>VLOOKUP($O784,'360'!$A$2:$AN$363,29,FALSE)/100+1/10^(3+AX$476)</f>
        <v>0.30000000999999998</v>
      </c>
      <c r="AY784" s="340">
        <f>VLOOKUP($O784,'360'!$A$2:$AN$363,30,FALSE)/100+1/10^(3+AY$476)</f>
        <v>0.70000099999999998</v>
      </c>
      <c r="BA784" s="499" t="str">
        <f t="shared" si="464"/>
        <v>BG W RU</v>
      </c>
      <c r="BB784" s="284" t="str">
        <f t="shared" si="465"/>
        <v>être central (et être parmi les puissants)</v>
      </c>
    </row>
    <row r="785" spans="1:54" x14ac:dyDescent="0.15">
      <c r="A785" s="432">
        <v>309</v>
      </c>
      <c r="B785" s="457" t="str">
        <f t="shared" si="455"/>
        <v>WG BU R</v>
      </c>
      <c r="C785" s="284" t="str">
        <f t="shared" si="456"/>
        <v>vivre en accord (et gouverner le monde)</v>
      </c>
      <c r="D785" s="284" t="str">
        <f t="shared" si="457"/>
        <v>être sain et probe (et être parmi les rares qui prennent les décisions)</v>
      </c>
      <c r="E785" s="493">
        <f t="shared" si="458"/>
        <v>0.18801401046353514</v>
      </c>
      <c r="F785" s="480" t="str">
        <f t="shared" si="459"/>
        <v>GW/r</v>
      </c>
      <c r="N785" s="284">
        <f t="shared" si="466"/>
        <v>197</v>
      </c>
      <c r="O785" s="494" t="str">
        <f>'360'!A312</f>
        <v>BG U WR</v>
      </c>
      <c r="P785" s="284" t="str">
        <f t="shared" si="460"/>
        <v>être prospère (et réaliser ses ambitions)</v>
      </c>
      <c r="Q785" s="432" t="str">
        <f>VLOOKUP(O785,'360'!A310:AN671,13,FALSE)</f>
        <v>B</v>
      </c>
      <c r="R785" s="432" t="str">
        <f>VLOOKUP(O785,'360'!A310:AN671,14,FALSE)</f>
        <v>G</v>
      </c>
      <c r="S785" s="432" t="str">
        <f>VLOOKUP(O785,'360'!A310:AN671,15,FALSE)</f>
        <v>U</v>
      </c>
      <c r="T785" s="432" t="str">
        <f>VLOOKUP(O785,'360'!A310:AN671,16,FALSE)</f>
        <v>W</v>
      </c>
      <c r="U785" s="432" t="str">
        <f>VLOOKUP(O785,'360'!A310:AN671,17,FALSE)</f>
        <v>R</v>
      </c>
      <c r="W785" s="478">
        <f t="shared" si="467"/>
        <v>0.603422013773939</v>
      </c>
      <c r="X785" s="478">
        <f t="shared" si="467"/>
        <v>0.68400339739920546</v>
      </c>
      <c r="Y785" s="478">
        <f t="shared" si="467"/>
        <v>0.29362423788188058</v>
      </c>
      <c r="Z785" s="478">
        <f t="shared" si="461"/>
        <v>0.2515838760986146</v>
      </c>
      <c r="AA785" s="478">
        <f t="shared" si="461"/>
        <v>0.82942696546851902</v>
      </c>
      <c r="AB785" s="1582">
        <f t="shared" si="468"/>
        <v>0.53110607265186049</v>
      </c>
      <c r="AG785" s="1584">
        <f t="shared" si="469"/>
        <v>0.37480809686914734</v>
      </c>
      <c r="AL785" s="497">
        <f t="shared" si="462"/>
        <v>0.53110607265186049</v>
      </c>
      <c r="AM785" s="468">
        <f t="shared" si="470"/>
        <v>0.603422013773939</v>
      </c>
      <c r="AN785" s="468">
        <f t="shared" si="470"/>
        <v>0.68400339739920546</v>
      </c>
      <c r="AO785" s="468">
        <f t="shared" si="470"/>
        <v>0.29362423788188058</v>
      </c>
      <c r="AP785" s="468">
        <f t="shared" si="463"/>
        <v>0.2515838760986146</v>
      </c>
      <c r="AQ785" s="468">
        <f t="shared" si="463"/>
        <v>0.82942696546851902</v>
      </c>
      <c r="AT785" s="498">
        <f t="shared" si="471"/>
        <v>2.51011111</v>
      </c>
      <c r="AU785" s="340">
        <f>VLOOKUP($O785,'360'!$A$2:$AN$363,26,FALSE)/100+1/10^(3+AU$476)</f>
        <v>0.30009999999999998</v>
      </c>
      <c r="AV785" s="340">
        <f>VLOOKUP($O785,'360'!$A$2:$AN$363,27,FALSE)/100+1/10^(3+AV$476)</f>
        <v>0.50000009999999995</v>
      </c>
      <c r="AW785" s="340">
        <f>VLOOKUP($O785,'360'!$A$2:$AN$363,28,FALSE)/100+1/10^(3+AW$476)</f>
        <v>0.81001000000000001</v>
      </c>
      <c r="AX785" s="340">
        <f>VLOOKUP($O785,'360'!$A$2:$AN$363,29,FALSE)/100+1/10^(3+AX$476)</f>
        <v>0.20000001000000001</v>
      </c>
      <c r="AY785" s="340">
        <f>VLOOKUP($O785,'360'!$A$2:$AN$363,30,FALSE)/100+1/10^(3+AY$476)</f>
        <v>0.70000099999999998</v>
      </c>
      <c r="BA785" s="499" t="str">
        <f t="shared" si="464"/>
        <v>BG U WR</v>
      </c>
      <c r="BB785" s="284" t="str">
        <f t="shared" si="465"/>
        <v>être prospère (et réaliser ses ambitions)</v>
      </c>
    </row>
    <row r="786" spans="1:54" x14ac:dyDescent="0.15">
      <c r="A786" s="432">
        <v>310</v>
      </c>
      <c r="B786" s="457" t="str">
        <f t="shared" si="455"/>
        <v>GW RB U</v>
      </c>
      <c r="C786" s="284" t="str">
        <f t="shared" si="456"/>
        <v>se fondre dans sa tribu (et vivre spontané -RG-)</v>
      </c>
      <c r="D786" s="284" t="str">
        <f t="shared" si="457"/>
        <v>s'identifier à son groupe (et agir en toute impulsivité)</v>
      </c>
      <c r="E786" s="493">
        <f t="shared" si="458"/>
        <v>0.18767934018673724</v>
      </c>
      <c r="F786" s="480" t="str">
        <f t="shared" si="459"/>
        <v>GW/u</v>
      </c>
      <c r="N786" s="284">
        <f t="shared" si="466"/>
        <v>90</v>
      </c>
      <c r="O786" s="494" t="str">
        <f>'360'!A313</f>
        <v>BG U RW</v>
      </c>
      <c r="P786" s="284" t="str">
        <f t="shared" si="460"/>
        <v>être prospère (et suivre ses plans)</v>
      </c>
      <c r="Q786" s="432" t="str">
        <f>VLOOKUP(O786,'360'!A311:AN672,13,FALSE)</f>
        <v>B</v>
      </c>
      <c r="R786" s="432" t="str">
        <f>VLOOKUP(O786,'360'!A311:AN672,14,FALSE)</f>
        <v>G</v>
      </c>
      <c r="S786" s="432" t="str">
        <f>VLOOKUP(O786,'360'!A311:AN672,15,FALSE)</f>
        <v>U</v>
      </c>
      <c r="T786" s="432" t="str">
        <f>VLOOKUP(O786,'360'!A311:AN672,16,FALSE)</f>
        <v>R</v>
      </c>
      <c r="U786" s="432" t="str">
        <f>VLOOKUP(O786,'360'!A311:AN672,17,FALSE)</f>
        <v>W</v>
      </c>
      <c r="W786" s="478">
        <f t="shared" si="467"/>
        <v>0.90498224054752174</v>
      </c>
      <c r="X786" s="478">
        <f t="shared" si="467"/>
        <v>0.68400339739920546</v>
      </c>
      <c r="Y786" s="478">
        <f t="shared" si="467"/>
        <v>0.29362423788188058</v>
      </c>
      <c r="Z786" s="478">
        <f t="shared" si="461"/>
        <v>0.37737580785832531</v>
      </c>
      <c r="AA786" s="478">
        <f t="shared" si="461"/>
        <v>0.82942696546851902</v>
      </c>
      <c r="AB786" s="1582">
        <f t="shared" si="468"/>
        <v>0.64839840581101604</v>
      </c>
      <c r="AG786" s="1584">
        <f t="shared" si="469"/>
        <v>0.53119787441468802</v>
      </c>
      <c r="AL786" s="497">
        <f t="shared" si="462"/>
        <v>0.64839840581101604</v>
      </c>
      <c r="AM786" s="468">
        <f t="shared" si="470"/>
        <v>0.90498224054752174</v>
      </c>
      <c r="AN786" s="468">
        <f t="shared" si="470"/>
        <v>0.68400339739920546</v>
      </c>
      <c r="AO786" s="468">
        <f t="shared" si="470"/>
        <v>0.29362423788188058</v>
      </c>
      <c r="AP786" s="468">
        <f t="shared" si="463"/>
        <v>0.37737580785832531</v>
      </c>
      <c r="AQ786" s="468">
        <f t="shared" si="463"/>
        <v>0.82942696546851902</v>
      </c>
      <c r="AT786" s="498">
        <f t="shared" si="471"/>
        <v>2.51011111</v>
      </c>
      <c r="AU786" s="340">
        <f>VLOOKUP($O786,'360'!$A$2:$AN$363,26,FALSE)/100+1/10^(3+AU$476)</f>
        <v>0.2001</v>
      </c>
      <c r="AV786" s="340">
        <f>VLOOKUP($O786,'360'!$A$2:$AN$363,27,FALSE)/100+1/10^(3+AV$476)</f>
        <v>0.50000009999999995</v>
      </c>
      <c r="AW786" s="340">
        <f>VLOOKUP($O786,'360'!$A$2:$AN$363,28,FALSE)/100+1/10^(3+AW$476)</f>
        <v>0.81001000000000001</v>
      </c>
      <c r="AX786" s="340">
        <f>VLOOKUP($O786,'360'!$A$2:$AN$363,29,FALSE)/100+1/10^(3+AX$476)</f>
        <v>0.30000000999999998</v>
      </c>
      <c r="AY786" s="340">
        <f>VLOOKUP($O786,'360'!$A$2:$AN$363,30,FALSE)/100+1/10^(3+AY$476)</f>
        <v>0.70000099999999998</v>
      </c>
      <c r="BA786" s="499" t="str">
        <f t="shared" si="464"/>
        <v>BG U RW</v>
      </c>
      <c r="BB786" s="284" t="str">
        <f t="shared" si="465"/>
        <v>être prospère (et suivre ses plans)</v>
      </c>
    </row>
    <row r="787" spans="1:54" x14ac:dyDescent="0.15">
      <c r="A787" s="432">
        <v>311</v>
      </c>
      <c r="B787" s="457" t="str">
        <f t="shared" si="455"/>
        <v>BW UG R</v>
      </c>
      <c r="C787" s="284" t="str">
        <f t="shared" si="456"/>
        <v>gouverner le monde (et réaliser ses ambitions)</v>
      </c>
      <c r="D787" s="284" t="str">
        <f t="shared" si="457"/>
        <v>être parmi les rares qui prennent les décisions (et atteindre ses objectifs avec discipline)</v>
      </c>
      <c r="E787" s="493">
        <f t="shared" si="458"/>
        <v>0.18288480460254086</v>
      </c>
      <c r="F787" s="480" t="str">
        <f t="shared" si="459"/>
        <v>WB/r</v>
      </c>
      <c r="N787" s="284">
        <f t="shared" si="466"/>
        <v>255</v>
      </c>
      <c r="O787" s="494" t="str">
        <f>'360'!A314</f>
        <v>BG R WU</v>
      </c>
      <c r="P787" s="284" t="str">
        <f t="shared" si="460"/>
        <v>s'exaucer -BG- (et avoir de suite)</v>
      </c>
      <c r="Q787" s="432" t="str">
        <f>VLOOKUP(O787,'360'!A312:AN673,13,FALSE)</f>
        <v>B</v>
      </c>
      <c r="R787" s="432" t="str">
        <f>VLOOKUP(O787,'360'!A312:AN673,14,FALSE)</f>
        <v>G</v>
      </c>
      <c r="S787" s="432" t="str">
        <f>VLOOKUP(O787,'360'!A312:AN673,15,FALSE)</f>
        <v>R</v>
      </c>
      <c r="T787" s="432" t="str">
        <f>VLOOKUP(O787,'360'!A312:AN673,16,FALSE)</f>
        <v>W</v>
      </c>
      <c r="U787" s="432" t="str">
        <f>VLOOKUP(O787,'360'!A312:AN673,17,FALSE)</f>
        <v>U</v>
      </c>
      <c r="W787" s="478">
        <f t="shared" si="467"/>
        <v>0.603422013773939</v>
      </c>
      <c r="X787" s="478">
        <f t="shared" si="467"/>
        <v>0.2736014410400735</v>
      </c>
      <c r="Y787" s="478">
        <f t="shared" si="467"/>
        <v>0.29362423788188058</v>
      </c>
      <c r="Z787" s="478">
        <f t="shared" si="461"/>
        <v>0.62895967137774689</v>
      </c>
      <c r="AA787" s="478">
        <f t="shared" si="461"/>
        <v>0.82942696546851902</v>
      </c>
      <c r="AB787" s="1582">
        <f t="shared" si="468"/>
        <v>0.47198232365997622</v>
      </c>
      <c r="AG787" s="1584">
        <f t="shared" si="469"/>
        <v>0.29597643154663494</v>
      </c>
      <c r="AL787" s="497">
        <f t="shared" si="462"/>
        <v>0.47198232365997622</v>
      </c>
      <c r="AM787" s="468">
        <f t="shared" si="470"/>
        <v>0.603422013773939</v>
      </c>
      <c r="AN787" s="468">
        <f t="shared" si="470"/>
        <v>0.2736014410400735</v>
      </c>
      <c r="AO787" s="468">
        <f t="shared" si="470"/>
        <v>0.29362423788188058</v>
      </c>
      <c r="AP787" s="468">
        <f t="shared" si="463"/>
        <v>0.62895967137774689</v>
      </c>
      <c r="AQ787" s="468">
        <f t="shared" si="463"/>
        <v>0.82942696546851902</v>
      </c>
      <c r="AT787" s="498">
        <f t="shared" si="471"/>
        <v>2.51011111</v>
      </c>
      <c r="AU787" s="340">
        <f>VLOOKUP($O787,'360'!$A$2:$AN$363,26,FALSE)/100+1/10^(3+AU$476)</f>
        <v>0.30009999999999998</v>
      </c>
      <c r="AV787" s="340">
        <f>VLOOKUP($O787,'360'!$A$2:$AN$363,27,FALSE)/100+1/10^(3+AV$476)</f>
        <v>0.20000010000000001</v>
      </c>
      <c r="AW787" s="340">
        <f>VLOOKUP($O787,'360'!$A$2:$AN$363,28,FALSE)/100+1/10^(3+AW$476)</f>
        <v>0.81001000000000001</v>
      </c>
      <c r="AX787" s="340">
        <f>VLOOKUP($O787,'360'!$A$2:$AN$363,29,FALSE)/100+1/10^(3+AX$476)</f>
        <v>0.50000001000000005</v>
      </c>
      <c r="AY787" s="340">
        <f>VLOOKUP($O787,'360'!$A$2:$AN$363,30,FALSE)/100+1/10^(3+AY$476)</f>
        <v>0.70000099999999998</v>
      </c>
      <c r="BA787" s="499" t="str">
        <f t="shared" si="464"/>
        <v>BG R WU</v>
      </c>
      <c r="BB787" s="284" t="str">
        <f t="shared" si="465"/>
        <v>s'exaucer -BG- (et avoir de suite)</v>
      </c>
    </row>
    <row r="788" spans="1:54" x14ac:dyDescent="0.15">
      <c r="A788" s="432">
        <v>312</v>
      </c>
      <c r="B788" s="457" t="str">
        <f t="shared" si="455"/>
        <v>WG RB U</v>
      </c>
      <c r="C788" s="284" t="str">
        <f t="shared" si="456"/>
        <v>se fondre dans sa tribu (et protéger le monde)</v>
      </c>
      <c r="D788" s="284" t="str">
        <f t="shared" si="457"/>
        <v>s'identifier à son groupe (et prémunir la société de toute menace)</v>
      </c>
      <c r="E788" s="493">
        <f t="shared" si="458"/>
        <v>0.18208176950156818</v>
      </c>
      <c r="F788" s="480" t="str">
        <f t="shared" si="459"/>
        <v>GW/u</v>
      </c>
      <c r="N788" s="284">
        <f t="shared" si="466"/>
        <v>123</v>
      </c>
      <c r="O788" s="494" t="str">
        <f>'360'!A315</f>
        <v>BG R UW</v>
      </c>
      <c r="P788" s="284" t="str">
        <f t="shared" si="460"/>
        <v>s'exaucer -BG- (et être tout-puissant -BR)</v>
      </c>
      <c r="Q788" s="432" t="str">
        <f>VLOOKUP(O788,'360'!A313:AN674,13,FALSE)</f>
        <v>B</v>
      </c>
      <c r="R788" s="432" t="str">
        <f>VLOOKUP(O788,'360'!A313:AN674,14,FALSE)</f>
        <v>G</v>
      </c>
      <c r="S788" s="432" t="str">
        <f>VLOOKUP(O788,'360'!A313:AN674,15,FALSE)</f>
        <v>R</v>
      </c>
      <c r="T788" s="432" t="str">
        <f>VLOOKUP(O788,'360'!A313:AN674,16,FALSE)</f>
        <v>U</v>
      </c>
      <c r="U788" s="432" t="str">
        <f>VLOOKUP(O788,'360'!A313:AN674,17,FALSE)</f>
        <v>W</v>
      </c>
      <c r="W788" s="478">
        <f t="shared" si="467"/>
        <v>0.90498224054752174</v>
      </c>
      <c r="X788" s="478">
        <f t="shared" si="467"/>
        <v>0.41040209315978415</v>
      </c>
      <c r="Y788" s="478">
        <f t="shared" si="467"/>
        <v>0.29362423788188058</v>
      </c>
      <c r="Z788" s="478">
        <f t="shared" si="461"/>
        <v>0.62895967137774689</v>
      </c>
      <c r="AA788" s="478">
        <f t="shared" si="461"/>
        <v>0.82942696546851902</v>
      </c>
      <c r="AB788" s="1582">
        <f t="shared" si="468"/>
        <v>0.60898257314976001</v>
      </c>
      <c r="AG788" s="1584">
        <f t="shared" si="469"/>
        <v>0.4786434308663467</v>
      </c>
      <c r="AL788" s="497">
        <f t="shared" si="462"/>
        <v>0.60898257314976001</v>
      </c>
      <c r="AM788" s="468">
        <f t="shared" si="470"/>
        <v>0.90498224054752174</v>
      </c>
      <c r="AN788" s="468">
        <f t="shared" si="470"/>
        <v>0.41040209315978415</v>
      </c>
      <c r="AO788" s="468">
        <f t="shared" si="470"/>
        <v>0.29362423788188058</v>
      </c>
      <c r="AP788" s="468">
        <f t="shared" si="463"/>
        <v>0.62895967137774689</v>
      </c>
      <c r="AQ788" s="468">
        <f t="shared" si="463"/>
        <v>0.82942696546851902</v>
      </c>
      <c r="AT788" s="498">
        <f t="shared" si="471"/>
        <v>2.51011111</v>
      </c>
      <c r="AU788" s="340">
        <f>VLOOKUP($O788,'360'!$A$2:$AN$363,26,FALSE)/100+1/10^(3+AU$476)</f>
        <v>0.2001</v>
      </c>
      <c r="AV788" s="340">
        <f>VLOOKUP($O788,'360'!$A$2:$AN$363,27,FALSE)/100+1/10^(3+AV$476)</f>
        <v>0.30000009999999999</v>
      </c>
      <c r="AW788" s="340">
        <f>VLOOKUP($O788,'360'!$A$2:$AN$363,28,FALSE)/100+1/10^(3+AW$476)</f>
        <v>0.81001000000000001</v>
      </c>
      <c r="AX788" s="340">
        <f>VLOOKUP($O788,'360'!$A$2:$AN$363,29,FALSE)/100+1/10^(3+AX$476)</f>
        <v>0.50000001000000005</v>
      </c>
      <c r="AY788" s="340">
        <f>VLOOKUP($O788,'360'!$A$2:$AN$363,30,FALSE)/100+1/10^(3+AY$476)</f>
        <v>0.70000099999999998</v>
      </c>
      <c r="BA788" s="499" t="str">
        <f t="shared" si="464"/>
        <v>BG R UW</v>
      </c>
      <c r="BB788" s="284" t="str">
        <f t="shared" si="465"/>
        <v>s'exaucer -BG- (et être tout-puissant -BR)</v>
      </c>
    </row>
    <row r="789" spans="1:54" x14ac:dyDescent="0.15">
      <c r="A789" s="432">
        <v>313</v>
      </c>
      <c r="B789" s="457" t="str">
        <f t="shared" si="455"/>
        <v>WR BG U</v>
      </c>
      <c r="C789" s="284" t="str">
        <f t="shared" si="456"/>
        <v>protéger le monde (et être parmi les puissants)</v>
      </c>
      <c r="D789" s="284" t="str">
        <f t="shared" si="457"/>
        <v>prémunir la société de toute menace (et être de ceux qui ont le pouvoir)</v>
      </c>
      <c r="E789" s="493">
        <f t="shared" si="458"/>
        <v>0.18096101616531626</v>
      </c>
      <c r="F789" s="480" t="str">
        <f t="shared" si="459"/>
        <v>RW/u</v>
      </c>
      <c r="N789" s="284">
        <f t="shared" si="466"/>
        <v>148</v>
      </c>
      <c r="O789" s="494" t="str">
        <f>'360'!A316</f>
        <v>RW U BG</v>
      </c>
      <c r="P789" s="284" t="str">
        <f t="shared" si="460"/>
        <v>guider le monde (et œuvrer pour le progrès)</v>
      </c>
      <c r="Q789" s="432" t="str">
        <f>VLOOKUP(O789,'360'!A314:AN675,13,FALSE)</f>
        <v>R</v>
      </c>
      <c r="R789" s="432" t="str">
        <f>VLOOKUP(O789,'360'!A314:AN675,14,FALSE)</f>
        <v>W</v>
      </c>
      <c r="S789" s="432" t="str">
        <f>VLOOKUP(O789,'360'!A314:AN675,15,FALSE)</f>
        <v>U</v>
      </c>
      <c r="T789" s="432" t="str">
        <f>VLOOKUP(O789,'360'!A314:AN675,16,FALSE)</f>
        <v>B</v>
      </c>
      <c r="U789" s="432" t="str">
        <f>VLOOKUP(O789,'360'!A314:AN675,17,FALSE)</f>
        <v>G</v>
      </c>
      <c r="W789" s="478">
        <f t="shared" si="467"/>
        <v>0.25865868637845896</v>
      </c>
      <c r="X789" s="478">
        <f t="shared" si="467"/>
        <v>0.68400339739920546</v>
      </c>
      <c r="Y789" s="478">
        <f t="shared" si="467"/>
        <v>0.79276880412886941</v>
      </c>
      <c r="Z789" s="478">
        <f t="shared" si="461"/>
        <v>0.98143646315192579</v>
      </c>
      <c r="AA789" s="478">
        <f t="shared" si="461"/>
        <v>0.3444731338817747</v>
      </c>
      <c r="AB789" s="1582">
        <f t="shared" si="468"/>
        <v>0.58099729960409008</v>
      </c>
      <c r="AG789" s="1584">
        <f t="shared" si="469"/>
        <v>0.44132973280545346</v>
      </c>
      <c r="AL789" s="497">
        <f t="shared" si="462"/>
        <v>0.58099729960409008</v>
      </c>
      <c r="AM789" s="468">
        <f t="shared" si="470"/>
        <v>0.25865868637845896</v>
      </c>
      <c r="AN789" s="468">
        <f t="shared" si="470"/>
        <v>0.68400339739920546</v>
      </c>
      <c r="AO789" s="468">
        <f t="shared" si="470"/>
        <v>0.79276880412886941</v>
      </c>
      <c r="AP789" s="468">
        <f t="shared" si="463"/>
        <v>0.98143646315192579</v>
      </c>
      <c r="AQ789" s="468">
        <f t="shared" si="463"/>
        <v>0.3444731338817747</v>
      </c>
      <c r="AT789" s="498">
        <f t="shared" si="471"/>
        <v>2.5101111099999995</v>
      </c>
      <c r="AU789" s="340">
        <f>VLOOKUP($O789,'360'!$A$2:$AN$363,26,FALSE)/100+1/10^(3+AU$476)</f>
        <v>0.70009999999999994</v>
      </c>
      <c r="AV789" s="340">
        <f>VLOOKUP($O789,'360'!$A$2:$AN$363,27,FALSE)/100+1/10^(3+AV$476)</f>
        <v>0.50000009999999995</v>
      </c>
      <c r="AW789" s="340">
        <f>VLOOKUP($O789,'360'!$A$2:$AN$363,28,FALSE)/100+1/10^(3+AW$476)</f>
        <v>0.30001</v>
      </c>
      <c r="AX789" s="340">
        <f>VLOOKUP($O789,'360'!$A$2:$AN$363,29,FALSE)/100+1/10^(3+AX$476)</f>
        <v>0.8100000100000001</v>
      </c>
      <c r="AY789" s="340">
        <f>VLOOKUP($O789,'360'!$A$2:$AN$363,30,FALSE)/100+1/10^(3+AY$476)</f>
        <v>0.20000100000000001</v>
      </c>
      <c r="BA789" s="499" t="str">
        <f t="shared" si="464"/>
        <v>RW U BG</v>
      </c>
      <c r="BB789" s="284" t="str">
        <f t="shared" si="465"/>
        <v>guider le monde (et œuvrer pour le progrès)</v>
      </c>
    </row>
    <row r="790" spans="1:54" x14ac:dyDescent="0.15">
      <c r="A790" s="432">
        <v>314</v>
      </c>
      <c r="B790" s="457" t="str">
        <f t="shared" si="455"/>
        <v>WB UG R</v>
      </c>
      <c r="C790" s="284" t="str">
        <f t="shared" si="456"/>
        <v>gouverner le monde (et structurer le monde -WU-)</v>
      </c>
      <c r="D790" s="284" t="str">
        <f t="shared" si="457"/>
        <v>être parmi les rares qui prennent les décisions (et travailler au bon ordre du monde)</v>
      </c>
      <c r="E790" s="493">
        <f t="shared" si="458"/>
        <v>0.17957903718326343</v>
      </c>
      <c r="F790" s="480" t="str">
        <f t="shared" si="459"/>
        <v>WB/r</v>
      </c>
      <c r="N790" s="284">
        <f t="shared" si="466"/>
        <v>130</v>
      </c>
      <c r="O790" s="494" t="str">
        <f>'360'!A317</f>
        <v>RW U GB</v>
      </c>
      <c r="P790" s="284" t="str">
        <f t="shared" si="460"/>
        <v>guider le monde (et partager ses idées)</v>
      </c>
      <c r="Q790" s="432" t="str">
        <f>VLOOKUP(O790,'360'!A315:AN676,13,FALSE)</f>
        <v>R</v>
      </c>
      <c r="R790" s="432" t="str">
        <f>VLOOKUP(O790,'360'!A315:AN676,14,FALSE)</f>
        <v>W</v>
      </c>
      <c r="S790" s="432" t="str">
        <f>VLOOKUP(O790,'360'!A315:AN676,15,FALSE)</f>
        <v>U</v>
      </c>
      <c r="T790" s="432" t="str">
        <f>VLOOKUP(O790,'360'!A315:AN676,16,FALSE)</f>
        <v>G</v>
      </c>
      <c r="U790" s="432" t="str">
        <f>VLOOKUP(O790,'360'!A315:AN676,17,FALSE)</f>
        <v>B</v>
      </c>
      <c r="W790" s="478">
        <f t="shared" si="467"/>
        <v>0.25865868637845896</v>
      </c>
      <c r="X790" s="478">
        <f t="shared" si="467"/>
        <v>0.68400339739920546</v>
      </c>
      <c r="Y790" s="478">
        <f t="shared" si="467"/>
        <v>0.84094855137494451</v>
      </c>
      <c r="Z790" s="478">
        <f t="shared" si="461"/>
        <v>0.98143646315192579</v>
      </c>
      <c r="AA790" s="478">
        <f t="shared" si="461"/>
        <v>0.51670883964413317</v>
      </c>
      <c r="AB790" s="1582">
        <f t="shared" si="468"/>
        <v>0.60211562943746233</v>
      </c>
      <c r="AG790" s="1584">
        <f t="shared" si="469"/>
        <v>0.46948750591661642</v>
      </c>
      <c r="AL790" s="497">
        <f t="shared" si="462"/>
        <v>0.60211562943746233</v>
      </c>
      <c r="AM790" s="468">
        <f t="shared" si="470"/>
        <v>0.25865868637845896</v>
      </c>
      <c r="AN790" s="468">
        <f t="shared" si="470"/>
        <v>0.68400339739920546</v>
      </c>
      <c r="AO790" s="468">
        <f t="shared" si="470"/>
        <v>0.84094855137494451</v>
      </c>
      <c r="AP790" s="468">
        <f t="shared" si="463"/>
        <v>0.98143646315192579</v>
      </c>
      <c r="AQ790" s="468">
        <f t="shared" si="463"/>
        <v>0.51670883964413317</v>
      </c>
      <c r="AT790" s="498">
        <f t="shared" si="471"/>
        <v>2.51011111</v>
      </c>
      <c r="AU790" s="340">
        <f>VLOOKUP($O790,'360'!$A$2:$AN$363,26,FALSE)/100+1/10^(3+AU$476)</f>
        <v>0.70009999999999994</v>
      </c>
      <c r="AV790" s="340">
        <f>VLOOKUP($O790,'360'!$A$2:$AN$363,27,FALSE)/100+1/10^(3+AV$476)</f>
        <v>0.50000009999999995</v>
      </c>
      <c r="AW790" s="340">
        <f>VLOOKUP($O790,'360'!$A$2:$AN$363,28,FALSE)/100+1/10^(3+AW$476)</f>
        <v>0.20001000000000002</v>
      </c>
      <c r="AX790" s="340">
        <f>VLOOKUP($O790,'360'!$A$2:$AN$363,29,FALSE)/100+1/10^(3+AX$476)</f>
        <v>0.8100000100000001</v>
      </c>
      <c r="AY790" s="340">
        <f>VLOOKUP($O790,'360'!$A$2:$AN$363,30,FALSE)/100+1/10^(3+AY$476)</f>
        <v>0.30000099999999996</v>
      </c>
      <c r="BA790" s="499" t="str">
        <f t="shared" si="464"/>
        <v>RW U GB</v>
      </c>
      <c r="BB790" s="284" t="str">
        <f t="shared" si="465"/>
        <v>guider le monde (et partager ses idées)</v>
      </c>
    </row>
    <row r="791" spans="1:54" x14ac:dyDescent="0.15">
      <c r="A791" s="432">
        <v>315</v>
      </c>
      <c r="B791" s="457" t="str">
        <f t="shared" si="455"/>
        <v>B RW GU</v>
      </c>
      <c r="C791" s="284" t="str">
        <f t="shared" si="456"/>
        <v>être puissant (et avoir de suite)</v>
      </c>
      <c r="D791" s="284" t="str">
        <f t="shared" si="457"/>
        <v>avoir le pouvoir d'impacter (et obtenir satisfaction -peu importe comment-)</v>
      </c>
      <c r="E791" s="493">
        <f t="shared" si="458"/>
        <v>0.17925676448878472</v>
      </c>
      <c r="F791" s="480" t="str">
        <f t="shared" si="459"/>
        <v>B.rw</v>
      </c>
      <c r="N791" s="284">
        <f t="shared" si="466"/>
        <v>277</v>
      </c>
      <c r="O791" s="494" t="str">
        <f>'360'!A318</f>
        <v>RW B UG</v>
      </c>
      <c r="P791" s="284" t="str">
        <f t="shared" si="460"/>
        <v>sauver le monde (et intervenir*)</v>
      </c>
      <c r="Q791" s="432" t="str">
        <f>VLOOKUP(O791,'360'!A316:AN677,13,FALSE)</f>
        <v>R</v>
      </c>
      <c r="R791" s="432" t="str">
        <f>VLOOKUP(O791,'360'!A316:AN677,14,FALSE)</f>
        <v>W</v>
      </c>
      <c r="S791" s="432" t="str">
        <f>VLOOKUP(O791,'360'!A316:AN677,15,FALSE)</f>
        <v>B</v>
      </c>
      <c r="T791" s="432" t="str">
        <f>VLOOKUP(O791,'360'!A316:AN677,16,FALSE)</f>
        <v>U</v>
      </c>
      <c r="U791" s="432" t="str">
        <f>VLOOKUP(O791,'360'!A316:AN677,17,FALSE)</f>
        <v>G</v>
      </c>
      <c r="W791" s="478">
        <f t="shared" si="467"/>
        <v>0.25865868637845896</v>
      </c>
      <c r="X791" s="478">
        <f t="shared" si="467"/>
        <v>0.41040209315978415</v>
      </c>
      <c r="Y791" s="478">
        <f t="shared" si="467"/>
        <v>0.47566762450091421</v>
      </c>
      <c r="Z791" s="478">
        <f t="shared" si="461"/>
        <v>0.98143646315192579</v>
      </c>
      <c r="AA791" s="478">
        <f t="shared" si="461"/>
        <v>0.3444731338817747</v>
      </c>
      <c r="AB791" s="1582">
        <f t="shared" si="468"/>
        <v>0.44461671588132007</v>
      </c>
      <c r="AG791" s="1584">
        <f t="shared" si="469"/>
        <v>0.25948895450842674</v>
      </c>
      <c r="AL791" s="497">
        <f t="shared" si="462"/>
        <v>0.44461671588132007</v>
      </c>
      <c r="AM791" s="468">
        <f t="shared" si="470"/>
        <v>0.25865868637845896</v>
      </c>
      <c r="AN791" s="468">
        <f t="shared" si="470"/>
        <v>0.41040209315978415</v>
      </c>
      <c r="AO791" s="468">
        <f t="shared" si="470"/>
        <v>0.47566762450091421</v>
      </c>
      <c r="AP791" s="468">
        <f t="shared" si="463"/>
        <v>0.98143646315192579</v>
      </c>
      <c r="AQ791" s="468">
        <f t="shared" si="463"/>
        <v>0.3444731338817747</v>
      </c>
      <c r="AT791" s="498">
        <f t="shared" si="471"/>
        <v>2.51011111</v>
      </c>
      <c r="AU791" s="340">
        <f>VLOOKUP($O791,'360'!$A$2:$AN$363,26,FALSE)/100+1/10^(3+AU$476)</f>
        <v>0.70009999999999994</v>
      </c>
      <c r="AV791" s="340">
        <f>VLOOKUP($O791,'360'!$A$2:$AN$363,27,FALSE)/100+1/10^(3+AV$476)</f>
        <v>0.30000009999999999</v>
      </c>
      <c r="AW791" s="340">
        <f>VLOOKUP($O791,'360'!$A$2:$AN$363,28,FALSE)/100+1/10^(3+AW$476)</f>
        <v>0.50000999999999995</v>
      </c>
      <c r="AX791" s="340">
        <f>VLOOKUP($O791,'360'!$A$2:$AN$363,29,FALSE)/100+1/10^(3+AX$476)</f>
        <v>0.8100000100000001</v>
      </c>
      <c r="AY791" s="340">
        <f>VLOOKUP($O791,'360'!$A$2:$AN$363,30,FALSE)/100+1/10^(3+AY$476)</f>
        <v>0.20000100000000001</v>
      </c>
      <c r="BA791" s="499" t="str">
        <f t="shared" si="464"/>
        <v>RW B UG</v>
      </c>
      <c r="BB791" s="284" t="str">
        <f t="shared" si="465"/>
        <v>sauver le monde (et intervenir*)</v>
      </c>
    </row>
    <row r="792" spans="1:54" x14ac:dyDescent="0.15">
      <c r="A792" s="432">
        <v>316</v>
      </c>
      <c r="B792" s="457" t="str">
        <f t="shared" si="455"/>
        <v>BW RU G</v>
      </c>
      <c r="C792" s="284" t="str">
        <f t="shared" si="456"/>
        <v>s'imposer au monde (et intervenir*)</v>
      </c>
      <c r="D792" s="284" t="str">
        <f t="shared" si="457"/>
        <v>être de ceux qui dictent l'ordre (et vivre en imposant ses décisions)</v>
      </c>
      <c r="E792" s="493">
        <f t="shared" si="458"/>
        <v>0.17353518981654373</v>
      </c>
      <c r="F792" s="480" t="str">
        <f t="shared" si="459"/>
        <v>WB/g</v>
      </c>
      <c r="N792" s="284">
        <f t="shared" si="466"/>
        <v>284</v>
      </c>
      <c r="O792" s="494" t="str">
        <f>'360'!A319</f>
        <v>RW B GU</v>
      </c>
      <c r="P792" s="284" t="str">
        <f t="shared" si="460"/>
        <v>sauver le monde (et avoir de suite)</v>
      </c>
      <c r="Q792" s="432" t="str">
        <f>VLOOKUP(O792,'360'!A317:AN678,13,FALSE)</f>
        <v>R</v>
      </c>
      <c r="R792" s="432" t="str">
        <f>VLOOKUP(O792,'360'!A317:AN678,14,FALSE)</f>
        <v>W</v>
      </c>
      <c r="S792" s="432" t="str">
        <f>VLOOKUP(O792,'360'!A317:AN678,15,FALSE)</f>
        <v>B</v>
      </c>
      <c r="T792" s="432" t="str">
        <f>VLOOKUP(O792,'360'!A317:AN678,16,FALSE)</f>
        <v>G</v>
      </c>
      <c r="U792" s="432" t="str">
        <f>VLOOKUP(O792,'360'!A317:AN678,17,FALSE)</f>
        <v>U</v>
      </c>
      <c r="W792" s="478">
        <f t="shared" si="467"/>
        <v>0.25865868637845896</v>
      </c>
      <c r="X792" s="478">
        <f t="shared" si="467"/>
        <v>0.2736014410400735</v>
      </c>
      <c r="Y792" s="478">
        <f t="shared" si="467"/>
        <v>0.47566762450091421</v>
      </c>
      <c r="Z792" s="478">
        <f t="shared" si="461"/>
        <v>0.98143646315192579</v>
      </c>
      <c r="AA792" s="478">
        <f t="shared" si="461"/>
        <v>0.51670883964413317</v>
      </c>
      <c r="AB792" s="1582">
        <f t="shared" si="468"/>
        <v>0.41961892236688775</v>
      </c>
      <c r="AG792" s="1584">
        <f t="shared" si="469"/>
        <v>0.22615856315585034</v>
      </c>
      <c r="AL792" s="497">
        <f t="shared" si="462"/>
        <v>0.41961892236688775</v>
      </c>
      <c r="AM792" s="468">
        <f t="shared" si="470"/>
        <v>0.25865868637845896</v>
      </c>
      <c r="AN792" s="468">
        <f t="shared" si="470"/>
        <v>0.2736014410400735</v>
      </c>
      <c r="AO792" s="468">
        <f t="shared" si="470"/>
        <v>0.47566762450091421</v>
      </c>
      <c r="AP792" s="468">
        <f t="shared" si="463"/>
        <v>0.98143646315192579</v>
      </c>
      <c r="AQ792" s="468">
        <f t="shared" si="463"/>
        <v>0.51670883964413317</v>
      </c>
      <c r="AT792" s="498">
        <f t="shared" si="471"/>
        <v>2.51011111</v>
      </c>
      <c r="AU792" s="340">
        <f>VLOOKUP($O792,'360'!$A$2:$AN$363,26,FALSE)/100+1/10^(3+AU$476)</f>
        <v>0.70009999999999994</v>
      </c>
      <c r="AV792" s="340">
        <f>VLOOKUP($O792,'360'!$A$2:$AN$363,27,FALSE)/100+1/10^(3+AV$476)</f>
        <v>0.20000010000000001</v>
      </c>
      <c r="AW792" s="340">
        <f>VLOOKUP($O792,'360'!$A$2:$AN$363,28,FALSE)/100+1/10^(3+AW$476)</f>
        <v>0.50000999999999995</v>
      </c>
      <c r="AX792" s="340">
        <f>VLOOKUP($O792,'360'!$A$2:$AN$363,29,FALSE)/100+1/10^(3+AX$476)</f>
        <v>0.8100000100000001</v>
      </c>
      <c r="AY792" s="340">
        <f>VLOOKUP($O792,'360'!$A$2:$AN$363,30,FALSE)/100+1/10^(3+AY$476)</f>
        <v>0.30000099999999996</v>
      </c>
      <c r="BA792" s="499" t="str">
        <f t="shared" si="464"/>
        <v>RW B GU</v>
      </c>
      <c r="BB792" s="284" t="str">
        <f t="shared" si="465"/>
        <v>sauver le monde (et avoir de suite)</v>
      </c>
    </row>
    <row r="793" spans="1:54" x14ac:dyDescent="0.15">
      <c r="A793" s="432">
        <v>317</v>
      </c>
      <c r="B793" s="457" t="str">
        <f t="shared" si="455"/>
        <v>G BW UR</v>
      </c>
      <c r="C793" s="284" t="str">
        <f t="shared" si="456"/>
        <v>être entouré (et construire une vie parfaite)</v>
      </c>
      <c r="D793" s="284" t="str">
        <f t="shared" si="457"/>
        <v>être bien dans son groupe (et organiser une vie de satisfaction)</v>
      </c>
      <c r="E793" s="493">
        <f t="shared" si="458"/>
        <v>0.17273989024440164</v>
      </c>
      <c r="F793" s="480" t="str">
        <f t="shared" si="459"/>
        <v>G.wb</v>
      </c>
      <c r="N793" s="284">
        <f t="shared" si="466"/>
        <v>174</v>
      </c>
      <c r="O793" s="494" t="str">
        <f>'360'!A320</f>
        <v>RW G UB</v>
      </c>
      <c r="P793" s="284" t="str">
        <f t="shared" si="460"/>
        <v>aider le monde -RW- (et vivre dans la joie collective)</v>
      </c>
      <c r="Q793" s="432" t="str">
        <f>VLOOKUP(O793,'360'!A318:AN679,13,FALSE)</f>
        <v>R</v>
      </c>
      <c r="R793" s="432" t="str">
        <f>VLOOKUP(O793,'360'!A318:AN679,14,FALSE)</f>
        <v>W</v>
      </c>
      <c r="S793" s="432" t="str">
        <f>VLOOKUP(O793,'360'!A318:AN679,15,FALSE)</f>
        <v>G</v>
      </c>
      <c r="T793" s="432" t="str">
        <f>VLOOKUP(O793,'360'!A318:AN679,16,FALSE)</f>
        <v>U</v>
      </c>
      <c r="U793" s="432" t="str">
        <f>VLOOKUP(O793,'360'!A318:AN679,17,FALSE)</f>
        <v>B</v>
      </c>
      <c r="W793" s="478">
        <f t="shared" si="467"/>
        <v>0.25865868637845896</v>
      </c>
      <c r="X793" s="478">
        <f t="shared" si="467"/>
        <v>0.41040209315978415</v>
      </c>
      <c r="Y793" s="478">
        <f t="shared" si="467"/>
        <v>0.84094855137494451</v>
      </c>
      <c r="Z793" s="478">
        <f t="shared" si="461"/>
        <v>0.98143646315192579</v>
      </c>
      <c r="AA793" s="478">
        <f t="shared" si="461"/>
        <v>0.86118025116885033</v>
      </c>
      <c r="AB793" s="1582">
        <f t="shared" si="468"/>
        <v>0.5521200424085978</v>
      </c>
      <c r="AG793" s="1584">
        <f t="shared" si="469"/>
        <v>0.40282672321146373</v>
      </c>
      <c r="AL793" s="497">
        <f t="shared" si="462"/>
        <v>0.5521200424085978</v>
      </c>
      <c r="AM793" s="468">
        <f t="shared" si="470"/>
        <v>0.25865868637845896</v>
      </c>
      <c r="AN793" s="468">
        <f t="shared" si="470"/>
        <v>0.41040209315978415</v>
      </c>
      <c r="AO793" s="468">
        <f t="shared" si="470"/>
        <v>0.84094855137494451</v>
      </c>
      <c r="AP793" s="468">
        <f t="shared" si="463"/>
        <v>0.98143646315192579</v>
      </c>
      <c r="AQ793" s="468">
        <f t="shared" si="463"/>
        <v>0.86118025116885033</v>
      </c>
      <c r="AT793" s="498">
        <f t="shared" si="471"/>
        <v>2.5101111100000004</v>
      </c>
      <c r="AU793" s="340">
        <f>VLOOKUP($O793,'360'!$A$2:$AN$363,26,FALSE)/100+1/10^(3+AU$476)</f>
        <v>0.70009999999999994</v>
      </c>
      <c r="AV793" s="340">
        <f>VLOOKUP($O793,'360'!$A$2:$AN$363,27,FALSE)/100+1/10^(3+AV$476)</f>
        <v>0.30000009999999999</v>
      </c>
      <c r="AW793" s="340">
        <f>VLOOKUP($O793,'360'!$A$2:$AN$363,28,FALSE)/100+1/10^(3+AW$476)</f>
        <v>0.20001000000000002</v>
      </c>
      <c r="AX793" s="340">
        <f>VLOOKUP($O793,'360'!$A$2:$AN$363,29,FALSE)/100+1/10^(3+AX$476)</f>
        <v>0.8100000100000001</v>
      </c>
      <c r="AY793" s="340">
        <f>VLOOKUP($O793,'360'!$A$2:$AN$363,30,FALSE)/100+1/10^(3+AY$476)</f>
        <v>0.50000100000000003</v>
      </c>
      <c r="BA793" s="499" t="str">
        <f t="shared" si="464"/>
        <v>RW G UB</v>
      </c>
      <c r="BB793" s="284" t="str">
        <f t="shared" si="465"/>
        <v>aider le monde -RW- (et vivre dans la joie collective)</v>
      </c>
    </row>
    <row r="794" spans="1:54" x14ac:dyDescent="0.15">
      <c r="A794" s="432">
        <v>318</v>
      </c>
      <c r="B794" s="457" t="str">
        <f t="shared" si="455"/>
        <v>GB W UR</v>
      </c>
      <c r="C794" s="284" t="str">
        <f t="shared" si="456"/>
        <v>être central (et vivre en accord)</v>
      </c>
      <c r="D794" s="284" t="str">
        <f t="shared" si="457"/>
        <v>être au centre de son réseau (et être sain et probe)</v>
      </c>
      <c r="E794" s="493">
        <f t="shared" si="458"/>
        <v>0.17256586244933558</v>
      </c>
      <c r="F794" s="480" t="str">
        <f t="shared" si="459"/>
        <v>BG.w</v>
      </c>
      <c r="N794" s="284">
        <f t="shared" si="466"/>
        <v>219</v>
      </c>
      <c r="O794" s="494" t="str">
        <f>'360'!A321</f>
        <v>RW G BU</v>
      </c>
      <c r="P794" s="284" t="str">
        <f t="shared" si="460"/>
        <v>aider le monde -RW- (et vivre spontané -RG-)</v>
      </c>
      <c r="Q794" s="432" t="str">
        <f>VLOOKUP(O794,'360'!A319:AN680,13,FALSE)</f>
        <v>R</v>
      </c>
      <c r="R794" s="432" t="str">
        <f>VLOOKUP(O794,'360'!A319:AN680,14,FALSE)</f>
        <v>W</v>
      </c>
      <c r="S794" s="432" t="str">
        <f>VLOOKUP(O794,'360'!A319:AN680,15,FALSE)</f>
        <v>G</v>
      </c>
      <c r="T794" s="432" t="str">
        <f>VLOOKUP(O794,'360'!A319:AN680,16,FALSE)</f>
        <v>B</v>
      </c>
      <c r="U794" s="432" t="str">
        <f>VLOOKUP(O794,'360'!A319:AN680,17,FALSE)</f>
        <v>U</v>
      </c>
      <c r="W794" s="478">
        <f t="shared" si="467"/>
        <v>0.25865868637845896</v>
      </c>
      <c r="X794" s="478">
        <f t="shared" si="467"/>
        <v>0.2736014410400735</v>
      </c>
      <c r="Y794" s="478">
        <f t="shared" si="467"/>
        <v>0.79276880412886941</v>
      </c>
      <c r="Z794" s="478">
        <f t="shared" si="461"/>
        <v>0.98143646315192579</v>
      </c>
      <c r="AA794" s="478">
        <f t="shared" si="461"/>
        <v>0.86118025116885033</v>
      </c>
      <c r="AB794" s="1582">
        <f t="shared" si="468"/>
        <v>0.50600391906079323</v>
      </c>
      <c r="AG794" s="1584">
        <f t="shared" si="469"/>
        <v>0.34133855874772429</v>
      </c>
      <c r="AL794" s="497">
        <f t="shared" si="462"/>
        <v>0.50600391906079323</v>
      </c>
      <c r="AM794" s="468">
        <f t="shared" si="470"/>
        <v>0.25865868637845896</v>
      </c>
      <c r="AN794" s="468">
        <f t="shared" si="470"/>
        <v>0.2736014410400735</v>
      </c>
      <c r="AO794" s="468">
        <f t="shared" si="470"/>
        <v>0.79276880412886941</v>
      </c>
      <c r="AP794" s="468">
        <f t="shared" si="463"/>
        <v>0.98143646315192579</v>
      </c>
      <c r="AQ794" s="468">
        <f t="shared" si="463"/>
        <v>0.86118025116885033</v>
      </c>
      <c r="AT794" s="498">
        <f t="shared" si="471"/>
        <v>2.51011111</v>
      </c>
      <c r="AU794" s="340">
        <f>VLOOKUP($O794,'360'!$A$2:$AN$363,26,FALSE)/100+1/10^(3+AU$476)</f>
        <v>0.70009999999999994</v>
      </c>
      <c r="AV794" s="340">
        <f>VLOOKUP($O794,'360'!$A$2:$AN$363,27,FALSE)/100+1/10^(3+AV$476)</f>
        <v>0.20000010000000001</v>
      </c>
      <c r="AW794" s="340">
        <f>VLOOKUP($O794,'360'!$A$2:$AN$363,28,FALSE)/100+1/10^(3+AW$476)</f>
        <v>0.30001</v>
      </c>
      <c r="AX794" s="340">
        <f>VLOOKUP($O794,'360'!$A$2:$AN$363,29,FALSE)/100+1/10^(3+AX$476)</f>
        <v>0.8100000100000001</v>
      </c>
      <c r="AY794" s="340">
        <f>VLOOKUP($O794,'360'!$A$2:$AN$363,30,FALSE)/100+1/10^(3+AY$476)</f>
        <v>0.50000100000000003</v>
      </c>
      <c r="BA794" s="499" t="str">
        <f t="shared" si="464"/>
        <v>RW G BU</v>
      </c>
      <c r="BB794" s="284" t="str">
        <f t="shared" si="465"/>
        <v>aider le monde -RW- (et vivre spontané -RG-)</v>
      </c>
    </row>
    <row r="795" spans="1:54" x14ac:dyDescent="0.15">
      <c r="A795" s="432">
        <v>319</v>
      </c>
      <c r="B795" s="457" t="str">
        <f t="shared" si="455"/>
        <v>BG W UR</v>
      </c>
      <c r="C795" s="284" t="str">
        <f t="shared" si="456"/>
        <v>être central (et gouverner le monde)</v>
      </c>
      <c r="D795" s="284" t="str">
        <f t="shared" si="457"/>
        <v>être au centre de son réseau (et être parmi les rares qui prennent les décisions)</v>
      </c>
      <c r="E795" s="493">
        <f t="shared" si="458"/>
        <v>0.17027405918344404</v>
      </c>
      <c r="F795" s="480" t="str">
        <f t="shared" si="459"/>
        <v>BG.w</v>
      </c>
      <c r="N795" s="284">
        <f t="shared" si="466"/>
        <v>62</v>
      </c>
      <c r="O795" s="494" t="str">
        <f>'360'!A322</f>
        <v>RU W BG</v>
      </c>
      <c r="P795" s="284" t="str">
        <f t="shared" si="460"/>
        <v>imaginer le progrès (et faire progresser le monde)</v>
      </c>
      <c r="Q795" s="432" t="str">
        <f>VLOOKUP(O795,'360'!A320:AN681,13,FALSE)</f>
        <v>R</v>
      </c>
      <c r="R795" s="432" t="str">
        <f>VLOOKUP(O795,'360'!A320:AN681,14,FALSE)</f>
        <v>U</v>
      </c>
      <c r="S795" s="432" t="str">
        <f>VLOOKUP(O795,'360'!A320:AN681,15,FALSE)</f>
        <v>W</v>
      </c>
      <c r="T795" s="432" t="str">
        <f>VLOOKUP(O795,'360'!A320:AN681,16,FALSE)</f>
        <v>B</v>
      </c>
      <c r="U795" s="432" t="str">
        <f>VLOOKUP(O795,'360'!A320:AN681,17,FALSE)</f>
        <v>G</v>
      </c>
      <c r="W795" s="478">
        <f t="shared" si="467"/>
        <v>0.36210147237264367</v>
      </c>
      <c r="X795" s="478">
        <f t="shared" si="467"/>
        <v>0.95760470163862677</v>
      </c>
      <c r="Y795" s="478">
        <f t="shared" si="467"/>
        <v>0.79276880412886941</v>
      </c>
      <c r="Z795" s="478">
        <f t="shared" si="461"/>
        <v>0.98143646315192579</v>
      </c>
      <c r="AA795" s="478">
        <f t="shared" si="461"/>
        <v>0.3444731338817747</v>
      </c>
      <c r="AB795" s="1582">
        <f t="shared" si="468"/>
        <v>0.68843857606599734</v>
      </c>
      <c r="AG795" s="1584">
        <f t="shared" si="469"/>
        <v>0.58458476808799642</v>
      </c>
      <c r="AL795" s="497">
        <f t="shared" si="462"/>
        <v>0.68843857606599734</v>
      </c>
      <c r="AM795" s="468">
        <f t="shared" si="470"/>
        <v>0.36210147237264367</v>
      </c>
      <c r="AN795" s="468">
        <f t="shared" si="470"/>
        <v>0.95760470163862677</v>
      </c>
      <c r="AO795" s="468">
        <f t="shared" si="470"/>
        <v>0.79276880412886941</v>
      </c>
      <c r="AP795" s="468">
        <f t="shared" si="463"/>
        <v>0.98143646315192579</v>
      </c>
      <c r="AQ795" s="468">
        <f t="shared" si="463"/>
        <v>0.3444731338817747</v>
      </c>
      <c r="AT795" s="498">
        <f t="shared" si="471"/>
        <v>2.5101111099999995</v>
      </c>
      <c r="AU795" s="340">
        <f>VLOOKUP($O795,'360'!$A$2:$AN$363,26,FALSE)/100+1/10^(3+AU$476)</f>
        <v>0.50009999999999999</v>
      </c>
      <c r="AV795" s="340">
        <f>VLOOKUP($O795,'360'!$A$2:$AN$363,27,FALSE)/100+1/10^(3+AV$476)</f>
        <v>0.7000000999999999</v>
      </c>
      <c r="AW795" s="340">
        <f>VLOOKUP($O795,'360'!$A$2:$AN$363,28,FALSE)/100+1/10^(3+AW$476)</f>
        <v>0.30001</v>
      </c>
      <c r="AX795" s="340">
        <f>VLOOKUP($O795,'360'!$A$2:$AN$363,29,FALSE)/100+1/10^(3+AX$476)</f>
        <v>0.8100000100000001</v>
      </c>
      <c r="AY795" s="340">
        <f>VLOOKUP($O795,'360'!$A$2:$AN$363,30,FALSE)/100+1/10^(3+AY$476)</f>
        <v>0.20000100000000001</v>
      </c>
      <c r="BA795" s="499" t="str">
        <f t="shared" ref="BA795:BA826" si="472">O795</f>
        <v>RU W BG</v>
      </c>
      <c r="BB795" s="284" t="str">
        <f t="shared" ref="BB795:BB826" si="473">P795</f>
        <v>imaginer le progrès (et faire progresser le monde)</v>
      </c>
    </row>
    <row r="796" spans="1:54" x14ac:dyDescent="0.15">
      <c r="A796" s="432">
        <v>320</v>
      </c>
      <c r="B796" s="457" t="str">
        <f t="shared" si="455"/>
        <v>WB RU G</v>
      </c>
      <c r="C796" s="284" t="str">
        <f t="shared" si="456"/>
        <v>s'imposer au monde (et faire progresser le monde)</v>
      </c>
      <c r="D796" s="284" t="str">
        <f t="shared" si="457"/>
        <v>être de ceux qui dictent l'ordre (et servir la société avec fermeté)</v>
      </c>
      <c r="E796" s="493">
        <f t="shared" si="458"/>
        <v>0.17022942239726616</v>
      </c>
      <c r="F796" s="480" t="str">
        <f t="shared" si="459"/>
        <v>WB/g</v>
      </c>
      <c r="N796" s="284">
        <f t="shared" si="466"/>
        <v>52</v>
      </c>
      <c r="O796" s="494" t="str">
        <f>'360'!A323</f>
        <v>RU W GB</v>
      </c>
      <c r="P796" s="284" t="str">
        <f t="shared" si="460"/>
        <v>imaginer le progrès (et assister le monde)</v>
      </c>
      <c r="Q796" s="432" t="str">
        <f>VLOOKUP(O796,'360'!A321:AN682,13,FALSE)</f>
        <v>R</v>
      </c>
      <c r="R796" s="432" t="str">
        <f>VLOOKUP(O796,'360'!A321:AN682,14,FALSE)</f>
        <v>U</v>
      </c>
      <c r="S796" s="432" t="str">
        <f>VLOOKUP(O796,'360'!A321:AN682,15,FALSE)</f>
        <v>W</v>
      </c>
      <c r="T796" s="432" t="str">
        <f>VLOOKUP(O796,'360'!A321:AN682,16,FALSE)</f>
        <v>G</v>
      </c>
      <c r="U796" s="432" t="str">
        <f>VLOOKUP(O796,'360'!A321:AN682,17,FALSE)</f>
        <v>B</v>
      </c>
      <c r="W796" s="478">
        <f t="shared" si="467"/>
        <v>0.36210147237264367</v>
      </c>
      <c r="X796" s="478">
        <f t="shared" si="467"/>
        <v>0.95760470163862677</v>
      </c>
      <c r="Y796" s="478">
        <f t="shared" si="467"/>
        <v>0.84094855137494451</v>
      </c>
      <c r="Z796" s="478">
        <f t="shared" si="461"/>
        <v>0.98143646315192579</v>
      </c>
      <c r="AA796" s="478">
        <f t="shared" si="461"/>
        <v>0.51670883964413317</v>
      </c>
      <c r="AB796" s="1582">
        <f t="shared" si="468"/>
        <v>0.70955690589936959</v>
      </c>
      <c r="AG796" s="1584">
        <f t="shared" si="469"/>
        <v>0.6127425411991595</v>
      </c>
      <c r="AL796" s="497">
        <f t="shared" si="462"/>
        <v>0.70955690589936959</v>
      </c>
      <c r="AM796" s="468">
        <f t="shared" si="470"/>
        <v>0.36210147237264367</v>
      </c>
      <c r="AN796" s="468">
        <f t="shared" si="470"/>
        <v>0.95760470163862677</v>
      </c>
      <c r="AO796" s="468">
        <f t="shared" si="470"/>
        <v>0.84094855137494451</v>
      </c>
      <c r="AP796" s="468">
        <f t="shared" si="463"/>
        <v>0.98143646315192579</v>
      </c>
      <c r="AQ796" s="468">
        <f t="shared" si="463"/>
        <v>0.51670883964413317</v>
      </c>
      <c r="AT796" s="498">
        <f t="shared" si="471"/>
        <v>2.51011111</v>
      </c>
      <c r="AU796" s="340">
        <f>VLOOKUP($O796,'360'!$A$2:$AN$363,26,FALSE)/100+1/10^(3+AU$476)</f>
        <v>0.50009999999999999</v>
      </c>
      <c r="AV796" s="340">
        <f>VLOOKUP($O796,'360'!$A$2:$AN$363,27,FALSE)/100+1/10^(3+AV$476)</f>
        <v>0.7000000999999999</v>
      </c>
      <c r="AW796" s="340">
        <f>VLOOKUP($O796,'360'!$A$2:$AN$363,28,FALSE)/100+1/10^(3+AW$476)</f>
        <v>0.20001000000000002</v>
      </c>
      <c r="AX796" s="340">
        <f>VLOOKUP($O796,'360'!$A$2:$AN$363,29,FALSE)/100+1/10^(3+AX$476)</f>
        <v>0.8100000100000001</v>
      </c>
      <c r="AY796" s="340">
        <f>VLOOKUP($O796,'360'!$A$2:$AN$363,30,FALSE)/100+1/10^(3+AY$476)</f>
        <v>0.30000099999999996</v>
      </c>
      <c r="BA796" s="499" t="str">
        <f t="shared" si="472"/>
        <v>RU W GB</v>
      </c>
      <c r="BB796" s="284" t="str">
        <f t="shared" si="473"/>
        <v>imaginer le progrès (et assister le monde)</v>
      </c>
    </row>
    <row r="797" spans="1:54" x14ac:dyDescent="0.15">
      <c r="A797" s="432">
        <v>321</v>
      </c>
      <c r="B797" s="457" t="str">
        <f t="shared" ref="B797:B836" si="474">VLOOKUP(A797,$N$477:$AI$836,2,FALSE)</f>
        <v>B GW UR</v>
      </c>
      <c r="C797" s="284" t="str">
        <f t="shared" ref="C797:C836" si="475">VLOOKUP(B797,LibProfils,4,FALSE)</f>
        <v>être le premier (et construire une vie parfaite)</v>
      </c>
      <c r="D797" s="284" t="str">
        <f t="shared" ref="D797:D836" si="476">VLOOKUP(B797,LibProfils,5,FALSE)</f>
        <v>être le dirigeant des autres (et organiser une vie de satisfaction)</v>
      </c>
      <c r="E797" s="493">
        <f t="shared" ref="E797:E836" si="477">VLOOKUP(A797,$N$477:$AI$836,20,FALSE)</f>
        <v>0.16772507796480748</v>
      </c>
      <c r="F797" s="480" t="str">
        <f t="shared" ref="F797:F836" si="478">VLOOKUP(B797,LibProfils,6,FALSE)</f>
        <v>B.gw</v>
      </c>
      <c r="N797" s="284">
        <f t="shared" si="466"/>
        <v>54</v>
      </c>
      <c r="O797" s="494" t="str">
        <f>'360'!A324</f>
        <v>RU B WG</v>
      </c>
      <c r="P797" s="284" t="str">
        <f t="shared" ref="P797:P836" si="479">VLOOKUP(O797,LibProfils,4,FALSE)</f>
        <v>réaliser ses idées -UR- (et intervenir*)</v>
      </c>
      <c r="Q797" s="432" t="str">
        <f>VLOOKUP(O797,'360'!A322:AN683,13,FALSE)</f>
        <v>R</v>
      </c>
      <c r="R797" s="432" t="str">
        <f>VLOOKUP(O797,'360'!A322:AN683,14,FALSE)</f>
        <v>U</v>
      </c>
      <c r="S797" s="432" t="str">
        <f>VLOOKUP(O797,'360'!A322:AN683,15,FALSE)</f>
        <v>B</v>
      </c>
      <c r="T797" s="432" t="str">
        <f>VLOOKUP(O797,'360'!A322:AN683,16,FALSE)</f>
        <v>W</v>
      </c>
      <c r="U797" s="432" t="str">
        <f>VLOOKUP(O797,'360'!A322:AN683,17,FALSE)</f>
        <v>G</v>
      </c>
      <c r="W797" s="478">
        <f t="shared" si="467"/>
        <v>0.603422013773939</v>
      </c>
      <c r="X797" s="478">
        <f t="shared" si="467"/>
        <v>0.95760470163862677</v>
      </c>
      <c r="Y797" s="478">
        <f t="shared" si="467"/>
        <v>0.47566762450091421</v>
      </c>
      <c r="Z797" s="478">
        <f t="shared" si="467"/>
        <v>0.98143646315192579</v>
      </c>
      <c r="AA797" s="478">
        <f t="shared" si="467"/>
        <v>0.3444731338817747</v>
      </c>
      <c r="AB797" s="1582">
        <f t="shared" si="468"/>
        <v>0.70545852060750469</v>
      </c>
      <c r="AG797" s="1584">
        <f t="shared" si="469"/>
        <v>0.60727802747667292</v>
      </c>
      <c r="AL797" s="497">
        <f t="shared" ref="AL797:AL836" si="480">(AM797*AM$473+AN797*AN$473+AO797*AO$473+AP797*AP$473+AQ797*AQ$473)/$AL$473</f>
        <v>0.70545852060750469</v>
      </c>
      <c r="AM797" s="468">
        <f t="shared" si="470"/>
        <v>0.603422013773939</v>
      </c>
      <c r="AN797" s="468">
        <f t="shared" si="470"/>
        <v>0.95760470163862677</v>
      </c>
      <c r="AO797" s="468">
        <f t="shared" si="470"/>
        <v>0.47566762450091421</v>
      </c>
      <c r="AP797" s="468">
        <f t="shared" si="470"/>
        <v>0.98143646315192579</v>
      </c>
      <c r="AQ797" s="468">
        <f t="shared" si="470"/>
        <v>0.3444731338817747</v>
      </c>
      <c r="AT797" s="498">
        <f t="shared" si="471"/>
        <v>2.5101111099999995</v>
      </c>
      <c r="AU797" s="340">
        <f>VLOOKUP($O797,'360'!$A$2:$AN$363,26,FALSE)/100+1/10^(3+AU$476)</f>
        <v>0.30009999999999998</v>
      </c>
      <c r="AV797" s="340">
        <f>VLOOKUP($O797,'360'!$A$2:$AN$363,27,FALSE)/100+1/10^(3+AV$476)</f>
        <v>0.7000000999999999</v>
      </c>
      <c r="AW797" s="340">
        <f>VLOOKUP($O797,'360'!$A$2:$AN$363,28,FALSE)/100+1/10^(3+AW$476)</f>
        <v>0.50000999999999995</v>
      </c>
      <c r="AX797" s="340">
        <f>VLOOKUP($O797,'360'!$A$2:$AN$363,29,FALSE)/100+1/10^(3+AX$476)</f>
        <v>0.8100000100000001</v>
      </c>
      <c r="AY797" s="340">
        <f>VLOOKUP($O797,'360'!$A$2:$AN$363,30,FALSE)/100+1/10^(3+AY$476)</f>
        <v>0.20000100000000001</v>
      </c>
      <c r="BA797" s="499" t="str">
        <f t="shared" si="472"/>
        <v>RU B WG</v>
      </c>
      <c r="BB797" s="284" t="str">
        <f t="shared" si="473"/>
        <v>réaliser ses idées -UR- (et intervenir*)</v>
      </c>
    </row>
    <row r="798" spans="1:54" x14ac:dyDescent="0.15">
      <c r="A798" s="432">
        <v>322</v>
      </c>
      <c r="B798" s="457" t="str">
        <f t="shared" si="474"/>
        <v>G WB UR</v>
      </c>
      <c r="C798" s="284" t="str">
        <f t="shared" si="475"/>
        <v>être entouré (et vivre en accord)</v>
      </c>
      <c r="D798" s="284" t="str">
        <f t="shared" si="476"/>
        <v>être bien dans son groupe (et être sain et probe)</v>
      </c>
      <c r="E798" s="493">
        <f t="shared" si="477"/>
        <v>0.16702047782490906</v>
      </c>
      <c r="F798" s="480" t="str">
        <f t="shared" si="478"/>
        <v>G.wb</v>
      </c>
      <c r="N798" s="284">
        <f t="shared" ref="N798:N836" si="481">RANK(AG798,$AG$477:$AG$836)</f>
        <v>12</v>
      </c>
      <c r="O798" s="494" t="str">
        <f>'360'!A325</f>
        <v>RU B GW</v>
      </c>
      <c r="P798" s="284" t="str">
        <f t="shared" si="479"/>
        <v>réaliser ses idées -UR- (et être tout-puissant -BR)</v>
      </c>
      <c r="Q798" s="432" t="str">
        <f>VLOOKUP(O798,'360'!A323:AN684,13,FALSE)</f>
        <v>R</v>
      </c>
      <c r="R798" s="432" t="str">
        <f>VLOOKUP(O798,'360'!A323:AN684,14,FALSE)</f>
        <v>U</v>
      </c>
      <c r="S798" s="432" t="str">
        <f>VLOOKUP(O798,'360'!A323:AN684,15,FALSE)</f>
        <v>B</v>
      </c>
      <c r="T798" s="432" t="str">
        <f>VLOOKUP(O798,'360'!A323:AN684,16,FALSE)</f>
        <v>G</v>
      </c>
      <c r="U798" s="432" t="str">
        <f>VLOOKUP(O798,'360'!A323:AN684,17,FALSE)</f>
        <v>W</v>
      </c>
      <c r="W798" s="478">
        <f t="shared" ref="W798:AA836" si="482">AM798</f>
        <v>0.90498224054752174</v>
      </c>
      <c r="X798" s="478">
        <f t="shared" si="482"/>
        <v>0.95760470163862677</v>
      </c>
      <c r="Y798" s="478">
        <f t="shared" si="482"/>
        <v>0.47566762450091421</v>
      </c>
      <c r="Z798" s="478">
        <f t="shared" si="482"/>
        <v>0.98143646315192579</v>
      </c>
      <c r="AA798" s="478">
        <f t="shared" si="482"/>
        <v>0.51670883964413317</v>
      </c>
      <c r="AB798" s="1582">
        <f t="shared" ref="AB798:AB836" si="483">AL798</f>
        <v>0.81746097658285621</v>
      </c>
      <c r="AG798" s="1584">
        <f t="shared" ref="AG798:AG836" si="484">(AB798-$AG$475)/$AF$475</f>
        <v>0.75661463544380825</v>
      </c>
      <c r="AL798" s="497">
        <f t="shared" si="480"/>
        <v>0.81746097658285621</v>
      </c>
      <c r="AM798" s="468">
        <f t="shared" ref="AM798:AQ836" si="485">MIN(AU798,AM$474)/MAX(AU798,AM$474)</f>
        <v>0.90498224054752174</v>
      </c>
      <c r="AN798" s="468">
        <f t="shared" si="485"/>
        <v>0.95760470163862677</v>
      </c>
      <c r="AO798" s="468">
        <f t="shared" si="485"/>
        <v>0.47566762450091421</v>
      </c>
      <c r="AP798" s="468">
        <f t="shared" si="485"/>
        <v>0.98143646315192579</v>
      </c>
      <c r="AQ798" s="468">
        <f t="shared" si="485"/>
        <v>0.51670883964413317</v>
      </c>
      <c r="AT798" s="498">
        <f t="shared" ref="AT798:AT836" si="486">SUM(AU798:AY798)</f>
        <v>2.51011111</v>
      </c>
      <c r="AU798" s="340">
        <f>VLOOKUP($O798,'360'!$A$2:$AN$363,26,FALSE)/100+1/10^(3+AU$476)</f>
        <v>0.2001</v>
      </c>
      <c r="AV798" s="340">
        <f>VLOOKUP($O798,'360'!$A$2:$AN$363,27,FALSE)/100+1/10^(3+AV$476)</f>
        <v>0.7000000999999999</v>
      </c>
      <c r="AW798" s="340">
        <f>VLOOKUP($O798,'360'!$A$2:$AN$363,28,FALSE)/100+1/10^(3+AW$476)</f>
        <v>0.50000999999999995</v>
      </c>
      <c r="AX798" s="340">
        <f>VLOOKUP($O798,'360'!$A$2:$AN$363,29,FALSE)/100+1/10^(3+AX$476)</f>
        <v>0.8100000100000001</v>
      </c>
      <c r="AY798" s="340">
        <f>VLOOKUP($O798,'360'!$A$2:$AN$363,30,FALSE)/100+1/10^(3+AY$476)</f>
        <v>0.30000099999999996</v>
      </c>
      <c r="BA798" s="499" t="str">
        <f t="shared" si="472"/>
        <v>RU B GW</v>
      </c>
      <c r="BB798" s="284" t="str">
        <f t="shared" si="473"/>
        <v>réaliser ses idées -UR- (et être tout-puissant -BR)</v>
      </c>
    </row>
    <row r="799" spans="1:54" x14ac:dyDescent="0.15">
      <c r="A799" s="432">
        <v>323</v>
      </c>
      <c r="B799" s="457" t="str">
        <f t="shared" si="474"/>
        <v>W RB GU</v>
      </c>
      <c r="C799" s="284" t="str">
        <f t="shared" si="475"/>
        <v>servir l'ordre (et protéger le monde)</v>
      </c>
      <c r="D799" s="284" t="str">
        <f t="shared" si="476"/>
        <v>défendre la paix quel qu'en soit le prix (et prémunir la société de toute menace)</v>
      </c>
      <c r="E799" s="493">
        <f t="shared" si="477"/>
        <v>0.16630407533673783</v>
      </c>
      <c r="F799" s="480" t="str">
        <f t="shared" si="478"/>
        <v>W.br</v>
      </c>
      <c r="N799" s="284">
        <f t="shared" si="481"/>
        <v>13</v>
      </c>
      <c r="O799" s="494" t="str">
        <f>'360'!A326</f>
        <v>RU G WB</v>
      </c>
      <c r="P799" s="284" t="str">
        <f t="shared" si="479"/>
        <v>vivre ses rêves (et vivre dans la joie collective)</v>
      </c>
      <c r="Q799" s="432" t="str">
        <f>VLOOKUP(O799,'360'!A324:AN685,13,FALSE)</f>
        <v>R</v>
      </c>
      <c r="R799" s="432" t="str">
        <f>VLOOKUP(O799,'360'!A324:AN685,14,FALSE)</f>
        <v>U</v>
      </c>
      <c r="S799" s="432" t="str">
        <f>VLOOKUP(O799,'360'!A324:AN685,15,FALSE)</f>
        <v>G</v>
      </c>
      <c r="T799" s="432" t="str">
        <f>VLOOKUP(O799,'360'!A324:AN685,16,FALSE)</f>
        <v>W</v>
      </c>
      <c r="U799" s="432" t="str">
        <f>VLOOKUP(O799,'360'!A324:AN685,17,FALSE)</f>
        <v>B</v>
      </c>
      <c r="W799" s="478">
        <f t="shared" si="482"/>
        <v>0.603422013773939</v>
      </c>
      <c r="X799" s="478">
        <f t="shared" si="482"/>
        <v>0.95760470163862677</v>
      </c>
      <c r="Y799" s="478">
        <f t="shared" si="482"/>
        <v>0.84094855137494451</v>
      </c>
      <c r="Z799" s="478">
        <f t="shared" si="482"/>
        <v>0.98143646315192579</v>
      </c>
      <c r="AA799" s="478">
        <f t="shared" si="482"/>
        <v>0.86118025116885033</v>
      </c>
      <c r="AB799" s="1582">
        <f t="shared" si="483"/>
        <v>0.81296184713478259</v>
      </c>
      <c r="AG799" s="1584">
        <f t="shared" si="484"/>
        <v>0.75061579617971008</v>
      </c>
      <c r="AL799" s="497">
        <f t="shared" si="480"/>
        <v>0.81296184713478259</v>
      </c>
      <c r="AM799" s="468">
        <f t="shared" si="485"/>
        <v>0.603422013773939</v>
      </c>
      <c r="AN799" s="468">
        <f t="shared" si="485"/>
        <v>0.95760470163862677</v>
      </c>
      <c r="AO799" s="468">
        <f t="shared" si="485"/>
        <v>0.84094855137494451</v>
      </c>
      <c r="AP799" s="468">
        <f t="shared" si="485"/>
        <v>0.98143646315192579</v>
      </c>
      <c r="AQ799" s="468">
        <f t="shared" si="485"/>
        <v>0.86118025116885033</v>
      </c>
      <c r="AT799" s="498">
        <f t="shared" si="486"/>
        <v>2.51011111</v>
      </c>
      <c r="AU799" s="340">
        <f>VLOOKUP($O799,'360'!$A$2:$AN$363,26,FALSE)/100+1/10^(3+AU$476)</f>
        <v>0.30009999999999998</v>
      </c>
      <c r="AV799" s="340">
        <f>VLOOKUP($O799,'360'!$A$2:$AN$363,27,FALSE)/100+1/10^(3+AV$476)</f>
        <v>0.7000000999999999</v>
      </c>
      <c r="AW799" s="340">
        <f>VLOOKUP($O799,'360'!$A$2:$AN$363,28,FALSE)/100+1/10^(3+AW$476)</f>
        <v>0.20001000000000002</v>
      </c>
      <c r="AX799" s="340">
        <f>VLOOKUP($O799,'360'!$A$2:$AN$363,29,FALSE)/100+1/10^(3+AX$476)</f>
        <v>0.8100000100000001</v>
      </c>
      <c r="AY799" s="340">
        <f>VLOOKUP($O799,'360'!$A$2:$AN$363,30,FALSE)/100+1/10^(3+AY$476)</f>
        <v>0.50000100000000003</v>
      </c>
      <c r="BA799" s="499" t="str">
        <f t="shared" si="472"/>
        <v>RU G WB</v>
      </c>
      <c r="BB799" s="284" t="str">
        <f t="shared" si="473"/>
        <v>vivre ses rêves (et vivre dans la joie collective)</v>
      </c>
    </row>
    <row r="800" spans="1:54" x14ac:dyDescent="0.15">
      <c r="A800" s="432">
        <v>324</v>
      </c>
      <c r="B800" s="457" t="str">
        <f t="shared" si="474"/>
        <v>GW B UR</v>
      </c>
      <c r="C800" s="284" t="str">
        <f t="shared" si="475"/>
        <v>s'insérer dans la société (et construire une vie parfaite)</v>
      </c>
      <c r="D800" s="284" t="str">
        <f t="shared" si="476"/>
        <v>être accueilli (et organiser une vie de satisfaction)</v>
      </c>
      <c r="E800" s="493">
        <f t="shared" si="477"/>
        <v>0.16283211598940914</v>
      </c>
      <c r="F800" s="480" t="str">
        <f t="shared" si="478"/>
        <v>GW.b</v>
      </c>
      <c r="N800" s="284">
        <f t="shared" si="481"/>
        <v>1</v>
      </c>
      <c r="O800" s="494" t="str">
        <f>'360'!A327</f>
        <v>RU G BW</v>
      </c>
      <c r="P800" s="284" t="str">
        <f t="shared" si="479"/>
        <v>vivre ses rêves (et vivre avec légèreté)</v>
      </c>
      <c r="Q800" s="432" t="str">
        <f>VLOOKUP(O800,'360'!A325:AN686,13,FALSE)</f>
        <v>R</v>
      </c>
      <c r="R800" s="432" t="str">
        <f>VLOOKUP(O800,'360'!A325:AN686,14,FALSE)</f>
        <v>U</v>
      </c>
      <c r="S800" s="432" t="str">
        <f>VLOOKUP(O800,'360'!A325:AN686,15,FALSE)</f>
        <v>G</v>
      </c>
      <c r="T800" s="432" t="str">
        <f>VLOOKUP(O800,'360'!A325:AN686,16,FALSE)</f>
        <v>B</v>
      </c>
      <c r="U800" s="432" t="str">
        <f>VLOOKUP(O800,'360'!A325:AN686,17,FALSE)</f>
        <v>W</v>
      </c>
      <c r="W800" s="478">
        <f t="shared" si="482"/>
        <v>0.90498224054752174</v>
      </c>
      <c r="X800" s="478">
        <f t="shared" si="482"/>
        <v>0.95760470163862677</v>
      </c>
      <c r="Y800" s="478">
        <f t="shared" si="482"/>
        <v>0.79276880412886941</v>
      </c>
      <c r="Z800" s="478">
        <f t="shared" si="482"/>
        <v>0.98143646315192579</v>
      </c>
      <c r="AA800" s="478">
        <f t="shared" si="482"/>
        <v>0.86118025116885033</v>
      </c>
      <c r="AB800" s="1582">
        <f t="shared" si="483"/>
        <v>0.90384597327676175</v>
      </c>
      <c r="AG800" s="1584">
        <f t="shared" si="484"/>
        <v>0.87179463103568233</v>
      </c>
      <c r="AL800" s="497">
        <f t="shared" si="480"/>
        <v>0.90384597327676175</v>
      </c>
      <c r="AM800" s="468">
        <f t="shared" si="485"/>
        <v>0.90498224054752174</v>
      </c>
      <c r="AN800" s="468">
        <f t="shared" si="485"/>
        <v>0.95760470163862677</v>
      </c>
      <c r="AO800" s="468">
        <f t="shared" si="485"/>
        <v>0.79276880412886941</v>
      </c>
      <c r="AP800" s="468">
        <f t="shared" si="485"/>
        <v>0.98143646315192579</v>
      </c>
      <c r="AQ800" s="468">
        <f t="shared" si="485"/>
        <v>0.86118025116885033</v>
      </c>
      <c r="AT800" s="498">
        <f t="shared" si="486"/>
        <v>2.51011111</v>
      </c>
      <c r="AU800" s="340">
        <f>VLOOKUP($O800,'360'!$A$2:$AN$363,26,FALSE)/100+1/10^(3+AU$476)</f>
        <v>0.2001</v>
      </c>
      <c r="AV800" s="340">
        <f>VLOOKUP($O800,'360'!$A$2:$AN$363,27,FALSE)/100+1/10^(3+AV$476)</f>
        <v>0.7000000999999999</v>
      </c>
      <c r="AW800" s="340">
        <f>VLOOKUP($O800,'360'!$A$2:$AN$363,28,FALSE)/100+1/10^(3+AW$476)</f>
        <v>0.30001</v>
      </c>
      <c r="AX800" s="340">
        <f>VLOOKUP($O800,'360'!$A$2:$AN$363,29,FALSE)/100+1/10^(3+AX$476)</f>
        <v>0.8100000100000001</v>
      </c>
      <c r="AY800" s="340">
        <f>VLOOKUP($O800,'360'!$A$2:$AN$363,30,FALSE)/100+1/10^(3+AY$476)</f>
        <v>0.50000100000000003</v>
      </c>
      <c r="BA800" s="499" t="str">
        <f t="shared" si="472"/>
        <v>RU G BW</v>
      </c>
      <c r="BB800" s="284" t="str">
        <f t="shared" si="473"/>
        <v>vivre ses rêves (et vivre avec légèreté)</v>
      </c>
    </row>
    <row r="801" spans="1:54" x14ac:dyDescent="0.15">
      <c r="A801" s="432">
        <v>325</v>
      </c>
      <c r="B801" s="457" t="str">
        <f t="shared" si="474"/>
        <v>B WR UG</v>
      </c>
      <c r="C801" s="284" t="str">
        <f t="shared" si="475"/>
        <v>être puissant (et s'imposer au monde)</v>
      </c>
      <c r="D801" s="284" t="str">
        <f t="shared" si="476"/>
        <v>avoir le pouvoir d'impacter (et être de ceux qui dictent l'ordre)</v>
      </c>
      <c r="E801" s="493">
        <f t="shared" si="477"/>
        <v>0.16097309311791963</v>
      </c>
      <c r="F801" s="480" t="str">
        <f t="shared" si="478"/>
        <v>B.rw</v>
      </c>
      <c r="N801" s="284">
        <f t="shared" si="481"/>
        <v>270</v>
      </c>
      <c r="O801" s="494" t="str">
        <f>'360'!A328</f>
        <v>RB W UG</v>
      </c>
      <c r="P801" s="284" t="str">
        <f t="shared" si="479"/>
        <v>vivre en dirigeant (et faire progresser le monde)</v>
      </c>
      <c r="Q801" s="432" t="str">
        <f>VLOOKUP(O801,'360'!A326:AN687,13,FALSE)</f>
        <v>R</v>
      </c>
      <c r="R801" s="432" t="str">
        <f>VLOOKUP(O801,'360'!A326:AN687,14,FALSE)</f>
        <v>B</v>
      </c>
      <c r="S801" s="432" t="str">
        <f>VLOOKUP(O801,'360'!A326:AN687,15,FALSE)</f>
        <v>W</v>
      </c>
      <c r="T801" s="432" t="str">
        <f>VLOOKUP(O801,'360'!A326:AN687,16,FALSE)</f>
        <v>U</v>
      </c>
      <c r="U801" s="432" t="str">
        <f>VLOOKUP(O801,'360'!A326:AN687,17,FALSE)</f>
        <v>G</v>
      </c>
      <c r="W801" s="478">
        <f t="shared" si="482"/>
        <v>0.36210147237264367</v>
      </c>
      <c r="X801" s="478">
        <f t="shared" si="482"/>
        <v>0.41040209315978415</v>
      </c>
      <c r="Y801" s="478">
        <f t="shared" si="482"/>
        <v>0.33976453040199733</v>
      </c>
      <c r="Z801" s="478">
        <f t="shared" si="482"/>
        <v>0.98143646315192579</v>
      </c>
      <c r="AA801" s="478">
        <f t="shared" si="482"/>
        <v>0.3444731338817747</v>
      </c>
      <c r="AB801" s="1582">
        <f t="shared" si="483"/>
        <v>0.45191702572626485</v>
      </c>
      <c r="AG801" s="1584">
        <f t="shared" si="484"/>
        <v>0.26922270096835316</v>
      </c>
      <c r="AL801" s="497">
        <f t="shared" si="480"/>
        <v>0.45191702572626485</v>
      </c>
      <c r="AM801" s="468">
        <f t="shared" si="485"/>
        <v>0.36210147237264367</v>
      </c>
      <c r="AN801" s="468">
        <f t="shared" si="485"/>
        <v>0.41040209315978415</v>
      </c>
      <c r="AO801" s="468">
        <f t="shared" si="485"/>
        <v>0.33976453040199733</v>
      </c>
      <c r="AP801" s="468">
        <f t="shared" si="485"/>
        <v>0.98143646315192579</v>
      </c>
      <c r="AQ801" s="468">
        <f t="shared" si="485"/>
        <v>0.3444731338817747</v>
      </c>
      <c r="AT801" s="498">
        <f t="shared" si="486"/>
        <v>2.51011111</v>
      </c>
      <c r="AU801" s="340">
        <f>VLOOKUP($O801,'360'!$A$2:$AN$363,26,FALSE)/100+1/10^(3+AU$476)</f>
        <v>0.50009999999999999</v>
      </c>
      <c r="AV801" s="340">
        <f>VLOOKUP($O801,'360'!$A$2:$AN$363,27,FALSE)/100+1/10^(3+AV$476)</f>
        <v>0.30000009999999999</v>
      </c>
      <c r="AW801" s="340">
        <f>VLOOKUP($O801,'360'!$A$2:$AN$363,28,FALSE)/100+1/10^(3+AW$476)</f>
        <v>0.70000999999999991</v>
      </c>
      <c r="AX801" s="340">
        <f>VLOOKUP($O801,'360'!$A$2:$AN$363,29,FALSE)/100+1/10^(3+AX$476)</f>
        <v>0.8100000100000001</v>
      </c>
      <c r="AY801" s="340">
        <f>VLOOKUP($O801,'360'!$A$2:$AN$363,30,FALSE)/100+1/10^(3+AY$476)</f>
        <v>0.20000100000000001</v>
      </c>
      <c r="BA801" s="499" t="str">
        <f t="shared" si="472"/>
        <v>RB W UG</v>
      </c>
      <c r="BB801" s="284" t="str">
        <f t="shared" si="473"/>
        <v>vivre en dirigeant (et faire progresser le monde)</v>
      </c>
    </row>
    <row r="802" spans="1:54" x14ac:dyDescent="0.15">
      <c r="A802" s="432">
        <v>326</v>
      </c>
      <c r="B802" s="457" t="str">
        <f t="shared" si="474"/>
        <v>WG B UR</v>
      </c>
      <c r="C802" s="284" t="str">
        <f t="shared" si="475"/>
        <v>s'insérer dans la société (et gouverner le monde)</v>
      </c>
      <c r="D802" s="284" t="str">
        <f t="shared" si="476"/>
        <v>être accueilli (et être parmi les rares qui prennent les décisions)</v>
      </c>
      <c r="E802" s="493">
        <f t="shared" si="477"/>
        <v>0.15723454530424008</v>
      </c>
      <c r="F802" s="480" t="str">
        <f t="shared" si="478"/>
        <v>GW.b</v>
      </c>
      <c r="N802" s="284">
        <f t="shared" si="481"/>
        <v>281</v>
      </c>
      <c r="O802" s="494" t="str">
        <f>'360'!A329</f>
        <v>RB W GU</v>
      </c>
      <c r="P802" s="284" t="str">
        <f t="shared" si="479"/>
        <v>vivre en dirigeant (et protéger le monde)</v>
      </c>
      <c r="Q802" s="432" t="str">
        <f>VLOOKUP(O802,'360'!A327:AN688,13,FALSE)</f>
        <v>R</v>
      </c>
      <c r="R802" s="432" t="str">
        <f>VLOOKUP(O802,'360'!A327:AN688,14,FALSE)</f>
        <v>B</v>
      </c>
      <c r="S802" s="432" t="str">
        <f>VLOOKUP(O802,'360'!A327:AN688,15,FALSE)</f>
        <v>W</v>
      </c>
      <c r="T802" s="432" t="str">
        <f>VLOOKUP(O802,'360'!A327:AN688,16,FALSE)</f>
        <v>G</v>
      </c>
      <c r="U802" s="432" t="str">
        <f>VLOOKUP(O802,'360'!A327:AN688,17,FALSE)</f>
        <v>U</v>
      </c>
      <c r="W802" s="478">
        <f t="shared" si="482"/>
        <v>0.36210147237264367</v>
      </c>
      <c r="X802" s="478">
        <f t="shared" si="482"/>
        <v>0.2736014410400735</v>
      </c>
      <c r="Y802" s="478">
        <f t="shared" si="482"/>
        <v>0.33976453040199733</v>
      </c>
      <c r="Z802" s="478">
        <f t="shared" si="482"/>
        <v>0.98143646315192579</v>
      </c>
      <c r="AA802" s="478">
        <f t="shared" si="482"/>
        <v>0.51670883964413317</v>
      </c>
      <c r="AB802" s="1582">
        <f t="shared" si="483"/>
        <v>0.42691923221183259</v>
      </c>
      <c r="AG802" s="1584">
        <f t="shared" si="484"/>
        <v>0.23589230961577679</v>
      </c>
      <c r="AL802" s="497">
        <f t="shared" si="480"/>
        <v>0.42691923221183259</v>
      </c>
      <c r="AM802" s="468">
        <f t="shared" si="485"/>
        <v>0.36210147237264367</v>
      </c>
      <c r="AN802" s="468">
        <f t="shared" si="485"/>
        <v>0.2736014410400735</v>
      </c>
      <c r="AO802" s="468">
        <f t="shared" si="485"/>
        <v>0.33976453040199733</v>
      </c>
      <c r="AP802" s="468">
        <f t="shared" si="485"/>
        <v>0.98143646315192579</v>
      </c>
      <c r="AQ802" s="468">
        <f t="shared" si="485"/>
        <v>0.51670883964413317</v>
      </c>
      <c r="AT802" s="498">
        <f t="shared" si="486"/>
        <v>2.51011111</v>
      </c>
      <c r="AU802" s="340">
        <f>VLOOKUP($O802,'360'!$A$2:$AN$363,26,FALSE)/100+1/10^(3+AU$476)</f>
        <v>0.50009999999999999</v>
      </c>
      <c r="AV802" s="340">
        <f>VLOOKUP($O802,'360'!$A$2:$AN$363,27,FALSE)/100+1/10^(3+AV$476)</f>
        <v>0.20000010000000001</v>
      </c>
      <c r="AW802" s="340">
        <f>VLOOKUP($O802,'360'!$A$2:$AN$363,28,FALSE)/100+1/10^(3+AW$476)</f>
        <v>0.70000999999999991</v>
      </c>
      <c r="AX802" s="340">
        <f>VLOOKUP($O802,'360'!$A$2:$AN$363,29,FALSE)/100+1/10^(3+AX$476)</f>
        <v>0.8100000100000001</v>
      </c>
      <c r="AY802" s="340">
        <f>VLOOKUP($O802,'360'!$A$2:$AN$363,30,FALSE)/100+1/10^(3+AY$476)</f>
        <v>0.30000099999999996</v>
      </c>
      <c r="BA802" s="499" t="str">
        <f t="shared" si="472"/>
        <v>RB W GU</v>
      </c>
      <c r="BB802" s="284" t="str">
        <f t="shared" si="473"/>
        <v>vivre en dirigeant (et protéger le monde)</v>
      </c>
    </row>
    <row r="803" spans="1:54" x14ac:dyDescent="0.15">
      <c r="A803" s="432">
        <v>327</v>
      </c>
      <c r="B803" s="457" t="str">
        <f t="shared" si="474"/>
        <v>W GB UR</v>
      </c>
      <c r="C803" s="284" t="str">
        <f t="shared" si="475"/>
        <v>être un rouage du monde (et vivre en accord)</v>
      </c>
      <c r="D803" s="284" t="str">
        <f t="shared" si="476"/>
        <v>remplir son rôle dans la complexité du système (et être sain et probe)</v>
      </c>
      <c r="E803" s="493">
        <f t="shared" si="477"/>
        <v>0.1547723888127607</v>
      </c>
      <c r="F803" s="480" t="str">
        <f t="shared" si="478"/>
        <v>W.bg</v>
      </c>
      <c r="N803" s="284">
        <f t="shared" si="481"/>
        <v>127</v>
      </c>
      <c r="O803" s="494" t="str">
        <f>'360'!A330</f>
        <v>RB U WG</v>
      </c>
      <c r="P803" s="284" t="str">
        <f t="shared" si="479"/>
        <v>réussir toute entreprise (et œuvrer pour le progrès)</v>
      </c>
      <c r="Q803" s="432" t="str">
        <f>VLOOKUP(O803,'360'!A328:AN689,13,FALSE)</f>
        <v>R</v>
      </c>
      <c r="R803" s="432" t="str">
        <f>VLOOKUP(O803,'360'!A328:AN689,14,FALSE)</f>
        <v>B</v>
      </c>
      <c r="S803" s="432" t="str">
        <f>VLOOKUP(O803,'360'!A328:AN689,15,FALSE)</f>
        <v>U</v>
      </c>
      <c r="T803" s="432" t="str">
        <f>VLOOKUP(O803,'360'!A328:AN689,16,FALSE)</f>
        <v>W</v>
      </c>
      <c r="U803" s="432" t="str">
        <f>VLOOKUP(O803,'360'!A328:AN689,17,FALSE)</f>
        <v>G</v>
      </c>
      <c r="W803" s="478">
        <f t="shared" si="482"/>
        <v>0.603422013773939</v>
      </c>
      <c r="X803" s="478">
        <f t="shared" si="482"/>
        <v>0.68400339739920546</v>
      </c>
      <c r="Y803" s="478">
        <f t="shared" si="482"/>
        <v>0.33976453040199733</v>
      </c>
      <c r="Z803" s="478">
        <f t="shared" si="482"/>
        <v>0.98143646315192579</v>
      </c>
      <c r="AA803" s="478">
        <f t="shared" si="482"/>
        <v>0.3444731338817747</v>
      </c>
      <c r="AB803" s="1582">
        <f t="shared" si="483"/>
        <v>0.60531755399054232</v>
      </c>
      <c r="AG803" s="1584">
        <f t="shared" si="484"/>
        <v>0.47375673865405643</v>
      </c>
      <c r="AL803" s="497">
        <f t="shared" si="480"/>
        <v>0.60531755399054232</v>
      </c>
      <c r="AM803" s="468">
        <f t="shared" si="485"/>
        <v>0.603422013773939</v>
      </c>
      <c r="AN803" s="468">
        <f t="shared" si="485"/>
        <v>0.68400339739920546</v>
      </c>
      <c r="AO803" s="468">
        <f t="shared" si="485"/>
        <v>0.33976453040199733</v>
      </c>
      <c r="AP803" s="468">
        <f t="shared" si="485"/>
        <v>0.98143646315192579</v>
      </c>
      <c r="AQ803" s="468">
        <f t="shared" si="485"/>
        <v>0.3444731338817747</v>
      </c>
      <c r="AT803" s="498">
        <f t="shared" si="486"/>
        <v>2.5101111099999995</v>
      </c>
      <c r="AU803" s="340">
        <f>VLOOKUP($O803,'360'!$A$2:$AN$363,26,FALSE)/100+1/10^(3+AU$476)</f>
        <v>0.30009999999999998</v>
      </c>
      <c r="AV803" s="340">
        <f>VLOOKUP($O803,'360'!$A$2:$AN$363,27,FALSE)/100+1/10^(3+AV$476)</f>
        <v>0.50000009999999995</v>
      </c>
      <c r="AW803" s="340">
        <f>VLOOKUP($O803,'360'!$A$2:$AN$363,28,FALSE)/100+1/10^(3+AW$476)</f>
        <v>0.70000999999999991</v>
      </c>
      <c r="AX803" s="340">
        <f>VLOOKUP($O803,'360'!$A$2:$AN$363,29,FALSE)/100+1/10^(3+AX$476)</f>
        <v>0.8100000100000001</v>
      </c>
      <c r="AY803" s="340">
        <f>VLOOKUP($O803,'360'!$A$2:$AN$363,30,FALSE)/100+1/10^(3+AY$476)</f>
        <v>0.20000100000000001</v>
      </c>
      <c r="BA803" s="499" t="str">
        <f t="shared" si="472"/>
        <v>RB U WG</v>
      </c>
      <c r="BB803" s="284" t="str">
        <f t="shared" si="473"/>
        <v>réussir toute entreprise (et œuvrer pour le progrès)</v>
      </c>
    </row>
    <row r="804" spans="1:54" x14ac:dyDescent="0.15">
      <c r="A804" s="432">
        <v>328</v>
      </c>
      <c r="B804" s="457" t="str">
        <f t="shared" si="474"/>
        <v>W BR UG</v>
      </c>
      <c r="C804" s="284" t="str">
        <f t="shared" si="475"/>
        <v>servir l'ordre (et s'imposer au monde)</v>
      </c>
      <c r="D804" s="284" t="str">
        <f t="shared" si="476"/>
        <v>défendre la paix quel qu'en soit le prix (et être de ceux qui dictent l'ordre)</v>
      </c>
      <c r="E804" s="493">
        <f t="shared" si="477"/>
        <v>0.15373981638536538</v>
      </c>
      <c r="F804" s="480" t="str">
        <f t="shared" si="478"/>
        <v>W.br</v>
      </c>
      <c r="N804" s="284">
        <f t="shared" si="481"/>
        <v>47</v>
      </c>
      <c r="O804" s="494" t="str">
        <f>'360'!A331</f>
        <v>RB U GW</v>
      </c>
      <c r="P804" s="284" t="str">
        <f t="shared" si="479"/>
        <v>réussir toute entreprise (et suivre ses idées)</v>
      </c>
      <c r="Q804" s="432" t="str">
        <f>VLOOKUP(O804,'360'!A329:AN690,13,FALSE)</f>
        <v>R</v>
      </c>
      <c r="R804" s="432" t="str">
        <f>VLOOKUP(O804,'360'!A329:AN690,14,FALSE)</f>
        <v>B</v>
      </c>
      <c r="S804" s="432" t="str">
        <f>VLOOKUP(O804,'360'!A329:AN690,15,FALSE)</f>
        <v>U</v>
      </c>
      <c r="T804" s="432" t="str">
        <f>VLOOKUP(O804,'360'!A329:AN690,16,FALSE)</f>
        <v>G</v>
      </c>
      <c r="U804" s="432" t="str">
        <f>VLOOKUP(O804,'360'!A329:AN690,17,FALSE)</f>
        <v>W</v>
      </c>
      <c r="W804" s="478">
        <f t="shared" si="482"/>
        <v>0.90498224054752174</v>
      </c>
      <c r="X804" s="478">
        <f t="shared" si="482"/>
        <v>0.68400339739920546</v>
      </c>
      <c r="Y804" s="478">
        <f t="shared" si="482"/>
        <v>0.33976453040199733</v>
      </c>
      <c r="Z804" s="478">
        <f t="shared" si="482"/>
        <v>0.98143646315192579</v>
      </c>
      <c r="AA804" s="478">
        <f t="shared" si="482"/>
        <v>0.51670883964413317</v>
      </c>
      <c r="AB804" s="1582">
        <f t="shared" si="483"/>
        <v>0.71732000996589385</v>
      </c>
      <c r="AG804" s="1584">
        <f t="shared" si="484"/>
        <v>0.62309334662119176</v>
      </c>
      <c r="AL804" s="497">
        <f t="shared" si="480"/>
        <v>0.71732000996589385</v>
      </c>
      <c r="AM804" s="468">
        <f t="shared" si="485"/>
        <v>0.90498224054752174</v>
      </c>
      <c r="AN804" s="468">
        <f t="shared" si="485"/>
        <v>0.68400339739920546</v>
      </c>
      <c r="AO804" s="468">
        <f t="shared" si="485"/>
        <v>0.33976453040199733</v>
      </c>
      <c r="AP804" s="468">
        <f t="shared" si="485"/>
        <v>0.98143646315192579</v>
      </c>
      <c r="AQ804" s="468">
        <f t="shared" si="485"/>
        <v>0.51670883964413317</v>
      </c>
      <c r="AT804" s="498">
        <f t="shared" si="486"/>
        <v>2.51011111</v>
      </c>
      <c r="AU804" s="340">
        <f>VLOOKUP($O804,'360'!$A$2:$AN$363,26,FALSE)/100+1/10^(3+AU$476)</f>
        <v>0.2001</v>
      </c>
      <c r="AV804" s="340">
        <f>VLOOKUP($O804,'360'!$A$2:$AN$363,27,FALSE)/100+1/10^(3+AV$476)</f>
        <v>0.50000009999999995</v>
      </c>
      <c r="AW804" s="340">
        <f>VLOOKUP($O804,'360'!$A$2:$AN$363,28,FALSE)/100+1/10^(3+AW$476)</f>
        <v>0.70000999999999991</v>
      </c>
      <c r="AX804" s="340">
        <f>VLOOKUP($O804,'360'!$A$2:$AN$363,29,FALSE)/100+1/10^(3+AX$476)</f>
        <v>0.8100000100000001</v>
      </c>
      <c r="AY804" s="340">
        <f>VLOOKUP($O804,'360'!$A$2:$AN$363,30,FALSE)/100+1/10^(3+AY$476)</f>
        <v>0.30000099999999996</v>
      </c>
      <c r="BA804" s="499" t="str">
        <f t="shared" si="472"/>
        <v>RB U GW</v>
      </c>
      <c r="BB804" s="284" t="str">
        <f t="shared" si="473"/>
        <v>réussir toute entreprise (et suivre ses idées)</v>
      </c>
    </row>
    <row r="805" spans="1:54" x14ac:dyDescent="0.15">
      <c r="A805" s="432">
        <v>329</v>
      </c>
      <c r="B805" s="457" t="str">
        <f t="shared" si="474"/>
        <v>BW GU R</v>
      </c>
      <c r="C805" s="284" t="str">
        <f t="shared" si="475"/>
        <v>gouverner le monde (et construire une vie parfaite)</v>
      </c>
      <c r="D805" s="284" t="str">
        <f t="shared" si="476"/>
        <v>être parmi les rares qui prennent les décisions (et organiser une vie de satisfaction)</v>
      </c>
      <c r="E805" s="493">
        <f t="shared" si="477"/>
        <v>0.14955441324996466</v>
      </c>
      <c r="F805" s="480" t="str">
        <f t="shared" si="478"/>
        <v>WB/r</v>
      </c>
      <c r="N805" s="284">
        <f t="shared" si="481"/>
        <v>200</v>
      </c>
      <c r="O805" s="494" t="str">
        <f>'360'!A332</f>
        <v>RB G WU</v>
      </c>
      <c r="P805" s="284" t="str">
        <f t="shared" si="479"/>
        <v>vivre en conquérant (et vivre spontané -RG-)</v>
      </c>
      <c r="Q805" s="432" t="str">
        <f>VLOOKUP(O805,'360'!A330:AN691,13,FALSE)</f>
        <v>R</v>
      </c>
      <c r="R805" s="432" t="str">
        <f>VLOOKUP(O805,'360'!A330:AN691,14,FALSE)</f>
        <v>B</v>
      </c>
      <c r="S805" s="432" t="str">
        <f>VLOOKUP(O805,'360'!A330:AN691,15,FALSE)</f>
        <v>G</v>
      </c>
      <c r="T805" s="432" t="str">
        <f>VLOOKUP(O805,'360'!A330:AN691,16,FALSE)</f>
        <v>W</v>
      </c>
      <c r="U805" s="432" t="str">
        <f>VLOOKUP(O805,'360'!A330:AN691,17,FALSE)</f>
        <v>U</v>
      </c>
      <c r="W805" s="478">
        <f t="shared" si="482"/>
        <v>0.603422013773939</v>
      </c>
      <c r="X805" s="478">
        <f t="shared" si="482"/>
        <v>0.2736014410400735</v>
      </c>
      <c r="Y805" s="478">
        <f t="shared" si="482"/>
        <v>0.33976453040199733</v>
      </c>
      <c r="Z805" s="478">
        <f t="shared" si="482"/>
        <v>0.98143646315192579</v>
      </c>
      <c r="AA805" s="478">
        <f t="shared" si="482"/>
        <v>0.86118025116885033</v>
      </c>
      <c r="AB805" s="1582">
        <f t="shared" si="483"/>
        <v>0.53032417344724547</v>
      </c>
      <c r="AG805" s="1584">
        <f t="shared" si="484"/>
        <v>0.37376556459632732</v>
      </c>
      <c r="AL805" s="497">
        <f t="shared" si="480"/>
        <v>0.53032417344724547</v>
      </c>
      <c r="AM805" s="468">
        <f t="shared" si="485"/>
        <v>0.603422013773939</v>
      </c>
      <c r="AN805" s="468">
        <f t="shared" si="485"/>
        <v>0.2736014410400735</v>
      </c>
      <c r="AO805" s="468">
        <f t="shared" si="485"/>
        <v>0.33976453040199733</v>
      </c>
      <c r="AP805" s="468">
        <f t="shared" si="485"/>
        <v>0.98143646315192579</v>
      </c>
      <c r="AQ805" s="468">
        <f t="shared" si="485"/>
        <v>0.86118025116885033</v>
      </c>
      <c r="AT805" s="498">
        <f t="shared" si="486"/>
        <v>2.51011111</v>
      </c>
      <c r="AU805" s="340">
        <f>VLOOKUP($O805,'360'!$A$2:$AN$363,26,FALSE)/100+1/10^(3+AU$476)</f>
        <v>0.30009999999999998</v>
      </c>
      <c r="AV805" s="340">
        <f>VLOOKUP($O805,'360'!$A$2:$AN$363,27,FALSE)/100+1/10^(3+AV$476)</f>
        <v>0.20000010000000001</v>
      </c>
      <c r="AW805" s="340">
        <f>VLOOKUP($O805,'360'!$A$2:$AN$363,28,FALSE)/100+1/10^(3+AW$476)</f>
        <v>0.70000999999999991</v>
      </c>
      <c r="AX805" s="340">
        <f>VLOOKUP($O805,'360'!$A$2:$AN$363,29,FALSE)/100+1/10^(3+AX$476)</f>
        <v>0.8100000100000001</v>
      </c>
      <c r="AY805" s="340">
        <f>VLOOKUP($O805,'360'!$A$2:$AN$363,30,FALSE)/100+1/10^(3+AY$476)</f>
        <v>0.50000100000000003</v>
      </c>
      <c r="BA805" s="499" t="str">
        <f t="shared" si="472"/>
        <v>RB G WU</v>
      </c>
      <c r="BB805" s="284" t="str">
        <f t="shared" si="473"/>
        <v>vivre en conquérant (et vivre spontané -RG-)</v>
      </c>
    </row>
    <row r="806" spans="1:54" x14ac:dyDescent="0.15">
      <c r="A806" s="432">
        <v>330</v>
      </c>
      <c r="B806" s="457" t="str">
        <f t="shared" si="474"/>
        <v>BW R UG</v>
      </c>
      <c r="C806" s="284" t="str">
        <f t="shared" si="475"/>
        <v>avoir une position de force (et intervenir*)</v>
      </c>
      <c r="D806" s="284" t="str">
        <f t="shared" si="476"/>
        <v>occuper une place de réel pouvoir (et vivre en imposant ses décisions)</v>
      </c>
      <c r="E806" s="493">
        <f t="shared" si="477"/>
        <v>0.14828151065016373</v>
      </c>
      <c r="F806" s="480" t="str">
        <f t="shared" si="478"/>
        <v>WB.r</v>
      </c>
      <c r="N806" s="284">
        <f t="shared" si="481"/>
        <v>75</v>
      </c>
      <c r="O806" s="494" t="str">
        <f>'360'!A333</f>
        <v>RB G UW</v>
      </c>
      <c r="P806" s="284" t="str">
        <f t="shared" si="479"/>
        <v>vivre en conquérant (et vivre avec légèreté)</v>
      </c>
      <c r="Q806" s="432" t="str">
        <f>VLOOKUP(O806,'360'!A331:AN692,13,FALSE)</f>
        <v>R</v>
      </c>
      <c r="R806" s="432" t="str">
        <f>VLOOKUP(O806,'360'!A331:AN692,14,FALSE)</f>
        <v>B</v>
      </c>
      <c r="S806" s="432" t="str">
        <f>VLOOKUP(O806,'360'!A331:AN692,15,FALSE)</f>
        <v>G</v>
      </c>
      <c r="T806" s="432" t="str">
        <f>VLOOKUP(O806,'360'!A331:AN692,16,FALSE)</f>
        <v>U</v>
      </c>
      <c r="U806" s="432" t="str">
        <f>VLOOKUP(O806,'360'!A331:AN692,17,FALSE)</f>
        <v>W</v>
      </c>
      <c r="W806" s="478">
        <f t="shared" si="482"/>
        <v>0.90498224054752174</v>
      </c>
      <c r="X806" s="478">
        <f t="shared" si="482"/>
        <v>0.41040209315978415</v>
      </c>
      <c r="Y806" s="478">
        <f t="shared" si="482"/>
        <v>0.33976453040199733</v>
      </c>
      <c r="Z806" s="478">
        <f t="shared" si="482"/>
        <v>0.98143646315192579</v>
      </c>
      <c r="AA806" s="478">
        <f t="shared" si="482"/>
        <v>0.86118025116885033</v>
      </c>
      <c r="AB806" s="1582">
        <f t="shared" si="483"/>
        <v>0.66732442293702932</v>
      </c>
      <c r="AG806" s="1584">
        <f t="shared" si="484"/>
        <v>0.55643256391603912</v>
      </c>
      <c r="AL806" s="497">
        <f t="shared" si="480"/>
        <v>0.66732442293702932</v>
      </c>
      <c r="AM806" s="468">
        <f t="shared" si="485"/>
        <v>0.90498224054752174</v>
      </c>
      <c r="AN806" s="468">
        <f t="shared" si="485"/>
        <v>0.41040209315978415</v>
      </c>
      <c r="AO806" s="468">
        <f t="shared" si="485"/>
        <v>0.33976453040199733</v>
      </c>
      <c r="AP806" s="468">
        <f t="shared" si="485"/>
        <v>0.98143646315192579</v>
      </c>
      <c r="AQ806" s="468">
        <f t="shared" si="485"/>
        <v>0.86118025116885033</v>
      </c>
      <c r="AT806" s="498">
        <f t="shared" si="486"/>
        <v>2.51011111</v>
      </c>
      <c r="AU806" s="340">
        <f>VLOOKUP($O806,'360'!$A$2:$AN$363,26,FALSE)/100+1/10^(3+AU$476)</f>
        <v>0.2001</v>
      </c>
      <c r="AV806" s="340">
        <f>VLOOKUP($O806,'360'!$A$2:$AN$363,27,FALSE)/100+1/10^(3+AV$476)</f>
        <v>0.30000009999999999</v>
      </c>
      <c r="AW806" s="340">
        <f>VLOOKUP($O806,'360'!$A$2:$AN$363,28,FALSE)/100+1/10^(3+AW$476)</f>
        <v>0.70000999999999991</v>
      </c>
      <c r="AX806" s="340">
        <f>VLOOKUP($O806,'360'!$A$2:$AN$363,29,FALSE)/100+1/10^(3+AX$476)</f>
        <v>0.8100000100000001</v>
      </c>
      <c r="AY806" s="340">
        <f>VLOOKUP($O806,'360'!$A$2:$AN$363,30,FALSE)/100+1/10^(3+AY$476)</f>
        <v>0.50000100000000003</v>
      </c>
      <c r="BA806" s="499" t="str">
        <f t="shared" si="472"/>
        <v>RB G UW</v>
      </c>
      <c r="BB806" s="284" t="str">
        <f t="shared" si="473"/>
        <v>vivre en conquérant (et vivre avec légèreté)</v>
      </c>
    </row>
    <row r="807" spans="1:54" x14ac:dyDescent="0.15">
      <c r="A807" s="432">
        <v>331</v>
      </c>
      <c r="B807" s="457" t="str">
        <f t="shared" si="474"/>
        <v>G BW RU</v>
      </c>
      <c r="C807" s="284" t="str">
        <f t="shared" si="475"/>
        <v>être entouré (et s'enrichir)</v>
      </c>
      <c r="D807" s="284" t="str">
        <f t="shared" si="476"/>
        <v>être bien dans son groupe (et s'entourer du plus de ressources possible)</v>
      </c>
      <c r="E807" s="493">
        <f t="shared" si="477"/>
        <v>0.14646266847023082</v>
      </c>
      <c r="F807" s="480" t="str">
        <f t="shared" si="478"/>
        <v>G.wb</v>
      </c>
      <c r="N807" s="284">
        <f t="shared" si="481"/>
        <v>145</v>
      </c>
      <c r="O807" s="494" t="str">
        <f>'360'!A334</f>
        <v>RG W UB</v>
      </c>
      <c r="P807" s="284" t="str">
        <f t="shared" si="479"/>
        <v>vivre avec festivité (et assister le monde)</v>
      </c>
      <c r="Q807" s="432" t="str">
        <f>VLOOKUP(O807,'360'!A332:AN693,13,FALSE)</f>
        <v>R</v>
      </c>
      <c r="R807" s="432" t="str">
        <f>VLOOKUP(O807,'360'!A332:AN693,14,FALSE)</f>
        <v>G</v>
      </c>
      <c r="S807" s="432" t="str">
        <f>VLOOKUP(O807,'360'!A332:AN693,15,FALSE)</f>
        <v>W</v>
      </c>
      <c r="T807" s="432" t="str">
        <f>VLOOKUP(O807,'360'!A332:AN693,16,FALSE)</f>
        <v>U</v>
      </c>
      <c r="U807" s="432" t="str">
        <f>VLOOKUP(O807,'360'!A332:AN693,17,FALSE)</f>
        <v>B</v>
      </c>
      <c r="W807" s="478">
        <f t="shared" si="482"/>
        <v>0.36210147237264367</v>
      </c>
      <c r="X807" s="478">
        <f t="shared" si="482"/>
        <v>0.41040209315978415</v>
      </c>
      <c r="Y807" s="478">
        <f t="shared" si="482"/>
        <v>0.84094855137494451</v>
      </c>
      <c r="Z807" s="478">
        <f t="shared" si="482"/>
        <v>0.98143646315192579</v>
      </c>
      <c r="AA807" s="478">
        <f t="shared" si="482"/>
        <v>0.82942696546851902</v>
      </c>
      <c r="AB807" s="1582">
        <f t="shared" si="483"/>
        <v>0.58448408535997065</v>
      </c>
      <c r="AG807" s="1584">
        <f t="shared" si="484"/>
        <v>0.44597878047996087</v>
      </c>
      <c r="AL807" s="497">
        <f t="shared" si="480"/>
        <v>0.58448408535997065</v>
      </c>
      <c r="AM807" s="468">
        <f t="shared" si="485"/>
        <v>0.36210147237264367</v>
      </c>
      <c r="AN807" s="468">
        <f t="shared" si="485"/>
        <v>0.41040209315978415</v>
      </c>
      <c r="AO807" s="468">
        <f t="shared" si="485"/>
        <v>0.84094855137494451</v>
      </c>
      <c r="AP807" s="468">
        <f t="shared" si="485"/>
        <v>0.98143646315192579</v>
      </c>
      <c r="AQ807" s="468">
        <f t="shared" si="485"/>
        <v>0.82942696546851902</v>
      </c>
      <c r="AT807" s="498">
        <f t="shared" si="486"/>
        <v>2.51011111</v>
      </c>
      <c r="AU807" s="340">
        <f>VLOOKUP($O807,'360'!$A$2:$AN$363,26,FALSE)/100+1/10^(3+AU$476)</f>
        <v>0.50009999999999999</v>
      </c>
      <c r="AV807" s="340">
        <f>VLOOKUP($O807,'360'!$A$2:$AN$363,27,FALSE)/100+1/10^(3+AV$476)</f>
        <v>0.30000009999999999</v>
      </c>
      <c r="AW807" s="340">
        <f>VLOOKUP($O807,'360'!$A$2:$AN$363,28,FALSE)/100+1/10^(3+AW$476)</f>
        <v>0.20001000000000002</v>
      </c>
      <c r="AX807" s="340">
        <f>VLOOKUP($O807,'360'!$A$2:$AN$363,29,FALSE)/100+1/10^(3+AX$476)</f>
        <v>0.8100000100000001</v>
      </c>
      <c r="AY807" s="340">
        <f>VLOOKUP($O807,'360'!$A$2:$AN$363,30,FALSE)/100+1/10^(3+AY$476)</f>
        <v>0.70000099999999998</v>
      </c>
      <c r="BA807" s="499" t="str">
        <f t="shared" si="472"/>
        <v>RG W UB</v>
      </c>
      <c r="BB807" s="284" t="str">
        <f t="shared" si="473"/>
        <v>vivre avec festivité (et assister le monde)</v>
      </c>
    </row>
    <row r="808" spans="1:54" x14ac:dyDescent="0.15">
      <c r="A808" s="432">
        <v>332</v>
      </c>
      <c r="B808" s="457" t="str">
        <f t="shared" si="474"/>
        <v>GB W RU</v>
      </c>
      <c r="C808" s="284" t="str">
        <f t="shared" si="475"/>
        <v>être central (et se fondre dans sa tribu)</v>
      </c>
      <c r="D808" s="284" t="str">
        <f t="shared" si="476"/>
        <v>être au centre de son réseau (et s'identifier à son groupe)</v>
      </c>
      <c r="E808" s="493">
        <f t="shared" si="477"/>
        <v>0.14628864067516481</v>
      </c>
      <c r="F808" s="480" t="str">
        <f t="shared" si="478"/>
        <v>BG.w</v>
      </c>
      <c r="N808" s="284">
        <f t="shared" si="481"/>
        <v>189</v>
      </c>
      <c r="O808" s="494" t="str">
        <f>'360'!A335</f>
        <v>RG W BU</v>
      </c>
      <c r="P808" s="284" t="str">
        <f t="shared" si="479"/>
        <v>vivre avec festivité (et protéger le monde)</v>
      </c>
      <c r="Q808" s="432" t="str">
        <f>VLOOKUP(O808,'360'!A333:AN694,13,FALSE)</f>
        <v>R</v>
      </c>
      <c r="R808" s="432" t="str">
        <f>VLOOKUP(O808,'360'!A333:AN694,14,FALSE)</f>
        <v>G</v>
      </c>
      <c r="S808" s="432" t="str">
        <f>VLOOKUP(O808,'360'!A333:AN694,15,FALSE)</f>
        <v>W</v>
      </c>
      <c r="T808" s="432" t="str">
        <f>VLOOKUP(O808,'360'!A333:AN694,16,FALSE)</f>
        <v>B</v>
      </c>
      <c r="U808" s="432" t="str">
        <f>VLOOKUP(O808,'360'!A333:AN694,17,FALSE)</f>
        <v>U</v>
      </c>
      <c r="W808" s="478">
        <f t="shared" si="482"/>
        <v>0.36210147237264367</v>
      </c>
      <c r="X808" s="478">
        <f t="shared" si="482"/>
        <v>0.2736014410400735</v>
      </c>
      <c r="Y808" s="478">
        <f t="shared" si="482"/>
        <v>0.79276880412886941</v>
      </c>
      <c r="Z808" s="478">
        <f t="shared" si="482"/>
        <v>0.98143646315192579</v>
      </c>
      <c r="AA808" s="478">
        <f t="shared" si="482"/>
        <v>0.82942696546851902</v>
      </c>
      <c r="AB808" s="1582">
        <f t="shared" si="483"/>
        <v>0.53836796201216608</v>
      </c>
      <c r="AG808" s="1584">
        <f t="shared" si="484"/>
        <v>0.38449061601622142</v>
      </c>
      <c r="AL808" s="497">
        <f t="shared" si="480"/>
        <v>0.53836796201216608</v>
      </c>
      <c r="AM808" s="468">
        <f t="shared" si="485"/>
        <v>0.36210147237264367</v>
      </c>
      <c r="AN808" s="468">
        <f t="shared" si="485"/>
        <v>0.2736014410400735</v>
      </c>
      <c r="AO808" s="468">
        <f t="shared" si="485"/>
        <v>0.79276880412886941</v>
      </c>
      <c r="AP808" s="468">
        <f t="shared" si="485"/>
        <v>0.98143646315192579</v>
      </c>
      <c r="AQ808" s="468">
        <f t="shared" si="485"/>
        <v>0.82942696546851902</v>
      </c>
      <c r="AT808" s="498">
        <f t="shared" si="486"/>
        <v>2.51011111</v>
      </c>
      <c r="AU808" s="340">
        <f>VLOOKUP($O808,'360'!$A$2:$AN$363,26,FALSE)/100+1/10^(3+AU$476)</f>
        <v>0.50009999999999999</v>
      </c>
      <c r="AV808" s="340">
        <f>VLOOKUP($O808,'360'!$A$2:$AN$363,27,FALSE)/100+1/10^(3+AV$476)</f>
        <v>0.20000010000000001</v>
      </c>
      <c r="AW808" s="340">
        <f>VLOOKUP($O808,'360'!$A$2:$AN$363,28,FALSE)/100+1/10^(3+AW$476)</f>
        <v>0.30001</v>
      </c>
      <c r="AX808" s="340">
        <f>VLOOKUP($O808,'360'!$A$2:$AN$363,29,FALSE)/100+1/10^(3+AX$476)</f>
        <v>0.8100000100000001</v>
      </c>
      <c r="AY808" s="340">
        <f>VLOOKUP($O808,'360'!$A$2:$AN$363,30,FALSE)/100+1/10^(3+AY$476)</f>
        <v>0.70000099999999998</v>
      </c>
      <c r="BA808" s="499" t="str">
        <f t="shared" si="472"/>
        <v>RG W BU</v>
      </c>
      <c r="BB808" s="284" t="str">
        <f t="shared" si="473"/>
        <v>vivre avec festivité (et protéger le monde)</v>
      </c>
    </row>
    <row r="809" spans="1:54" x14ac:dyDescent="0.15">
      <c r="A809" s="432">
        <v>333</v>
      </c>
      <c r="B809" s="457" t="str">
        <f t="shared" si="474"/>
        <v>WB GU R</v>
      </c>
      <c r="C809" s="284" t="str">
        <f t="shared" si="475"/>
        <v>gouverner le monde (et vivre en accord)</v>
      </c>
      <c r="D809" s="284" t="str">
        <f t="shared" si="476"/>
        <v>être parmi les rares qui prennent les décisions (et être sain et probe)</v>
      </c>
      <c r="E809" s="493">
        <f t="shared" si="477"/>
        <v>0.14624864583068709</v>
      </c>
      <c r="F809" s="480" t="str">
        <f t="shared" si="478"/>
        <v>WB/r</v>
      </c>
      <c r="N809" s="284">
        <f t="shared" si="481"/>
        <v>34</v>
      </c>
      <c r="O809" s="494" t="str">
        <f>'360'!A336</f>
        <v>RG U WB</v>
      </c>
      <c r="P809" s="284" t="str">
        <f t="shared" si="479"/>
        <v>vivre en liberté (et partager ses idées)</v>
      </c>
      <c r="Q809" s="432" t="str">
        <f>VLOOKUP(O809,'360'!A334:AN695,13,FALSE)</f>
        <v>R</v>
      </c>
      <c r="R809" s="432" t="str">
        <f>VLOOKUP(O809,'360'!A334:AN695,14,FALSE)</f>
        <v>G</v>
      </c>
      <c r="S809" s="432" t="str">
        <f>VLOOKUP(O809,'360'!A334:AN695,15,FALSE)</f>
        <v>U</v>
      </c>
      <c r="T809" s="432" t="str">
        <f>VLOOKUP(O809,'360'!A334:AN695,16,FALSE)</f>
        <v>W</v>
      </c>
      <c r="U809" s="432" t="str">
        <f>VLOOKUP(O809,'360'!A334:AN695,17,FALSE)</f>
        <v>B</v>
      </c>
      <c r="W809" s="478">
        <f t="shared" si="482"/>
        <v>0.603422013773939</v>
      </c>
      <c r="X809" s="478">
        <f t="shared" si="482"/>
        <v>0.68400339739920546</v>
      </c>
      <c r="Y809" s="478">
        <f t="shared" si="482"/>
        <v>0.84094855137494451</v>
      </c>
      <c r="Z809" s="478">
        <f t="shared" si="482"/>
        <v>0.98143646315192579</v>
      </c>
      <c r="AA809" s="478">
        <f t="shared" si="482"/>
        <v>0.82942696546851902</v>
      </c>
      <c r="AB809" s="1582">
        <f t="shared" si="483"/>
        <v>0.73788461362424806</v>
      </c>
      <c r="AG809" s="1584">
        <f t="shared" si="484"/>
        <v>0.65051281816566409</v>
      </c>
      <c r="AL809" s="497">
        <f t="shared" si="480"/>
        <v>0.73788461362424806</v>
      </c>
      <c r="AM809" s="468">
        <f t="shared" si="485"/>
        <v>0.603422013773939</v>
      </c>
      <c r="AN809" s="468">
        <f t="shared" si="485"/>
        <v>0.68400339739920546</v>
      </c>
      <c r="AO809" s="468">
        <f t="shared" si="485"/>
        <v>0.84094855137494451</v>
      </c>
      <c r="AP809" s="468">
        <f t="shared" si="485"/>
        <v>0.98143646315192579</v>
      </c>
      <c r="AQ809" s="468">
        <f t="shared" si="485"/>
        <v>0.82942696546851902</v>
      </c>
      <c r="AT809" s="498">
        <f t="shared" si="486"/>
        <v>2.51011111</v>
      </c>
      <c r="AU809" s="340">
        <f>VLOOKUP($O809,'360'!$A$2:$AN$363,26,FALSE)/100+1/10^(3+AU$476)</f>
        <v>0.30009999999999998</v>
      </c>
      <c r="AV809" s="340">
        <f>VLOOKUP($O809,'360'!$A$2:$AN$363,27,FALSE)/100+1/10^(3+AV$476)</f>
        <v>0.50000009999999995</v>
      </c>
      <c r="AW809" s="340">
        <f>VLOOKUP($O809,'360'!$A$2:$AN$363,28,FALSE)/100+1/10^(3+AW$476)</f>
        <v>0.20001000000000002</v>
      </c>
      <c r="AX809" s="340">
        <f>VLOOKUP($O809,'360'!$A$2:$AN$363,29,FALSE)/100+1/10^(3+AX$476)</f>
        <v>0.8100000100000001</v>
      </c>
      <c r="AY809" s="340">
        <f>VLOOKUP($O809,'360'!$A$2:$AN$363,30,FALSE)/100+1/10^(3+AY$476)</f>
        <v>0.70000099999999998</v>
      </c>
      <c r="BA809" s="499" t="str">
        <f t="shared" si="472"/>
        <v>RG U WB</v>
      </c>
      <c r="BB809" s="284" t="str">
        <f t="shared" si="473"/>
        <v>vivre en liberté (et partager ses idées)</v>
      </c>
    </row>
    <row r="810" spans="1:54" x14ac:dyDescent="0.15">
      <c r="A810" s="432">
        <v>334</v>
      </c>
      <c r="B810" s="457" t="str">
        <f t="shared" si="474"/>
        <v>WB R UG</v>
      </c>
      <c r="C810" s="284" t="str">
        <f t="shared" si="475"/>
        <v>avoir une position de force (et faire progresser le monde)</v>
      </c>
      <c r="D810" s="284" t="str">
        <f t="shared" si="476"/>
        <v>occuper une place de réel pouvoir (et servir la société avec fermeté)</v>
      </c>
      <c r="E810" s="493">
        <f t="shared" si="477"/>
        <v>0.14497574323088616</v>
      </c>
      <c r="F810" s="480" t="str">
        <f t="shared" si="478"/>
        <v>WB.r</v>
      </c>
      <c r="N810" s="284">
        <f t="shared" si="481"/>
        <v>9</v>
      </c>
      <c r="O810" s="494" t="str">
        <f>'360'!A337</f>
        <v>RG U BW</v>
      </c>
      <c r="P810" s="284" t="str">
        <f t="shared" si="479"/>
        <v>vivre en liberté (et suivre ses idées)</v>
      </c>
      <c r="Q810" s="432" t="str">
        <f>VLOOKUP(O810,'360'!A335:AN696,13,FALSE)</f>
        <v>R</v>
      </c>
      <c r="R810" s="432" t="str">
        <f>VLOOKUP(O810,'360'!A335:AN696,14,FALSE)</f>
        <v>G</v>
      </c>
      <c r="S810" s="432" t="str">
        <f>VLOOKUP(O810,'360'!A335:AN696,15,FALSE)</f>
        <v>U</v>
      </c>
      <c r="T810" s="432" t="str">
        <f>VLOOKUP(O810,'360'!A335:AN696,16,FALSE)</f>
        <v>B</v>
      </c>
      <c r="U810" s="432" t="str">
        <f>VLOOKUP(O810,'360'!A335:AN696,17,FALSE)</f>
        <v>W</v>
      </c>
      <c r="W810" s="478">
        <f t="shared" si="482"/>
        <v>0.90498224054752174</v>
      </c>
      <c r="X810" s="478">
        <f t="shared" si="482"/>
        <v>0.68400339739920546</v>
      </c>
      <c r="Y810" s="478">
        <f t="shared" si="482"/>
        <v>0.79276880412886941</v>
      </c>
      <c r="Z810" s="478">
        <f t="shared" si="482"/>
        <v>0.98143646315192579</v>
      </c>
      <c r="AA810" s="478">
        <f t="shared" si="482"/>
        <v>0.82942696546851902</v>
      </c>
      <c r="AB810" s="1582">
        <f t="shared" si="483"/>
        <v>0.82876873976622734</v>
      </c>
      <c r="AG810" s="1584">
        <f t="shared" si="484"/>
        <v>0.77169165302163645</v>
      </c>
      <c r="AL810" s="497">
        <f t="shared" si="480"/>
        <v>0.82876873976622734</v>
      </c>
      <c r="AM810" s="468">
        <f t="shared" si="485"/>
        <v>0.90498224054752174</v>
      </c>
      <c r="AN810" s="468">
        <f t="shared" si="485"/>
        <v>0.68400339739920546</v>
      </c>
      <c r="AO810" s="468">
        <f t="shared" si="485"/>
        <v>0.79276880412886941</v>
      </c>
      <c r="AP810" s="468">
        <f t="shared" si="485"/>
        <v>0.98143646315192579</v>
      </c>
      <c r="AQ810" s="468">
        <f t="shared" si="485"/>
        <v>0.82942696546851902</v>
      </c>
      <c r="AT810" s="498">
        <f t="shared" si="486"/>
        <v>2.51011111</v>
      </c>
      <c r="AU810" s="340">
        <f>VLOOKUP($O810,'360'!$A$2:$AN$363,26,FALSE)/100+1/10^(3+AU$476)</f>
        <v>0.2001</v>
      </c>
      <c r="AV810" s="340">
        <f>VLOOKUP($O810,'360'!$A$2:$AN$363,27,FALSE)/100+1/10^(3+AV$476)</f>
        <v>0.50000009999999995</v>
      </c>
      <c r="AW810" s="340">
        <f>VLOOKUP($O810,'360'!$A$2:$AN$363,28,FALSE)/100+1/10^(3+AW$476)</f>
        <v>0.30001</v>
      </c>
      <c r="AX810" s="340">
        <f>VLOOKUP($O810,'360'!$A$2:$AN$363,29,FALSE)/100+1/10^(3+AX$476)</f>
        <v>0.8100000100000001</v>
      </c>
      <c r="AY810" s="340">
        <f>VLOOKUP($O810,'360'!$A$2:$AN$363,30,FALSE)/100+1/10^(3+AY$476)</f>
        <v>0.70000099999999998</v>
      </c>
      <c r="BA810" s="499" t="str">
        <f t="shared" si="472"/>
        <v>RG U BW</v>
      </c>
      <c r="BB810" s="284" t="str">
        <f t="shared" si="473"/>
        <v>vivre en liberté (et suivre ses idées)</v>
      </c>
    </row>
    <row r="811" spans="1:54" x14ac:dyDescent="0.15">
      <c r="A811" s="432">
        <v>335</v>
      </c>
      <c r="B811" s="457" t="str">
        <f t="shared" si="474"/>
        <v>BG W RU</v>
      </c>
      <c r="C811" s="284" t="str">
        <f t="shared" si="475"/>
        <v>être central (et être parmi les puissants)</v>
      </c>
      <c r="D811" s="284" t="str">
        <f t="shared" si="476"/>
        <v>être au centre de son réseau (et être de ceux qui ont le pouvoir)</v>
      </c>
      <c r="E811" s="493">
        <f t="shared" si="477"/>
        <v>0.14399683740927319</v>
      </c>
      <c r="F811" s="480" t="str">
        <f t="shared" si="478"/>
        <v>BG.w</v>
      </c>
      <c r="N811" s="284">
        <f t="shared" si="481"/>
        <v>172</v>
      </c>
      <c r="O811" s="494" t="str">
        <f>'360'!A338</f>
        <v>RG B WU</v>
      </c>
      <c r="P811" s="284" t="str">
        <f t="shared" si="479"/>
        <v>adorer sa vie (et avoir de suite)</v>
      </c>
      <c r="Q811" s="432" t="str">
        <f>VLOOKUP(O811,'360'!A336:AN697,13,FALSE)</f>
        <v>R</v>
      </c>
      <c r="R811" s="432" t="str">
        <f>VLOOKUP(O811,'360'!A336:AN697,14,FALSE)</f>
        <v>G</v>
      </c>
      <c r="S811" s="432" t="str">
        <f>VLOOKUP(O811,'360'!A336:AN697,15,FALSE)</f>
        <v>B</v>
      </c>
      <c r="T811" s="432" t="str">
        <f>VLOOKUP(O811,'360'!A336:AN697,16,FALSE)</f>
        <v>W</v>
      </c>
      <c r="U811" s="432" t="str">
        <f>VLOOKUP(O811,'360'!A336:AN697,17,FALSE)</f>
        <v>U</v>
      </c>
      <c r="W811" s="478">
        <f t="shared" si="482"/>
        <v>0.603422013773939</v>
      </c>
      <c r="X811" s="478">
        <f t="shared" si="482"/>
        <v>0.2736014410400735</v>
      </c>
      <c r="Y811" s="478">
        <f t="shared" si="482"/>
        <v>0.47566762450091421</v>
      </c>
      <c r="Z811" s="478">
        <f t="shared" si="482"/>
        <v>0.98143646315192579</v>
      </c>
      <c r="AA811" s="478">
        <f t="shared" si="482"/>
        <v>0.82942696546851902</v>
      </c>
      <c r="AB811" s="1582">
        <f t="shared" si="483"/>
        <v>0.55538790655367343</v>
      </c>
      <c r="AG811" s="1584">
        <f t="shared" si="484"/>
        <v>0.40718387540489792</v>
      </c>
      <c r="AL811" s="497">
        <f t="shared" si="480"/>
        <v>0.55538790655367343</v>
      </c>
      <c r="AM811" s="468">
        <f t="shared" si="485"/>
        <v>0.603422013773939</v>
      </c>
      <c r="AN811" s="468">
        <f t="shared" si="485"/>
        <v>0.2736014410400735</v>
      </c>
      <c r="AO811" s="468">
        <f t="shared" si="485"/>
        <v>0.47566762450091421</v>
      </c>
      <c r="AP811" s="468">
        <f t="shared" si="485"/>
        <v>0.98143646315192579</v>
      </c>
      <c r="AQ811" s="468">
        <f t="shared" si="485"/>
        <v>0.82942696546851902</v>
      </c>
      <c r="AT811" s="498">
        <f t="shared" si="486"/>
        <v>2.51011111</v>
      </c>
      <c r="AU811" s="340">
        <f>VLOOKUP($O811,'360'!$A$2:$AN$363,26,FALSE)/100+1/10^(3+AU$476)</f>
        <v>0.30009999999999998</v>
      </c>
      <c r="AV811" s="340">
        <f>VLOOKUP($O811,'360'!$A$2:$AN$363,27,FALSE)/100+1/10^(3+AV$476)</f>
        <v>0.20000010000000001</v>
      </c>
      <c r="AW811" s="340">
        <f>VLOOKUP($O811,'360'!$A$2:$AN$363,28,FALSE)/100+1/10^(3+AW$476)</f>
        <v>0.50000999999999995</v>
      </c>
      <c r="AX811" s="340">
        <f>VLOOKUP($O811,'360'!$A$2:$AN$363,29,FALSE)/100+1/10^(3+AX$476)</f>
        <v>0.8100000100000001</v>
      </c>
      <c r="AY811" s="340">
        <f>VLOOKUP($O811,'360'!$A$2:$AN$363,30,FALSE)/100+1/10^(3+AY$476)</f>
        <v>0.70000099999999998</v>
      </c>
      <c r="BA811" s="499" t="str">
        <f t="shared" si="472"/>
        <v>RG B WU</v>
      </c>
      <c r="BB811" s="284" t="str">
        <f t="shared" si="473"/>
        <v>adorer sa vie (et avoir de suite)</v>
      </c>
    </row>
    <row r="812" spans="1:54" x14ac:dyDescent="0.15">
      <c r="A812" s="432">
        <v>336</v>
      </c>
      <c r="B812" s="457" t="str">
        <f t="shared" si="474"/>
        <v>GB WR U</v>
      </c>
      <c r="C812" s="284" t="str">
        <f t="shared" si="475"/>
        <v>s'enrichir (et se fondre dans sa tribu)</v>
      </c>
      <c r="D812" s="284" t="str">
        <f t="shared" si="476"/>
        <v>s'entourer du plus de ressources possible (et s'identifier à son groupe)</v>
      </c>
      <c r="E812" s="493">
        <f t="shared" si="477"/>
        <v>0.14169909574506012</v>
      </c>
      <c r="F812" s="480" t="str">
        <f t="shared" si="478"/>
        <v>BG/u</v>
      </c>
      <c r="N812" s="284">
        <f t="shared" si="481"/>
        <v>58</v>
      </c>
      <c r="O812" s="494" t="str">
        <f>'360'!A339</f>
        <v>RG B UW</v>
      </c>
      <c r="P812" s="284" t="str">
        <f t="shared" si="479"/>
        <v>adorer sa vie (et être tout-puissant -BR)</v>
      </c>
      <c r="Q812" s="432" t="str">
        <f>VLOOKUP(O812,'360'!A337:AN698,13,FALSE)</f>
        <v>R</v>
      </c>
      <c r="R812" s="432" t="str">
        <f>VLOOKUP(O812,'360'!A337:AN698,14,FALSE)</f>
        <v>G</v>
      </c>
      <c r="S812" s="432" t="str">
        <f>VLOOKUP(O812,'360'!A337:AN698,15,FALSE)</f>
        <v>B</v>
      </c>
      <c r="T812" s="432" t="str">
        <f>VLOOKUP(O812,'360'!A337:AN698,16,FALSE)</f>
        <v>U</v>
      </c>
      <c r="U812" s="432" t="str">
        <f>VLOOKUP(O812,'360'!A337:AN698,17,FALSE)</f>
        <v>W</v>
      </c>
      <c r="W812" s="478">
        <f t="shared" si="482"/>
        <v>0.90498224054752174</v>
      </c>
      <c r="X812" s="478">
        <f t="shared" si="482"/>
        <v>0.41040209315978415</v>
      </c>
      <c r="Y812" s="478">
        <f t="shared" si="482"/>
        <v>0.47566762450091421</v>
      </c>
      <c r="Z812" s="478">
        <f t="shared" si="482"/>
        <v>0.98143646315192579</v>
      </c>
      <c r="AA812" s="478">
        <f t="shared" si="482"/>
        <v>0.82942696546851902</v>
      </c>
      <c r="AB812" s="1582">
        <f t="shared" si="483"/>
        <v>0.69238815604345716</v>
      </c>
      <c r="AG812" s="1584">
        <f t="shared" si="484"/>
        <v>0.58985087472460951</v>
      </c>
      <c r="AL812" s="497">
        <f t="shared" si="480"/>
        <v>0.69238815604345716</v>
      </c>
      <c r="AM812" s="468">
        <f t="shared" si="485"/>
        <v>0.90498224054752174</v>
      </c>
      <c r="AN812" s="468">
        <f t="shared" si="485"/>
        <v>0.41040209315978415</v>
      </c>
      <c r="AO812" s="468">
        <f t="shared" si="485"/>
        <v>0.47566762450091421</v>
      </c>
      <c r="AP812" s="468">
        <f t="shared" si="485"/>
        <v>0.98143646315192579</v>
      </c>
      <c r="AQ812" s="468">
        <f t="shared" si="485"/>
        <v>0.82942696546851902</v>
      </c>
      <c r="AT812" s="498">
        <f t="shared" si="486"/>
        <v>2.51011111</v>
      </c>
      <c r="AU812" s="340">
        <f>VLOOKUP($O812,'360'!$A$2:$AN$363,26,FALSE)/100+1/10^(3+AU$476)</f>
        <v>0.2001</v>
      </c>
      <c r="AV812" s="340">
        <f>VLOOKUP($O812,'360'!$A$2:$AN$363,27,FALSE)/100+1/10^(3+AV$476)</f>
        <v>0.30000009999999999</v>
      </c>
      <c r="AW812" s="340">
        <f>VLOOKUP($O812,'360'!$A$2:$AN$363,28,FALSE)/100+1/10^(3+AW$476)</f>
        <v>0.50000999999999995</v>
      </c>
      <c r="AX812" s="340">
        <f>VLOOKUP($O812,'360'!$A$2:$AN$363,29,FALSE)/100+1/10^(3+AX$476)</f>
        <v>0.8100000100000001</v>
      </c>
      <c r="AY812" s="340">
        <f>VLOOKUP($O812,'360'!$A$2:$AN$363,30,FALSE)/100+1/10^(3+AY$476)</f>
        <v>0.70000099999999998</v>
      </c>
      <c r="BA812" s="499" t="str">
        <f t="shared" si="472"/>
        <v>RG B UW</v>
      </c>
      <c r="BB812" s="284" t="str">
        <f t="shared" si="473"/>
        <v>adorer sa vie (et être tout-puissant -BR)</v>
      </c>
    </row>
    <row r="813" spans="1:54" x14ac:dyDescent="0.15">
      <c r="A813" s="432">
        <v>337</v>
      </c>
      <c r="B813" s="457" t="str">
        <f t="shared" si="474"/>
        <v>B GW RU</v>
      </c>
      <c r="C813" s="284" t="str">
        <f t="shared" si="475"/>
        <v>être le premier (et s'enrichir)</v>
      </c>
      <c r="D813" s="284" t="str">
        <f t="shared" si="476"/>
        <v>être le dirigeant des autres (et s'entourer du plus de ressources possible)</v>
      </c>
      <c r="E813" s="493">
        <f t="shared" si="477"/>
        <v>0.14144785619063671</v>
      </c>
      <c r="F813" s="480" t="str">
        <f t="shared" si="478"/>
        <v>B.gw</v>
      </c>
      <c r="N813" s="284">
        <f t="shared" si="481"/>
        <v>214</v>
      </c>
      <c r="O813" s="494" t="str">
        <f>'360'!A340</f>
        <v>GW U BR</v>
      </c>
      <c r="P813" s="284" t="str">
        <f t="shared" si="479"/>
        <v>vivre dans la douceur (et vivre dans la raison)</v>
      </c>
      <c r="Q813" s="432" t="str">
        <f>VLOOKUP(O813,'360'!A338:AN699,13,FALSE)</f>
        <v>G</v>
      </c>
      <c r="R813" s="432" t="str">
        <f>VLOOKUP(O813,'360'!A338:AN699,14,FALSE)</f>
        <v>W</v>
      </c>
      <c r="S813" s="432" t="str">
        <f>VLOOKUP(O813,'360'!A338:AN699,15,FALSE)</f>
        <v>U</v>
      </c>
      <c r="T813" s="432" t="str">
        <f>VLOOKUP(O813,'360'!A338:AN699,16,FALSE)</f>
        <v>B</v>
      </c>
      <c r="U813" s="432" t="str">
        <f>VLOOKUP(O813,'360'!A338:AN699,17,FALSE)</f>
        <v>R</v>
      </c>
      <c r="W813" s="478">
        <f t="shared" si="482"/>
        <v>0.25865868637845896</v>
      </c>
      <c r="X813" s="478">
        <f t="shared" si="482"/>
        <v>0.68400339739920546</v>
      </c>
      <c r="Y813" s="478">
        <f t="shared" si="482"/>
        <v>0.79276880412886941</v>
      </c>
      <c r="Z813" s="478">
        <f t="shared" si="482"/>
        <v>0.2515838760986146</v>
      </c>
      <c r="AA813" s="478">
        <f t="shared" si="482"/>
        <v>0.7167888746494494</v>
      </c>
      <c r="AB813" s="1582">
        <f t="shared" si="483"/>
        <v>0.50850467071482686</v>
      </c>
      <c r="AG813" s="1584">
        <f t="shared" si="484"/>
        <v>0.34467289428643583</v>
      </c>
      <c r="AL813" s="497">
        <f t="shared" si="480"/>
        <v>0.50850467071482686</v>
      </c>
      <c r="AM813" s="468">
        <f t="shared" si="485"/>
        <v>0.25865868637845896</v>
      </c>
      <c r="AN813" s="468">
        <f t="shared" si="485"/>
        <v>0.68400339739920546</v>
      </c>
      <c r="AO813" s="468">
        <f t="shared" si="485"/>
        <v>0.79276880412886941</v>
      </c>
      <c r="AP813" s="468">
        <f t="shared" si="485"/>
        <v>0.2515838760986146</v>
      </c>
      <c r="AQ813" s="468">
        <f t="shared" si="485"/>
        <v>0.7167888746494494</v>
      </c>
      <c r="AT813" s="498">
        <f t="shared" si="486"/>
        <v>2.51011111</v>
      </c>
      <c r="AU813" s="340">
        <f>VLOOKUP($O813,'360'!$A$2:$AN$363,26,FALSE)/100+1/10^(3+AU$476)</f>
        <v>0.70009999999999994</v>
      </c>
      <c r="AV813" s="340">
        <f>VLOOKUP($O813,'360'!$A$2:$AN$363,27,FALSE)/100+1/10^(3+AV$476)</f>
        <v>0.50000009999999995</v>
      </c>
      <c r="AW813" s="340">
        <f>VLOOKUP($O813,'360'!$A$2:$AN$363,28,FALSE)/100+1/10^(3+AW$476)</f>
        <v>0.30001</v>
      </c>
      <c r="AX813" s="340">
        <f>VLOOKUP($O813,'360'!$A$2:$AN$363,29,FALSE)/100+1/10^(3+AX$476)</f>
        <v>0.20000001000000001</v>
      </c>
      <c r="AY813" s="340">
        <f>VLOOKUP($O813,'360'!$A$2:$AN$363,30,FALSE)/100+1/10^(3+AY$476)</f>
        <v>0.81000100000000008</v>
      </c>
      <c r="BA813" s="499" t="str">
        <f t="shared" si="472"/>
        <v>GW U BR</v>
      </c>
      <c r="BB813" s="284" t="str">
        <f t="shared" si="473"/>
        <v>vivre dans la douceur (et vivre dans la raison)</v>
      </c>
    </row>
    <row r="814" spans="1:54" x14ac:dyDescent="0.15">
      <c r="A814" s="432">
        <v>338</v>
      </c>
      <c r="B814" s="457" t="str">
        <f t="shared" si="474"/>
        <v>G WB RU</v>
      </c>
      <c r="C814" s="284" t="str">
        <f t="shared" si="475"/>
        <v>être entouré (et se fondre dans sa tribu)</v>
      </c>
      <c r="D814" s="284" t="str">
        <f t="shared" si="476"/>
        <v>être bien dans son groupe (et s'identifier à son groupe)</v>
      </c>
      <c r="E814" s="493">
        <f t="shared" si="477"/>
        <v>0.14074325605073823</v>
      </c>
      <c r="F814" s="480" t="str">
        <f t="shared" si="478"/>
        <v>G.wb</v>
      </c>
      <c r="N814" s="284">
        <f t="shared" si="481"/>
        <v>190</v>
      </c>
      <c r="O814" s="494" t="str">
        <f>'360'!A341</f>
        <v>GW U RB</v>
      </c>
      <c r="P814" s="284" t="str">
        <f t="shared" si="479"/>
        <v>vivre dans la douceur (et vivre en souplesse)</v>
      </c>
      <c r="Q814" s="432" t="str">
        <f>VLOOKUP(O814,'360'!A339:AN700,13,FALSE)</f>
        <v>G</v>
      </c>
      <c r="R814" s="432" t="str">
        <f>VLOOKUP(O814,'360'!A339:AN700,14,FALSE)</f>
        <v>W</v>
      </c>
      <c r="S814" s="432" t="str">
        <f>VLOOKUP(O814,'360'!A339:AN700,15,FALSE)</f>
        <v>U</v>
      </c>
      <c r="T814" s="432" t="str">
        <f>VLOOKUP(O814,'360'!A339:AN700,16,FALSE)</f>
        <v>R</v>
      </c>
      <c r="U814" s="432" t="str">
        <f>VLOOKUP(O814,'360'!A339:AN700,17,FALSE)</f>
        <v>B</v>
      </c>
      <c r="W814" s="478">
        <f t="shared" si="482"/>
        <v>0.25865868637845896</v>
      </c>
      <c r="X814" s="478">
        <f t="shared" si="482"/>
        <v>0.68400339739920546</v>
      </c>
      <c r="Y814" s="478">
        <f t="shared" si="482"/>
        <v>0.84094855137494451</v>
      </c>
      <c r="Z814" s="478">
        <f t="shared" si="482"/>
        <v>0.37737580785832531</v>
      </c>
      <c r="AA814" s="478">
        <f t="shared" si="482"/>
        <v>0.7167888746494494</v>
      </c>
      <c r="AB814" s="1582">
        <f t="shared" si="483"/>
        <v>0.53491287773200336</v>
      </c>
      <c r="AG814" s="1584">
        <f t="shared" si="484"/>
        <v>0.37988383697600447</v>
      </c>
      <c r="AL814" s="497">
        <f t="shared" si="480"/>
        <v>0.53491287773200336</v>
      </c>
      <c r="AM814" s="468">
        <f t="shared" si="485"/>
        <v>0.25865868637845896</v>
      </c>
      <c r="AN814" s="468">
        <f t="shared" si="485"/>
        <v>0.68400339739920546</v>
      </c>
      <c r="AO814" s="468">
        <f t="shared" si="485"/>
        <v>0.84094855137494451</v>
      </c>
      <c r="AP814" s="468">
        <f t="shared" si="485"/>
        <v>0.37737580785832531</v>
      </c>
      <c r="AQ814" s="468">
        <f t="shared" si="485"/>
        <v>0.7167888746494494</v>
      </c>
      <c r="AT814" s="498">
        <f t="shared" si="486"/>
        <v>2.51011111</v>
      </c>
      <c r="AU814" s="340">
        <f>VLOOKUP($O814,'360'!$A$2:$AN$363,26,FALSE)/100+1/10^(3+AU$476)</f>
        <v>0.70009999999999994</v>
      </c>
      <c r="AV814" s="340">
        <f>VLOOKUP($O814,'360'!$A$2:$AN$363,27,FALSE)/100+1/10^(3+AV$476)</f>
        <v>0.50000009999999995</v>
      </c>
      <c r="AW814" s="340">
        <f>VLOOKUP($O814,'360'!$A$2:$AN$363,28,FALSE)/100+1/10^(3+AW$476)</f>
        <v>0.20001000000000002</v>
      </c>
      <c r="AX814" s="340">
        <f>VLOOKUP($O814,'360'!$A$2:$AN$363,29,FALSE)/100+1/10^(3+AX$476)</f>
        <v>0.30000000999999998</v>
      </c>
      <c r="AY814" s="340">
        <f>VLOOKUP($O814,'360'!$A$2:$AN$363,30,FALSE)/100+1/10^(3+AY$476)</f>
        <v>0.81000100000000008</v>
      </c>
      <c r="BA814" s="499" t="str">
        <f t="shared" si="472"/>
        <v>GW U RB</v>
      </c>
      <c r="BB814" s="284" t="str">
        <f t="shared" si="473"/>
        <v>vivre dans la douceur (et vivre en souplesse)</v>
      </c>
    </row>
    <row r="815" spans="1:54" x14ac:dyDescent="0.15">
      <c r="A815" s="432">
        <v>339</v>
      </c>
      <c r="B815" s="457" t="str">
        <f t="shared" si="474"/>
        <v>BG WR U</v>
      </c>
      <c r="C815" s="284" t="str">
        <f t="shared" si="475"/>
        <v>s'enrichir (et être parmi les puissants)</v>
      </c>
      <c r="D815" s="284" t="str">
        <f t="shared" si="476"/>
        <v>s'entourer du plus de ressources possible (et être de ceux qui ont le pouvoir)</v>
      </c>
      <c r="E815" s="493">
        <f t="shared" si="477"/>
        <v>0.13940729247916858</v>
      </c>
      <c r="F815" s="480" t="str">
        <f t="shared" si="478"/>
        <v>BG/u</v>
      </c>
      <c r="N815" s="284">
        <f t="shared" si="481"/>
        <v>324</v>
      </c>
      <c r="O815" s="494" t="str">
        <f>'360'!A342</f>
        <v>GW B UR</v>
      </c>
      <c r="P815" s="284" t="str">
        <f t="shared" si="479"/>
        <v>s'insérer dans la société (et construire une vie parfaite)</v>
      </c>
      <c r="Q815" s="432" t="str">
        <f>VLOOKUP(O815,'360'!A340:AN701,13,FALSE)</f>
        <v>G</v>
      </c>
      <c r="R815" s="432" t="str">
        <f>VLOOKUP(O815,'360'!A340:AN701,14,FALSE)</f>
        <v>W</v>
      </c>
      <c r="S815" s="432" t="str">
        <f>VLOOKUP(O815,'360'!A340:AN701,15,FALSE)</f>
        <v>B</v>
      </c>
      <c r="T815" s="432" t="str">
        <f>VLOOKUP(O815,'360'!A340:AN701,16,FALSE)</f>
        <v>U</v>
      </c>
      <c r="U815" s="432" t="str">
        <f>VLOOKUP(O815,'360'!A340:AN701,17,FALSE)</f>
        <v>R</v>
      </c>
      <c r="W815" s="478">
        <f t="shared" si="482"/>
        <v>0.25865868637845896</v>
      </c>
      <c r="X815" s="478">
        <f t="shared" si="482"/>
        <v>0.41040209315978415</v>
      </c>
      <c r="Y815" s="478">
        <f t="shared" si="482"/>
        <v>0.47566762450091421</v>
      </c>
      <c r="Z815" s="478">
        <f t="shared" si="482"/>
        <v>0.2515838760986146</v>
      </c>
      <c r="AA815" s="478">
        <f t="shared" si="482"/>
        <v>0.7167888746494494</v>
      </c>
      <c r="AB815" s="1582">
        <f t="shared" si="483"/>
        <v>0.37212408699205685</v>
      </c>
      <c r="AG815" s="1584">
        <f t="shared" si="484"/>
        <v>0.16283211598940914</v>
      </c>
      <c r="AL815" s="497">
        <f t="shared" si="480"/>
        <v>0.37212408699205685</v>
      </c>
      <c r="AM815" s="468">
        <f t="shared" si="485"/>
        <v>0.25865868637845896</v>
      </c>
      <c r="AN815" s="468">
        <f t="shared" si="485"/>
        <v>0.41040209315978415</v>
      </c>
      <c r="AO815" s="468">
        <f t="shared" si="485"/>
        <v>0.47566762450091421</v>
      </c>
      <c r="AP815" s="468">
        <f t="shared" si="485"/>
        <v>0.2515838760986146</v>
      </c>
      <c r="AQ815" s="468">
        <f t="shared" si="485"/>
        <v>0.7167888746494494</v>
      </c>
      <c r="AT815" s="498">
        <f t="shared" si="486"/>
        <v>2.5101111100000004</v>
      </c>
      <c r="AU815" s="340">
        <f>VLOOKUP($O815,'360'!$A$2:$AN$363,26,FALSE)/100+1/10^(3+AU$476)</f>
        <v>0.70009999999999994</v>
      </c>
      <c r="AV815" s="340">
        <f>VLOOKUP($O815,'360'!$A$2:$AN$363,27,FALSE)/100+1/10^(3+AV$476)</f>
        <v>0.30000009999999999</v>
      </c>
      <c r="AW815" s="340">
        <f>VLOOKUP($O815,'360'!$A$2:$AN$363,28,FALSE)/100+1/10^(3+AW$476)</f>
        <v>0.50000999999999995</v>
      </c>
      <c r="AX815" s="340">
        <f>VLOOKUP($O815,'360'!$A$2:$AN$363,29,FALSE)/100+1/10^(3+AX$476)</f>
        <v>0.20000001000000001</v>
      </c>
      <c r="AY815" s="340">
        <f>VLOOKUP($O815,'360'!$A$2:$AN$363,30,FALSE)/100+1/10^(3+AY$476)</f>
        <v>0.81000100000000008</v>
      </c>
      <c r="BA815" s="499" t="str">
        <f t="shared" si="472"/>
        <v>GW B UR</v>
      </c>
      <c r="BB815" s="284" t="str">
        <f t="shared" si="473"/>
        <v>s'insérer dans la société (et construire une vie parfaite)</v>
      </c>
    </row>
    <row r="816" spans="1:54" x14ac:dyDescent="0.15">
      <c r="A816" s="432">
        <v>340</v>
      </c>
      <c r="B816" s="457" t="str">
        <f t="shared" si="474"/>
        <v>B WG UR</v>
      </c>
      <c r="C816" s="284" t="str">
        <f t="shared" si="475"/>
        <v>être le premier (et gouverner le monde)</v>
      </c>
      <c r="D816" s="284" t="str">
        <f t="shared" si="476"/>
        <v>être le dirigeant des autres (et être parmi les rares qui prennent les décisions)</v>
      </c>
      <c r="E816" s="493">
        <f t="shared" si="477"/>
        <v>0.13840295046702167</v>
      </c>
      <c r="F816" s="480" t="str">
        <f t="shared" si="478"/>
        <v>B.gw</v>
      </c>
      <c r="N816" s="284">
        <f t="shared" si="481"/>
        <v>341</v>
      </c>
      <c r="O816" s="494" t="str">
        <f>'360'!A343</f>
        <v>GW B RU</v>
      </c>
      <c r="P816" s="284" t="str">
        <f t="shared" si="479"/>
        <v>s'insérer dans la société (et s'enrichir)</v>
      </c>
      <c r="Q816" s="432" t="str">
        <f>VLOOKUP(O816,'360'!A341:AN702,13,FALSE)</f>
        <v>G</v>
      </c>
      <c r="R816" s="432" t="str">
        <f>VLOOKUP(O816,'360'!A341:AN702,14,FALSE)</f>
        <v>W</v>
      </c>
      <c r="S816" s="432" t="str">
        <f>VLOOKUP(O816,'360'!A341:AN702,15,FALSE)</f>
        <v>B</v>
      </c>
      <c r="T816" s="432" t="str">
        <f>VLOOKUP(O816,'360'!A341:AN702,16,FALSE)</f>
        <v>R</v>
      </c>
      <c r="U816" s="432" t="str">
        <f>VLOOKUP(O816,'360'!A341:AN702,17,FALSE)</f>
        <v>U</v>
      </c>
      <c r="W816" s="478">
        <f t="shared" si="482"/>
        <v>0.25865868637845896</v>
      </c>
      <c r="X816" s="478">
        <f t="shared" si="482"/>
        <v>0.2736014410400735</v>
      </c>
      <c r="Y816" s="478">
        <f t="shared" si="482"/>
        <v>0.47566762450091421</v>
      </c>
      <c r="Z816" s="478">
        <f t="shared" si="482"/>
        <v>0.37737580785832531</v>
      </c>
      <c r="AA816" s="478">
        <f t="shared" si="482"/>
        <v>0.7167888746494494</v>
      </c>
      <c r="AB816" s="1582">
        <f t="shared" si="483"/>
        <v>0.35241617066142877</v>
      </c>
      <c r="AG816" s="1584">
        <f t="shared" si="484"/>
        <v>0.13655489421523836</v>
      </c>
      <c r="AL816" s="497">
        <f t="shared" si="480"/>
        <v>0.35241617066142877</v>
      </c>
      <c r="AM816" s="468">
        <f t="shared" si="485"/>
        <v>0.25865868637845896</v>
      </c>
      <c r="AN816" s="468">
        <f t="shared" si="485"/>
        <v>0.2736014410400735</v>
      </c>
      <c r="AO816" s="468">
        <f t="shared" si="485"/>
        <v>0.47566762450091421</v>
      </c>
      <c r="AP816" s="468">
        <f t="shared" si="485"/>
        <v>0.37737580785832531</v>
      </c>
      <c r="AQ816" s="468">
        <f t="shared" si="485"/>
        <v>0.7167888746494494</v>
      </c>
      <c r="AT816" s="498">
        <f t="shared" si="486"/>
        <v>2.51011111</v>
      </c>
      <c r="AU816" s="340">
        <f>VLOOKUP($O816,'360'!$A$2:$AN$363,26,FALSE)/100+1/10^(3+AU$476)</f>
        <v>0.70009999999999994</v>
      </c>
      <c r="AV816" s="340">
        <f>VLOOKUP($O816,'360'!$A$2:$AN$363,27,FALSE)/100+1/10^(3+AV$476)</f>
        <v>0.20000010000000001</v>
      </c>
      <c r="AW816" s="340">
        <f>VLOOKUP($O816,'360'!$A$2:$AN$363,28,FALSE)/100+1/10^(3+AW$476)</f>
        <v>0.50000999999999995</v>
      </c>
      <c r="AX816" s="340">
        <f>VLOOKUP($O816,'360'!$A$2:$AN$363,29,FALSE)/100+1/10^(3+AX$476)</f>
        <v>0.30000000999999998</v>
      </c>
      <c r="AY816" s="340">
        <f>VLOOKUP($O816,'360'!$A$2:$AN$363,30,FALSE)/100+1/10^(3+AY$476)</f>
        <v>0.81000100000000008</v>
      </c>
      <c r="BA816" s="499" t="str">
        <f t="shared" si="472"/>
        <v>GW B RU</v>
      </c>
      <c r="BB816" s="284" t="str">
        <f t="shared" si="473"/>
        <v>s'insérer dans la société (et s'enrichir)</v>
      </c>
    </row>
    <row r="817" spans="1:54" x14ac:dyDescent="0.15">
      <c r="A817" s="432">
        <v>341</v>
      </c>
      <c r="B817" s="457" t="str">
        <f t="shared" si="474"/>
        <v>GW B RU</v>
      </c>
      <c r="C817" s="284" t="str">
        <f t="shared" si="475"/>
        <v>s'insérer dans la société (et s'enrichir)</v>
      </c>
      <c r="D817" s="284" t="str">
        <f t="shared" si="476"/>
        <v>être accueilli (et s'entourer du plus de ressources possible)</v>
      </c>
      <c r="E817" s="493">
        <f t="shared" si="477"/>
        <v>0.13655489421523836</v>
      </c>
      <c r="F817" s="480" t="str">
        <f t="shared" si="478"/>
        <v>GW.b</v>
      </c>
      <c r="N817" s="284">
        <f t="shared" si="481"/>
        <v>232</v>
      </c>
      <c r="O817" s="494" t="str">
        <f>'360'!A344</f>
        <v>GW R UB</v>
      </c>
      <c r="P817" s="284" t="str">
        <f t="shared" si="479"/>
        <v>coopérer dans l'harmonie (et vivre dans la joie collective)</v>
      </c>
      <c r="Q817" s="432" t="str">
        <f>VLOOKUP(O817,'360'!A342:AN703,13,FALSE)</f>
        <v>G</v>
      </c>
      <c r="R817" s="432" t="str">
        <f>VLOOKUP(O817,'360'!A342:AN703,14,FALSE)</f>
        <v>W</v>
      </c>
      <c r="S817" s="432" t="str">
        <f>VLOOKUP(O817,'360'!A342:AN703,15,FALSE)</f>
        <v>R</v>
      </c>
      <c r="T817" s="432" t="str">
        <f>VLOOKUP(O817,'360'!A342:AN703,16,FALSE)</f>
        <v>U</v>
      </c>
      <c r="U817" s="432" t="str">
        <f>VLOOKUP(O817,'360'!A342:AN703,17,FALSE)</f>
        <v>B</v>
      </c>
      <c r="W817" s="478">
        <f t="shared" si="482"/>
        <v>0.25865868637845896</v>
      </c>
      <c r="X817" s="478">
        <f t="shared" si="482"/>
        <v>0.41040209315978415</v>
      </c>
      <c r="Y817" s="478">
        <f t="shared" si="482"/>
        <v>0.84094855137494451</v>
      </c>
      <c r="Z817" s="478">
        <f t="shared" si="482"/>
        <v>0.62895967137774689</v>
      </c>
      <c r="AA817" s="478">
        <f t="shared" si="482"/>
        <v>0.7167888746494494</v>
      </c>
      <c r="AB817" s="1582">
        <f t="shared" si="483"/>
        <v>0.49549704507074721</v>
      </c>
      <c r="AG817" s="1584">
        <f t="shared" si="484"/>
        <v>0.32732939342766293</v>
      </c>
      <c r="AL817" s="497">
        <f t="shared" si="480"/>
        <v>0.49549704507074721</v>
      </c>
      <c r="AM817" s="468">
        <f t="shared" si="485"/>
        <v>0.25865868637845896</v>
      </c>
      <c r="AN817" s="468">
        <f t="shared" si="485"/>
        <v>0.41040209315978415</v>
      </c>
      <c r="AO817" s="468">
        <f t="shared" si="485"/>
        <v>0.84094855137494451</v>
      </c>
      <c r="AP817" s="468">
        <f t="shared" si="485"/>
        <v>0.62895967137774689</v>
      </c>
      <c r="AQ817" s="468">
        <f t="shared" si="485"/>
        <v>0.7167888746494494</v>
      </c>
      <c r="AT817" s="498">
        <f t="shared" si="486"/>
        <v>2.5101111100000004</v>
      </c>
      <c r="AU817" s="340">
        <f>VLOOKUP($O817,'360'!$A$2:$AN$363,26,FALSE)/100+1/10^(3+AU$476)</f>
        <v>0.70009999999999994</v>
      </c>
      <c r="AV817" s="340">
        <f>VLOOKUP($O817,'360'!$A$2:$AN$363,27,FALSE)/100+1/10^(3+AV$476)</f>
        <v>0.30000009999999999</v>
      </c>
      <c r="AW817" s="340">
        <f>VLOOKUP($O817,'360'!$A$2:$AN$363,28,FALSE)/100+1/10^(3+AW$476)</f>
        <v>0.20001000000000002</v>
      </c>
      <c r="AX817" s="340">
        <f>VLOOKUP($O817,'360'!$A$2:$AN$363,29,FALSE)/100+1/10^(3+AX$476)</f>
        <v>0.50000001000000005</v>
      </c>
      <c r="AY817" s="340">
        <f>VLOOKUP($O817,'360'!$A$2:$AN$363,30,FALSE)/100+1/10^(3+AY$476)</f>
        <v>0.81000100000000008</v>
      </c>
      <c r="BA817" s="499" t="str">
        <f t="shared" si="472"/>
        <v>GW R UB</v>
      </c>
      <c r="BB817" s="284" t="str">
        <f t="shared" si="473"/>
        <v>coopérer dans l'harmonie (et vivre dans la joie collective)</v>
      </c>
    </row>
    <row r="818" spans="1:54" x14ac:dyDescent="0.15">
      <c r="A818" s="432">
        <v>342</v>
      </c>
      <c r="B818" s="457" t="str">
        <f t="shared" si="474"/>
        <v>W BG UR</v>
      </c>
      <c r="C818" s="284" t="str">
        <f t="shared" si="475"/>
        <v>être un rouage du monde (et gouverner le monde)</v>
      </c>
      <c r="D818" s="284" t="str">
        <f t="shared" si="476"/>
        <v>remplir son rôle dans la complexité du système (et être parmi les rares qui prennent les décisions)</v>
      </c>
      <c r="E818" s="493">
        <f t="shared" si="477"/>
        <v>0.1311696737344675</v>
      </c>
      <c r="F818" s="480" t="str">
        <f t="shared" si="478"/>
        <v>W.bg</v>
      </c>
      <c r="N818" s="284">
        <f t="shared" si="481"/>
        <v>272</v>
      </c>
      <c r="O818" s="494" t="str">
        <f>'360'!A345</f>
        <v>GW R BU</v>
      </c>
      <c r="P818" s="284" t="str">
        <f t="shared" si="479"/>
        <v>coopérer dans l'harmonie (et vivre spontané -RG-)</v>
      </c>
      <c r="Q818" s="432" t="str">
        <f>VLOOKUP(O818,'360'!A343:AN704,13,FALSE)</f>
        <v>G</v>
      </c>
      <c r="R818" s="432" t="str">
        <f>VLOOKUP(O818,'360'!A343:AN704,14,FALSE)</f>
        <v>W</v>
      </c>
      <c r="S818" s="432" t="str">
        <f>VLOOKUP(O818,'360'!A343:AN704,15,FALSE)</f>
        <v>R</v>
      </c>
      <c r="T818" s="432" t="str">
        <f>VLOOKUP(O818,'360'!A343:AN704,16,FALSE)</f>
        <v>B</v>
      </c>
      <c r="U818" s="432" t="str">
        <f>VLOOKUP(O818,'360'!A343:AN704,17,FALSE)</f>
        <v>U</v>
      </c>
      <c r="W818" s="478">
        <f t="shared" si="482"/>
        <v>0.25865868637845896</v>
      </c>
      <c r="X818" s="478">
        <f t="shared" si="482"/>
        <v>0.2736014410400735</v>
      </c>
      <c r="Y818" s="478">
        <f t="shared" si="482"/>
        <v>0.79276880412886941</v>
      </c>
      <c r="Z818" s="478">
        <f t="shared" si="482"/>
        <v>0.62895967137774689</v>
      </c>
      <c r="AA818" s="478">
        <f t="shared" si="482"/>
        <v>0.7167888746494494</v>
      </c>
      <c r="AB818" s="1582">
        <f t="shared" si="483"/>
        <v>0.44938092172294269</v>
      </c>
      <c r="AG818" s="1584">
        <f t="shared" si="484"/>
        <v>0.26584122896392359</v>
      </c>
      <c r="AL818" s="497">
        <f t="shared" si="480"/>
        <v>0.44938092172294269</v>
      </c>
      <c r="AM818" s="468">
        <f t="shared" si="485"/>
        <v>0.25865868637845896</v>
      </c>
      <c r="AN818" s="468">
        <f t="shared" si="485"/>
        <v>0.2736014410400735</v>
      </c>
      <c r="AO818" s="468">
        <f t="shared" si="485"/>
        <v>0.79276880412886941</v>
      </c>
      <c r="AP818" s="468">
        <f t="shared" si="485"/>
        <v>0.62895967137774689</v>
      </c>
      <c r="AQ818" s="468">
        <f t="shared" si="485"/>
        <v>0.7167888746494494</v>
      </c>
      <c r="AT818" s="498">
        <f t="shared" si="486"/>
        <v>2.51011111</v>
      </c>
      <c r="AU818" s="340">
        <f>VLOOKUP($O818,'360'!$A$2:$AN$363,26,FALSE)/100+1/10^(3+AU$476)</f>
        <v>0.70009999999999994</v>
      </c>
      <c r="AV818" s="340">
        <f>VLOOKUP($O818,'360'!$A$2:$AN$363,27,FALSE)/100+1/10^(3+AV$476)</f>
        <v>0.20000010000000001</v>
      </c>
      <c r="AW818" s="340">
        <f>VLOOKUP($O818,'360'!$A$2:$AN$363,28,FALSE)/100+1/10^(3+AW$476)</f>
        <v>0.30001</v>
      </c>
      <c r="AX818" s="340">
        <f>VLOOKUP($O818,'360'!$A$2:$AN$363,29,FALSE)/100+1/10^(3+AX$476)</f>
        <v>0.50000001000000005</v>
      </c>
      <c r="AY818" s="340">
        <f>VLOOKUP($O818,'360'!$A$2:$AN$363,30,FALSE)/100+1/10^(3+AY$476)</f>
        <v>0.81000100000000008</v>
      </c>
      <c r="BA818" s="499" t="str">
        <f t="shared" si="472"/>
        <v>GW R BU</v>
      </c>
      <c r="BB818" s="284" t="str">
        <f t="shared" si="473"/>
        <v>coopérer dans l'harmonie (et vivre spontané -RG-)</v>
      </c>
    </row>
    <row r="819" spans="1:54" x14ac:dyDescent="0.15">
      <c r="A819" s="432">
        <v>343</v>
      </c>
      <c r="B819" s="457" t="str">
        <f t="shared" si="474"/>
        <v>WG B RU</v>
      </c>
      <c r="C819" s="284" t="str">
        <f t="shared" si="475"/>
        <v>s'insérer dans la société (et être parmi les puissants)</v>
      </c>
      <c r="D819" s="284" t="str">
        <f t="shared" si="476"/>
        <v>être accueilli (et être de ceux qui ont le pouvoir)</v>
      </c>
      <c r="E819" s="493">
        <f t="shared" si="477"/>
        <v>0.13095732353006925</v>
      </c>
      <c r="F819" s="480" t="str">
        <f t="shared" si="478"/>
        <v>GW.b</v>
      </c>
      <c r="N819" s="284">
        <f t="shared" si="481"/>
        <v>110</v>
      </c>
      <c r="O819" s="494" t="str">
        <f>'360'!A346</f>
        <v>GU W BR</v>
      </c>
      <c r="P819" s="284" t="str">
        <f t="shared" si="479"/>
        <v>vivre avec intelligence -GU- (et vivre en accord)</v>
      </c>
      <c r="Q819" s="432" t="str">
        <f>VLOOKUP(O819,'360'!A344:AN705,13,FALSE)</f>
        <v>G</v>
      </c>
      <c r="R819" s="432" t="str">
        <f>VLOOKUP(O819,'360'!A344:AN705,14,FALSE)</f>
        <v>U</v>
      </c>
      <c r="S819" s="432" t="str">
        <f>VLOOKUP(O819,'360'!A344:AN705,15,FALSE)</f>
        <v>W</v>
      </c>
      <c r="T819" s="432" t="str">
        <f>VLOOKUP(O819,'360'!A344:AN705,16,FALSE)</f>
        <v>B</v>
      </c>
      <c r="U819" s="432" t="str">
        <f>VLOOKUP(O819,'360'!A344:AN705,17,FALSE)</f>
        <v>R</v>
      </c>
      <c r="W819" s="478">
        <f t="shared" si="482"/>
        <v>0.36210147237264367</v>
      </c>
      <c r="X819" s="478">
        <f t="shared" si="482"/>
        <v>0.95760470163862677</v>
      </c>
      <c r="Y819" s="478">
        <f t="shared" si="482"/>
        <v>0.79276880412886941</v>
      </c>
      <c r="Z819" s="478">
        <f t="shared" si="482"/>
        <v>0.2515838760986146</v>
      </c>
      <c r="AA819" s="478">
        <f t="shared" si="482"/>
        <v>0.7167888746494494</v>
      </c>
      <c r="AB819" s="1582">
        <f t="shared" si="483"/>
        <v>0.61594594717673401</v>
      </c>
      <c r="AG819" s="1584">
        <f t="shared" si="484"/>
        <v>0.48792792956897868</v>
      </c>
      <c r="AL819" s="497">
        <f t="shared" si="480"/>
        <v>0.61594594717673401</v>
      </c>
      <c r="AM819" s="468">
        <f t="shared" si="485"/>
        <v>0.36210147237264367</v>
      </c>
      <c r="AN819" s="468">
        <f t="shared" si="485"/>
        <v>0.95760470163862677</v>
      </c>
      <c r="AO819" s="468">
        <f t="shared" si="485"/>
        <v>0.79276880412886941</v>
      </c>
      <c r="AP819" s="468">
        <f t="shared" si="485"/>
        <v>0.2515838760986146</v>
      </c>
      <c r="AQ819" s="468">
        <f t="shared" si="485"/>
        <v>0.7167888746494494</v>
      </c>
      <c r="AT819" s="498">
        <f t="shared" si="486"/>
        <v>2.51011111</v>
      </c>
      <c r="AU819" s="340">
        <f>VLOOKUP($O819,'360'!$A$2:$AN$363,26,FALSE)/100+1/10^(3+AU$476)</f>
        <v>0.50009999999999999</v>
      </c>
      <c r="AV819" s="340">
        <f>VLOOKUP($O819,'360'!$A$2:$AN$363,27,FALSE)/100+1/10^(3+AV$476)</f>
        <v>0.7000000999999999</v>
      </c>
      <c r="AW819" s="340">
        <f>VLOOKUP($O819,'360'!$A$2:$AN$363,28,FALSE)/100+1/10^(3+AW$476)</f>
        <v>0.30001</v>
      </c>
      <c r="AX819" s="340">
        <f>VLOOKUP($O819,'360'!$A$2:$AN$363,29,FALSE)/100+1/10^(3+AX$476)</f>
        <v>0.20000001000000001</v>
      </c>
      <c r="AY819" s="340">
        <f>VLOOKUP($O819,'360'!$A$2:$AN$363,30,FALSE)/100+1/10^(3+AY$476)</f>
        <v>0.81000100000000008</v>
      </c>
      <c r="BA819" s="499" t="str">
        <f t="shared" si="472"/>
        <v>GU W BR</v>
      </c>
      <c r="BB819" s="284" t="str">
        <f t="shared" si="473"/>
        <v>vivre avec intelligence -GU- (et vivre en accord)</v>
      </c>
    </row>
    <row r="820" spans="1:54" x14ac:dyDescent="0.15">
      <c r="A820" s="432">
        <v>344</v>
      </c>
      <c r="B820" s="457" t="str">
        <f t="shared" si="474"/>
        <v>GW BR U</v>
      </c>
      <c r="C820" s="284" t="str">
        <f t="shared" si="475"/>
        <v>se fondre dans sa tribu (et s'enrichir)</v>
      </c>
      <c r="D820" s="284" t="str">
        <f t="shared" si="476"/>
        <v>s'identifier à son groupe (et s'entourer du plus de ressources possible)</v>
      </c>
      <c r="E820" s="493">
        <f t="shared" si="477"/>
        <v>0.13054624889069433</v>
      </c>
      <c r="F820" s="480" t="str">
        <f t="shared" si="478"/>
        <v>GW/u</v>
      </c>
      <c r="N820" s="284">
        <f t="shared" si="481"/>
        <v>94</v>
      </c>
      <c r="O820" s="494" t="str">
        <f>'360'!A347</f>
        <v>GU W RB</v>
      </c>
      <c r="P820" s="284" t="str">
        <f t="shared" si="479"/>
        <v>vivre avec intelligence -GU- (et vivre en harmonie -GW-)</v>
      </c>
      <c r="Q820" s="432" t="str">
        <f>VLOOKUP(O820,'360'!A345:AN706,13,FALSE)</f>
        <v>G</v>
      </c>
      <c r="R820" s="432" t="str">
        <f>VLOOKUP(O820,'360'!A345:AN706,14,FALSE)</f>
        <v>U</v>
      </c>
      <c r="S820" s="432" t="str">
        <f>VLOOKUP(O820,'360'!A345:AN706,15,FALSE)</f>
        <v>W</v>
      </c>
      <c r="T820" s="432" t="str">
        <f>VLOOKUP(O820,'360'!A345:AN706,16,FALSE)</f>
        <v>R</v>
      </c>
      <c r="U820" s="432" t="str">
        <f>VLOOKUP(O820,'360'!A345:AN706,17,FALSE)</f>
        <v>B</v>
      </c>
      <c r="W820" s="478">
        <f t="shared" si="482"/>
        <v>0.36210147237264367</v>
      </c>
      <c r="X820" s="478">
        <f t="shared" si="482"/>
        <v>0.95760470163862677</v>
      </c>
      <c r="Y820" s="478">
        <f t="shared" si="482"/>
        <v>0.84094855137494451</v>
      </c>
      <c r="Z820" s="478">
        <f t="shared" si="482"/>
        <v>0.37737580785832531</v>
      </c>
      <c r="AA820" s="478">
        <f t="shared" si="482"/>
        <v>0.7167888746494494</v>
      </c>
      <c r="AB820" s="1582">
        <f t="shared" si="483"/>
        <v>0.64235415419391051</v>
      </c>
      <c r="AG820" s="1584">
        <f t="shared" si="484"/>
        <v>0.52313887225854738</v>
      </c>
      <c r="AL820" s="497">
        <f t="shared" si="480"/>
        <v>0.64235415419391051</v>
      </c>
      <c r="AM820" s="468">
        <f t="shared" si="485"/>
        <v>0.36210147237264367</v>
      </c>
      <c r="AN820" s="468">
        <f t="shared" si="485"/>
        <v>0.95760470163862677</v>
      </c>
      <c r="AO820" s="468">
        <f t="shared" si="485"/>
        <v>0.84094855137494451</v>
      </c>
      <c r="AP820" s="468">
        <f t="shared" si="485"/>
        <v>0.37737580785832531</v>
      </c>
      <c r="AQ820" s="468">
        <f t="shared" si="485"/>
        <v>0.7167888746494494</v>
      </c>
      <c r="AT820" s="498">
        <f t="shared" si="486"/>
        <v>2.51011111</v>
      </c>
      <c r="AU820" s="340">
        <f>VLOOKUP($O820,'360'!$A$2:$AN$363,26,FALSE)/100+1/10^(3+AU$476)</f>
        <v>0.50009999999999999</v>
      </c>
      <c r="AV820" s="340">
        <f>VLOOKUP($O820,'360'!$A$2:$AN$363,27,FALSE)/100+1/10^(3+AV$476)</f>
        <v>0.7000000999999999</v>
      </c>
      <c r="AW820" s="340">
        <f>VLOOKUP($O820,'360'!$A$2:$AN$363,28,FALSE)/100+1/10^(3+AW$476)</f>
        <v>0.20001000000000002</v>
      </c>
      <c r="AX820" s="340">
        <f>VLOOKUP($O820,'360'!$A$2:$AN$363,29,FALSE)/100+1/10^(3+AX$476)</f>
        <v>0.30000000999999998</v>
      </c>
      <c r="AY820" s="340">
        <f>VLOOKUP($O820,'360'!$A$2:$AN$363,30,FALSE)/100+1/10^(3+AY$476)</f>
        <v>0.81000100000000008</v>
      </c>
      <c r="BA820" s="499" t="str">
        <f t="shared" si="472"/>
        <v>GU W RB</v>
      </c>
      <c r="BB820" s="284" t="str">
        <f t="shared" si="473"/>
        <v>vivre avec intelligence -GU- (et vivre en harmonie -GW-)</v>
      </c>
    </row>
    <row r="821" spans="1:54" x14ac:dyDescent="0.15">
      <c r="A821" s="432">
        <v>345</v>
      </c>
      <c r="B821" s="457" t="str">
        <f t="shared" si="474"/>
        <v>W GB RU</v>
      </c>
      <c r="C821" s="284" t="str">
        <f t="shared" si="475"/>
        <v>être un rouage du monde (et se fondre dans sa tribu)</v>
      </c>
      <c r="D821" s="284" t="str">
        <f t="shared" si="476"/>
        <v>remplir son rôle dans la complexité du système (et s'identifier à son groupe)</v>
      </c>
      <c r="E821" s="493">
        <f t="shared" si="477"/>
        <v>0.12849516703858996</v>
      </c>
      <c r="F821" s="480" t="str">
        <f t="shared" si="478"/>
        <v>W.bg</v>
      </c>
      <c r="N821" s="284">
        <f t="shared" si="481"/>
        <v>97</v>
      </c>
      <c r="O821" s="494" t="str">
        <f>'360'!A348</f>
        <v>GU B WR</v>
      </c>
      <c r="P821" s="284" t="str">
        <f t="shared" si="479"/>
        <v>vivre avec dextérité (et construire une vie parfaite)</v>
      </c>
      <c r="Q821" s="432" t="str">
        <f>VLOOKUP(O821,'360'!A346:AN707,13,FALSE)</f>
        <v>G</v>
      </c>
      <c r="R821" s="432" t="str">
        <f>VLOOKUP(O821,'360'!A346:AN707,14,FALSE)</f>
        <v>U</v>
      </c>
      <c r="S821" s="432" t="str">
        <f>VLOOKUP(O821,'360'!A346:AN707,15,FALSE)</f>
        <v>B</v>
      </c>
      <c r="T821" s="432" t="str">
        <f>VLOOKUP(O821,'360'!A346:AN707,16,FALSE)</f>
        <v>W</v>
      </c>
      <c r="U821" s="432" t="str">
        <f>VLOOKUP(O821,'360'!A346:AN707,17,FALSE)</f>
        <v>R</v>
      </c>
      <c r="W821" s="478">
        <f t="shared" si="482"/>
        <v>0.603422013773939</v>
      </c>
      <c r="X821" s="478">
        <f t="shared" si="482"/>
        <v>0.95760470163862677</v>
      </c>
      <c r="Y821" s="478">
        <f t="shared" si="482"/>
        <v>0.47566762450091421</v>
      </c>
      <c r="Z821" s="478">
        <f t="shared" si="482"/>
        <v>0.2515838760986146</v>
      </c>
      <c r="AA821" s="478">
        <f t="shared" si="482"/>
        <v>0.7167888746494494</v>
      </c>
      <c r="AB821" s="1582">
        <f t="shared" si="483"/>
        <v>0.63296589171824147</v>
      </c>
      <c r="AG821" s="1584">
        <f t="shared" si="484"/>
        <v>0.51062118895765529</v>
      </c>
      <c r="AL821" s="497">
        <f t="shared" si="480"/>
        <v>0.63296589171824147</v>
      </c>
      <c r="AM821" s="468">
        <f t="shared" si="485"/>
        <v>0.603422013773939</v>
      </c>
      <c r="AN821" s="468">
        <f t="shared" si="485"/>
        <v>0.95760470163862677</v>
      </c>
      <c r="AO821" s="468">
        <f t="shared" si="485"/>
        <v>0.47566762450091421</v>
      </c>
      <c r="AP821" s="468">
        <f t="shared" si="485"/>
        <v>0.2515838760986146</v>
      </c>
      <c r="AQ821" s="468">
        <f t="shared" si="485"/>
        <v>0.7167888746494494</v>
      </c>
      <c r="AT821" s="498">
        <f t="shared" si="486"/>
        <v>2.51011111</v>
      </c>
      <c r="AU821" s="340">
        <f>VLOOKUP($O821,'360'!$A$2:$AN$363,26,FALSE)/100+1/10^(3+AU$476)</f>
        <v>0.30009999999999998</v>
      </c>
      <c r="AV821" s="340">
        <f>VLOOKUP($O821,'360'!$A$2:$AN$363,27,FALSE)/100+1/10^(3+AV$476)</f>
        <v>0.7000000999999999</v>
      </c>
      <c r="AW821" s="340">
        <f>VLOOKUP($O821,'360'!$A$2:$AN$363,28,FALSE)/100+1/10^(3+AW$476)</f>
        <v>0.50000999999999995</v>
      </c>
      <c r="AX821" s="340">
        <f>VLOOKUP($O821,'360'!$A$2:$AN$363,29,FALSE)/100+1/10^(3+AX$476)</f>
        <v>0.20000001000000001</v>
      </c>
      <c r="AY821" s="340">
        <f>VLOOKUP($O821,'360'!$A$2:$AN$363,30,FALSE)/100+1/10^(3+AY$476)</f>
        <v>0.81000100000000008</v>
      </c>
      <c r="BA821" s="499" t="str">
        <f t="shared" si="472"/>
        <v>GU B WR</v>
      </c>
      <c r="BB821" s="284" t="str">
        <f t="shared" si="473"/>
        <v>vivre avec dextérité (et construire une vie parfaite)</v>
      </c>
    </row>
    <row r="822" spans="1:54" x14ac:dyDescent="0.15">
      <c r="A822" s="432">
        <v>346</v>
      </c>
      <c r="B822" s="457" t="str">
        <f t="shared" si="474"/>
        <v>B WR GU</v>
      </c>
      <c r="C822" s="284" t="str">
        <f t="shared" si="475"/>
        <v>être puissant (et être parmi les puissants)</v>
      </c>
      <c r="D822" s="284" t="str">
        <f t="shared" si="476"/>
        <v>avoir le pouvoir d'impacter (et être de ceux qui ont le pouvoir)</v>
      </c>
      <c r="E822" s="493">
        <f t="shared" si="477"/>
        <v>0.12764270176534329</v>
      </c>
      <c r="F822" s="480" t="str">
        <f t="shared" si="478"/>
        <v>B.rw</v>
      </c>
      <c r="N822" s="284">
        <f t="shared" si="481"/>
        <v>28</v>
      </c>
      <c r="O822" s="494" t="str">
        <f>'360'!A349</f>
        <v>GU B RW</v>
      </c>
      <c r="P822" s="284" t="str">
        <f t="shared" si="479"/>
        <v>vivre avec dextérité (et servir ses intérêts)</v>
      </c>
      <c r="Q822" s="432" t="str">
        <f>VLOOKUP(O822,'360'!A347:AN708,13,FALSE)</f>
        <v>G</v>
      </c>
      <c r="R822" s="432" t="str">
        <f>VLOOKUP(O822,'360'!A347:AN708,14,FALSE)</f>
        <v>U</v>
      </c>
      <c r="S822" s="432" t="str">
        <f>VLOOKUP(O822,'360'!A347:AN708,15,FALSE)</f>
        <v>B</v>
      </c>
      <c r="T822" s="432" t="str">
        <f>VLOOKUP(O822,'360'!A347:AN708,16,FALSE)</f>
        <v>R</v>
      </c>
      <c r="U822" s="432" t="str">
        <f>VLOOKUP(O822,'360'!A347:AN708,17,FALSE)</f>
        <v>W</v>
      </c>
      <c r="W822" s="478">
        <f t="shared" si="482"/>
        <v>0.90498224054752174</v>
      </c>
      <c r="X822" s="478">
        <f t="shared" si="482"/>
        <v>0.95760470163862677</v>
      </c>
      <c r="Y822" s="478">
        <f t="shared" si="482"/>
        <v>0.47566762450091421</v>
      </c>
      <c r="Z822" s="478">
        <f t="shared" si="482"/>
        <v>0.37737580785832531</v>
      </c>
      <c r="AA822" s="478">
        <f t="shared" si="482"/>
        <v>0.7167888746494494</v>
      </c>
      <c r="AB822" s="1582">
        <f t="shared" si="483"/>
        <v>0.75025822487739713</v>
      </c>
      <c r="AG822" s="1584">
        <f t="shared" si="484"/>
        <v>0.66701096650319613</v>
      </c>
      <c r="AL822" s="497">
        <f t="shared" si="480"/>
        <v>0.75025822487739713</v>
      </c>
      <c r="AM822" s="468">
        <f t="shared" si="485"/>
        <v>0.90498224054752174</v>
      </c>
      <c r="AN822" s="468">
        <f t="shared" si="485"/>
        <v>0.95760470163862677</v>
      </c>
      <c r="AO822" s="468">
        <f t="shared" si="485"/>
        <v>0.47566762450091421</v>
      </c>
      <c r="AP822" s="468">
        <f t="shared" si="485"/>
        <v>0.37737580785832531</v>
      </c>
      <c r="AQ822" s="468">
        <f t="shared" si="485"/>
        <v>0.7167888746494494</v>
      </c>
      <c r="AT822" s="498">
        <f t="shared" si="486"/>
        <v>2.51011111</v>
      </c>
      <c r="AU822" s="340">
        <f>VLOOKUP($O822,'360'!$A$2:$AN$363,26,FALSE)/100+1/10^(3+AU$476)</f>
        <v>0.2001</v>
      </c>
      <c r="AV822" s="340">
        <f>VLOOKUP($O822,'360'!$A$2:$AN$363,27,FALSE)/100+1/10^(3+AV$476)</f>
        <v>0.7000000999999999</v>
      </c>
      <c r="AW822" s="340">
        <f>VLOOKUP($O822,'360'!$A$2:$AN$363,28,FALSE)/100+1/10^(3+AW$476)</f>
        <v>0.50000999999999995</v>
      </c>
      <c r="AX822" s="340">
        <f>VLOOKUP($O822,'360'!$A$2:$AN$363,29,FALSE)/100+1/10^(3+AX$476)</f>
        <v>0.30000000999999998</v>
      </c>
      <c r="AY822" s="340">
        <f>VLOOKUP($O822,'360'!$A$2:$AN$363,30,FALSE)/100+1/10^(3+AY$476)</f>
        <v>0.81000100000000008</v>
      </c>
      <c r="BA822" s="499" t="str">
        <f t="shared" si="472"/>
        <v>GU B RW</v>
      </c>
      <c r="BB822" s="284" t="str">
        <f t="shared" si="473"/>
        <v>vivre avec dextérité (et servir ses intérêts)</v>
      </c>
    </row>
    <row r="823" spans="1:54" x14ac:dyDescent="0.15">
      <c r="A823" s="432">
        <v>347</v>
      </c>
      <c r="B823" s="457" t="str">
        <f t="shared" si="474"/>
        <v>BW G UR</v>
      </c>
      <c r="C823" s="284" t="str">
        <f t="shared" si="475"/>
        <v>avoir une position de prestige (et construire une vie parfaite)</v>
      </c>
      <c r="D823" s="284" t="str">
        <f t="shared" si="476"/>
        <v>occuper une place d'exception (et organiser une vie de satisfaction)</v>
      </c>
      <c r="E823" s="493">
        <f t="shared" si="477"/>
        <v>0.12712200191494691</v>
      </c>
      <c r="F823" s="480" t="str">
        <f t="shared" si="478"/>
        <v>WB.g</v>
      </c>
      <c r="N823" s="284">
        <f t="shared" si="481"/>
        <v>27</v>
      </c>
      <c r="O823" s="494" t="str">
        <f>'360'!A350</f>
        <v>GU R WB</v>
      </c>
      <c r="P823" s="284" t="str">
        <f t="shared" si="479"/>
        <v>vivre avec agilité (et vivre dans la joie collective)</v>
      </c>
      <c r="Q823" s="432" t="str">
        <f>VLOOKUP(O823,'360'!A348:AN709,13,FALSE)</f>
        <v>G</v>
      </c>
      <c r="R823" s="432" t="str">
        <f>VLOOKUP(O823,'360'!A348:AN709,14,FALSE)</f>
        <v>U</v>
      </c>
      <c r="S823" s="432" t="str">
        <f>VLOOKUP(O823,'360'!A348:AN709,15,FALSE)</f>
        <v>R</v>
      </c>
      <c r="T823" s="432" t="str">
        <f>VLOOKUP(O823,'360'!A348:AN709,16,FALSE)</f>
        <v>W</v>
      </c>
      <c r="U823" s="432" t="str">
        <f>VLOOKUP(O823,'360'!A348:AN709,17,FALSE)</f>
        <v>B</v>
      </c>
      <c r="W823" s="478">
        <f t="shared" si="482"/>
        <v>0.603422013773939</v>
      </c>
      <c r="X823" s="478">
        <f t="shared" si="482"/>
        <v>0.95760470163862677</v>
      </c>
      <c r="Y823" s="478">
        <f t="shared" si="482"/>
        <v>0.84094855137494451</v>
      </c>
      <c r="Z823" s="478">
        <f t="shared" si="482"/>
        <v>0.62895967137774689</v>
      </c>
      <c r="AA823" s="478">
        <f t="shared" si="482"/>
        <v>0.7167888746494494</v>
      </c>
      <c r="AB823" s="1582">
        <f t="shared" si="483"/>
        <v>0.756338849796932</v>
      </c>
      <c r="AG823" s="1584">
        <f t="shared" si="484"/>
        <v>0.67511846639590933</v>
      </c>
      <c r="AL823" s="497">
        <f t="shared" si="480"/>
        <v>0.756338849796932</v>
      </c>
      <c r="AM823" s="468">
        <f t="shared" si="485"/>
        <v>0.603422013773939</v>
      </c>
      <c r="AN823" s="468">
        <f t="shared" si="485"/>
        <v>0.95760470163862677</v>
      </c>
      <c r="AO823" s="468">
        <f t="shared" si="485"/>
        <v>0.84094855137494451</v>
      </c>
      <c r="AP823" s="468">
        <f t="shared" si="485"/>
        <v>0.62895967137774689</v>
      </c>
      <c r="AQ823" s="468">
        <f t="shared" si="485"/>
        <v>0.7167888746494494</v>
      </c>
      <c r="AT823" s="498">
        <f t="shared" si="486"/>
        <v>2.51011111</v>
      </c>
      <c r="AU823" s="340">
        <f>VLOOKUP($O823,'360'!$A$2:$AN$363,26,FALSE)/100+1/10^(3+AU$476)</f>
        <v>0.30009999999999998</v>
      </c>
      <c r="AV823" s="340">
        <f>VLOOKUP($O823,'360'!$A$2:$AN$363,27,FALSE)/100+1/10^(3+AV$476)</f>
        <v>0.7000000999999999</v>
      </c>
      <c r="AW823" s="340">
        <f>VLOOKUP($O823,'360'!$A$2:$AN$363,28,FALSE)/100+1/10^(3+AW$476)</f>
        <v>0.20001000000000002</v>
      </c>
      <c r="AX823" s="340">
        <f>VLOOKUP($O823,'360'!$A$2:$AN$363,29,FALSE)/100+1/10^(3+AX$476)</f>
        <v>0.50000001000000005</v>
      </c>
      <c r="AY823" s="340">
        <f>VLOOKUP($O823,'360'!$A$2:$AN$363,30,FALSE)/100+1/10^(3+AY$476)</f>
        <v>0.81000100000000008</v>
      </c>
      <c r="BA823" s="499" t="str">
        <f t="shared" si="472"/>
        <v>GU R WB</v>
      </c>
      <c r="BB823" s="284" t="str">
        <f t="shared" si="473"/>
        <v>vivre avec agilité (et vivre dans la joie collective)</v>
      </c>
    </row>
    <row r="824" spans="1:54" x14ac:dyDescent="0.15">
      <c r="A824" s="432">
        <v>348</v>
      </c>
      <c r="B824" s="457" t="str">
        <f t="shared" si="474"/>
        <v>WG BR U</v>
      </c>
      <c r="C824" s="284" t="str">
        <f t="shared" si="475"/>
        <v>se fondre dans sa tribu (et être parmi les puissants)</v>
      </c>
      <c r="D824" s="284" t="str">
        <f t="shared" si="476"/>
        <v>s'identifier à son groupe (et être de ceux qui ont le pouvoir)</v>
      </c>
      <c r="E824" s="493">
        <f t="shared" si="477"/>
        <v>0.1249486782055252</v>
      </c>
      <c r="F824" s="480" t="str">
        <f t="shared" si="478"/>
        <v>GW/u</v>
      </c>
      <c r="N824" s="284">
        <f t="shared" si="481"/>
        <v>5</v>
      </c>
      <c r="O824" s="494" t="str">
        <f>'360'!A351</f>
        <v>GU R BW</v>
      </c>
      <c r="P824" s="284" t="str">
        <f t="shared" si="479"/>
        <v>vivre avec agilité (et vivre avec légèreté)</v>
      </c>
      <c r="Q824" s="432" t="str">
        <f>VLOOKUP(O824,'360'!A349:AN710,13,FALSE)</f>
        <v>G</v>
      </c>
      <c r="R824" s="432" t="str">
        <f>VLOOKUP(O824,'360'!A349:AN710,14,FALSE)</f>
        <v>U</v>
      </c>
      <c r="S824" s="432" t="str">
        <f>VLOOKUP(O824,'360'!A349:AN710,15,FALSE)</f>
        <v>R</v>
      </c>
      <c r="T824" s="432" t="str">
        <f>VLOOKUP(O824,'360'!A349:AN710,16,FALSE)</f>
        <v>B</v>
      </c>
      <c r="U824" s="432" t="str">
        <f>VLOOKUP(O824,'360'!A349:AN710,17,FALSE)</f>
        <v>W</v>
      </c>
      <c r="W824" s="478">
        <f t="shared" si="482"/>
        <v>0.90498224054752174</v>
      </c>
      <c r="X824" s="478">
        <f t="shared" si="482"/>
        <v>0.95760470163862677</v>
      </c>
      <c r="Y824" s="478">
        <f t="shared" si="482"/>
        <v>0.79276880412886941</v>
      </c>
      <c r="Z824" s="478">
        <f t="shared" si="482"/>
        <v>0.62895967137774689</v>
      </c>
      <c r="AA824" s="478">
        <f t="shared" si="482"/>
        <v>0.7167888746494494</v>
      </c>
      <c r="AB824" s="1582">
        <f t="shared" si="483"/>
        <v>0.84722297593891116</v>
      </c>
      <c r="AG824" s="1584">
        <f t="shared" si="484"/>
        <v>0.79629730125188158</v>
      </c>
      <c r="AL824" s="497">
        <f t="shared" si="480"/>
        <v>0.84722297593891116</v>
      </c>
      <c r="AM824" s="468">
        <f t="shared" si="485"/>
        <v>0.90498224054752174</v>
      </c>
      <c r="AN824" s="468">
        <f t="shared" si="485"/>
        <v>0.95760470163862677</v>
      </c>
      <c r="AO824" s="468">
        <f t="shared" si="485"/>
        <v>0.79276880412886941</v>
      </c>
      <c r="AP824" s="468">
        <f t="shared" si="485"/>
        <v>0.62895967137774689</v>
      </c>
      <c r="AQ824" s="468">
        <f t="shared" si="485"/>
        <v>0.7167888746494494</v>
      </c>
      <c r="AT824" s="498">
        <f t="shared" si="486"/>
        <v>2.51011111</v>
      </c>
      <c r="AU824" s="340">
        <f>VLOOKUP($O824,'360'!$A$2:$AN$363,26,FALSE)/100+1/10^(3+AU$476)</f>
        <v>0.2001</v>
      </c>
      <c r="AV824" s="340">
        <f>VLOOKUP($O824,'360'!$A$2:$AN$363,27,FALSE)/100+1/10^(3+AV$476)</f>
        <v>0.7000000999999999</v>
      </c>
      <c r="AW824" s="340">
        <f>VLOOKUP($O824,'360'!$A$2:$AN$363,28,FALSE)/100+1/10^(3+AW$476)</f>
        <v>0.30001</v>
      </c>
      <c r="AX824" s="340">
        <f>VLOOKUP($O824,'360'!$A$2:$AN$363,29,FALSE)/100+1/10^(3+AX$476)</f>
        <v>0.50000001000000005</v>
      </c>
      <c r="AY824" s="340">
        <f>VLOOKUP($O824,'360'!$A$2:$AN$363,30,FALSE)/100+1/10^(3+AY$476)</f>
        <v>0.81000100000000008</v>
      </c>
      <c r="BA824" s="499" t="str">
        <f t="shared" si="472"/>
        <v>GU R BW</v>
      </c>
      <c r="BB824" s="284" t="str">
        <f t="shared" si="473"/>
        <v>vivre avec agilité (et vivre avec légèreté)</v>
      </c>
    </row>
    <row r="825" spans="1:54" x14ac:dyDescent="0.15">
      <c r="A825" s="432">
        <v>349</v>
      </c>
      <c r="B825" s="457" t="str">
        <f t="shared" si="474"/>
        <v>WB G UR</v>
      </c>
      <c r="C825" s="284" t="str">
        <f t="shared" si="475"/>
        <v>avoir une position de prestige (et vivre en accord)</v>
      </c>
      <c r="D825" s="284" t="str">
        <f t="shared" si="476"/>
        <v>occuper une place d'exception (et être sain et probe)</v>
      </c>
      <c r="E825" s="493">
        <f t="shared" si="477"/>
        <v>0.12381623449566941</v>
      </c>
      <c r="F825" s="480" t="str">
        <f t="shared" si="478"/>
        <v>WB.g</v>
      </c>
      <c r="N825" s="284">
        <f t="shared" si="481"/>
        <v>318</v>
      </c>
      <c r="O825" s="494" t="str">
        <f>'360'!A352</f>
        <v>GB W UR</v>
      </c>
      <c r="P825" s="284" t="str">
        <f t="shared" si="479"/>
        <v>être central (et vivre en accord)</v>
      </c>
      <c r="Q825" s="432" t="str">
        <f>VLOOKUP(O825,'360'!A350:AN711,13,FALSE)</f>
        <v>G</v>
      </c>
      <c r="R825" s="432" t="str">
        <f>VLOOKUP(O825,'360'!A350:AN711,14,FALSE)</f>
        <v>B</v>
      </c>
      <c r="S825" s="432" t="str">
        <f>VLOOKUP(O825,'360'!A350:AN711,15,FALSE)</f>
        <v>W</v>
      </c>
      <c r="T825" s="432" t="str">
        <f>VLOOKUP(O825,'360'!A350:AN711,16,FALSE)</f>
        <v>U</v>
      </c>
      <c r="U825" s="432" t="str">
        <f>VLOOKUP(O825,'360'!A350:AN711,17,FALSE)</f>
        <v>R</v>
      </c>
      <c r="W825" s="478">
        <f t="shared" si="482"/>
        <v>0.36210147237264367</v>
      </c>
      <c r="X825" s="478">
        <f t="shared" si="482"/>
        <v>0.41040209315978415</v>
      </c>
      <c r="Y825" s="478">
        <f t="shared" si="482"/>
        <v>0.33976453040199733</v>
      </c>
      <c r="Z825" s="478">
        <f t="shared" si="482"/>
        <v>0.2515838760986146</v>
      </c>
      <c r="AA825" s="478">
        <f t="shared" si="482"/>
        <v>0.7167888746494494</v>
      </c>
      <c r="AB825" s="1582">
        <f t="shared" si="483"/>
        <v>0.37942439683700169</v>
      </c>
      <c r="AG825" s="1584">
        <f t="shared" si="484"/>
        <v>0.17256586244933558</v>
      </c>
      <c r="AL825" s="497">
        <f t="shared" si="480"/>
        <v>0.37942439683700169</v>
      </c>
      <c r="AM825" s="468">
        <f t="shared" si="485"/>
        <v>0.36210147237264367</v>
      </c>
      <c r="AN825" s="468">
        <f t="shared" si="485"/>
        <v>0.41040209315978415</v>
      </c>
      <c r="AO825" s="468">
        <f t="shared" si="485"/>
        <v>0.33976453040199733</v>
      </c>
      <c r="AP825" s="468">
        <f t="shared" si="485"/>
        <v>0.2515838760986146</v>
      </c>
      <c r="AQ825" s="468">
        <f t="shared" si="485"/>
        <v>0.7167888746494494</v>
      </c>
      <c r="AT825" s="498">
        <f t="shared" si="486"/>
        <v>2.51011111</v>
      </c>
      <c r="AU825" s="340">
        <f>VLOOKUP($O825,'360'!$A$2:$AN$363,26,FALSE)/100+1/10^(3+AU$476)</f>
        <v>0.50009999999999999</v>
      </c>
      <c r="AV825" s="340">
        <f>VLOOKUP($O825,'360'!$A$2:$AN$363,27,FALSE)/100+1/10^(3+AV$476)</f>
        <v>0.30000009999999999</v>
      </c>
      <c r="AW825" s="340">
        <f>VLOOKUP($O825,'360'!$A$2:$AN$363,28,FALSE)/100+1/10^(3+AW$476)</f>
        <v>0.70000999999999991</v>
      </c>
      <c r="AX825" s="340">
        <f>VLOOKUP($O825,'360'!$A$2:$AN$363,29,FALSE)/100+1/10^(3+AX$476)</f>
        <v>0.20000001000000001</v>
      </c>
      <c r="AY825" s="340">
        <f>VLOOKUP($O825,'360'!$A$2:$AN$363,30,FALSE)/100+1/10^(3+AY$476)</f>
        <v>0.81000100000000008</v>
      </c>
      <c r="BA825" s="499" t="str">
        <f t="shared" si="472"/>
        <v>GB W UR</v>
      </c>
      <c r="BB825" s="284" t="str">
        <f t="shared" si="473"/>
        <v>être central (et vivre en accord)</v>
      </c>
    </row>
    <row r="826" spans="1:54" x14ac:dyDescent="0.15">
      <c r="A826" s="432">
        <v>350</v>
      </c>
      <c r="B826" s="457" t="str">
        <f t="shared" si="474"/>
        <v>W BR GU</v>
      </c>
      <c r="C826" s="284" t="str">
        <f t="shared" si="475"/>
        <v>servir l'ordre (et être parmi les puissants)</v>
      </c>
      <c r="D826" s="284" t="str">
        <f t="shared" si="476"/>
        <v>défendre la paix quel qu'en soit le prix (et être de ceux qui ont le pouvoir)</v>
      </c>
      <c r="E826" s="493">
        <f t="shared" si="477"/>
        <v>0.12040942503278902</v>
      </c>
      <c r="F826" s="480" t="str">
        <f t="shared" si="478"/>
        <v>W.br</v>
      </c>
      <c r="N826" s="284">
        <f t="shared" si="481"/>
        <v>332</v>
      </c>
      <c r="O826" s="494" t="str">
        <f>'360'!A353</f>
        <v>GB W RU</v>
      </c>
      <c r="P826" s="284" t="str">
        <f t="shared" si="479"/>
        <v>être central (et se fondre dans sa tribu)</v>
      </c>
      <c r="Q826" s="432" t="str">
        <f>VLOOKUP(O826,'360'!A351:AN712,13,FALSE)</f>
        <v>G</v>
      </c>
      <c r="R826" s="432" t="str">
        <f>VLOOKUP(O826,'360'!A351:AN712,14,FALSE)</f>
        <v>B</v>
      </c>
      <c r="S826" s="432" t="str">
        <f>VLOOKUP(O826,'360'!A351:AN712,15,FALSE)</f>
        <v>W</v>
      </c>
      <c r="T826" s="432" t="str">
        <f>VLOOKUP(O826,'360'!A351:AN712,16,FALSE)</f>
        <v>R</v>
      </c>
      <c r="U826" s="432" t="str">
        <f>VLOOKUP(O826,'360'!A351:AN712,17,FALSE)</f>
        <v>U</v>
      </c>
      <c r="W826" s="478">
        <f t="shared" si="482"/>
        <v>0.36210147237264367</v>
      </c>
      <c r="X826" s="478">
        <f t="shared" si="482"/>
        <v>0.2736014410400735</v>
      </c>
      <c r="Y826" s="478">
        <f t="shared" si="482"/>
        <v>0.33976453040199733</v>
      </c>
      <c r="Z826" s="478">
        <f t="shared" si="482"/>
        <v>0.37737580785832531</v>
      </c>
      <c r="AA826" s="478">
        <f t="shared" si="482"/>
        <v>0.7167888746494494</v>
      </c>
      <c r="AB826" s="1582">
        <f t="shared" si="483"/>
        <v>0.35971648050637361</v>
      </c>
      <c r="AG826" s="1584">
        <f t="shared" si="484"/>
        <v>0.14628864067516481</v>
      </c>
      <c r="AL826" s="497">
        <f t="shared" si="480"/>
        <v>0.35971648050637361</v>
      </c>
      <c r="AM826" s="468">
        <f t="shared" si="485"/>
        <v>0.36210147237264367</v>
      </c>
      <c r="AN826" s="468">
        <f t="shared" si="485"/>
        <v>0.2736014410400735</v>
      </c>
      <c r="AO826" s="468">
        <f t="shared" si="485"/>
        <v>0.33976453040199733</v>
      </c>
      <c r="AP826" s="468">
        <f t="shared" si="485"/>
        <v>0.37737580785832531</v>
      </c>
      <c r="AQ826" s="468">
        <f t="shared" si="485"/>
        <v>0.7167888746494494</v>
      </c>
      <c r="AT826" s="498">
        <f t="shared" si="486"/>
        <v>2.51011111</v>
      </c>
      <c r="AU826" s="340">
        <f>VLOOKUP($O826,'360'!$A$2:$AN$363,26,FALSE)/100+1/10^(3+AU$476)</f>
        <v>0.50009999999999999</v>
      </c>
      <c r="AV826" s="340">
        <f>VLOOKUP($O826,'360'!$A$2:$AN$363,27,FALSE)/100+1/10^(3+AV$476)</f>
        <v>0.20000010000000001</v>
      </c>
      <c r="AW826" s="340">
        <f>VLOOKUP($O826,'360'!$A$2:$AN$363,28,FALSE)/100+1/10^(3+AW$476)</f>
        <v>0.70000999999999991</v>
      </c>
      <c r="AX826" s="340">
        <f>VLOOKUP($O826,'360'!$A$2:$AN$363,29,FALSE)/100+1/10^(3+AX$476)</f>
        <v>0.30000000999999998</v>
      </c>
      <c r="AY826" s="340">
        <f>VLOOKUP($O826,'360'!$A$2:$AN$363,30,FALSE)/100+1/10^(3+AY$476)</f>
        <v>0.81000100000000008</v>
      </c>
      <c r="BA826" s="499" t="str">
        <f t="shared" si="472"/>
        <v>GB W RU</v>
      </c>
      <c r="BB826" s="284" t="str">
        <f t="shared" si="473"/>
        <v>être central (et se fondre dans sa tribu)</v>
      </c>
    </row>
    <row r="827" spans="1:54" x14ac:dyDescent="0.15">
      <c r="A827" s="432">
        <v>351</v>
      </c>
      <c r="B827" s="457" t="str">
        <f t="shared" si="474"/>
        <v>BW R GU</v>
      </c>
      <c r="C827" s="284" t="str">
        <f t="shared" si="475"/>
        <v>avoir une position de force (et avoir de suite)</v>
      </c>
      <c r="D827" s="284" t="str">
        <f t="shared" si="476"/>
        <v>occuper une place de réel pouvoir (et obtenir satisfaction -peu importe comment-)</v>
      </c>
      <c r="E827" s="493">
        <f t="shared" si="477"/>
        <v>0.11495111929758739</v>
      </c>
      <c r="F827" s="480" t="str">
        <f t="shared" si="478"/>
        <v>WB.r</v>
      </c>
      <c r="N827" s="284">
        <f t="shared" si="481"/>
        <v>194</v>
      </c>
      <c r="O827" s="494" t="str">
        <f>'360'!A354</f>
        <v>GB U WR</v>
      </c>
      <c r="P827" s="284" t="str">
        <f t="shared" si="479"/>
        <v>être prospère (et vivre dans la raison)</v>
      </c>
      <c r="Q827" s="432" t="str">
        <f>VLOOKUP(O827,'360'!A352:AN713,13,FALSE)</f>
        <v>G</v>
      </c>
      <c r="R827" s="432" t="str">
        <f>VLOOKUP(O827,'360'!A352:AN713,14,FALSE)</f>
        <v>B</v>
      </c>
      <c r="S827" s="432" t="str">
        <f>VLOOKUP(O827,'360'!A352:AN713,15,FALSE)</f>
        <v>U</v>
      </c>
      <c r="T827" s="432" t="str">
        <f>VLOOKUP(O827,'360'!A352:AN713,16,FALSE)</f>
        <v>W</v>
      </c>
      <c r="U827" s="432" t="str">
        <f>VLOOKUP(O827,'360'!A352:AN713,17,FALSE)</f>
        <v>R</v>
      </c>
      <c r="W827" s="478">
        <f t="shared" si="482"/>
        <v>0.603422013773939</v>
      </c>
      <c r="X827" s="478">
        <f t="shared" si="482"/>
        <v>0.68400339739920546</v>
      </c>
      <c r="Y827" s="478">
        <f t="shared" si="482"/>
        <v>0.33976453040199733</v>
      </c>
      <c r="Z827" s="478">
        <f t="shared" si="482"/>
        <v>0.2515838760986146</v>
      </c>
      <c r="AA827" s="478">
        <f t="shared" si="482"/>
        <v>0.7167888746494494</v>
      </c>
      <c r="AB827" s="1582">
        <f t="shared" si="483"/>
        <v>0.53282492510127921</v>
      </c>
      <c r="AG827" s="1584">
        <f t="shared" si="484"/>
        <v>0.37709990013503897</v>
      </c>
      <c r="AL827" s="497">
        <f t="shared" si="480"/>
        <v>0.53282492510127921</v>
      </c>
      <c r="AM827" s="468">
        <f t="shared" si="485"/>
        <v>0.603422013773939</v>
      </c>
      <c r="AN827" s="468">
        <f t="shared" si="485"/>
        <v>0.68400339739920546</v>
      </c>
      <c r="AO827" s="468">
        <f t="shared" si="485"/>
        <v>0.33976453040199733</v>
      </c>
      <c r="AP827" s="468">
        <f t="shared" si="485"/>
        <v>0.2515838760986146</v>
      </c>
      <c r="AQ827" s="468">
        <f t="shared" si="485"/>
        <v>0.7167888746494494</v>
      </c>
      <c r="AT827" s="498">
        <f t="shared" si="486"/>
        <v>2.51011111</v>
      </c>
      <c r="AU827" s="340">
        <f>VLOOKUP($O827,'360'!$A$2:$AN$363,26,FALSE)/100+1/10^(3+AU$476)</f>
        <v>0.30009999999999998</v>
      </c>
      <c r="AV827" s="340">
        <f>VLOOKUP($O827,'360'!$A$2:$AN$363,27,FALSE)/100+1/10^(3+AV$476)</f>
        <v>0.50000009999999995</v>
      </c>
      <c r="AW827" s="340">
        <f>VLOOKUP($O827,'360'!$A$2:$AN$363,28,FALSE)/100+1/10^(3+AW$476)</f>
        <v>0.70000999999999991</v>
      </c>
      <c r="AX827" s="340">
        <f>VLOOKUP($O827,'360'!$A$2:$AN$363,29,FALSE)/100+1/10^(3+AX$476)</f>
        <v>0.20000001000000001</v>
      </c>
      <c r="AY827" s="340">
        <f>VLOOKUP($O827,'360'!$A$2:$AN$363,30,FALSE)/100+1/10^(3+AY$476)</f>
        <v>0.81000100000000008</v>
      </c>
      <c r="BA827" s="499" t="str">
        <f t="shared" ref="BA827:BA836" si="487">O827</f>
        <v>GB U WR</v>
      </c>
      <c r="BB827" s="284" t="str">
        <f t="shared" ref="BB827:BB836" si="488">P827</f>
        <v>être prospère (et vivre dans la raison)</v>
      </c>
    </row>
    <row r="828" spans="1:54" x14ac:dyDescent="0.15">
      <c r="A828" s="432">
        <v>352</v>
      </c>
      <c r="B828" s="457" t="str">
        <f t="shared" si="474"/>
        <v>B WG RU</v>
      </c>
      <c r="C828" s="284" t="str">
        <f t="shared" si="475"/>
        <v>être le premier (et être parmi les puissants)</v>
      </c>
      <c r="D828" s="284" t="str">
        <f t="shared" si="476"/>
        <v>être le dirigeant des autres (et être de ceux qui ont le pouvoir)</v>
      </c>
      <c r="E828" s="493">
        <f t="shared" si="477"/>
        <v>0.11212572869285091</v>
      </c>
      <c r="F828" s="480" t="str">
        <f t="shared" si="478"/>
        <v>B.gw</v>
      </c>
      <c r="N828" s="284">
        <f t="shared" si="481"/>
        <v>89</v>
      </c>
      <c r="O828" s="494" t="str">
        <f>'360'!A355</f>
        <v>GB U RW</v>
      </c>
      <c r="P828" s="284" t="str">
        <f t="shared" si="479"/>
        <v>être prospère (et être ingénieux)</v>
      </c>
      <c r="Q828" s="432" t="str">
        <f>VLOOKUP(O828,'360'!A353:AN714,13,FALSE)</f>
        <v>G</v>
      </c>
      <c r="R828" s="432" t="str">
        <f>VLOOKUP(O828,'360'!A353:AN714,14,FALSE)</f>
        <v>B</v>
      </c>
      <c r="S828" s="432" t="str">
        <f>VLOOKUP(O828,'360'!A353:AN714,15,FALSE)</f>
        <v>U</v>
      </c>
      <c r="T828" s="432" t="str">
        <f>VLOOKUP(O828,'360'!A353:AN714,16,FALSE)</f>
        <v>R</v>
      </c>
      <c r="U828" s="432" t="str">
        <f>VLOOKUP(O828,'360'!A353:AN714,17,FALSE)</f>
        <v>W</v>
      </c>
      <c r="W828" s="478">
        <f t="shared" si="482"/>
        <v>0.90498224054752174</v>
      </c>
      <c r="X828" s="478">
        <f t="shared" si="482"/>
        <v>0.68400339739920546</v>
      </c>
      <c r="Y828" s="478">
        <f t="shared" si="482"/>
        <v>0.33976453040199733</v>
      </c>
      <c r="Z828" s="478">
        <f t="shared" si="482"/>
        <v>0.37737580785832531</v>
      </c>
      <c r="AA828" s="478">
        <f t="shared" si="482"/>
        <v>0.7167888746494494</v>
      </c>
      <c r="AB828" s="1582">
        <f t="shared" si="483"/>
        <v>0.65011725826043476</v>
      </c>
      <c r="AG828" s="1584">
        <f t="shared" si="484"/>
        <v>0.53348967768057964</v>
      </c>
      <c r="AL828" s="497">
        <f t="shared" si="480"/>
        <v>0.65011725826043476</v>
      </c>
      <c r="AM828" s="468">
        <f t="shared" si="485"/>
        <v>0.90498224054752174</v>
      </c>
      <c r="AN828" s="468">
        <f t="shared" si="485"/>
        <v>0.68400339739920546</v>
      </c>
      <c r="AO828" s="468">
        <f t="shared" si="485"/>
        <v>0.33976453040199733</v>
      </c>
      <c r="AP828" s="468">
        <f t="shared" si="485"/>
        <v>0.37737580785832531</v>
      </c>
      <c r="AQ828" s="468">
        <f t="shared" si="485"/>
        <v>0.7167888746494494</v>
      </c>
      <c r="AT828" s="498">
        <f t="shared" si="486"/>
        <v>2.51011111</v>
      </c>
      <c r="AU828" s="340">
        <f>VLOOKUP($O828,'360'!$A$2:$AN$363,26,FALSE)/100+1/10^(3+AU$476)</f>
        <v>0.2001</v>
      </c>
      <c r="AV828" s="340">
        <f>VLOOKUP($O828,'360'!$A$2:$AN$363,27,FALSE)/100+1/10^(3+AV$476)</f>
        <v>0.50000009999999995</v>
      </c>
      <c r="AW828" s="340">
        <f>VLOOKUP($O828,'360'!$A$2:$AN$363,28,FALSE)/100+1/10^(3+AW$476)</f>
        <v>0.70000999999999991</v>
      </c>
      <c r="AX828" s="340">
        <f>VLOOKUP($O828,'360'!$A$2:$AN$363,29,FALSE)/100+1/10^(3+AX$476)</f>
        <v>0.30000000999999998</v>
      </c>
      <c r="AY828" s="340">
        <f>VLOOKUP($O828,'360'!$A$2:$AN$363,30,FALSE)/100+1/10^(3+AY$476)</f>
        <v>0.81000100000000008</v>
      </c>
      <c r="BA828" s="499" t="str">
        <f t="shared" si="487"/>
        <v>GB U RW</v>
      </c>
      <c r="BB828" s="284" t="str">
        <f t="shared" si="488"/>
        <v>être prospère (et être ingénieux)</v>
      </c>
    </row>
    <row r="829" spans="1:54" x14ac:dyDescent="0.15">
      <c r="A829" s="432">
        <v>353</v>
      </c>
      <c r="B829" s="457" t="str">
        <f t="shared" si="474"/>
        <v>WB R GU</v>
      </c>
      <c r="C829" s="284" t="str">
        <f t="shared" si="475"/>
        <v>avoir une position de force (et protéger le monde)</v>
      </c>
      <c r="D829" s="284" t="str">
        <f t="shared" si="476"/>
        <v>occuper une place de réel pouvoir (et prémunir la société de toute menace)</v>
      </c>
      <c r="E829" s="493">
        <f t="shared" si="477"/>
        <v>0.11164535187830982</v>
      </c>
      <c r="F829" s="480" t="str">
        <f t="shared" si="478"/>
        <v>WB.r</v>
      </c>
      <c r="N829" s="284">
        <f t="shared" si="481"/>
        <v>253</v>
      </c>
      <c r="O829" s="494" t="str">
        <f>'360'!A356</f>
        <v>GB R WU</v>
      </c>
      <c r="P829" s="284" t="str">
        <f t="shared" si="479"/>
        <v>s'exaucer -BG- (et vivre spontané -RG-)</v>
      </c>
      <c r="Q829" s="432" t="str">
        <f>VLOOKUP(O829,'360'!A354:AN715,13,FALSE)</f>
        <v>G</v>
      </c>
      <c r="R829" s="432" t="str">
        <f>VLOOKUP(O829,'360'!A354:AN715,14,FALSE)</f>
        <v>B</v>
      </c>
      <c r="S829" s="432" t="str">
        <f>VLOOKUP(O829,'360'!A354:AN715,15,FALSE)</f>
        <v>R</v>
      </c>
      <c r="T829" s="432" t="str">
        <f>VLOOKUP(O829,'360'!A354:AN715,16,FALSE)</f>
        <v>W</v>
      </c>
      <c r="U829" s="432" t="str">
        <f>VLOOKUP(O829,'360'!A354:AN715,17,FALSE)</f>
        <v>U</v>
      </c>
      <c r="W829" s="478">
        <f t="shared" si="482"/>
        <v>0.603422013773939</v>
      </c>
      <c r="X829" s="478">
        <f t="shared" si="482"/>
        <v>0.2736014410400735</v>
      </c>
      <c r="Y829" s="478">
        <f t="shared" si="482"/>
        <v>0.33976453040199733</v>
      </c>
      <c r="Z829" s="478">
        <f t="shared" si="482"/>
        <v>0.62895967137774689</v>
      </c>
      <c r="AA829" s="478">
        <f t="shared" si="482"/>
        <v>0.7167888746494494</v>
      </c>
      <c r="AB829" s="1582">
        <f t="shared" si="483"/>
        <v>0.47370117610939488</v>
      </c>
      <c r="AG829" s="1584">
        <f t="shared" si="484"/>
        <v>0.29826823481252651</v>
      </c>
      <c r="AL829" s="497">
        <f t="shared" si="480"/>
        <v>0.47370117610939488</v>
      </c>
      <c r="AM829" s="468">
        <f t="shared" si="485"/>
        <v>0.603422013773939</v>
      </c>
      <c r="AN829" s="468">
        <f t="shared" si="485"/>
        <v>0.2736014410400735</v>
      </c>
      <c r="AO829" s="468">
        <f t="shared" si="485"/>
        <v>0.33976453040199733</v>
      </c>
      <c r="AP829" s="468">
        <f t="shared" si="485"/>
        <v>0.62895967137774689</v>
      </c>
      <c r="AQ829" s="468">
        <f t="shared" si="485"/>
        <v>0.7167888746494494</v>
      </c>
      <c r="AT829" s="498">
        <f t="shared" si="486"/>
        <v>2.51011111</v>
      </c>
      <c r="AU829" s="340">
        <f>VLOOKUP($O829,'360'!$A$2:$AN$363,26,FALSE)/100+1/10^(3+AU$476)</f>
        <v>0.30009999999999998</v>
      </c>
      <c r="AV829" s="340">
        <f>VLOOKUP($O829,'360'!$A$2:$AN$363,27,FALSE)/100+1/10^(3+AV$476)</f>
        <v>0.20000010000000001</v>
      </c>
      <c r="AW829" s="340">
        <f>VLOOKUP($O829,'360'!$A$2:$AN$363,28,FALSE)/100+1/10^(3+AW$476)</f>
        <v>0.70000999999999991</v>
      </c>
      <c r="AX829" s="340">
        <f>VLOOKUP($O829,'360'!$A$2:$AN$363,29,FALSE)/100+1/10^(3+AX$476)</f>
        <v>0.50000001000000005</v>
      </c>
      <c r="AY829" s="340">
        <f>VLOOKUP($O829,'360'!$A$2:$AN$363,30,FALSE)/100+1/10^(3+AY$476)</f>
        <v>0.81000100000000008</v>
      </c>
      <c r="BA829" s="499" t="str">
        <f t="shared" si="487"/>
        <v>GB R WU</v>
      </c>
      <c r="BB829" s="284" t="str">
        <f t="shared" si="488"/>
        <v>s'exaucer -BG- (et vivre spontané -RG-)</v>
      </c>
    </row>
    <row r="830" spans="1:54" x14ac:dyDescent="0.15">
      <c r="A830" s="432">
        <v>354</v>
      </c>
      <c r="B830" s="457" t="str">
        <f t="shared" si="474"/>
        <v>W BG RU</v>
      </c>
      <c r="C830" s="284" t="str">
        <f t="shared" si="475"/>
        <v>être un rouage du monde (et être parmi les puissants)</v>
      </c>
      <c r="D830" s="284" t="str">
        <f t="shared" si="476"/>
        <v>remplir son rôle dans la complexité du système (et être de ceux qui ont le pouvoir)</v>
      </c>
      <c r="E830" s="493">
        <f t="shared" si="477"/>
        <v>0.10489245196029666</v>
      </c>
      <c r="F830" s="480" t="str">
        <f t="shared" si="478"/>
        <v>W.bg</v>
      </c>
      <c r="N830" s="284">
        <f t="shared" si="481"/>
        <v>120</v>
      </c>
      <c r="O830" s="494" t="str">
        <f>'360'!A357</f>
        <v>GB R UW</v>
      </c>
      <c r="P830" s="284" t="str">
        <f t="shared" si="479"/>
        <v>s'exaucer -BG- (et vivre avec légèreté)</v>
      </c>
      <c r="Q830" s="432" t="str">
        <f>VLOOKUP(O830,'360'!A355:AN716,13,FALSE)</f>
        <v>G</v>
      </c>
      <c r="R830" s="432" t="str">
        <f>VLOOKUP(O830,'360'!A355:AN716,14,FALSE)</f>
        <v>B</v>
      </c>
      <c r="S830" s="432" t="str">
        <f>VLOOKUP(O830,'360'!A355:AN716,15,FALSE)</f>
        <v>R</v>
      </c>
      <c r="T830" s="432" t="str">
        <f>VLOOKUP(O830,'360'!A355:AN716,16,FALSE)</f>
        <v>U</v>
      </c>
      <c r="U830" s="432" t="str">
        <f>VLOOKUP(O830,'360'!A355:AN716,17,FALSE)</f>
        <v>W</v>
      </c>
      <c r="W830" s="478">
        <f t="shared" si="482"/>
        <v>0.90498224054752174</v>
      </c>
      <c r="X830" s="478">
        <f t="shared" si="482"/>
        <v>0.41040209315978415</v>
      </c>
      <c r="Y830" s="478">
        <f t="shared" si="482"/>
        <v>0.33976453040199733</v>
      </c>
      <c r="Z830" s="478">
        <f t="shared" si="482"/>
        <v>0.62895967137774689</v>
      </c>
      <c r="AA830" s="478">
        <f t="shared" si="482"/>
        <v>0.7167888746494494</v>
      </c>
      <c r="AB830" s="1582">
        <f t="shared" si="483"/>
        <v>0.61070142559917862</v>
      </c>
      <c r="AG830" s="1584">
        <f t="shared" si="484"/>
        <v>0.48093523413223815</v>
      </c>
      <c r="AL830" s="497">
        <f t="shared" si="480"/>
        <v>0.61070142559917862</v>
      </c>
      <c r="AM830" s="468">
        <f t="shared" si="485"/>
        <v>0.90498224054752174</v>
      </c>
      <c r="AN830" s="468">
        <f t="shared" si="485"/>
        <v>0.41040209315978415</v>
      </c>
      <c r="AO830" s="468">
        <f t="shared" si="485"/>
        <v>0.33976453040199733</v>
      </c>
      <c r="AP830" s="468">
        <f t="shared" si="485"/>
        <v>0.62895967137774689</v>
      </c>
      <c r="AQ830" s="468">
        <f t="shared" si="485"/>
        <v>0.7167888746494494</v>
      </c>
      <c r="AT830" s="498">
        <f t="shared" si="486"/>
        <v>2.51011111</v>
      </c>
      <c r="AU830" s="340">
        <f>VLOOKUP($O830,'360'!$A$2:$AN$363,26,FALSE)/100+1/10^(3+AU$476)</f>
        <v>0.2001</v>
      </c>
      <c r="AV830" s="340">
        <f>VLOOKUP($O830,'360'!$A$2:$AN$363,27,FALSE)/100+1/10^(3+AV$476)</f>
        <v>0.30000009999999999</v>
      </c>
      <c r="AW830" s="340">
        <f>VLOOKUP($O830,'360'!$A$2:$AN$363,28,FALSE)/100+1/10^(3+AW$476)</f>
        <v>0.70000999999999991</v>
      </c>
      <c r="AX830" s="340">
        <f>VLOOKUP($O830,'360'!$A$2:$AN$363,29,FALSE)/100+1/10^(3+AX$476)</f>
        <v>0.50000001000000005</v>
      </c>
      <c r="AY830" s="340">
        <f>VLOOKUP($O830,'360'!$A$2:$AN$363,30,FALSE)/100+1/10^(3+AY$476)</f>
        <v>0.81000100000000008</v>
      </c>
      <c r="BA830" s="499" t="str">
        <f t="shared" si="487"/>
        <v>GB R UW</v>
      </c>
      <c r="BB830" s="284" t="str">
        <f t="shared" si="488"/>
        <v>s'exaucer -BG- (et vivre avec légèreté)</v>
      </c>
    </row>
    <row r="831" spans="1:54" x14ac:dyDescent="0.15">
      <c r="A831" s="432">
        <v>355</v>
      </c>
      <c r="B831" s="457" t="str">
        <f t="shared" si="474"/>
        <v>BW G RU</v>
      </c>
      <c r="C831" s="284" t="str">
        <f t="shared" si="475"/>
        <v>avoir une position de prestige (et s'enrichir)</v>
      </c>
      <c r="D831" s="284" t="str">
        <f t="shared" si="476"/>
        <v>occuper une place d'exception (et s'entourer du plus de ressources possible)</v>
      </c>
      <c r="E831" s="493">
        <f t="shared" si="477"/>
        <v>0.10084478014077614</v>
      </c>
      <c r="F831" s="480" t="str">
        <f t="shared" si="478"/>
        <v>WB.g</v>
      </c>
      <c r="N831" s="284">
        <f t="shared" si="481"/>
        <v>168</v>
      </c>
      <c r="O831" s="494" t="str">
        <f>'360'!A358</f>
        <v>GR W UB</v>
      </c>
      <c r="P831" s="284" t="str">
        <f t="shared" si="479"/>
        <v>vivre avec festivité (et vivre en harmonie -GW-)</v>
      </c>
      <c r="Q831" s="432" t="str">
        <f>VLOOKUP(O831,'360'!A356:AN717,13,FALSE)</f>
        <v>G</v>
      </c>
      <c r="R831" s="432" t="str">
        <f>VLOOKUP(O831,'360'!A356:AN717,14,FALSE)</f>
        <v>R</v>
      </c>
      <c r="S831" s="432" t="str">
        <f>VLOOKUP(O831,'360'!A356:AN717,15,FALSE)</f>
        <v>W</v>
      </c>
      <c r="T831" s="432" t="str">
        <f>VLOOKUP(O831,'360'!A356:AN717,16,FALSE)</f>
        <v>U</v>
      </c>
      <c r="U831" s="432" t="str">
        <f>VLOOKUP(O831,'360'!A356:AN717,17,FALSE)</f>
        <v>B</v>
      </c>
      <c r="W831" s="478">
        <f t="shared" si="482"/>
        <v>0.36210147237264367</v>
      </c>
      <c r="X831" s="478">
        <f t="shared" si="482"/>
        <v>0.41040209315978415</v>
      </c>
      <c r="Y831" s="478">
        <f t="shared" si="482"/>
        <v>0.84094855137494451</v>
      </c>
      <c r="Z831" s="478">
        <f t="shared" si="482"/>
        <v>0.88054353489716819</v>
      </c>
      <c r="AA831" s="478">
        <f t="shared" si="482"/>
        <v>0.7167888746494494</v>
      </c>
      <c r="AB831" s="1582">
        <f t="shared" si="483"/>
        <v>0.56352248887139822</v>
      </c>
      <c r="AG831" s="1584">
        <f t="shared" si="484"/>
        <v>0.41802998516186429</v>
      </c>
      <c r="AL831" s="497">
        <f t="shared" si="480"/>
        <v>0.56352248887139822</v>
      </c>
      <c r="AM831" s="468">
        <f t="shared" si="485"/>
        <v>0.36210147237264367</v>
      </c>
      <c r="AN831" s="468">
        <f t="shared" si="485"/>
        <v>0.41040209315978415</v>
      </c>
      <c r="AO831" s="468">
        <f t="shared" si="485"/>
        <v>0.84094855137494451</v>
      </c>
      <c r="AP831" s="468">
        <f t="shared" si="485"/>
        <v>0.88054353489716819</v>
      </c>
      <c r="AQ831" s="468">
        <f t="shared" si="485"/>
        <v>0.7167888746494494</v>
      </c>
      <c r="AT831" s="498">
        <f t="shared" si="486"/>
        <v>2.5101111100000004</v>
      </c>
      <c r="AU831" s="340">
        <f>VLOOKUP($O831,'360'!$A$2:$AN$363,26,FALSE)/100+1/10^(3+AU$476)</f>
        <v>0.50009999999999999</v>
      </c>
      <c r="AV831" s="340">
        <f>VLOOKUP($O831,'360'!$A$2:$AN$363,27,FALSE)/100+1/10^(3+AV$476)</f>
        <v>0.30000009999999999</v>
      </c>
      <c r="AW831" s="340">
        <f>VLOOKUP($O831,'360'!$A$2:$AN$363,28,FALSE)/100+1/10^(3+AW$476)</f>
        <v>0.20001000000000002</v>
      </c>
      <c r="AX831" s="340">
        <f>VLOOKUP($O831,'360'!$A$2:$AN$363,29,FALSE)/100+1/10^(3+AX$476)</f>
        <v>0.70000001000000001</v>
      </c>
      <c r="AY831" s="340">
        <f>VLOOKUP($O831,'360'!$A$2:$AN$363,30,FALSE)/100+1/10^(3+AY$476)</f>
        <v>0.81000100000000008</v>
      </c>
      <c r="BA831" s="499" t="str">
        <f t="shared" si="487"/>
        <v>GR W UB</v>
      </c>
      <c r="BB831" s="284" t="str">
        <f t="shared" si="488"/>
        <v>vivre avec festivité (et vivre en harmonie -GW-)</v>
      </c>
    </row>
    <row r="832" spans="1:54" x14ac:dyDescent="0.15">
      <c r="A832" s="432">
        <v>356</v>
      </c>
      <c r="B832" s="457" t="str">
        <f t="shared" si="474"/>
        <v>WB G RU</v>
      </c>
      <c r="C832" s="284" t="str">
        <f t="shared" si="475"/>
        <v>avoir une position de prestige (et se fondre dans sa tribu)</v>
      </c>
      <c r="D832" s="284" t="str">
        <f t="shared" si="476"/>
        <v>occuper une place d'exception (et s'identifier à son groupe)</v>
      </c>
      <c r="E832" s="493">
        <f t="shared" si="477"/>
        <v>9.7539012721498633E-2</v>
      </c>
      <c r="F832" s="480" t="str">
        <f t="shared" si="478"/>
        <v>WB.g</v>
      </c>
      <c r="N832" s="284">
        <f t="shared" si="481"/>
        <v>207</v>
      </c>
      <c r="O832" s="494" t="str">
        <f>'360'!A359</f>
        <v>GR W BU</v>
      </c>
      <c r="P832" s="284" t="str">
        <f t="shared" si="479"/>
        <v>vivre avec festivité (et se fondre dans sa tribu)</v>
      </c>
      <c r="Q832" s="432" t="str">
        <f>VLOOKUP(O832,'360'!A357:AN718,13,FALSE)</f>
        <v>G</v>
      </c>
      <c r="R832" s="432" t="str">
        <f>VLOOKUP(O832,'360'!A357:AN718,14,FALSE)</f>
        <v>R</v>
      </c>
      <c r="S832" s="432" t="str">
        <f>VLOOKUP(O832,'360'!A357:AN718,15,FALSE)</f>
        <v>W</v>
      </c>
      <c r="T832" s="432" t="str">
        <f>VLOOKUP(O832,'360'!A357:AN718,16,FALSE)</f>
        <v>B</v>
      </c>
      <c r="U832" s="432" t="str">
        <f>VLOOKUP(O832,'360'!A357:AN718,17,FALSE)</f>
        <v>U</v>
      </c>
      <c r="W832" s="478">
        <f t="shared" si="482"/>
        <v>0.36210147237264367</v>
      </c>
      <c r="X832" s="478">
        <f t="shared" si="482"/>
        <v>0.2736014410400735</v>
      </c>
      <c r="Y832" s="478">
        <f t="shared" si="482"/>
        <v>0.79276880412886941</v>
      </c>
      <c r="Z832" s="478">
        <f t="shared" si="482"/>
        <v>0.88054353489716819</v>
      </c>
      <c r="AA832" s="478">
        <f t="shared" si="482"/>
        <v>0.7167888746494494</v>
      </c>
      <c r="AB832" s="1582">
        <f t="shared" si="483"/>
        <v>0.51740636552359376</v>
      </c>
      <c r="AG832" s="1584">
        <f t="shared" si="484"/>
        <v>0.35654182069812501</v>
      </c>
      <c r="AL832" s="497">
        <f t="shared" si="480"/>
        <v>0.51740636552359376</v>
      </c>
      <c r="AM832" s="468">
        <f t="shared" si="485"/>
        <v>0.36210147237264367</v>
      </c>
      <c r="AN832" s="468">
        <f t="shared" si="485"/>
        <v>0.2736014410400735</v>
      </c>
      <c r="AO832" s="468">
        <f t="shared" si="485"/>
        <v>0.79276880412886941</v>
      </c>
      <c r="AP832" s="468">
        <f t="shared" si="485"/>
        <v>0.88054353489716819</v>
      </c>
      <c r="AQ832" s="468">
        <f t="shared" si="485"/>
        <v>0.7167888746494494</v>
      </c>
      <c r="AT832" s="498">
        <f t="shared" si="486"/>
        <v>2.5101111100000004</v>
      </c>
      <c r="AU832" s="340">
        <f>VLOOKUP($O832,'360'!$A$2:$AN$363,26,FALSE)/100+1/10^(3+AU$476)</f>
        <v>0.50009999999999999</v>
      </c>
      <c r="AV832" s="340">
        <f>VLOOKUP($O832,'360'!$A$2:$AN$363,27,FALSE)/100+1/10^(3+AV$476)</f>
        <v>0.20000010000000001</v>
      </c>
      <c r="AW832" s="340">
        <f>VLOOKUP($O832,'360'!$A$2:$AN$363,28,FALSE)/100+1/10^(3+AW$476)</f>
        <v>0.30001</v>
      </c>
      <c r="AX832" s="340">
        <f>VLOOKUP($O832,'360'!$A$2:$AN$363,29,FALSE)/100+1/10^(3+AX$476)</f>
        <v>0.70000001000000001</v>
      </c>
      <c r="AY832" s="340">
        <f>VLOOKUP($O832,'360'!$A$2:$AN$363,30,FALSE)/100+1/10^(3+AY$476)</f>
        <v>0.81000100000000008</v>
      </c>
      <c r="BA832" s="499" t="str">
        <f t="shared" si="487"/>
        <v>GR W BU</v>
      </c>
      <c r="BB832" s="284" t="str">
        <f t="shared" si="488"/>
        <v>vivre avec festivité (et se fondre dans sa tribu)</v>
      </c>
    </row>
    <row r="833" spans="1:54" x14ac:dyDescent="0.15">
      <c r="A833" s="432">
        <v>357</v>
      </c>
      <c r="B833" s="457" t="str">
        <f t="shared" si="474"/>
        <v>BW RG U</v>
      </c>
      <c r="C833" s="284" t="str">
        <f t="shared" si="475"/>
        <v>être parmi les puissants (et avoir de suite)</v>
      </c>
      <c r="D833" s="284" t="str">
        <f t="shared" si="476"/>
        <v>être de ceux qui ont le pouvoir (et obtenir satisfaction -peu importe comment-)</v>
      </c>
      <c r="E833" s="493">
        <f t="shared" si="477"/>
        <v>9.3542250570360405E-2</v>
      </c>
      <c r="F833" s="480" t="str">
        <f t="shared" si="478"/>
        <v>WB/u</v>
      </c>
      <c r="N833" s="284">
        <f t="shared" si="481"/>
        <v>48</v>
      </c>
      <c r="O833" s="494" t="str">
        <f>'360'!A360</f>
        <v>GR U WB</v>
      </c>
      <c r="P833" s="284" t="str">
        <f t="shared" si="479"/>
        <v>vivre en liberté (et vivre en souplesse)</v>
      </c>
      <c r="Q833" s="432" t="str">
        <f>VLOOKUP(O833,'360'!A358:AN719,13,FALSE)</f>
        <v>G</v>
      </c>
      <c r="R833" s="432" t="str">
        <f>VLOOKUP(O833,'360'!A358:AN719,14,FALSE)</f>
        <v>R</v>
      </c>
      <c r="S833" s="432" t="str">
        <f>VLOOKUP(O833,'360'!A358:AN719,15,FALSE)</f>
        <v>U</v>
      </c>
      <c r="T833" s="432" t="str">
        <f>VLOOKUP(O833,'360'!A358:AN719,16,FALSE)</f>
        <v>W</v>
      </c>
      <c r="U833" s="432" t="str">
        <f>VLOOKUP(O833,'360'!A358:AN719,17,FALSE)</f>
        <v>B</v>
      </c>
      <c r="W833" s="478">
        <f t="shared" si="482"/>
        <v>0.603422013773939</v>
      </c>
      <c r="X833" s="478">
        <f t="shared" si="482"/>
        <v>0.68400339739920546</v>
      </c>
      <c r="Y833" s="478">
        <f t="shared" si="482"/>
        <v>0.84094855137494451</v>
      </c>
      <c r="Z833" s="478">
        <f t="shared" si="482"/>
        <v>0.88054353489716819</v>
      </c>
      <c r="AA833" s="478">
        <f t="shared" si="482"/>
        <v>0.7167888746494494</v>
      </c>
      <c r="AB833" s="1582">
        <f t="shared" si="483"/>
        <v>0.71692301713567563</v>
      </c>
      <c r="AG833" s="1584">
        <f t="shared" si="484"/>
        <v>0.62256402284756751</v>
      </c>
      <c r="AL833" s="497">
        <f t="shared" si="480"/>
        <v>0.71692301713567563</v>
      </c>
      <c r="AM833" s="468">
        <f t="shared" si="485"/>
        <v>0.603422013773939</v>
      </c>
      <c r="AN833" s="468">
        <f t="shared" si="485"/>
        <v>0.68400339739920546</v>
      </c>
      <c r="AO833" s="468">
        <f t="shared" si="485"/>
        <v>0.84094855137494451</v>
      </c>
      <c r="AP833" s="468">
        <f t="shared" si="485"/>
        <v>0.88054353489716819</v>
      </c>
      <c r="AQ833" s="468">
        <f t="shared" si="485"/>
        <v>0.7167888746494494</v>
      </c>
      <c r="AT833" s="498">
        <f t="shared" si="486"/>
        <v>2.51011111</v>
      </c>
      <c r="AU833" s="340">
        <f>VLOOKUP($O833,'360'!$A$2:$AN$363,26,FALSE)/100+1/10^(3+AU$476)</f>
        <v>0.30009999999999998</v>
      </c>
      <c r="AV833" s="340">
        <f>VLOOKUP($O833,'360'!$A$2:$AN$363,27,FALSE)/100+1/10^(3+AV$476)</f>
        <v>0.50000009999999995</v>
      </c>
      <c r="AW833" s="340">
        <f>VLOOKUP($O833,'360'!$A$2:$AN$363,28,FALSE)/100+1/10^(3+AW$476)</f>
        <v>0.20001000000000002</v>
      </c>
      <c r="AX833" s="340">
        <f>VLOOKUP($O833,'360'!$A$2:$AN$363,29,FALSE)/100+1/10^(3+AX$476)</f>
        <v>0.70000001000000001</v>
      </c>
      <c r="AY833" s="340">
        <f>VLOOKUP($O833,'360'!$A$2:$AN$363,30,FALSE)/100+1/10^(3+AY$476)</f>
        <v>0.81000100000000008</v>
      </c>
      <c r="BA833" s="499" t="str">
        <f t="shared" si="487"/>
        <v>GR U WB</v>
      </c>
      <c r="BB833" s="284" t="str">
        <f t="shared" si="488"/>
        <v>vivre en liberté (et vivre en souplesse)</v>
      </c>
    </row>
    <row r="834" spans="1:54" x14ac:dyDescent="0.15">
      <c r="A834" s="432">
        <v>358</v>
      </c>
      <c r="B834" s="457" t="str">
        <f t="shared" si="474"/>
        <v>WB RG U</v>
      </c>
      <c r="C834" s="284" t="str">
        <f t="shared" si="475"/>
        <v>être parmi les puissants (et protéger le monde)</v>
      </c>
      <c r="D834" s="284" t="str">
        <f t="shared" si="476"/>
        <v>être de ceux qui ont le pouvoir (et prémunir la société de toute menace)</v>
      </c>
      <c r="E834" s="493">
        <f t="shared" si="477"/>
        <v>9.0236483151082833E-2</v>
      </c>
      <c r="F834" s="480" t="str">
        <f t="shared" si="478"/>
        <v>WB/u</v>
      </c>
      <c r="N834" s="284">
        <f t="shared" si="481"/>
        <v>14</v>
      </c>
      <c r="O834" s="494" t="str">
        <f>'360'!A361</f>
        <v>GR U BW</v>
      </c>
      <c r="P834" s="284" t="str">
        <f t="shared" si="479"/>
        <v>vivre en liberté (et être ingénieux)</v>
      </c>
      <c r="Q834" s="432" t="str">
        <f>VLOOKUP(O834,'360'!A359:AN720,13,FALSE)</f>
        <v>G</v>
      </c>
      <c r="R834" s="432" t="str">
        <f>VLOOKUP(O834,'360'!A359:AN720,14,FALSE)</f>
        <v>R</v>
      </c>
      <c r="S834" s="432" t="str">
        <f>VLOOKUP(O834,'360'!A359:AN720,15,FALSE)</f>
        <v>U</v>
      </c>
      <c r="T834" s="432" t="str">
        <f>VLOOKUP(O834,'360'!A359:AN720,16,FALSE)</f>
        <v>B</v>
      </c>
      <c r="U834" s="432" t="str">
        <f>VLOOKUP(O834,'360'!A359:AN720,17,FALSE)</f>
        <v>W</v>
      </c>
      <c r="W834" s="478">
        <f t="shared" si="482"/>
        <v>0.90498224054752174</v>
      </c>
      <c r="X834" s="478">
        <f t="shared" si="482"/>
        <v>0.68400339739920546</v>
      </c>
      <c r="Y834" s="478">
        <f t="shared" si="482"/>
        <v>0.79276880412886941</v>
      </c>
      <c r="Z834" s="478">
        <f t="shared" si="482"/>
        <v>0.88054353489716819</v>
      </c>
      <c r="AA834" s="478">
        <f t="shared" si="482"/>
        <v>0.7167888746494494</v>
      </c>
      <c r="AB834" s="1582">
        <f t="shared" si="483"/>
        <v>0.8078071432776549</v>
      </c>
      <c r="AG834" s="1584">
        <f t="shared" si="484"/>
        <v>0.74374285770353987</v>
      </c>
      <c r="AL834" s="497">
        <f t="shared" si="480"/>
        <v>0.8078071432776549</v>
      </c>
      <c r="AM834" s="468">
        <f t="shared" si="485"/>
        <v>0.90498224054752174</v>
      </c>
      <c r="AN834" s="468">
        <f t="shared" si="485"/>
        <v>0.68400339739920546</v>
      </c>
      <c r="AO834" s="468">
        <f t="shared" si="485"/>
        <v>0.79276880412886941</v>
      </c>
      <c r="AP834" s="468">
        <f t="shared" si="485"/>
        <v>0.88054353489716819</v>
      </c>
      <c r="AQ834" s="468">
        <f t="shared" si="485"/>
        <v>0.7167888746494494</v>
      </c>
      <c r="AT834" s="498">
        <f t="shared" si="486"/>
        <v>2.5101111100000004</v>
      </c>
      <c r="AU834" s="340">
        <f>VLOOKUP($O834,'360'!$A$2:$AN$363,26,FALSE)/100+1/10^(3+AU$476)</f>
        <v>0.2001</v>
      </c>
      <c r="AV834" s="340">
        <f>VLOOKUP($O834,'360'!$A$2:$AN$363,27,FALSE)/100+1/10^(3+AV$476)</f>
        <v>0.50000009999999995</v>
      </c>
      <c r="AW834" s="340">
        <f>VLOOKUP($O834,'360'!$A$2:$AN$363,28,FALSE)/100+1/10^(3+AW$476)</f>
        <v>0.30001</v>
      </c>
      <c r="AX834" s="340">
        <f>VLOOKUP($O834,'360'!$A$2:$AN$363,29,FALSE)/100+1/10^(3+AX$476)</f>
        <v>0.70000001000000001</v>
      </c>
      <c r="AY834" s="340">
        <f>VLOOKUP($O834,'360'!$A$2:$AN$363,30,FALSE)/100+1/10^(3+AY$476)</f>
        <v>0.81000100000000008</v>
      </c>
      <c r="BA834" s="499" t="str">
        <f t="shared" si="487"/>
        <v>GR U BW</v>
      </c>
      <c r="BB834" s="284" t="str">
        <f t="shared" si="488"/>
        <v>vivre en liberté (et être ingénieux)</v>
      </c>
    </row>
    <row r="835" spans="1:54" x14ac:dyDescent="0.15">
      <c r="A835" s="432">
        <v>359</v>
      </c>
      <c r="B835" s="457" t="str">
        <f t="shared" si="474"/>
        <v>BW GR U</v>
      </c>
      <c r="C835" s="284" t="str">
        <f t="shared" si="475"/>
        <v>être parmi les puissants (et s'enrichir)</v>
      </c>
      <c r="D835" s="284" t="str">
        <f t="shared" si="476"/>
        <v>être de ceux qui ont le pouvoir (et s'entourer du plus de ressources possible)</v>
      </c>
      <c r="E835" s="493">
        <f t="shared" si="477"/>
        <v>8.6489080991954806E-2</v>
      </c>
      <c r="F835" s="480" t="str">
        <f t="shared" si="478"/>
        <v>WB/u</v>
      </c>
      <c r="N835" s="284">
        <f t="shared" si="481"/>
        <v>191</v>
      </c>
      <c r="O835" s="494" t="str">
        <f>'360'!A362</f>
        <v>GR B WU</v>
      </c>
      <c r="P835" s="284" t="str">
        <f t="shared" si="479"/>
        <v>adorer sa vie (et s'enrichir)</v>
      </c>
      <c r="Q835" s="432" t="str">
        <f>VLOOKUP(O835,'360'!A360:AN721,13,FALSE)</f>
        <v>G</v>
      </c>
      <c r="R835" s="432" t="str">
        <f>VLOOKUP(O835,'360'!A360:AN721,14,FALSE)</f>
        <v>R</v>
      </c>
      <c r="S835" s="432" t="str">
        <f>VLOOKUP(O835,'360'!A360:AN721,15,FALSE)</f>
        <v>B</v>
      </c>
      <c r="T835" s="432" t="str">
        <f>VLOOKUP(O835,'360'!A360:AN721,16,FALSE)</f>
        <v>W</v>
      </c>
      <c r="U835" s="432" t="str">
        <f>VLOOKUP(O835,'360'!A360:AN721,17,FALSE)</f>
        <v>U</v>
      </c>
      <c r="W835" s="478">
        <f t="shared" si="482"/>
        <v>0.603422013773939</v>
      </c>
      <c r="X835" s="478">
        <f t="shared" si="482"/>
        <v>0.2736014410400735</v>
      </c>
      <c r="Y835" s="478">
        <f t="shared" si="482"/>
        <v>0.47566762450091421</v>
      </c>
      <c r="Z835" s="478">
        <f t="shared" si="482"/>
        <v>0.88054353489716819</v>
      </c>
      <c r="AA835" s="478">
        <f t="shared" si="482"/>
        <v>0.7167888746494494</v>
      </c>
      <c r="AB835" s="1582">
        <f t="shared" si="483"/>
        <v>0.53442631006510111</v>
      </c>
      <c r="AG835" s="1584">
        <f t="shared" si="484"/>
        <v>0.37923508008680146</v>
      </c>
      <c r="AL835" s="497">
        <f t="shared" si="480"/>
        <v>0.53442631006510111</v>
      </c>
      <c r="AM835" s="468">
        <f t="shared" si="485"/>
        <v>0.603422013773939</v>
      </c>
      <c r="AN835" s="468">
        <f t="shared" si="485"/>
        <v>0.2736014410400735</v>
      </c>
      <c r="AO835" s="468">
        <f t="shared" si="485"/>
        <v>0.47566762450091421</v>
      </c>
      <c r="AP835" s="468">
        <f t="shared" si="485"/>
        <v>0.88054353489716819</v>
      </c>
      <c r="AQ835" s="468">
        <f t="shared" si="485"/>
        <v>0.7167888746494494</v>
      </c>
      <c r="AT835" s="498">
        <f t="shared" si="486"/>
        <v>2.5101111100000004</v>
      </c>
      <c r="AU835" s="340">
        <f>VLOOKUP($O835,'360'!$A$2:$AN$363,26,FALSE)/100+1/10^(3+AU$476)</f>
        <v>0.30009999999999998</v>
      </c>
      <c r="AV835" s="340">
        <f>VLOOKUP($O835,'360'!$A$2:$AN$363,27,FALSE)/100+1/10^(3+AV$476)</f>
        <v>0.20000010000000001</v>
      </c>
      <c r="AW835" s="340">
        <f>VLOOKUP($O835,'360'!$A$2:$AN$363,28,FALSE)/100+1/10^(3+AW$476)</f>
        <v>0.50000999999999995</v>
      </c>
      <c r="AX835" s="340">
        <f>VLOOKUP($O835,'360'!$A$2:$AN$363,29,FALSE)/100+1/10^(3+AX$476)</f>
        <v>0.70000001000000001</v>
      </c>
      <c r="AY835" s="340">
        <f>VLOOKUP($O835,'360'!$A$2:$AN$363,30,FALSE)/100+1/10^(3+AY$476)</f>
        <v>0.81000100000000008</v>
      </c>
      <c r="BA835" s="499" t="str">
        <f t="shared" si="487"/>
        <v>GR B WU</v>
      </c>
      <c r="BB835" s="284" t="str">
        <f t="shared" si="488"/>
        <v>adorer sa vie (et s'enrichir)</v>
      </c>
    </row>
    <row r="836" spans="1:54" x14ac:dyDescent="0.15">
      <c r="A836" s="432">
        <v>360</v>
      </c>
      <c r="B836" s="457" t="str">
        <f t="shared" si="474"/>
        <v>WB GR U</v>
      </c>
      <c r="C836" s="284" t="str">
        <f t="shared" si="475"/>
        <v>être parmi les puissants (et se fondre dans sa tribu)</v>
      </c>
      <c r="D836" s="284" t="str">
        <f t="shared" si="476"/>
        <v>être de ceux qui ont le pouvoir (et s'identifier à son groupe)</v>
      </c>
      <c r="E836" s="493">
        <f t="shared" si="477"/>
        <v>8.3183313572677317E-2</v>
      </c>
      <c r="F836" s="480" t="str">
        <f t="shared" si="478"/>
        <v>WB/u</v>
      </c>
      <c r="N836" s="284">
        <f t="shared" si="481"/>
        <v>72</v>
      </c>
      <c r="O836" s="494" t="str">
        <f>'360'!A363</f>
        <v>GR B UW</v>
      </c>
      <c r="P836" s="284" t="str">
        <f t="shared" si="479"/>
        <v>adorer sa vie (et servir ses intérêts)</v>
      </c>
      <c r="Q836" s="432" t="str">
        <f>VLOOKUP(O836,'360'!A361:AN722,13,FALSE)</f>
        <v>G</v>
      </c>
      <c r="R836" s="432" t="str">
        <f>VLOOKUP(O836,'360'!A361:AN722,14,FALSE)</f>
        <v>R</v>
      </c>
      <c r="S836" s="432" t="str">
        <f>VLOOKUP(O836,'360'!A361:AN722,15,FALSE)</f>
        <v>B</v>
      </c>
      <c r="T836" s="432" t="str">
        <f>VLOOKUP(O836,'360'!A361:AN722,16,FALSE)</f>
        <v>U</v>
      </c>
      <c r="U836" s="432" t="str">
        <f>VLOOKUP(O836,'360'!A361:AN722,17,FALSE)</f>
        <v>W</v>
      </c>
      <c r="W836" s="478">
        <f t="shared" si="482"/>
        <v>0.90498224054752174</v>
      </c>
      <c r="X836" s="478">
        <f t="shared" si="482"/>
        <v>0.41040209315978415</v>
      </c>
      <c r="Y836" s="478">
        <f t="shared" si="482"/>
        <v>0.47566762450091421</v>
      </c>
      <c r="Z836" s="478">
        <f t="shared" si="482"/>
        <v>0.88054353489716819</v>
      </c>
      <c r="AA836" s="478">
        <f t="shared" si="482"/>
        <v>0.7167888746494494</v>
      </c>
      <c r="AB836" s="1582">
        <f t="shared" si="483"/>
        <v>0.67142655955488484</v>
      </c>
      <c r="AG836" s="1584">
        <f t="shared" si="484"/>
        <v>0.56190207940651316</v>
      </c>
      <c r="AL836" s="497">
        <f t="shared" si="480"/>
        <v>0.67142655955488484</v>
      </c>
      <c r="AM836" s="468">
        <f t="shared" si="485"/>
        <v>0.90498224054752174</v>
      </c>
      <c r="AN836" s="468">
        <f t="shared" si="485"/>
        <v>0.41040209315978415</v>
      </c>
      <c r="AO836" s="468">
        <f t="shared" si="485"/>
        <v>0.47566762450091421</v>
      </c>
      <c r="AP836" s="468">
        <f t="shared" si="485"/>
        <v>0.88054353489716819</v>
      </c>
      <c r="AQ836" s="468">
        <f t="shared" si="485"/>
        <v>0.7167888746494494</v>
      </c>
      <c r="AT836" s="498">
        <f t="shared" si="486"/>
        <v>2.5101111100000004</v>
      </c>
      <c r="AU836" s="340">
        <f>VLOOKUP($O836,'360'!$A$2:$AN$363,26,FALSE)/100+1/10^(3+AU$476)</f>
        <v>0.2001</v>
      </c>
      <c r="AV836" s="340">
        <f>VLOOKUP($O836,'360'!$A$2:$AN$363,27,FALSE)/100+1/10^(3+AV$476)</f>
        <v>0.30000009999999999</v>
      </c>
      <c r="AW836" s="340">
        <f>VLOOKUP($O836,'360'!$A$2:$AN$363,28,FALSE)/100+1/10^(3+AW$476)</f>
        <v>0.50000999999999995</v>
      </c>
      <c r="AX836" s="340">
        <f>VLOOKUP($O836,'360'!$A$2:$AN$363,29,FALSE)/100+1/10^(3+AX$476)</f>
        <v>0.70000001000000001</v>
      </c>
      <c r="AY836" s="340">
        <f>VLOOKUP($O836,'360'!$A$2:$AN$363,30,FALSE)/100+1/10^(3+AY$476)</f>
        <v>0.81000100000000008</v>
      </c>
      <c r="BA836" s="499" t="str">
        <f t="shared" si="487"/>
        <v>GR B UW</v>
      </c>
      <c r="BB836" s="284" t="str">
        <f t="shared" si="488"/>
        <v>adorer sa vie (et servir ses intérêts)</v>
      </c>
    </row>
    <row r="837" spans="1:54" x14ac:dyDescent="0.15"/>
    <row r="838" spans="1:54" x14ac:dyDescent="0.15"/>
    <row r="839" spans="1:54" x14ac:dyDescent="0.15"/>
    <row r="840" spans="1:54" ht="12.75" x14ac:dyDescent="0.2">
      <c r="A840" s="453"/>
      <c r="B840" s="453"/>
      <c r="C840" s="454" t="s">
        <v>373</v>
      </c>
      <c r="D840" s="453"/>
      <c r="E840" s="455"/>
      <c r="F840" s="456"/>
      <c r="G840" s="473"/>
      <c r="N840" s="457" t="s">
        <v>74</v>
      </c>
      <c r="O840" s="457"/>
      <c r="P840" s="457"/>
      <c r="Q840" s="457" t="s">
        <v>32</v>
      </c>
      <c r="R840" s="457" t="s">
        <v>59</v>
      </c>
      <c r="S840" s="457" t="s">
        <v>32</v>
      </c>
      <c r="T840" s="457" t="s">
        <v>59</v>
      </c>
      <c r="U840" s="457"/>
      <c r="V840" s="457"/>
      <c r="W840" s="457" t="s">
        <v>86</v>
      </c>
      <c r="X840" s="457" t="s">
        <v>87</v>
      </c>
      <c r="Y840" s="457" t="s">
        <v>89</v>
      </c>
      <c r="Z840" s="457" t="s">
        <v>372</v>
      </c>
      <c r="AA840" s="457"/>
      <c r="AB840" s="458" t="s">
        <v>69</v>
      </c>
      <c r="AF840" s="1106"/>
      <c r="AG840" s="1106"/>
    </row>
    <row r="841" spans="1:54" s="463" customFormat="1" ht="12.75" x14ac:dyDescent="0.2">
      <c r="A841" s="108"/>
      <c r="B841" s="108"/>
      <c r="C841" s="459"/>
      <c r="D841" s="108"/>
      <c r="E841" s="460"/>
      <c r="F841" s="461"/>
      <c r="G841" s="474"/>
      <c r="N841" s="464"/>
      <c r="O841" s="464"/>
      <c r="P841" s="464"/>
      <c r="Q841" s="464"/>
      <c r="R841" s="464"/>
      <c r="S841" s="464"/>
      <c r="T841" s="464"/>
      <c r="U841" s="464"/>
      <c r="V841" s="464"/>
      <c r="W841" s="464"/>
      <c r="X841" s="464"/>
      <c r="Y841" s="464"/>
      <c r="Z841" s="464"/>
      <c r="AA841" s="464"/>
      <c r="AB841" s="465"/>
      <c r="AD841" s="466"/>
      <c r="AE841" s="467"/>
    </row>
    <row r="842" spans="1:54" x14ac:dyDescent="0.15">
      <c r="B842" s="457" t="str">
        <f>Q842&amp;R842</f>
        <v>WU</v>
      </c>
      <c r="C842" s="489" t="str">
        <f>VLOOKUP(B842,LibProfils,5,FALSE)</f>
        <v>s'assurer d'un monde fonctionnel</v>
      </c>
      <c r="F842" s="480"/>
      <c r="Q842" s="457" t="s">
        <v>0</v>
      </c>
      <c r="R842" s="457" t="s">
        <v>3</v>
      </c>
      <c r="W842" s="478">
        <f t="shared" ref="W842" si="489">VLOOKUP(Q842,$I$5:$K$9,3,FALSE)</f>
        <v>0.18098694633355911</v>
      </c>
      <c r="X842" s="478">
        <f t="shared" ref="X842" si="490">VLOOKUP(R842,$I$5:$K$9,3,FALSE)</f>
        <v>0.73099056744574153</v>
      </c>
      <c r="AC842" s="478"/>
    </row>
    <row r="843" spans="1:54" x14ac:dyDescent="0.15">
      <c r="A843" s="432">
        <v>1</v>
      </c>
      <c r="B843" s="457" t="str">
        <f>VLOOKUP(A843,$N$843:$O$851,2,FALSE)</f>
        <v>UR</v>
      </c>
      <c r="C843" s="284" t="str">
        <f t="shared" ref="C843:C848" si="491">VLOOKUP(B843,LibProfils,4,FALSE)</f>
        <v>penser</v>
      </c>
      <c r="D843" s="284" t="str">
        <f t="shared" ref="D843:D848" si="492">VLOOKUP(B843,LibProfils,5,FALSE)</f>
        <v>faire tournoyer les idées</v>
      </c>
      <c r="E843" s="468">
        <f>VLOOKUP(A843,$N$843:$AC$851,15,FALSE)</f>
        <v>0.30698829431693264</v>
      </c>
      <c r="F843" s="480"/>
      <c r="N843" s="284">
        <f>RANK(AB843,$AB$843:$AB$851)</f>
        <v>2</v>
      </c>
      <c r="O843" s="432" t="str">
        <f>usrCode(S843&amp;T843)</f>
        <v>WB</v>
      </c>
      <c r="P843" s="284" t="str">
        <f t="shared" ref="P843:P848" si="493">VLOOKUP(O843,LibProfils,4,FALSE)</f>
        <v>intégrer</v>
      </c>
      <c r="Q843" s="432" t="str">
        <f>Q842</f>
        <v>W</v>
      </c>
      <c r="R843" s="432" t="str">
        <f>R842</f>
        <v>U</v>
      </c>
      <c r="S843" s="432" t="s">
        <v>0</v>
      </c>
      <c r="T843" s="432" t="s">
        <v>2</v>
      </c>
      <c r="W843" s="478">
        <f t="shared" ref="W843" si="494">VLOOKUP(Q843,$I$5:$K$9,3,FALSE)</f>
        <v>0.18098694633355911</v>
      </c>
      <c r="X843" s="478">
        <f t="shared" ref="X843" si="495">VLOOKUP(R843,$I$5:$K$9,3,FALSE)</f>
        <v>0.73099056744574153</v>
      </c>
      <c r="Y843" s="478">
        <f t="shared" ref="Y843" si="496">VLOOKUP(S843,$I$5:$K$9,3,FALSE)</f>
        <v>0.18098694633355911</v>
      </c>
      <c r="Z843" s="478">
        <f t="shared" ref="Z843" si="497">VLOOKUP(T843,$I$5:$K$9,3,FALSE)</f>
        <v>0.23782856892670209</v>
      </c>
      <c r="AB843" s="446">
        <f>ABS(AVERAGE(W843:X843)-AVERAGE(Y843:Z843))</f>
        <v>0.24658099925951976</v>
      </c>
      <c r="AC843" s="478"/>
    </row>
    <row r="844" spans="1:54" x14ac:dyDescent="0.15">
      <c r="A844" s="432">
        <v>2</v>
      </c>
      <c r="B844" s="457" t="str">
        <f t="shared" ref="B844:B851" si="498">VLOOKUP(A844,$N$843:$O$851,2,FALSE)</f>
        <v>WB</v>
      </c>
      <c r="C844" s="284" t="str">
        <f t="shared" si="491"/>
        <v>intégrer</v>
      </c>
      <c r="D844" s="284" t="str">
        <f t="shared" si="492"/>
        <v>disposer d'une place dans le système</v>
      </c>
      <c r="E844" s="468">
        <f t="shared" ref="E844:E851" si="499">VLOOKUP(A844,$N$843:$AC$851,15,FALSE)</f>
        <v>0.24658099925951976</v>
      </c>
      <c r="F844" s="480"/>
      <c r="N844" s="284">
        <f t="shared" ref="N844:N851" si="500">RANK(AB844,$AB$843:$AB$851)</f>
        <v>9</v>
      </c>
      <c r="O844" s="432" t="str">
        <f t="shared" ref="O844:O851" si="501">usrCode(S844&amp;T844)</f>
        <v>UB</v>
      </c>
      <c r="P844" s="284" t="str">
        <f t="shared" si="493"/>
        <v>réussir</v>
      </c>
      <c r="Q844" s="432" t="str">
        <f t="shared" ref="Q844:R848" si="502">Q843</f>
        <v>W</v>
      </c>
      <c r="R844" s="432" t="str">
        <f t="shared" si="502"/>
        <v>U</v>
      </c>
      <c r="S844" s="432" t="s">
        <v>3</v>
      </c>
      <c r="T844" s="432" t="s">
        <v>2</v>
      </c>
      <c r="W844" s="478">
        <f t="shared" ref="W844:W851" si="503">VLOOKUP(Q844,$I$5:$K$9,3,FALSE)</f>
        <v>0.18098694633355911</v>
      </c>
      <c r="X844" s="478">
        <f t="shared" ref="X844:X851" si="504">VLOOKUP(R844,$I$5:$K$9,3,FALSE)</f>
        <v>0.73099056744574153</v>
      </c>
      <c r="Y844" s="478">
        <f t="shared" ref="Y844:Y851" si="505">VLOOKUP(S844,$I$5:$K$9,3,FALSE)</f>
        <v>0.73099056744574153</v>
      </c>
      <c r="Z844" s="478">
        <f t="shared" ref="Z844:Z851" si="506">VLOOKUP(T844,$I$5:$K$9,3,FALSE)</f>
        <v>0.23782856892670209</v>
      </c>
      <c r="AB844" s="446">
        <f t="shared" ref="AB844:AB851" si="507">ABS(AVERAGE(W844:X844)-AVERAGE(Y844:Z844))</f>
        <v>2.842081129657148E-2</v>
      </c>
      <c r="AC844" s="478"/>
    </row>
    <row r="845" spans="1:54" x14ac:dyDescent="0.15">
      <c r="A845" s="432">
        <v>3</v>
      </c>
      <c r="B845" s="457" t="str">
        <f t="shared" si="498"/>
        <v>RG</v>
      </c>
      <c r="C845" s="284" t="str">
        <f t="shared" si="491"/>
        <v>agir</v>
      </c>
      <c r="D845" s="284" t="str">
        <f t="shared" si="492"/>
        <v>vivre en mouvement</v>
      </c>
      <c r="E845" s="468">
        <f t="shared" si="499"/>
        <v>0.2317923632215263</v>
      </c>
      <c r="F845" s="480"/>
      <c r="N845" s="284">
        <f t="shared" si="500"/>
        <v>1</v>
      </c>
      <c r="O845" s="432" t="str">
        <f t="shared" si="501"/>
        <v>UR</v>
      </c>
      <c r="P845" s="284" t="str">
        <f t="shared" si="493"/>
        <v>penser</v>
      </c>
      <c r="Q845" s="432" t="str">
        <f t="shared" si="502"/>
        <v>W</v>
      </c>
      <c r="R845" s="432" t="str">
        <f t="shared" si="502"/>
        <v>U</v>
      </c>
      <c r="S845" s="432" t="s">
        <v>3</v>
      </c>
      <c r="T845" s="432" t="s">
        <v>4</v>
      </c>
      <c r="W845" s="478">
        <f t="shared" si="503"/>
        <v>0.18098694633355911</v>
      </c>
      <c r="X845" s="478">
        <f t="shared" si="504"/>
        <v>0.73099056744574153</v>
      </c>
      <c r="Y845" s="478">
        <f t="shared" si="505"/>
        <v>0.73099056744574153</v>
      </c>
      <c r="Z845" s="478">
        <f t="shared" si="506"/>
        <v>0.79496353496742456</v>
      </c>
      <c r="AB845" s="446">
        <f t="shared" si="507"/>
        <v>0.30698829431693264</v>
      </c>
      <c r="AC845" s="478"/>
    </row>
    <row r="846" spans="1:54" x14ac:dyDescent="0.15">
      <c r="A846" s="432">
        <v>4</v>
      </c>
      <c r="B846" s="457" t="str">
        <f t="shared" si="498"/>
        <v>GU</v>
      </c>
      <c r="C846" s="284" t="str">
        <f t="shared" si="491"/>
        <v>s'adapter</v>
      </c>
      <c r="D846" s="284" t="str">
        <f t="shared" si="492"/>
        <v>savoir vivre en toute facilité</v>
      </c>
      <c r="E846" s="468">
        <f t="shared" si="499"/>
        <v>0.19980587946068473</v>
      </c>
      <c r="F846" s="480"/>
      <c r="N846" s="284">
        <f t="shared" si="500"/>
        <v>6</v>
      </c>
      <c r="O846" s="432" t="str">
        <f t="shared" si="501"/>
        <v>BR</v>
      </c>
      <c r="P846" s="284" t="str">
        <f t="shared" si="493"/>
        <v>obtenir</v>
      </c>
      <c r="Q846" s="432" t="str">
        <f t="shared" si="502"/>
        <v>W</v>
      </c>
      <c r="R846" s="432" t="str">
        <f t="shared" si="502"/>
        <v>U</v>
      </c>
      <c r="S846" s="432" t="s">
        <v>2</v>
      </c>
      <c r="T846" s="432" t="s">
        <v>4</v>
      </c>
      <c r="W846" s="478">
        <f t="shared" si="503"/>
        <v>0.18098694633355911</v>
      </c>
      <c r="X846" s="478">
        <f t="shared" si="504"/>
        <v>0.73099056744574153</v>
      </c>
      <c r="Y846" s="478">
        <f t="shared" si="505"/>
        <v>0.23782856892670209</v>
      </c>
      <c r="Z846" s="478">
        <f t="shared" si="506"/>
        <v>0.79496353496742456</v>
      </c>
      <c r="AB846" s="446">
        <f t="shared" si="507"/>
        <v>6.0407295057412935E-2</v>
      </c>
      <c r="AC846" s="478"/>
    </row>
    <row r="847" spans="1:54" x14ac:dyDescent="0.15">
      <c r="A847" s="432">
        <v>5</v>
      </c>
      <c r="B847" s="457" t="str">
        <f t="shared" si="498"/>
        <v>GW</v>
      </c>
      <c r="C847" s="284" t="str">
        <f t="shared" si="491"/>
        <v>s'entendre</v>
      </c>
      <c r="D847" s="284" t="str">
        <f t="shared" si="492"/>
        <v>cultiver ses relations</v>
      </c>
      <c r="E847" s="468">
        <f t="shared" si="499"/>
        <v>7.5195931095406454E-2</v>
      </c>
      <c r="F847" s="480"/>
      <c r="N847" s="284">
        <f t="shared" si="500"/>
        <v>7</v>
      </c>
      <c r="O847" s="432" t="str">
        <f t="shared" si="501"/>
        <v>BG</v>
      </c>
      <c r="P847" s="284" t="str">
        <f t="shared" si="493"/>
        <v>prospérer</v>
      </c>
      <c r="Q847" s="432" t="str">
        <f>Q846</f>
        <v>W</v>
      </c>
      <c r="R847" s="432" t="str">
        <f>R846</f>
        <v>U</v>
      </c>
      <c r="S847" s="432" t="s">
        <v>2</v>
      </c>
      <c r="T847" s="432" t="s">
        <v>5</v>
      </c>
      <c r="W847" s="478">
        <f t="shared" si="503"/>
        <v>0.18098694633355911</v>
      </c>
      <c r="X847" s="478">
        <f t="shared" si="504"/>
        <v>0.73099056744574153</v>
      </c>
      <c r="Y847" s="478">
        <f t="shared" si="505"/>
        <v>0.23782856892670209</v>
      </c>
      <c r="Z847" s="478">
        <f t="shared" si="506"/>
        <v>0.58059870525492874</v>
      </c>
      <c r="AB847" s="446">
        <f t="shared" si="507"/>
        <v>4.6775119798834919E-2</v>
      </c>
      <c r="AC847" s="478"/>
    </row>
    <row r="848" spans="1:54" x14ac:dyDescent="0.15">
      <c r="A848" s="432">
        <v>6</v>
      </c>
      <c r="B848" s="457" t="str">
        <f t="shared" si="498"/>
        <v>BR</v>
      </c>
      <c r="C848" s="284" t="str">
        <f t="shared" si="491"/>
        <v>obtenir</v>
      </c>
      <c r="D848" s="284" t="str">
        <f t="shared" si="492"/>
        <v>exaucer ses souhaits</v>
      </c>
      <c r="E848" s="468">
        <f t="shared" si="499"/>
        <v>6.0407295057412935E-2</v>
      </c>
      <c r="F848" s="480"/>
      <c r="N848" s="284">
        <f t="shared" si="500"/>
        <v>3</v>
      </c>
      <c r="O848" s="432" t="str">
        <f t="shared" si="501"/>
        <v>RG</v>
      </c>
      <c r="P848" s="284" t="str">
        <f t="shared" si="493"/>
        <v>agir</v>
      </c>
      <c r="Q848" s="432" t="str">
        <f t="shared" si="502"/>
        <v>W</v>
      </c>
      <c r="R848" s="432" t="str">
        <f t="shared" si="502"/>
        <v>U</v>
      </c>
      <c r="S848" s="432" t="s">
        <v>4</v>
      </c>
      <c r="T848" s="432" t="s">
        <v>5</v>
      </c>
      <c r="W848" s="478">
        <f t="shared" si="503"/>
        <v>0.18098694633355911</v>
      </c>
      <c r="X848" s="478">
        <f t="shared" si="504"/>
        <v>0.73099056744574153</v>
      </c>
      <c r="Y848" s="478">
        <f t="shared" si="505"/>
        <v>0.79496353496742456</v>
      </c>
      <c r="Z848" s="478">
        <f t="shared" si="506"/>
        <v>0.58059870525492874</v>
      </c>
      <c r="AB848" s="446">
        <f t="shared" si="507"/>
        <v>0.2317923632215263</v>
      </c>
      <c r="AC848" s="478"/>
    </row>
    <row r="849" spans="1:29" x14ac:dyDescent="0.15">
      <c r="A849" s="432">
        <v>7</v>
      </c>
      <c r="B849" s="457" t="str">
        <f t="shared" si="498"/>
        <v>BG</v>
      </c>
      <c r="C849" s="284" t="str">
        <f t="shared" ref="C849:C851" si="508">VLOOKUP(B849,LibProfils,4,FALSE)</f>
        <v>prospérer</v>
      </c>
      <c r="D849" s="284" t="str">
        <f t="shared" ref="D849:D851" si="509">VLOOKUP(B849,LibProfils,5,FALSE)</f>
        <v>se développer à sa guise</v>
      </c>
      <c r="E849" s="468">
        <f t="shared" si="499"/>
        <v>4.6775119798834919E-2</v>
      </c>
      <c r="F849" s="480"/>
      <c r="N849" s="284">
        <f t="shared" si="500"/>
        <v>8</v>
      </c>
      <c r="O849" s="432" t="str">
        <f t="shared" si="501"/>
        <v>RW</v>
      </c>
      <c r="P849" s="284" t="str">
        <f t="shared" ref="P849:P851" si="510">VLOOKUP(O849,LibProfils,4,FALSE)</f>
        <v>s'engager</v>
      </c>
      <c r="Q849" s="432" t="str">
        <f t="shared" ref="Q849:R849" si="511">Q848</f>
        <v>W</v>
      </c>
      <c r="R849" s="432" t="str">
        <f t="shared" si="511"/>
        <v>U</v>
      </c>
      <c r="S849" s="432" t="s">
        <v>4</v>
      </c>
      <c r="T849" s="432" t="s">
        <v>0</v>
      </c>
      <c r="W849" s="478">
        <f t="shared" si="503"/>
        <v>0.18098694633355911</v>
      </c>
      <c r="X849" s="478">
        <f t="shared" si="504"/>
        <v>0.73099056744574153</v>
      </c>
      <c r="Y849" s="478">
        <f t="shared" si="505"/>
        <v>0.79496353496742456</v>
      </c>
      <c r="Z849" s="478">
        <f t="shared" si="506"/>
        <v>0.18098694633355911</v>
      </c>
      <c r="AB849" s="446">
        <f t="shared" si="507"/>
        <v>3.1986483760841455E-2</v>
      </c>
      <c r="AC849" s="478"/>
    </row>
    <row r="850" spans="1:29" x14ac:dyDescent="0.15">
      <c r="A850" s="432">
        <v>8</v>
      </c>
      <c r="B850" s="457" t="str">
        <f t="shared" si="498"/>
        <v>RW</v>
      </c>
      <c r="C850" s="284" t="str">
        <f t="shared" si="508"/>
        <v>s'engager</v>
      </c>
      <c r="D850" s="284" t="str">
        <f t="shared" si="509"/>
        <v>agir au nom de ce qui est grand</v>
      </c>
      <c r="E850" s="468">
        <f t="shared" si="499"/>
        <v>3.1986483760841455E-2</v>
      </c>
      <c r="F850" s="480"/>
      <c r="N850" s="284">
        <f t="shared" si="500"/>
        <v>5</v>
      </c>
      <c r="O850" s="432" t="str">
        <f t="shared" si="501"/>
        <v>GW</v>
      </c>
      <c r="P850" s="284" t="str">
        <f t="shared" si="510"/>
        <v>s'entendre</v>
      </c>
      <c r="Q850" s="432" t="str">
        <f>Q849</f>
        <v>W</v>
      </c>
      <c r="R850" s="432" t="str">
        <f>R849</f>
        <v>U</v>
      </c>
      <c r="S850" s="432" t="s">
        <v>5</v>
      </c>
      <c r="T850" s="432" t="s">
        <v>0</v>
      </c>
      <c r="W850" s="478">
        <f t="shared" si="503"/>
        <v>0.18098694633355911</v>
      </c>
      <c r="X850" s="478">
        <f t="shared" si="504"/>
        <v>0.73099056744574153</v>
      </c>
      <c r="Y850" s="478">
        <f t="shared" si="505"/>
        <v>0.58059870525492874</v>
      </c>
      <c r="Z850" s="478">
        <f t="shared" si="506"/>
        <v>0.18098694633355911</v>
      </c>
      <c r="AB850" s="446">
        <f t="shared" si="507"/>
        <v>7.5195931095406454E-2</v>
      </c>
      <c r="AC850" s="478"/>
    </row>
    <row r="851" spans="1:29" x14ac:dyDescent="0.15">
      <c r="A851" s="432">
        <v>9</v>
      </c>
      <c r="B851" s="457" t="str">
        <f t="shared" si="498"/>
        <v>UB</v>
      </c>
      <c r="C851" s="284" t="str">
        <f t="shared" si="508"/>
        <v>réussir</v>
      </c>
      <c r="D851" s="284" t="str">
        <f t="shared" si="509"/>
        <v>atteindre ses objectifs</v>
      </c>
      <c r="E851" s="468">
        <f t="shared" si="499"/>
        <v>2.842081129657148E-2</v>
      </c>
      <c r="F851" s="480"/>
      <c r="N851" s="284">
        <f t="shared" si="500"/>
        <v>4</v>
      </c>
      <c r="O851" s="432" t="str">
        <f t="shared" si="501"/>
        <v>GU</v>
      </c>
      <c r="P851" s="284" t="str">
        <f t="shared" si="510"/>
        <v>s'adapter</v>
      </c>
      <c r="Q851" s="432" t="str">
        <f t="shared" ref="Q851:R851" si="512">Q850</f>
        <v>W</v>
      </c>
      <c r="R851" s="432" t="str">
        <f t="shared" si="512"/>
        <v>U</v>
      </c>
      <c r="S851" s="432" t="s">
        <v>5</v>
      </c>
      <c r="T851" s="432" t="s">
        <v>3</v>
      </c>
      <c r="W851" s="478">
        <f t="shared" si="503"/>
        <v>0.18098694633355911</v>
      </c>
      <c r="X851" s="478">
        <f t="shared" si="504"/>
        <v>0.73099056744574153</v>
      </c>
      <c r="Y851" s="478">
        <f t="shared" si="505"/>
        <v>0.58059870525492874</v>
      </c>
      <c r="Z851" s="478">
        <f t="shared" si="506"/>
        <v>0.73099056744574153</v>
      </c>
      <c r="AB851" s="446">
        <f t="shared" si="507"/>
        <v>0.19980587946068473</v>
      </c>
      <c r="AC851" s="478"/>
    </row>
    <row r="852" spans="1:29" x14ac:dyDescent="0.15">
      <c r="E852" s="498"/>
    </row>
    <row r="853" spans="1:29" x14ac:dyDescent="0.15">
      <c r="B853" s="457" t="str">
        <f>Q853&amp;R853</f>
        <v>WB</v>
      </c>
      <c r="C853" s="489" t="str">
        <f>VLOOKUP(B853,LibProfils,5,FALSE)</f>
        <v>disposer d'une place dans le système</v>
      </c>
      <c r="E853" s="498"/>
      <c r="F853" s="480"/>
      <c r="Q853" s="457" t="s">
        <v>0</v>
      </c>
      <c r="R853" s="457" t="s">
        <v>2</v>
      </c>
      <c r="W853" s="478">
        <f t="shared" ref="W853:W862" si="513">VLOOKUP(Q853,$I$5:$K$9,3,FALSE)</f>
        <v>0.18098694633355911</v>
      </c>
      <c r="X853" s="478">
        <f t="shared" ref="X853:X862" si="514">VLOOKUP(R853,$I$5:$K$9,3,FALSE)</f>
        <v>0.23782856892670209</v>
      </c>
      <c r="AC853" s="478"/>
    </row>
    <row r="854" spans="1:29" x14ac:dyDescent="0.15">
      <c r="A854" s="432">
        <v>1</v>
      </c>
      <c r="B854" s="457" t="str">
        <f>VLOOKUP(A854,$N$854:$O$862,2,FALSE)</f>
        <v>UR</v>
      </c>
      <c r="C854" s="284" t="str">
        <f t="shared" ref="C854:C862" si="515">VLOOKUP(B854,LibProfils,4,FALSE)</f>
        <v>penser</v>
      </c>
      <c r="D854" s="284" t="str">
        <f t="shared" ref="D854:D862" si="516">VLOOKUP(B854,LibProfils,5,FALSE)</f>
        <v>faire tournoyer les idées</v>
      </c>
      <c r="E854" s="468">
        <f>VLOOKUP(A854,$N$854:$AB$862,15,FALSE)</f>
        <v>0.55356929357645246</v>
      </c>
      <c r="F854" s="480"/>
      <c r="N854" s="284">
        <f>RANK(AB854,$AB$854:$AB$862)</f>
        <v>6</v>
      </c>
      <c r="O854" s="432" t="str">
        <f>usrCode(S854&amp;T854)</f>
        <v>UB</v>
      </c>
      <c r="P854" s="284" t="str">
        <f t="shared" ref="P854:P862" si="517">VLOOKUP(O854,LibProfils,4,FALSE)</f>
        <v>réussir</v>
      </c>
      <c r="Q854" s="432" t="str">
        <f>Q853</f>
        <v>W</v>
      </c>
      <c r="R854" s="432" t="str">
        <f>R853</f>
        <v>B</v>
      </c>
      <c r="S854" s="432" t="s">
        <v>3</v>
      </c>
      <c r="T854" s="432" t="s">
        <v>2</v>
      </c>
      <c r="W854" s="478">
        <f t="shared" si="513"/>
        <v>0.18098694633355911</v>
      </c>
      <c r="X854" s="478">
        <f t="shared" si="514"/>
        <v>0.23782856892670209</v>
      </c>
      <c r="Y854" s="478">
        <f t="shared" ref="Y854:Y862" si="518">VLOOKUP(S854,$I$5:$K$9,3,FALSE)</f>
        <v>0.73099056744574153</v>
      </c>
      <c r="Z854" s="478">
        <f t="shared" ref="Z854:Z862" si="519">VLOOKUP(T854,$I$5:$K$9,3,FALSE)</f>
        <v>0.23782856892670209</v>
      </c>
      <c r="AB854" s="446">
        <f>ABS(AVERAGE(W854:X854)-AVERAGE(Y854:Z854))</f>
        <v>0.27500181055609124</v>
      </c>
      <c r="AC854" s="478"/>
    </row>
    <row r="855" spans="1:29" x14ac:dyDescent="0.15">
      <c r="A855" s="432">
        <v>2</v>
      </c>
      <c r="B855" s="457" t="str">
        <f t="shared" ref="B855:B862" si="520">VLOOKUP(A855,$N$854:$O$862,2,FALSE)</f>
        <v>RG</v>
      </c>
      <c r="C855" s="284" t="str">
        <f t="shared" si="515"/>
        <v>agir</v>
      </c>
      <c r="D855" s="284" t="str">
        <f t="shared" si="516"/>
        <v>vivre en mouvement</v>
      </c>
      <c r="E855" s="468">
        <f t="shared" ref="E855:E862" si="521">VLOOKUP(A855,$N$854:$AB$862,15,FALSE)</f>
        <v>0.47837336248104606</v>
      </c>
      <c r="F855" s="480"/>
      <c r="N855" s="284">
        <f t="shared" ref="N855:N862" si="522">RANK(AB855,$AB$854:$AB$862)</f>
        <v>1</v>
      </c>
      <c r="O855" s="432" t="str">
        <f t="shared" ref="O855:O862" si="523">usrCode(S855&amp;T855)</f>
        <v>UR</v>
      </c>
      <c r="P855" s="284" t="str">
        <f t="shared" si="517"/>
        <v>penser</v>
      </c>
      <c r="Q855" s="432" t="str">
        <f t="shared" ref="Q855:R855" si="524">Q854</f>
        <v>W</v>
      </c>
      <c r="R855" s="432" t="str">
        <f t="shared" si="524"/>
        <v>B</v>
      </c>
      <c r="S855" s="432" t="s">
        <v>3</v>
      </c>
      <c r="T855" s="432" t="s">
        <v>4</v>
      </c>
      <c r="W855" s="478">
        <f t="shared" si="513"/>
        <v>0.18098694633355911</v>
      </c>
      <c r="X855" s="478">
        <f t="shared" si="514"/>
        <v>0.23782856892670209</v>
      </c>
      <c r="Y855" s="478">
        <f t="shared" si="518"/>
        <v>0.73099056744574153</v>
      </c>
      <c r="Z855" s="478">
        <f t="shared" si="519"/>
        <v>0.79496353496742456</v>
      </c>
      <c r="AB855" s="446">
        <f t="shared" ref="AB855:AB862" si="525">ABS(AVERAGE(W855:X855)-AVERAGE(Y855:Z855))</f>
        <v>0.55356929357645246</v>
      </c>
      <c r="AC855" s="478"/>
    </row>
    <row r="856" spans="1:29" x14ac:dyDescent="0.15">
      <c r="A856" s="432">
        <v>3</v>
      </c>
      <c r="B856" s="457" t="str">
        <f t="shared" si="520"/>
        <v>GU</v>
      </c>
      <c r="C856" s="284" t="str">
        <f t="shared" si="515"/>
        <v>s'adapter</v>
      </c>
      <c r="D856" s="284" t="str">
        <f t="shared" si="516"/>
        <v>savoir vivre en toute facilité</v>
      </c>
      <c r="E856" s="468">
        <f t="shared" si="521"/>
        <v>0.44638687872020449</v>
      </c>
      <c r="F856" s="480"/>
      <c r="N856" s="284">
        <f t="shared" si="522"/>
        <v>4</v>
      </c>
      <c r="O856" s="432" t="str">
        <f t="shared" si="523"/>
        <v>BR</v>
      </c>
      <c r="P856" s="284" t="str">
        <f t="shared" si="517"/>
        <v>obtenir</v>
      </c>
      <c r="Q856" s="432" t="str">
        <f t="shared" ref="Q856:R856" si="526">Q855</f>
        <v>W</v>
      </c>
      <c r="R856" s="432" t="str">
        <f t="shared" si="526"/>
        <v>B</v>
      </c>
      <c r="S856" s="432" t="s">
        <v>2</v>
      </c>
      <c r="T856" s="432" t="s">
        <v>4</v>
      </c>
      <c r="W856" s="478">
        <f t="shared" si="513"/>
        <v>0.18098694633355911</v>
      </c>
      <c r="X856" s="478">
        <f t="shared" si="514"/>
        <v>0.23782856892670209</v>
      </c>
      <c r="Y856" s="478">
        <f t="shared" si="518"/>
        <v>0.23782856892670209</v>
      </c>
      <c r="Z856" s="478">
        <f t="shared" si="519"/>
        <v>0.79496353496742456</v>
      </c>
      <c r="AB856" s="446">
        <f t="shared" si="525"/>
        <v>0.3069882943169327</v>
      </c>
      <c r="AC856" s="478"/>
    </row>
    <row r="857" spans="1:29" x14ac:dyDescent="0.15">
      <c r="A857" s="432">
        <v>4</v>
      </c>
      <c r="B857" s="457" t="str">
        <f t="shared" si="520"/>
        <v>BR</v>
      </c>
      <c r="C857" s="284" t="str">
        <f t="shared" si="515"/>
        <v>obtenir</v>
      </c>
      <c r="D857" s="284" t="str">
        <f t="shared" si="516"/>
        <v>exaucer ses souhaits</v>
      </c>
      <c r="E857" s="468">
        <f t="shared" si="521"/>
        <v>0.3069882943169327</v>
      </c>
      <c r="F857" s="480"/>
      <c r="N857" s="284">
        <f t="shared" si="522"/>
        <v>8</v>
      </c>
      <c r="O857" s="432" t="str">
        <f t="shared" si="523"/>
        <v>BG</v>
      </c>
      <c r="P857" s="284" t="str">
        <f t="shared" si="517"/>
        <v>prospérer</v>
      </c>
      <c r="Q857" s="432" t="str">
        <f t="shared" ref="Q857:R857" si="527">Q856</f>
        <v>W</v>
      </c>
      <c r="R857" s="432" t="str">
        <f t="shared" si="527"/>
        <v>B</v>
      </c>
      <c r="S857" s="432" t="s">
        <v>2</v>
      </c>
      <c r="T857" s="432" t="s">
        <v>5</v>
      </c>
      <c r="W857" s="478">
        <f t="shared" si="513"/>
        <v>0.18098694633355911</v>
      </c>
      <c r="X857" s="478">
        <f t="shared" si="514"/>
        <v>0.23782856892670209</v>
      </c>
      <c r="Y857" s="478">
        <f t="shared" si="518"/>
        <v>0.23782856892670209</v>
      </c>
      <c r="Z857" s="478">
        <f t="shared" si="519"/>
        <v>0.58059870525492874</v>
      </c>
      <c r="AB857" s="446">
        <f t="shared" si="525"/>
        <v>0.19980587946068484</v>
      </c>
      <c r="AC857" s="478"/>
    </row>
    <row r="858" spans="1:29" x14ac:dyDescent="0.15">
      <c r="A858" s="432">
        <v>5</v>
      </c>
      <c r="B858" s="457" t="str">
        <f t="shared" si="520"/>
        <v>RW</v>
      </c>
      <c r="C858" s="284" t="str">
        <f t="shared" si="515"/>
        <v>s'engager</v>
      </c>
      <c r="D858" s="284" t="str">
        <f t="shared" si="516"/>
        <v>agir au nom de ce qui est grand</v>
      </c>
      <c r="E858" s="468">
        <f t="shared" si="521"/>
        <v>0.27856748302036122</v>
      </c>
      <c r="F858" s="480"/>
      <c r="N858" s="284">
        <f t="shared" si="522"/>
        <v>2</v>
      </c>
      <c r="O858" s="432" t="str">
        <f t="shared" si="523"/>
        <v>RG</v>
      </c>
      <c r="P858" s="284" t="str">
        <f t="shared" si="517"/>
        <v>agir</v>
      </c>
      <c r="Q858" s="432" t="str">
        <f>Q857</f>
        <v>W</v>
      </c>
      <c r="R858" s="432" t="str">
        <f>R857</f>
        <v>B</v>
      </c>
      <c r="S858" s="432" t="s">
        <v>4</v>
      </c>
      <c r="T858" s="432" t="s">
        <v>5</v>
      </c>
      <c r="W858" s="478">
        <f t="shared" si="513"/>
        <v>0.18098694633355911</v>
      </c>
      <c r="X858" s="478">
        <f t="shared" si="514"/>
        <v>0.23782856892670209</v>
      </c>
      <c r="Y858" s="478">
        <f t="shared" si="518"/>
        <v>0.79496353496742456</v>
      </c>
      <c r="Z858" s="478">
        <f t="shared" si="519"/>
        <v>0.58059870525492874</v>
      </c>
      <c r="AB858" s="446">
        <f t="shared" si="525"/>
        <v>0.47837336248104606</v>
      </c>
      <c r="AC858" s="478"/>
    </row>
    <row r="859" spans="1:29" x14ac:dyDescent="0.15">
      <c r="A859" s="432">
        <v>6</v>
      </c>
      <c r="B859" s="457" t="str">
        <f t="shared" si="520"/>
        <v>UB</v>
      </c>
      <c r="C859" s="284" t="str">
        <f t="shared" si="515"/>
        <v>réussir</v>
      </c>
      <c r="D859" s="284" t="str">
        <f t="shared" si="516"/>
        <v>atteindre ses objectifs</v>
      </c>
      <c r="E859" s="468">
        <f t="shared" si="521"/>
        <v>0.27500181055609124</v>
      </c>
      <c r="F859" s="480"/>
      <c r="N859" s="284">
        <f t="shared" si="522"/>
        <v>5</v>
      </c>
      <c r="O859" s="432" t="str">
        <f t="shared" si="523"/>
        <v>RW</v>
      </c>
      <c r="P859" s="284" t="str">
        <f t="shared" si="517"/>
        <v>s'engager</v>
      </c>
      <c r="Q859" s="432" t="str">
        <f t="shared" ref="Q859:R859" si="528">Q858</f>
        <v>W</v>
      </c>
      <c r="R859" s="432" t="str">
        <f t="shared" si="528"/>
        <v>B</v>
      </c>
      <c r="S859" s="432" t="s">
        <v>4</v>
      </c>
      <c r="T859" s="432" t="s">
        <v>0</v>
      </c>
      <c r="W859" s="478">
        <f t="shared" si="513"/>
        <v>0.18098694633355911</v>
      </c>
      <c r="X859" s="478">
        <f t="shared" si="514"/>
        <v>0.23782856892670209</v>
      </c>
      <c r="Y859" s="478">
        <f t="shared" si="518"/>
        <v>0.79496353496742456</v>
      </c>
      <c r="Z859" s="478">
        <f t="shared" si="519"/>
        <v>0.18098694633355911</v>
      </c>
      <c r="AB859" s="446">
        <f t="shared" si="525"/>
        <v>0.27856748302036122</v>
      </c>
      <c r="AC859" s="478"/>
    </row>
    <row r="860" spans="1:29" x14ac:dyDescent="0.15">
      <c r="A860" s="432">
        <v>7</v>
      </c>
      <c r="B860" s="457" t="str">
        <f t="shared" si="520"/>
        <v>WU</v>
      </c>
      <c r="C860" s="284" t="str">
        <f t="shared" si="515"/>
        <v>structurer</v>
      </c>
      <c r="D860" s="284" t="str">
        <f t="shared" si="516"/>
        <v>s'assurer d'un monde fonctionnel</v>
      </c>
      <c r="E860" s="468">
        <f t="shared" si="521"/>
        <v>0.24658099925951976</v>
      </c>
      <c r="F860" s="480"/>
      <c r="N860" s="284">
        <f t="shared" si="522"/>
        <v>9</v>
      </c>
      <c r="O860" s="432" t="str">
        <f t="shared" si="523"/>
        <v>GW</v>
      </c>
      <c r="P860" s="284" t="str">
        <f t="shared" si="517"/>
        <v>s'entendre</v>
      </c>
      <c r="Q860" s="432" t="str">
        <f t="shared" ref="Q860:R860" si="529">Q859</f>
        <v>W</v>
      </c>
      <c r="R860" s="432" t="str">
        <f t="shared" si="529"/>
        <v>B</v>
      </c>
      <c r="S860" s="432" t="s">
        <v>5</v>
      </c>
      <c r="T860" s="432" t="s">
        <v>0</v>
      </c>
      <c r="W860" s="478">
        <f t="shared" si="513"/>
        <v>0.18098694633355911</v>
      </c>
      <c r="X860" s="478">
        <f t="shared" si="514"/>
        <v>0.23782856892670209</v>
      </c>
      <c r="Y860" s="478">
        <f t="shared" si="518"/>
        <v>0.58059870525492874</v>
      </c>
      <c r="Z860" s="478">
        <f t="shared" si="519"/>
        <v>0.18098694633355911</v>
      </c>
      <c r="AB860" s="446">
        <f t="shared" si="525"/>
        <v>0.17138506816411331</v>
      </c>
      <c r="AC860" s="478"/>
    </row>
    <row r="861" spans="1:29" x14ac:dyDescent="0.15">
      <c r="A861" s="432">
        <v>8</v>
      </c>
      <c r="B861" s="457" t="str">
        <f t="shared" si="520"/>
        <v>BG</v>
      </c>
      <c r="C861" s="284" t="str">
        <f t="shared" si="515"/>
        <v>prospérer</v>
      </c>
      <c r="D861" s="284" t="str">
        <f t="shared" si="516"/>
        <v>se développer à sa guise</v>
      </c>
      <c r="E861" s="468">
        <f t="shared" si="521"/>
        <v>0.19980587946068484</v>
      </c>
      <c r="F861" s="480"/>
      <c r="N861" s="284">
        <f t="shared" si="522"/>
        <v>3</v>
      </c>
      <c r="O861" s="432" t="str">
        <f t="shared" si="523"/>
        <v>GU</v>
      </c>
      <c r="P861" s="284" t="str">
        <f t="shared" si="517"/>
        <v>s'adapter</v>
      </c>
      <c r="Q861" s="432" t="str">
        <f>Q860</f>
        <v>W</v>
      </c>
      <c r="R861" s="432" t="str">
        <f>R860</f>
        <v>B</v>
      </c>
      <c r="S861" s="432" t="s">
        <v>5</v>
      </c>
      <c r="T861" s="432" t="s">
        <v>3</v>
      </c>
      <c r="W861" s="478">
        <f t="shared" si="513"/>
        <v>0.18098694633355911</v>
      </c>
      <c r="X861" s="478">
        <f t="shared" si="514"/>
        <v>0.23782856892670209</v>
      </c>
      <c r="Y861" s="478">
        <f t="shared" si="518"/>
        <v>0.58059870525492874</v>
      </c>
      <c r="Z861" s="478">
        <f t="shared" si="519"/>
        <v>0.73099056744574153</v>
      </c>
      <c r="AB861" s="446">
        <f t="shared" si="525"/>
        <v>0.44638687872020449</v>
      </c>
      <c r="AC861" s="478"/>
    </row>
    <row r="862" spans="1:29" x14ac:dyDescent="0.15">
      <c r="A862" s="432">
        <v>9</v>
      </c>
      <c r="B862" s="457" t="str">
        <f t="shared" si="520"/>
        <v>GW</v>
      </c>
      <c r="C862" s="284" t="str">
        <f t="shared" si="515"/>
        <v>s'entendre</v>
      </c>
      <c r="D862" s="284" t="str">
        <f t="shared" si="516"/>
        <v>cultiver ses relations</v>
      </c>
      <c r="E862" s="468">
        <f t="shared" si="521"/>
        <v>0.17138506816411331</v>
      </c>
      <c r="F862" s="480"/>
      <c r="N862" s="284">
        <f t="shared" si="522"/>
        <v>7</v>
      </c>
      <c r="O862" s="432" t="str">
        <f t="shared" si="523"/>
        <v>WU</v>
      </c>
      <c r="P862" s="284" t="str">
        <f t="shared" si="517"/>
        <v>structurer</v>
      </c>
      <c r="Q862" s="432" t="str">
        <f t="shared" ref="Q862:R862" si="530">Q861</f>
        <v>W</v>
      </c>
      <c r="R862" s="432" t="str">
        <f t="shared" si="530"/>
        <v>B</v>
      </c>
      <c r="S862" s="432" t="s">
        <v>0</v>
      </c>
      <c r="T862" s="432" t="s">
        <v>3</v>
      </c>
      <c r="W862" s="478">
        <f t="shared" si="513"/>
        <v>0.18098694633355911</v>
      </c>
      <c r="X862" s="478">
        <f t="shared" si="514"/>
        <v>0.23782856892670209</v>
      </c>
      <c r="Y862" s="478">
        <f t="shared" si="518"/>
        <v>0.18098694633355911</v>
      </c>
      <c r="Z862" s="478">
        <f t="shared" si="519"/>
        <v>0.73099056744574153</v>
      </c>
      <c r="AB862" s="446">
        <f t="shared" si="525"/>
        <v>0.24658099925951976</v>
      </c>
      <c r="AC862" s="478"/>
    </row>
    <row r="863" spans="1:29" x14ac:dyDescent="0.15">
      <c r="E863" s="498"/>
    </row>
    <row r="864" spans="1:29" x14ac:dyDescent="0.15">
      <c r="B864" s="457" t="str">
        <f>Q864&amp;R864</f>
        <v>UB</v>
      </c>
      <c r="C864" s="489" t="str">
        <f>VLOOKUP(B864,LibProfils,5,FALSE)</f>
        <v>atteindre ses objectifs</v>
      </c>
      <c r="E864" s="498"/>
      <c r="F864" s="480"/>
      <c r="Q864" s="457" t="s">
        <v>3</v>
      </c>
      <c r="R864" s="457" t="s">
        <v>2</v>
      </c>
      <c r="W864" s="478">
        <f t="shared" ref="W864:W873" si="531">VLOOKUP(Q864,$I$5:$K$9,3,FALSE)</f>
        <v>0.73099056744574153</v>
      </c>
      <c r="X864" s="478">
        <f t="shared" ref="X864:X873" si="532">VLOOKUP(R864,$I$5:$K$9,3,FALSE)</f>
        <v>0.23782856892670209</v>
      </c>
      <c r="AC864" s="478"/>
    </row>
    <row r="865" spans="1:29" x14ac:dyDescent="0.15">
      <c r="A865" s="432">
        <v>1</v>
      </c>
      <c r="B865" s="457" t="str">
        <f>VLOOKUP(A865,$N$865:$O$873,2,FALSE)</f>
        <v>UR</v>
      </c>
      <c r="C865" s="284" t="str">
        <f t="shared" ref="C865:C873" si="533">VLOOKUP(B865,LibProfils,4,FALSE)</f>
        <v>penser</v>
      </c>
      <c r="D865" s="284" t="str">
        <f t="shared" ref="D865:D873" si="534">VLOOKUP(B865,LibProfils,5,FALSE)</f>
        <v>faire tournoyer les idées</v>
      </c>
      <c r="E865" s="468">
        <f>VLOOKUP(A865,$N$854:$AB$862,15,FALSE)</f>
        <v>0.55356929357645246</v>
      </c>
      <c r="F865" s="480"/>
      <c r="N865" s="284">
        <f>RANK(AB865,$AB$865:$AB$873)</f>
        <v>1</v>
      </c>
      <c r="O865" s="432" t="str">
        <f>usrCode(S865&amp;T865)</f>
        <v>UR</v>
      </c>
      <c r="P865" s="284" t="str">
        <f t="shared" ref="P865:P873" si="535">VLOOKUP(O865,LibProfils,4,FALSE)</f>
        <v>penser</v>
      </c>
      <c r="Q865" s="432" t="str">
        <f>Q864</f>
        <v>U</v>
      </c>
      <c r="R865" s="432" t="str">
        <f>R864</f>
        <v>B</v>
      </c>
      <c r="S865" s="432" t="s">
        <v>3</v>
      </c>
      <c r="T865" s="432" t="s">
        <v>4</v>
      </c>
      <c r="W865" s="478">
        <f t="shared" si="531"/>
        <v>0.73099056744574153</v>
      </c>
      <c r="X865" s="478">
        <f t="shared" si="532"/>
        <v>0.23782856892670209</v>
      </c>
      <c r="Y865" s="478">
        <f t="shared" ref="Y865:Y873" si="536">VLOOKUP(S865,$I$5:$K$9,3,FALSE)</f>
        <v>0.73099056744574153</v>
      </c>
      <c r="Z865" s="478">
        <f t="shared" ref="Z865:Z873" si="537">VLOOKUP(T865,$I$5:$K$9,3,FALSE)</f>
        <v>0.79496353496742456</v>
      </c>
      <c r="AB865" s="446">
        <f>ABS(AVERAGE(W865:X865)-AVERAGE(Y865:Z865))</f>
        <v>0.27856748302036116</v>
      </c>
      <c r="AC865" s="478"/>
    </row>
    <row r="866" spans="1:29" x14ac:dyDescent="0.15">
      <c r="A866" s="432">
        <v>2</v>
      </c>
      <c r="B866" s="457" t="str">
        <f t="shared" ref="B866:B873" si="538">VLOOKUP(A866,$N$865:$O$873,2,FALSE)</f>
        <v>WB</v>
      </c>
      <c r="C866" s="284" t="str">
        <f t="shared" si="533"/>
        <v>intégrer</v>
      </c>
      <c r="D866" s="284" t="str">
        <f t="shared" si="534"/>
        <v>disposer d'une place dans le système</v>
      </c>
      <c r="E866" s="468">
        <f t="shared" ref="E866:E873" si="539">VLOOKUP(A866,$N$854:$AB$862,15,FALSE)</f>
        <v>0.47837336248104606</v>
      </c>
      <c r="F866" s="480"/>
      <c r="N866" s="284">
        <f t="shared" ref="N866:N873" si="540">RANK(AB866,$AB$865:$AB$873)</f>
        <v>7</v>
      </c>
      <c r="O866" s="432" t="str">
        <f t="shared" ref="O866:O873" si="541">usrCode(S866&amp;T866)</f>
        <v>BR</v>
      </c>
      <c r="P866" s="284" t="str">
        <f t="shared" si="535"/>
        <v>obtenir</v>
      </c>
      <c r="Q866" s="432" t="str">
        <f t="shared" ref="Q866:R866" si="542">Q865</f>
        <v>U</v>
      </c>
      <c r="R866" s="432" t="str">
        <f t="shared" si="542"/>
        <v>B</v>
      </c>
      <c r="S866" s="432" t="s">
        <v>2</v>
      </c>
      <c r="T866" s="432" t="s">
        <v>4</v>
      </c>
      <c r="W866" s="478">
        <f t="shared" si="531"/>
        <v>0.73099056744574153</v>
      </c>
      <c r="X866" s="478">
        <f t="shared" si="532"/>
        <v>0.23782856892670209</v>
      </c>
      <c r="Y866" s="478">
        <f t="shared" si="536"/>
        <v>0.23782856892670209</v>
      </c>
      <c r="Z866" s="478">
        <f t="shared" si="537"/>
        <v>0.79496353496742456</v>
      </c>
      <c r="AB866" s="446">
        <f t="shared" ref="AB866:AB873" si="543">ABS(AVERAGE(W866:X866)-AVERAGE(Y866:Z866))</f>
        <v>3.1986483760841455E-2</v>
      </c>
      <c r="AC866" s="478"/>
    </row>
    <row r="867" spans="1:29" x14ac:dyDescent="0.15">
      <c r="A867" s="432">
        <v>3</v>
      </c>
      <c r="B867" s="457" t="str">
        <f t="shared" si="538"/>
        <v>RG</v>
      </c>
      <c r="C867" s="284" t="str">
        <f t="shared" si="533"/>
        <v>agir</v>
      </c>
      <c r="D867" s="284" t="str">
        <f t="shared" si="534"/>
        <v>vivre en mouvement</v>
      </c>
      <c r="E867" s="468">
        <f t="shared" si="539"/>
        <v>0.44638687872020449</v>
      </c>
      <c r="F867" s="480"/>
      <c r="N867" s="284">
        <f t="shared" si="540"/>
        <v>6</v>
      </c>
      <c r="O867" s="432" t="str">
        <f t="shared" si="541"/>
        <v>BG</v>
      </c>
      <c r="P867" s="284" t="str">
        <f t="shared" si="535"/>
        <v>prospérer</v>
      </c>
      <c r="Q867" s="432" t="str">
        <f t="shared" ref="Q867:R867" si="544">Q866</f>
        <v>U</v>
      </c>
      <c r="R867" s="432" t="str">
        <f t="shared" si="544"/>
        <v>B</v>
      </c>
      <c r="S867" s="432" t="s">
        <v>2</v>
      </c>
      <c r="T867" s="432" t="s">
        <v>5</v>
      </c>
      <c r="W867" s="478">
        <f t="shared" si="531"/>
        <v>0.73099056744574153</v>
      </c>
      <c r="X867" s="478">
        <f t="shared" si="532"/>
        <v>0.23782856892670209</v>
      </c>
      <c r="Y867" s="478">
        <f t="shared" si="536"/>
        <v>0.23782856892670209</v>
      </c>
      <c r="Z867" s="478">
        <f t="shared" si="537"/>
        <v>0.58059870525492874</v>
      </c>
      <c r="AB867" s="446">
        <f t="shared" si="543"/>
        <v>7.5195931095406399E-2</v>
      </c>
      <c r="AC867" s="478"/>
    </row>
    <row r="868" spans="1:29" x14ac:dyDescent="0.15">
      <c r="A868" s="432">
        <v>4</v>
      </c>
      <c r="B868" s="457" t="str">
        <f t="shared" si="538"/>
        <v>GU</v>
      </c>
      <c r="C868" s="284" t="str">
        <f t="shared" si="533"/>
        <v>s'adapter</v>
      </c>
      <c r="D868" s="284" t="str">
        <f t="shared" si="534"/>
        <v>savoir vivre en toute facilité</v>
      </c>
      <c r="E868" s="468">
        <f t="shared" si="539"/>
        <v>0.3069882943169327</v>
      </c>
      <c r="F868" s="480"/>
      <c r="N868" s="284">
        <f t="shared" si="540"/>
        <v>3</v>
      </c>
      <c r="O868" s="432" t="str">
        <f t="shared" si="541"/>
        <v>RG</v>
      </c>
      <c r="P868" s="284" t="str">
        <f t="shared" si="535"/>
        <v>agir</v>
      </c>
      <c r="Q868" s="432" t="str">
        <f t="shared" ref="Q868:R868" si="545">Q867</f>
        <v>U</v>
      </c>
      <c r="R868" s="432" t="str">
        <f t="shared" si="545"/>
        <v>B</v>
      </c>
      <c r="S868" s="432" t="s">
        <v>4</v>
      </c>
      <c r="T868" s="432" t="s">
        <v>5</v>
      </c>
      <c r="W868" s="478">
        <f t="shared" si="531"/>
        <v>0.73099056744574153</v>
      </c>
      <c r="X868" s="478">
        <f t="shared" si="532"/>
        <v>0.23782856892670209</v>
      </c>
      <c r="Y868" s="478">
        <f t="shared" si="536"/>
        <v>0.79496353496742456</v>
      </c>
      <c r="Z868" s="478">
        <f t="shared" si="537"/>
        <v>0.58059870525492874</v>
      </c>
      <c r="AB868" s="446">
        <f t="shared" si="543"/>
        <v>0.20337155192495482</v>
      </c>
      <c r="AC868" s="478"/>
    </row>
    <row r="869" spans="1:29" x14ac:dyDescent="0.15">
      <c r="A869" s="432">
        <v>5</v>
      </c>
      <c r="B869" s="457" t="str">
        <f t="shared" si="538"/>
        <v>GW</v>
      </c>
      <c r="C869" s="284" t="str">
        <f t="shared" si="533"/>
        <v>s'entendre</v>
      </c>
      <c r="D869" s="284" t="str">
        <f t="shared" si="534"/>
        <v>cultiver ses relations</v>
      </c>
      <c r="E869" s="468">
        <f t="shared" si="539"/>
        <v>0.27856748302036122</v>
      </c>
      <c r="F869" s="480"/>
      <c r="N869" s="284">
        <f t="shared" si="540"/>
        <v>9</v>
      </c>
      <c r="O869" s="432" t="str">
        <f t="shared" si="541"/>
        <v>RW</v>
      </c>
      <c r="P869" s="284" t="str">
        <f t="shared" si="535"/>
        <v>s'engager</v>
      </c>
      <c r="Q869" s="432" t="str">
        <f>Q868</f>
        <v>U</v>
      </c>
      <c r="R869" s="432" t="str">
        <f>R868</f>
        <v>B</v>
      </c>
      <c r="S869" s="432" t="s">
        <v>4</v>
      </c>
      <c r="T869" s="432" t="s">
        <v>0</v>
      </c>
      <c r="W869" s="478">
        <f t="shared" si="531"/>
        <v>0.73099056744574153</v>
      </c>
      <c r="X869" s="478">
        <f t="shared" si="532"/>
        <v>0.23782856892670209</v>
      </c>
      <c r="Y869" s="478">
        <f t="shared" si="536"/>
        <v>0.79496353496742456</v>
      </c>
      <c r="Z869" s="478">
        <f t="shared" si="537"/>
        <v>0.18098694633355911</v>
      </c>
      <c r="AB869" s="446">
        <f t="shared" si="543"/>
        <v>3.5656724642699755E-3</v>
      </c>
      <c r="AC869" s="478"/>
    </row>
    <row r="870" spans="1:29" x14ac:dyDescent="0.15">
      <c r="A870" s="432">
        <v>6</v>
      </c>
      <c r="B870" s="457" t="str">
        <f t="shared" si="538"/>
        <v>BG</v>
      </c>
      <c r="C870" s="284" t="str">
        <f t="shared" si="533"/>
        <v>prospérer</v>
      </c>
      <c r="D870" s="284" t="str">
        <f t="shared" si="534"/>
        <v>se développer à sa guise</v>
      </c>
      <c r="E870" s="468">
        <f t="shared" si="539"/>
        <v>0.27500181055609124</v>
      </c>
      <c r="F870" s="480"/>
      <c r="N870" s="284">
        <f t="shared" si="540"/>
        <v>5</v>
      </c>
      <c r="O870" s="432" t="str">
        <f t="shared" si="541"/>
        <v>GW</v>
      </c>
      <c r="P870" s="284" t="str">
        <f t="shared" si="535"/>
        <v>s'entendre</v>
      </c>
      <c r="Q870" s="432" t="str">
        <f t="shared" ref="Q870:R870" si="546">Q869</f>
        <v>U</v>
      </c>
      <c r="R870" s="432" t="str">
        <f t="shared" si="546"/>
        <v>B</v>
      </c>
      <c r="S870" s="432" t="s">
        <v>5</v>
      </c>
      <c r="T870" s="432" t="s">
        <v>0</v>
      </c>
      <c r="W870" s="478">
        <f t="shared" si="531"/>
        <v>0.73099056744574153</v>
      </c>
      <c r="X870" s="478">
        <f t="shared" si="532"/>
        <v>0.23782856892670209</v>
      </c>
      <c r="Y870" s="478">
        <f t="shared" si="536"/>
        <v>0.58059870525492874</v>
      </c>
      <c r="Z870" s="478">
        <f t="shared" si="537"/>
        <v>0.18098694633355911</v>
      </c>
      <c r="AB870" s="446">
        <f t="shared" si="543"/>
        <v>0.10361674239197793</v>
      </c>
      <c r="AC870" s="478"/>
    </row>
    <row r="871" spans="1:29" x14ac:dyDescent="0.15">
      <c r="A871" s="432">
        <v>7</v>
      </c>
      <c r="B871" s="457" t="str">
        <f t="shared" si="538"/>
        <v>BR</v>
      </c>
      <c r="C871" s="284" t="str">
        <f t="shared" si="533"/>
        <v>obtenir</v>
      </c>
      <c r="D871" s="284" t="str">
        <f t="shared" si="534"/>
        <v>exaucer ses souhaits</v>
      </c>
      <c r="E871" s="468">
        <f t="shared" si="539"/>
        <v>0.24658099925951976</v>
      </c>
      <c r="F871" s="480"/>
      <c r="N871" s="284">
        <f t="shared" si="540"/>
        <v>4</v>
      </c>
      <c r="O871" s="432" t="str">
        <f t="shared" si="541"/>
        <v>GU</v>
      </c>
      <c r="P871" s="284" t="str">
        <f t="shared" si="535"/>
        <v>s'adapter</v>
      </c>
      <c r="Q871" s="432" t="str">
        <f t="shared" ref="Q871:R871" si="547">Q870</f>
        <v>U</v>
      </c>
      <c r="R871" s="432" t="str">
        <f t="shared" si="547"/>
        <v>B</v>
      </c>
      <c r="S871" s="432" t="s">
        <v>5</v>
      </c>
      <c r="T871" s="432" t="s">
        <v>3</v>
      </c>
      <c r="W871" s="478">
        <f t="shared" si="531"/>
        <v>0.73099056744574153</v>
      </c>
      <c r="X871" s="478">
        <f t="shared" si="532"/>
        <v>0.23782856892670209</v>
      </c>
      <c r="Y871" s="478">
        <f t="shared" si="536"/>
        <v>0.58059870525492874</v>
      </c>
      <c r="Z871" s="478">
        <f t="shared" si="537"/>
        <v>0.73099056744574153</v>
      </c>
      <c r="AB871" s="446">
        <f t="shared" si="543"/>
        <v>0.17138506816411325</v>
      </c>
      <c r="AC871" s="478"/>
    </row>
    <row r="872" spans="1:29" x14ac:dyDescent="0.15">
      <c r="A872" s="432">
        <v>8</v>
      </c>
      <c r="B872" s="457" t="str">
        <f t="shared" si="538"/>
        <v>WU</v>
      </c>
      <c r="C872" s="284" t="str">
        <f t="shared" si="533"/>
        <v>structurer</v>
      </c>
      <c r="D872" s="284" t="str">
        <f t="shared" si="534"/>
        <v>s'assurer d'un monde fonctionnel</v>
      </c>
      <c r="E872" s="468">
        <f t="shared" si="539"/>
        <v>0.19980587946068484</v>
      </c>
      <c r="F872" s="480"/>
      <c r="N872" s="284">
        <f t="shared" si="540"/>
        <v>8</v>
      </c>
      <c r="O872" s="432" t="str">
        <f t="shared" si="541"/>
        <v>WU</v>
      </c>
      <c r="P872" s="284" t="str">
        <f t="shared" si="535"/>
        <v>structurer</v>
      </c>
      <c r="Q872" s="432" t="str">
        <f>Q871</f>
        <v>U</v>
      </c>
      <c r="R872" s="432" t="str">
        <f>R871</f>
        <v>B</v>
      </c>
      <c r="S872" s="432" t="s">
        <v>0</v>
      </c>
      <c r="T872" s="432" t="s">
        <v>3</v>
      </c>
      <c r="W872" s="478">
        <f t="shared" si="531"/>
        <v>0.73099056744574153</v>
      </c>
      <c r="X872" s="478">
        <f t="shared" si="532"/>
        <v>0.23782856892670209</v>
      </c>
      <c r="Y872" s="478">
        <f t="shared" si="536"/>
        <v>0.18098694633355911</v>
      </c>
      <c r="Z872" s="478">
        <f t="shared" si="537"/>
        <v>0.73099056744574153</v>
      </c>
      <c r="AB872" s="446">
        <f t="shared" si="543"/>
        <v>2.842081129657148E-2</v>
      </c>
      <c r="AC872" s="478"/>
    </row>
    <row r="873" spans="1:29" x14ac:dyDescent="0.15">
      <c r="A873" s="432">
        <v>9</v>
      </c>
      <c r="B873" s="457" t="str">
        <f t="shared" si="538"/>
        <v>RW</v>
      </c>
      <c r="C873" s="284" t="str">
        <f t="shared" si="533"/>
        <v>s'engager</v>
      </c>
      <c r="D873" s="284" t="str">
        <f t="shared" si="534"/>
        <v>agir au nom de ce qui est grand</v>
      </c>
      <c r="E873" s="468">
        <f t="shared" si="539"/>
        <v>0.17138506816411331</v>
      </c>
      <c r="F873" s="480"/>
      <c r="N873" s="284">
        <f t="shared" si="540"/>
        <v>2</v>
      </c>
      <c r="O873" s="432" t="str">
        <f t="shared" si="541"/>
        <v>WB</v>
      </c>
      <c r="P873" s="284" t="str">
        <f t="shared" si="535"/>
        <v>intégrer</v>
      </c>
      <c r="Q873" s="432" t="str">
        <f t="shared" ref="Q873:R873" si="548">Q872</f>
        <v>U</v>
      </c>
      <c r="R873" s="432" t="str">
        <f t="shared" si="548"/>
        <v>B</v>
      </c>
      <c r="S873" s="432" t="s">
        <v>0</v>
      </c>
      <c r="T873" s="432" t="s">
        <v>2</v>
      </c>
      <c r="W873" s="478">
        <f t="shared" si="531"/>
        <v>0.73099056744574153</v>
      </c>
      <c r="X873" s="478">
        <f t="shared" si="532"/>
        <v>0.23782856892670209</v>
      </c>
      <c r="Y873" s="478">
        <f t="shared" si="536"/>
        <v>0.18098694633355911</v>
      </c>
      <c r="Z873" s="478">
        <f t="shared" si="537"/>
        <v>0.23782856892670209</v>
      </c>
      <c r="AB873" s="446">
        <f t="shared" si="543"/>
        <v>0.27500181055609124</v>
      </c>
      <c r="AC873" s="478"/>
    </row>
    <row r="874" spans="1:29" x14ac:dyDescent="0.15">
      <c r="E874" s="498"/>
    </row>
    <row r="875" spans="1:29" x14ac:dyDescent="0.15">
      <c r="B875" s="457" t="str">
        <f>Q875&amp;R875</f>
        <v>UR</v>
      </c>
      <c r="C875" s="489" t="str">
        <f>VLOOKUP(B875,LibProfils,5,FALSE)</f>
        <v>faire tournoyer les idées</v>
      </c>
      <c r="E875" s="498"/>
      <c r="F875" s="480"/>
      <c r="Q875" s="457" t="s">
        <v>3</v>
      </c>
      <c r="R875" s="457" t="s">
        <v>4</v>
      </c>
      <c r="W875" s="478">
        <f t="shared" ref="W875:W884" si="549">VLOOKUP(Q875,$I$5:$K$9,3,FALSE)</f>
        <v>0.73099056744574153</v>
      </c>
      <c r="X875" s="478">
        <f t="shared" ref="X875:X884" si="550">VLOOKUP(R875,$I$5:$K$9,3,FALSE)</f>
        <v>0.79496353496742456</v>
      </c>
      <c r="AC875" s="478"/>
    </row>
    <row r="876" spans="1:29" x14ac:dyDescent="0.15">
      <c r="A876" s="432">
        <v>1</v>
      </c>
      <c r="B876" s="457" t="str">
        <f>VLOOKUP(A876,$N$876:$O$884,2,FALSE)</f>
        <v>WB</v>
      </c>
      <c r="C876" s="284" t="str">
        <f t="shared" ref="C876:C884" si="551">VLOOKUP(B876,LibProfils,4,FALSE)</f>
        <v>intégrer</v>
      </c>
      <c r="D876" s="284" t="str">
        <f t="shared" ref="D876:D884" si="552">VLOOKUP(B876,LibProfils,5,FALSE)</f>
        <v>disposer d'une place dans le système</v>
      </c>
      <c r="E876" s="468">
        <f>VLOOKUP(A876,$N$875:$AB$884,15,FALSE)</f>
        <v>0.55356929357645246</v>
      </c>
      <c r="F876" s="480"/>
      <c r="N876" s="284">
        <f>RANK(AB876,$AB$876:$AB$884)</f>
        <v>7</v>
      </c>
      <c r="O876" s="432" t="str">
        <f>usrCode(S876&amp;T876)</f>
        <v>BR</v>
      </c>
      <c r="P876" s="284" t="str">
        <f t="shared" ref="P876:P884" si="553">VLOOKUP(O876,LibProfils,4,FALSE)</f>
        <v>obtenir</v>
      </c>
      <c r="Q876" s="432" t="str">
        <f>Q875</f>
        <v>U</v>
      </c>
      <c r="R876" s="432" t="str">
        <f>R875</f>
        <v>R</v>
      </c>
      <c r="S876" s="432" t="s">
        <v>2</v>
      </c>
      <c r="T876" s="432" t="s">
        <v>4</v>
      </c>
      <c r="W876" s="478">
        <f t="shared" si="549"/>
        <v>0.73099056744574153</v>
      </c>
      <c r="X876" s="478">
        <f t="shared" si="550"/>
        <v>0.79496353496742456</v>
      </c>
      <c r="Y876" s="478">
        <f t="shared" ref="Y876:Y884" si="554">VLOOKUP(S876,$I$5:$K$9,3,FALSE)</f>
        <v>0.23782856892670209</v>
      </c>
      <c r="Z876" s="478">
        <f t="shared" ref="Z876:Z884" si="555">VLOOKUP(T876,$I$5:$K$9,3,FALSE)</f>
        <v>0.79496353496742456</v>
      </c>
      <c r="AB876" s="446">
        <f>ABS(AVERAGE(W876:X876)-AVERAGE(Y876:Z876))</f>
        <v>0.24658099925951971</v>
      </c>
      <c r="AC876" s="478"/>
    </row>
    <row r="877" spans="1:29" x14ac:dyDescent="0.15">
      <c r="A877" s="432">
        <v>2</v>
      </c>
      <c r="B877" s="457" t="str">
        <f t="shared" ref="B877:B884" si="556">VLOOKUP(A877,$N$876:$O$884,2,FALSE)</f>
        <v>GW</v>
      </c>
      <c r="C877" s="284" t="str">
        <f t="shared" si="551"/>
        <v>s'entendre</v>
      </c>
      <c r="D877" s="284" t="str">
        <f t="shared" si="552"/>
        <v>cultiver ses relations</v>
      </c>
      <c r="E877" s="468">
        <f t="shared" ref="E877:E884" si="557">VLOOKUP(A877,$N$875:$AB$884,15,FALSE)</f>
        <v>0.3821842254123391</v>
      </c>
      <c r="F877" s="480"/>
      <c r="N877" s="284">
        <f t="shared" ref="N877:N884" si="558">RANK(AB877,$AB$876:$AB$884)</f>
        <v>3</v>
      </c>
      <c r="O877" s="432" t="str">
        <f t="shared" ref="O877:O884" si="559">usrCode(S877&amp;T877)</f>
        <v>BG</v>
      </c>
      <c r="P877" s="284" t="str">
        <f t="shared" si="553"/>
        <v>prospérer</v>
      </c>
      <c r="Q877" s="432" t="str">
        <f t="shared" ref="Q877:R877" si="560">Q876</f>
        <v>U</v>
      </c>
      <c r="R877" s="432" t="str">
        <f t="shared" si="560"/>
        <v>R</v>
      </c>
      <c r="S877" s="432" t="s">
        <v>2</v>
      </c>
      <c r="T877" s="432" t="s">
        <v>5</v>
      </c>
      <c r="W877" s="478">
        <f t="shared" si="549"/>
        <v>0.73099056744574153</v>
      </c>
      <c r="X877" s="478">
        <f t="shared" si="550"/>
        <v>0.79496353496742456</v>
      </c>
      <c r="Y877" s="478">
        <f t="shared" si="554"/>
        <v>0.23782856892670209</v>
      </c>
      <c r="Z877" s="478">
        <f t="shared" si="555"/>
        <v>0.58059870525492874</v>
      </c>
      <c r="AB877" s="446">
        <f t="shared" ref="AB877:AB884" si="561">ABS(AVERAGE(W877:X877)-AVERAGE(Y877:Z877))</f>
        <v>0.35376341411576756</v>
      </c>
      <c r="AC877" s="478"/>
    </row>
    <row r="878" spans="1:29" x14ac:dyDescent="0.15">
      <c r="A878" s="432">
        <v>3</v>
      </c>
      <c r="B878" s="457" t="str">
        <f t="shared" si="556"/>
        <v>BG</v>
      </c>
      <c r="C878" s="284" t="str">
        <f t="shared" si="551"/>
        <v>prospérer</v>
      </c>
      <c r="D878" s="284" t="str">
        <f t="shared" si="552"/>
        <v>se développer à sa guise</v>
      </c>
      <c r="E878" s="468">
        <f t="shared" si="557"/>
        <v>0.35376341411576756</v>
      </c>
      <c r="F878" s="480"/>
      <c r="N878" s="284">
        <f t="shared" si="558"/>
        <v>9</v>
      </c>
      <c r="O878" s="432" t="str">
        <f t="shared" si="559"/>
        <v>RG</v>
      </c>
      <c r="P878" s="284" t="str">
        <f t="shared" si="553"/>
        <v>agir</v>
      </c>
      <c r="Q878" s="432" t="str">
        <f t="shared" ref="Q878:R878" si="562">Q877</f>
        <v>U</v>
      </c>
      <c r="R878" s="432" t="str">
        <f t="shared" si="562"/>
        <v>R</v>
      </c>
      <c r="S878" s="432" t="s">
        <v>4</v>
      </c>
      <c r="T878" s="432" t="s">
        <v>5</v>
      </c>
      <c r="W878" s="478">
        <f t="shared" si="549"/>
        <v>0.73099056744574153</v>
      </c>
      <c r="X878" s="478">
        <f t="shared" si="550"/>
        <v>0.79496353496742456</v>
      </c>
      <c r="Y878" s="478">
        <f t="shared" si="554"/>
        <v>0.79496353496742456</v>
      </c>
      <c r="Z878" s="478">
        <f t="shared" si="555"/>
        <v>0.58059870525492874</v>
      </c>
      <c r="AB878" s="446">
        <f t="shared" si="561"/>
        <v>7.5195931095406343E-2</v>
      </c>
      <c r="AC878" s="478"/>
    </row>
    <row r="879" spans="1:29" x14ac:dyDescent="0.15">
      <c r="A879" s="432">
        <v>4</v>
      </c>
      <c r="B879" s="457" t="str">
        <f t="shared" si="556"/>
        <v>WU</v>
      </c>
      <c r="C879" s="284" t="str">
        <f t="shared" si="551"/>
        <v>structurer</v>
      </c>
      <c r="D879" s="284" t="str">
        <f t="shared" si="552"/>
        <v>s'assurer d'un monde fonctionnel</v>
      </c>
      <c r="E879" s="468">
        <f t="shared" si="557"/>
        <v>0.30698829431693264</v>
      </c>
      <c r="F879" s="480"/>
      <c r="N879" s="284">
        <f t="shared" si="558"/>
        <v>6</v>
      </c>
      <c r="O879" s="432" t="str">
        <f t="shared" si="559"/>
        <v>RW</v>
      </c>
      <c r="P879" s="284" t="str">
        <f t="shared" si="553"/>
        <v>s'engager</v>
      </c>
      <c r="Q879" s="432" t="str">
        <f t="shared" ref="Q879:R879" si="563">Q878</f>
        <v>U</v>
      </c>
      <c r="R879" s="432" t="str">
        <f t="shared" si="563"/>
        <v>R</v>
      </c>
      <c r="S879" s="432" t="s">
        <v>4</v>
      </c>
      <c r="T879" s="432" t="s">
        <v>0</v>
      </c>
      <c r="W879" s="478">
        <f t="shared" si="549"/>
        <v>0.73099056744574153</v>
      </c>
      <c r="X879" s="478">
        <f t="shared" si="550"/>
        <v>0.79496353496742456</v>
      </c>
      <c r="Y879" s="478">
        <f t="shared" si="554"/>
        <v>0.79496353496742456</v>
      </c>
      <c r="Z879" s="478">
        <f t="shared" si="555"/>
        <v>0.18098694633355911</v>
      </c>
      <c r="AB879" s="446">
        <f t="shared" si="561"/>
        <v>0.27500181055609119</v>
      </c>
      <c r="AC879" s="478"/>
    </row>
    <row r="880" spans="1:29" x14ac:dyDescent="0.15">
      <c r="A880" s="432">
        <v>5</v>
      </c>
      <c r="B880" s="457" t="str">
        <f t="shared" si="556"/>
        <v>UB</v>
      </c>
      <c r="C880" s="284" t="str">
        <f t="shared" si="551"/>
        <v>réussir</v>
      </c>
      <c r="D880" s="284" t="str">
        <f t="shared" si="552"/>
        <v>atteindre ses objectifs</v>
      </c>
      <c r="E880" s="468">
        <f t="shared" si="557"/>
        <v>0.27856748302036116</v>
      </c>
      <c r="F880" s="480"/>
      <c r="N880" s="284">
        <f t="shared" si="558"/>
        <v>2</v>
      </c>
      <c r="O880" s="432" t="str">
        <f t="shared" si="559"/>
        <v>GW</v>
      </c>
      <c r="P880" s="284" t="str">
        <f t="shared" si="553"/>
        <v>s'entendre</v>
      </c>
      <c r="Q880" s="432" t="str">
        <f>Q879</f>
        <v>U</v>
      </c>
      <c r="R880" s="432" t="str">
        <f>R879</f>
        <v>R</v>
      </c>
      <c r="S880" s="432" t="s">
        <v>5</v>
      </c>
      <c r="T880" s="432" t="s">
        <v>0</v>
      </c>
      <c r="W880" s="478">
        <f t="shared" si="549"/>
        <v>0.73099056744574153</v>
      </c>
      <c r="X880" s="478">
        <f t="shared" si="550"/>
        <v>0.79496353496742456</v>
      </c>
      <c r="Y880" s="478">
        <f t="shared" si="554"/>
        <v>0.58059870525492874</v>
      </c>
      <c r="Z880" s="478">
        <f t="shared" si="555"/>
        <v>0.18098694633355911</v>
      </c>
      <c r="AB880" s="446">
        <f t="shared" si="561"/>
        <v>0.3821842254123391</v>
      </c>
      <c r="AC880" s="478"/>
    </row>
    <row r="881" spans="1:29" x14ac:dyDescent="0.15">
      <c r="A881" s="432">
        <v>6</v>
      </c>
      <c r="B881" s="457" t="str">
        <f t="shared" si="556"/>
        <v>RW</v>
      </c>
      <c r="C881" s="284" t="str">
        <f t="shared" si="551"/>
        <v>s'engager</v>
      </c>
      <c r="D881" s="284" t="str">
        <f t="shared" si="552"/>
        <v>agir au nom de ce qui est grand</v>
      </c>
      <c r="E881" s="468">
        <f t="shared" si="557"/>
        <v>0.27500181055609119</v>
      </c>
      <c r="F881" s="480"/>
      <c r="N881" s="284">
        <f t="shared" si="558"/>
        <v>8</v>
      </c>
      <c r="O881" s="432" t="str">
        <f t="shared" si="559"/>
        <v>GU</v>
      </c>
      <c r="P881" s="284" t="str">
        <f t="shared" si="553"/>
        <v>s'adapter</v>
      </c>
      <c r="Q881" s="432" t="str">
        <f t="shared" ref="Q881:R881" si="564">Q880</f>
        <v>U</v>
      </c>
      <c r="R881" s="432" t="str">
        <f t="shared" si="564"/>
        <v>R</v>
      </c>
      <c r="S881" s="432" t="s">
        <v>5</v>
      </c>
      <c r="T881" s="432" t="s">
        <v>3</v>
      </c>
      <c r="W881" s="478">
        <f t="shared" si="549"/>
        <v>0.73099056744574153</v>
      </c>
      <c r="X881" s="478">
        <f t="shared" si="550"/>
        <v>0.79496353496742456</v>
      </c>
      <c r="Y881" s="478">
        <f t="shared" si="554"/>
        <v>0.58059870525492874</v>
      </c>
      <c r="Z881" s="478">
        <f t="shared" si="555"/>
        <v>0.73099056744574153</v>
      </c>
      <c r="AB881" s="446">
        <f t="shared" si="561"/>
        <v>0.10718241485624791</v>
      </c>
      <c r="AC881" s="478"/>
    </row>
    <row r="882" spans="1:29" x14ac:dyDescent="0.15">
      <c r="A882" s="432">
        <v>7</v>
      </c>
      <c r="B882" s="457" t="str">
        <f t="shared" si="556"/>
        <v>BR</v>
      </c>
      <c r="C882" s="284" t="str">
        <f t="shared" si="551"/>
        <v>obtenir</v>
      </c>
      <c r="D882" s="284" t="str">
        <f t="shared" si="552"/>
        <v>exaucer ses souhaits</v>
      </c>
      <c r="E882" s="468">
        <f t="shared" si="557"/>
        <v>0.24658099925951971</v>
      </c>
      <c r="F882" s="480"/>
      <c r="N882" s="284">
        <f t="shared" si="558"/>
        <v>4</v>
      </c>
      <c r="O882" s="432" t="str">
        <f t="shared" si="559"/>
        <v>WU</v>
      </c>
      <c r="P882" s="284" t="str">
        <f t="shared" si="553"/>
        <v>structurer</v>
      </c>
      <c r="Q882" s="432" t="str">
        <f t="shared" ref="Q882:R882" si="565">Q881</f>
        <v>U</v>
      </c>
      <c r="R882" s="432" t="str">
        <f t="shared" si="565"/>
        <v>R</v>
      </c>
      <c r="S882" s="432" t="s">
        <v>0</v>
      </c>
      <c r="T882" s="432" t="s">
        <v>3</v>
      </c>
      <c r="W882" s="478">
        <f t="shared" si="549"/>
        <v>0.73099056744574153</v>
      </c>
      <c r="X882" s="478">
        <f t="shared" si="550"/>
        <v>0.79496353496742456</v>
      </c>
      <c r="Y882" s="478">
        <f t="shared" si="554"/>
        <v>0.18098694633355911</v>
      </c>
      <c r="Z882" s="478">
        <f t="shared" si="555"/>
        <v>0.73099056744574153</v>
      </c>
      <c r="AB882" s="446">
        <f t="shared" si="561"/>
        <v>0.30698829431693264</v>
      </c>
      <c r="AC882" s="478"/>
    </row>
    <row r="883" spans="1:29" x14ac:dyDescent="0.15">
      <c r="A883" s="432">
        <v>8</v>
      </c>
      <c r="B883" s="457" t="str">
        <f t="shared" si="556"/>
        <v>GU</v>
      </c>
      <c r="C883" s="284" t="str">
        <f t="shared" si="551"/>
        <v>s'adapter</v>
      </c>
      <c r="D883" s="284" t="str">
        <f t="shared" si="552"/>
        <v>savoir vivre en toute facilité</v>
      </c>
      <c r="E883" s="468">
        <f t="shared" si="557"/>
        <v>0.10718241485624791</v>
      </c>
      <c r="F883" s="480"/>
      <c r="N883" s="284">
        <f t="shared" si="558"/>
        <v>1</v>
      </c>
      <c r="O883" s="432" t="str">
        <f t="shared" si="559"/>
        <v>WB</v>
      </c>
      <c r="P883" s="284" t="str">
        <f t="shared" si="553"/>
        <v>intégrer</v>
      </c>
      <c r="Q883" s="432" t="str">
        <f>Q882</f>
        <v>U</v>
      </c>
      <c r="R883" s="432" t="str">
        <f>R882</f>
        <v>R</v>
      </c>
      <c r="S883" s="432" t="s">
        <v>0</v>
      </c>
      <c r="T883" s="432" t="s">
        <v>2</v>
      </c>
      <c r="W883" s="478">
        <f t="shared" si="549"/>
        <v>0.73099056744574153</v>
      </c>
      <c r="X883" s="478">
        <f t="shared" si="550"/>
        <v>0.79496353496742456</v>
      </c>
      <c r="Y883" s="478">
        <f t="shared" si="554"/>
        <v>0.18098694633355911</v>
      </c>
      <c r="Z883" s="478">
        <f t="shared" si="555"/>
        <v>0.23782856892670209</v>
      </c>
      <c r="AB883" s="446">
        <f t="shared" si="561"/>
        <v>0.55356929357645246</v>
      </c>
      <c r="AC883" s="478"/>
    </row>
    <row r="884" spans="1:29" x14ac:dyDescent="0.15">
      <c r="A884" s="432">
        <v>9</v>
      </c>
      <c r="B884" s="457" t="str">
        <f t="shared" si="556"/>
        <v>RG</v>
      </c>
      <c r="C884" s="284" t="str">
        <f t="shared" si="551"/>
        <v>agir</v>
      </c>
      <c r="D884" s="284" t="str">
        <f t="shared" si="552"/>
        <v>vivre en mouvement</v>
      </c>
      <c r="E884" s="468">
        <f t="shared" si="557"/>
        <v>7.5195931095406343E-2</v>
      </c>
      <c r="F884" s="480"/>
      <c r="N884" s="284">
        <f t="shared" si="558"/>
        <v>5</v>
      </c>
      <c r="O884" s="432" t="str">
        <f t="shared" si="559"/>
        <v>UB</v>
      </c>
      <c r="P884" s="284" t="str">
        <f t="shared" si="553"/>
        <v>réussir</v>
      </c>
      <c r="Q884" s="432" t="str">
        <f t="shared" ref="Q884:R884" si="566">Q883</f>
        <v>U</v>
      </c>
      <c r="R884" s="432" t="str">
        <f t="shared" si="566"/>
        <v>R</v>
      </c>
      <c r="S884" s="432" t="s">
        <v>3</v>
      </c>
      <c r="T884" s="432" t="s">
        <v>2</v>
      </c>
      <c r="W884" s="478">
        <f t="shared" si="549"/>
        <v>0.73099056744574153</v>
      </c>
      <c r="X884" s="478">
        <f t="shared" si="550"/>
        <v>0.79496353496742456</v>
      </c>
      <c r="Y884" s="478">
        <f t="shared" si="554"/>
        <v>0.73099056744574153</v>
      </c>
      <c r="Z884" s="478">
        <f t="shared" si="555"/>
        <v>0.23782856892670209</v>
      </c>
      <c r="AB884" s="446">
        <f t="shared" si="561"/>
        <v>0.27856748302036116</v>
      </c>
      <c r="AC884" s="478"/>
    </row>
    <row r="885" spans="1:29" x14ac:dyDescent="0.15">
      <c r="E885" s="498"/>
    </row>
    <row r="886" spans="1:29" x14ac:dyDescent="0.15">
      <c r="B886" s="457" t="str">
        <f>Q886&amp;R886</f>
        <v>BR</v>
      </c>
      <c r="C886" s="489" t="str">
        <f>VLOOKUP(B886,LibProfils,5,FALSE)</f>
        <v>exaucer ses souhaits</v>
      </c>
      <c r="E886" s="498"/>
      <c r="F886" s="480"/>
      <c r="Q886" s="457" t="s">
        <v>2</v>
      </c>
      <c r="R886" s="457" t="s">
        <v>4</v>
      </c>
      <c r="W886" s="478">
        <f t="shared" ref="W886:W895" si="567">VLOOKUP(Q886,$I$5:$K$9,3,FALSE)</f>
        <v>0.23782856892670209</v>
      </c>
      <c r="X886" s="478">
        <f t="shared" ref="X886:X895" si="568">VLOOKUP(R886,$I$5:$K$9,3,FALSE)</f>
        <v>0.79496353496742456</v>
      </c>
      <c r="AC886" s="478"/>
    </row>
    <row r="887" spans="1:29" x14ac:dyDescent="0.15">
      <c r="A887" s="432">
        <v>1</v>
      </c>
      <c r="B887" s="457" t="str">
        <f>VLOOKUP(A887,$N$887:$O$895,2,FALSE)</f>
        <v>WB</v>
      </c>
      <c r="C887" s="284" t="str">
        <f t="shared" ref="C887:C895" si="569">VLOOKUP(B887,LibProfils,4,FALSE)</f>
        <v>intégrer</v>
      </c>
      <c r="D887" s="284" t="str">
        <f t="shared" ref="D887:D895" si="570">VLOOKUP(B887,LibProfils,5,FALSE)</f>
        <v>disposer d'une place dans le système</v>
      </c>
      <c r="E887" s="468">
        <f>VLOOKUP(A887,$N$887:$AB$895,15,FALSE)</f>
        <v>0.3069882943169327</v>
      </c>
      <c r="F887" s="480"/>
      <c r="N887" s="284">
        <f>RANK(AB887,$AB$887:$AB$895)</f>
        <v>6</v>
      </c>
      <c r="O887" s="432" t="str">
        <f>usrCode(S887&amp;T887)</f>
        <v>BG</v>
      </c>
      <c r="P887" s="284" t="str">
        <f t="shared" ref="P887:P895" si="571">VLOOKUP(O887,LibProfils,4,FALSE)</f>
        <v>prospérer</v>
      </c>
      <c r="Q887" s="432" t="str">
        <f>Q886</f>
        <v>B</v>
      </c>
      <c r="R887" s="432" t="str">
        <f>R886</f>
        <v>R</v>
      </c>
      <c r="S887" s="432" t="s">
        <v>2</v>
      </c>
      <c r="T887" s="432" t="s">
        <v>5</v>
      </c>
      <c r="W887" s="478">
        <f t="shared" si="567"/>
        <v>0.23782856892670209</v>
      </c>
      <c r="X887" s="478">
        <f t="shared" si="568"/>
        <v>0.79496353496742456</v>
      </c>
      <c r="Y887" s="478">
        <f t="shared" ref="Y887:Y895" si="572">VLOOKUP(S887,$I$5:$K$9,3,FALSE)</f>
        <v>0.23782856892670209</v>
      </c>
      <c r="Z887" s="478">
        <f t="shared" ref="Z887:Z895" si="573">VLOOKUP(T887,$I$5:$K$9,3,FALSE)</f>
        <v>0.58059870525492874</v>
      </c>
      <c r="AB887" s="446">
        <f>ABS(AVERAGE(W887:X887)-AVERAGE(Y887:Z887))</f>
        <v>0.10718241485624785</v>
      </c>
      <c r="AC887" s="478"/>
    </row>
    <row r="888" spans="1:29" x14ac:dyDescent="0.15">
      <c r="A888" s="432">
        <v>2</v>
      </c>
      <c r="B888" s="457" t="str">
        <f t="shared" ref="B888:B895" si="574">VLOOKUP(A888,$N$887:$O$895,2,FALSE)</f>
        <v>UR</v>
      </c>
      <c r="C888" s="284" t="str">
        <f t="shared" si="569"/>
        <v>penser</v>
      </c>
      <c r="D888" s="284" t="str">
        <f t="shared" si="570"/>
        <v>faire tournoyer les idées</v>
      </c>
      <c r="E888" s="468">
        <f t="shared" ref="E888:E895" si="575">VLOOKUP(A888,$N$887:$AB$895,15,FALSE)</f>
        <v>0.24658099925951971</v>
      </c>
      <c r="F888" s="480"/>
      <c r="N888" s="284">
        <f t="shared" ref="N888:N895" si="576">RANK(AB888,$AB$887:$AB$895)</f>
        <v>3</v>
      </c>
      <c r="O888" s="432" t="str">
        <f t="shared" ref="O888:O895" si="577">usrCode(S888&amp;T888)</f>
        <v>RG</v>
      </c>
      <c r="P888" s="284" t="str">
        <f t="shared" si="571"/>
        <v>agir</v>
      </c>
      <c r="Q888" s="432" t="str">
        <f t="shared" ref="Q888:R888" si="578">Q887</f>
        <v>B</v>
      </c>
      <c r="R888" s="432" t="str">
        <f t="shared" si="578"/>
        <v>R</v>
      </c>
      <c r="S888" s="432" t="s">
        <v>4</v>
      </c>
      <c r="T888" s="432" t="s">
        <v>5</v>
      </c>
      <c r="W888" s="478">
        <f t="shared" si="567"/>
        <v>0.23782856892670209</v>
      </c>
      <c r="X888" s="478">
        <f t="shared" si="568"/>
        <v>0.79496353496742456</v>
      </c>
      <c r="Y888" s="478">
        <f t="shared" si="572"/>
        <v>0.79496353496742456</v>
      </c>
      <c r="Z888" s="478">
        <f t="shared" si="573"/>
        <v>0.58059870525492874</v>
      </c>
      <c r="AB888" s="446">
        <f t="shared" ref="AB888:AB895" si="579">ABS(AVERAGE(W888:X888)-AVERAGE(Y888:Z888))</f>
        <v>0.17138506816411336</v>
      </c>
      <c r="AC888" s="478"/>
    </row>
    <row r="889" spans="1:29" x14ac:dyDescent="0.15">
      <c r="A889" s="432">
        <v>3</v>
      </c>
      <c r="B889" s="457" t="str">
        <f t="shared" si="574"/>
        <v>RG</v>
      </c>
      <c r="C889" s="284" t="str">
        <f t="shared" si="569"/>
        <v>agir</v>
      </c>
      <c r="D889" s="284" t="str">
        <f t="shared" si="570"/>
        <v>vivre en mouvement</v>
      </c>
      <c r="E889" s="468">
        <f t="shared" si="575"/>
        <v>0.17138506816411336</v>
      </c>
      <c r="F889" s="480"/>
      <c r="N889" s="284">
        <f t="shared" si="576"/>
        <v>9</v>
      </c>
      <c r="O889" s="432" t="str">
        <f t="shared" si="577"/>
        <v>RW</v>
      </c>
      <c r="P889" s="284" t="str">
        <f t="shared" si="571"/>
        <v>s'engager</v>
      </c>
      <c r="Q889" s="432" t="str">
        <f t="shared" ref="Q889:R889" si="580">Q888</f>
        <v>B</v>
      </c>
      <c r="R889" s="432" t="str">
        <f t="shared" si="580"/>
        <v>R</v>
      </c>
      <c r="S889" s="432" t="s">
        <v>4</v>
      </c>
      <c r="T889" s="432" t="s">
        <v>0</v>
      </c>
      <c r="W889" s="478">
        <f t="shared" si="567"/>
        <v>0.23782856892670209</v>
      </c>
      <c r="X889" s="478">
        <f t="shared" si="568"/>
        <v>0.79496353496742456</v>
      </c>
      <c r="Y889" s="478">
        <f t="shared" si="572"/>
        <v>0.79496353496742456</v>
      </c>
      <c r="Z889" s="478">
        <f t="shared" si="573"/>
        <v>0.18098694633355911</v>
      </c>
      <c r="AB889" s="446">
        <f t="shared" si="579"/>
        <v>2.842081129657148E-2</v>
      </c>
      <c r="AC889" s="478"/>
    </row>
    <row r="890" spans="1:29" x14ac:dyDescent="0.15">
      <c r="A890" s="432">
        <v>4</v>
      </c>
      <c r="B890" s="457" t="str">
        <f t="shared" si="574"/>
        <v>GU</v>
      </c>
      <c r="C890" s="284" t="str">
        <f t="shared" si="569"/>
        <v>s'adapter</v>
      </c>
      <c r="D890" s="284" t="str">
        <f t="shared" si="570"/>
        <v>savoir vivre en toute facilité</v>
      </c>
      <c r="E890" s="468">
        <f t="shared" si="575"/>
        <v>0.1393985844032718</v>
      </c>
      <c r="F890" s="480"/>
      <c r="N890" s="284">
        <f t="shared" si="576"/>
        <v>5</v>
      </c>
      <c r="O890" s="432" t="str">
        <f t="shared" si="577"/>
        <v>GW</v>
      </c>
      <c r="P890" s="284" t="str">
        <f t="shared" si="571"/>
        <v>s'entendre</v>
      </c>
      <c r="Q890" s="432" t="str">
        <f t="shared" ref="Q890:R890" si="581">Q889</f>
        <v>B</v>
      </c>
      <c r="R890" s="432" t="str">
        <f t="shared" si="581"/>
        <v>R</v>
      </c>
      <c r="S890" s="432" t="s">
        <v>5</v>
      </c>
      <c r="T890" s="432" t="s">
        <v>0</v>
      </c>
      <c r="W890" s="478">
        <f t="shared" si="567"/>
        <v>0.23782856892670209</v>
      </c>
      <c r="X890" s="478">
        <f t="shared" si="568"/>
        <v>0.79496353496742456</v>
      </c>
      <c r="Y890" s="478">
        <f t="shared" si="572"/>
        <v>0.58059870525492874</v>
      </c>
      <c r="Z890" s="478">
        <f t="shared" si="573"/>
        <v>0.18098694633355911</v>
      </c>
      <c r="AB890" s="446">
        <f t="shared" si="579"/>
        <v>0.13560322615281939</v>
      </c>
      <c r="AC890" s="478"/>
    </row>
    <row r="891" spans="1:29" x14ac:dyDescent="0.15">
      <c r="A891" s="432">
        <v>5</v>
      </c>
      <c r="B891" s="457" t="str">
        <f t="shared" si="574"/>
        <v>GW</v>
      </c>
      <c r="C891" s="284" t="str">
        <f t="shared" si="569"/>
        <v>s'entendre</v>
      </c>
      <c r="D891" s="284" t="str">
        <f t="shared" si="570"/>
        <v>cultiver ses relations</v>
      </c>
      <c r="E891" s="468">
        <f t="shared" si="575"/>
        <v>0.13560322615281939</v>
      </c>
      <c r="F891" s="480"/>
      <c r="N891" s="284">
        <f t="shared" si="576"/>
        <v>4</v>
      </c>
      <c r="O891" s="432" t="str">
        <f t="shared" si="577"/>
        <v>GU</v>
      </c>
      <c r="P891" s="284" t="str">
        <f t="shared" si="571"/>
        <v>s'adapter</v>
      </c>
      <c r="Q891" s="432" t="str">
        <f>Q890</f>
        <v>B</v>
      </c>
      <c r="R891" s="432" t="str">
        <f>R890</f>
        <v>R</v>
      </c>
      <c r="S891" s="432" t="s">
        <v>5</v>
      </c>
      <c r="T891" s="432" t="s">
        <v>3</v>
      </c>
      <c r="W891" s="478">
        <f t="shared" si="567"/>
        <v>0.23782856892670209</v>
      </c>
      <c r="X891" s="478">
        <f t="shared" si="568"/>
        <v>0.79496353496742456</v>
      </c>
      <c r="Y891" s="478">
        <f t="shared" si="572"/>
        <v>0.58059870525492874</v>
      </c>
      <c r="Z891" s="478">
        <f t="shared" si="573"/>
        <v>0.73099056744574153</v>
      </c>
      <c r="AB891" s="446">
        <f t="shared" si="579"/>
        <v>0.1393985844032718</v>
      </c>
      <c r="AC891" s="478"/>
    </row>
    <row r="892" spans="1:29" x14ac:dyDescent="0.15">
      <c r="A892" s="432">
        <v>6</v>
      </c>
      <c r="B892" s="457" t="str">
        <f t="shared" si="574"/>
        <v>BG</v>
      </c>
      <c r="C892" s="284" t="str">
        <f t="shared" si="569"/>
        <v>prospérer</v>
      </c>
      <c r="D892" s="284" t="str">
        <f t="shared" si="570"/>
        <v>se développer à sa guise</v>
      </c>
      <c r="E892" s="468">
        <f t="shared" si="575"/>
        <v>0.10718241485624785</v>
      </c>
      <c r="F892" s="480"/>
      <c r="N892" s="284">
        <f t="shared" si="576"/>
        <v>7</v>
      </c>
      <c r="O892" s="432" t="str">
        <f t="shared" si="577"/>
        <v>WU</v>
      </c>
      <c r="P892" s="284" t="str">
        <f t="shared" si="571"/>
        <v>structurer</v>
      </c>
      <c r="Q892" s="432" t="str">
        <f t="shared" ref="Q892:R892" si="582">Q891</f>
        <v>B</v>
      </c>
      <c r="R892" s="432" t="str">
        <f t="shared" si="582"/>
        <v>R</v>
      </c>
      <c r="S892" s="432" t="s">
        <v>0</v>
      </c>
      <c r="T892" s="432" t="s">
        <v>3</v>
      </c>
      <c r="W892" s="478">
        <f t="shared" si="567"/>
        <v>0.23782856892670209</v>
      </c>
      <c r="X892" s="478">
        <f t="shared" si="568"/>
        <v>0.79496353496742456</v>
      </c>
      <c r="Y892" s="478">
        <f t="shared" si="572"/>
        <v>0.18098694633355911</v>
      </c>
      <c r="Z892" s="478">
        <f t="shared" si="573"/>
        <v>0.73099056744574153</v>
      </c>
      <c r="AB892" s="446">
        <f t="shared" si="579"/>
        <v>6.0407295057412935E-2</v>
      </c>
      <c r="AC892" s="478"/>
    </row>
    <row r="893" spans="1:29" x14ac:dyDescent="0.15">
      <c r="A893" s="432">
        <v>7</v>
      </c>
      <c r="B893" s="457" t="str">
        <f t="shared" si="574"/>
        <v>WU</v>
      </c>
      <c r="C893" s="284" t="str">
        <f t="shared" si="569"/>
        <v>structurer</v>
      </c>
      <c r="D893" s="284" t="str">
        <f t="shared" si="570"/>
        <v>s'assurer d'un monde fonctionnel</v>
      </c>
      <c r="E893" s="468">
        <f t="shared" si="575"/>
        <v>6.0407295057412935E-2</v>
      </c>
      <c r="F893" s="480"/>
      <c r="N893" s="284">
        <f t="shared" si="576"/>
        <v>1</v>
      </c>
      <c r="O893" s="432" t="str">
        <f t="shared" si="577"/>
        <v>WB</v>
      </c>
      <c r="P893" s="284" t="str">
        <f t="shared" si="571"/>
        <v>intégrer</v>
      </c>
      <c r="Q893" s="432" t="str">
        <f t="shared" ref="Q893:R893" si="583">Q892</f>
        <v>B</v>
      </c>
      <c r="R893" s="432" t="str">
        <f t="shared" si="583"/>
        <v>R</v>
      </c>
      <c r="S893" s="432" t="s">
        <v>0</v>
      </c>
      <c r="T893" s="432" t="s">
        <v>2</v>
      </c>
      <c r="W893" s="478">
        <f t="shared" si="567"/>
        <v>0.23782856892670209</v>
      </c>
      <c r="X893" s="478">
        <f t="shared" si="568"/>
        <v>0.79496353496742456</v>
      </c>
      <c r="Y893" s="478">
        <f t="shared" si="572"/>
        <v>0.18098694633355911</v>
      </c>
      <c r="Z893" s="478">
        <f t="shared" si="573"/>
        <v>0.23782856892670209</v>
      </c>
      <c r="AB893" s="446">
        <f t="shared" si="579"/>
        <v>0.3069882943169327</v>
      </c>
      <c r="AC893" s="478"/>
    </row>
    <row r="894" spans="1:29" x14ac:dyDescent="0.15">
      <c r="A894" s="432">
        <v>8</v>
      </c>
      <c r="B894" s="457" t="str">
        <f t="shared" si="574"/>
        <v>UB</v>
      </c>
      <c r="C894" s="284" t="str">
        <f t="shared" si="569"/>
        <v>réussir</v>
      </c>
      <c r="D894" s="284" t="str">
        <f t="shared" si="570"/>
        <v>atteindre ses objectifs</v>
      </c>
      <c r="E894" s="468">
        <f t="shared" si="575"/>
        <v>3.1986483760841455E-2</v>
      </c>
      <c r="F894" s="480"/>
      <c r="N894" s="284">
        <f t="shared" si="576"/>
        <v>8</v>
      </c>
      <c r="O894" s="432" t="str">
        <f t="shared" si="577"/>
        <v>UB</v>
      </c>
      <c r="P894" s="284" t="str">
        <f t="shared" si="571"/>
        <v>réussir</v>
      </c>
      <c r="Q894" s="432" t="str">
        <f>Q893</f>
        <v>B</v>
      </c>
      <c r="R894" s="432" t="str">
        <f>R893</f>
        <v>R</v>
      </c>
      <c r="S894" s="432" t="s">
        <v>3</v>
      </c>
      <c r="T894" s="432" t="s">
        <v>2</v>
      </c>
      <c r="W894" s="478">
        <f t="shared" si="567"/>
        <v>0.23782856892670209</v>
      </c>
      <c r="X894" s="478">
        <f t="shared" si="568"/>
        <v>0.79496353496742456</v>
      </c>
      <c r="Y894" s="478">
        <f t="shared" si="572"/>
        <v>0.73099056744574153</v>
      </c>
      <c r="Z894" s="478">
        <f t="shared" si="573"/>
        <v>0.23782856892670209</v>
      </c>
      <c r="AB894" s="446">
        <f t="shared" si="579"/>
        <v>3.1986483760841455E-2</v>
      </c>
      <c r="AC894" s="478"/>
    </row>
    <row r="895" spans="1:29" x14ac:dyDescent="0.15">
      <c r="A895" s="432">
        <v>9</v>
      </c>
      <c r="B895" s="457" t="str">
        <f t="shared" si="574"/>
        <v>RW</v>
      </c>
      <c r="C895" s="284" t="str">
        <f t="shared" si="569"/>
        <v>s'engager</v>
      </c>
      <c r="D895" s="284" t="str">
        <f t="shared" si="570"/>
        <v>agir au nom de ce qui est grand</v>
      </c>
      <c r="E895" s="468">
        <f t="shared" si="575"/>
        <v>2.842081129657148E-2</v>
      </c>
      <c r="F895" s="480"/>
      <c r="N895" s="284">
        <f t="shared" si="576"/>
        <v>2</v>
      </c>
      <c r="O895" s="432" t="str">
        <f t="shared" si="577"/>
        <v>UR</v>
      </c>
      <c r="P895" s="284" t="str">
        <f t="shared" si="571"/>
        <v>penser</v>
      </c>
      <c r="Q895" s="432" t="str">
        <f t="shared" ref="Q895:R895" si="584">Q894</f>
        <v>B</v>
      </c>
      <c r="R895" s="432" t="str">
        <f t="shared" si="584"/>
        <v>R</v>
      </c>
      <c r="S895" s="432" t="s">
        <v>3</v>
      </c>
      <c r="T895" s="432" t="s">
        <v>4</v>
      </c>
      <c r="W895" s="478">
        <f t="shared" si="567"/>
        <v>0.23782856892670209</v>
      </c>
      <c r="X895" s="478">
        <f t="shared" si="568"/>
        <v>0.79496353496742456</v>
      </c>
      <c r="Y895" s="478">
        <f t="shared" si="572"/>
        <v>0.73099056744574153</v>
      </c>
      <c r="Z895" s="478">
        <f t="shared" si="573"/>
        <v>0.79496353496742456</v>
      </c>
      <c r="AB895" s="446">
        <f t="shared" si="579"/>
        <v>0.24658099925951971</v>
      </c>
      <c r="AC895" s="478"/>
    </row>
    <row r="896" spans="1:29" x14ac:dyDescent="0.15">
      <c r="E896" s="498"/>
    </row>
    <row r="897" spans="1:29" x14ac:dyDescent="0.15">
      <c r="B897" s="457" t="str">
        <f>Q897&amp;R897</f>
        <v>BG</v>
      </c>
      <c r="C897" s="489" t="str">
        <f>VLOOKUP(B897,LibProfils,5,FALSE)</f>
        <v>se développer à sa guise</v>
      </c>
      <c r="E897" s="498"/>
      <c r="F897" s="480"/>
      <c r="Q897" s="457" t="s">
        <v>2</v>
      </c>
      <c r="R897" s="457" t="s">
        <v>5</v>
      </c>
      <c r="W897" s="478">
        <f t="shared" ref="W897:W906" si="585">VLOOKUP(Q897,$I$5:$K$9,3,FALSE)</f>
        <v>0.23782856892670209</v>
      </c>
      <c r="X897" s="478">
        <f t="shared" ref="X897:X906" si="586">VLOOKUP(R897,$I$5:$K$9,3,FALSE)</f>
        <v>0.58059870525492874</v>
      </c>
      <c r="AC897" s="478"/>
    </row>
    <row r="898" spans="1:29" x14ac:dyDescent="0.15">
      <c r="A898" s="432">
        <v>1</v>
      </c>
      <c r="B898" s="457" t="str">
        <f>VLOOKUP(A898,$N$898:$O$906,2,FALSE)</f>
        <v>UR</v>
      </c>
      <c r="C898" s="284" t="str">
        <f t="shared" ref="C898:C906" si="587">VLOOKUP(B898,LibProfils,4,FALSE)</f>
        <v>penser</v>
      </c>
      <c r="D898" s="284" t="str">
        <f t="shared" ref="D898:D906" si="588">VLOOKUP(B898,LibProfils,5,FALSE)</f>
        <v>faire tournoyer les idées</v>
      </c>
      <c r="E898" s="468">
        <f>VLOOKUP(A898,$N$898:$AB$906,15,FALSE)</f>
        <v>0.35376341411576756</v>
      </c>
      <c r="F898" s="480"/>
      <c r="N898" s="284">
        <f>RANK(AB898,$AB$898:$AB$906)</f>
        <v>2</v>
      </c>
      <c r="O898" s="432" t="str">
        <f>usrCode(S898&amp;T898)</f>
        <v>RG</v>
      </c>
      <c r="P898" s="284" t="str">
        <f t="shared" ref="P898:P906" si="589">VLOOKUP(O898,LibProfils,4,FALSE)</f>
        <v>agir</v>
      </c>
      <c r="Q898" s="432" t="str">
        <f>Q897</f>
        <v>B</v>
      </c>
      <c r="R898" s="432" t="str">
        <f>R897</f>
        <v>G</v>
      </c>
      <c r="S898" s="432" t="s">
        <v>4</v>
      </c>
      <c r="T898" s="432" t="s">
        <v>5</v>
      </c>
      <c r="W898" s="478">
        <f t="shared" si="585"/>
        <v>0.23782856892670209</v>
      </c>
      <c r="X898" s="478">
        <f t="shared" si="586"/>
        <v>0.58059870525492874</v>
      </c>
      <c r="Y898" s="478">
        <f t="shared" ref="Y898:Y906" si="590">VLOOKUP(S898,$I$5:$K$9,3,FALSE)</f>
        <v>0.79496353496742456</v>
      </c>
      <c r="Z898" s="478">
        <f t="shared" ref="Z898:Z906" si="591">VLOOKUP(T898,$I$5:$K$9,3,FALSE)</f>
        <v>0.58059870525492874</v>
      </c>
      <c r="AB898" s="446">
        <f>ABS(AVERAGE(W898:X898)-AVERAGE(Y898:Z898))</f>
        <v>0.27856748302036122</v>
      </c>
      <c r="AC898" s="478"/>
    </row>
    <row r="899" spans="1:29" x14ac:dyDescent="0.15">
      <c r="A899" s="432">
        <v>2</v>
      </c>
      <c r="B899" s="457" t="str">
        <f t="shared" ref="B899:B906" si="592">VLOOKUP(A899,$N$898:$O$906,2,FALSE)</f>
        <v>RG</v>
      </c>
      <c r="C899" s="284" t="str">
        <f t="shared" si="587"/>
        <v>agir</v>
      </c>
      <c r="D899" s="284" t="str">
        <f t="shared" si="588"/>
        <v>vivre en mouvement</v>
      </c>
      <c r="E899" s="468">
        <f t="shared" ref="E899:E906" si="593">VLOOKUP(A899,$N$898:$AB$906,15,FALSE)</f>
        <v>0.27856748302036122</v>
      </c>
      <c r="F899" s="480"/>
      <c r="N899" s="284">
        <f t="shared" ref="N899:N906" si="594">RANK(AB899,$AB$898:$AB$906)</f>
        <v>6</v>
      </c>
      <c r="O899" s="432" t="str">
        <f t="shared" ref="O899:O906" si="595">usrCode(S899&amp;T899)</f>
        <v>RW</v>
      </c>
      <c r="P899" s="284" t="str">
        <f t="shared" si="589"/>
        <v>s'engager</v>
      </c>
      <c r="Q899" s="432" t="str">
        <f t="shared" ref="Q899:R899" si="596">Q898</f>
        <v>B</v>
      </c>
      <c r="R899" s="432" t="str">
        <f t="shared" si="596"/>
        <v>G</v>
      </c>
      <c r="S899" s="432" t="s">
        <v>4</v>
      </c>
      <c r="T899" s="432" t="s">
        <v>0</v>
      </c>
      <c r="W899" s="478">
        <f t="shared" si="585"/>
        <v>0.23782856892670209</v>
      </c>
      <c r="X899" s="478">
        <f t="shared" si="586"/>
        <v>0.58059870525492874</v>
      </c>
      <c r="Y899" s="478">
        <f t="shared" si="590"/>
        <v>0.79496353496742456</v>
      </c>
      <c r="Z899" s="478">
        <f t="shared" si="591"/>
        <v>0.18098694633355911</v>
      </c>
      <c r="AB899" s="446">
        <f t="shared" ref="AB899:AB906" si="597">ABS(AVERAGE(W899:X899)-AVERAGE(Y899:Z899))</f>
        <v>7.8761603559676374E-2</v>
      </c>
      <c r="AC899" s="478"/>
    </row>
    <row r="900" spans="1:29" x14ac:dyDescent="0.15">
      <c r="A900" s="432">
        <v>3</v>
      </c>
      <c r="B900" s="457" t="str">
        <f t="shared" si="592"/>
        <v>GU</v>
      </c>
      <c r="C900" s="284" t="str">
        <f t="shared" si="587"/>
        <v>s'adapter</v>
      </c>
      <c r="D900" s="284" t="str">
        <f t="shared" si="588"/>
        <v>savoir vivre en toute facilité</v>
      </c>
      <c r="E900" s="468">
        <f t="shared" si="593"/>
        <v>0.24658099925951965</v>
      </c>
      <c r="F900" s="480"/>
      <c r="N900" s="284">
        <f t="shared" si="594"/>
        <v>9</v>
      </c>
      <c r="O900" s="432" t="str">
        <f t="shared" si="595"/>
        <v>GW</v>
      </c>
      <c r="P900" s="284" t="str">
        <f t="shared" si="589"/>
        <v>s'entendre</v>
      </c>
      <c r="Q900" s="432" t="str">
        <f t="shared" ref="Q900:R900" si="598">Q899</f>
        <v>B</v>
      </c>
      <c r="R900" s="432" t="str">
        <f t="shared" si="598"/>
        <v>G</v>
      </c>
      <c r="S900" s="432" t="s">
        <v>5</v>
      </c>
      <c r="T900" s="432" t="s">
        <v>0</v>
      </c>
      <c r="W900" s="478">
        <f t="shared" si="585"/>
        <v>0.23782856892670209</v>
      </c>
      <c r="X900" s="478">
        <f t="shared" si="586"/>
        <v>0.58059870525492874</v>
      </c>
      <c r="Y900" s="478">
        <f t="shared" si="590"/>
        <v>0.58059870525492874</v>
      </c>
      <c r="Z900" s="478">
        <f t="shared" si="591"/>
        <v>0.18098694633355911</v>
      </c>
      <c r="AB900" s="446">
        <f t="shared" si="597"/>
        <v>2.8420811296571535E-2</v>
      </c>
      <c r="AC900" s="478"/>
    </row>
    <row r="901" spans="1:29" x14ac:dyDescent="0.15">
      <c r="A901" s="432">
        <v>4</v>
      </c>
      <c r="B901" s="457" t="str">
        <f t="shared" si="592"/>
        <v>WB</v>
      </c>
      <c r="C901" s="284" t="str">
        <f t="shared" si="587"/>
        <v>intégrer</v>
      </c>
      <c r="D901" s="284" t="str">
        <f t="shared" si="588"/>
        <v>disposer d'une place dans le système</v>
      </c>
      <c r="E901" s="468">
        <f t="shared" si="593"/>
        <v>0.19980587946068484</v>
      </c>
      <c r="F901" s="480"/>
      <c r="N901" s="284">
        <f t="shared" si="594"/>
        <v>3</v>
      </c>
      <c r="O901" s="432" t="str">
        <f t="shared" si="595"/>
        <v>GU</v>
      </c>
      <c r="P901" s="284" t="str">
        <f t="shared" si="589"/>
        <v>s'adapter</v>
      </c>
      <c r="Q901" s="432" t="str">
        <f t="shared" ref="Q901:R901" si="599">Q900</f>
        <v>B</v>
      </c>
      <c r="R901" s="432" t="str">
        <f t="shared" si="599"/>
        <v>G</v>
      </c>
      <c r="S901" s="432" t="s">
        <v>5</v>
      </c>
      <c r="T901" s="432" t="s">
        <v>3</v>
      </c>
      <c r="W901" s="478">
        <f t="shared" si="585"/>
        <v>0.23782856892670209</v>
      </c>
      <c r="X901" s="478">
        <f t="shared" si="586"/>
        <v>0.58059870525492874</v>
      </c>
      <c r="Y901" s="478">
        <f t="shared" si="590"/>
        <v>0.58059870525492874</v>
      </c>
      <c r="Z901" s="478">
        <f t="shared" si="591"/>
        <v>0.73099056744574153</v>
      </c>
      <c r="AB901" s="446">
        <f t="shared" si="597"/>
        <v>0.24658099925951965</v>
      </c>
      <c r="AC901" s="478"/>
    </row>
    <row r="902" spans="1:29" x14ac:dyDescent="0.15">
      <c r="A902" s="432">
        <v>5</v>
      </c>
      <c r="B902" s="457" t="str">
        <f t="shared" si="592"/>
        <v>BR</v>
      </c>
      <c r="C902" s="284" t="str">
        <f t="shared" si="587"/>
        <v>obtenir</v>
      </c>
      <c r="D902" s="284" t="str">
        <f t="shared" si="588"/>
        <v>exaucer ses souhaits</v>
      </c>
      <c r="E902" s="468">
        <f t="shared" si="593"/>
        <v>0.10718241485624785</v>
      </c>
      <c r="F902" s="480"/>
      <c r="N902" s="284">
        <f t="shared" si="594"/>
        <v>8</v>
      </c>
      <c r="O902" s="432" t="str">
        <f t="shared" si="595"/>
        <v>WU</v>
      </c>
      <c r="P902" s="284" t="str">
        <f t="shared" si="589"/>
        <v>structurer</v>
      </c>
      <c r="Q902" s="432" t="str">
        <f>Q901</f>
        <v>B</v>
      </c>
      <c r="R902" s="432" t="str">
        <f>R901</f>
        <v>G</v>
      </c>
      <c r="S902" s="432" t="s">
        <v>0</v>
      </c>
      <c r="T902" s="432" t="s">
        <v>3</v>
      </c>
      <c r="W902" s="478">
        <f t="shared" si="585"/>
        <v>0.23782856892670209</v>
      </c>
      <c r="X902" s="478">
        <f t="shared" si="586"/>
        <v>0.58059870525492874</v>
      </c>
      <c r="Y902" s="478">
        <f t="shared" si="590"/>
        <v>0.18098694633355911</v>
      </c>
      <c r="Z902" s="478">
        <f t="shared" si="591"/>
        <v>0.73099056744574153</v>
      </c>
      <c r="AB902" s="446">
        <f t="shared" si="597"/>
        <v>4.6775119798834919E-2</v>
      </c>
      <c r="AC902" s="478"/>
    </row>
    <row r="903" spans="1:29" x14ac:dyDescent="0.15">
      <c r="A903" s="432">
        <v>6</v>
      </c>
      <c r="B903" s="457" t="str">
        <f t="shared" si="592"/>
        <v>RW</v>
      </c>
      <c r="C903" s="284" t="str">
        <f t="shared" si="587"/>
        <v>s'engager</v>
      </c>
      <c r="D903" s="284" t="str">
        <f t="shared" si="588"/>
        <v>agir au nom de ce qui est grand</v>
      </c>
      <c r="E903" s="468">
        <f t="shared" si="593"/>
        <v>7.8761603559676374E-2</v>
      </c>
      <c r="F903" s="480"/>
      <c r="N903" s="284">
        <f t="shared" si="594"/>
        <v>4</v>
      </c>
      <c r="O903" s="432" t="str">
        <f t="shared" si="595"/>
        <v>WB</v>
      </c>
      <c r="P903" s="284" t="str">
        <f t="shared" si="589"/>
        <v>intégrer</v>
      </c>
      <c r="Q903" s="432" t="str">
        <f t="shared" ref="Q903:R903" si="600">Q902</f>
        <v>B</v>
      </c>
      <c r="R903" s="432" t="str">
        <f t="shared" si="600"/>
        <v>G</v>
      </c>
      <c r="S903" s="432" t="s">
        <v>0</v>
      </c>
      <c r="T903" s="432" t="s">
        <v>2</v>
      </c>
      <c r="W903" s="478">
        <f t="shared" si="585"/>
        <v>0.23782856892670209</v>
      </c>
      <c r="X903" s="478">
        <f t="shared" si="586"/>
        <v>0.58059870525492874</v>
      </c>
      <c r="Y903" s="478">
        <f t="shared" si="590"/>
        <v>0.18098694633355911</v>
      </c>
      <c r="Z903" s="478">
        <f t="shared" si="591"/>
        <v>0.23782856892670209</v>
      </c>
      <c r="AB903" s="446">
        <f t="shared" si="597"/>
        <v>0.19980587946068484</v>
      </c>
      <c r="AC903" s="478"/>
    </row>
    <row r="904" spans="1:29" x14ac:dyDescent="0.15">
      <c r="A904" s="432">
        <v>7</v>
      </c>
      <c r="B904" s="457" t="str">
        <f t="shared" si="592"/>
        <v>UB</v>
      </c>
      <c r="C904" s="284" t="str">
        <f t="shared" si="587"/>
        <v>réussir</v>
      </c>
      <c r="D904" s="284" t="str">
        <f t="shared" si="588"/>
        <v>atteindre ses objectifs</v>
      </c>
      <c r="E904" s="468">
        <f t="shared" si="593"/>
        <v>7.5195931095406399E-2</v>
      </c>
      <c r="F904" s="480"/>
      <c r="N904" s="284">
        <f t="shared" si="594"/>
        <v>7</v>
      </c>
      <c r="O904" s="432" t="str">
        <f t="shared" si="595"/>
        <v>UB</v>
      </c>
      <c r="P904" s="284" t="str">
        <f t="shared" si="589"/>
        <v>réussir</v>
      </c>
      <c r="Q904" s="432" t="str">
        <f t="shared" ref="Q904:R904" si="601">Q903</f>
        <v>B</v>
      </c>
      <c r="R904" s="432" t="str">
        <f t="shared" si="601"/>
        <v>G</v>
      </c>
      <c r="S904" s="432" t="s">
        <v>3</v>
      </c>
      <c r="T904" s="432" t="s">
        <v>2</v>
      </c>
      <c r="W904" s="478">
        <f t="shared" si="585"/>
        <v>0.23782856892670209</v>
      </c>
      <c r="X904" s="478">
        <f t="shared" si="586"/>
        <v>0.58059870525492874</v>
      </c>
      <c r="Y904" s="478">
        <f t="shared" si="590"/>
        <v>0.73099056744574153</v>
      </c>
      <c r="Z904" s="478">
        <f t="shared" si="591"/>
        <v>0.23782856892670209</v>
      </c>
      <c r="AB904" s="446">
        <f t="shared" si="597"/>
        <v>7.5195931095406399E-2</v>
      </c>
      <c r="AC904" s="478"/>
    </row>
    <row r="905" spans="1:29" x14ac:dyDescent="0.15">
      <c r="A905" s="432">
        <v>8</v>
      </c>
      <c r="B905" s="457" t="str">
        <f t="shared" si="592"/>
        <v>WU</v>
      </c>
      <c r="C905" s="284" t="str">
        <f t="shared" si="587"/>
        <v>structurer</v>
      </c>
      <c r="D905" s="284" t="str">
        <f t="shared" si="588"/>
        <v>s'assurer d'un monde fonctionnel</v>
      </c>
      <c r="E905" s="468">
        <f t="shared" si="593"/>
        <v>4.6775119798834919E-2</v>
      </c>
      <c r="F905" s="480"/>
      <c r="N905" s="284">
        <f t="shared" si="594"/>
        <v>1</v>
      </c>
      <c r="O905" s="432" t="str">
        <f t="shared" si="595"/>
        <v>UR</v>
      </c>
      <c r="P905" s="284" t="str">
        <f t="shared" si="589"/>
        <v>penser</v>
      </c>
      <c r="Q905" s="432" t="str">
        <f>Q904</f>
        <v>B</v>
      </c>
      <c r="R905" s="432" t="str">
        <f>R904</f>
        <v>G</v>
      </c>
      <c r="S905" s="432" t="s">
        <v>3</v>
      </c>
      <c r="T905" s="432" t="s">
        <v>4</v>
      </c>
      <c r="W905" s="478">
        <f t="shared" si="585"/>
        <v>0.23782856892670209</v>
      </c>
      <c r="X905" s="478">
        <f t="shared" si="586"/>
        <v>0.58059870525492874</v>
      </c>
      <c r="Y905" s="478">
        <f t="shared" si="590"/>
        <v>0.73099056744574153</v>
      </c>
      <c r="Z905" s="478">
        <f t="shared" si="591"/>
        <v>0.79496353496742456</v>
      </c>
      <c r="AB905" s="446">
        <f t="shared" si="597"/>
        <v>0.35376341411576756</v>
      </c>
      <c r="AC905" s="478"/>
    </row>
    <row r="906" spans="1:29" x14ac:dyDescent="0.15">
      <c r="A906" s="432">
        <v>9</v>
      </c>
      <c r="B906" s="457" t="str">
        <f t="shared" si="592"/>
        <v>GW</v>
      </c>
      <c r="C906" s="284" t="str">
        <f t="shared" si="587"/>
        <v>s'entendre</v>
      </c>
      <c r="D906" s="284" t="str">
        <f t="shared" si="588"/>
        <v>cultiver ses relations</v>
      </c>
      <c r="E906" s="468">
        <f t="shared" si="593"/>
        <v>2.8420811296571535E-2</v>
      </c>
      <c r="F906" s="480"/>
      <c r="N906" s="284">
        <f t="shared" si="594"/>
        <v>5</v>
      </c>
      <c r="O906" s="432" t="str">
        <f t="shared" si="595"/>
        <v>BR</v>
      </c>
      <c r="P906" s="284" t="str">
        <f t="shared" si="589"/>
        <v>obtenir</v>
      </c>
      <c r="Q906" s="432" t="str">
        <f t="shared" ref="Q906:R906" si="602">Q905</f>
        <v>B</v>
      </c>
      <c r="R906" s="432" t="str">
        <f t="shared" si="602"/>
        <v>G</v>
      </c>
      <c r="S906" s="432" t="s">
        <v>2</v>
      </c>
      <c r="T906" s="432" t="s">
        <v>4</v>
      </c>
      <c r="W906" s="478">
        <f t="shared" si="585"/>
        <v>0.23782856892670209</v>
      </c>
      <c r="X906" s="478">
        <f t="shared" si="586"/>
        <v>0.58059870525492874</v>
      </c>
      <c r="Y906" s="478">
        <f t="shared" si="590"/>
        <v>0.23782856892670209</v>
      </c>
      <c r="Z906" s="478">
        <f t="shared" si="591"/>
        <v>0.79496353496742456</v>
      </c>
      <c r="AB906" s="446">
        <f t="shared" si="597"/>
        <v>0.10718241485624785</v>
      </c>
      <c r="AC906" s="478"/>
    </row>
    <row r="907" spans="1:29" x14ac:dyDescent="0.15">
      <c r="E907" s="498"/>
    </row>
    <row r="908" spans="1:29" x14ac:dyDescent="0.15">
      <c r="B908" s="457" t="str">
        <f>Q908&amp;R908</f>
        <v>RG</v>
      </c>
      <c r="C908" s="489" t="str">
        <f>VLOOKUP(B908,LibProfils,5,FALSE)</f>
        <v>vivre en mouvement</v>
      </c>
      <c r="E908" s="498"/>
      <c r="F908" s="480"/>
      <c r="Q908" s="457" t="s">
        <v>4</v>
      </c>
      <c r="R908" s="457" t="s">
        <v>5</v>
      </c>
      <c r="W908" s="478">
        <f t="shared" ref="W908:W917" si="603">VLOOKUP(Q908,$I$5:$K$9,3,FALSE)</f>
        <v>0.79496353496742456</v>
      </c>
      <c r="X908" s="478">
        <f t="shared" ref="X908:X917" si="604">VLOOKUP(R908,$I$5:$K$9,3,FALSE)</f>
        <v>0.58059870525492874</v>
      </c>
      <c r="AC908" s="478"/>
    </row>
    <row r="909" spans="1:29" x14ac:dyDescent="0.15">
      <c r="A909" s="432">
        <v>1</v>
      </c>
      <c r="B909" s="457" t="str">
        <f>VLOOKUP(A909,$N$909:$O$917,2,FALSE)</f>
        <v>WB</v>
      </c>
      <c r="C909" s="284" t="str">
        <f t="shared" ref="C909:C917" si="605">VLOOKUP(B909,LibProfils,4,FALSE)</f>
        <v>intégrer</v>
      </c>
      <c r="D909" s="284" t="str">
        <f t="shared" ref="D909:D917" si="606">VLOOKUP(B909,LibProfils,5,FALSE)</f>
        <v>disposer d'une place dans le système</v>
      </c>
      <c r="E909" s="468">
        <f>VLOOKUP(A909,$N$909:$AB$917,15,FALSE)</f>
        <v>0.47837336248104606</v>
      </c>
      <c r="F909" s="480"/>
      <c r="N909" s="284">
        <f>RANK(AB909,$AB$909:$AB$917)</f>
        <v>6</v>
      </c>
      <c r="O909" s="432" t="str">
        <f>usrCode(S909&amp;T909)</f>
        <v>RW</v>
      </c>
      <c r="P909" s="284" t="str">
        <f t="shared" ref="P909:P917" si="607">VLOOKUP(O909,LibProfils,4,FALSE)</f>
        <v>s'engager</v>
      </c>
      <c r="Q909" s="432" t="str">
        <f>Q908</f>
        <v>R</v>
      </c>
      <c r="R909" s="432" t="str">
        <f>R908</f>
        <v>G</v>
      </c>
      <c r="S909" s="432" t="s">
        <v>4</v>
      </c>
      <c r="T909" s="432" t="s">
        <v>0</v>
      </c>
      <c r="W909" s="478">
        <f t="shared" si="603"/>
        <v>0.79496353496742456</v>
      </c>
      <c r="X909" s="478">
        <f t="shared" si="604"/>
        <v>0.58059870525492874</v>
      </c>
      <c r="Y909" s="478">
        <f t="shared" ref="Y909:Y917" si="608">VLOOKUP(S909,$I$5:$K$9,3,FALSE)</f>
        <v>0.79496353496742456</v>
      </c>
      <c r="Z909" s="478">
        <f t="shared" ref="Z909:Z917" si="609">VLOOKUP(T909,$I$5:$K$9,3,FALSE)</f>
        <v>0.18098694633355911</v>
      </c>
      <c r="AB909" s="446">
        <f>ABS(AVERAGE(W909:X909)-AVERAGE(Y909:Z909))</f>
        <v>0.19980587946068484</v>
      </c>
      <c r="AC909" s="478"/>
    </row>
    <row r="910" spans="1:29" x14ac:dyDescent="0.15">
      <c r="A910" s="432">
        <v>2</v>
      </c>
      <c r="B910" s="457" t="str">
        <f t="shared" ref="B910:B917" si="610">VLOOKUP(A910,$N$909:$O$917,2,FALSE)</f>
        <v>GW</v>
      </c>
      <c r="C910" s="284" t="str">
        <f t="shared" si="605"/>
        <v>s'entendre</v>
      </c>
      <c r="D910" s="284" t="str">
        <f t="shared" si="606"/>
        <v>cultiver ses relations</v>
      </c>
      <c r="E910" s="468">
        <f t="shared" ref="E910:E917" si="611">VLOOKUP(A910,$N$909:$AB$917,15,FALSE)</f>
        <v>0.30698829431693275</v>
      </c>
      <c r="F910" s="480"/>
      <c r="N910" s="284">
        <f t="shared" ref="N910:N917" si="612">RANK(AB910,$AB$909:$AB$917)</f>
        <v>2</v>
      </c>
      <c r="O910" s="432" t="str">
        <f t="shared" ref="O910:O917" si="613">usrCode(S910&amp;T910)</f>
        <v>GW</v>
      </c>
      <c r="P910" s="284" t="str">
        <f t="shared" si="607"/>
        <v>s'entendre</v>
      </c>
      <c r="Q910" s="432" t="str">
        <f t="shared" ref="Q910:R910" si="614">Q909</f>
        <v>R</v>
      </c>
      <c r="R910" s="432" t="str">
        <f t="shared" si="614"/>
        <v>G</v>
      </c>
      <c r="S910" s="432" t="s">
        <v>5</v>
      </c>
      <c r="T910" s="432" t="s">
        <v>0</v>
      </c>
      <c r="W910" s="478">
        <f t="shared" si="603"/>
        <v>0.79496353496742456</v>
      </c>
      <c r="X910" s="478">
        <f t="shared" si="604"/>
        <v>0.58059870525492874</v>
      </c>
      <c r="Y910" s="478">
        <f t="shared" si="608"/>
        <v>0.58059870525492874</v>
      </c>
      <c r="Z910" s="478">
        <f t="shared" si="609"/>
        <v>0.18098694633355911</v>
      </c>
      <c r="AB910" s="446">
        <f t="shared" ref="AB910:AB917" si="615">ABS(AVERAGE(W910:X910)-AVERAGE(Y910:Z910))</f>
        <v>0.30698829431693275</v>
      </c>
      <c r="AC910" s="478"/>
    </row>
    <row r="911" spans="1:29" x14ac:dyDescent="0.15">
      <c r="A911" s="432">
        <v>3</v>
      </c>
      <c r="B911" s="457" t="str">
        <f t="shared" si="610"/>
        <v>BG</v>
      </c>
      <c r="C911" s="284" t="str">
        <f t="shared" si="605"/>
        <v>prospérer</v>
      </c>
      <c r="D911" s="284" t="str">
        <f t="shared" si="606"/>
        <v>se développer à sa guise</v>
      </c>
      <c r="E911" s="468">
        <f t="shared" si="611"/>
        <v>0.27856748302036122</v>
      </c>
      <c r="F911" s="480"/>
      <c r="N911" s="284">
        <f t="shared" si="612"/>
        <v>9</v>
      </c>
      <c r="O911" s="432" t="str">
        <f t="shared" si="613"/>
        <v>GU</v>
      </c>
      <c r="P911" s="284" t="str">
        <f t="shared" si="607"/>
        <v>s'adapter</v>
      </c>
      <c r="Q911" s="432" t="str">
        <f t="shared" ref="Q911:R911" si="616">Q910</f>
        <v>R</v>
      </c>
      <c r="R911" s="432" t="str">
        <f t="shared" si="616"/>
        <v>G</v>
      </c>
      <c r="S911" s="432" t="s">
        <v>5</v>
      </c>
      <c r="T911" s="432" t="s">
        <v>3</v>
      </c>
      <c r="W911" s="478">
        <f t="shared" si="603"/>
        <v>0.79496353496742456</v>
      </c>
      <c r="X911" s="478">
        <f t="shared" si="604"/>
        <v>0.58059870525492874</v>
      </c>
      <c r="Y911" s="478">
        <f t="shared" si="608"/>
        <v>0.58059870525492874</v>
      </c>
      <c r="Z911" s="478">
        <f t="shared" si="609"/>
        <v>0.73099056744574153</v>
      </c>
      <c r="AB911" s="446">
        <f t="shared" si="615"/>
        <v>3.1986483760841566E-2</v>
      </c>
      <c r="AC911" s="478"/>
    </row>
    <row r="912" spans="1:29" x14ac:dyDescent="0.15">
      <c r="A912" s="432">
        <v>4</v>
      </c>
      <c r="B912" s="457" t="str">
        <f t="shared" si="610"/>
        <v>WU</v>
      </c>
      <c r="C912" s="284" t="str">
        <f t="shared" si="605"/>
        <v>structurer</v>
      </c>
      <c r="D912" s="284" t="str">
        <f t="shared" si="606"/>
        <v>s'assurer d'un monde fonctionnel</v>
      </c>
      <c r="E912" s="468">
        <f t="shared" si="611"/>
        <v>0.2317923632215263</v>
      </c>
      <c r="F912" s="480"/>
      <c r="N912" s="284">
        <f t="shared" si="612"/>
        <v>4</v>
      </c>
      <c r="O912" s="432" t="str">
        <f t="shared" si="613"/>
        <v>WU</v>
      </c>
      <c r="P912" s="284" t="str">
        <f t="shared" si="607"/>
        <v>structurer</v>
      </c>
      <c r="Q912" s="432" t="str">
        <f t="shared" ref="Q912:R912" si="617">Q911</f>
        <v>R</v>
      </c>
      <c r="R912" s="432" t="str">
        <f t="shared" si="617"/>
        <v>G</v>
      </c>
      <c r="S912" s="432" t="s">
        <v>0</v>
      </c>
      <c r="T912" s="432" t="s">
        <v>3</v>
      </c>
      <c r="W912" s="478">
        <f t="shared" si="603"/>
        <v>0.79496353496742456</v>
      </c>
      <c r="X912" s="478">
        <f t="shared" si="604"/>
        <v>0.58059870525492874</v>
      </c>
      <c r="Y912" s="478">
        <f t="shared" si="608"/>
        <v>0.18098694633355911</v>
      </c>
      <c r="Z912" s="478">
        <f t="shared" si="609"/>
        <v>0.73099056744574153</v>
      </c>
      <c r="AB912" s="446">
        <f t="shared" si="615"/>
        <v>0.2317923632215263</v>
      </c>
      <c r="AC912" s="478"/>
    </row>
    <row r="913" spans="1:29" x14ac:dyDescent="0.15">
      <c r="A913" s="432">
        <v>5</v>
      </c>
      <c r="B913" s="457" t="str">
        <f t="shared" si="610"/>
        <v>UB</v>
      </c>
      <c r="C913" s="284" t="str">
        <f t="shared" si="605"/>
        <v>réussir</v>
      </c>
      <c r="D913" s="284" t="str">
        <f t="shared" si="606"/>
        <v>atteindre ses objectifs</v>
      </c>
      <c r="E913" s="468">
        <f t="shared" si="611"/>
        <v>0.20337155192495482</v>
      </c>
      <c r="F913" s="480"/>
      <c r="N913" s="284">
        <f t="shared" si="612"/>
        <v>1</v>
      </c>
      <c r="O913" s="432" t="str">
        <f t="shared" si="613"/>
        <v>WB</v>
      </c>
      <c r="P913" s="284" t="str">
        <f t="shared" si="607"/>
        <v>intégrer</v>
      </c>
      <c r="Q913" s="432" t="str">
        <f>Q912</f>
        <v>R</v>
      </c>
      <c r="R913" s="432" t="str">
        <f>R912</f>
        <v>G</v>
      </c>
      <c r="S913" s="432" t="s">
        <v>0</v>
      </c>
      <c r="T913" s="432" t="s">
        <v>2</v>
      </c>
      <c r="W913" s="478">
        <f t="shared" si="603"/>
        <v>0.79496353496742456</v>
      </c>
      <c r="X913" s="478">
        <f t="shared" si="604"/>
        <v>0.58059870525492874</v>
      </c>
      <c r="Y913" s="478">
        <f t="shared" si="608"/>
        <v>0.18098694633355911</v>
      </c>
      <c r="Z913" s="478">
        <f t="shared" si="609"/>
        <v>0.23782856892670209</v>
      </c>
      <c r="AB913" s="446">
        <f t="shared" si="615"/>
        <v>0.47837336248104606</v>
      </c>
      <c r="AC913" s="478"/>
    </row>
    <row r="914" spans="1:29" x14ac:dyDescent="0.15">
      <c r="A914" s="432">
        <v>6</v>
      </c>
      <c r="B914" s="457" t="str">
        <f t="shared" si="610"/>
        <v>RW</v>
      </c>
      <c r="C914" s="284" t="str">
        <f t="shared" si="605"/>
        <v>s'engager</v>
      </c>
      <c r="D914" s="284" t="str">
        <f t="shared" si="606"/>
        <v>agir au nom de ce qui est grand</v>
      </c>
      <c r="E914" s="468">
        <f t="shared" si="611"/>
        <v>0.19980587946068484</v>
      </c>
      <c r="F914" s="480"/>
      <c r="N914" s="284">
        <f t="shared" si="612"/>
        <v>5</v>
      </c>
      <c r="O914" s="432" t="str">
        <f t="shared" si="613"/>
        <v>UB</v>
      </c>
      <c r="P914" s="284" t="str">
        <f t="shared" si="607"/>
        <v>réussir</v>
      </c>
      <c r="Q914" s="432" t="str">
        <f t="shared" ref="Q914:R914" si="618">Q913</f>
        <v>R</v>
      </c>
      <c r="R914" s="432" t="str">
        <f t="shared" si="618"/>
        <v>G</v>
      </c>
      <c r="S914" s="432" t="s">
        <v>3</v>
      </c>
      <c r="T914" s="432" t="s">
        <v>2</v>
      </c>
      <c r="W914" s="478">
        <f t="shared" si="603"/>
        <v>0.79496353496742456</v>
      </c>
      <c r="X914" s="478">
        <f t="shared" si="604"/>
        <v>0.58059870525492874</v>
      </c>
      <c r="Y914" s="478">
        <f t="shared" si="608"/>
        <v>0.73099056744574153</v>
      </c>
      <c r="Z914" s="478">
        <f t="shared" si="609"/>
        <v>0.23782856892670209</v>
      </c>
      <c r="AB914" s="446">
        <f t="shared" si="615"/>
        <v>0.20337155192495482</v>
      </c>
      <c r="AC914" s="478"/>
    </row>
    <row r="915" spans="1:29" x14ac:dyDescent="0.15">
      <c r="A915" s="432">
        <v>7</v>
      </c>
      <c r="B915" s="457" t="str">
        <f t="shared" si="610"/>
        <v>BR</v>
      </c>
      <c r="C915" s="284" t="str">
        <f t="shared" si="605"/>
        <v>obtenir</v>
      </c>
      <c r="D915" s="284" t="str">
        <f t="shared" si="606"/>
        <v>exaucer ses souhaits</v>
      </c>
      <c r="E915" s="468">
        <f t="shared" si="611"/>
        <v>0.17138506816411336</v>
      </c>
      <c r="F915" s="480"/>
      <c r="N915" s="284">
        <f t="shared" si="612"/>
        <v>8</v>
      </c>
      <c r="O915" s="432" t="str">
        <f t="shared" si="613"/>
        <v>UR</v>
      </c>
      <c r="P915" s="284" t="str">
        <f t="shared" si="607"/>
        <v>penser</v>
      </c>
      <c r="Q915" s="432" t="str">
        <f t="shared" ref="Q915:R915" si="619">Q914</f>
        <v>R</v>
      </c>
      <c r="R915" s="432" t="str">
        <f t="shared" si="619"/>
        <v>G</v>
      </c>
      <c r="S915" s="432" t="s">
        <v>3</v>
      </c>
      <c r="T915" s="432" t="s">
        <v>4</v>
      </c>
      <c r="W915" s="478">
        <f t="shared" si="603"/>
        <v>0.79496353496742456</v>
      </c>
      <c r="X915" s="478">
        <f t="shared" si="604"/>
        <v>0.58059870525492874</v>
      </c>
      <c r="Y915" s="478">
        <f t="shared" si="608"/>
        <v>0.73099056744574153</v>
      </c>
      <c r="Z915" s="478">
        <f t="shared" si="609"/>
        <v>0.79496353496742456</v>
      </c>
      <c r="AB915" s="446">
        <f t="shared" si="615"/>
        <v>7.5195931095406343E-2</v>
      </c>
      <c r="AC915" s="478"/>
    </row>
    <row r="916" spans="1:29" x14ac:dyDescent="0.15">
      <c r="A916" s="432">
        <v>8</v>
      </c>
      <c r="B916" s="457" t="str">
        <f t="shared" si="610"/>
        <v>UR</v>
      </c>
      <c r="C916" s="284" t="str">
        <f t="shared" si="605"/>
        <v>penser</v>
      </c>
      <c r="D916" s="284" t="str">
        <f t="shared" si="606"/>
        <v>faire tournoyer les idées</v>
      </c>
      <c r="E916" s="468">
        <f t="shared" si="611"/>
        <v>7.5195931095406343E-2</v>
      </c>
      <c r="F916" s="480"/>
      <c r="N916" s="284">
        <f t="shared" si="612"/>
        <v>7</v>
      </c>
      <c r="O916" s="432" t="str">
        <f t="shared" si="613"/>
        <v>BR</v>
      </c>
      <c r="P916" s="284" t="str">
        <f t="shared" si="607"/>
        <v>obtenir</v>
      </c>
      <c r="Q916" s="432" t="str">
        <f>Q915</f>
        <v>R</v>
      </c>
      <c r="R916" s="432" t="str">
        <f>R915</f>
        <v>G</v>
      </c>
      <c r="S916" s="432" t="s">
        <v>2</v>
      </c>
      <c r="T916" s="432" t="s">
        <v>4</v>
      </c>
      <c r="W916" s="478">
        <f t="shared" si="603"/>
        <v>0.79496353496742456</v>
      </c>
      <c r="X916" s="478">
        <f t="shared" si="604"/>
        <v>0.58059870525492874</v>
      </c>
      <c r="Y916" s="478">
        <f t="shared" si="608"/>
        <v>0.23782856892670209</v>
      </c>
      <c r="Z916" s="478">
        <f t="shared" si="609"/>
        <v>0.79496353496742456</v>
      </c>
      <c r="AB916" s="446">
        <f t="shared" si="615"/>
        <v>0.17138506816411336</v>
      </c>
      <c r="AC916" s="478"/>
    </row>
    <row r="917" spans="1:29" x14ac:dyDescent="0.15">
      <c r="A917" s="432">
        <v>9</v>
      </c>
      <c r="B917" s="457" t="str">
        <f t="shared" si="610"/>
        <v>GU</v>
      </c>
      <c r="C917" s="284" t="str">
        <f t="shared" si="605"/>
        <v>s'adapter</v>
      </c>
      <c r="D917" s="284" t="str">
        <f t="shared" si="606"/>
        <v>savoir vivre en toute facilité</v>
      </c>
      <c r="E917" s="468">
        <f t="shared" si="611"/>
        <v>3.1986483760841566E-2</v>
      </c>
      <c r="F917" s="480"/>
      <c r="N917" s="284">
        <f t="shared" si="612"/>
        <v>3</v>
      </c>
      <c r="O917" s="432" t="str">
        <f t="shared" si="613"/>
        <v>BG</v>
      </c>
      <c r="P917" s="284" t="str">
        <f t="shared" si="607"/>
        <v>prospérer</v>
      </c>
      <c r="Q917" s="432" t="str">
        <f t="shared" ref="Q917:R917" si="620">Q916</f>
        <v>R</v>
      </c>
      <c r="R917" s="432" t="str">
        <f t="shared" si="620"/>
        <v>G</v>
      </c>
      <c r="S917" s="432" t="s">
        <v>2</v>
      </c>
      <c r="T917" s="432" t="s">
        <v>5</v>
      </c>
      <c r="W917" s="478">
        <f t="shared" si="603"/>
        <v>0.79496353496742456</v>
      </c>
      <c r="X917" s="478">
        <f t="shared" si="604"/>
        <v>0.58059870525492874</v>
      </c>
      <c r="Y917" s="478">
        <f t="shared" si="608"/>
        <v>0.23782856892670209</v>
      </c>
      <c r="Z917" s="478">
        <f t="shared" si="609"/>
        <v>0.58059870525492874</v>
      </c>
      <c r="AB917" s="446">
        <f t="shared" si="615"/>
        <v>0.27856748302036122</v>
      </c>
      <c r="AC917" s="478"/>
    </row>
    <row r="918" spans="1:29" x14ac:dyDescent="0.15">
      <c r="E918" s="498"/>
    </row>
    <row r="919" spans="1:29" x14ac:dyDescent="0.15">
      <c r="B919" s="457" t="str">
        <f>Q919&amp;R919</f>
        <v>RW</v>
      </c>
      <c r="C919" s="489" t="str">
        <f>VLOOKUP(B919,LibProfils,5,FALSE)</f>
        <v>agir au nom de ce qui est grand</v>
      </c>
      <c r="E919" s="498"/>
      <c r="F919" s="480"/>
      <c r="Q919" s="457" t="s">
        <v>4</v>
      </c>
      <c r="R919" s="457" t="s">
        <v>0</v>
      </c>
      <c r="W919" s="478">
        <f t="shared" ref="W919:W928" si="621">VLOOKUP(Q919,$I$5:$K$9,3,FALSE)</f>
        <v>0.79496353496742456</v>
      </c>
      <c r="X919" s="478">
        <f t="shared" ref="X919:X928" si="622">VLOOKUP(R919,$I$5:$K$9,3,FALSE)</f>
        <v>0.18098694633355911</v>
      </c>
      <c r="AC919" s="478"/>
    </row>
    <row r="920" spans="1:29" x14ac:dyDescent="0.15">
      <c r="A920" s="432">
        <v>1</v>
      </c>
      <c r="B920" s="457" t="str">
        <f>VLOOKUP(A920,$N$920:$O$928,2,FALSE)</f>
        <v>WB</v>
      </c>
      <c r="C920" s="284" t="str">
        <f t="shared" ref="C920:C928" si="623">VLOOKUP(B920,LibProfils,4,FALSE)</f>
        <v>intégrer</v>
      </c>
      <c r="D920" s="284" t="str">
        <f t="shared" ref="D920:D928" si="624">VLOOKUP(B920,LibProfils,5,FALSE)</f>
        <v>disposer d'une place dans le système</v>
      </c>
      <c r="E920" s="468">
        <f>VLOOKUP(A920,$N$920:$AB$928,15,FALSE)</f>
        <v>0.27856748302036122</v>
      </c>
      <c r="F920" s="480"/>
      <c r="N920" s="284">
        <f>RANK(AB920,$AB$920:$AB$928)</f>
        <v>5</v>
      </c>
      <c r="O920" s="432" t="str">
        <f>usrCode(S920&amp;T920)</f>
        <v>GW</v>
      </c>
      <c r="P920" s="284" t="str">
        <f t="shared" ref="P920:P928" si="625">VLOOKUP(O920,LibProfils,4,FALSE)</f>
        <v>s'entendre</v>
      </c>
      <c r="Q920" s="432" t="str">
        <f>Q919</f>
        <v>R</v>
      </c>
      <c r="R920" s="432" t="str">
        <f>R919</f>
        <v>W</v>
      </c>
      <c r="S920" s="432" t="s">
        <v>5</v>
      </c>
      <c r="T920" s="432" t="s">
        <v>0</v>
      </c>
      <c r="W920" s="478">
        <f t="shared" si="621"/>
        <v>0.79496353496742456</v>
      </c>
      <c r="X920" s="478">
        <f t="shared" si="622"/>
        <v>0.18098694633355911</v>
      </c>
      <c r="Y920" s="478">
        <f t="shared" ref="Y920:Y928" si="626">VLOOKUP(S920,$I$5:$K$9,3,FALSE)</f>
        <v>0.58059870525492874</v>
      </c>
      <c r="Z920" s="478">
        <f t="shared" ref="Z920:Z928" si="627">VLOOKUP(T920,$I$5:$K$9,3,FALSE)</f>
        <v>0.18098694633355911</v>
      </c>
      <c r="AB920" s="446">
        <f>ABS(AVERAGE(W920:X920)-AVERAGE(Y920:Z920))</f>
        <v>0.10718241485624791</v>
      </c>
      <c r="AC920" s="478"/>
    </row>
    <row r="921" spans="1:29" x14ac:dyDescent="0.15">
      <c r="A921" s="432">
        <v>2</v>
      </c>
      <c r="B921" s="457" t="str">
        <f t="shared" ref="B921:B928" si="628">VLOOKUP(A921,$N$920:$O$928,2,FALSE)</f>
        <v>UR</v>
      </c>
      <c r="C921" s="284" t="str">
        <f t="shared" si="623"/>
        <v>penser</v>
      </c>
      <c r="D921" s="284" t="str">
        <f t="shared" si="624"/>
        <v>faire tournoyer les idées</v>
      </c>
      <c r="E921" s="468">
        <f t="shared" ref="E921:E928" si="629">VLOOKUP(A921,$N$920:$AB$928,15,FALSE)</f>
        <v>0.27500181055609119</v>
      </c>
      <c r="F921" s="480"/>
      <c r="N921" s="284">
        <f t="shared" ref="N921:N928" si="630">RANK(AB921,$AB$920:$AB$928)</f>
        <v>4</v>
      </c>
      <c r="O921" s="432" t="str">
        <f t="shared" ref="O921:O928" si="631">usrCode(S921&amp;T921)</f>
        <v>GU</v>
      </c>
      <c r="P921" s="284" t="str">
        <f t="shared" si="625"/>
        <v>s'adapter</v>
      </c>
      <c r="Q921" s="432" t="str">
        <f t="shared" ref="Q921:R921" si="632">Q920</f>
        <v>R</v>
      </c>
      <c r="R921" s="432" t="str">
        <f t="shared" si="632"/>
        <v>W</v>
      </c>
      <c r="S921" s="432" t="s">
        <v>5</v>
      </c>
      <c r="T921" s="432" t="s">
        <v>3</v>
      </c>
      <c r="W921" s="478">
        <f t="shared" si="621"/>
        <v>0.79496353496742456</v>
      </c>
      <c r="X921" s="478">
        <f t="shared" si="622"/>
        <v>0.18098694633355911</v>
      </c>
      <c r="Y921" s="478">
        <f t="shared" si="626"/>
        <v>0.58059870525492874</v>
      </c>
      <c r="Z921" s="478">
        <f t="shared" si="627"/>
        <v>0.73099056744574153</v>
      </c>
      <c r="AB921" s="446">
        <f t="shared" ref="AB921:AB928" si="633">ABS(AVERAGE(W921:X921)-AVERAGE(Y921:Z921))</f>
        <v>0.16781939569984328</v>
      </c>
      <c r="AC921" s="478"/>
    </row>
    <row r="922" spans="1:29" x14ac:dyDescent="0.15">
      <c r="A922" s="432">
        <v>3</v>
      </c>
      <c r="B922" s="457" t="str">
        <f t="shared" si="628"/>
        <v>RG</v>
      </c>
      <c r="C922" s="284" t="str">
        <f t="shared" si="623"/>
        <v>agir</v>
      </c>
      <c r="D922" s="284" t="str">
        <f t="shared" si="624"/>
        <v>vivre en mouvement</v>
      </c>
      <c r="E922" s="468">
        <f t="shared" si="629"/>
        <v>0.19980587946068484</v>
      </c>
      <c r="F922" s="480"/>
      <c r="N922" s="284">
        <f t="shared" si="630"/>
        <v>7</v>
      </c>
      <c r="O922" s="432" t="str">
        <f t="shared" si="631"/>
        <v>WU</v>
      </c>
      <c r="P922" s="284" t="str">
        <f t="shared" si="625"/>
        <v>structurer</v>
      </c>
      <c r="Q922" s="432" t="str">
        <f t="shared" ref="Q922:R922" si="634">Q921</f>
        <v>R</v>
      </c>
      <c r="R922" s="432" t="str">
        <f t="shared" si="634"/>
        <v>W</v>
      </c>
      <c r="S922" s="432" t="s">
        <v>0</v>
      </c>
      <c r="T922" s="432" t="s">
        <v>3</v>
      </c>
      <c r="W922" s="478">
        <f t="shared" si="621"/>
        <v>0.79496353496742456</v>
      </c>
      <c r="X922" s="478">
        <f t="shared" si="622"/>
        <v>0.18098694633355911</v>
      </c>
      <c r="Y922" s="478">
        <f t="shared" si="626"/>
        <v>0.18098694633355911</v>
      </c>
      <c r="Z922" s="478">
        <f t="shared" si="627"/>
        <v>0.73099056744574153</v>
      </c>
      <c r="AB922" s="446">
        <f t="shared" si="633"/>
        <v>3.1986483760841455E-2</v>
      </c>
      <c r="AC922" s="478"/>
    </row>
    <row r="923" spans="1:29" x14ac:dyDescent="0.15">
      <c r="A923" s="432">
        <v>4</v>
      </c>
      <c r="B923" s="457" t="str">
        <f t="shared" si="628"/>
        <v>GU</v>
      </c>
      <c r="C923" s="284" t="str">
        <f t="shared" si="623"/>
        <v>s'adapter</v>
      </c>
      <c r="D923" s="284" t="str">
        <f t="shared" si="624"/>
        <v>savoir vivre en toute facilité</v>
      </c>
      <c r="E923" s="468">
        <f t="shared" si="629"/>
        <v>0.16781939569984328</v>
      </c>
      <c r="F923" s="480"/>
      <c r="N923" s="284">
        <f t="shared" si="630"/>
        <v>1</v>
      </c>
      <c r="O923" s="432" t="str">
        <f t="shared" si="631"/>
        <v>WB</v>
      </c>
      <c r="P923" s="284" t="str">
        <f t="shared" si="625"/>
        <v>intégrer</v>
      </c>
      <c r="Q923" s="432" t="str">
        <f t="shared" ref="Q923:R923" si="635">Q922</f>
        <v>R</v>
      </c>
      <c r="R923" s="432" t="str">
        <f t="shared" si="635"/>
        <v>W</v>
      </c>
      <c r="S923" s="432" t="s">
        <v>0</v>
      </c>
      <c r="T923" s="432" t="s">
        <v>2</v>
      </c>
      <c r="W923" s="478">
        <f t="shared" si="621"/>
        <v>0.79496353496742456</v>
      </c>
      <c r="X923" s="478">
        <f t="shared" si="622"/>
        <v>0.18098694633355911</v>
      </c>
      <c r="Y923" s="478">
        <f t="shared" si="626"/>
        <v>0.18098694633355911</v>
      </c>
      <c r="Z923" s="478">
        <f t="shared" si="627"/>
        <v>0.23782856892670209</v>
      </c>
      <c r="AB923" s="446">
        <f t="shared" si="633"/>
        <v>0.27856748302036122</v>
      </c>
      <c r="AC923" s="478"/>
    </row>
    <row r="924" spans="1:29" x14ac:dyDescent="0.15">
      <c r="A924" s="432">
        <v>5</v>
      </c>
      <c r="B924" s="457" t="str">
        <f t="shared" si="628"/>
        <v>GW</v>
      </c>
      <c r="C924" s="284" t="str">
        <f t="shared" si="623"/>
        <v>s'entendre</v>
      </c>
      <c r="D924" s="284" t="str">
        <f t="shared" si="624"/>
        <v>cultiver ses relations</v>
      </c>
      <c r="E924" s="468">
        <f t="shared" si="629"/>
        <v>0.10718241485624791</v>
      </c>
      <c r="F924" s="480"/>
      <c r="N924" s="284">
        <f t="shared" si="630"/>
        <v>9</v>
      </c>
      <c r="O924" s="432" t="str">
        <f t="shared" si="631"/>
        <v>UB</v>
      </c>
      <c r="P924" s="284" t="str">
        <f t="shared" si="625"/>
        <v>réussir</v>
      </c>
      <c r="Q924" s="432" t="str">
        <f>Q923</f>
        <v>R</v>
      </c>
      <c r="R924" s="432" t="str">
        <f>R923</f>
        <v>W</v>
      </c>
      <c r="S924" s="432" t="s">
        <v>3</v>
      </c>
      <c r="T924" s="432" t="s">
        <v>2</v>
      </c>
      <c r="W924" s="478">
        <f t="shared" si="621"/>
        <v>0.79496353496742456</v>
      </c>
      <c r="X924" s="478">
        <f t="shared" si="622"/>
        <v>0.18098694633355911</v>
      </c>
      <c r="Y924" s="478">
        <f t="shared" si="626"/>
        <v>0.73099056744574153</v>
      </c>
      <c r="Z924" s="478">
        <f t="shared" si="627"/>
        <v>0.23782856892670209</v>
      </c>
      <c r="AB924" s="446">
        <f t="shared" si="633"/>
        <v>3.5656724642699755E-3</v>
      </c>
      <c r="AC924" s="478"/>
    </row>
    <row r="925" spans="1:29" x14ac:dyDescent="0.15">
      <c r="A925" s="432">
        <v>6</v>
      </c>
      <c r="B925" s="457" t="str">
        <f t="shared" si="628"/>
        <v>BG</v>
      </c>
      <c r="C925" s="284" t="str">
        <f t="shared" si="623"/>
        <v>prospérer</v>
      </c>
      <c r="D925" s="284" t="str">
        <f t="shared" si="624"/>
        <v>se développer à sa guise</v>
      </c>
      <c r="E925" s="468">
        <f t="shared" si="629"/>
        <v>7.8761603559676374E-2</v>
      </c>
      <c r="F925" s="480"/>
      <c r="N925" s="284">
        <f t="shared" si="630"/>
        <v>2</v>
      </c>
      <c r="O925" s="432" t="str">
        <f t="shared" si="631"/>
        <v>UR</v>
      </c>
      <c r="P925" s="284" t="str">
        <f t="shared" si="625"/>
        <v>penser</v>
      </c>
      <c r="Q925" s="432" t="str">
        <f t="shared" ref="Q925:R925" si="636">Q924</f>
        <v>R</v>
      </c>
      <c r="R925" s="432" t="str">
        <f t="shared" si="636"/>
        <v>W</v>
      </c>
      <c r="S925" s="432" t="s">
        <v>3</v>
      </c>
      <c r="T925" s="432" t="s">
        <v>4</v>
      </c>
      <c r="W925" s="478">
        <f t="shared" si="621"/>
        <v>0.79496353496742456</v>
      </c>
      <c r="X925" s="478">
        <f t="shared" si="622"/>
        <v>0.18098694633355911</v>
      </c>
      <c r="Y925" s="478">
        <f t="shared" si="626"/>
        <v>0.73099056744574153</v>
      </c>
      <c r="Z925" s="478">
        <f t="shared" si="627"/>
        <v>0.79496353496742456</v>
      </c>
      <c r="AB925" s="446">
        <f t="shared" si="633"/>
        <v>0.27500181055609119</v>
      </c>
      <c r="AC925" s="478"/>
    </row>
    <row r="926" spans="1:29" x14ac:dyDescent="0.15">
      <c r="A926" s="432">
        <v>7</v>
      </c>
      <c r="B926" s="457" t="str">
        <f t="shared" si="628"/>
        <v>WU</v>
      </c>
      <c r="C926" s="284" t="str">
        <f t="shared" si="623"/>
        <v>structurer</v>
      </c>
      <c r="D926" s="284" t="str">
        <f t="shared" si="624"/>
        <v>s'assurer d'un monde fonctionnel</v>
      </c>
      <c r="E926" s="468">
        <f t="shared" si="629"/>
        <v>3.1986483760841455E-2</v>
      </c>
      <c r="F926" s="480"/>
      <c r="N926" s="284">
        <f t="shared" si="630"/>
        <v>8</v>
      </c>
      <c r="O926" s="432" t="str">
        <f t="shared" si="631"/>
        <v>BR</v>
      </c>
      <c r="P926" s="284" t="str">
        <f t="shared" si="625"/>
        <v>obtenir</v>
      </c>
      <c r="Q926" s="432" t="str">
        <f t="shared" ref="Q926:R926" si="637">Q925</f>
        <v>R</v>
      </c>
      <c r="R926" s="432" t="str">
        <f t="shared" si="637"/>
        <v>W</v>
      </c>
      <c r="S926" s="432" t="s">
        <v>2</v>
      </c>
      <c r="T926" s="432" t="s">
        <v>4</v>
      </c>
      <c r="W926" s="478">
        <f t="shared" si="621"/>
        <v>0.79496353496742456</v>
      </c>
      <c r="X926" s="478">
        <f t="shared" si="622"/>
        <v>0.18098694633355911</v>
      </c>
      <c r="Y926" s="478">
        <f t="shared" si="626"/>
        <v>0.23782856892670209</v>
      </c>
      <c r="Z926" s="478">
        <f t="shared" si="627"/>
        <v>0.79496353496742456</v>
      </c>
      <c r="AB926" s="446">
        <f t="shared" si="633"/>
        <v>2.842081129657148E-2</v>
      </c>
      <c r="AC926" s="478"/>
    </row>
    <row r="927" spans="1:29" x14ac:dyDescent="0.15">
      <c r="A927" s="432">
        <v>8</v>
      </c>
      <c r="B927" s="457" t="str">
        <f t="shared" si="628"/>
        <v>BR</v>
      </c>
      <c r="C927" s="284" t="str">
        <f t="shared" si="623"/>
        <v>obtenir</v>
      </c>
      <c r="D927" s="284" t="str">
        <f t="shared" si="624"/>
        <v>exaucer ses souhaits</v>
      </c>
      <c r="E927" s="468">
        <f t="shared" si="629"/>
        <v>2.842081129657148E-2</v>
      </c>
      <c r="F927" s="480"/>
      <c r="N927" s="284">
        <f t="shared" si="630"/>
        <v>6</v>
      </c>
      <c r="O927" s="432" t="str">
        <f t="shared" si="631"/>
        <v>BG</v>
      </c>
      <c r="P927" s="284" t="str">
        <f t="shared" si="625"/>
        <v>prospérer</v>
      </c>
      <c r="Q927" s="432" t="str">
        <f>Q926</f>
        <v>R</v>
      </c>
      <c r="R927" s="432" t="str">
        <f>R926</f>
        <v>W</v>
      </c>
      <c r="S927" s="432" t="s">
        <v>2</v>
      </c>
      <c r="T927" s="432" t="s">
        <v>5</v>
      </c>
      <c r="W927" s="478">
        <f t="shared" si="621"/>
        <v>0.79496353496742456</v>
      </c>
      <c r="X927" s="478">
        <f t="shared" si="622"/>
        <v>0.18098694633355911</v>
      </c>
      <c r="Y927" s="478">
        <f t="shared" si="626"/>
        <v>0.23782856892670209</v>
      </c>
      <c r="Z927" s="478">
        <f t="shared" si="627"/>
        <v>0.58059870525492874</v>
      </c>
      <c r="AB927" s="446">
        <f t="shared" si="633"/>
        <v>7.8761603559676374E-2</v>
      </c>
      <c r="AC927" s="478"/>
    </row>
    <row r="928" spans="1:29" x14ac:dyDescent="0.15">
      <c r="A928" s="432">
        <v>9</v>
      </c>
      <c r="B928" s="457" t="str">
        <f t="shared" si="628"/>
        <v>UB</v>
      </c>
      <c r="C928" s="284" t="str">
        <f t="shared" si="623"/>
        <v>réussir</v>
      </c>
      <c r="D928" s="284" t="str">
        <f t="shared" si="624"/>
        <v>atteindre ses objectifs</v>
      </c>
      <c r="E928" s="468">
        <f t="shared" si="629"/>
        <v>3.5656724642699755E-3</v>
      </c>
      <c r="F928" s="480"/>
      <c r="N928" s="284">
        <f t="shared" si="630"/>
        <v>3</v>
      </c>
      <c r="O928" s="432" t="str">
        <f t="shared" si="631"/>
        <v>RG</v>
      </c>
      <c r="P928" s="284" t="str">
        <f t="shared" si="625"/>
        <v>agir</v>
      </c>
      <c r="Q928" s="432" t="str">
        <f t="shared" ref="Q928:R928" si="638">Q927</f>
        <v>R</v>
      </c>
      <c r="R928" s="432" t="str">
        <f t="shared" si="638"/>
        <v>W</v>
      </c>
      <c r="S928" s="432" t="s">
        <v>4</v>
      </c>
      <c r="T928" s="432" t="s">
        <v>5</v>
      </c>
      <c r="W928" s="478">
        <f t="shared" si="621"/>
        <v>0.79496353496742456</v>
      </c>
      <c r="X928" s="478">
        <f t="shared" si="622"/>
        <v>0.18098694633355911</v>
      </c>
      <c r="Y928" s="478">
        <f t="shared" si="626"/>
        <v>0.79496353496742456</v>
      </c>
      <c r="Z928" s="478">
        <f t="shared" si="627"/>
        <v>0.58059870525492874</v>
      </c>
      <c r="AB928" s="446">
        <f t="shared" si="633"/>
        <v>0.19980587946068484</v>
      </c>
      <c r="AC928" s="478"/>
    </row>
    <row r="929" spans="1:29" x14ac:dyDescent="0.15">
      <c r="E929" s="498"/>
    </row>
    <row r="930" spans="1:29" x14ac:dyDescent="0.15">
      <c r="B930" s="457" t="str">
        <f>Q930&amp;R930</f>
        <v>GW</v>
      </c>
      <c r="C930" s="489" t="str">
        <f>VLOOKUP(B930,LibProfils,5,FALSE)</f>
        <v>cultiver ses relations</v>
      </c>
      <c r="E930" s="498"/>
      <c r="F930" s="480"/>
      <c r="Q930" s="457" t="s">
        <v>5</v>
      </c>
      <c r="R930" s="457" t="s">
        <v>0</v>
      </c>
      <c r="W930" s="478">
        <f t="shared" ref="W930:W939" si="639">VLOOKUP(Q930,$I$5:$K$9,3,FALSE)</f>
        <v>0.58059870525492874</v>
      </c>
      <c r="X930" s="478">
        <f t="shared" ref="X930:X939" si="640">VLOOKUP(R930,$I$5:$K$9,3,FALSE)</f>
        <v>0.18098694633355911</v>
      </c>
      <c r="AC930" s="478"/>
    </row>
    <row r="931" spans="1:29" x14ac:dyDescent="0.15">
      <c r="A931" s="432">
        <v>1</v>
      </c>
      <c r="B931" s="457" t="str">
        <f>VLOOKUP(A931,$N$931:$O$939,2,FALSE)</f>
        <v>UR</v>
      </c>
      <c r="C931" s="284" t="str">
        <f t="shared" ref="C931:C939" si="641">VLOOKUP(B931,LibProfils,4,FALSE)</f>
        <v>penser</v>
      </c>
      <c r="D931" s="284" t="str">
        <f t="shared" ref="D931:D939" si="642">VLOOKUP(B931,LibProfils,5,FALSE)</f>
        <v>faire tournoyer les idées</v>
      </c>
      <c r="E931" s="468">
        <f>VLOOKUP(A931,$N$931:$AB$939,15,FALSE)</f>
        <v>0.3821842254123391</v>
      </c>
      <c r="F931" s="480"/>
      <c r="N931" s="284">
        <f>RANK(AB931,$AB$931:$AB$939)</f>
        <v>3</v>
      </c>
      <c r="O931" s="432" t="str">
        <f>usrCode(S931&amp;T931)</f>
        <v>GU</v>
      </c>
      <c r="P931" s="284" t="str">
        <f t="shared" ref="P931:P939" si="643">VLOOKUP(O931,LibProfils,4,FALSE)</f>
        <v>s'adapter</v>
      </c>
      <c r="Q931" s="432" t="str">
        <f>Q930</f>
        <v>G</v>
      </c>
      <c r="R931" s="432" t="str">
        <f>R930</f>
        <v>W</v>
      </c>
      <c r="S931" s="432" t="s">
        <v>5</v>
      </c>
      <c r="T931" s="432" t="s">
        <v>3</v>
      </c>
      <c r="W931" s="478">
        <f t="shared" si="639"/>
        <v>0.58059870525492874</v>
      </c>
      <c r="X931" s="478">
        <f t="shared" si="640"/>
        <v>0.18098694633355911</v>
      </c>
      <c r="Y931" s="478">
        <f t="shared" ref="Y931:Y939" si="644">VLOOKUP(S931,$I$5:$K$9,3,FALSE)</f>
        <v>0.58059870525492874</v>
      </c>
      <c r="Z931" s="478">
        <f t="shared" ref="Z931:Z939" si="645">VLOOKUP(T931,$I$5:$K$9,3,FALSE)</f>
        <v>0.73099056744574153</v>
      </c>
      <c r="AB931" s="446">
        <f>ABS(AVERAGE(W931:X931)-AVERAGE(Y931:Z931))</f>
        <v>0.27500181055609119</v>
      </c>
      <c r="AC931" s="478"/>
    </row>
    <row r="932" spans="1:29" x14ac:dyDescent="0.15">
      <c r="A932" s="432">
        <v>2</v>
      </c>
      <c r="B932" s="457" t="str">
        <f t="shared" ref="B932:B939" si="646">VLOOKUP(A932,$N$931:$O$939,2,FALSE)</f>
        <v>RG</v>
      </c>
      <c r="C932" s="284" t="str">
        <f t="shared" si="641"/>
        <v>agir</v>
      </c>
      <c r="D932" s="284" t="str">
        <f t="shared" si="642"/>
        <v>vivre en mouvement</v>
      </c>
      <c r="E932" s="468">
        <f t="shared" ref="E932:E939" si="647">VLOOKUP(A932,$N$931:$AB$939,15,FALSE)</f>
        <v>0.30698829431693275</v>
      </c>
      <c r="F932" s="480"/>
      <c r="N932" s="284">
        <f t="shared" ref="N932:N939" si="648">RANK(AB932,$AB$931:$AB$939)</f>
        <v>8</v>
      </c>
      <c r="O932" s="432" t="str">
        <f t="shared" ref="O932:O939" si="649">usrCode(S932&amp;T932)</f>
        <v>WU</v>
      </c>
      <c r="P932" s="284" t="str">
        <f t="shared" si="643"/>
        <v>structurer</v>
      </c>
      <c r="Q932" s="432" t="str">
        <f t="shared" ref="Q932:R932" si="650">Q931</f>
        <v>G</v>
      </c>
      <c r="R932" s="432" t="str">
        <f t="shared" si="650"/>
        <v>W</v>
      </c>
      <c r="S932" s="432" t="s">
        <v>0</v>
      </c>
      <c r="T932" s="432" t="s">
        <v>3</v>
      </c>
      <c r="W932" s="478">
        <f t="shared" si="639"/>
        <v>0.58059870525492874</v>
      </c>
      <c r="X932" s="478">
        <f t="shared" si="640"/>
        <v>0.18098694633355911</v>
      </c>
      <c r="Y932" s="478">
        <f t="shared" si="644"/>
        <v>0.18098694633355911</v>
      </c>
      <c r="Z932" s="478">
        <f t="shared" si="645"/>
        <v>0.73099056744574153</v>
      </c>
      <c r="AB932" s="446">
        <f t="shared" ref="AB932:AB939" si="651">ABS(AVERAGE(W932:X932)-AVERAGE(Y932:Z932))</f>
        <v>7.5195931095406454E-2</v>
      </c>
      <c r="AC932" s="478"/>
    </row>
    <row r="933" spans="1:29" x14ac:dyDescent="0.15">
      <c r="A933" s="432">
        <v>3</v>
      </c>
      <c r="B933" s="457" t="str">
        <f t="shared" si="646"/>
        <v>GU</v>
      </c>
      <c r="C933" s="284" t="str">
        <f t="shared" si="641"/>
        <v>s'adapter</v>
      </c>
      <c r="D933" s="284" t="str">
        <f t="shared" si="642"/>
        <v>savoir vivre en toute facilité</v>
      </c>
      <c r="E933" s="468">
        <f t="shared" si="647"/>
        <v>0.27500181055609119</v>
      </c>
      <c r="F933" s="480"/>
      <c r="N933" s="284">
        <f t="shared" si="648"/>
        <v>4</v>
      </c>
      <c r="O933" s="432" t="str">
        <f t="shared" si="649"/>
        <v>WB</v>
      </c>
      <c r="P933" s="284" t="str">
        <f t="shared" si="643"/>
        <v>intégrer</v>
      </c>
      <c r="Q933" s="432" t="str">
        <f t="shared" ref="Q933:R933" si="652">Q932</f>
        <v>G</v>
      </c>
      <c r="R933" s="432" t="str">
        <f t="shared" si="652"/>
        <v>W</v>
      </c>
      <c r="S933" s="432" t="s">
        <v>0</v>
      </c>
      <c r="T933" s="432" t="s">
        <v>2</v>
      </c>
      <c r="W933" s="478">
        <f t="shared" si="639"/>
        <v>0.58059870525492874</v>
      </c>
      <c r="X933" s="478">
        <f t="shared" si="640"/>
        <v>0.18098694633355911</v>
      </c>
      <c r="Y933" s="478">
        <f t="shared" si="644"/>
        <v>0.18098694633355911</v>
      </c>
      <c r="Z933" s="478">
        <f t="shared" si="645"/>
        <v>0.23782856892670209</v>
      </c>
      <c r="AB933" s="446">
        <f t="shared" si="651"/>
        <v>0.17138506816411331</v>
      </c>
      <c r="AC933" s="478"/>
    </row>
    <row r="934" spans="1:29" x14ac:dyDescent="0.15">
      <c r="A934" s="432">
        <v>4</v>
      </c>
      <c r="B934" s="457" t="str">
        <f t="shared" si="646"/>
        <v>WB</v>
      </c>
      <c r="C934" s="284" t="str">
        <f t="shared" si="641"/>
        <v>intégrer</v>
      </c>
      <c r="D934" s="284" t="str">
        <f t="shared" si="642"/>
        <v>disposer d'une place dans le système</v>
      </c>
      <c r="E934" s="468">
        <f t="shared" si="647"/>
        <v>0.17138506816411331</v>
      </c>
      <c r="F934" s="480"/>
      <c r="N934" s="284">
        <f t="shared" si="648"/>
        <v>7</v>
      </c>
      <c r="O934" s="432" t="str">
        <f t="shared" si="649"/>
        <v>UB</v>
      </c>
      <c r="P934" s="284" t="str">
        <f t="shared" si="643"/>
        <v>réussir</v>
      </c>
      <c r="Q934" s="432" t="str">
        <f t="shared" ref="Q934:R934" si="653">Q933</f>
        <v>G</v>
      </c>
      <c r="R934" s="432" t="str">
        <f t="shared" si="653"/>
        <v>W</v>
      </c>
      <c r="S934" s="432" t="s">
        <v>3</v>
      </c>
      <c r="T934" s="432" t="s">
        <v>2</v>
      </c>
      <c r="W934" s="478">
        <f t="shared" si="639"/>
        <v>0.58059870525492874</v>
      </c>
      <c r="X934" s="478">
        <f t="shared" si="640"/>
        <v>0.18098694633355911</v>
      </c>
      <c r="Y934" s="478">
        <f t="shared" si="644"/>
        <v>0.73099056744574153</v>
      </c>
      <c r="Z934" s="478">
        <f t="shared" si="645"/>
        <v>0.23782856892670209</v>
      </c>
      <c r="AB934" s="446">
        <f t="shared" si="651"/>
        <v>0.10361674239197793</v>
      </c>
      <c r="AC934" s="478"/>
    </row>
    <row r="935" spans="1:29" x14ac:dyDescent="0.15">
      <c r="A935" s="432">
        <v>5</v>
      </c>
      <c r="B935" s="457" t="str">
        <f t="shared" si="646"/>
        <v>BR</v>
      </c>
      <c r="C935" s="284" t="str">
        <f t="shared" si="641"/>
        <v>obtenir</v>
      </c>
      <c r="D935" s="284" t="str">
        <f t="shared" si="642"/>
        <v>exaucer ses souhaits</v>
      </c>
      <c r="E935" s="468">
        <f t="shared" si="647"/>
        <v>0.13560322615281939</v>
      </c>
      <c r="F935" s="480"/>
      <c r="N935" s="284">
        <f t="shared" si="648"/>
        <v>1</v>
      </c>
      <c r="O935" s="432" t="str">
        <f t="shared" si="649"/>
        <v>UR</v>
      </c>
      <c r="P935" s="284" t="str">
        <f t="shared" si="643"/>
        <v>penser</v>
      </c>
      <c r="Q935" s="432" t="str">
        <f>Q934</f>
        <v>G</v>
      </c>
      <c r="R935" s="432" t="str">
        <f>R934</f>
        <v>W</v>
      </c>
      <c r="S935" s="432" t="s">
        <v>3</v>
      </c>
      <c r="T935" s="432" t="s">
        <v>4</v>
      </c>
      <c r="W935" s="478">
        <f t="shared" si="639"/>
        <v>0.58059870525492874</v>
      </c>
      <c r="X935" s="478">
        <f t="shared" si="640"/>
        <v>0.18098694633355911</v>
      </c>
      <c r="Y935" s="478">
        <f t="shared" si="644"/>
        <v>0.73099056744574153</v>
      </c>
      <c r="Z935" s="478">
        <f t="shared" si="645"/>
        <v>0.79496353496742456</v>
      </c>
      <c r="AB935" s="446">
        <f t="shared" si="651"/>
        <v>0.3821842254123391</v>
      </c>
      <c r="AC935" s="478"/>
    </row>
    <row r="936" spans="1:29" x14ac:dyDescent="0.15">
      <c r="A936" s="432">
        <v>6</v>
      </c>
      <c r="B936" s="457" t="str">
        <f t="shared" si="646"/>
        <v>RW</v>
      </c>
      <c r="C936" s="284" t="str">
        <f t="shared" si="641"/>
        <v>s'engager</v>
      </c>
      <c r="D936" s="284" t="str">
        <f t="shared" si="642"/>
        <v>agir au nom de ce qui est grand</v>
      </c>
      <c r="E936" s="468">
        <f t="shared" si="647"/>
        <v>0.10718241485624791</v>
      </c>
      <c r="F936" s="480"/>
      <c r="N936" s="284">
        <f t="shared" si="648"/>
        <v>5</v>
      </c>
      <c r="O936" s="432" t="str">
        <f t="shared" si="649"/>
        <v>BR</v>
      </c>
      <c r="P936" s="284" t="str">
        <f t="shared" si="643"/>
        <v>obtenir</v>
      </c>
      <c r="Q936" s="432" t="str">
        <f t="shared" ref="Q936:R936" si="654">Q935</f>
        <v>G</v>
      </c>
      <c r="R936" s="432" t="str">
        <f t="shared" si="654"/>
        <v>W</v>
      </c>
      <c r="S936" s="432" t="s">
        <v>2</v>
      </c>
      <c r="T936" s="432" t="s">
        <v>4</v>
      </c>
      <c r="W936" s="478">
        <f t="shared" si="639"/>
        <v>0.58059870525492874</v>
      </c>
      <c r="X936" s="478">
        <f t="shared" si="640"/>
        <v>0.18098694633355911</v>
      </c>
      <c r="Y936" s="478">
        <f t="shared" si="644"/>
        <v>0.23782856892670209</v>
      </c>
      <c r="Z936" s="478">
        <f t="shared" si="645"/>
        <v>0.79496353496742456</v>
      </c>
      <c r="AB936" s="446">
        <f t="shared" si="651"/>
        <v>0.13560322615281939</v>
      </c>
      <c r="AC936" s="478"/>
    </row>
    <row r="937" spans="1:29" x14ac:dyDescent="0.15">
      <c r="A937" s="432">
        <v>7</v>
      </c>
      <c r="B937" s="457" t="str">
        <f t="shared" si="646"/>
        <v>UB</v>
      </c>
      <c r="C937" s="284" t="str">
        <f t="shared" si="641"/>
        <v>réussir</v>
      </c>
      <c r="D937" s="284" t="str">
        <f t="shared" si="642"/>
        <v>atteindre ses objectifs</v>
      </c>
      <c r="E937" s="468">
        <f t="shared" si="647"/>
        <v>0.10361674239197793</v>
      </c>
      <c r="F937" s="480"/>
      <c r="N937" s="284">
        <f t="shared" si="648"/>
        <v>9</v>
      </c>
      <c r="O937" s="432" t="str">
        <f t="shared" si="649"/>
        <v>BG</v>
      </c>
      <c r="P937" s="284" t="str">
        <f t="shared" si="643"/>
        <v>prospérer</v>
      </c>
      <c r="Q937" s="432" t="str">
        <f t="shared" ref="Q937:R937" si="655">Q936</f>
        <v>G</v>
      </c>
      <c r="R937" s="432" t="str">
        <f t="shared" si="655"/>
        <v>W</v>
      </c>
      <c r="S937" s="432" t="s">
        <v>2</v>
      </c>
      <c r="T937" s="432" t="s">
        <v>5</v>
      </c>
      <c r="W937" s="478">
        <f t="shared" si="639"/>
        <v>0.58059870525492874</v>
      </c>
      <c r="X937" s="478">
        <f t="shared" si="640"/>
        <v>0.18098694633355911</v>
      </c>
      <c r="Y937" s="478">
        <f t="shared" si="644"/>
        <v>0.23782856892670209</v>
      </c>
      <c r="Z937" s="478">
        <f t="shared" si="645"/>
        <v>0.58059870525492874</v>
      </c>
      <c r="AB937" s="446">
        <f t="shared" si="651"/>
        <v>2.8420811296571535E-2</v>
      </c>
      <c r="AC937" s="478"/>
    </row>
    <row r="938" spans="1:29" x14ac:dyDescent="0.15">
      <c r="A938" s="432">
        <v>8</v>
      </c>
      <c r="B938" s="457" t="str">
        <f t="shared" si="646"/>
        <v>WU</v>
      </c>
      <c r="C938" s="284" t="str">
        <f t="shared" si="641"/>
        <v>structurer</v>
      </c>
      <c r="D938" s="284" t="str">
        <f t="shared" si="642"/>
        <v>s'assurer d'un monde fonctionnel</v>
      </c>
      <c r="E938" s="468">
        <f t="shared" si="647"/>
        <v>7.5195931095406454E-2</v>
      </c>
      <c r="F938" s="480"/>
      <c r="N938" s="284">
        <f t="shared" si="648"/>
        <v>2</v>
      </c>
      <c r="O938" s="432" t="str">
        <f t="shared" si="649"/>
        <v>RG</v>
      </c>
      <c r="P938" s="284" t="str">
        <f t="shared" si="643"/>
        <v>agir</v>
      </c>
      <c r="Q938" s="432" t="str">
        <f>Q937</f>
        <v>G</v>
      </c>
      <c r="R938" s="432" t="str">
        <f>R937</f>
        <v>W</v>
      </c>
      <c r="S938" s="432" t="s">
        <v>4</v>
      </c>
      <c r="T938" s="432" t="s">
        <v>5</v>
      </c>
      <c r="W938" s="478">
        <f t="shared" si="639"/>
        <v>0.58059870525492874</v>
      </c>
      <c r="X938" s="478">
        <f t="shared" si="640"/>
        <v>0.18098694633355911</v>
      </c>
      <c r="Y938" s="478">
        <f t="shared" si="644"/>
        <v>0.79496353496742456</v>
      </c>
      <c r="Z938" s="478">
        <f t="shared" si="645"/>
        <v>0.58059870525492874</v>
      </c>
      <c r="AB938" s="446">
        <f t="shared" si="651"/>
        <v>0.30698829431693275</v>
      </c>
      <c r="AC938" s="478"/>
    </row>
    <row r="939" spans="1:29" x14ac:dyDescent="0.15">
      <c r="A939" s="432">
        <v>9</v>
      </c>
      <c r="B939" s="457" t="str">
        <f t="shared" si="646"/>
        <v>BG</v>
      </c>
      <c r="C939" s="284" t="str">
        <f t="shared" si="641"/>
        <v>prospérer</v>
      </c>
      <c r="D939" s="284" t="str">
        <f t="shared" si="642"/>
        <v>se développer à sa guise</v>
      </c>
      <c r="E939" s="468">
        <f t="shared" si="647"/>
        <v>2.8420811296571535E-2</v>
      </c>
      <c r="F939" s="480"/>
      <c r="N939" s="284">
        <f t="shared" si="648"/>
        <v>6</v>
      </c>
      <c r="O939" s="432" t="str">
        <f t="shared" si="649"/>
        <v>RW</v>
      </c>
      <c r="P939" s="284" t="str">
        <f t="shared" si="643"/>
        <v>s'engager</v>
      </c>
      <c r="Q939" s="432" t="str">
        <f t="shared" ref="Q939:R939" si="656">Q938</f>
        <v>G</v>
      </c>
      <c r="R939" s="432" t="str">
        <f t="shared" si="656"/>
        <v>W</v>
      </c>
      <c r="S939" s="432" t="s">
        <v>4</v>
      </c>
      <c r="T939" s="432" t="s">
        <v>0</v>
      </c>
      <c r="W939" s="478">
        <f t="shared" si="639"/>
        <v>0.58059870525492874</v>
      </c>
      <c r="X939" s="478">
        <f t="shared" si="640"/>
        <v>0.18098694633355911</v>
      </c>
      <c r="Y939" s="478">
        <f t="shared" si="644"/>
        <v>0.79496353496742456</v>
      </c>
      <c r="Z939" s="478">
        <f t="shared" si="645"/>
        <v>0.18098694633355911</v>
      </c>
      <c r="AB939" s="446">
        <f t="shared" si="651"/>
        <v>0.10718241485624791</v>
      </c>
      <c r="AC939" s="478"/>
    </row>
    <row r="940" spans="1:29" x14ac:dyDescent="0.15">
      <c r="E940" s="498"/>
    </row>
    <row r="941" spans="1:29" x14ac:dyDescent="0.15">
      <c r="B941" s="457" t="str">
        <f>Q941&amp;R941</f>
        <v>GU</v>
      </c>
      <c r="C941" s="489" t="str">
        <f>VLOOKUP(B941,LibProfils,5,FALSE)</f>
        <v>savoir vivre en toute facilité</v>
      </c>
      <c r="E941" s="498"/>
      <c r="F941" s="480"/>
      <c r="Q941" s="457" t="s">
        <v>5</v>
      </c>
      <c r="R941" s="457" t="s">
        <v>3</v>
      </c>
      <c r="W941" s="478">
        <f t="shared" ref="W941:W950" si="657">VLOOKUP(Q941,$I$5:$K$9,3,FALSE)</f>
        <v>0.58059870525492874</v>
      </c>
      <c r="X941" s="478">
        <f t="shared" ref="X941:X950" si="658">VLOOKUP(R941,$I$5:$K$9,3,FALSE)</f>
        <v>0.73099056744574153</v>
      </c>
      <c r="AC941" s="478"/>
    </row>
    <row r="942" spans="1:29" x14ac:dyDescent="0.15">
      <c r="A942" s="432">
        <v>1</v>
      </c>
      <c r="B942" s="457" t="str">
        <f>VLOOKUP(A942,$N$942:$O$950,2,FALSE)</f>
        <v>WB</v>
      </c>
      <c r="C942" s="284" t="str">
        <f t="shared" ref="C942:C950" si="659">VLOOKUP(B942,LibProfils,4,FALSE)</f>
        <v>intégrer</v>
      </c>
      <c r="D942" s="284" t="str">
        <f t="shared" ref="D942:D950" si="660">VLOOKUP(B942,LibProfils,5,FALSE)</f>
        <v>disposer d'une place dans le système</v>
      </c>
      <c r="E942" s="468">
        <f>VLOOKUP(A942,$N$942:$AB$950,15,FALSE)</f>
        <v>0.44638687872020449</v>
      </c>
      <c r="F942" s="480"/>
      <c r="N942" s="284">
        <f>RANK(AB942,$AB$942:$AB$950)</f>
        <v>4</v>
      </c>
      <c r="O942" s="432" t="str">
        <f>usrCode(S942&amp;T942)</f>
        <v>WU</v>
      </c>
      <c r="P942" s="284" t="str">
        <f t="shared" ref="P942:P950" si="661">VLOOKUP(O942,LibProfils,4,FALSE)</f>
        <v>structurer</v>
      </c>
      <c r="Q942" s="432" t="str">
        <f>Q941</f>
        <v>G</v>
      </c>
      <c r="R942" s="432" t="str">
        <f>R941</f>
        <v>U</v>
      </c>
      <c r="S942" s="432" t="s">
        <v>0</v>
      </c>
      <c r="T942" s="432" t="s">
        <v>3</v>
      </c>
      <c r="W942" s="478">
        <f t="shared" si="657"/>
        <v>0.58059870525492874</v>
      </c>
      <c r="X942" s="478">
        <f t="shared" si="658"/>
        <v>0.73099056744574153</v>
      </c>
      <c r="Y942" s="478">
        <f t="shared" ref="Y942:Y950" si="662">VLOOKUP(S942,$I$5:$K$9,3,FALSE)</f>
        <v>0.18098694633355911</v>
      </c>
      <c r="Z942" s="478">
        <f t="shared" ref="Z942:Z950" si="663">VLOOKUP(T942,$I$5:$K$9,3,FALSE)</f>
        <v>0.73099056744574153</v>
      </c>
      <c r="AB942" s="446">
        <f>ABS(AVERAGE(W942:X942)-AVERAGE(Y942:Z942))</f>
        <v>0.19980587946068473</v>
      </c>
      <c r="AC942" s="478"/>
    </row>
    <row r="943" spans="1:29" x14ac:dyDescent="0.15">
      <c r="A943" s="432">
        <v>2</v>
      </c>
      <c r="B943" s="457" t="str">
        <f t="shared" ref="B943:B950" si="664">VLOOKUP(A943,$N$942:$O$950,2,FALSE)</f>
        <v>GW</v>
      </c>
      <c r="C943" s="284" t="str">
        <f t="shared" si="659"/>
        <v>s'entendre</v>
      </c>
      <c r="D943" s="284" t="str">
        <f t="shared" si="660"/>
        <v>cultiver ses relations</v>
      </c>
      <c r="E943" s="468">
        <f t="shared" ref="E943:E950" si="665">VLOOKUP(A943,$N$942:$AB$950,15,FALSE)</f>
        <v>0.27500181055609119</v>
      </c>
      <c r="F943" s="480"/>
      <c r="N943" s="284">
        <f t="shared" ref="N943:N950" si="666">RANK(AB943,$AB$942:$AB$950)</f>
        <v>1</v>
      </c>
      <c r="O943" s="432" t="str">
        <f t="shared" ref="O943:O950" si="667">usrCode(S943&amp;T943)</f>
        <v>WB</v>
      </c>
      <c r="P943" s="284" t="str">
        <f t="shared" si="661"/>
        <v>intégrer</v>
      </c>
      <c r="Q943" s="432" t="str">
        <f t="shared" ref="Q943:R943" si="668">Q942</f>
        <v>G</v>
      </c>
      <c r="R943" s="432" t="str">
        <f t="shared" si="668"/>
        <v>U</v>
      </c>
      <c r="S943" s="432" t="s">
        <v>0</v>
      </c>
      <c r="T943" s="432" t="s">
        <v>2</v>
      </c>
      <c r="W943" s="478">
        <f t="shared" si="657"/>
        <v>0.58059870525492874</v>
      </c>
      <c r="X943" s="478">
        <f t="shared" si="658"/>
        <v>0.73099056744574153</v>
      </c>
      <c r="Y943" s="478">
        <f t="shared" si="662"/>
        <v>0.18098694633355911</v>
      </c>
      <c r="Z943" s="478">
        <f t="shared" si="663"/>
        <v>0.23782856892670209</v>
      </c>
      <c r="AB943" s="446">
        <f t="shared" ref="AB943:AB950" si="669">ABS(AVERAGE(W943:X943)-AVERAGE(Y943:Z943))</f>
        <v>0.44638687872020449</v>
      </c>
      <c r="AC943" s="478"/>
    </row>
    <row r="944" spans="1:29" x14ac:dyDescent="0.15">
      <c r="A944" s="432">
        <v>3</v>
      </c>
      <c r="B944" s="457" t="str">
        <f t="shared" si="664"/>
        <v>BG</v>
      </c>
      <c r="C944" s="284" t="str">
        <f t="shared" si="659"/>
        <v>prospérer</v>
      </c>
      <c r="D944" s="284" t="str">
        <f t="shared" si="660"/>
        <v>se développer à sa guise</v>
      </c>
      <c r="E944" s="468">
        <f t="shared" si="665"/>
        <v>0.24658099925951965</v>
      </c>
      <c r="F944" s="480"/>
      <c r="N944" s="284">
        <f t="shared" si="666"/>
        <v>5</v>
      </c>
      <c r="O944" s="432" t="str">
        <f t="shared" si="667"/>
        <v>UB</v>
      </c>
      <c r="P944" s="284" t="str">
        <f t="shared" si="661"/>
        <v>réussir</v>
      </c>
      <c r="Q944" s="432" t="str">
        <f t="shared" ref="Q944:R944" si="670">Q943</f>
        <v>G</v>
      </c>
      <c r="R944" s="432" t="str">
        <f t="shared" si="670"/>
        <v>U</v>
      </c>
      <c r="S944" s="432" t="s">
        <v>3</v>
      </c>
      <c r="T944" s="432" t="s">
        <v>2</v>
      </c>
      <c r="W944" s="478">
        <f t="shared" si="657"/>
        <v>0.58059870525492874</v>
      </c>
      <c r="X944" s="478">
        <f t="shared" si="658"/>
        <v>0.73099056744574153</v>
      </c>
      <c r="Y944" s="478">
        <f t="shared" si="662"/>
        <v>0.73099056744574153</v>
      </c>
      <c r="Z944" s="478">
        <f t="shared" si="663"/>
        <v>0.23782856892670209</v>
      </c>
      <c r="AB944" s="446">
        <f t="shared" si="669"/>
        <v>0.17138506816411325</v>
      </c>
      <c r="AC944" s="478"/>
    </row>
    <row r="945" spans="1:37" x14ac:dyDescent="0.15">
      <c r="A945" s="432">
        <v>4</v>
      </c>
      <c r="B945" s="457" t="str">
        <f t="shared" si="664"/>
        <v>WU</v>
      </c>
      <c r="C945" s="284" t="str">
        <f t="shared" si="659"/>
        <v>structurer</v>
      </c>
      <c r="D945" s="284" t="str">
        <f t="shared" si="660"/>
        <v>s'assurer d'un monde fonctionnel</v>
      </c>
      <c r="E945" s="468">
        <f t="shared" si="665"/>
        <v>0.19980587946068473</v>
      </c>
      <c r="F945" s="480"/>
      <c r="N945" s="284">
        <f t="shared" si="666"/>
        <v>8</v>
      </c>
      <c r="O945" s="432" t="str">
        <f t="shared" si="667"/>
        <v>UR</v>
      </c>
      <c r="P945" s="284" t="str">
        <f t="shared" si="661"/>
        <v>penser</v>
      </c>
      <c r="Q945" s="432" t="str">
        <f t="shared" ref="Q945:R945" si="671">Q944</f>
        <v>G</v>
      </c>
      <c r="R945" s="432" t="str">
        <f t="shared" si="671"/>
        <v>U</v>
      </c>
      <c r="S945" s="432" t="s">
        <v>3</v>
      </c>
      <c r="T945" s="432" t="s">
        <v>4</v>
      </c>
      <c r="W945" s="478">
        <f t="shared" si="657"/>
        <v>0.58059870525492874</v>
      </c>
      <c r="X945" s="478">
        <f t="shared" si="658"/>
        <v>0.73099056744574153</v>
      </c>
      <c r="Y945" s="478">
        <f t="shared" si="662"/>
        <v>0.73099056744574153</v>
      </c>
      <c r="Z945" s="478">
        <f t="shared" si="663"/>
        <v>0.79496353496742456</v>
      </c>
      <c r="AB945" s="446">
        <f t="shared" si="669"/>
        <v>0.10718241485624791</v>
      </c>
      <c r="AC945" s="478"/>
    </row>
    <row r="946" spans="1:37" x14ac:dyDescent="0.15">
      <c r="A946" s="432">
        <v>5</v>
      </c>
      <c r="B946" s="457" t="str">
        <f t="shared" si="664"/>
        <v>UB</v>
      </c>
      <c r="C946" s="284" t="str">
        <f t="shared" si="659"/>
        <v>réussir</v>
      </c>
      <c r="D946" s="284" t="str">
        <f t="shared" si="660"/>
        <v>atteindre ses objectifs</v>
      </c>
      <c r="E946" s="468">
        <f t="shared" si="665"/>
        <v>0.17138506816411325</v>
      </c>
      <c r="F946" s="480"/>
      <c r="N946" s="284">
        <f t="shared" si="666"/>
        <v>7</v>
      </c>
      <c r="O946" s="432" t="str">
        <f t="shared" si="667"/>
        <v>BR</v>
      </c>
      <c r="P946" s="284" t="str">
        <f t="shared" si="661"/>
        <v>obtenir</v>
      </c>
      <c r="Q946" s="432" t="str">
        <f>Q945</f>
        <v>G</v>
      </c>
      <c r="R946" s="432" t="str">
        <f>R945</f>
        <v>U</v>
      </c>
      <c r="S946" s="432" t="s">
        <v>2</v>
      </c>
      <c r="T946" s="432" t="s">
        <v>4</v>
      </c>
      <c r="W946" s="478">
        <f t="shared" si="657"/>
        <v>0.58059870525492874</v>
      </c>
      <c r="X946" s="478">
        <f t="shared" si="658"/>
        <v>0.73099056744574153</v>
      </c>
      <c r="Y946" s="478">
        <f t="shared" si="662"/>
        <v>0.23782856892670209</v>
      </c>
      <c r="Z946" s="478">
        <f t="shared" si="663"/>
        <v>0.79496353496742456</v>
      </c>
      <c r="AB946" s="446">
        <f t="shared" si="669"/>
        <v>0.1393985844032718</v>
      </c>
      <c r="AC946" s="478"/>
    </row>
    <row r="947" spans="1:37" x14ac:dyDescent="0.15">
      <c r="A947" s="432">
        <v>6</v>
      </c>
      <c r="B947" s="457" t="str">
        <f t="shared" si="664"/>
        <v>RW</v>
      </c>
      <c r="C947" s="284" t="str">
        <f t="shared" si="659"/>
        <v>s'engager</v>
      </c>
      <c r="D947" s="284" t="str">
        <f t="shared" si="660"/>
        <v>agir au nom de ce qui est grand</v>
      </c>
      <c r="E947" s="468">
        <f t="shared" si="665"/>
        <v>0.16781939569984328</v>
      </c>
      <c r="F947" s="480"/>
      <c r="N947" s="284">
        <f t="shared" si="666"/>
        <v>3</v>
      </c>
      <c r="O947" s="432" t="str">
        <f t="shared" si="667"/>
        <v>BG</v>
      </c>
      <c r="P947" s="284" t="str">
        <f t="shared" si="661"/>
        <v>prospérer</v>
      </c>
      <c r="Q947" s="432" t="str">
        <f t="shared" ref="Q947:R947" si="672">Q946</f>
        <v>G</v>
      </c>
      <c r="R947" s="432" t="str">
        <f t="shared" si="672"/>
        <v>U</v>
      </c>
      <c r="S947" s="432" t="s">
        <v>2</v>
      </c>
      <c r="T947" s="432" t="s">
        <v>5</v>
      </c>
      <c r="W947" s="478">
        <f t="shared" si="657"/>
        <v>0.58059870525492874</v>
      </c>
      <c r="X947" s="478">
        <f t="shared" si="658"/>
        <v>0.73099056744574153</v>
      </c>
      <c r="Y947" s="478">
        <f t="shared" si="662"/>
        <v>0.23782856892670209</v>
      </c>
      <c r="Z947" s="478">
        <f t="shared" si="663"/>
        <v>0.58059870525492874</v>
      </c>
      <c r="AB947" s="446">
        <f t="shared" si="669"/>
        <v>0.24658099925951965</v>
      </c>
      <c r="AC947" s="478"/>
    </row>
    <row r="948" spans="1:37" x14ac:dyDescent="0.15">
      <c r="A948" s="432">
        <v>7</v>
      </c>
      <c r="B948" s="457" t="str">
        <f t="shared" si="664"/>
        <v>BR</v>
      </c>
      <c r="C948" s="284" t="str">
        <f t="shared" si="659"/>
        <v>obtenir</v>
      </c>
      <c r="D948" s="284" t="str">
        <f t="shared" si="660"/>
        <v>exaucer ses souhaits</v>
      </c>
      <c r="E948" s="468">
        <f t="shared" si="665"/>
        <v>0.1393985844032718</v>
      </c>
      <c r="F948" s="480"/>
      <c r="N948" s="284">
        <f t="shared" si="666"/>
        <v>9</v>
      </c>
      <c r="O948" s="432" t="str">
        <f t="shared" si="667"/>
        <v>RG</v>
      </c>
      <c r="P948" s="284" t="str">
        <f t="shared" si="661"/>
        <v>agir</v>
      </c>
      <c r="Q948" s="432" t="str">
        <f t="shared" ref="Q948:R948" si="673">Q947</f>
        <v>G</v>
      </c>
      <c r="R948" s="432" t="str">
        <f t="shared" si="673"/>
        <v>U</v>
      </c>
      <c r="S948" s="432" t="s">
        <v>4</v>
      </c>
      <c r="T948" s="432" t="s">
        <v>5</v>
      </c>
      <c r="W948" s="478">
        <f t="shared" si="657"/>
        <v>0.58059870525492874</v>
      </c>
      <c r="X948" s="478">
        <f t="shared" si="658"/>
        <v>0.73099056744574153</v>
      </c>
      <c r="Y948" s="478">
        <f t="shared" si="662"/>
        <v>0.79496353496742456</v>
      </c>
      <c r="Z948" s="478">
        <f t="shared" si="663"/>
        <v>0.58059870525492874</v>
      </c>
      <c r="AB948" s="446">
        <f t="shared" si="669"/>
        <v>3.1986483760841566E-2</v>
      </c>
      <c r="AC948" s="478"/>
    </row>
    <row r="949" spans="1:37" x14ac:dyDescent="0.15">
      <c r="A949" s="432">
        <v>8</v>
      </c>
      <c r="B949" s="457" t="str">
        <f t="shared" si="664"/>
        <v>UR</v>
      </c>
      <c r="C949" s="284" t="str">
        <f t="shared" si="659"/>
        <v>penser</v>
      </c>
      <c r="D949" s="284" t="str">
        <f t="shared" si="660"/>
        <v>faire tournoyer les idées</v>
      </c>
      <c r="E949" s="468">
        <f t="shared" si="665"/>
        <v>0.10718241485624791</v>
      </c>
      <c r="F949" s="480"/>
      <c r="N949" s="284">
        <f t="shared" si="666"/>
        <v>6</v>
      </c>
      <c r="O949" s="432" t="str">
        <f t="shared" si="667"/>
        <v>RW</v>
      </c>
      <c r="P949" s="284" t="str">
        <f t="shared" si="661"/>
        <v>s'engager</v>
      </c>
      <c r="Q949" s="432" t="str">
        <f>Q948</f>
        <v>G</v>
      </c>
      <c r="R949" s="432" t="str">
        <f>R948</f>
        <v>U</v>
      </c>
      <c r="S949" s="432" t="s">
        <v>4</v>
      </c>
      <c r="T949" s="432" t="s">
        <v>0</v>
      </c>
      <c r="W949" s="478">
        <f t="shared" si="657"/>
        <v>0.58059870525492874</v>
      </c>
      <c r="X949" s="478">
        <f t="shared" si="658"/>
        <v>0.73099056744574153</v>
      </c>
      <c r="Y949" s="478">
        <f t="shared" si="662"/>
        <v>0.79496353496742456</v>
      </c>
      <c r="Z949" s="478">
        <f t="shared" si="663"/>
        <v>0.18098694633355911</v>
      </c>
      <c r="AB949" s="446">
        <f t="shared" si="669"/>
        <v>0.16781939569984328</v>
      </c>
      <c r="AC949" s="478"/>
    </row>
    <row r="950" spans="1:37" x14ac:dyDescent="0.15">
      <c r="A950" s="432">
        <v>9</v>
      </c>
      <c r="B950" s="457" t="str">
        <f t="shared" si="664"/>
        <v>RG</v>
      </c>
      <c r="C950" s="284" t="str">
        <f t="shared" si="659"/>
        <v>agir</v>
      </c>
      <c r="D950" s="284" t="str">
        <f t="shared" si="660"/>
        <v>vivre en mouvement</v>
      </c>
      <c r="E950" s="468">
        <f t="shared" si="665"/>
        <v>3.1986483760841566E-2</v>
      </c>
      <c r="F950" s="480"/>
      <c r="N950" s="284">
        <f t="shared" si="666"/>
        <v>2</v>
      </c>
      <c r="O950" s="432" t="str">
        <f t="shared" si="667"/>
        <v>GW</v>
      </c>
      <c r="P950" s="284" t="str">
        <f t="shared" si="661"/>
        <v>s'entendre</v>
      </c>
      <c r="Q950" s="432" t="str">
        <f t="shared" ref="Q950:R950" si="674">Q949</f>
        <v>G</v>
      </c>
      <c r="R950" s="432" t="str">
        <f t="shared" si="674"/>
        <v>U</v>
      </c>
      <c r="S950" s="432" t="s">
        <v>5</v>
      </c>
      <c r="T950" s="432" t="s">
        <v>0</v>
      </c>
      <c r="W950" s="478">
        <f t="shared" si="657"/>
        <v>0.58059870525492874</v>
      </c>
      <c r="X950" s="478">
        <f t="shared" si="658"/>
        <v>0.73099056744574153</v>
      </c>
      <c r="Y950" s="478">
        <f t="shared" si="662"/>
        <v>0.58059870525492874</v>
      </c>
      <c r="Z950" s="478">
        <f t="shared" si="663"/>
        <v>0.18098694633355911</v>
      </c>
      <c r="AB950" s="446">
        <f t="shared" si="669"/>
        <v>0.27500181055609119</v>
      </c>
      <c r="AC950" s="478"/>
    </row>
    <row r="951" spans="1:37" x14ac:dyDescent="0.15"/>
    <row r="952" spans="1:37" x14ac:dyDescent="0.15"/>
    <row r="953" spans="1:37" x14ac:dyDescent="0.15"/>
    <row r="954" spans="1:37" ht="12.75" x14ac:dyDescent="0.2">
      <c r="A954" s="453"/>
      <c r="B954" s="453"/>
      <c r="C954" s="454" t="s">
        <v>374</v>
      </c>
      <c r="D954" s="453"/>
      <c r="E954" s="455"/>
      <c r="F954" s="456"/>
      <c r="G954" s="473"/>
      <c r="N954" s="457" t="s">
        <v>74</v>
      </c>
      <c r="O954" s="457"/>
      <c r="P954" s="457"/>
      <c r="Q954" s="457" t="s">
        <v>32</v>
      </c>
      <c r="R954" s="457" t="s">
        <v>59</v>
      </c>
      <c r="S954" s="457" t="s">
        <v>32</v>
      </c>
      <c r="T954" s="457" t="s">
        <v>59</v>
      </c>
      <c r="U954" s="457"/>
      <c r="V954" s="457"/>
      <c r="W954" s="457" t="s">
        <v>86</v>
      </c>
      <c r="X954" s="457" t="s">
        <v>87</v>
      </c>
      <c r="Y954" s="457" t="s">
        <v>89</v>
      </c>
      <c r="Z954" s="457" t="s">
        <v>372</v>
      </c>
      <c r="AA954" s="457"/>
      <c r="AB954" s="458" t="s">
        <v>69</v>
      </c>
      <c r="AF954" s="1106"/>
      <c r="AG954" s="1106"/>
    </row>
    <row r="955" spans="1:37" s="463" customFormat="1" ht="12.75" x14ac:dyDescent="0.2">
      <c r="A955" s="108"/>
      <c r="B955" s="108"/>
      <c r="C955" s="459"/>
      <c r="D955" s="108"/>
      <c r="E955" s="460"/>
      <c r="F955" s="461"/>
      <c r="G955" s="474"/>
      <c r="N955" s="464"/>
      <c r="O955" s="464"/>
      <c r="P955" s="464"/>
      <c r="Q955" s="464"/>
      <c r="R955" s="464"/>
      <c r="S955" s="464"/>
      <c r="T955" s="464"/>
      <c r="U955" s="464"/>
      <c r="V955" s="464"/>
      <c r="W955" s="464"/>
      <c r="X955" s="464"/>
      <c r="Y955" s="464"/>
      <c r="Z955" s="464"/>
      <c r="AA955" s="464"/>
      <c r="AB955" s="465"/>
      <c r="AD955" s="466"/>
      <c r="AE955" s="467"/>
    </row>
    <row r="956" spans="1:37" x14ac:dyDescent="0.15">
      <c r="A956" s="432">
        <v>1</v>
      </c>
      <c r="B956" s="457" t="str">
        <f t="shared" ref="B956:B1000" si="675">VLOOKUP(A956,$N$956:$AB$1000,2,FALSE)</f>
        <v>UR &gt; wb</v>
      </c>
      <c r="C956" s="284" t="str">
        <f t="shared" ref="C956:C1000" si="676">VLOOKUP(A956,$N$956:$AB$1000,3,FALSE)</f>
        <v>PENSER  &gt;  intégrer</v>
      </c>
      <c r="E956" s="468">
        <f t="shared" ref="E956:E1000" si="677">VLOOKUP(A956,$N$956:$AB$1000,15,FALSE)</f>
        <v>0.55355829357645248</v>
      </c>
      <c r="F956" s="480"/>
      <c r="N956" s="284">
        <f t="shared" ref="N956:N1000" si="678">RANK(AB956,$AB$956:$AB$1000)</f>
        <v>16</v>
      </c>
      <c r="O956" s="432" t="str">
        <f>AF956&amp;" &gt; "&amp;LOWER(AG956)</f>
        <v>WU &gt; wb</v>
      </c>
      <c r="P956" s="448" t="str">
        <f>UPPER(AJ956)&amp; "  &gt;  " &amp;AK956</f>
        <v>STRUCTURER  &gt;  intégrer</v>
      </c>
      <c r="Q956" s="432" t="s">
        <v>0</v>
      </c>
      <c r="R956" s="432" t="s">
        <v>3</v>
      </c>
      <c r="S956" s="432" t="s">
        <v>0</v>
      </c>
      <c r="T956" s="432" t="s">
        <v>2</v>
      </c>
      <c r="W956" s="478">
        <f t="shared" ref="W956:W964" si="679">VLOOKUP(Q956,$I$5:$K$9,3,FALSE)</f>
        <v>0.18098694633355911</v>
      </c>
      <c r="X956" s="478">
        <f t="shared" ref="X956:X964" si="680">VLOOKUP(R956,$I$5:$K$9,3,FALSE)</f>
        <v>0.73099056744574153</v>
      </c>
      <c r="Y956" s="478">
        <f t="shared" ref="Y956:Y964" si="681">VLOOKUP(S956,$I$5:$K$9,3,FALSE)</f>
        <v>0.18098694633355911</v>
      </c>
      <c r="Z956" s="478">
        <f t="shared" ref="Z956:Z964" si="682">VLOOKUP(T956,$I$5:$K$9,3,FALSE)</f>
        <v>0.23782856892670209</v>
      </c>
      <c r="AA956" s="432">
        <v>1</v>
      </c>
      <c r="AB956" s="446">
        <f>ABS(AC956)</f>
        <v>0.24658199925951976</v>
      </c>
      <c r="AC956" s="468">
        <f>AVERAGE(W956:X956)-AVERAGE(Y956:Z956)+AA956/1000000</f>
        <v>0.24658199925951976</v>
      </c>
      <c r="AE956" s="448">
        <f>IF(AC956&gt;0,1,2)</f>
        <v>1</v>
      </c>
      <c r="AF956" s="284" t="str">
        <f t="shared" ref="AF956:AF1000" si="683">IF(AE956=1,usrCode(Q956&amp;R956),usrCode(S956&amp;T956))</f>
        <v>WU</v>
      </c>
      <c r="AG956" s="284" t="str">
        <f t="shared" ref="AG956:AG1000" si="684">IF(AE956=2,usrCode(Q956&amp;R956),usrCode(S956&amp;T956))</f>
        <v>WB</v>
      </c>
      <c r="AJ956" s="284" t="str">
        <f t="shared" ref="AJ956:AJ1000" si="685">VLOOKUP(AF956,LibProfils,4,FALSE)</f>
        <v>structurer</v>
      </c>
      <c r="AK956" s="284" t="str">
        <f t="shared" ref="AK956:AK1000" si="686">VLOOKUP(AG956,LibProfils,4,FALSE)</f>
        <v>intégrer</v>
      </c>
    </row>
    <row r="957" spans="1:37" x14ac:dyDescent="0.15">
      <c r="A957" s="432">
        <v>2</v>
      </c>
      <c r="B957" s="457" t="str">
        <f t="shared" si="675"/>
        <v>RG &gt; wb</v>
      </c>
      <c r="C957" s="284" t="str">
        <f t="shared" si="676"/>
        <v>AGIR  &gt;  intégrer</v>
      </c>
      <c r="E957" s="468">
        <f t="shared" si="677"/>
        <v>0.47835936248104605</v>
      </c>
      <c r="F957" s="480"/>
      <c r="N957" s="284">
        <f t="shared" si="678"/>
        <v>44</v>
      </c>
      <c r="O957" s="432" t="str">
        <f t="shared" ref="O957:O999" si="687">AF957&amp;" &gt; "&amp;LOWER(AG957)</f>
        <v>UB &gt; wu</v>
      </c>
      <c r="P957" s="448" t="str">
        <f t="shared" ref="P957:P999" si="688">UPPER(AJ957)&amp; "  &gt;  " &amp;AK957</f>
        <v>RÉUSSIR  &gt;  structurer</v>
      </c>
      <c r="Q957" s="432" t="s">
        <v>0</v>
      </c>
      <c r="R957" s="432" t="s">
        <v>3</v>
      </c>
      <c r="S957" s="432" t="s">
        <v>3</v>
      </c>
      <c r="T957" s="432" t="s">
        <v>2</v>
      </c>
      <c r="W957" s="478">
        <f t="shared" si="679"/>
        <v>0.18098694633355911</v>
      </c>
      <c r="X957" s="478">
        <f t="shared" si="680"/>
        <v>0.73099056744574153</v>
      </c>
      <c r="Y957" s="478">
        <f t="shared" si="681"/>
        <v>0.73099056744574153</v>
      </c>
      <c r="Z957" s="478">
        <f t="shared" si="682"/>
        <v>0.23782856892670209</v>
      </c>
      <c r="AA957" s="432">
        <v>2</v>
      </c>
      <c r="AB957" s="446">
        <f t="shared" ref="AB957:AB1000" si="689">ABS(AC957)</f>
        <v>2.8418811296571481E-2</v>
      </c>
      <c r="AC957" s="468">
        <f t="shared" ref="AC957:AC1000" si="690">AVERAGE(W957:X957)-AVERAGE(Y957:Z957)+AA957/1000000</f>
        <v>-2.8418811296571481E-2</v>
      </c>
      <c r="AE957" s="448">
        <f t="shared" ref="AE957:AE999" si="691">IF(AC957&gt;0,1,2)</f>
        <v>2</v>
      </c>
      <c r="AF957" s="284" t="str">
        <f t="shared" si="683"/>
        <v>UB</v>
      </c>
      <c r="AG957" s="284" t="str">
        <f t="shared" si="684"/>
        <v>WU</v>
      </c>
      <c r="AJ957" s="284" t="str">
        <f t="shared" si="685"/>
        <v>réussir</v>
      </c>
      <c r="AK957" s="284" t="str">
        <f t="shared" si="686"/>
        <v>structurer</v>
      </c>
    </row>
    <row r="958" spans="1:37" x14ac:dyDescent="0.15">
      <c r="A958" s="432">
        <v>3</v>
      </c>
      <c r="B958" s="457" t="str">
        <f t="shared" si="675"/>
        <v>GU &gt; wb</v>
      </c>
      <c r="C958" s="284" t="str">
        <f t="shared" si="676"/>
        <v>S'ADAPTER  &gt;  intégrer</v>
      </c>
      <c r="E958" s="468">
        <f t="shared" si="677"/>
        <v>0.4463698787202045</v>
      </c>
      <c r="F958" s="480"/>
      <c r="M958" s="477"/>
      <c r="N958" s="284">
        <f t="shared" si="678"/>
        <v>7</v>
      </c>
      <c r="O958" s="432" t="str">
        <f t="shared" si="687"/>
        <v>UR &gt; wu</v>
      </c>
      <c r="P958" s="448" t="str">
        <f t="shared" si="688"/>
        <v>PENSER  &gt;  structurer</v>
      </c>
      <c r="Q958" s="432" t="s">
        <v>0</v>
      </c>
      <c r="R958" s="432" t="s">
        <v>3</v>
      </c>
      <c r="S958" s="432" t="s">
        <v>3</v>
      </c>
      <c r="T958" s="432" t="s">
        <v>4</v>
      </c>
      <c r="W958" s="478">
        <f t="shared" si="679"/>
        <v>0.18098694633355911</v>
      </c>
      <c r="X958" s="478">
        <f t="shared" si="680"/>
        <v>0.73099056744574153</v>
      </c>
      <c r="Y958" s="478">
        <f t="shared" si="681"/>
        <v>0.73099056744574153</v>
      </c>
      <c r="Z958" s="478">
        <f t="shared" si="682"/>
        <v>0.79496353496742456</v>
      </c>
      <c r="AA958" s="432">
        <v>3</v>
      </c>
      <c r="AB958" s="446">
        <f t="shared" si="689"/>
        <v>0.30698529431693267</v>
      </c>
      <c r="AC958" s="468">
        <f t="shared" si="690"/>
        <v>-0.30698529431693267</v>
      </c>
      <c r="AE958" s="448">
        <f t="shared" si="691"/>
        <v>2</v>
      </c>
      <c r="AF958" s="284" t="str">
        <f t="shared" si="683"/>
        <v>UR</v>
      </c>
      <c r="AG958" s="284" t="str">
        <f t="shared" si="684"/>
        <v>WU</v>
      </c>
      <c r="AJ958" s="284" t="str">
        <f t="shared" si="685"/>
        <v>penser</v>
      </c>
      <c r="AK958" s="284" t="str">
        <f t="shared" si="686"/>
        <v>structurer</v>
      </c>
    </row>
    <row r="959" spans="1:37" x14ac:dyDescent="0.15">
      <c r="A959" s="432">
        <v>4</v>
      </c>
      <c r="B959" s="457" t="str">
        <f t="shared" si="675"/>
        <v>UR &gt; gw</v>
      </c>
      <c r="C959" s="284" t="str">
        <f t="shared" si="676"/>
        <v>PENSER  &gt;  s'entendre</v>
      </c>
      <c r="E959" s="468">
        <f t="shared" si="677"/>
        <v>0.3822132254123391</v>
      </c>
      <c r="F959" s="480"/>
      <c r="N959" s="284">
        <f t="shared" si="678"/>
        <v>37</v>
      </c>
      <c r="O959" s="432" t="str">
        <f t="shared" si="687"/>
        <v>BR &gt; wu</v>
      </c>
      <c r="P959" s="448" t="str">
        <f t="shared" si="688"/>
        <v>OBTENIR  &gt;  structurer</v>
      </c>
      <c r="Q959" s="432" t="s">
        <v>0</v>
      </c>
      <c r="R959" s="432" t="s">
        <v>3</v>
      </c>
      <c r="S959" s="432" t="s">
        <v>2</v>
      </c>
      <c r="T959" s="432" t="s">
        <v>4</v>
      </c>
      <c r="W959" s="478">
        <f t="shared" si="679"/>
        <v>0.18098694633355911</v>
      </c>
      <c r="X959" s="478">
        <f t="shared" si="680"/>
        <v>0.73099056744574153</v>
      </c>
      <c r="Y959" s="478">
        <f t="shared" si="681"/>
        <v>0.23782856892670209</v>
      </c>
      <c r="Z959" s="478">
        <f t="shared" si="682"/>
        <v>0.79496353496742456</v>
      </c>
      <c r="AA959" s="432">
        <v>4</v>
      </c>
      <c r="AB959" s="446">
        <f t="shared" si="689"/>
        <v>6.0403295057412938E-2</v>
      </c>
      <c r="AC959" s="468">
        <f t="shared" si="690"/>
        <v>-6.0403295057412938E-2</v>
      </c>
      <c r="AE959" s="448">
        <f t="shared" si="691"/>
        <v>2</v>
      </c>
      <c r="AF959" s="284" t="str">
        <f t="shared" si="683"/>
        <v>BR</v>
      </c>
      <c r="AG959" s="284" t="str">
        <f t="shared" si="684"/>
        <v>WU</v>
      </c>
      <c r="AJ959" s="284" t="str">
        <f t="shared" si="685"/>
        <v>obtenir</v>
      </c>
      <c r="AK959" s="284" t="str">
        <f t="shared" si="686"/>
        <v>structurer</v>
      </c>
    </row>
    <row r="960" spans="1:37" x14ac:dyDescent="0.15">
      <c r="A960" s="432">
        <v>5</v>
      </c>
      <c r="B960" s="457" t="str">
        <f t="shared" si="675"/>
        <v>UR &gt; bg</v>
      </c>
      <c r="C960" s="284" t="str">
        <f t="shared" si="676"/>
        <v>PENSER  &gt;  prospérer</v>
      </c>
      <c r="E960" s="468">
        <f t="shared" si="677"/>
        <v>0.35378941411576759</v>
      </c>
      <c r="F960" s="480"/>
      <c r="N960" s="284">
        <f t="shared" si="678"/>
        <v>38</v>
      </c>
      <c r="O960" s="432" t="str">
        <f t="shared" si="687"/>
        <v>WU &gt; bg</v>
      </c>
      <c r="P960" s="448" t="str">
        <f t="shared" si="688"/>
        <v>STRUCTURER  &gt;  prospérer</v>
      </c>
      <c r="Q960" s="432" t="s">
        <v>0</v>
      </c>
      <c r="R960" s="432" t="s">
        <v>3</v>
      </c>
      <c r="S960" s="432" t="s">
        <v>2</v>
      </c>
      <c r="T960" s="432" t="s">
        <v>5</v>
      </c>
      <c r="W960" s="478">
        <f t="shared" si="679"/>
        <v>0.18098694633355911</v>
      </c>
      <c r="X960" s="478">
        <f t="shared" si="680"/>
        <v>0.73099056744574153</v>
      </c>
      <c r="Y960" s="478">
        <f t="shared" si="681"/>
        <v>0.23782856892670209</v>
      </c>
      <c r="Z960" s="478">
        <f t="shared" si="682"/>
        <v>0.58059870525492874</v>
      </c>
      <c r="AA960" s="432">
        <v>5</v>
      </c>
      <c r="AB960" s="446">
        <f t="shared" si="689"/>
        <v>4.6780119798834917E-2</v>
      </c>
      <c r="AC960" s="468">
        <f t="shared" si="690"/>
        <v>4.6780119798834917E-2</v>
      </c>
      <c r="AE960" s="448">
        <f t="shared" si="691"/>
        <v>1</v>
      </c>
      <c r="AF960" s="284" t="str">
        <f t="shared" si="683"/>
        <v>WU</v>
      </c>
      <c r="AG960" s="284" t="str">
        <f t="shared" si="684"/>
        <v>BG</v>
      </c>
      <c r="AJ960" s="284" t="str">
        <f t="shared" si="685"/>
        <v>structurer</v>
      </c>
      <c r="AK960" s="284" t="str">
        <f t="shared" si="686"/>
        <v>prospérer</v>
      </c>
    </row>
    <row r="961" spans="1:37" x14ac:dyDescent="0.15">
      <c r="A961" s="432">
        <v>6</v>
      </c>
      <c r="B961" s="457" t="str">
        <f t="shared" si="675"/>
        <v>RG &gt; gw</v>
      </c>
      <c r="C961" s="284" t="str">
        <f t="shared" si="676"/>
        <v>AGIR  &gt;  s'entendre</v>
      </c>
      <c r="E961" s="468">
        <f t="shared" si="677"/>
        <v>0.30702929431693277</v>
      </c>
      <c r="F961" s="480"/>
      <c r="N961" s="284">
        <f t="shared" si="678"/>
        <v>18</v>
      </c>
      <c r="O961" s="432" t="str">
        <f t="shared" si="687"/>
        <v>RG &gt; wu</v>
      </c>
      <c r="P961" s="448" t="str">
        <f t="shared" si="688"/>
        <v>AGIR  &gt;  structurer</v>
      </c>
      <c r="Q961" s="432" t="s">
        <v>0</v>
      </c>
      <c r="R961" s="432" t="s">
        <v>3</v>
      </c>
      <c r="S961" s="432" t="s">
        <v>4</v>
      </c>
      <c r="T961" s="432" t="s">
        <v>5</v>
      </c>
      <c r="W961" s="478">
        <f t="shared" si="679"/>
        <v>0.18098694633355911</v>
      </c>
      <c r="X961" s="478">
        <f t="shared" si="680"/>
        <v>0.73099056744574153</v>
      </c>
      <c r="Y961" s="478">
        <f t="shared" si="681"/>
        <v>0.79496353496742456</v>
      </c>
      <c r="Z961" s="478">
        <f t="shared" si="682"/>
        <v>0.58059870525492874</v>
      </c>
      <c r="AA961" s="432">
        <v>6</v>
      </c>
      <c r="AB961" s="446">
        <f t="shared" si="689"/>
        <v>0.23178636322152629</v>
      </c>
      <c r="AC961" s="468">
        <f t="shared" si="690"/>
        <v>-0.23178636322152629</v>
      </c>
      <c r="AE961" s="448">
        <f t="shared" si="691"/>
        <v>2</v>
      </c>
      <c r="AF961" s="284" t="str">
        <f t="shared" si="683"/>
        <v>RG</v>
      </c>
      <c r="AG961" s="284" t="str">
        <f t="shared" si="684"/>
        <v>WU</v>
      </c>
      <c r="AJ961" s="284" t="str">
        <f t="shared" si="685"/>
        <v>agir</v>
      </c>
      <c r="AK961" s="284" t="str">
        <f t="shared" si="686"/>
        <v>structurer</v>
      </c>
    </row>
    <row r="962" spans="1:37" x14ac:dyDescent="0.15">
      <c r="A962" s="432">
        <v>7</v>
      </c>
      <c r="B962" s="457" t="str">
        <f t="shared" si="675"/>
        <v>UR &gt; wu</v>
      </c>
      <c r="C962" s="284" t="str">
        <f t="shared" si="676"/>
        <v>PENSER  &gt;  structurer</v>
      </c>
      <c r="E962" s="468">
        <f t="shared" si="677"/>
        <v>0.30698529431693267</v>
      </c>
      <c r="F962" s="480"/>
      <c r="N962" s="284">
        <f t="shared" si="678"/>
        <v>40</v>
      </c>
      <c r="O962" s="432" t="str">
        <f t="shared" si="687"/>
        <v>RW &gt; wu</v>
      </c>
      <c r="P962" s="448" t="str">
        <f t="shared" si="688"/>
        <v>S'ENGAGER  &gt;  structurer</v>
      </c>
      <c r="Q962" s="432" t="s">
        <v>0</v>
      </c>
      <c r="R962" s="432" t="s">
        <v>3</v>
      </c>
      <c r="S962" s="432" t="s">
        <v>4</v>
      </c>
      <c r="T962" s="432" t="s">
        <v>0</v>
      </c>
      <c r="W962" s="478">
        <f t="shared" si="679"/>
        <v>0.18098694633355911</v>
      </c>
      <c r="X962" s="478">
        <f t="shared" si="680"/>
        <v>0.73099056744574153</v>
      </c>
      <c r="Y962" s="478">
        <f t="shared" si="681"/>
        <v>0.79496353496742456</v>
      </c>
      <c r="Z962" s="478">
        <f t="shared" si="682"/>
        <v>0.18098694633355911</v>
      </c>
      <c r="AA962" s="432">
        <v>7</v>
      </c>
      <c r="AB962" s="446">
        <f t="shared" si="689"/>
        <v>3.1979483760841455E-2</v>
      </c>
      <c r="AC962" s="468">
        <f t="shared" si="690"/>
        <v>-3.1979483760841455E-2</v>
      </c>
      <c r="AE962" s="448">
        <f t="shared" si="691"/>
        <v>2</v>
      </c>
      <c r="AF962" s="284" t="str">
        <f t="shared" si="683"/>
        <v>RW</v>
      </c>
      <c r="AG962" s="284" t="str">
        <f t="shared" si="684"/>
        <v>WU</v>
      </c>
      <c r="AJ962" s="284" t="str">
        <f t="shared" si="685"/>
        <v>s'engager</v>
      </c>
      <c r="AK962" s="284" t="str">
        <f t="shared" si="686"/>
        <v>structurer</v>
      </c>
    </row>
    <row r="963" spans="1:37" x14ac:dyDescent="0.15">
      <c r="A963" s="432">
        <v>8</v>
      </c>
      <c r="B963" s="457" t="str">
        <f t="shared" si="675"/>
        <v>BR &gt; wb</v>
      </c>
      <c r="C963" s="284" t="str">
        <f t="shared" si="676"/>
        <v>OBTENIR  &gt;  intégrer</v>
      </c>
      <c r="E963" s="468">
        <f t="shared" si="677"/>
        <v>0.30697629431693269</v>
      </c>
      <c r="F963" s="480"/>
      <c r="N963" s="284">
        <f t="shared" si="678"/>
        <v>36</v>
      </c>
      <c r="O963" s="432" t="str">
        <f t="shared" si="687"/>
        <v>WU &gt; gw</v>
      </c>
      <c r="P963" s="448" t="str">
        <f t="shared" si="688"/>
        <v>STRUCTURER  &gt;  s'entendre</v>
      </c>
      <c r="Q963" s="432" t="s">
        <v>0</v>
      </c>
      <c r="R963" s="432" t="s">
        <v>3</v>
      </c>
      <c r="S963" s="432" t="s">
        <v>5</v>
      </c>
      <c r="T963" s="432" t="s">
        <v>0</v>
      </c>
      <c r="W963" s="478">
        <f t="shared" si="679"/>
        <v>0.18098694633355911</v>
      </c>
      <c r="X963" s="478">
        <f t="shared" si="680"/>
        <v>0.73099056744574153</v>
      </c>
      <c r="Y963" s="478">
        <f t="shared" si="681"/>
        <v>0.58059870525492874</v>
      </c>
      <c r="Z963" s="478">
        <f t="shared" si="682"/>
        <v>0.18098694633355911</v>
      </c>
      <c r="AA963" s="432">
        <v>8</v>
      </c>
      <c r="AB963" s="446">
        <f t="shared" si="689"/>
        <v>7.5203931095406448E-2</v>
      </c>
      <c r="AC963" s="468">
        <f t="shared" si="690"/>
        <v>7.5203931095406448E-2</v>
      </c>
      <c r="AE963" s="448">
        <f t="shared" si="691"/>
        <v>1</v>
      </c>
      <c r="AF963" s="284" t="str">
        <f t="shared" si="683"/>
        <v>WU</v>
      </c>
      <c r="AG963" s="284" t="str">
        <f t="shared" si="684"/>
        <v>GW</v>
      </c>
      <c r="AJ963" s="284" t="str">
        <f t="shared" si="685"/>
        <v>structurer</v>
      </c>
      <c r="AK963" s="284" t="str">
        <f t="shared" si="686"/>
        <v>s'entendre</v>
      </c>
    </row>
    <row r="964" spans="1:37" x14ac:dyDescent="0.15">
      <c r="A964" s="432">
        <v>9</v>
      </c>
      <c r="B964" s="457" t="str">
        <f t="shared" si="675"/>
        <v>RW &gt; wb</v>
      </c>
      <c r="C964" s="284" t="str">
        <f t="shared" si="676"/>
        <v>S'ENGAGER  &gt;  intégrer</v>
      </c>
      <c r="E964" s="468">
        <f t="shared" si="677"/>
        <v>0.27855248302036123</v>
      </c>
      <c r="F964" s="480"/>
      <c r="N964" s="284">
        <f t="shared" si="678"/>
        <v>21</v>
      </c>
      <c r="O964" s="432" t="str">
        <f t="shared" si="687"/>
        <v>GU &gt; wu</v>
      </c>
      <c r="P964" s="448" t="str">
        <f t="shared" si="688"/>
        <v>S'ADAPTER  &gt;  structurer</v>
      </c>
      <c r="Q964" s="432" t="s">
        <v>0</v>
      </c>
      <c r="R964" s="432" t="s">
        <v>3</v>
      </c>
      <c r="S964" s="432" t="s">
        <v>5</v>
      </c>
      <c r="T964" s="432" t="s">
        <v>3</v>
      </c>
      <c r="W964" s="478">
        <f t="shared" si="679"/>
        <v>0.18098694633355911</v>
      </c>
      <c r="X964" s="478">
        <f t="shared" si="680"/>
        <v>0.73099056744574153</v>
      </c>
      <c r="Y964" s="478">
        <f t="shared" si="681"/>
        <v>0.58059870525492874</v>
      </c>
      <c r="Z964" s="478">
        <f t="shared" si="682"/>
        <v>0.73099056744574153</v>
      </c>
      <c r="AA964" s="432">
        <v>9</v>
      </c>
      <c r="AB964" s="446">
        <f t="shared" si="689"/>
        <v>0.19979687946068472</v>
      </c>
      <c r="AC964" s="468">
        <f t="shared" si="690"/>
        <v>-0.19979687946068472</v>
      </c>
      <c r="AE964" s="448">
        <f t="shared" si="691"/>
        <v>2</v>
      </c>
      <c r="AF964" s="284" t="str">
        <f t="shared" si="683"/>
        <v>GU</v>
      </c>
      <c r="AG964" s="284" t="str">
        <f t="shared" si="684"/>
        <v>WU</v>
      </c>
      <c r="AJ964" s="284" t="str">
        <f t="shared" si="685"/>
        <v>s'adapter</v>
      </c>
      <c r="AK964" s="284" t="str">
        <f t="shared" si="686"/>
        <v>structurer</v>
      </c>
    </row>
    <row r="965" spans="1:37" x14ac:dyDescent="0.15">
      <c r="A965" s="432">
        <v>10</v>
      </c>
      <c r="B965" s="457" t="str">
        <f t="shared" si="675"/>
        <v>UR &gt; ub</v>
      </c>
      <c r="C965" s="284" t="str">
        <f t="shared" si="676"/>
        <v>PENSER  &gt;  réussir</v>
      </c>
      <c r="E965" s="468">
        <f t="shared" si="677"/>
        <v>0.27854948302036114</v>
      </c>
      <c r="F965" s="480"/>
      <c r="N965" s="284">
        <f t="shared" si="678"/>
        <v>13</v>
      </c>
      <c r="O965" s="432" t="str">
        <f t="shared" si="687"/>
        <v>UB &gt; wb</v>
      </c>
      <c r="P965" s="448" t="str">
        <f t="shared" si="688"/>
        <v>RÉUSSIR  &gt;  intégrer</v>
      </c>
      <c r="Q965" s="432" t="s">
        <v>0</v>
      </c>
      <c r="R965" s="432" t="s">
        <v>2</v>
      </c>
      <c r="S965" s="432" t="s">
        <v>3</v>
      </c>
      <c r="T965" s="432" t="s">
        <v>2</v>
      </c>
      <c r="W965" s="478">
        <f t="shared" ref="W965:W972" si="692">VLOOKUP(Q965,$I$5:$K$9,3,FALSE)</f>
        <v>0.18098694633355911</v>
      </c>
      <c r="X965" s="478">
        <f t="shared" ref="X965:X972" si="693">VLOOKUP(R965,$I$5:$K$9,3,FALSE)</f>
        <v>0.23782856892670209</v>
      </c>
      <c r="Y965" s="478">
        <f t="shared" ref="Y965:Y972" si="694">VLOOKUP(S965,$I$5:$K$9,3,FALSE)</f>
        <v>0.73099056744574153</v>
      </c>
      <c r="Z965" s="478">
        <f t="shared" ref="Z965:Z972" si="695">VLOOKUP(T965,$I$5:$K$9,3,FALSE)</f>
        <v>0.23782856892670209</v>
      </c>
      <c r="AA965" s="432">
        <v>10</v>
      </c>
      <c r="AB965" s="446">
        <f t="shared" si="689"/>
        <v>0.27499181055609123</v>
      </c>
      <c r="AC965" s="468">
        <f t="shared" si="690"/>
        <v>-0.27499181055609123</v>
      </c>
      <c r="AE965" s="448">
        <f t="shared" si="691"/>
        <v>2</v>
      </c>
      <c r="AF965" s="284" t="str">
        <f t="shared" si="683"/>
        <v>UB</v>
      </c>
      <c r="AG965" s="284" t="str">
        <f t="shared" si="684"/>
        <v>WB</v>
      </c>
      <c r="AJ965" s="284" t="str">
        <f t="shared" si="685"/>
        <v>réussir</v>
      </c>
      <c r="AK965" s="284" t="str">
        <f t="shared" si="686"/>
        <v>intégrer</v>
      </c>
    </row>
    <row r="966" spans="1:37" x14ac:dyDescent="0.15">
      <c r="A966" s="432">
        <v>11</v>
      </c>
      <c r="B966" s="457" t="str">
        <f t="shared" si="675"/>
        <v>RG &gt; bg</v>
      </c>
      <c r="C966" s="284" t="str">
        <f t="shared" si="676"/>
        <v>AGIR  &gt;  prospérer</v>
      </c>
      <c r="E966" s="468">
        <f t="shared" si="677"/>
        <v>0.27853148302036124</v>
      </c>
      <c r="F966" s="480"/>
      <c r="N966" s="284">
        <f t="shared" si="678"/>
        <v>1</v>
      </c>
      <c r="O966" s="432" t="str">
        <f t="shared" si="687"/>
        <v>UR &gt; wb</v>
      </c>
      <c r="P966" s="448" t="str">
        <f t="shared" si="688"/>
        <v>PENSER  &gt;  intégrer</v>
      </c>
      <c r="Q966" s="432" t="s">
        <v>0</v>
      </c>
      <c r="R966" s="432" t="s">
        <v>2</v>
      </c>
      <c r="S966" s="432" t="s">
        <v>3</v>
      </c>
      <c r="T966" s="432" t="s">
        <v>4</v>
      </c>
      <c r="W966" s="478">
        <f t="shared" si="692"/>
        <v>0.18098694633355911</v>
      </c>
      <c r="X966" s="478">
        <f t="shared" si="693"/>
        <v>0.23782856892670209</v>
      </c>
      <c r="Y966" s="478">
        <f t="shared" si="694"/>
        <v>0.73099056744574153</v>
      </c>
      <c r="Z966" s="478">
        <f t="shared" si="695"/>
        <v>0.79496353496742456</v>
      </c>
      <c r="AA966" s="432">
        <v>11</v>
      </c>
      <c r="AB966" s="446">
        <f t="shared" si="689"/>
        <v>0.55355829357645248</v>
      </c>
      <c r="AC966" s="468">
        <f t="shared" si="690"/>
        <v>-0.55355829357645248</v>
      </c>
      <c r="AE966" s="448">
        <f t="shared" si="691"/>
        <v>2</v>
      </c>
      <c r="AF966" s="284" t="str">
        <f t="shared" si="683"/>
        <v>UR</v>
      </c>
      <c r="AG966" s="284" t="str">
        <f t="shared" si="684"/>
        <v>WB</v>
      </c>
      <c r="AJ966" s="284" t="str">
        <f t="shared" si="685"/>
        <v>penser</v>
      </c>
      <c r="AK966" s="284" t="str">
        <f t="shared" si="686"/>
        <v>intégrer</v>
      </c>
    </row>
    <row r="967" spans="1:37" x14ac:dyDescent="0.15">
      <c r="A967" s="432">
        <v>12</v>
      </c>
      <c r="B967" s="457" t="str">
        <f t="shared" si="675"/>
        <v>UR &gt; rw</v>
      </c>
      <c r="C967" s="284" t="str">
        <f t="shared" si="676"/>
        <v>PENSER  &gt;  s'engager</v>
      </c>
      <c r="E967" s="468">
        <f t="shared" si="677"/>
        <v>0.27502981055609116</v>
      </c>
      <c r="F967" s="480"/>
      <c r="M967" s="477"/>
      <c r="N967" s="284">
        <f t="shared" si="678"/>
        <v>8</v>
      </c>
      <c r="O967" s="432" t="str">
        <f t="shared" si="687"/>
        <v>BR &gt; wb</v>
      </c>
      <c r="P967" s="448" t="str">
        <f t="shared" si="688"/>
        <v>OBTENIR  &gt;  intégrer</v>
      </c>
      <c r="Q967" s="432" t="s">
        <v>0</v>
      </c>
      <c r="R967" s="432" t="s">
        <v>2</v>
      </c>
      <c r="S967" s="432" t="s">
        <v>2</v>
      </c>
      <c r="T967" s="432" t="s">
        <v>4</v>
      </c>
      <c r="W967" s="478">
        <f t="shared" si="692"/>
        <v>0.18098694633355911</v>
      </c>
      <c r="X967" s="478">
        <f t="shared" si="693"/>
        <v>0.23782856892670209</v>
      </c>
      <c r="Y967" s="478">
        <f t="shared" si="694"/>
        <v>0.23782856892670209</v>
      </c>
      <c r="Z967" s="478">
        <f t="shared" si="695"/>
        <v>0.79496353496742456</v>
      </c>
      <c r="AA967" s="432">
        <v>12</v>
      </c>
      <c r="AB967" s="446">
        <f t="shared" si="689"/>
        <v>0.30697629431693269</v>
      </c>
      <c r="AC967" s="468">
        <f t="shared" si="690"/>
        <v>-0.30697629431693269</v>
      </c>
      <c r="AE967" s="448">
        <f t="shared" si="691"/>
        <v>2</v>
      </c>
      <c r="AF967" s="284" t="str">
        <f t="shared" si="683"/>
        <v>BR</v>
      </c>
      <c r="AG967" s="284" t="str">
        <f t="shared" si="684"/>
        <v>WB</v>
      </c>
      <c r="AJ967" s="284" t="str">
        <f t="shared" si="685"/>
        <v>obtenir</v>
      </c>
      <c r="AK967" s="284" t="str">
        <f t="shared" si="686"/>
        <v>intégrer</v>
      </c>
    </row>
    <row r="968" spans="1:37" x14ac:dyDescent="0.15">
      <c r="A968" s="432">
        <v>13</v>
      </c>
      <c r="B968" s="457" t="str">
        <f t="shared" si="675"/>
        <v>UB &gt; wb</v>
      </c>
      <c r="C968" s="284" t="str">
        <f t="shared" si="676"/>
        <v>RÉUSSIR  &gt;  intégrer</v>
      </c>
      <c r="E968" s="468">
        <f t="shared" si="677"/>
        <v>0.27499181055609123</v>
      </c>
      <c r="F968" s="480"/>
      <c r="N968" s="284">
        <f t="shared" si="678"/>
        <v>22</v>
      </c>
      <c r="O968" s="432" t="str">
        <f t="shared" si="687"/>
        <v>BG &gt; wb</v>
      </c>
      <c r="P968" s="448" t="str">
        <f t="shared" si="688"/>
        <v>PROSPÉRER  &gt;  intégrer</v>
      </c>
      <c r="Q968" s="432" t="s">
        <v>0</v>
      </c>
      <c r="R968" s="432" t="s">
        <v>2</v>
      </c>
      <c r="S968" s="432" t="s">
        <v>2</v>
      </c>
      <c r="T968" s="432" t="s">
        <v>5</v>
      </c>
      <c r="W968" s="478">
        <f t="shared" si="692"/>
        <v>0.18098694633355911</v>
      </c>
      <c r="X968" s="478">
        <f t="shared" si="693"/>
        <v>0.23782856892670209</v>
      </c>
      <c r="Y968" s="478">
        <f t="shared" si="694"/>
        <v>0.23782856892670209</v>
      </c>
      <c r="Z968" s="478">
        <f t="shared" si="695"/>
        <v>0.58059870525492874</v>
      </c>
      <c r="AA968" s="432">
        <v>13</v>
      </c>
      <c r="AB968" s="446">
        <f t="shared" si="689"/>
        <v>0.19979287946068483</v>
      </c>
      <c r="AC968" s="468">
        <f t="shared" si="690"/>
        <v>-0.19979287946068483</v>
      </c>
      <c r="AE968" s="448">
        <f t="shared" si="691"/>
        <v>2</v>
      </c>
      <c r="AF968" s="284" t="str">
        <f t="shared" si="683"/>
        <v>BG</v>
      </c>
      <c r="AG968" s="284" t="str">
        <f t="shared" si="684"/>
        <v>WB</v>
      </c>
      <c r="AJ968" s="284" t="str">
        <f t="shared" si="685"/>
        <v>prospérer</v>
      </c>
      <c r="AK968" s="284" t="str">
        <f t="shared" si="686"/>
        <v>intégrer</v>
      </c>
    </row>
    <row r="969" spans="1:37" x14ac:dyDescent="0.15">
      <c r="A969" s="432">
        <v>14</v>
      </c>
      <c r="B969" s="457" t="str">
        <f t="shared" si="675"/>
        <v>GU &gt; gw</v>
      </c>
      <c r="C969" s="284" t="str">
        <f t="shared" si="676"/>
        <v>S'ADAPTER  &gt;  s'entendre</v>
      </c>
      <c r="E969" s="468">
        <f t="shared" si="677"/>
        <v>0.27495681055609117</v>
      </c>
      <c r="F969" s="480"/>
      <c r="N969" s="284">
        <f t="shared" si="678"/>
        <v>2</v>
      </c>
      <c r="O969" s="432" t="str">
        <f t="shared" si="687"/>
        <v>RG &gt; wb</v>
      </c>
      <c r="P969" s="448" t="str">
        <f t="shared" si="688"/>
        <v>AGIR  &gt;  intégrer</v>
      </c>
      <c r="Q969" s="432" t="s">
        <v>0</v>
      </c>
      <c r="R969" s="432" t="s">
        <v>2</v>
      </c>
      <c r="S969" s="432" t="s">
        <v>4</v>
      </c>
      <c r="T969" s="432" t="s">
        <v>5</v>
      </c>
      <c r="W969" s="478">
        <f t="shared" si="692"/>
        <v>0.18098694633355911</v>
      </c>
      <c r="X969" s="478">
        <f t="shared" si="693"/>
        <v>0.23782856892670209</v>
      </c>
      <c r="Y969" s="478">
        <f t="shared" si="694"/>
        <v>0.79496353496742456</v>
      </c>
      <c r="Z969" s="478">
        <f t="shared" si="695"/>
        <v>0.58059870525492874</v>
      </c>
      <c r="AA969" s="432">
        <v>14</v>
      </c>
      <c r="AB969" s="446">
        <f t="shared" si="689"/>
        <v>0.47835936248104605</v>
      </c>
      <c r="AC969" s="468">
        <f t="shared" si="690"/>
        <v>-0.47835936248104605</v>
      </c>
      <c r="AE969" s="448">
        <f t="shared" si="691"/>
        <v>2</v>
      </c>
      <c r="AF969" s="284" t="str">
        <f t="shared" si="683"/>
        <v>RG</v>
      </c>
      <c r="AG969" s="284" t="str">
        <f t="shared" si="684"/>
        <v>WB</v>
      </c>
      <c r="AJ969" s="284" t="str">
        <f t="shared" si="685"/>
        <v>agir</v>
      </c>
      <c r="AK969" s="284" t="str">
        <f t="shared" si="686"/>
        <v>intégrer</v>
      </c>
    </row>
    <row r="970" spans="1:37" x14ac:dyDescent="0.15">
      <c r="A970" s="432">
        <v>15</v>
      </c>
      <c r="B970" s="457" t="str">
        <f t="shared" si="675"/>
        <v>UR &gt; br</v>
      </c>
      <c r="C970" s="284" t="str">
        <f t="shared" si="676"/>
        <v>PENSER  &gt;  obtenir</v>
      </c>
      <c r="E970" s="468">
        <f t="shared" si="677"/>
        <v>0.2466059992595197</v>
      </c>
      <c r="F970" s="480"/>
      <c r="N970" s="284">
        <f t="shared" si="678"/>
        <v>9</v>
      </c>
      <c r="O970" s="432" t="str">
        <f t="shared" si="687"/>
        <v>RW &gt; wb</v>
      </c>
      <c r="P970" s="448" t="str">
        <f t="shared" si="688"/>
        <v>S'ENGAGER  &gt;  intégrer</v>
      </c>
      <c r="Q970" s="432" t="s">
        <v>0</v>
      </c>
      <c r="R970" s="432" t="s">
        <v>2</v>
      </c>
      <c r="S970" s="432" t="s">
        <v>4</v>
      </c>
      <c r="T970" s="432" t="s">
        <v>0</v>
      </c>
      <c r="W970" s="478">
        <f t="shared" si="692"/>
        <v>0.18098694633355911</v>
      </c>
      <c r="X970" s="478">
        <f t="shared" si="693"/>
        <v>0.23782856892670209</v>
      </c>
      <c r="Y970" s="478">
        <f t="shared" si="694"/>
        <v>0.79496353496742456</v>
      </c>
      <c r="Z970" s="478">
        <f t="shared" si="695"/>
        <v>0.18098694633355911</v>
      </c>
      <c r="AA970" s="432">
        <v>15</v>
      </c>
      <c r="AB970" s="446">
        <f t="shared" si="689"/>
        <v>0.27855248302036123</v>
      </c>
      <c r="AC970" s="468">
        <f t="shared" si="690"/>
        <v>-0.27855248302036123</v>
      </c>
      <c r="AE970" s="448">
        <f t="shared" si="691"/>
        <v>2</v>
      </c>
      <c r="AF970" s="284" t="str">
        <f t="shared" si="683"/>
        <v>RW</v>
      </c>
      <c r="AG970" s="284" t="str">
        <f t="shared" si="684"/>
        <v>WB</v>
      </c>
      <c r="AJ970" s="284" t="str">
        <f t="shared" si="685"/>
        <v>s'engager</v>
      </c>
      <c r="AK970" s="284" t="str">
        <f t="shared" si="686"/>
        <v>intégrer</v>
      </c>
    </row>
    <row r="971" spans="1:37" x14ac:dyDescent="0.15">
      <c r="A971" s="432">
        <v>16</v>
      </c>
      <c r="B971" s="457" t="str">
        <f t="shared" si="675"/>
        <v>WU &gt; wb</v>
      </c>
      <c r="C971" s="284" t="str">
        <f t="shared" si="676"/>
        <v>STRUCTURER  &gt;  intégrer</v>
      </c>
      <c r="E971" s="468">
        <f t="shared" si="677"/>
        <v>0.24658199925951976</v>
      </c>
      <c r="F971" s="480"/>
      <c r="N971" s="284">
        <f t="shared" si="678"/>
        <v>23</v>
      </c>
      <c r="O971" s="432" t="str">
        <f t="shared" si="687"/>
        <v>GW &gt; wb</v>
      </c>
      <c r="P971" s="448" t="str">
        <f t="shared" si="688"/>
        <v>S'ENTENDRE  &gt;  intégrer</v>
      </c>
      <c r="Q971" s="432" t="s">
        <v>0</v>
      </c>
      <c r="R971" s="432" t="s">
        <v>2</v>
      </c>
      <c r="S971" s="432" t="s">
        <v>5</v>
      </c>
      <c r="T971" s="432" t="s">
        <v>0</v>
      </c>
      <c r="W971" s="478">
        <f t="shared" si="692"/>
        <v>0.18098694633355911</v>
      </c>
      <c r="X971" s="478">
        <f t="shared" si="693"/>
        <v>0.23782856892670209</v>
      </c>
      <c r="Y971" s="478">
        <f t="shared" si="694"/>
        <v>0.58059870525492874</v>
      </c>
      <c r="Z971" s="478">
        <f t="shared" si="695"/>
        <v>0.18098694633355911</v>
      </c>
      <c r="AA971" s="432">
        <v>16</v>
      </c>
      <c r="AB971" s="446">
        <f t="shared" si="689"/>
        <v>0.17136906816411332</v>
      </c>
      <c r="AC971" s="468">
        <f t="shared" si="690"/>
        <v>-0.17136906816411332</v>
      </c>
      <c r="AE971" s="448">
        <f t="shared" si="691"/>
        <v>2</v>
      </c>
      <c r="AF971" s="284" t="str">
        <f t="shared" si="683"/>
        <v>GW</v>
      </c>
      <c r="AG971" s="284" t="str">
        <f t="shared" si="684"/>
        <v>WB</v>
      </c>
      <c r="AJ971" s="284" t="str">
        <f t="shared" si="685"/>
        <v>s'entendre</v>
      </c>
      <c r="AK971" s="284" t="str">
        <f t="shared" si="686"/>
        <v>intégrer</v>
      </c>
    </row>
    <row r="972" spans="1:37" x14ac:dyDescent="0.15">
      <c r="A972" s="432">
        <v>17</v>
      </c>
      <c r="B972" s="457" t="str">
        <f t="shared" si="675"/>
        <v>GU &gt; bg</v>
      </c>
      <c r="C972" s="284" t="str">
        <f t="shared" si="676"/>
        <v>S'ADAPTER  &gt;  prospérer</v>
      </c>
      <c r="E972" s="468">
        <f t="shared" si="677"/>
        <v>0.24654199925951964</v>
      </c>
      <c r="F972" s="480"/>
      <c r="N972" s="284">
        <f t="shared" si="678"/>
        <v>3</v>
      </c>
      <c r="O972" s="432" t="str">
        <f t="shared" si="687"/>
        <v>GU &gt; wb</v>
      </c>
      <c r="P972" s="448" t="str">
        <f t="shared" si="688"/>
        <v>S'ADAPTER  &gt;  intégrer</v>
      </c>
      <c r="Q972" s="432" t="s">
        <v>0</v>
      </c>
      <c r="R972" s="432" t="s">
        <v>2</v>
      </c>
      <c r="S972" s="432" t="s">
        <v>5</v>
      </c>
      <c r="T972" s="432" t="s">
        <v>3</v>
      </c>
      <c r="W972" s="478">
        <f t="shared" si="692"/>
        <v>0.18098694633355911</v>
      </c>
      <c r="X972" s="478">
        <f t="shared" si="693"/>
        <v>0.23782856892670209</v>
      </c>
      <c r="Y972" s="478">
        <f t="shared" si="694"/>
        <v>0.58059870525492874</v>
      </c>
      <c r="Z972" s="478">
        <f t="shared" si="695"/>
        <v>0.73099056744574153</v>
      </c>
      <c r="AA972" s="432">
        <v>17</v>
      </c>
      <c r="AB972" s="446">
        <f t="shared" si="689"/>
        <v>0.4463698787202045</v>
      </c>
      <c r="AC972" s="468">
        <f t="shared" si="690"/>
        <v>-0.4463698787202045</v>
      </c>
      <c r="AE972" s="448">
        <f t="shared" si="691"/>
        <v>2</v>
      </c>
      <c r="AF972" s="284" t="str">
        <f t="shared" si="683"/>
        <v>GU</v>
      </c>
      <c r="AG972" s="284" t="str">
        <f t="shared" si="684"/>
        <v>WB</v>
      </c>
      <c r="AJ972" s="284" t="str">
        <f t="shared" si="685"/>
        <v>s'adapter</v>
      </c>
      <c r="AK972" s="284" t="str">
        <f t="shared" si="686"/>
        <v>intégrer</v>
      </c>
    </row>
    <row r="973" spans="1:37" x14ac:dyDescent="0.15">
      <c r="A973" s="432">
        <v>18</v>
      </c>
      <c r="B973" s="457" t="str">
        <f t="shared" si="675"/>
        <v>RG &gt; wu</v>
      </c>
      <c r="C973" s="284" t="str">
        <f t="shared" si="676"/>
        <v>AGIR  &gt;  structurer</v>
      </c>
      <c r="E973" s="468">
        <f t="shared" si="677"/>
        <v>0.23178636322152629</v>
      </c>
      <c r="F973" s="480"/>
      <c r="N973" s="284">
        <f t="shared" si="678"/>
        <v>10</v>
      </c>
      <c r="O973" s="432" t="str">
        <f t="shared" si="687"/>
        <v>UR &gt; ub</v>
      </c>
      <c r="P973" s="448" t="str">
        <f t="shared" si="688"/>
        <v>PENSER  &gt;  réussir</v>
      </c>
      <c r="Q973" s="432" t="s">
        <v>3</v>
      </c>
      <c r="R973" s="432" t="s">
        <v>2</v>
      </c>
      <c r="S973" s="432" t="s">
        <v>3</v>
      </c>
      <c r="T973" s="432" t="s">
        <v>4</v>
      </c>
      <c r="W973" s="478">
        <f t="shared" ref="W973:W979" si="696">VLOOKUP(Q973,$I$5:$K$9,3,FALSE)</f>
        <v>0.73099056744574153</v>
      </c>
      <c r="X973" s="478">
        <f t="shared" ref="X973:X979" si="697">VLOOKUP(R973,$I$5:$K$9,3,FALSE)</f>
        <v>0.23782856892670209</v>
      </c>
      <c r="Y973" s="478">
        <f t="shared" ref="Y973:Y979" si="698">VLOOKUP(S973,$I$5:$K$9,3,FALSE)</f>
        <v>0.73099056744574153</v>
      </c>
      <c r="Z973" s="478">
        <f t="shared" ref="Z973:Z979" si="699">VLOOKUP(T973,$I$5:$K$9,3,FALSE)</f>
        <v>0.79496353496742456</v>
      </c>
      <c r="AA973" s="432">
        <v>18</v>
      </c>
      <c r="AB973" s="446">
        <f t="shared" si="689"/>
        <v>0.27854948302036114</v>
      </c>
      <c r="AC973" s="468">
        <f t="shared" si="690"/>
        <v>-0.27854948302036114</v>
      </c>
      <c r="AE973" s="448">
        <f t="shared" si="691"/>
        <v>2</v>
      </c>
      <c r="AF973" s="284" t="str">
        <f t="shared" si="683"/>
        <v>UR</v>
      </c>
      <c r="AG973" s="284" t="str">
        <f t="shared" si="684"/>
        <v>UB</v>
      </c>
      <c r="AJ973" s="284" t="str">
        <f t="shared" si="685"/>
        <v>penser</v>
      </c>
      <c r="AK973" s="284" t="str">
        <f t="shared" si="686"/>
        <v>réussir</v>
      </c>
    </row>
    <row r="974" spans="1:37" x14ac:dyDescent="0.15">
      <c r="A974" s="432">
        <v>19</v>
      </c>
      <c r="B974" s="457" t="str">
        <f t="shared" si="675"/>
        <v>RG &gt; ub</v>
      </c>
      <c r="C974" s="284" t="str">
        <f t="shared" si="676"/>
        <v>AGIR  &gt;  réussir</v>
      </c>
      <c r="E974" s="468">
        <f t="shared" si="677"/>
        <v>0.20335055192495483</v>
      </c>
      <c r="F974" s="480"/>
      <c r="N974" s="284">
        <f t="shared" si="678"/>
        <v>41</v>
      </c>
      <c r="O974" s="432" t="str">
        <f t="shared" si="687"/>
        <v>BR &gt; ub</v>
      </c>
      <c r="P974" s="448" t="str">
        <f t="shared" si="688"/>
        <v>OBTENIR  &gt;  réussir</v>
      </c>
      <c r="Q974" s="432" t="s">
        <v>3</v>
      </c>
      <c r="R974" s="432" t="s">
        <v>2</v>
      </c>
      <c r="S974" s="432" t="s">
        <v>2</v>
      </c>
      <c r="T974" s="432" t="s">
        <v>4</v>
      </c>
      <c r="W974" s="478">
        <f t="shared" si="696"/>
        <v>0.73099056744574153</v>
      </c>
      <c r="X974" s="478">
        <f t="shared" si="697"/>
        <v>0.23782856892670209</v>
      </c>
      <c r="Y974" s="478">
        <f t="shared" si="698"/>
        <v>0.23782856892670209</v>
      </c>
      <c r="Z974" s="478">
        <f t="shared" si="699"/>
        <v>0.79496353496742456</v>
      </c>
      <c r="AA974" s="432">
        <v>19</v>
      </c>
      <c r="AB974" s="446">
        <f t="shared" si="689"/>
        <v>3.1967483760841457E-2</v>
      </c>
      <c r="AC974" s="468">
        <f t="shared" si="690"/>
        <v>-3.1967483760841457E-2</v>
      </c>
      <c r="AE974" s="448">
        <f t="shared" si="691"/>
        <v>2</v>
      </c>
      <c r="AF974" s="284" t="str">
        <f t="shared" si="683"/>
        <v>BR</v>
      </c>
      <c r="AG974" s="284" t="str">
        <f t="shared" si="684"/>
        <v>UB</v>
      </c>
      <c r="AJ974" s="284" t="str">
        <f t="shared" si="685"/>
        <v>obtenir</v>
      </c>
      <c r="AK974" s="284" t="str">
        <f t="shared" si="686"/>
        <v>réussir</v>
      </c>
    </row>
    <row r="975" spans="1:37" x14ac:dyDescent="0.15">
      <c r="A975" s="432">
        <v>20</v>
      </c>
      <c r="B975" s="457" t="str">
        <f t="shared" si="675"/>
        <v>RG &gt; rw</v>
      </c>
      <c r="C975" s="284" t="str">
        <f t="shared" si="676"/>
        <v>AGIR  &gt;  s'engager</v>
      </c>
      <c r="E975" s="468">
        <f t="shared" si="677"/>
        <v>0.19984587946068486</v>
      </c>
      <c r="F975" s="480"/>
      <c r="N975" s="284">
        <f t="shared" si="678"/>
        <v>35</v>
      </c>
      <c r="O975" s="432" t="str">
        <f t="shared" si="687"/>
        <v>UB &gt; bg</v>
      </c>
      <c r="P975" s="448" t="str">
        <f t="shared" si="688"/>
        <v>RÉUSSIR  &gt;  prospérer</v>
      </c>
      <c r="Q975" s="432" t="s">
        <v>3</v>
      </c>
      <c r="R975" s="432" t="s">
        <v>2</v>
      </c>
      <c r="S975" s="432" t="s">
        <v>2</v>
      </c>
      <c r="T975" s="432" t="s">
        <v>5</v>
      </c>
      <c r="W975" s="478">
        <f t="shared" si="696"/>
        <v>0.73099056744574153</v>
      </c>
      <c r="X975" s="478">
        <f t="shared" si="697"/>
        <v>0.23782856892670209</v>
      </c>
      <c r="Y975" s="478">
        <f t="shared" si="698"/>
        <v>0.23782856892670209</v>
      </c>
      <c r="Z975" s="478">
        <f t="shared" si="699"/>
        <v>0.58059870525492874</v>
      </c>
      <c r="AA975" s="432">
        <v>20</v>
      </c>
      <c r="AB975" s="446">
        <f t="shared" si="689"/>
        <v>7.5215931095406405E-2</v>
      </c>
      <c r="AC975" s="468">
        <f t="shared" si="690"/>
        <v>7.5215931095406405E-2</v>
      </c>
      <c r="AE975" s="448">
        <f t="shared" si="691"/>
        <v>1</v>
      </c>
      <c r="AF975" s="284" t="str">
        <f t="shared" si="683"/>
        <v>UB</v>
      </c>
      <c r="AG975" s="284" t="str">
        <f t="shared" si="684"/>
        <v>BG</v>
      </c>
      <c r="AJ975" s="284" t="str">
        <f t="shared" si="685"/>
        <v>réussir</v>
      </c>
      <c r="AK975" s="284" t="str">
        <f t="shared" si="686"/>
        <v>prospérer</v>
      </c>
    </row>
    <row r="976" spans="1:37" x14ac:dyDescent="0.15">
      <c r="A976" s="432">
        <v>21</v>
      </c>
      <c r="B976" s="457" t="str">
        <f t="shared" si="675"/>
        <v>GU &gt; wu</v>
      </c>
      <c r="C976" s="284" t="str">
        <f t="shared" si="676"/>
        <v>S'ADAPTER  &gt;  structurer</v>
      </c>
      <c r="E976" s="468">
        <f t="shared" si="677"/>
        <v>0.19979687946068472</v>
      </c>
      <c r="F976" s="480"/>
      <c r="N976" s="284">
        <f t="shared" si="678"/>
        <v>19</v>
      </c>
      <c r="O976" s="432" t="str">
        <f t="shared" si="687"/>
        <v>RG &gt; ub</v>
      </c>
      <c r="P976" s="448" t="str">
        <f t="shared" si="688"/>
        <v>AGIR  &gt;  réussir</v>
      </c>
      <c r="Q976" s="432" t="s">
        <v>3</v>
      </c>
      <c r="R976" s="432" t="s">
        <v>2</v>
      </c>
      <c r="S976" s="432" t="s">
        <v>4</v>
      </c>
      <c r="T976" s="432" t="s">
        <v>5</v>
      </c>
      <c r="W976" s="478">
        <f t="shared" si="696"/>
        <v>0.73099056744574153</v>
      </c>
      <c r="X976" s="478">
        <f t="shared" si="697"/>
        <v>0.23782856892670209</v>
      </c>
      <c r="Y976" s="478">
        <f t="shared" si="698"/>
        <v>0.79496353496742456</v>
      </c>
      <c r="Z976" s="478">
        <f t="shared" si="699"/>
        <v>0.58059870525492874</v>
      </c>
      <c r="AA976" s="432">
        <v>21</v>
      </c>
      <c r="AB976" s="446">
        <f t="shared" si="689"/>
        <v>0.20335055192495483</v>
      </c>
      <c r="AC976" s="468">
        <f t="shared" si="690"/>
        <v>-0.20335055192495483</v>
      </c>
      <c r="AE976" s="448">
        <f t="shared" si="691"/>
        <v>2</v>
      </c>
      <c r="AF976" s="284" t="str">
        <f t="shared" si="683"/>
        <v>RG</v>
      </c>
      <c r="AG976" s="284" t="str">
        <f t="shared" si="684"/>
        <v>UB</v>
      </c>
      <c r="AJ976" s="284" t="str">
        <f t="shared" si="685"/>
        <v>agir</v>
      </c>
      <c r="AK976" s="284" t="str">
        <f t="shared" si="686"/>
        <v>réussir</v>
      </c>
    </row>
    <row r="977" spans="1:37" x14ac:dyDescent="0.15">
      <c r="A977" s="432">
        <v>22</v>
      </c>
      <c r="B977" s="457" t="str">
        <f t="shared" si="675"/>
        <v>BG &gt; wb</v>
      </c>
      <c r="C977" s="284" t="str">
        <f t="shared" si="676"/>
        <v>PROSPÉRER  &gt;  intégrer</v>
      </c>
      <c r="E977" s="468">
        <f t="shared" si="677"/>
        <v>0.19979287946068483</v>
      </c>
      <c r="F977" s="480"/>
      <c r="N977" s="284">
        <f t="shared" si="678"/>
        <v>45</v>
      </c>
      <c r="O977" s="432" t="str">
        <f t="shared" si="687"/>
        <v>RW &gt; ub</v>
      </c>
      <c r="P977" s="448" t="str">
        <f t="shared" si="688"/>
        <v>S'ENGAGER  &gt;  réussir</v>
      </c>
      <c r="Q977" s="432" t="s">
        <v>3</v>
      </c>
      <c r="R977" s="432" t="s">
        <v>2</v>
      </c>
      <c r="S977" s="432" t="s">
        <v>4</v>
      </c>
      <c r="T977" s="432" t="s">
        <v>0</v>
      </c>
      <c r="W977" s="478">
        <f t="shared" si="696"/>
        <v>0.73099056744574153</v>
      </c>
      <c r="X977" s="478">
        <f t="shared" si="697"/>
        <v>0.23782856892670209</v>
      </c>
      <c r="Y977" s="478">
        <f t="shared" si="698"/>
        <v>0.79496353496742456</v>
      </c>
      <c r="Z977" s="478">
        <f t="shared" si="699"/>
        <v>0.18098694633355911</v>
      </c>
      <c r="AA977" s="432">
        <v>22</v>
      </c>
      <c r="AB977" s="446">
        <f t="shared" si="689"/>
        <v>3.5436724642699756E-3</v>
      </c>
      <c r="AC977" s="468">
        <f t="shared" si="690"/>
        <v>-3.5436724642699756E-3</v>
      </c>
      <c r="AE977" s="448">
        <f t="shared" si="691"/>
        <v>2</v>
      </c>
      <c r="AF977" s="284" t="str">
        <f t="shared" si="683"/>
        <v>RW</v>
      </c>
      <c r="AG977" s="284" t="str">
        <f t="shared" si="684"/>
        <v>UB</v>
      </c>
      <c r="AJ977" s="284" t="str">
        <f t="shared" si="685"/>
        <v>s'engager</v>
      </c>
      <c r="AK977" s="284" t="str">
        <f t="shared" si="686"/>
        <v>réussir</v>
      </c>
    </row>
    <row r="978" spans="1:37" x14ac:dyDescent="0.15">
      <c r="A978" s="432">
        <v>23</v>
      </c>
      <c r="B978" s="457" t="str">
        <f t="shared" si="675"/>
        <v>GW &gt; wb</v>
      </c>
      <c r="C978" s="284" t="str">
        <f t="shared" si="676"/>
        <v>S'ENTENDRE  &gt;  intégrer</v>
      </c>
      <c r="E978" s="468">
        <f t="shared" si="677"/>
        <v>0.17136906816411332</v>
      </c>
      <c r="F978" s="480"/>
      <c r="N978" s="284">
        <f t="shared" si="678"/>
        <v>32</v>
      </c>
      <c r="O978" s="432" t="str">
        <f t="shared" si="687"/>
        <v>UB &gt; gw</v>
      </c>
      <c r="P978" s="448" t="str">
        <f t="shared" si="688"/>
        <v>RÉUSSIR  &gt;  s'entendre</v>
      </c>
      <c r="Q978" s="432" t="s">
        <v>3</v>
      </c>
      <c r="R978" s="432" t="s">
        <v>2</v>
      </c>
      <c r="S978" s="432" t="s">
        <v>5</v>
      </c>
      <c r="T978" s="432" t="s">
        <v>0</v>
      </c>
      <c r="W978" s="478">
        <f t="shared" si="696"/>
        <v>0.73099056744574153</v>
      </c>
      <c r="X978" s="478">
        <f t="shared" si="697"/>
        <v>0.23782856892670209</v>
      </c>
      <c r="Y978" s="478">
        <f t="shared" si="698"/>
        <v>0.58059870525492874</v>
      </c>
      <c r="Z978" s="478">
        <f t="shared" si="699"/>
        <v>0.18098694633355911</v>
      </c>
      <c r="AA978" s="432">
        <v>23</v>
      </c>
      <c r="AB978" s="446">
        <f t="shared" si="689"/>
        <v>0.10363974239197793</v>
      </c>
      <c r="AC978" s="468">
        <f t="shared" si="690"/>
        <v>0.10363974239197793</v>
      </c>
      <c r="AE978" s="448">
        <f t="shared" si="691"/>
        <v>1</v>
      </c>
      <c r="AF978" s="284" t="str">
        <f t="shared" si="683"/>
        <v>UB</v>
      </c>
      <c r="AG978" s="284" t="str">
        <f t="shared" si="684"/>
        <v>GW</v>
      </c>
      <c r="AJ978" s="284" t="str">
        <f t="shared" si="685"/>
        <v>réussir</v>
      </c>
      <c r="AK978" s="284" t="str">
        <f t="shared" si="686"/>
        <v>s'entendre</v>
      </c>
    </row>
    <row r="979" spans="1:37" x14ac:dyDescent="0.15">
      <c r="A979" s="432">
        <v>24</v>
      </c>
      <c r="B979" s="457" t="str">
        <f t="shared" si="675"/>
        <v>GU &gt; ub</v>
      </c>
      <c r="C979" s="284" t="str">
        <f t="shared" si="676"/>
        <v>S'ADAPTER  &gt;  réussir</v>
      </c>
      <c r="E979" s="468">
        <f t="shared" si="677"/>
        <v>0.17136106816411326</v>
      </c>
      <c r="F979" s="480"/>
      <c r="N979" s="284">
        <f t="shared" si="678"/>
        <v>24</v>
      </c>
      <c r="O979" s="432" t="str">
        <f t="shared" si="687"/>
        <v>GU &gt; ub</v>
      </c>
      <c r="P979" s="448" t="str">
        <f t="shared" si="688"/>
        <v>S'ADAPTER  &gt;  réussir</v>
      </c>
      <c r="Q979" s="432" t="s">
        <v>3</v>
      </c>
      <c r="R979" s="432" t="s">
        <v>2</v>
      </c>
      <c r="S979" s="432" t="s">
        <v>5</v>
      </c>
      <c r="T979" s="432" t="s">
        <v>3</v>
      </c>
      <c r="W979" s="478">
        <f t="shared" si="696"/>
        <v>0.73099056744574153</v>
      </c>
      <c r="X979" s="478">
        <f t="shared" si="697"/>
        <v>0.23782856892670209</v>
      </c>
      <c r="Y979" s="478">
        <f t="shared" si="698"/>
        <v>0.58059870525492874</v>
      </c>
      <c r="Z979" s="478">
        <f t="shared" si="699"/>
        <v>0.73099056744574153</v>
      </c>
      <c r="AA979" s="432">
        <v>24</v>
      </c>
      <c r="AB979" s="446">
        <f t="shared" si="689"/>
        <v>0.17136106816411326</v>
      </c>
      <c r="AC979" s="468">
        <f t="shared" si="690"/>
        <v>-0.17136106816411326</v>
      </c>
      <c r="AE979" s="448">
        <f t="shared" si="691"/>
        <v>2</v>
      </c>
      <c r="AF979" s="284" t="str">
        <f t="shared" si="683"/>
        <v>GU</v>
      </c>
      <c r="AG979" s="284" t="str">
        <f t="shared" si="684"/>
        <v>UB</v>
      </c>
      <c r="AJ979" s="284" t="str">
        <f t="shared" si="685"/>
        <v>s'adapter</v>
      </c>
      <c r="AK979" s="284" t="str">
        <f t="shared" si="686"/>
        <v>réussir</v>
      </c>
    </row>
    <row r="980" spans="1:37" x14ac:dyDescent="0.15">
      <c r="A980" s="432">
        <v>25</v>
      </c>
      <c r="B980" s="457" t="str">
        <f t="shared" si="675"/>
        <v>RG &gt; br</v>
      </c>
      <c r="C980" s="284" t="str">
        <f t="shared" si="676"/>
        <v>AGIR  &gt;  obtenir</v>
      </c>
      <c r="E980" s="468">
        <f t="shared" si="677"/>
        <v>0.17135306816411336</v>
      </c>
      <c r="F980" s="480"/>
      <c r="N980" s="284">
        <f t="shared" si="678"/>
        <v>15</v>
      </c>
      <c r="O980" s="432" t="str">
        <f t="shared" si="687"/>
        <v>UR &gt; br</v>
      </c>
      <c r="P980" s="448" t="str">
        <f t="shared" si="688"/>
        <v>PENSER  &gt;  obtenir</v>
      </c>
      <c r="Q980" s="432" t="s">
        <v>3</v>
      </c>
      <c r="R980" s="432" t="s">
        <v>4</v>
      </c>
      <c r="S980" s="432" t="s">
        <v>2</v>
      </c>
      <c r="T980" s="432" t="s">
        <v>4</v>
      </c>
      <c r="W980" s="478">
        <f t="shared" ref="W980:W985" si="700">VLOOKUP(Q980,$I$5:$K$9,3,FALSE)</f>
        <v>0.73099056744574153</v>
      </c>
      <c r="X980" s="478">
        <f t="shared" ref="X980:X985" si="701">VLOOKUP(R980,$I$5:$K$9,3,FALSE)</f>
        <v>0.79496353496742456</v>
      </c>
      <c r="Y980" s="478">
        <f t="shared" ref="Y980:Y985" si="702">VLOOKUP(S980,$I$5:$K$9,3,FALSE)</f>
        <v>0.23782856892670209</v>
      </c>
      <c r="Z980" s="478">
        <f t="shared" ref="Z980:Z985" si="703">VLOOKUP(T980,$I$5:$K$9,3,FALSE)</f>
        <v>0.79496353496742456</v>
      </c>
      <c r="AA980" s="432">
        <v>25</v>
      </c>
      <c r="AB980" s="446">
        <f t="shared" si="689"/>
        <v>0.2466059992595197</v>
      </c>
      <c r="AC980" s="468">
        <f t="shared" si="690"/>
        <v>0.2466059992595197</v>
      </c>
      <c r="AE980" s="448">
        <f t="shared" si="691"/>
        <v>1</v>
      </c>
      <c r="AF980" s="284" t="str">
        <f t="shared" si="683"/>
        <v>UR</v>
      </c>
      <c r="AG980" s="284" t="str">
        <f t="shared" si="684"/>
        <v>BR</v>
      </c>
      <c r="AJ980" s="284" t="str">
        <f t="shared" si="685"/>
        <v>penser</v>
      </c>
      <c r="AK980" s="284" t="str">
        <f t="shared" si="686"/>
        <v>obtenir</v>
      </c>
    </row>
    <row r="981" spans="1:37" x14ac:dyDescent="0.15">
      <c r="A981" s="432">
        <v>26</v>
      </c>
      <c r="B981" s="457" t="str">
        <f t="shared" si="675"/>
        <v>GU &gt; rw</v>
      </c>
      <c r="C981" s="284" t="str">
        <f t="shared" si="676"/>
        <v>S'ADAPTER  &gt;  s'engager</v>
      </c>
      <c r="E981" s="468">
        <f t="shared" si="677"/>
        <v>0.16777539569984329</v>
      </c>
      <c r="F981" s="480"/>
      <c r="N981" s="284">
        <f t="shared" si="678"/>
        <v>5</v>
      </c>
      <c r="O981" s="432" t="str">
        <f t="shared" si="687"/>
        <v>UR &gt; bg</v>
      </c>
      <c r="P981" s="448" t="str">
        <f t="shared" si="688"/>
        <v>PENSER  &gt;  prospérer</v>
      </c>
      <c r="Q981" s="432" t="s">
        <v>3</v>
      </c>
      <c r="R981" s="432" t="s">
        <v>4</v>
      </c>
      <c r="S981" s="432" t="s">
        <v>2</v>
      </c>
      <c r="T981" s="432" t="s">
        <v>5</v>
      </c>
      <c r="W981" s="478">
        <f t="shared" si="700"/>
        <v>0.73099056744574153</v>
      </c>
      <c r="X981" s="478">
        <f t="shared" si="701"/>
        <v>0.79496353496742456</v>
      </c>
      <c r="Y981" s="478">
        <f t="shared" si="702"/>
        <v>0.23782856892670209</v>
      </c>
      <c r="Z981" s="478">
        <f t="shared" si="703"/>
        <v>0.58059870525492874</v>
      </c>
      <c r="AA981" s="432">
        <v>26</v>
      </c>
      <c r="AB981" s="446">
        <f t="shared" si="689"/>
        <v>0.35378941411576759</v>
      </c>
      <c r="AC981" s="468">
        <f t="shared" si="690"/>
        <v>0.35378941411576759</v>
      </c>
      <c r="AE981" s="448">
        <f t="shared" si="691"/>
        <v>1</v>
      </c>
      <c r="AF981" s="284" t="str">
        <f t="shared" si="683"/>
        <v>UR</v>
      </c>
      <c r="AG981" s="284" t="str">
        <f t="shared" si="684"/>
        <v>BG</v>
      </c>
      <c r="AJ981" s="284" t="str">
        <f t="shared" si="685"/>
        <v>penser</v>
      </c>
      <c r="AK981" s="284" t="str">
        <f t="shared" si="686"/>
        <v>prospérer</v>
      </c>
    </row>
    <row r="982" spans="1:37" x14ac:dyDescent="0.15">
      <c r="A982" s="432">
        <v>27</v>
      </c>
      <c r="B982" s="457" t="str">
        <f t="shared" si="675"/>
        <v>GU &gt; br</v>
      </c>
      <c r="C982" s="284" t="str">
        <f t="shared" si="676"/>
        <v>S'ADAPTER  &gt;  obtenir</v>
      </c>
      <c r="E982" s="468">
        <f t="shared" si="677"/>
        <v>0.13936358440327179</v>
      </c>
      <c r="F982" s="480"/>
      <c r="N982" s="284">
        <f t="shared" si="678"/>
        <v>34</v>
      </c>
      <c r="O982" s="432" t="str">
        <f t="shared" si="687"/>
        <v>UR &gt; rg</v>
      </c>
      <c r="P982" s="448" t="str">
        <f t="shared" si="688"/>
        <v>PENSER  &gt;  agir</v>
      </c>
      <c r="Q982" s="432" t="s">
        <v>3</v>
      </c>
      <c r="R982" s="432" t="s">
        <v>4</v>
      </c>
      <c r="S982" s="432" t="s">
        <v>4</v>
      </c>
      <c r="T982" s="432" t="s">
        <v>5</v>
      </c>
      <c r="W982" s="478">
        <f t="shared" si="700"/>
        <v>0.73099056744574153</v>
      </c>
      <c r="X982" s="478">
        <f t="shared" si="701"/>
        <v>0.79496353496742456</v>
      </c>
      <c r="Y982" s="478">
        <f t="shared" si="702"/>
        <v>0.79496353496742456</v>
      </c>
      <c r="Z982" s="478">
        <f t="shared" si="703"/>
        <v>0.58059870525492874</v>
      </c>
      <c r="AA982" s="432">
        <v>27</v>
      </c>
      <c r="AB982" s="446">
        <f t="shared" si="689"/>
        <v>7.5222931095406342E-2</v>
      </c>
      <c r="AC982" s="468">
        <f t="shared" si="690"/>
        <v>7.5222931095406342E-2</v>
      </c>
      <c r="AE982" s="448">
        <f t="shared" si="691"/>
        <v>1</v>
      </c>
      <c r="AF982" s="284" t="str">
        <f t="shared" si="683"/>
        <v>UR</v>
      </c>
      <c r="AG982" s="284" t="str">
        <f t="shared" si="684"/>
        <v>RG</v>
      </c>
      <c r="AJ982" s="284" t="str">
        <f t="shared" si="685"/>
        <v>penser</v>
      </c>
      <c r="AK982" s="284" t="str">
        <f t="shared" si="686"/>
        <v>agir</v>
      </c>
    </row>
    <row r="983" spans="1:37" x14ac:dyDescent="0.15">
      <c r="A983" s="432">
        <v>28</v>
      </c>
      <c r="B983" s="457" t="str">
        <f t="shared" si="675"/>
        <v>BR &gt; gw</v>
      </c>
      <c r="C983" s="284" t="str">
        <f t="shared" si="676"/>
        <v>OBTENIR  &gt;  s'entendre</v>
      </c>
      <c r="E983" s="468">
        <f t="shared" si="677"/>
        <v>0.1356372261528194</v>
      </c>
      <c r="F983" s="480"/>
      <c r="N983" s="284">
        <f t="shared" si="678"/>
        <v>12</v>
      </c>
      <c r="O983" s="432" t="str">
        <f t="shared" si="687"/>
        <v>UR &gt; rw</v>
      </c>
      <c r="P983" s="448" t="str">
        <f t="shared" si="688"/>
        <v>PENSER  &gt;  s'engager</v>
      </c>
      <c r="Q983" s="432" t="s">
        <v>3</v>
      </c>
      <c r="R983" s="432" t="s">
        <v>4</v>
      </c>
      <c r="S983" s="432" t="s">
        <v>4</v>
      </c>
      <c r="T983" s="432" t="s">
        <v>0</v>
      </c>
      <c r="W983" s="478">
        <f t="shared" si="700"/>
        <v>0.73099056744574153</v>
      </c>
      <c r="X983" s="478">
        <f t="shared" si="701"/>
        <v>0.79496353496742456</v>
      </c>
      <c r="Y983" s="478">
        <f t="shared" si="702"/>
        <v>0.79496353496742456</v>
      </c>
      <c r="Z983" s="478">
        <f t="shared" si="703"/>
        <v>0.18098694633355911</v>
      </c>
      <c r="AA983" s="432">
        <v>28</v>
      </c>
      <c r="AB983" s="446">
        <f t="shared" si="689"/>
        <v>0.27502981055609116</v>
      </c>
      <c r="AC983" s="468">
        <f t="shared" si="690"/>
        <v>0.27502981055609116</v>
      </c>
      <c r="AE983" s="448">
        <f t="shared" si="691"/>
        <v>1</v>
      </c>
      <c r="AF983" s="284" t="str">
        <f t="shared" si="683"/>
        <v>UR</v>
      </c>
      <c r="AG983" s="284" t="str">
        <f t="shared" si="684"/>
        <v>RW</v>
      </c>
      <c r="AJ983" s="284" t="str">
        <f t="shared" si="685"/>
        <v>penser</v>
      </c>
      <c r="AK983" s="284" t="str">
        <f t="shared" si="686"/>
        <v>s'engager</v>
      </c>
    </row>
    <row r="984" spans="1:37" x14ac:dyDescent="0.15">
      <c r="A984" s="432">
        <v>29</v>
      </c>
      <c r="B984" s="457" t="str">
        <f t="shared" si="675"/>
        <v>RW &gt; gw</v>
      </c>
      <c r="C984" s="284" t="str">
        <f t="shared" si="676"/>
        <v>S'ENGAGER  &gt;  s'entendre</v>
      </c>
      <c r="E984" s="468">
        <f t="shared" si="677"/>
        <v>0.10722541485624791</v>
      </c>
      <c r="F984" s="480"/>
      <c r="N984" s="284">
        <f t="shared" si="678"/>
        <v>4</v>
      </c>
      <c r="O984" s="432" t="str">
        <f t="shared" si="687"/>
        <v>UR &gt; gw</v>
      </c>
      <c r="P984" s="448" t="str">
        <f t="shared" si="688"/>
        <v>PENSER  &gt;  s'entendre</v>
      </c>
      <c r="Q984" s="432" t="s">
        <v>3</v>
      </c>
      <c r="R984" s="432" t="s">
        <v>4</v>
      </c>
      <c r="S984" s="432" t="s">
        <v>5</v>
      </c>
      <c r="T984" s="432" t="s">
        <v>0</v>
      </c>
      <c r="W984" s="478">
        <f t="shared" si="700"/>
        <v>0.73099056744574153</v>
      </c>
      <c r="X984" s="478">
        <f t="shared" si="701"/>
        <v>0.79496353496742456</v>
      </c>
      <c r="Y984" s="478">
        <f t="shared" si="702"/>
        <v>0.58059870525492874</v>
      </c>
      <c r="Z984" s="478">
        <f t="shared" si="703"/>
        <v>0.18098694633355911</v>
      </c>
      <c r="AA984" s="432">
        <v>29</v>
      </c>
      <c r="AB984" s="446">
        <f t="shared" si="689"/>
        <v>0.3822132254123391</v>
      </c>
      <c r="AC984" s="468">
        <f t="shared" si="690"/>
        <v>0.3822132254123391</v>
      </c>
      <c r="AE984" s="448">
        <f t="shared" si="691"/>
        <v>1</v>
      </c>
      <c r="AF984" s="284" t="str">
        <f t="shared" si="683"/>
        <v>UR</v>
      </c>
      <c r="AG984" s="284" t="str">
        <f t="shared" si="684"/>
        <v>GW</v>
      </c>
      <c r="AJ984" s="284" t="str">
        <f t="shared" si="685"/>
        <v>penser</v>
      </c>
      <c r="AK984" s="284" t="str">
        <f t="shared" si="686"/>
        <v>s'entendre</v>
      </c>
    </row>
    <row r="985" spans="1:37" x14ac:dyDescent="0.15">
      <c r="A985" s="432">
        <v>30</v>
      </c>
      <c r="B985" s="457" t="str">
        <f t="shared" si="675"/>
        <v>BR &gt; bg</v>
      </c>
      <c r="C985" s="284" t="str">
        <f t="shared" si="676"/>
        <v>OBTENIR  &gt;  prospérer</v>
      </c>
      <c r="E985" s="468">
        <f t="shared" si="677"/>
        <v>0.10721341485624786</v>
      </c>
      <c r="F985" s="480"/>
      <c r="N985" s="284">
        <f t="shared" si="678"/>
        <v>31</v>
      </c>
      <c r="O985" s="432" t="str">
        <f t="shared" si="687"/>
        <v>UR &gt; gu</v>
      </c>
      <c r="P985" s="448" t="str">
        <f t="shared" si="688"/>
        <v>PENSER  &gt;  s'adapter</v>
      </c>
      <c r="Q985" s="432" t="s">
        <v>3</v>
      </c>
      <c r="R985" s="432" t="s">
        <v>4</v>
      </c>
      <c r="S985" s="432" t="s">
        <v>5</v>
      </c>
      <c r="T985" s="432" t="s">
        <v>3</v>
      </c>
      <c r="W985" s="478">
        <f t="shared" si="700"/>
        <v>0.73099056744574153</v>
      </c>
      <c r="X985" s="478">
        <f t="shared" si="701"/>
        <v>0.79496353496742456</v>
      </c>
      <c r="Y985" s="478">
        <f t="shared" si="702"/>
        <v>0.58059870525492874</v>
      </c>
      <c r="Z985" s="478">
        <f t="shared" si="703"/>
        <v>0.73099056744574153</v>
      </c>
      <c r="AA985" s="432">
        <v>30</v>
      </c>
      <c r="AB985" s="446">
        <f t="shared" si="689"/>
        <v>0.10721241485624791</v>
      </c>
      <c r="AC985" s="468">
        <f t="shared" si="690"/>
        <v>0.10721241485624791</v>
      </c>
      <c r="AE985" s="448">
        <f t="shared" si="691"/>
        <v>1</v>
      </c>
      <c r="AF985" s="284" t="str">
        <f t="shared" si="683"/>
        <v>UR</v>
      </c>
      <c r="AG985" s="284" t="str">
        <f t="shared" si="684"/>
        <v>GU</v>
      </c>
      <c r="AJ985" s="284" t="str">
        <f t="shared" si="685"/>
        <v>penser</v>
      </c>
      <c r="AK985" s="284" t="str">
        <f t="shared" si="686"/>
        <v>s'adapter</v>
      </c>
    </row>
    <row r="986" spans="1:37" x14ac:dyDescent="0.15">
      <c r="A986" s="432">
        <v>31</v>
      </c>
      <c r="B986" s="457" t="str">
        <f t="shared" si="675"/>
        <v>UR &gt; gu</v>
      </c>
      <c r="C986" s="284" t="str">
        <f t="shared" si="676"/>
        <v>PENSER  &gt;  s'adapter</v>
      </c>
      <c r="E986" s="468">
        <f t="shared" si="677"/>
        <v>0.10721241485624791</v>
      </c>
      <c r="F986" s="480"/>
      <c r="N986" s="284">
        <f t="shared" si="678"/>
        <v>30</v>
      </c>
      <c r="O986" s="432" t="str">
        <f t="shared" si="687"/>
        <v>BR &gt; bg</v>
      </c>
      <c r="P986" s="448" t="str">
        <f t="shared" si="688"/>
        <v>OBTENIR  &gt;  prospérer</v>
      </c>
      <c r="Q986" s="432" t="s">
        <v>2</v>
      </c>
      <c r="R986" s="432" t="s">
        <v>4</v>
      </c>
      <c r="S986" s="432" t="s">
        <v>2</v>
      </c>
      <c r="T986" s="432" t="s">
        <v>5</v>
      </c>
      <c r="W986" s="478">
        <f t="shared" ref="W986:W990" si="704">VLOOKUP(Q986,$I$5:$K$9,3,FALSE)</f>
        <v>0.23782856892670209</v>
      </c>
      <c r="X986" s="478">
        <f t="shared" ref="X986:X990" si="705">VLOOKUP(R986,$I$5:$K$9,3,FALSE)</f>
        <v>0.79496353496742456</v>
      </c>
      <c r="Y986" s="478">
        <f t="shared" ref="Y986:Y990" si="706">VLOOKUP(S986,$I$5:$K$9,3,FALSE)</f>
        <v>0.23782856892670209</v>
      </c>
      <c r="Z986" s="478">
        <f t="shared" ref="Z986:Z990" si="707">VLOOKUP(T986,$I$5:$K$9,3,FALSE)</f>
        <v>0.58059870525492874</v>
      </c>
      <c r="AA986" s="432">
        <v>31</v>
      </c>
      <c r="AB986" s="446">
        <f t="shared" si="689"/>
        <v>0.10721341485624786</v>
      </c>
      <c r="AC986" s="468">
        <f t="shared" si="690"/>
        <v>0.10721341485624786</v>
      </c>
      <c r="AE986" s="448">
        <f t="shared" si="691"/>
        <v>1</v>
      </c>
      <c r="AF986" s="284" t="str">
        <f t="shared" si="683"/>
        <v>BR</v>
      </c>
      <c r="AG986" s="284" t="str">
        <f t="shared" si="684"/>
        <v>BG</v>
      </c>
      <c r="AJ986" s="284" t="str">
        <f t="shared" si="685"/>
        <v>obtenir</v>
      </c>
      <c r="AK986" s="284" t="str">
        <f t="shared" si="686"/>
        <v>prospérer</v>
      </c>
    </row>
    <row r="987" spans="1:37" x14ac:dyDescent="0.15">
      <c r="A987" s="432">
        <v>32</v>
      </c>
      <c r="B987" s="457" t="str">
        <f t="shared" si="675"/>
        <v>UB &gt; gw</v>
      </c>
      <c r="C987" s="284" t="str">
        <f t="shared" si="676"/>
        <v>RÉUSSIR  &gt;  s'entendre</v>
      </c>
      <c r="E987" s="468">
        <f t="shared" si="677"/>
        <v>0.10363974239197793</v>
      </c>
      <c r="F987" s="480"/>
      <c r="N987" s="284">
        <f t="shared" si="678"/>
        <v>25</v>
      </c>
      <c r="O987" s="432" t="str">
        <f t="shared" si="687"/>
        <v>RG &gt; br</v>
      </c>
      <c r="P987" s="448" t="str">
        <f t="shared" si="688"/>
        <v>AGIR  &gt;  obtenir</v>
      </c>
      <c r="Q987" s="432" t="s">
        <v>2</v>
      </c>
      <c r="R987" s="432" t="s">
        <v>4</v>
      </c>
      <c r="S987" s="432" t="s">
        <v>4</v>
      </c>
      <c r="T987" s="432" t="s">
        <v>5</v>
      </c>
      <c r="W987" s="478">
        <f t="shared" si="704"/>
        <v>0.23782856892670209</v>
      </c>
      <c r="X987" s="478">
        <f t="shared" si="705"/>
        <v>0.79496353496742456</v>
      </c>
      <c r="Y987" s="478">
        <f t="shared" si="706"/>
        <v>0.79496353496742456</v>
      </c>
      <c r="Z987" s="478">
        <f t="shared" si="707"/>
        <v>0.58059870525492874</v>
      </c>
      <c r="AA987" s="432">
        <v>32</v>
      </c>
      <c r="AB987" s="446">
        <f t="shared" si="689"/>
        <v>0.17135306816411336</v>
      </c>
      <c r="AC987" s="468">
        <f t="shared" si="690"/>
        <v>-0.17135306816411336</v>
      </c>
      <c r="AE987" s="448">
        <f t="shared" si="691"/>
        <v>2</v>
      </c>
      <c r="AF987" s="284" t="str">
        <f t="shared" si="683"/>
        <v>RG</v>
      </c>
      <c r="AG987" s="284" t="str">
        <f t="shared" si="684"/>
        <v>BR</v>
      </c>
      <c r="AJ987" s="284" t="str">
        <f t="shared" si="685"/>
        <v>agir</v>
      </c>
      <c r="AK987" s="284" t="str">
        <f t="shared" si="686"/>
        <v>obtenir</v>
      </c>
    </row>
    <row r="988" spans="1:37" x14ac:dyDescent="0.15">
      <c r="A988" s="432">
        <v>33</v>
      </c>
      <c r="B988" s="457" t="str">
        <f t="shared" si="675"/>
        <v>RW &gt; bg</v>
      </c>
      <c r="C988" s="284" t="str">
        <f t="shared" si="676"/>
        <v>S'ENGAGER  &gt;  prospérer</v>
      </c>
      <c r="E988" s="468">
        <f t="shared" si="677"/>
        <v>7.8724603559676379E-2</v>
      </c>
      <c r="F988" s="480"/>
      <c r="N988" s="284">
        <f t="shared" si="678"/>
        <v>43</v>
      </c>
      <c r="O988" s="432" t="str">
        <f t="shared" si="687"/>
        <v>BR &gt; rw</v>
      </c>
      <c r="P988" s="448" t="str">
        <f t="shared" si="688"/>
        <v>OBTENIR  &gt;  s'engager</v>
      </c>
      <c r="Q988" s="432" t="s">
        <v>2</v>
      </c>
      <c r="R988" s="432" t="s">
        <v>4</v>
      </c>
      <c r="S988" s="432" t="s">
        <v>4</v>
      </c>
      <c r="T988" s="432" t="s">
        <v>0</v>
      </c>
      <c r="W988" s="478">
        <f t="shared" si="704"/>
        <v>0.23782856892670209</v>
      </c>
      <c r="X988" s="478">
        <f t="shared" si="705"/>
        <v>0.79496353496742456</v>
      </c>
      <c r="Y988" s="478">
        <f t="shared" si="706"/>
        <v>0.79496353496742456</v>
      </c>
      <c r="Z988" s="478">
        <f t="shared" si="707"/>
        <v>0.18098694633355911</v>
      </c>
      <c r="AA988" s="432">
        <v>33</v>
      </c>
      <c r="AB988" s="446">
        <f t="shared" si="689"/>
        <v>2.8453811296571478E-2</v>
      </c>
      <c r="AC988" s="468">
        <f t="shared" si="690"/>
        <v>2.8453811296571478E-2</v>
      </c>
      <c r="AE988" s="448">
        <f t="shared" si="691"/>
        <v>1</v>
      </c>
      <c r="AF988" s="284" t="str">
        <f t="shared" si="683"/>
        <v>BR</v>
      </c>
      <c r="AG988" s="284" t="str">
        <f t="shared" si="684"/>
        <v>RW</v>
      </c>
      <c r="AJ988" s="284" t="str">
        <f t="shared" si="685"/>
        <v>obtenir</v>
      </c>
      <c r="AK988" s="284" t="str">
        <f t="shared" si="686"/>
        <v>s'engager</v>
      </c>
    </row>
    <row r="989" spans="1:37" x14ac:dyDescent="0.15">
      <c r="A989" s="432">
        <v>34</v>
      </c>
      <c r="B989" s="457" t="str">
        <f t="shared" si="675"/>
        <v>UR &gt; rg</v>
      </c>
      <c r="C989" s="284" t="str">
        <f t="shared" si="676"/>
        <v>PENSER  &gt;  agir</v>
      </c>
      <c r="E989" s="468">
        <f t="shared" si="677"/>
        <v>7.5222931095406342E-2</v>
      </c>
      <c r="F989" s="480"/>
      <c r="N989" s="284">
        <f t="shared" si="678"/>
        <v>28</v>
      </c>
      <c r="O989" s="432" t="str">
        <f t="shared" si="687"/>
        <v>BR &gt; gw</v>
      </c>
      <c r="P989" s="448" t="str">
        <f t="shared" si="688"/>
        <v>OBTENIR  &gt;  s'entendre</v>
      </c>
      <c r="Q989" s="432" t="s">
        <v>2</v>
      </c>
      <c r="R989" s="432" t="s">
        <v>4</v>
      </c>
      <c r="S989" s="432" t="s">
        <v>5</v>
      </c>
      <c r="T989" s="432" t="s">
        <v>0</v>
      </c>
      <c r="W989" s="478">
        <f t="shared" si="704"/>
        <v>0.23782856892670209</v>
      </c>
      <c r="X989" s="478">
        <f t="shared" si="705"/>
        <v>0.79496353496742456</v>
      </c>
      <c r="Y989" s="478">
        <f t="shared" si="706"/>
        <v>0.58059870525492874</v>
      </c>
      <c r="Z989" s="478">
        <f t="shared" si="707"/>
        <v>0.18098694633355911</v>
      </c>
      <c r="AA989" s="432">
        <v>34</v>
      </c>
      <c r="AB989" s="446">
        <f t="shared" si="689"/>
        <v>0.1356372261528194</v>
      </c>
      <c r="AC989" s="468">
        <f t="shared" si="690"/>
        <v>0.1356372261528194</v>
      </c>
      <c r="AE989" s="448">
        <f t="shared" si="691"/>
        <v>1</v>
      </c>
      <c r="AF989" s="284" t="str">
        <f t="shared" si="683"/>
        <v>BR</v>
      </c>
      <c r="AG989" s="284" t="str">
        <f t="shared" si="684"/>
        <v>GW</v>
      </c>
      <c r="AJ989" s="284" t="str">
        <f t="shared" si="685"/>
        <v>obtenir</v>
      </c>
      <c r="AK989" s="284" t="str">
        <f t="shared" si="686"/>
        <v>s'entendre</v>
      </c>
    </row>
    <row r="990" spans="1:37" x14ac:dyDescent="0.15">
      <c r="A990" s="432">
        <v>35</v>
      </c>
      <c r="B990" s="457" t="str">
        <f t="shared" si="675"/>
        <v>UB &gt; bg</v>
      </c>
      <c r="C990" s="284" t="str">
        <f t="shared" si="676"/>
        <v>RÉUSSIR  &gt;  prospérer</v>
      </c>
      <c r="E990" s="468">
        <f t="shared" si="677"/>
        <v>7.5215931095406405E-2</v>
      </c>
      <c r="F990" s="480"/>
      <c r="N990" s="284">
        <f t="shared" si="678"/>
        <v>27</v>
      </c>
      <c r="O990" s="432" t="str">
        <f t="shared" si="687"/>
        <v>GU &gt; br</v>
      </c>
      <c r="P990" s="448" t="str">
        <f t="shared" si="688"/>
        <v>S'ADAPTER  &gt;  obtenir</v>
      </c>
      <c r="Q990" s="432" t="s">
        <v>2</v>
      </c>
      <c r="R990" s="432" t="s">
        <v>4</v>
      </c>
      <c r="S990" s="432" t="s">
        <v>5</v>
      </c>
      <c r="T990" s="432" t="s">
        <v>3</v>
      </c>
      <c r="W990" s="478">
        <f t="shared" si="704"/>
        <v>0.23782856892670209</v>
      </c>
      <c r="X990" s="478">
        <f t="shared" si="705"/>
        <v>0.79496353496742456</v>
      </c>
      <c r="Y990" s="478">
        <f t="shared" si="706"/>
        <v>0.58059870525492874</v>
      </c>
      <c r="Z990" s="478">
        <f t="shared" si="707"/>
        <v>0.73099056744574153</v>
      </c>
      <c r="AA990" s="432">
        <v>35</v>
      </c>
      <c r="AB990" s="446">
        <f t="shared" si="689"/>
        <v>0.13936358440327179</v>
      </c>
      <c r="AC990" s="468">
        <f t="shared" si="690"/>
        <v>-0.13936358440327179</v>
      </c>
      <c r="AE990" s="448">
        <f t="shared" si="691"/>
        <v>2</v>
      </c>
      <c r="AF990" s="284" t="str">
        <f t="shared" si="683"/>
        <v>GU</v>
      </c>
      <c r="AG990" s="284" t="str">
        <f t="shared" si="684"/>
        <v>BR</v>
      </c>
      <c r="AJ990" s="284" t="str">
        <f t="shared" si="685"/>
        <v>s'adapter</v>
      </c>
      <c r="AK990" s="284" t="str">
        <f t="shared" si="686"/>
        <v>obtenir</v>
      </c>
    </row>
    <row r="991" spans="1:37" x14ac:dyDescent="0.15">
      <c r="A991" s="432">
        <v>36</v>
      </c>
      <c r="B991" s="457" t="str">
        <f t="shared" si="675"/>
        <v>WU &gt; gw</v>
      </c>
      <c r="C991" s="284" t="str">
        <f t="shared" si="676"/>
        <v>STRUCTURER  &gt;  s'entendre</v>
      </c>
      <c r="E991" s="468">
        <f t="shared" si="677"/>
        <v>7.5203931095406448E-2</v>
      </c>
      <c r="F991" s="480"/>
      <c r="N991" s="284">
        <f t="shared" si="678"/>
        <v>11</v>
      </c>
      <c r="O991" s="432" t="str">
        <f t="shared" si="687"/>
        <v>RG &gt; bg</v>
      </c>
      <c r="P991" s="448" t="str">
        <f t="shared" si="688"/>
        <v>AGIR  &gt;  prospérer</v>
      </c>
      <c r="Q991" s="432" t="s">
        <v>2</v>
      </c>
      <c r="R991" s="432" t="s">
        <v>5</v>
      </c>
      <c r="S991" s="432" t="s">
        <v>4</v>
      </c>
      <c r="T991" s="432" t="s">
        <v>5</v>
      </c>
      <c r="W991" s="478">
        <f t="shared" ref="W991:W994" si="708">VLOOKUP(Q991,$I$5:$K$9,3,FALSE)</f>
        <v>0.23782856892670209</v>
      </c>
      <c r="X991" s="478">
        <f t="shared" ref="X991:X994" si="709">VLOOKUP(R991,$I$5:$K$9,3,FALSE)</f>
        <v>0.58059870525492874</v>
      </c>
      <c r="Y991" s="478">
        <f t="shared" ref="Y991:Y994" si="710">VLOOKUP(S991,$I$5:$K$9,3,FALSE)</f>
        <v>0.79496353496742456</v>
      </c>
      <c r="Z991" s="478">
        <f t="shared" ref="Z991:Z994" si="711">VLOOKUP(T991,$I$5:$K$9,3,FALSE)</f>
        <v>0.58059870525492874</v>
      </c>
      <c r="AA991" s="432">
        <v>36</v>
      </c>
      <c r="AB991" s="446">
        <f t="shared" si="689"/>
        <v>0.27853148302036124</v>
      </c>
      <c r="AC991" s="468">
        <f t="shared" si="690"/>
        <v>-0.27853148302036124</v>
      </c>
      <c r="AE991" s="448">
        <f t="shared" si="691"/>
        <v>2</v>
      </c>
      <c r="AF991" s="284" t="str">
        <f t="shared" si="683"/>
        <v>RG</v>
      </c>
      <c r="AG991" s="284" t="str">
        <f t="shared" si="684"/>
        <v>BG</v>
      </c>
      <c r="AJ991" s="284" t="str">
        <f t="shared" si="685"/>
        <v>agir</v>
      </c>
      <c r="AK991" s="284" t="str">
        <f t="shared" si="686"/>
        <v>prospérer</v>
      </c>
    </row>
    <row r="992" spans="1:37" x14ac:dyDescent="0.15">
      <c r="A992" s="432">
        <v>37</v>
      </c>
      <c r="B992" s="457" t="str">
        <f t="shared" si="675"/>
        <v>BR &gt; wu</v>
      </c>
      <c r="C992" s="284" t="str">
        <f t="shared" si="676"/>
        <v>OBTENIR  &gt;  structurer</v>
      </c>
      <c r="E992" s="468">
        <f t="shared" si="677"/>
        <v>6.0403295057412938E-2</v>
      </c>
      <c r="F992" s="480"/>
      <c r="N992" s="284">
        <f t="shared" si="678"/>
        <v>33</v>
      </c>
      <c r="O992" s="432" t="str">
        <f t="shared" si="687"/>
        <v>RW &gt; bg</v>
      </c>
      <c r="P992" s="448" t="str">
        <f t="shared" si="688"/>
        <v>S'ENGAGER  &gt;  prospérer</v>
      </c>
      <c r="Q992" s="432" t="s">
        <v>2</v>
      </c>
      <c r="R992" s="432" t="s">
        <v>5</v>
      </c>
      <c r="S992" s="432" t="s">
        <v>4</v>
      </c>
      <c r="T992" s="432" t="s">
        <v>0</v>
      </c>
      <c r="W992" s="478">
        <f t="shared" si="708"/>
        <v>0.23782856892670209</v>
      </c>
      <c r="X992" s="478">
        <f t="shared" si="709"/>
        <v>0.58059870525492874</v>
      </c>
      <c r="Y992" s="478">
        <f t="shared" si="710"/>
        <v>0.79496353496742456</v>
      </c>
      <c r="Z992" s="478">
        <f t="shared" si="711"/>
        <v>0.18098694633355911</v>
      </c>
      <c r="AA992" s="432">
        <v>37</v>
      </c>
      <c r="AB992" s="446">
        <f t="shared" si="689"/>
        <v>7.8724603559676379E-2</v>
      </c>
      <c r="AC992" s="468">
        <f t="shared" si="690"/>
        <v>-7.8724603559676379E-2</v>
      </c>
      <c r="AE992" s="448">
        <f t="shared" si="691"/>
        <v>2</v>
      </c>
      <c r="AF992" s="284" t="str">
        <f t="shared" si="683"/>
        <v>RW</v>
      </c>
      <c r="AG992" s="284" t="str">
        <f t="shared" si="684"/>
        <v>BG</v>
      </c>
      <c r="AJ992" s="284" t="str">
        <f t="shared" si="685"/>
        <v>s'engager</v>
      </c>
      <c r="AK992" s="284" t="str">
        <f t="shared" si="686"/>
        <v>prospérer</v>
      </c>
    </row>
    <row r="993" spans="1:37" x14ac:dyDescent="0.15">
      <c r="A993" s="432">
        <v>38</v>
      </c>
      <c r="B993" s="457" t="str">
        <f t="shared" si="675"/>
        <v>WU &gt; bg</v>
      </c>
      <c r="C993" s="284" t="str">
        <f t="shared" si="676"/>
        <v>STRUCTURER  &gt;  prospérer</v>
      </c>
      <c r="E993" s="468">
        <f t="shared" si="677"/>
        <v>4.6780119798834917E-2</v>
      </c>
      <c r="F993" s="480"/>
      <c r="N993" s="284">
        <f t="shared" si="678"/>
        <v>42</v>
      </c>
      <c r="O993" s="432" t="str">
        <f t="shared" si="687"/>
        <v>BG &gt; gw</v>
      </c>
      <c r="P993" s="448" t="str">
        <f t="shared" si="688"/>
        <v>PROSPÉRER  &gt;  s'entendre</v>
      </c>
      <c r="Q993" s="432" t="s">
        <v>2</v>
      </c>
      <c r="R993" s="432" t="s">
        <v>5</v>
      </c>
      <c r="S993" s="432" t="s">
        <v>5</v>
      </c>
      <c r="T993" s="432" t="s">
        <v>0</v>
      </c>
      <c r="W993" s="478">
        <f t="shared" si="708"/>
        <v>0.23782856892670209</v>
      </c>
      <c r="X993" s="478">
        <f t="shared" si="709"/>
        <v>0.58059870525492874</v>
      </c>
      <c r="Y993" s="478">
        <f t="shared" si="710"/>
        <v>0.58059870525492874</v>
      </c>
      <c r="Z993" s="478">
        <f t="shared" si="711"/>
        <v>0.18098694633355911</v>
      </c>
      <c r="AA993" s="432">
        <v>38</v>
      </c>
      <c r="AB993" s="446">
        <f t="shared" si="689"/>
        <v>2.8458811296571535E-2</v>
      </c>
      <c r="AC993" s="468">
        <f t="shared" si="690"/>
        <v>2.8458811296571535E-2</v>
      </c>
      <c r="AE993" s="448">
        <f t="shared" si="691"/>
        <v>1</v>
      </c>
      <c r="AF993" s="284" t="str">
        <f t="shared" si="683"/>
        <v>BG</v>
      </c>
      <c r="AG993" s="284" t="str">
        <f t="shared" si="684"/>
        <v>GW</v>
      </c>
      <c r="AJ993" s="284" t="str">
        <f t="shared" si="685"/>
        <v>prospérer</v>
      </c>
      <c r="AK993" s="284" t="str">
        <f t="shared" si="686"/>
        <v>s'entendre</v>
      </c>
    </row>
    <row r="994" spans="1:37" x14ac:dyDescent="0.15">
      <c r="A994" s="432">
        <v>39</v>
      </c>
      <c r="B994" s="457" t="str">
        <f t="shared" si="675"/>
        <v>RG &gt; gu</v>
      </c>
      <c r="C994" s="284" t="str">
        <f t="shared" si="676"/>
        <v>AGIR  &gt;  s'adapter</v>
      </c>
      <c r="E994" s="468">
        <f t="shared" si="677"/>
        <v>3.2028483760841567E-2</v>
      </c>
      <c r="F994" s="480"/>
      <c r="N994" s="284">
        <f t="shared" si="678"/>
        <v>17</v>
      </c>
      <c r="O994" s="432" t="str">
        <f t="shared" si="687"/>
        <v>GU &gt; bg</v>
      </c>
      <c r="P994" s="448" t="str">
        <f t="shared" si="688"/>
        <v>S'ADAPTER  &gt;  prospérer</v>
      </c>
      <c r="Q994" s="432" t="s">
        <v>2</v>
      </c>
      <c r="R994" s="432" t="s">
        <v>5</v>
      </c>
      <c r="S994" s="432" t="s">
        <v>5</v>
      </c>
      <c r="T994" s="432" t="s">
        <v>3</v>
      </c>
      <c r="W994" s="478">
        <f t="shared" si="708"/>
        <v>0.23782856892670209</v>
      </c>
      <c r="X994" s="478">
        <f t="shared" si="709"/>
        <v>0.58059870525492874</v>
      </c>
      <c r="Y994" s="478">
        <f t="shared" si="710"/>
        <v>0.58059870525492874</v>
      </c>
      <c r="Z994" s="478">
        <f t="shared" si="711"/>
        <v>0.73099056744574153</v>
      </c>
      <c r="AA994" s="432">
        <v>39</v>
      </c>
      <c r="AB994" s="446">
        <f t="shared" si="689"/>
        <v>0.24654199925951964</v>
      </c>
      <c r="AC994" s="468">
        <f t="shared" si="690"/>
        <v>-0.24654199925951964</v>
      </c>
      <c r="AE994" s="448">
        <f t="shared" si="691"/>
        <v>2</v>
      </c>
      <c r="AF994" s="284" t="str">
        <f t="shared" si="683"/>
        <v>GU</v>
      </c>
      <c r="AG994" s="284" t="str">
        <f t="shared" si="684"/>
        <v>BG</v>
      </c>
      <c r="AJ994" s="284" t="str">
        <f t="shared" si="685"/>
        <v>s'adapter</v>
      </c>
      <c r="AK994" s="284" t="str">
        <f t="shared" si="686"/>
        <v>prospérer</v>
      </c>
    </row>
    <row r="995" spans="1:37" x14ac:dyDescent="0.15">
      <c r="A995" s="432">
        <v>40</v>
      </c>
      <c r="B995" s="457" t="str">
        <f t="shared" si="675"/>
        <v>RW &gt; wu</v>
      </c>
      <c r="C995" s="284" t="str">
        <f t="shared" si="676"/>
        <v>S'ENGAGER  &gt;  structurer</v>
      </c>
      <c r="E995" s="468">
        <f t="shared" si="677"/>
        <v>3.1979483760841455E-2</v>
      </c>
      <c r="F995" s="480"/>
      <c r="N995" s="284">
        <f t="shared" si="678"/>
        <v>20</v>
      </c>
      <c r="O995" s="432" t="str">
        <f t="shared" si="687"/>
        <v>RG &gt; rw</v>
      </c>
      <c r="P995" s="448" t="str">
        <f t="shared" si="688"/>
        <v>AGIR  &gt;  s'engager</v>
      </c>
      <c r="Q995" s="432" t="s">
        <v>4</v>
      </c>
      <c r="R995" s="432" t="s">
        <v>5</v>
      </c>
      <c r="S995" s="432" t="s">
        <v>4</v>
      </c>
      <c r="T995" s="432" t="s">
        <v>0</v>
      </c>
      <c r="W995" s="478">
        <f t="shared" ref="W995:W997" si="712">VLOOKUP(Q995,$I$5:$K$9,3,FALSE)</f>
        <v>0.79496353496742456</v>
      </c>
      <c r="X995" s="478">
        <f t="shared" ref="X995:X997" si="713">VLOOKUP(R995,$I$5:$K$9,3,FALSE)</f>
        <v>0.58059870525492874</v>
      </c>
      <c r="Y995" s="478">
        <f t="shared" ref="Y995:Y997" si="714">VLOOKUP(S995,$I$5:$K$9,3,FALSE)</f>
        <v>0.79496353496742456</v>
      </c>
      <c r="Z995" s="478">
        <f t="shared" ref="Z995:Z997" si="715">VLOOKUP(T995,$I$5:$K$9,3,FALSE)</f>
        <v>0.18098694633355911</v>
      </c>
      <c r="AA995" s="432">
        <v>40</v>
      </c>
      <c r="AB995" s="446">
        <f t="shared" si="689"/>
        <v>0.19984587946068486</v>
      </c>
      <c r="AC995" s="468">
        <f t="shared" si="690"/>
        <v>0.19984587946068486</v>
      </c>
      <c r="AE995" s="448">
        <f t="shared" si="691"/>
        <v>1</v>
      </c>
      <c r="AF995" s="284" t="str">
        <f t="shared" si="683"/>
        <v>RG</v>
      </c>
      <c r="AG995" s="284" t="str">
        <f t="shared" si="684"/>
        <v>RW</v>
      </c>
      <c r="AJ995" s="284" t="str">
        <f t="shared" si="685"/>
        <v>agir</v>
      </c>
      <c r="AK995" s="284" t="str">
        <f t="shared" si="686"/>
        <v>s'engager</v>
      </c>
    </row>
    <row r="996" spans="1:37" x14ac:dyDescent="0.15">
      <c r="A996" s="432">
        <v>41</v>
      </c>
      <c r="B996" s="457" t="str">
        <f t="shared" si="675"/>
        <v>BR &gt; ub</v>
      </c>
      <c r="C996" s="284" t="str">
        <f t="shared" si="676"/>
        <v>OBTENIR  &gt;  réussir</v>
      </c>
      <c r="E996" s="468">
        <f t="shared" si="677"/>
        <v>3.1967483760841457E-2</v>
      </c>
      <c r="F996" s="480"/>
      <c r="N996" s="284">
        <f t="shared" si="678"/>
        <v>6</v>
      </c>
      <c r="O996" s="432" t="str">
        <f t="shared" si="687"/>
        <v>RG &gt; gw</v>
      </c>
      <c r="P996" s="448" t="str">
        <f t="shared" si="688"/>
        <v>AGIR  &gt;  s'entendre</v>
      </c>
      <c r="Q996" s="432" t="s">
        <v>4</v>
      </c>
      <c r="R996" s="432" t="s">
        <v>5</v>
      </c>
      <c r="S996" s="432" t="s">
        <v>5</v>
      </c>
      <c r="T996" s="432" t="s">
        <v>0</v>
      </c>
      <c r="W996" s="478">
        <f t="shared" si="712"/>
        <v>0.79496353496742456</v>
      </c>
      <c r="X996" s="478">
        <f t="shared" si="713"/>
        <v>0.58059870525492874</v>
      </c>
      <c r="Y996" s="478">
        <f t="shared" si="714"/>
        <v>0.58059870525492874</v>
      </c>
      <c r="Z996" s="478">
        <f t="shared" si="715"/>
        <v>0.18098694633355911</v>
      </c>
      <c r="AA996" s="432">
        <v>41</v>
      </c>
      <c r="AB996" s="446">
        <f t="shared" si="689"/>
        <v>0.30702929431693277</v>
      </c>
      <c r="AC996" s="468">
        <f t="shared" si="690"/>
        <v>0.30702929431693277</v>
      </c>
      <c r="AE996" s="448">
        <f t="shared" si="691"/>
        <v>1</v>
      </c>
      <c r="AF996" s="284" t="str">
        <f t="shared" si="683"/>
        <v>RG</v>
      </c>
      <c r="AG996" s="284" t="str">
        <f t="shared" si="684"/>
        <v>GW</v>
      </c>
      <c r="AJ996" s="284" t="str">
        <f t="shared" si="685"/>
        <v>agir</v>
      </c>
      <c r="AK996" s="284" t="str">
        <f t="shared" si="686"/>
        <v>s'entendre</v>
      </c>
    </row>
    <row r="997" spans="1:37" x14ac:dyDescent="0.15">
      <c r="A997" s="432">
        <v>42</v>
      </c>
      <c r="B997" s="457" t="str">
        <f t="shared" si="675"/>
        <v>BG &gt; gw</v>
      </c>
      <c r="C997" s="284" t="str">
        <f t="shared" si="676"/>
        <v>PROSPÉRER  &gt;  s'entendre</v>
      </c>
      <c r="E997" s="468">
        <f t="shared" si="677"/>
        <v>2.8458811296571535E-2</v>
      </c>
      <c r="F997" s="480"/>
      <c r="N997" s="284">
        <f t="shared" si="678"/>
        <v>39</v>
      </c>
      <c r="O997" s="432" t="str">
        <f t="shared" si="687"/>
        <v>RG &gt; gu</v>
      </c>
      <c r="P997" s="448" t="str">
        <f t="shared" si="688"/>
        <v>AGIR  &gt;  s'adapter</v>
      </c>
      <c r="Q997" s="432" t="s">
        <v>4</v>
      </c>
      <c r="R997" s="432" t="s">
        <v>5</v>
      </c>
      <c r="S997" s="432" t="s">
        <v>5</v>
      </c>
      <c r="T997" s="432" t="s">
        <v>3</v>
      </c>
      <c r="W997" s="478">
        <f t="shared" si="712"/>
        <v>0.79496353496742456</v>
      </c>
      <c r="X997" s="478">
        <f t="shared" si="713"/>
        <v>0.58059870525492874</v>
      </c>
      <c r="Y997" s="478">
        <f t="shared" si="714"/>
        <v>0.58059870525492874</v>
      </c>
      <c r="Z997" s="478">
        <f t="shared" si="715"/>
        <v>0.73099056744574153</v>
      </c>
      <c r="AA997" s="432">
        <v>42</v>
      </c>
      <c r="AB997" s="446">
        <f t="shared" si="689"/>
        <v>3.2028483760841567E-2</v>
      </c>
      <c r="AC997" s="468">
        <f t="shared" si="690"/>
        <v>3.2028483760841567E-2</v>
      </c>
      <c r="AE997" s="448">
        <f t="shared" si="691"/>
        <v>1</v>
      </c>
      <c r="AF997" s="284" t="str">
        <f t="shared" si="683"/>
        <v>RG</v>
      </c>
      <c r="AG997" s="284" t="str">
        <f t="shared" si="684"/>
        <v>GU</v>
      </c>
      <c r="AJ997" s="284" t="str">
        <f t="shared" si="685"/>
        <v>agir</v>
      </c>
      <c r="AK997" s="284" t="str">
        <f t="shared" si="686"/>
        <v>s'adapter</v>
      </c>
    </row>
    <row r="998" spans="1:37" x14ac:dyDescent="0.15">
      <c r="A998" s="432">
        <v>43</v>
      </c>
      <c r="B998" s="457" t="str">
        <f t="shared" si="675"/>
        <v>BR &gt; rw</v>
      </c>
      <c r="C998" s="284" t="str">
        <f t="shared" si="676"/>
        <v>OBTENIR  &gt;  s'engager</v>
      </c>
      <c r="E998" s="468">
        <f t="shared" si="677"/>
        <v>2.8453811296571478E-2</v>
      </c>
      <c r="F998" s="480"/>
      <c r="N998" s="284">
        <f t="shared" si="678"/>
        <v>29</v>
      </c>
      <c r="O998" s="432" t="str">
        <f t="shared" si="687"/>
        <v>RW &gt; gw</v>
      </c>
      <c r="P998" s="448" t="str">
        <f t="shared" si="688"/>
        <v>S'ENGAGER  &gt;  s'entendre</v>
      </c>
      <c r="Q998" s="432" t="s">
        <v>4</v>
      </c>
      <c r="R998" s="432" t="s">
        <v>0</v>
      </c>
      <c r="S998" s="432" t="s">
        <v>5</v>
      </c>
      <c r="T998" s="432" t="s">
        <v>0</v>
      </c>
      <c r="W998" s="478">
        <f t="shared" ref="W998:W999" si="716">VLOOKUP(Q998,$I$5:$K$9,3,FALSE)</f>
        <v>0.79496353496742456</v>
      </c>
      <c r="X998" s="478">
        <f t="shared" ref="X998:X999" si="717">VLOOKUP(R998,$I$5:$K$9,3,FALSE)</f>
        <v>0.18098694633355911</v>
      </c>
      <c r="Y998" s="478">
        <f t="shared" ref="Y998:Y999" si="718">VLOOKUP(S998,$I$5:$K$9,3,FALSE)</f>
        <v>0.58059870525492874</v>
      </c>
      <c r="Z998" s="478">
        <f t="shared" ref="Z998:Z999" si="719">VLOOKUP(T998,$I$5:$K$9,3,FALSE)</f>
        <v>0.18098694633355911</v>
      </c>
      <c r="AA998" s="432">
        <v>43</v>
      </c>
      <c r="AB998" s="446">
        <f t="shared" si="689"/>
        <v>0.10722541485624791</v>
      </c>
      <c r="AC998" s="468">
        <f t="shared" si="690"/>
        <v>0.10722541485624791</v>
      </c>
      <c r="AE998" s="448">
        <f t="shared" si="691"/>
        <v>1</v>
      </c>
      <c r="AF998" s="284" t="str">
        <f t="shared" si="683"/>
        <v>RW</v>
      </c>
      <c r="AG998" s="284" t="str">
        <f t="shared" si="684"/>
        <v>GW</v>
      </c>
      <c r="AJ998" s="284" t="str">
        <f t="shared" si="685"/>
        <v>s'engager</v>
      </c>
      <c r="AK998" s="284" t="str">
        <f t="shared" si="686"/>
        <v>s'entendre</v>
      </c>
    </row>
    <row r="999" spans="1:37" x14ac:dyDescent="0.15">
      <c r="A999" s="432">
        <v>44</v>
      </c>
      <c r="B999" s="457" t="str">
        <f t="shared" si="675"/>
        <v>UB &gt; wu</v>
      </c>
      <c r="C999" s="284" t="str">
        <f t="shared" si="676"/>
        <v>RÉUSSIR  &gt;  structurer</v>
      </c>
      <c r="E999" s="468">
        <f t="shared" si="677"/>
        <v>2.8418811296571481E-2</v>
      </c>
      <c r="F999" s="480"/>
      <c r="N999" s="284">
        <f t="shared" si="678"/>
        <v>26</v>
      </c>
      <c r="O999" s="432" t="str">
        <f t="shared" si="687"/>
        <v>GU &gt; rw</v>
      </c>
      <c r="P999" s="448" t="str">
        <f t="shared" si="688"/>
        <v>S'ADAPTER  &gt;  s'engager</v>
      </c>
      <c r="Q999" s="432" t="s">
        <v>4</v>
      </c>
      <c r="R999" s="432" t="s">
        <v>0</v>
      </c>
      <c r="S999" s="432" t="s">
        <v>5</v>
      </c>
      <c r="T999" s="432" t="s">
        <v>3</v>
      </c>
      <c r="W999" s="478">
        <f t="shared" si="716"/>
        <v>0.79496353496742456</v>
      </c>
      <c r="X999" s="478">
        <f t="shared" si="717"/>
        <v>0.18098694633355911</v>
      </c>
      <c r="Y999" s="478">
        <f t="shared" si="718"/>
        <v>0.58059870525492874</v>
      </c>
      <c r="Z999" s="478">
        <f t="shared" si="719"/>
        <v>0.73099056744574153</v>
      </c>
      <c r="AA999" s="432">
        <v>44</v>
      </c>
      <c r="AB999" s="446">
        <f t="shared" si="689"/>
        <v>0.16777539569984329</v>
      </c>
      <c r="AC999" s="468">
        <f t="shared" si="690"/>
        <v>-0.16777539569984329</v>
      </c>
      <c r="AE999" s="448">
        <f t="shared" si="691"/>
        <v>2</v>
      </c>
      <c r="AF999" s="284" t="str">
        <f t="shared" si="683"/>
        <v>GU</v>
      </c>
      <c r="AG999" s="284" t="str">
        <f t="shared" si="684"/>
        <v>RW</v>
      </c>
      <c r="AJ999" s="284" t="str">
        <f t="shared" si="685"/>
        <v>s'adapter</v>
      </c>
      <c r="AK999" s="284" t="str">
        <f t="shared" si="686"/>
        <v>s'engager</v>
      </c>
    </row>
    <row r="1000" spans="1:37" x14ac:dyDescent="0.15">
      <c r="A1000" s="432">
        <v>45</v>
      </c>
      <c r="B1000" s="457" t="str">
        <f t="shared" si="675"/>
        <v>RW &gt; ub</v>
      </c>
      <c r="C1000" s="284" t="str">
        <f t="shared" si="676"/>
        <v>S'ENGAGER  &gt;  réussir</v>
      </c>
      <c r="E1000" s="468">
        <f t="shared" si="677"/>
        <v>3.5436724642699756E-3</v>
      </c>
      <c r="F1000" s="480"/>
      <c r="N1000" s="284">
        <f t="shared" si="678"/>
        <v>14</v>
      </c>
      <c r="O1000" s="432" t="str">
        <f t="shared" ref="O1000" si="720">AF1000&amp;" &gt; "&amp;LOWER(AG1000)</f>
        <v>GU &gt; gw</v>
      </c>
      <c r="P1000" s="448" t="str">
        <f t="shared" ref="P1000" si="721">UPPER(AJ1000)&amp; "  &gt;  " &amp;AK1000</f>
        <v>S'ADAPTER  &gt;  s'entendre</v>
      </c>
      <c r="Q1000" s="432" t="s">
        <v>5</v>
      </c>
      <c r="R1000" s="432" t="s">
        <v>0</v>
      </c>
      <c r="S1000" s="432" t="s">
        <v>5</v>
      </c>
      <c r="T1000" s="432" t="s">
        <v>3</v>
      </c>
      <c r="W1000" s="478">
        <f t="shared" ref="W1000" si="722">VLOOKUP(Q1000,$I$5:$K$9,3,FALSE)</f>
        <v>0.58059870525492874</v>
      </c>
      <c r="X1000" s="478">
        <f t="shared" ref="X1000" si="723">VLOOKUP(R1000,$I$5:$K$9,3,FALSE)</f>
        <v>0.18098694633355911</v>
      </c>
      <c r="Y1000" s="478">
        <f t="shared" ref="Y1000" si="724">VLOOKUP(S1000,$I$5:$K$9,3,FALSE)</f>
        <v>0.58059870525492874</v>
      </c>
      <c r="Z1000" s="478">
        <f t="shared" ref="Z1000" si="725">VLOOKUP(T1000,$I$5:$K$9,3,FALSE)</f>
        <v>0.73099056744574153</v>
      </c>
      <c r="AA1000" s="432">
        <v>45</v>
      </c>
      <c r="AB1000" s="446">
        <f t="shared" si="689"/>
        <v>0.27495681055609117</v>
      </c>
      <c r="AC1000" s="468">
        <f t="shared" si="690"/>
        <v>-0.27495681055609117</v>
      </c>
      <c r="AE1000" s="448">
        <f t="shared" ref="AE1000" si="726">IF(AC1000&gt;0,1,2)</f>
        <v>2</v>
      </c>
      <c r="AF1000" s="284" t="str">
        <f t="shared" si="683"/>
        <v>GU</v>
      </c>
      <c r="AG1000" s="284" t="str">
        <f t="shared" si="684"/>
        <v>GW</v>
      </c>
      <c r="AJ1000" s="284" t="str">
        <f t="shared" si="685"/>
        <v>s'adapter</v>
      </c>
      <c r="AK1000" s="284" t="str">
        <f t="shared" si="686"/>
        <v>s'entendre</v>
      </c>
    </row>
    <row r="1001" spans="1:37" x14ac:dyDescent="0.15"/>
    <row r="1002" spans="1:37" x14ac:dyDescent="0.15"/>
    <row r="1003" spans="1:37" x14ac:dyDescent="0.15"/>
    <row r="1004" spans="1:37" x14ac:dyDescent="0.15"/>
    <row r="1005" spans="1:37" x14ac:dyDescent="0.15"/>
    <row r="1006" spans="1:37" x14ac:dyDescent="0.15"/>
    <row r="1007" spans="1:37" x14ac:dyDescent="0.15"/>
  </sheetData>
  <mergeCells count="1">
    <mergeCell ref="A1:F1"/>
  </mergeCells>
  <conditionalFormatting sqref="B30:B40 B956:B1000">
    <cfRule type="cellIs" dxfId="1184" priority="1253" stopIfTrue="1" operator="equal">
      <formula>"WU"</formula>
    </cfRule>
    <cfRule type="cellIs" dxfId="1183" priority="1254" stopIfTrue="1" operator="equal">
      <formula>"WB"</formula>
    </cfRule>
    <cfRule type="cellIs" dxfId="1182" priority="1255" stopIfTrue="1" operator="equal">
      <formula>"UB"</formula>
    </cfRule>
    <cfRule type="cellIs" dxfId="1181" priority="1256" stopIfTrue="1" operator="equal">
      <formula>"UR"</formula>
    </cfRule>
    <cfRule type="cellIs" dxfId="1180" priority="1257" stopIfTrue="1" operator="equal">
      <formula>"BR"</formula>
    </cfRule>
    <cfRule type="cellIs" dxfId="1179" priority="1258" stopIfTrue="1" operator="equal">
      <formula>"BG"</formula>
    </cfRule>
    <cfRule type="cellIs" dxfId="1178" priority="1259" stopIfTrue="1" operator="equal">
      <formula>"RG"</formula>
    </cfRule>
    <cfRule type="cellIs" dxfId="1177" priority="1260" stopIfTrue="1" operator="equal">
      <formula>"RW"</formula>
    </cfRule>
    <cfRule type="cellIs" dxfId="1176" priority="1261" stopIfTrue="1" operator="equal">
      <formula>"GW"</formula>
    </cfRule>
    <cfRule type="cellIs" dxfId="1175" priority="1262" stopIfTrue="1" operator="equal">
      <formula>"GU"</formula>
    </cfRule>
  </conditionalFormatting>
  <conditionalFormatting sqref="A185 A193 A201 A209 A17 A155:A167 A169:A177 A27:A56 A249:A259 A472:A474 A488:A841 A852 A952:A65344 A82:A106 A150:A152">
    <cfRule type="cellIs" dxfId="1174" priority="1251" stopIfTrue="1" operator="equal">
      <formula>1</formula>
    </cfRule>
    <cfRule type="cellIs" dxfId="1173" priority="1252" stopIfTrue="1" operator="between">
      <formula>2</formula>
      <formula>3</formula>
    </cfRule>
  </conditionalFormatting>
  <conditionalFormatting sqref="E30:E40">
    <cfRule type="colorScale" priority="1355">
      <colorScale>
        <cfvo type="min"/>
        <cfvo type="percentile" val="50"/>
        <cfvo type="max"/>
        <color rgb="FFFF0000"/>
        <color rgb="FFFFFF00"/>
        <color rgb="FF00FF00"/>
      </colorScale>
    </cfRule>
  </conditionalFormatting>
  <conditionalFormatting sqref="E45:E54">
    <cfRule type="colorScale" priority="1222">
      <colorScale>
        <cfvo type="min"/>
        <cfvo type="percentile" val="50"/>
        <cfvo type="max"/>
        <color rgb="FFFF0000"/>
        <color rgb="FFFFFF00"/>
        <color rgb="FF00FF00"/>
      </colorScale>
    </cfRule>
  </conditionalFormatting>
  <conditionalFormatting sqref="E85:E104">
    <cfRule type="colorScale" priority="1220">
      <colorScale>
        <cfvo type="min"/>
        <cfvo type="percentile" val="50"/>
        <cfvo type="max"/>
        <color rgb="FFFF0000"/>
        <color rgb="FFFFFF00"/>
        <color rgb="FF00FF00"/>
      </colorScale>
    </cfRule>
  </conditionalFormatting>
  <conditionalFormatting sqref="A153:A154">
    <cfRule type="cellIs" dxfId="1172" priority="1130" stopIfTrue="1" operator="equal">
      <formula>1</formula>
    </cfRule>
    <cfRule type="cellIs" dxfId="1171" priority="1131" stopIfTrue="1" operator="between">
      <formula>2</formula>
      <formula>3</formula>
    </cfRule>
  </conditionalFormatting>
  <conditionalFormatting sqref="E153:E154">
    <cfRule type="dataBar" priority="1132">
      <dataBar>
        <cfvo type="min"/>
        <cfvo type="max"/>
        <color rgb="FFF4750C"/>
      </dataBar>
    </cfRule>
    <cfRule type="aboveAverage" dxfId="1170" priority="1133" stopIfTrue="1" stdDev="1"/>
    <cfRule type="aboveAverage" dxfId="1169" priority="1134" stopIfTrue="1"/>
    <cfRule type="aboveAverage" dxfId="1168" priority="1135" stopIfTrue="1" aboveAverage="0" stdDev="1"/>
    <cfRule type="aboveAverage" dxfId="1167" priority="1136" stopIfTrue="1" aboveAverage="0"/>
  </conditionalFormatting>
  <conditionalFormatting sqref="A168">
    <cfRule type="cellIs" dxfId="1166" priority="1123" stopIfTrue="1" operator="equal">
      <formula>1</formula>
    </cfRule>
    <cfRule type="cellIs" dxfId="1165" priority="1124" stopIfTrue="1" operator="between">
      <formula>2</formula>
      <formula>3</formula>
    </cfRule>
  </conditionalFormatting>
  <conditionalFormatting sqref="E168">
    <cfRule type="dataBar" priority="1125">
      <dataBar>
        <cfvo type="min"/>
        <cfvo type="max"/>
        <color rgb="FFF4750C"/>
      </dataBar>
    </cfRule>
    <cfRule type="aboveAverage" dxfId="1164" priority="1126" stopIfTrue="1" stdDev="1"/>
    <cfRule type="aboveAverage" dxfId="1163" priority="1127" stopIfTrue="1"/>
    <cfRule type="aboveAverage" dxfId="1162" priority="1128" stopIfTrue="1" aboveAverage="0" stdDev="1"/>
    <cfRule type="aboveAverage" dxfId="1161" priority="1129" stopIfTrue="1" aboveAverage="0"/>
  </conditionalFormatting>
  <conditionalFormatting sqref="A178:A184">
    <cfRule type="cellIs" dxfId="1160" priority="1121" stopIfTrue="1" operator="equal">
      <formula>1</formula>
    </cfRule>
    <cfRule type="cellIs" dxfId="1159" priority="1122" stopIfTrue="1" operator="between">
      <formula>2</formula>
      <formula>3</formula>
    </cfRule>
  </conditionalFormatting>
  <conditionalFormatting sqref="A186:A192">
    <cfRule type="cellIs" dxfId="1158" priority="1119" stopIfTrue="1" operator="equal">
      <formula>1</formula>
    </cfRule>
    <cfRule type="cellIs" dxfId="1157" priority="1120" stopIfTrue="1" operator="between">
      <formula>2</formula>
      <formula>3</formula>
    </cfRule>
  </conditionalFormatting>
  <conditionalFormatting sqref="A194:A200">
    <cfRule type="cellIs" dxfId="1156" priority="1117" stopIfTrue="1" operator="equal">
      <formula>1</formula>
    </cfRule>
    <cfRule type="cellIs" dxfId="1155" priority="1118" stopIfTrue="1" operator="between">
      <formula>2</formula>
      <formula>3</formula>
    </cfRule>
  </conditionalFormatting>
  <conditionalFormatting sqref="A202:A208">
    <cfRule type="cellIs" dxfId="1154" priority="1115" stopIfTrue="1" operator="equal">
      <formula>1</formula>
    </cfRule>
    <cfRule type="cellIs" dxfId="1153" priority="1116" stopIfTrue="1" operator="between">
      <formula>2</formula>
      <formula>3</formula>
    </cfRule>
  </conditionalFormatting>
  <conditionalFormatting sqref="A225 A233 A241 A210:A217">
    <cfRule type="cellIs" dxfId="1152" priority="1113" stopIfTrue="1" operator="equal">
      <formula>1</formula>
    </cfRule>
    <cfRule type="cellIs" dxfId="1151" priority="1114" stopIfTrue="1" operator="between">
      <formula>2</formula>
      <formula>3</formula>
    </cfRule>
  </conditionalFormatting>
  <conditionalFormatting sqref="A218:A224">
    <cfRule type="cellIs" dxfId="1150" priority="1111" stopIfTrue="1" operator="equal">
      <formula>1</formula>
    </cfRule>
    <cfRule type="cellIs" dxfId="1149" priority="1112" stopIfTrue="1" operator="between">
      <formula>2</formula>
      <formula>3</formula>
    </cfRule>
  </conditionalFormatting>
  <conditionalFormatting sqref="A226:A232">
    <cfRule type="cellIs" dxfId="1148" priority="1109" stopIfTrue="1" operator="equal">
      <formula>1</formula>
    </cfRule>
    <cfRule type="cellIs" dxfId="1147" priority="1110" stopIfTrue="1" operator="between">
      <formula>2</formula>
      <formula>3</formula>
    </cfRule>
  </conditionalFormatting>
  <conditionalFormatting sqref="A234:A240">
    <cfRule type="cellIs" dxfId="1146" priority="1107" stopIfTrue="1" operator="equal">
      <formula>1</formula>
    </cfRule>
    <cfRule type="cellIs" dxfId="1145" priority="1108" stopIfTrue="1" operator="between">
      <formula>2</formula>
      <formula>3</formula>
    </cfRule>
  </conditionalFormatting>
  <conditionalFormatting sqref="A242:A248">
    <cfRule type="cellIs" dxfId="1144" priority="1105" stopIfTrue="1" operator="equal">
      <formula>1</formula>
    </cfRule>
    <cfRule type="cellIs" dxfId="1143" priority="1106" stopIfTrue="1" operator="between">
      <formula>2</formula>
      <formula>3</formula>
    </cfRule>
  </conditionalFormatting>
  <conditionalFormatting sqref="A18:A19">
    <cfRule type="cellIs" dxfId="1142" priority="1103" stopIfTrue="1" operator="equal">
      <formula>1</formula>
    </cfRule>
    <cfRule type="cellIs" dxfId="1141" priority="1104" stopIfTrue="1" operator="between">
      <formula>2</formula>
      <formula>3</formula>
    </cfRule>
  </conditionalFormatting>
  <conditionalFormatting sqref="B20:B26">
    <cfRule type="cellIs" dxfId="1140" priority="1092" stopIfTrue="1" operator="equal">
      <formula>"W"</formula>
    </cfRule>
    <cfRule type="cellIs" dxfId="1139" priority="1093" stopIfTrue="1" operator="equal">
      <formula>"U"</formula>
    </cfRule>
    <cfRule type="cellIs" dxfId="1138" priority="1094" stopIfTrue="1" operator="equal">
      <formula>"B"</formula>
    </cfRule>
    <cfRule type="cellIs" dxfId="1137" priority="1095" stopIfTrue="1" operator="equal">
      <formula>"R"</formula>
    </cfRule>
    <cfRule type="cellIs" dxfId="1136" priority="1096" stopIfTrue="1" operator="equal">
      <formula>"G"</formula>
    </cfRule>
  </conditionalFormatting>
  <conditionalFormatting sqref="A20:A26">
    <cfRule type="cellIs" dxfId="1135" priority="1090" stopIfTrue="1" operator="equal">
      <formula>1</formula>
    </cfRule>
    <cfRule type="cellIs" dxfId="1134" priority="1091" stopIfTrue="1" operator="between">
      <formula>2</formula>
      <formula>3</formula>
    </cfRule>
  </conditionalFormatting>
  <conditionalFormatting sqref="E20:E26">
    <cfRule type="colorScale" priority="1102">
      <colorScale>
        <cfvo type="min"/>
        <cfvo type="percentile" val="50"/>
        <cfvo type="max"/>
        <color rgb="FFFF0000"/>
        <color rgb="FFFFFF00"/>
        <color rgb="FF00FF00"/>
      </colorScale>
    </cfRule>
  </conditionalFormatting>
  <conditionalFormatting sqref="E243:E248">
    <cfRule type="colorScale" priority="10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5:E240">
    <cfRule type="colorScale" priority="10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7:E232">
    <cfRule type="colorScale" priority="10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9:E224">
    <cfRule type="colorScale" priority="10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1:E216">
    <cfRule type="colorScale" priority="10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3:E208">
    <cfRule type="colorScale" priority="10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5:E200">
    <cfRule type="colorScale" priority="10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7:E192">
    <cfRule type="colorScale" priority="1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9:E184">
    <cfRule type="colorScale" priority="10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1:E176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76 A487 A506 A525 A544 A563 A582 A601 A620 A639 A658 A677 A696 A715 A734 A753 A772 A791 A810 A829">
    <cfRule type="cellIs" dxfId="1133" priority="1025" stopIfTrue="1" operator="equal">
      <formula>1</formula>
    </cfRule>
    <cfRule type="cellIs" dxfId="1132" priority="1026" stopIfTrue="1" operator="between">
      <formula>2</formula>
      <formula>3</formula>
    </cfRule>
  </conditionalFormatting>
  <conditionalFormatting sqref="A475">
    <cfRule type="cellIs" dxfId="1131" priority="1018" stopIfTrue="1" operator="equal">
      <formula>1</formula>
    </cfRule>
    <cfRule type="cellIs" dxfId="1130" priority="1019" stopIfTrue="1" operator="between">
      <formula>2</formula>
      <formula>3</formula>
    </cfRule>
  </conditionalFormatting>
  <conditionalFormatting sqref="E475">
    <cfRule type="dataBar" priority="1020">
      <dataBar>
        <cfvo type="min"/>
        <cfvo type="max"/>
        <color rgb="FFF4750C"/>
      </dataBar>
    </cfRule>
    <cfRule type="aboveAverage" dxfId="1129" priority="1021" stopIfTrue="1" stdDev="1"/>
    <cfRule type="aboveAverage" dxfId="1128" priority="1022" stopIfTrue="1"/>
    <cfRule type="aboveAverage" dxfId="1127" priority="1023" stopIfTrue="1" aboveAverage="0" stdDev="1"/>
    <cfRule type="aboveAverage" dxfId="1126" priority="1024" stopIfTrue="1" aboveAverage="0"/>
  </conditionalFormatting>
  <conditionalFormatting sqref="A477:A836">
    <cfRule type="cellIs" dxfId="1125" priority="1016" stopIfTrue="1" operator="equal">
      <formula>1</formula>
    </cfRule>
    <cfRule type="cellIs" dxfId="1124" priority="1017" stopIfTrue="1" operator="between">
      <formula>2</formula>
      <formula>3</formula>
    </cfRule>
  </conditionalFormatting>
  <conditionalFormatting sqref="E477:E836">
    <cfRule type="colorScale" priority="10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60 A262 A273:A274">
    <cfRule type="cellIs" dxfId="1123" priority="1013" stopIfTrue="1" operator="equal">
      <formula>1</formula>
    </cfRule>
    <cfRule type="cellIs" dxfId="1122" priority="1014" stopIfTrue="1" operator="between">
      <formula>2</formula>
      <formula>3</formula>
    </cfRule>
  </conditionalFormatting>
  <conditionalFormatting sqref="A261">
    <cfRule type="cellIs" dxfId="1121" priority="1006" stopIfTrue="1" operator="equal">
      <formula>1</formula>
    </cfRule>
    <cfRule type="cellIs" dxfId="1120" priority="1007" stopIfTrue="1" operator="between">
      <formula>2</formula>
      <formula>3</formula>
    </cfRule>
  </conditionalFormatting>
  <conditionalFormatting sqref="E261">
    <cfRule type="dataBar" priority="1008">
      <dataBar>
        <cfvo type="min"/>
        <cfvo type="max"/>
        <color rgb="FFF4750C"/>
      </dataBar>
    </cfRule>
    <cfRule type="aboveAverage" dxfId="1119" priority="1009" stopIfTrue="1" stdDev="1"/>
    <cfRule type="aboveAverage" dxfId="1118" priority="1010" stopIfTrue="1"/>
    <cfRule type="aboveAverage" dxfId="1117" priority="1011" stopIfTrue="1" aboveAverage="0" stdDev="1"/>
    <cfRule type="aboveAverage" dxfId="1116" priority="1012" stopIfTrue="1" aboveAverage="0"/>
  </conditionalFormatting>
  <conditionalFormatting sqref="A263:A272">
    <cfRule type="cellIs" dxfId="1115" priority="1004" stopIfTrue="1" operator="equal">
      <formula>1</formula>
    </cfRule>
    <cfRule type="cellIs" dxfId="1114" priority="1005" stopIfTrue="1" operator="between">
      <formula>2</formula>
      <formula>3</formula>
    </cfRule>
  </conditionalFormatting>
  <conditionalFormatting sqref="E263:E272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6">
    <cfRule type="cellIs" dxfId="1113" priority="1001" stopIfTrue="1" operator="equal">
      <formula>1</formula>
    </cfRule>
    <cfRule type="cellIs" dxfId="1112" priority="1002" stopIfTrue="1" operator="between">
      <formula>2</formula>
      <formula>3</formula>
    </cfRule>
  </conditionalFormatting>
  <conditionalFormatting sqref="E155:E164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97 A307 A317 A327 A275 A277:A287">
    <cfRule type="cellIs" dxfId="1111" priority="998" stopIfTrue="1" operator="equal">
      <formula>1</formula>
    </cfRule>
    <cfRule type="cellIs" dxfId="1110" priority="999" stopIfTrue="1" operator="between">
      <formula>2</formula>
      <formula>3</formula>
    </cfRule>
  </conditionalFormatting>
  <conditionalFormatting sqref="A276">
    <cfRule type="cellIs" dxfId="1109" priority="991" stopIfTrue="1" operator="equal">
      <formula>1</formula>
    </cfRule>
    <cfRule type="cellIs" dxfId="1108" priority="992" stopIfTrue="1" operator="between">
      <formula>2</formula>
      <formula>3</formula>
    </cfRule>
  </conditionalFormatting>
  <conditionalFormatting sqref="E276">
    <cfRule type="dataBar" priority="993">
      <dataBar>
        <cfvo type="min"/>
        <cfvo type="max"/>
        <color rgb="FFF4750C"/>
      </dataBar>
    </cfRule>
    <cfRule type="aboveAverage" dxfId="1107" priority="994" stopIfTrue="1" stdDev="1"/>
    <cfRule type="aboveAverage" dxfId="1106" priority="995" stopIfTrue="1"/>
    <cfRule type="aboveAverage" dxfId="1105" priority="996" stopIfTrue="1" aboveAverage="0" stdDev="1"/>
    <cfRule type="aboveAverage" dxfId="1104" priority="997" stopIfTrue="1" aboveAverage="0"/>
  </conditionalFormatting>
  <conditionalFormatting sqref="A288">
    <cfRule type="cellIs" dxfId="1103" priority="989" stopIfTrue="1" operator="equal">
      <formula>1</formula>
    </cfRule>
    <cfRule type="cellIs" dxfId="1102" priority="990" stopIfTrue="1" operator="between">
      <formula>2</formula>
      <formula>3</formula>
    </cfRule>
  </conditionalFormatting>
  <conditionalFormatting sqref="A298">
    <cfRule type="cellIs" dxfId="1101" priority="987" stopIfTrue="1" operator="equal">
      <formula>1</formula>
    </cfRule>
    <cfRule type="cellIs" dxfId="1100" priority="988" stopIfTrue="1" operator="between">
      <formula>2</formula>
      <formula>3</formula>
    </cfRule>
  </conditionalFormatting>
  <conditionalFormatting sqref="A308">
    <cfRule type="cellIs" dxfId="1099" priority="985" stopIfTrue="1" operator="equal">
      <formula>1</formula>
    </cfRule>
    <cfRule type="cellIs" dxfId="1098" priority="986" stopIfTrue="1" operator="between">
      <formula>2</formula>
      <formula>3</formula>
    </cfRule>
  </conditionalFormatting>
  <conditionalFormatting sqref="A318">
    <cfRule type="cellIs" dxfId="1097" priority="983" stopIfTrue="1" operator="equal">
      <formula>1</formula>
    </cfRule>
    <cfRule type="cellIs" dxfId="1096" priority="984" stopIfTrue="1" operator="between">
      <formula>2</formula>
      <formula>3</formula>
    </cfRule>
  </conditionalFormatting>
  <conditionalFormatting sqref="A328 A347 A357 A367 A337">
    <cfRule type="cellIs" dxfId="1095" priority="981" stopIfTrue="1" operator="equal">
      <formula>1</formula>
    </cfRule>
    <cfRule type="cellIs" dxfId="1094" priority="982" stopIfTrue="1" operator="between">
      <formula>2</formula>
      <formula>3</formula>
    </cfRule>
  </conditionalFormatting>
  <conditionalFormatting sqref="A338">
    <cfRule type="cellIs" dxfId="1093" priority="979" stopIfTrue="1" operator="equal">
      <formula>1</formula>
    </cfRule>
    <cfRule type="cellIs" dxfId="1092" priority="980" stopIfTrue="1" operator="between">
      <formula>2</formula>
      <formula>3</formula>
    </cfRule>
  </conditionalFormatting>
  <conditionalFormatting sqref="A348">
    <cfRule type="cellIs" dxfId="1091" priority="977" stopIfTrue="1" operator="equal">
      <formula>1</formula>
    </cfRule>
    <cfRule type="cellIs" dxfId="1090" priority="978" stopIfTrue="1" operator="between">
      <formula>2</formula>
      <formula>3</formula>
    </cfRule>
  </conditionalFormatting>
  <conditionalFormatting sqref="A358">
    <cfRule type="cellIs" dxfId="1089" priority="975" stopIfTrue="1" operator="equal">
      <formula>1</formula>
    </cfRule>
    <cfRule type="cellIs" dxfId="1088" priority="976" stopIfTrue="1" operator="between">
      <formula>2</formula>
      <formula>3</formula>
    </cfRule>
  </conditionalFormatting>
  <conditionalFormatting sqref="A368">
    <cfRule type="cellIs" dxfId="1087" priority="973" stopIfTrue="1" operator="equal">
      <formula>1</formula>
    </cfRule>
    <cfRule type="cellIs" dxfId="1086" priority="974" stopIfTrue="1" operator="between">
      <formula>2</formula>
      <formula>3</formula>
    </cfRule>
  </conditionalFormatting>
  <conditionalFormatting sqref="E279:E286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89:A296">
    <cfRule type="cellIs" dxfId="1085" priority="961" stopIfTrue="1" operator="equal">
      <formula>1</formula>
    </cfRule>
    <cfRule type="cellIs" dxfId="1084" priority="962" stopIfTrue="1" operator="between">
      <formula>2</formula>
      <formula>3</formula>
    </cfRule>
  </conditionalFormatting>
  <conditionalFormatting sqref="E289:E296">
    <cfRule type="colorScale" priority="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99:A306">
    <cfRule type="cellIs" dxfId="1083" priority="958" stopIfTrue="1" operator="equal">
      <formula>1</formula>
    </cfRule>
    <cfRule type="cellIs" dxfId="1082" priority="959" stopIfTrue="1" operator="between">
      <formula>2</formula>
      <formula>3</formula>
    </cfRule>
  </conditionalFormatting>
  <conditionalFormatting sqref="E299:E306">
    <cfRule type="colorScale" priority="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9:A316">
    <cfRule type="cellIs" dxfId="1081" priority="955" stopIfTrue="1" operator="equal">
      <formula>1</formula>
    </cfRule>
    <cfRule type="cellIs" dxfId="1080" priority="956" stopIfTrue="1" operator="between">
      <formula>2</formula>
      <formula>3</formula>
    </cfRule>
  </conditionalFormatting>
  <conditionalFormatting sqref="E309:E316"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9:A326">
    <cfRule type="cellIs" dxfId="1079" priority="952" stopIfTrue="1" operator="equal">
      <formula>1</formula>
    </cfRule>
    <cfRule type="cellIs" dxfId="1078" priority="953" stopIfTrue="1" operator="between">
      <formula>2</formula>
      <formula>3</formula>
    </cfRule>
  </conditionalFormatting>
  <conditionalFormatting sqref="E319:E326"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29:A336">
    <cfRule type="cellIs" dxfId="1077" priority="949" stopIfTrue="1" operator="equal">
      <formula>1</formula>
    </cfRule>
    <cfRule type="cellIs" dxfId="1076" priority="950" stopIfTrue="1" operator="between">
      <formula>2</formula>
      <formula>3</formula>
    </cfRule>
  </conditionalFormatting>
  <conditionalFormatting sqref="E329:E336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9:A346">
    <cfRule type="cellIs" dxfId="1075" priority="946" stopIfTrue="1" operator="equal">
      <formula>1</formula>
    </cfRule>
    <cfRule type="cellIs" dxfId="1074" priority="947" stopIfTrue="1" operator="between">
      <formula>2</formula>
      <formula>3</formula>
    </cfRule>
  </conditionalFormatting>
  <conditionalFormatting sqref="E339:E346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49:A356">
    <cfRule type="cellIs" dxfId="1073" priority="943" stopIfTrue="1" operator="equal">
      <formula>1</formula>
    </cfRule>
    <cfRule type="cellIs" dxfId="1072" priority="944" stopIfTrue="1" operator="between">
      <formula>2</formula>
      <formula>3</formula>
    </cfRule>
  </conditionalFormatting>
  <conditionalFormatting sqref="E349:E356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59:A366">
    <cfRule type="cellIs" dxfId="1071" priority="940" stopIfTrue="1" operator="equal">
      <formula>1</formula>
    </cfRule>
    <cfRule type="cellIs" dxfId="1070" priority="941" stopIfTrue="1" operator="between">
      <formula>2</formula>
      <formula>3</formula>
    </cfRule>
  </conditionalFormatting>
  <conditionalFormatting sqref="E359:E366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9:A376">
    <cfRule type="cellIs" dxfId="1069" priority="937" stopIfTrue="1" operator="equal">
      <formula>1</formula>
    </cfRule>
    <cfRule type="cellIs" dxfId="1068" priority="938" stopIfTrue="1" operator="between">
      <formula>2</formula>
      <formula>3</formula>
    </cfRule>
  </conditionalFormatting>
  <conditionalFormatting sqref="E369:E376"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2:E257">
    <cfRule type="colorScale" priority="1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77:A379 A393:A471">
    <cfRule type="cellIs" dxfId="1067" priority="907" stopIfTrue="1" operator="equal">
      <formula>1</formula>
    </cfRule>
    <cfRule type="cellIs" dxfId="1066" priority="908" stopIfTrue="1" operator="between">
      <formula>2</formula>
      <formula>3</formula>
    </cfRule>
  </conditionalFormatting>
  <conditionalFormatting sqref="A381 A392 A411 A430">
    <cfRule type="cellIs" dxfId="1065" priority="905" stopIfTrue="1" operator="equal">
      <formula>1</formula>
    </cfRule>
    <cfRule type="cellIs" dxfId="1064" priority="906" stopIfTrue="1" operator="between">
      <formula>2</formula>
      <formula>3</formula>
    </cfRule>
  </conditionalFormatting>
  <conditionalFormatting sqref="A380">
    <cfRule type="cellIs" dxfId="1063" priority="898" stopIfTrue="1" operator="equal">
      <formula>1</formula>
    </cfRule>
    <cfRule type="cellIs" dxfId="1062" priority="899" stopIfTrue="1" operator="between">
      <formula>2</formula>
      <formula>3</formula>
    </cfRule>
  </conditionalFormatting>
  <conditionalFormatting sqref="E380">
    <cfRule type="dataBar" priority="900">
      <dataBar>
        <cfvo type="min"/>
        <cfvo type="max"/>
        <color rgb="FFF4750C"/>
      </dataBar>
    </cfRule>
    <cfRule type="aboveAverage" dxfId="1061" priority="901" stopIfTrue="1" stdDev="1"/>
    <cfRule type="aboveAverage" dxfId="1060" priority="902" stopIfTrue="1"/>
    <cfRule type="aboveAverage" dxfId="1059" priority="903" stopIfTrue="1" aboveAverage="0" stdDev="1"/>
    <cfRule type="aboveAverage" dxfId="1058" priority="904" stopIfTrue="1" aboveAverage="0"/>
  </conditionalFormatting>
  <conditionalFormatting sqref="A382:A471">
    <cfRule type="cellIs" dxfId="1057" priority="896" stopIfTrue="1" operator="equal">
      <formula>1</formula>
    </cfRule>
    <cfRule type="cellIs" dxfId="1056" priority="897" stopIfTrue="1" operator="between">
      <formula>2</formula>
      <formula>3</formula>
    </cfRule>
  </conditionalFormatting>
  <conditionalFormatting sqref="E382:E441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2:E471"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5:B164">
    <cfRule type="cellIs" dxfId="1055" priority="870" stopIfTrue="1" operator="equal">
      <formula>"WU"</formula>
    </cfRule>
    <cfRule type="cellIs" dxfId="1054" priority="871" stopIfTrue="1" operator="equal">
      <formula>"WB"</formula>
    </cfRule>
    <cfRule type="cellIs" dxfId="1053" priority="872" stopIfTrue="1" operator="equal">
      <formula>"UB"</formula>
    </cfRule>
    <cfRule type="cellIs" dxfId="1052" priority="873" stopIfTrue="1" operator="equal">
      <formula>"UR"</formula>
    </cfRule>
    <cfRule type="cellIs" dxfId="1051" priority="874" stopIfTrue="1" operator="equal">
      <formula>"BR"</formula>
    </cfRule>
    <cfRule type="cellIs" dxfId="1050" priority="875" stopIfTrue="1" operator="equal">
      <formula>"BG"</formula>
    </cfRule>
    <cfRule type="cellIs" dxfId="1049" priority="876" stopIfTrue="1" operator="equal">
      <formula>"RG"</formula>
    </cfRule>
    <cfRule type="cellIs" dxfId="1048" priority="877" stopIfTrue="1" operator="equal">
      <formula>"RW"</formula>
    </cfRule>
    <cfRule type="cellIs" dxfId="1047" priority="878" stopIfTrue="1" operator="equal">
      <formula>"GW"</formula>
    </cfRule>
    <cfRule type="cellIs" dxfId="1046" priority="879" stopIfTrue="1" operator="equal">
      <formula>"GU"</formula>
    </cfRule>
  </conditionalFormatting>
  <conditionalFormatting sqref="E382:E471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:B54">
    <cfRule type="cellIs" dxfId="1045" priority="848" stopIfTrue="1" operator="equal">
      <formula>"GUR"</formula>
    </cfRule>
  </conditionalFormatting>
  <conditionalFormatting sqref="B45:B54">
    <cfRule type="cellIs" dxfId="1044" priority="847" stopIfTrue="1" operator="equal">
      <formula>"UBR"</formula>
    </cfRule>
  </conditionalFormatting>
  <conditionalFormatting sqref="B45:B54">
    <cfRule type="cellIs" dxfId="1043" priority="846" stopIfTrue="1" operator="equal">
      <formula>"BRG"</formula>
    </cfRule>
  </conditionalFormatting>
  <conditionalFormatting sqref="B45:B54">
    <cfRule type="cellIs" dxfId="1042" priority="845" stopIfTrue="1" operator="equal">
      <formula>"BGU"</formula>
    </cfRule>
  </conditionalFormatting>
  <conditionalFormatting sqref="B45:B54">
    <cfRule type="cellIs" dxfId="1041" priority="844" stopIfTrue="1" operator="equal">
      <formula>"URW"</formula>
    </cfRule>
  </conditionalFormatting>
  <conditionalFormatting sqref="B45:B54">
    <cfRule type="cellIs" dxfId="1040" priority="843" stopIfTrue="1" operator="equal">
      <formula>"RGW"</formula>
    </cfRule>
  </conditionalFormatting>
  <conditionalFormatting sqref="B45:B54">
    <cfRule type="cellIs" dxfId="1039" priority="842" stopIfTrue="1" operator="equal">
      <formula>"GWU"</formula>
    </cfRule>
  </conditionalFormatting>
  <conditionalFormatting sqref="B45:B54">
    <cfRule type="cellIs" dxfId="1038" priority="841" stopIfTrue="1" operator="equal">
      <formula>"RWB"</formula>
    </cfRule>
  </conditionalFormatting>
  <conditionalFormatting sqref="B45:B54">
    <cfRule type="cellIs" dxfId="1037" priority="840" stopIfTrue="1" operator="equal">
      <formula>"WUB"</formula>
    </cfRule>
  </conditionalFormatting>
  <conditionalFormatting sqref="B45:B54">
    <cfRule type="cellIs" dxfId="1036" priority="839" stopIfTrue="1" operator="equal">
      <formula>"WBG"</formula>
    </cfRule>
  </conditionalFormatting>
  <conditionalFormatting sqref="B85:B104">
    <cfRule type="cellIs" dxfId="1035" priority="819" stopIfTrue="1" operator="equal">
      <formula>"W.u"</formula>
    </cfRule>
    <cfRule type="cellIs" dxfId="1034" priority="820" stopIfTrue="1" operator="equal">
      <formula>"W.b"</formula>
    </cfRule>
    <cfRule type="cellIs" dxfId="1033" priority="821" stopIfTrue="1" operator="equal">
      <formula>"W.r"</formula>
    </cfRule>
    <cfRule type="cellIs" dxfId="1032" priority="822" stopIfTrue="1" operator="equal">
      <formula>"W.g"</formula>
    </cfRule>
    <cfRule type="cellIs" dxfId="1031" priority="823" stopIfTrue="1" operator="equal">
      <formula>"U.w"</formula>
    </cfRule>
    <cfRule type="cellIs" dxfId="1030" priority="824" stopIfTrue="1" operator="equal">
      <formula>"U.b"</formula>
    </cfRule>
    <cfRule type="cellIs" dxfId="1029" priority="825" stopIfTrue="1" operator="equal">
      <formula>"U.r"</formula>
    </cfRule>
    <cfRule type="cellIs" dxfId="1028" priority="826" stopIfTrue="1" operator="equal">
      <formula>"U.g"</formula>
    </cfRule>
    <cfRule type="cellIs" dxfId="1027" priority="827" stopIfTrue="1" operator="equal">
      <formula>"B.w"</formula>
    </cfRule>
    <cfRule type="cellIs" dxfId="1026" priority="828" stopIfTrue="1" operator="equal">
      <formula>"B.u"</formula>
    </cfRule>
    <cfRule type="cellIs" dxfId="1025" priority="829" stopIfTrue="1" operator="equal">
      <formula>"B.r"</formula>
    </cfRule>
    <cfRule type="cellIs" dxfId="1024" priority="830" stopIfTrue="1" operator="equal">
      <formula>"B.g"</formula>
    </cfRule>
    <cfRule type="cellIs" dxfId="1023" priority="831" stopIfTrue="1" operator="equal">
      <formula>"R.w"</formula>
    </cfRule>
    <cfRule type="cellIs" dxfId="1022" priority="832" stopIfTrue="1" operator="equal">
      <formula>"R.u"</formula>
    </cfRule>
    <cfRule type="cellIs" dxfId="1021" priority="833" stopIfTrue="1" operator="equal">
      <formula>"R.b"</formula>
    </cfRule>
    <cfRule type="cellIs" dxfId="1020" priority="834" stopIfTrue="1" operator="equal">
      <formula>"R.g"</formula>
    </cfRule>
    <cfRule type="cellIs" dxfId="1019" priority="835" stopIfTrue="1" operator="equal">
      <formula>"G.w"</formula>
    </cfRule>
    <cfRule type="cellIs" dxfId="1018" priority="836" stopIfTrue="1" operator="equal">
      <formula>"G.u"</formula>
    </cfRule>
    <cfRule type="cellIs" dxfId="1017" priority="837" stopIfTrue="1" operator="equal">
      <formula>"G.b"</formula>
    </cfRule>
    <cfRule type="cellIs" dxfId="1016" priority="838" stopIfTrue="1" operator="equal">
      <formula>"G.r"</formula>
    </cfRule>
  </conditionalFormatting>
  <conditionalFormatting sqref="B170">
    <cfRule type="cellIs" dxfId="1015" priority="809" stopIfTrue="1" operator="equal">
      <formula>"WU"</formula>
    </cfRule>
    <cfRule type="cellIs" dxfId="1014" priority="810" stopIfTrue="1" operator="equal">
      <formula>"WB"</formula>
    </cfRule>
    <cfRule type="cellIs" dxfId="1013" priority="811" stopIfTrue="1" operator="equal">
      <formula>"UB"</formula>
    </cfRule>
    <cfRule type="cellIs" dxfId="1012" priority="812" stopIfTrue="1" operator="equal">
      <formula>"UR"</formula>
    </cfRule>
    <cfRule type="cellIs" dxfId="1011" priority="813" stopIfTrue="1" operator="equal">
      <formula>"BR"</formula>
    </cfRule>
    <cfRule type="cellIs" dxfId="1010" priority="814" stopIfTrue="1" operator="equal">
      <formula>"BG"</formula>
    </cfRule>
    <cfRule type="cellIs" dxfId="1009" priority="815" stopIfTrue="1" operator="equal">
      <formula>"RG"</formula>
    </cfRule>
    <cfRule type="cellIs" dxfId="1008" priority="816" stopIfTrue="1" operator="equal">
      <formula>"RW"</formula>
    </cfRule>
    <cfRule type="cellIs" dxfId="1007" priority="817" stopIfTrue="1" operator="equal">
      <formula>"GW"</formula>
    </cfRule>
    <cfRule type="cellIs" dxfId="1006" priority="818" stopIfTrue="1" operator="equal">
      <formula>"GU"</formula>
    </cfRule>
  </conditionalFormatting>
  <conditionalFormatting sqref="B178">
    <cfRule type="cellIs" dxfId="1005" priority="799" stopIfTrue="1" operator="equal">
      <formula>"WU"</formula>
    </cfRule>
    <cfRule type="cellIs" dxfId="1004" priority="800" stopIfTrue="1" operator="equal">
      <formula>"WB"</formula>
    </cfRule>
    <cfRule type="cellIs" dxfId="1003" priority="801" stopIfTrue="1" operator="equal">
      <formula>"UB"</formula>
    </cfRule>
    <cfRule type="cellIs" dxfId="1002" priority="802" stopIfTrue="1" operator="equal">
      <formula>"UR"</formula>
    </cfRule>
    <cfRule type="cellIs" dxfId="1001" priority="803" stopIfTrue="1" operator="equal">
      <formula>"BR"</formula>
    </cfRule>
    <cfRule type="cellIs" dxfId="1000" priority="804" stopIfTrue="1" operator="equal">
      <formula>"BG"</formula>
    </cfRule>
    <cfRule type="cellIs" dxfId="999" priority="805" stopIfTrue="1" operator="equal">
      <formula>"RG"</formula>
    </cfRule>
    <cfRule type="cellIs" dxfId="998" priority="806" stopIfTrue="1" operator="equal">
      <formula>"RW"</formula>
    </cfRule>
    <cfRule type="cellIs" dxfId="997" priority="807" stopIfTrue="1" operator="equal">
      <formula>"GW"</formula>
    </cfRule>
    <cfRule type="cellIs" dxfId="996" priority="808" stopIfTrue="1" operator="equal">
      <formula>"GU"</formula>
    </cfRule>
  </conditionalFormatting>
  <conditionalFormatting sqref="B186">
    <cfRule type="cellIs" dxfId="995" priority="789" stopIfTrue="1" operator="equal">
      <formula>"WU"</formula>
    </cfRule>
    <cfRule type="cellIs" dxfId="994" priority="790" stopIfTrue="1" operator="equal">
      <formula>"WB"</formula>
    </cfRule>
    <cfRule type="cellIs" dxfId="993" priority="791" stopIfTrue="1" operator="equal">
      <formula>"UB"</formula>
    </cfRule>
    <cfRule type="cellIs" dxfId="992" priority="792" stopIfTrue="1" operator="equal">
      <formula>"UR"</formula>
    </cfRule>
    <cfRule type="cellIs" dxfId="991" priority="793" stopIfTrue="1" operator="equal">
      <formula>"BR"</formula>
    </cfRule>
    <cfRule type="cellIs" dxfId="990" priority="794" stopIfTrue="1" operator="equal">
      <formula>"BG"</formula>
    </cfRule>
    <cfRule type="cellIs" dxfId="989" priority="795" stopIfTrue="1" operator="equal">
      <formula>"RG"</formula>
    </cfRule>
    <cfRule type="cellIs" dxfId="988" priority="796" stopIfTrue="1" operator="equal">
      <formula>"RW"</formula>
    </cfRule>
    <cfRule type="cellIs" dxfId="987" priority="797" stopIfTrue="1" operator="equal">
      <formula>"GW"</formula>
    </cfRule>
    <cfRule type="cellIs" dxfId="986" priority="798" stopIfTrue="1" operator="equal">
      <formula>"GU"</formula>
    </cfRule>
  </conditionalFormatting>
  <conditionalFormatting sqref="B194">
    <cfRule type="cellIs" dxfId="985" priority="779" stopIfTrue="1" operator="equal">
      <formula>"WU"</formula>
    </cfRule>
    <cfRule type="cellIs" dxfId="984" priority="780" stopIfTrue="1" operator="equal">
      <formula>"WB"</formula>
    </cfRule>
    <cfRule type="cellIs" dxfId="983" priority="781" stopIfTrue="1" operator="equal">
      <formula>"UB"</formula>
    </cfRule>
    <cfRule type="cellIs" dxfId="982" priority="782" stopIfTrue="1" operator="equal">
      <formula>"UR"</formula>
    </cfRule>
    <cfRule type="cellIs" dxfId="981" priority="783" stopIfTrue="1" operator="equal">
      <formula>"BR"</formula>
    </cfRule>
    <cfRule type="cellIs" dxfId="980" priority="784" stopIfTrue="1" operator="equal">
      <formula>"BG"</formula>
    </cfRule>
    <cfRule type="cellIs" dxfId="979" priority="785" stopIfTrue="1" operator="equal">
      <formula>"RG"</formula>
    </cfRule>
    <cfRule type="cellIs" dxfId="978" priority="786" stopIfTrue="1" operator="equal">
      <formula>"RW"</formula>
    </cfRule>
    <cfRule type="cellIs" dxfId="977" priority="787" stopIfTrue="1" operator="equal">
      <formula>"GW"</formula>
    </cfRule>
    <cfRule type="cellIs" dxfId="976" priority="788" stopIfTrue="1" operator="equal">
      <formula>"GU"</formula>
    </cfRule>
  </conditionalFormatting>
  <conditionalFormatting sqref="B202">
    <cfRule type="cellIs" dxfId="975" priority="769" stopIfTrue="1" operator="equal">
      <formula>"WU"</formula>
    </cfRule>
    <cfRule type="cellIs" dxfId="974" priority="770" stopIfTrue="1" operator="equal">
      <formula>"WB"</formula>
    </cfRule>
    <cfRule type="cellIs" dxfId="973" priority="771" stopIfTrue="1" operator="equal">
      <formula>"UB"</formula>
    </cfRule>
    <cfRule type="cellIs" dxfId="972" priority="772" stopIfTrue="1" operator="equal">
      <formula>"UR"</formula>
    </cfRule>
    <cfRule type="cellIs" dxfId="971" priority="773" stopIfTrue="1" operator="equal">
      <formula>"BR"</formula>
    </cfRule>
    <cfRule type="cellIs" dxfId="970" priority="774" stopIfTrue="1" operator="equal">
      <formula>"BG"</formula>
    </cfRule>
    <cfRule type="cellIs" dxfId="969" priority="775" stopIfTrue="1" operator="equal">
      <formula>"RG"</formula>
    </cfRule>
    <cfRule type="cellIs" dxfId="968" priority="776" stopIfTrue="1" operator="equal">
      <formula>"RW"</formula>
    </cfRule>
    <cfRule type="cellIs" dxfId="967" priority="777" stopIfTrue="1" operator="equal">
      <formula>"GW"</formula>
    </cfRule>
    <cfRule type="cellIs" dxfId="966" priority="778" stopIfTrue="1" operator="equal">
      <formula>"GU"</formula>
    </cfRule>
  </conditionalFormatting>
  <conditionalFormatting sqref="B210">
    <cfRule type="cellIs" dxfId="965" priority="759" stopIfTrue="1" operator="equal">
      <formula>"WU"</formula>
    </cfRule>
    <cfRule type="cellIs" dxfId="964" priority="760" stopIfTrue="1" operator="equal">
      <formula>"WB"</formula>
    </cfRule>
    <cfRule type="cellIs" dxfId="963" priority="761" stopIfTrue="1" operator="equal">
      <formula>"UB"</formula>
    </cfRule>
    <cfRule type="cellIs" dxfId="962" priority="762" stopIfTrue="1" operator="equal">
      <formula>"UR"</formula>
    </cfRule>
    <cfRule type="cellIs" dxfId="961" priority="763" stopIfTrue="1" operator="equal">
      <formula>"BR"</formula>
    </cfRule>
    <cfRule type="cellIs" dxfId="960" priority="764" stopIfTrue="1" operator="equal">
      <formula>"BG"</formula>
    </cfRule>
    <cfRule type="cellIs" dxfId="959" priority="765" stopIfTrue="1" operator="equal">
      <formula>"RG"</formula>
    </cfRule>
    <cfRule type="cellIs" dxfId="958" priority="766" stopIfTrue="1" operator="equal">
      <formula>"RW"</formula>
    </cfRule>
    <cfRule type="cellIs" dxfId="957" priority="767" stopIfTrue="1" operator="equal">
      <formula>"GW"</formula>
    </cfRule>
    <cfRule type="cellIs" dxfId="956" priority="768" stopIfTrue="1" operator="equal">
      <formula>"GU"</formula>
    </cfRule>
  </conditionalFormatting>
  <conditionalFormatting sqref="B218">
    <cfRule type="cellIs" dxfId="955" priority="749" stopIfTrue="1" operator="equal">
      <formula>"WU"</formula>
    </cfRule>
    <cfRule type="cellIs" dxfId="954" priority="750" stopIfTrue="1" operator="equal">
      <formula>"WB"</formula>
    </cfRule>
    <cfRule type="cellIs" dxfId="953" priority="751" stopIfTrue="1" operator="equal">
      <formula>"UB"</formula>
    </cfRule>
    <cfRule type="cellIs" dxfId="952" priority="752" stopIfTrue="1" operator="equal">
      <formula>"UR"</formula>
    </cfRule>
    <cfRule type="cellIs" dxfId="951" priority="753" stopIfTrue="1" operator="equal">
      <formula>"BR"</formula>
    </cfRule>
    <cfRule type="cellIs" dxfId="950" priority="754" stopIfTrue="1" operator="equal">
      <formula>"BG"</formula>
    </cfRule>
    <cfRule type="cellIs" dxfId="949" priority="755" stopIfTrue="1" operator="equal">
      <formula>"RG"</formula>
    </cfRule>
    <cfRule type="cellIs" dxfId="948" priority="756" stopIfTrue="1" operator="equal">
      <formula>"RW"</formula>
    </cfRule>
    <cfRule type="cellIs" dxfId="947" priority="757" stopIfTrue="1" operator="equal">
      <formula>"GW"</formula>
    </cfRule>
    <cfRule type="cellIs" dxfId="946" priority="758" stopIfTrue="1" operator="equal">
      <formula>"GU"</formula>
    </cfRule>
  </conditionalFormatting>
  <conditionalFormatting sqref="B226">
    <cfRule type="cellIs" dxfId="945" priority="739" stopIfTrue="1" operator="equal">
      <formula>"WU"</formula>
    </cfRule>
    <cfRule type="cellIs" dxfId="944" priority="740" stopIfTrue="1" operator="equal">
      <formula>"WB"</formula>
    </cfRule>
    <cfRule type="cellIs" dxfId="943" priority="741" stopIfTrue="1" operator="equal">
      <formula>"UB"</formula>
    </cfRule>
    <cfRule type="cellIs" dxfId="942" priority="742" stopIfTrue="1" operator="equal">
      <formula>"UR"</formula>
    </cfRule>
    <cfRule type="cellIs" dxfId="941" priority="743" stopIfTrue="1" operator="equal">
      <formula>"BR"</formula>
    </cfRule>
    <cfRule type="cellIs" dxfId="940" priority="744" stopIfTrue="1" operator="equal">
      <formula>"BG"</formula>
    </cfRule>
    <cfRule type="cellIs" dxfId="939" priority="745" stopIfTrue="1" operator="equal">
      <formula>"RG"</formula>
    </cfRule>
    <cfRule type="cellIs" dxfId="938" priority="746" stopIfTrue="1" operator="equal">
      <formula>"RW"</formula>
    </cfRule>
    <cfRule type="cellIs" dxfId="937" priority="747" stopIfTrue="1" operator="equal">
      <formula>"GW"</formula>
    </cfRule>
    <cfRule type="cellIs" dxfId="936" priority="748" stopIfTrue="1" operator="equal">
      <formula>"GU"</formula>
    </cfRule>
  </conditionalFormatting>
  <conditionalFormatting sqref="B234">
    <cfRule type="cellIs" dxfId="935" priority="729" stopIfTrue="1" operator="equal">
      <formula>"WU"</formula>
    </cfRule>
    <cfRule type="cellIs" dxfId="934" priority="730" stopIfTrue="1" operator="equal">
      <formula>"WB"</formula>
    </cfRule>
    <cfRule type="cellIs" dxfId="933" priority="731" stopIfTrue="1" operator="equal">
      <formula>"UB"</formula>
    </cfRule>
    <cfRule type="cellIs" dxfId="932" priority="732" stopIfTrue="1" operator="equal">
      <formula>"UR"</formula>
    </cfRule>
    <cfRule type="cellIs" dxfId="931" priority="733" stopIfTrue="1" operator="equal">
      <formula>"BR"</formula>
    </cfRule>
    <cfRule type="cellIs" dxfId="930" priority="734" stopIfTrue="1" operator="equal">
      <formula>"BG"</formula>
    </cfRule>
    <cfRule type="cellIs" dxfId="929" priority="735" stopIfTrue="1" operator="equal">
      <formula>"RG"</formula>
    </cfRule>
    <cfRule type="cellIs" dxfId="928" priority="736" stopIfTrue="1" operator="equal">
      <formula>"RW"</formula>
    </cfRule>
    <cfRule type="cellIs" dxfId="927" priority="737" stopIfTrue="1" operator="equal">
      <formula>"GW"</formula>
    </cfRule>
    <cfRule type="cellIs" dxfId="926" priority="738" stopIfTrue="1" operator="equal">
      <formula>"GU"</formula>
    </cfRule>
  </conditionalFormatting>
  <conditionalFormatting sqref="B242">
    <cfRule type="cellIs" dxfId="925" priority="719" stopIfTrue="1" operator="equal">
      <formula>"WU"</formula>
    </cfRule>
    <cfRule type="cellIs" dxfId="924" priority="720" stopIfTrue="1" operator="equal">
      <formula>"WB"</formula>
    </cfRule>
    <cfRule type="cellIs" dxfId="923" priority="721" stopIfTrue="1" operator="equal">
      <formula>"UB"</formula>
    </cfRule>
    <cfRule type="cellIs" dxfId="922" priority="722" stopIfTrue="1" operator="equal">
      <formula>"UR"</formula>
    </cfRule>
    <cfRule type="cellIs" dxfId="921" priority="723" stopIfTrue="1" operator="equal">
      <formula>"BR"</formula>
    </cfRule>
    <cfRule type="cellIs" dxfId="920" priority="724" stopIfTrue="1" operator="equal">
      <formula>"BG"</formula>
    </cfRule>
    <cfRule type="cellIs" dxfId="919" priority="725" stopIfTrue="1" operator="equal">
      <formula>"RG"</formula>
    </cfRule>
    <cfRule type="cellIs" dxfId="918" priority="726" stopIfTrue="1" operator="equal">
      <formula>"RW"</formula>
    </cfRule>
    <cfRule type="cellIs" dxfId="917" priority="727" stopIfTrue="1" operator="equal">
      <formula>"GW"</formula>
    </cfRule>
    <cfRule type="cellIs" dxfId="916" priority="728" stopIfTrue="1" operator="equal">
      <formula>"GU"</formula>
    </cfRule>
  </conditionalFormatting>
  <conditionalFormatting sqref="B263:B272">
    <cfRule type="cellIs" dxfId="915" priority="708" stopIfTrue="1" operator="equal">
      <formula>"GUR"</formula>
    </cfRule>
  </conditionalFormatting>
  <conditionalFormatting sqref="B263:B272">
    <cfRule type="cellIs" dxfId="914" priority="707" stopIfTrue="1" operator="equal">
      <formula>"UBR"</formula>
    </cfRule>
  </conditionalFormatting>
  <conditionalFormatting sqref="B263:B272">
    <cfRule type="cellIs" dxfId="913" priority="706" stopIfTrue="1" operator="equal">
      <formula>"BRG"</formula>
    </cfRule>
  </conditionalFormatting>
  <conditionalFormatting sqref="B263:B272">
    <cfRule type="cellIs" dxfId="912" priority="705" stopIfTrue="1" operator="equal">
      <formula>"BGU"</formula>
    </cfRule>
  </conditionalFormatting>
  <conditionalFormatting sqref="B263:B272">
    <cfRule type="cellIs" dxfId="911" priority="704" stopIfTrue="1" operator="equal">
      <formula>"URW"</formula>
    </cfRule>
  </conditionalFormatting>
  <conditionalFormatting sqref="B263:B272">
    <cfRule type="cellIs" dxfId="910" priority="703" stopIfTrue="1" operator="equal">
      <formula>"RGW"</formula>
    </cfRule>
  </conditionalFormatting>
  <conditionalFormatting sqref="B263:B272">
    <cfRule type="cellIs" dxfId="909" priority="702" stopIfTrue="1" operator="equal">
      <formula>"GWU"</formula>
    </cfRule>
  </conditionalFormatting>
  <conditionalFormatting sqref="B263:B272">
    <cfRule type="cellIs" dxfId="908" priority="701" stopIfTrue="1" operator="equal">
      <formula>"RWB"</formula>
    </cfRule>
  </conditionalFormatting>
  <conditionalFormatting sqref="B263:B272">
    <cfRule type="cellIs" dxfId="907" priority="700" stopIfTrue="1" operator="equal">
      <formula>"WUB"</formula>
    </cfRule>
  </conditionalFormatting>
  <conditionalFormatting sqref="B263:B272">
    <cfRule type="cellIs" dxfId="906" priority="699" stopIfTrue="1" operator="equal">
      <formula>"WBG"</formula>
    </cfRule>
  </conditionalFormatting>
  <conditionalFormatting sqref="B278">
    <cfRule type="cellIs" dxfId="905" priority="698" stopIfTrue="1" operator="equal">
      <formula>"GUR"</formula>
    </cfRule>
  </conditionalFormatting>
  <conditionalFormatting sqref="B278">
    <cfRule type="cellIs" dxfId="904" priority="697" stopIfTrue="1" operator="equal">
      <formula>"UBR"</formula>
    </cfRule>
  </conditionalFormatting>
  <conditionalFormatting sqref="B278">
    <cfRule type="cellIs" dxfId="903" priority="696" stopIfTrue="1" operator="equal">
      <formula>"BRG"</formula>
    </cfRule>
  </conditionalFormatting>
  <conditionalFormatting sqref="B278">
    <cfRule type="cellIs" dxfId="902" priority="695" stopIfTrue="1" operator="equal">
      <formula>"BGU"</formula>
    </cfRule>
  </conditionalFormatting>
  <conditionalFormatting sqref="B278">
    <cfRule type="cellIs" dxfId="901" priority="694" stopIfTrue="1" operator="equal">
      <formula>"URW"</formula>
    </cfRule>
  </conditionalFormatting>
  <conditionalFormatting sqref="B278">
    <cfRule type="cellIs" dxfId="900" priority="693" stopIfTrue="1" operator="equal">
      <formula>"RGW"</formula>
    </cfRule>
  </conditionalFormatting>
  <conditionalFormatting sqref="B278">
    <cfRule type="cellIs" dxfId="899" priority="692" stopIfTrue="1" operator="equal">
      <formula>"GWU"</formula>
    </cfRule>
  </conditionalFormatting>
  <conditionalFormatting sqref="B278">
    <cfRule type="cellIs" dxfId="898" priority="691" stopIfTrue="1" operator="equal">
      <formula>"RWB"</formula>
    </cfRule>
  </conditionalFormatting>
  <conditionalFormatting sqref="B278">
    <cfRule type="cellIs" dxfId="897" priority="690" stopIfTrue="1" operator="equal">
      <formula>"WUB"</formula>
    </cfRule>
  </conditionalFormatting>
  <conditionalFormatting sqref="B278">
    <cfRule type="cellIs" dxfId="896" priority="689" stopIfTrue="1" operator="equal">
      <formula>"WBG"</formula>
    </cfRule>
  </conditionalFormatting>
  <conditionalFormatting sqref="B288">
    <cfRule type="cellIs" dxfId="895" priority="688" stopIfTrue="1" operator="equal">
      <formula>"GUR"</formula>
    </cfRule>
  </conditionalFormatting>
  <conditionalFormatting sqref="B288">
    <cfRule type="cellIs" dxfId="894" priority="687" stopIfTrue="1" operator="equal">
      <formula>"UBR"</formula>
    </cfRule>
  </conditionalFormatting>
  <conditionalFormatting sqref="B288">
    <cfRule type="cellIs" dxfId="893" priority="686" stopIfTrue="1" operator="equal">
      <formula>"BRG"</formula>
    </cfRule>
  </conditionalFormatting>
  <conditionalFormatting sqref="B288">
    <cfRule type="cellIs" dxfId="892" priority="685" stopIfTrue="1" operator="equal">
      <formula>"BGU"</formula>
    </cfRule>
  </conditionalFormatting>
  <conditionalFormatting sqref="B288">
    <cfRule type="cellIs" dxfId="891" priority="684" stopIfTrue="1" operator="equal">
      <formula>"URW"</formula>
    </cfRule>
  </conditionalFormatting>
  <conditionalFormatting sqref="B288">
    <cfRule type="cellIs" dxfId="890" priority="683" stopIfTrue="1" operator="equal">
      <formula>"RGW"</formula>
    </cfRule>
  </conditionalFormatting>
  <conditionalFormatting sqref="B288">
    <cfRule type="cellIs" dxfId="889" priority="682" stopIfTrue="1" operator="equal">
      <formula>"GWU"</formula>
    </cfRule>
  </conditionalFormatting>
  <conditionalFormatting sqref="B288">
    <cfRule type="cellIs" dxfId="888" priority="681" stopIfTrue="1" operator="equal">
      <formula>"RWB"</formula>
    </cfRule>
  </conditionalFormatting>
  <conditionalFormatting sqref="B288">
    <cfRule type="cellIs" dxfId="887" priority="680" stopIfTrue="1" operator="equal">
      <formula>"WUB"</formula>
    </cfRule>
  </conditionalFormatting>
  <conditionalFormatting sqref="B288">
    <cfRule type="cellIs" dxfId="886" priority="679" stopIfTrue="1" operator="equal">
      <formula>"WBG"</formula>
    </cfRule>
  </conditionalFormatting>
  <conditionalFormatting sqref="B298">
    <cfRule type="cellIs" dxfId="885" priority="678" stopIfTrue="1" operator="equal">
      <formula>"GUR"</formula>
    </cfRule>
  </conditionalFormatting>
  <conditionalFormatting sqref="B298">
    <cfRule type="cellIs" dxfId="884" priority="677" stopIfTrue="1" operator="equal">
      <formula>"UBR"</formula>
    </cfRule>
  </conditionalFormatting>
  <conditionalFormatting sqref="B298">
    <cfRule type="cellIs" dxfId="883" priority="676" stopIfTrue="1" operator="equal">
      <formula>"BRG"</formula>
    </cfRule>
  </conditionalFormatting>
  <conditionalFormatting sqref="B298">
    <cfRule type="cellIs" dxfId="882" priority="675" stopIfTrue="1" operator="equal">
      <formula>"BGU"</formula>
    </cfRule>
  </conditionalFormatting>
  <conditionalFormatting sqref="B298">
    <cfRule type="cellIs" dxfId="881" priority="674" stopIfTrue="1" operator="equal">
      <formula>"URW"</formula>
    </cfRule>
  </conditionalFormatting>
  <conditionalFormatting sqref="B298">
    <cfRule type="cellIs" dxfId="880" priority="673" stopIfTrue="1" operator="equal">
      <formula>"RGW"</formula>
    </cfRule>
  </conditionalFormatting>
  <conditionalFormatting sqref="B298">
    <cfRule type="cellIs" dxfId="879" priority="672" stopIfTrue="1" operator="equal">
      <formula>"GWU"</formula>
    </cfRule>
  </conditionalFormatting>
  <conditionalFormatting sqref="B298">
    <cfRule type="cellIs" dxfId="878" priority="671" stopIfTrue="1" operator="equal">
      <formula>"RWB"</formula>
    </cfRule>
  </conditionalFormatting>
  <conditionalFormatting sqref="B298">
    <cfRule type="cellIs" dxfId="877" priority="670" stopIfTrue="1" operator="equal">
      <formula>"WUB"</formula>
    </cfRule>
  </conditionalFormatting>
  <conditionalFormatting sqref="B298">
    <cfRule type="cellIs" dxfId="876" priority="669" stopIfTrue="1" operator="equal">
      <formula>"WBG"</formula>
    </cfRule>
  </conditionalFormatting>
  <conditionalFormatting sqref="B308">
    <cfRule type="cellIs" dxfId="875" priority="668" stopIfTrue="1" operator="equal">
      <formula>"GUR"</formula>
    </cfRule>
  </conditionalFormatting>
  <conditionalFormatting sqref="B308">
    <cfRule type="cellIs" dxfId="874" priority="667" stopIfTrue="1" operator="equal">
      <formula>"UBR"</formula>
    </cfRule>
  </conditionalFormatting>
  <conditionalFormatting sqref="B308">
    <cfRule type="cellIs" dxfId="873" priority="666" stopIfTrue="1" operator="equal">
      <formula>"BRG"</formula>
    </cfRule>
  </conditionalFormatting>
  <conditionalFormatting sqref="B308">
    <cfRule type="cellIs" dxfId="872" priority="665" stopIfTrue="1" operator="equal">
      <formula>"BGU"</formula>
    </cfRule>
  </conditionalFormatting>
  <conditionalFormatting sqref="B308">
    <cfRule type="cellIs" dxfId="871" priority="664" stopIfTrue="1" operator="equal">
      <formula>"URW"</formula>
    </cfRule>
  </conditionalFormatting>
  <conditionalFormatting sqref="B308">
    <cfRule type="cellIs" dxfId="870" priority="663" stopIfTrue="1" operator="equal">
      <formula>"RGW"</formula>
    </cfRule>
  </conditionalFormatting>
  <conditionalFormatting sqref="B308">
    <cfRule type="cellIs" dxfId="869" priority="662" stopIfTrue="1" operator="equal">
      <formula>"GWU"</formula>
    </cfRule>
  </conditionalFormatting>
  <conditionalFormatting sqref="B308">
    <cfRule type="cellIs" dxfId="868" priority="661" stopIfTrue="1" operator="equal">
      <formula>"RWB"</formula>
    </cfRule>
  </conditionalFormatting>
  <conditionalFormatting sqref="B308">
    <cfRule type="cellIs" dxfId="867" priority="660" stopIfTrue="1" operator="equal">
      <formula>"WUB"</formula>
    </cfRule>
  </conditionalFormatting>
  <conditionalFormatting sqref="B308">
    <cfRule type="cellIs" dxfId="866" priority="659" stopIfTrue="1" operator="equal">
      <formula>"WBG"</formula>
    </cfRule>
  </conditionalFormatting>
  <conditionalFormatting sqref="B318">
    <cfRule type="cellIs" dxfId="865" priority="658" stopIfTrue="1" operator="equal">
      <formula>"GUR"</formula>
    </cfRule>
  </conditionalFormatting>
  <conditionalFormatting sqref="B318">
    <cfRule type="cellIs" dxfId="864" priority="657" stopIfTrue="1" operator="equal">
      <formula>"UBR"</formula>
    </cfRule>
  </conditionalFormatting>
  <conditionalFormatting sqref="B318">
    <cfRule type="cellIs" dxfId="863" priority="656" stopIfTrue="1" operator="equal">
      <formula>"BRG"</formula>
    </cfRule>
  </conditionalFormatting>
  <conditionalFormatting sqref="B318">
    <cfRule type="cellIs" dxfId="862" priority="655" stopIfTrue="1" operator="equal">
      <formula>"BGU"</formula>
    </cfRule>
  </conditionalFormatting>
  <conditionalFormatting sqref="B318">
    <cfRule type="cellIs" dxfId="861" priority="654" stopIfTrue="1" operator="equal">
      <formula>"URW"</formula>
    </cfRule>
  </conditionalFormatting>
  <conditionalFormatting sqref="B318">
    <cfRule type="cellIs" dxfId="860" priority="653" stopIfTrue="1" operator="equal">
      <formula>"RGW"</formula>
    </cfRule>
  </conditionalFormatting>
  <conditionalFormatting sqref="B318">
    <cfRule type="cellIs" dxfId="859" priority="652" stopIfTrue="1" operator="equal">
      <formula>"GWU"</formula>
    </cfRule>
  </conditionalFormatting>
  <conditionalFormatting sqref="B318">
    <cfRule type="cellIs" dxfId="858" priority="651" stopIfTrue="1" operator="equal">
      <formula>"RWB"</formula>
    </cfRule>
  </conditionalFormatting>
  <conditionalFormatting sqref="B318">
    <cfRule type="cellIs" dxfId="857" priority="650" stopIfTrue="1" operator="equal">
      <formula>"WUB"</formula>
    </cfRule>
  </conditionalFormatting>
  <conditionalFormatting sqref="B318">
    <cfRule type="cellIs" dxfId="856" priority="649" stopIfTrue="1" operator="equal">
      <formula>"WBG"</formula>
    </cfRule>
  </conditionalFormatting>
  <conditionalFormatting sqref="B328">
    <cfRule type="cellIs" dxfId="855" priority="648" stopIfTrue="1" operator="equal">
      <formula>"GUR"</formula>
    </cfRule>
  </conditionalFormatting>
  <conditionalFormatting sqref="B328">
    <cfRule type="cellIs" dxfId="854" priority="647" stopIfTrue="1" operator="equal">
      <formula>"UBR"</formula>
    </cfRule>
  </conditionalFormatting>
  <conditionalFormatting sqref="B328">
    <cfRule type="cellIs" dxfId="853" priority="646" stopIfTrue="1" operator="equal">
      <formula>"BRG"</formula>
    </cfRule>
  </conditionalFormatting>
  <conditionalFormatting sqref="B328">
    <cfRule type="cellIs" dxfId="852" priority="645" stopIfTrue="1" operator="equal">
      <formula>"BGU"</formula>
    </cfRule>
  </conditionalFormatting>
  <conditionalFormatting sqref="B328">
    <cfRule type="cellIs" dxfId="851" priority="644" stopIfTrue="1" operator="equal">
      <formula>"URW"</formula>
    </cfRule>
  </conditionalFormatting>
  <conditionalFormatting sqref="B328">
    <cfRule type="cellIs" dxfId="850" priority="643" stopIfTrue="1" operator="equal">
      <formula>"RGW"</formula>
    </cfRule>
  </conditionalFormatting>
  <conditionalFormatting sqref="B328">
    <cfRule type="cellIs" dxfId="849" priority="642" stopIfTrue="1" operator="equal">
      <formula>"GWU"</formula>
    </cfRule>
  </conditionalFormatting>
  <conditionalFormatting sqref="B328">
    <cfRule type="cellIs" dxfId="848" priority="641" stopIfTrue="1" operator="equal">
      <formula>"RWB"</formula>
    </cfRule>
  </conditionalFormatting>
  <conditionalFormatting sqref="B328">
    <cfRule type="cellIs" dxfId="847" priority="640" stopIfTrue="1" operator="equal">
      <formula>"WUB"</formula>
    </cfRule>
  </conditionalFormatting>
  <conditionalFormatting sqref="B328">
    <cfRule type="cellIs" dxfId="846" priority="639" stopIfTrue="1" operator="equal">
      <formula>"WBG"</formula>
    </cfRule>
  </conditionalFormatting>
  <conditionalFormatting sqref="B338">
    <cfRule type="cellIs" dxfId="845" priority="638" stopIfTrue="1" operator="equal">
      <formula>"GUR"</formula>
    </cfRule>
  </conditionalFormatting>
  <conditionalFormatting sqref="B338">
    <cfRule type="cellIs" dxfId="844" priority="637" stopIfTrue="1" operator="equal">
      <formula>"UBR"</formula>
    </cfRule>
  </conditionalFormatting>
  <conditionalFormatting sqref="B338">
    <cfRule type="cellIs" dxfId="843" priority="636" stopIfTrue="1" operator="equal">
      <formula>"BRG"</formula>
    </cfRule>
  </conditionalFormatting>
  <conditionalFormatting sqref="B338">
    <cfRule type="cellIs" dxfId="842" priority="635" stopIfTrue="1" operator="equal">
      <formula>"BGU"</formula>
    </cfRule>
  </conditionalFormatting>
  <conditionalFormatting sqref="B338">
    <cfRule type="cellIs" dxfId="841" priority="634" stopIfTrue="1" operator="equal">
      <formula>"URW"</formula>
    </cfRule>
  </conditionalFormatting>
  <conditionalFormatting sqref="B338">
    <cfRule type="cellIs" dxfId="840" priority="633" stopIfTrue="1" operator="equal">
      <formula>"RGW"</formula>
    </cfRule>
  </conditionalFormatting>
  <conditionalFormatting sqref="B338">
    <cfRule type="cellIs" dxfId="839" priority="632" stopIfTrue="1" operator="equal">
      <formula>"GWU"</formula>
    </cfRule>
  </conditionalFormatting>
  <conditionalFormatting sqref="B338">
    <cfRule type="cellIs" dxfId="838" priority="631" stopIfTrue="1" operator="equal">
      <formula>"RWB"</formula>
    </cfRule>
  </conditionalFormatting>
  <conditionalFormatting sqref="B338">
    <cfRule type="cellIs" dxfId="837" priority="630" stopIfTrue="1" operator="equal">
      <formula>"WUB"</formula>
    </cfRule>
  </conditionalFormatting>
  <conditionalFormatting sqref="B338">
    <cfRule type="cellIs" dxfId="836" priority="629" stopIfTrue="1" operator="equal">
      <formula>"WBG"</formula>
    </cfRule>
  </conditionalFormatting>
  <conditionalFormatting sqref="B348">
    <cfRule type="cellIs" dxfId="835" priority="628" stopIfTrue="1" operator="equal">
      <formula>"GUR"</formula>
    </cfRule>
  </conditionalFormatting>
  <conditionalFormatting sqref="B348">
    <cfRule type="cellIs" dxfId="834" priority="627" stopIfTrue="1" operator="equal">
      <formula>"UBR"</formula>
    </cfRule>
  </conditionalFormatting>
  <conditionalFormatting sqref="B348">
    <cfRule type="cellIs" dxfId="833" priority="626" stopIfTrue="1" operator="equal">
      <formula>"BRG"</formula>
    </cfRule>
  </conditionalFormatting>
  <conditionalFormatting sqref="B348">
    <cfRule type="cellIs" dxfId="832" priority="625" stopIfTrue="1" operator="equal">
      <formula>"BGU"</formula>
    </cfRule>
  </conditionalFormatting>
  <conditionalFormatting sqref="B348">
    <cfRule type="cellIs" dxfId="831" priority="624" stopIfTrue="1" operator="equal">
      <formula>"URW"</formula>
    </cfRule>
  </conditionalFormatting>
  <conditionalFormatting sqref="B348">
    <cfRule type="cellIs" dxfId="830" priority="623" stopIfTrue="1" operator="equal">
      <formula>"RGW"</formula>
    </cfRule>
  </conditionalFormatting>
  <conditionalFormatting sqref="B348">
    <cfRule type="cellIs" dxfId="829" priority="622" stopIfTrue="1" operator="equal">
      <formula>"GWU"</formula>
    </cfRule>
  </conditionalFormatting>
  <conditionalFormatting sqref="B348">
    <cfRule type="cellIs" dxfId="828" priority="621" stopIfTrue="1" operator="equal">
      <formula>"RWB"</formula>
    </cfRule>
  </conditionalFormatting>
  <conditionalFormatting sqref="B348">
    <cfRule type="cellIs" dxfId="827" priority="620" stopIfTrue="1" operator="equal">
      <formula>"WUB"</formula>
    </cfRule>
  </conditionalFormatting>
  <conditionalFormatting sqref="B348">
    <cfRule type="cellIs" dxfId="826" priority="619" stopIfTrue="1" operator="equal">
      <formula>"WBG"</formula>
    </cfRule>
  </conditionalFormatting>
  <conditionalFormatting sqref="B358">
    <cfRule type="cellIs" dxfId="825" priority="618" stopIfTrue="1" operator="equal">
      <formula>"GUR"</formula>
    </cfRule>
  </conditionalFormatting>
  <conditionalFormatting sqref="B358">
    <cfRule type="cellIs" dxfId="824" priority="617" stopIfTrue="1" operator="equal">
      <formula>"UBR"</formula>
    </cfRule>
  </conditionalFormatting>
  <conditionalFormatting sqref="B358">
    <cfRule type="cellIs" dxfId="823" priority="616" stopIfTrue="1" operator="equal">
      <formula>"BRG"</formula>
    </cfRule>
  </conditionalFormatting>
  <conditionalFormatting sqref="B358">
    <cfRule type="cellIs" dxfId="822" priority="615" stopIfTrue="1" operator="equal">
      <formula>"BGU"</formula>
    </cfRule>
  </conditionalFormatting>
  <conditionalFormatting sqref="B358">
    <cfRule type="cellIs" dxfId="821" priority="614" stopIfTrue="1" operator="equal">
      <formula>"URW"</formula>
    </cfRule>
  </conditionalFormatting>
  <conditionalFormatting sqref="B358">
    <cfRule type="cellIs" dxfId="820" priority="613" stopIfTrue="1" operator="equal">
      <formula>"RGW"</formula>
    </cfRule>
  </conditionalFormatting>
  <conditionalFormatting sqref="B358">
    <cfRule type="cellIs" dxfId="819" priority="612" stopIfTrue="1" operator="equal">
      <formula>"GWU"</formula>
    </cfRule>
  </conditionalFormatting>
  <conditionalFormatting sqref="B358">
    <cfRule type="cellIs" dxfId="818" priority="611" stopIfTrue="1" operator="equal">
      <formula>"RWB"</formula>
    </cfRule>
  </conditionalFormatting>
  <conditionalFormatting sqref="B358">
    <cfRule type="cellIs" dxfId="817" priority="610" stopIfTrue="1" operator="equal">
      <formula>"WUB"</formula>
    </cfRule>
  </conditionalFormatting>
  <conditionalFormatting sqref="B358">
    <cfRule type="cellIs" dxfId="816" priority="609" stopIfTrue="1" operator="equal">
      <formula>"WBG"</formula>
    </cfRule>
  </conditionalFormatting>
  <conditionalFormatting sqref="B368">
    <cfRule type="cellIs" dxfId="815" priority="608" stopIfTrue="1" operator="equal">
      <formula>"GUR"</formula>
    </cfRule>
  </conditionalFormatting>
  <conditionalFormatting sqref="B368">
    <cfRule type="cellIs" dxfId="814" priority="607" stopIfTrue="1" operator="equal">
      <formula>"UBR"</formula>
    </cfRule>
  </conditionalFormatting>
  <conditionalFormatting sqref="B368">
    <cfRule type="cellIs" dxfId="813" priority="606" stopIfTrue="1" operator="equal">
      <formula>"BRG"</formula>
    </cfRule>
  </conditionalFormatting>
  <conditionalFormatting sqref="B368">
    <cfRule type="cellIs" dxfId="812" priority="605" stopIfTrue="1" operator="equal">
      <formula>"BGU"</formula>
    </cfRule>
  </conditionalFormatting>
  <conditionalFormatting sqref="B368">
    <cfRule type="cellIs" dxfId="811" priority="604" stopIfTrue="1" operator="equal">
      <formula>"URW"</formula>
    </cfRule>
  </conditionalFormatting>
  <conditionalFormatting sqref="B368">
    <cfRule type="cellIs" dxfId="810" priority="603" stopIfTrue="1" operator="equal">
      <formula>"RGW"</formula>
    </cfRule>
  </conditionalFormatting>
  <conditionalFormatting sqref="B368">
    <cfRule type="cellIs" dxfId="809" priority="602" stopIfTrue="1" operator="equal">
      <formula>"GWU"</formula>
    </cfRule>
  </conditionalFormatting>
  <conditionalFormatting sqref="B368">
    <cfRule type="cellIs" dxfId="808" priority="601" stopIfTrue="1" operator="equal">
      <formula>"RWB"</formula>
    </cfRule>
  </conditionalFormatting>
  <conditionalFormatting sqref="B368">
    <cfRule type="cellIs" dxfId="807" priority="600" stopIfTrue="1" operator="equal">
      <formula>"WUB"</formula>
    </cfRule>
  </conditionalFormatting>
  <conditionalFormatting sqref="B368">
    <cfRule type="cellIs" dxfId="806" priority="599" stopIfTrue="1" operator="equal">
      <formula>"WBG"</formula>
    </cfRule>
  </conditionalFormatting>
  <conditionalFormatting sqref="A57:A81">
    <cfRule type="cellIs" dxfId="805" priority="597" stopIfTrue="1" operator="equal">
      <formula>1</formula>
    </cfRule>
    <cfRule type="cellIs" dxfId="804" priority="598" stopIfTrue="1" operator="between">
      <formula>2</formula>
      <formula>3</formula>
    </cfRule>
  </conditionalFormatting>
  <conditionalFormatting sqref="E60:E79">
    <cfRule type="colorScale" priority="596">
      <colorScale>
        <cfvo type="min"/>
        <cfvo type="percentile" val="50"/>
        <cfvo type="max"/>
        <color rgb="FFFF0000"/>
        <color rgb="FFFFFF00"/>
        <color rgb="FF00FF00"/>
      </colorScale>
    </cfRule>
  </conditionalFormatting>
  <conditionalFormatting sqref="B60:B79">
    <cfRule type="cellIs" dxfId="803" priority="576" stopIfTrue="1" operator="equal">
      <formula>"W.u"</formula>
    </cfRule>
    <cfRule type="cellIs" dxfId="802" priority="577" stopIfTrue="1" operator="equal">
      <formula>"W.b"</formula>
    </cfRule>
    <cfRule type="cellIs" dxfId="801" priority="578" stopIfTrue="1" operator="equal">
      <formula>"W.r"</formula>
    </cfRule>
    <cfRule type="cellIs" dxfId="800" priority="579" stopIfTrue="1" operator="equal">
      <formula>"W.g"</formula>
    </cfRule>
    <cfRule type="cellIs" dxfId="799" priority="580" stopIfTrue="1" operator="equal">
      <formula>"U.w"</formula>
    </cfRule>
    <cfRule type="cellIs" dxfId="798" priority="581" stopIfTrue="1" operator="equal">
      <formula>"U.b"</formula>
    </cfRule>
    <cfRule type="cellIs" dxfId="797" priority="582" stopIfTrue="1" operator="equal">
      <formula>"U.r"</formula>
    </cfRule>
    <cfRule type="cellIs" dxfId="796" priority="583" stopIfTrue="1" operator="equal">
      <formula>"U.g"</formula>
    </cfRule>
    <cfRule type="cellIs" dxfId="795" priority="584" stopIfTrue="1" operator="equal">
      <formula>"B.w"</formula>
    </cfRule>
    <cfRule type="cellIs" dxfId="794" priority="585" stopIfTrue="1" operator="equal">
      <formula>"B.u"</formula>
    </cfRule>
    <cfRule type="cellIs" dxfId="793" priority="586" stopIfTrue="1" operator="equal">
      <formula>"B.r"</formula>
    </cfRule>
    <cfRule type="cellIs" dxfId="792" priority="587" stopIfTrue="1" operator="equal">
      <formula>"B.g"</formula>
    </cfRule>
    <cfRule type="cellIs" dxfId="791" priority="588" stopIfTrue="1" operator="equal">
      <formula>"R.w"</formula>
    </cfRule>
    <cfRule type="cellIs" dxfId="790" priority="589" stopIfTrue="1" operator="equal">
      <formula>"R.u"</formula>
    </cfRule>
    <cfRule type="cellIs" dxfId="789" priority="590" stopIfTrue="1" operator="equal">
      <formula>"R.b"</formula>
    </cfRule>
    <cfRule type="cellIs" dxfId="788" priority="591" stopIfTrue="1" operator="equal">
      <formula>"R.g"</formula>
    </cfRule>
    <cfRule type="cellIs" dxfId="787" priority="592" stopIfTrue="1" operator="equal">
      <formula>"G.w"</formula>
    </cfRule>
    <cfRule type="cellIs" dxfId="786" priority="593" stopIfTrue="1" operator="equal">
      <formula>"G.u"</formula>
    </cfRule>
    <cfRule type="cellIs" dxfId="785" priority="594" stopIfTrue="1" operator="equal">
      <formula>"G.b"</formula>
    </cfRule>
    <cfRule type="cellIs" dxfId="784" priority="595" stopIfTrue="1" operator="equal">
      <formula>"G.r"</formula>
    </cfRule>
  </conditionalFormatting>
  <conditionalFormatting sqref="A842:A851">
    <cfRule type="cellIs" dxfId="783" priority="553" stopIfTrue="1" operator="equal">
      <formula>1</formula>
    </cfRule>
    <cfRule type="cellIs" dxfId="782" priority="554" stopIfTrue="1" operator="between">
      <formula>2</formula>
      <formula>3</formula>
    </cfRule>
  </conditionalFormatting>
  <conditionalFormatting sqref="E843:E851"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42">
    <cfRule type="cellIs" dxfId="781" priority="542" stopIfTrue="1" operator="equal">
      <formula>"WU"</formula>
    </cfRule>
    <cfRule type="cellIs" dxfId="780" priority="543" stopIfTrue="1" operator="equal">
      <formula>"WB"</formula>
    </cfRule>
    <cfRule type="cellIs" dxfId="779" priority="544" stopIfTrue="1" operator="equal">
      <formula>"UB"</formula>
    </cfRule>
    <cfRule type="cellIs" dxfId="778" priority="545" stopIfTrue="1" operator="equal">
      <formula>"UR"</formula>
    </cfRule>
    <cfRule type="cellIs" dxfId="777" priority="546" stopIfTrue="1" operator="equal">
      <formula>"BR"</formula>
    </cfRule>
    <cfRule type="cellIs" dxfId="776" priority="547" stopIfTrue="1" operator="equal">
      <formula>"BG"</formula>
    </cfRule>
    <cfRule type="cellIs" dxfId="775" priority="548" stopIfTrue="1" operator="equal">
      <formula>"RG"</formula>
    </cfRule>
    <cfRule type="cellIs" dxfId="774" priority="549" stopIfTrue="1" operator="equal">
      <formula>"RW"</formula>
    </cfRule>
    <cfRule type="cellIs" dxfId="773" priority="550" stopIfTrue="1" operator="equal">
      <formula>"GW"</formula>
    </cfRule>
    <cfRule type="cellIs" dxfId="772" priority="551" stopIfTrue="1" operator="equal">
      <formula>"GU"</formula>
    </cfRule>
  </conditionalFormatting>
  <conditionalFormatting sqref="B843:B851">
    <cfRule type="cellIs" dxfId="771" priority="529" stopIfTrue="1" operator="equal">
      <formula>"WU"</formula>
    </cfRule>
    <cfRule type="cellIs" dxfId="770" priority="530" stopIfTrue="1" operator="equal">
      <formula>"WB"</formula>
    </cfRule>
    <cfRule type="cellIs" dxfId="769" priority="531" stopIfTrue="1" operator="equal">
      <formula>"UB"</formula>
    </cfRule>
    <cfRule type="cellIs" dxfId="768" priority="532" stopIfTrue="1" operator="equal">
      <formula>"UR"</formula>
    </cfRule>
    <cfRule type="cellIs" dxfId="767" priority="533" stopIfTrue="1" operator="equal">
      <formula>"BR"</formula>
    </cfRule>
    <cfRule type="cellIs" dxfId="766" priority="534" stopIfTrue="1" operator="equal">
      <formula>"BG"</formula>
    </cfRule>
    <cfRule type="cellIs" dxfId="765" priority="535" stopIfTrue="1" operator="equal">
      <formula>"RG"</formula>
    </cfRule>
    <cfRule type="cellIs" dxfId="764" priority="536" stopIfTrue="1" operator="equal">
      <formula>"RW"</formula>
    </cfRule>
    <cfRule type="cellIs" dxfId="763" priority="537" stopIfTrue="1" operator="equal">
      <formula>"GW"</formula>
    </cfRule>
    <cfRule type="cellIs" dxfId="762" priority="538" stopIfTrue="1" operator="equal">
      <formula>"GU"</formula>
    </cfRule>
  </conditionalFormatting>
  <conditionalFormatting sqref="A863">
    <cfRule type="cellIs" dxfId="761" priority="527" stopIfTrue="1" operator="equal">
      <formula>1</formula>
    </cfRule>
    <cfRule type="cellIs" dxfId="760" priority="528" stopIfTrue="1" operator="between">
      <formula>2</formula>
      <formula>3</formula>
    </cfRule>
  </conditionalFormatting>
  <conditionalFormatting sqref="A853:A862">
    <cfRule type="cellIs" dxfId="759" priority="525" stopIfTrue="1" operator="equal">
      <formula>1</formula>
    </cfRule>
    <cfRule type="cellIs" dxfId="758" priority="526" stopIfTrue="1" operator="between">
      <formula>2</formula>
      <formula>3</formula>
    </cfRule>
  </conditionalFormatting>
  <conditionalFormatting sqref="E854:E862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53">
    <cfRule type="cellIs" dxfId="757" priority="514" stopIfTrue="1" operator="equal">
      <formula>"WU"</formula>
    </cfRule>
    <cfRule type="cellIs" dxfId="756" priority="515" stopIfTrue="1" operator="equal">
      <formula>"WB"</formula>
    </cfRule>
    <cfRule type="cellIs" dxfId="755" priority="516" stopIfTrue="1" operator="equal">
      <formula>"UB"</formula>
    </cfRule>
    <cfRule type="cellIs" dxfId="754" priority="517" stopIfTrue="1" operator="equal">
      <formula>"UR"</formula>
    </cfRule>
    <cfRule type="cellIs" dxfId="753" priority="518" stopIfTrue="1" operator="equal">
      <formula>"BR"</formula>
    </cfRule>
    <cfRule type="cellIs" dxfId="752" priority="519" stopIfTrue="1" operator="equal">
      <formula>"BG"</formula>
    </cfRule>
    <cfRule type="cellIs" dxfId="751" priority="520" stopIfTrue="1" operator="equal">
      <formula>"RG"</formula>
    </cfRule>
    <cfRule type="cellIs" dxfId="750" priority="521" stopIfTrue="1" operator="equal">
      <formula>"RW"</formula>
    </cfRule>
    <cfRule type="cellIs" dxfId="749" priority="522" stopIfTrue="1" operator="equal">
      <formula>"GW"</formula>
    </cfRule>
    <cfRule type="cellIs" dxfId="748" priority="523" stopIfTrue="1" operator="equal">
      <formula>"GU"</formula>
    </cfRule>
  </conditionalFormatting>
  <conditionalFormatting sqref="B854:B862">
    <cfRule type="cellIs" dxfId="747" priority="504" stopIfTrue="1" operator="equal">
      <formula>"WU"</formula>
    </cfRule>
    <cfRule type="cellIs" dxfId="746" priority="505" stopIfTrue="1" operator="equal">
      <formula>"WB"</formula>
    </cfRule>
    <cfRule type="cellIs" dxfId="745" priority="506" stopIfTrue="1" operator="equal">
      <formula>"UB"</formula>
    </cfRule>
    <cfRule type="cellIs" dxfId="744" priority="507" stopIfTrue="1" operator="equal">
      <formula>"UR"</formula>
    </cfRule>
    <cfRule type="cellIs" dxfId="743" priority="508" stopIfTrue="1" operator="equal">
      <formula>"BR"</formula>
    </cfRule>
    <cfRule type="cellIs" dxfId="742" priority="509" stopIfTrue="1" operator="equal">
      <formula>"BG"</formula>
    </cfRule>
    <cfRule type="cellIs" dxfId="741" priority="510" stopIfTrue="1" operator="equal">
      <formula>"RG"</formula>
    </cfRule>
    <cfRule type="cellIs" dxfId="740" priority="511" stopIfTrue="1" operator="equal">
      <formula>"RW"</formula>
    </cfRule>
    <cfRule type="cellIs" dxfId="739" priority="512" stopIfTrue="1" operator="equal">
      <formula>"GW"</formula>
    </cfRule>
    <cfRule type="cellIs" dxfId="738" priority="513" stopIfTrue="1" operator="equal">
      <formula>"GU"</formula>
    </cfRule>
  </conditionalFormatting>
  <conditionalFormatting sqref="A874">
    <cfRule type="cellIs" dxfId="737" priority="502" stopIfTrue="1" operator="equal">
      <formula>1</formula>
    </cfRule>
    <cfRule type="cellIs" dxfId="736" priority="503" stopIfTrue="1" operator="between">
      <formula>2</formula>
      <formula>3</formula>
    </cfRule>
  </conditionalFormatting>
  <conditionalFormatting sqref="A864:A873">
    <cfRule type="cellIs" dxfId="735" priority="500" stopIfTrue="1" operator="equal">
      <formula>1</formula>
    </cfRule>
    <cfRule type="cellIs" dxfId="734" priority="501" stopIfTrue="1" operator="between">
      <formula>2</formula>
      <formula>3</formula>
    </cfRule>
  </conditionalFormatting>
  <conditionalFormatting sqref="E865:E873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4">
    <cfRule type="cellIs" dxfId="733" priority="489" stopIfTrue="1" operator="equal">
      <formula>"WU"</formula>
    </cfRule>
    <cfRule type="cellIs" dxfId="732" priority="490" stopIfTrue="1" operator="equal">
      <formula>"WB"</formula>
    </cfRule>
    <cfRule type="cellIs" dxfId="731" priority="491" stopIfTrue="1" operator="equal">
      <formula>"UB"</formula>
    </cfRule>
    <cfRule type="cellIs" dxfId="730" priority="492" stopIfTrue="1" operator="equal">
      <formula>"UR"</formula>
    </cfRule>
    <cfRule type="cellIs" dxfId="729" priority="493" stopIfTrue="1" operator="equal">
      <formula>"BR"</formula>
    </cfRule>
    <cfRule type="cellIs" dxfId="728" priority="494" stopIfTrue="1" operator="equal">
      <formula>"BG"</formula>
    </cfRule>
    <cfRule type="cellIs" dxfId="727" priority="495" stopIfTrue="1" operator="equal">
      <formula>"RG"</formula>
    </cfRule>
    <cfRule type="cellIs" dxfId="726" priority="496" stopIfTrue="1" operator="equal">
      <formula>"RW"</formula>
    </cfRule>
    <cfRule type="cellIs" dxfId="725" priority="497" stopIfTrue="1" operator="equal">
      <formula>"GW"</formula>
    </cfRule>
    <cfRule type="cellIs" dxfId="724" priority="498" stopIfTrue="1" operator="equal">
      <formula>"GU"</formula>
    </cfRule>
  </conditionalFormatting>
  <conditionalFormatting sqref="B865:B873">
    <cfRule type="cellIs" dxfId="723" priority="479" stopIfTrue="1" operator="equal">
      <formula>"WU"</formula>
    </cfRule>
    <cfRule type="cellIs" dxfId="722" priority="480" stopIfTrue="1" operator="equal">
      <formula>"WB"</formula>
    </cfRule>
    <cfRule type="cellIs" dxfId="721" priority="481" stopIfTrue="1" operator="equal">
      <formula>"UB"</formula>
    </cfRule>
    <cfRule type="cellIs" dxfId="720" priority="482" stopIfTrue="1" operator="equal">
      <formula>"UR"</formula>
    </cfRule>
    <cfRule type="cellIs" dxfId="719" priority="483" stopIfTrue="1" operator="equal">
      <formula>"BR"</formula>
    </cfRule>
    <cfRule type="cellIs" dxfId="718" priority="484" stopIfTrue="1" operator="equal">
      <formula>"BG"</formula>
    </cfRule>
    <cfRule type="cellIs" dxfId="717" priority="485" stopIfTrue="1" operator="equal">
      <formula>"RG"</formula>
    </cfRule>
    <cfRule type="cellIs" dxfId="716" priority="486" stopIfTrue="1" operator="equal">
      <formula>"RW"</formula>
    </cfRule>
    <cfRule type="cellIs" dxfId="715" priority="487" stopIfTrue="1" operator="equal">
      <formula>"GW"</formula>
    </cfRule>
    <cfRule type="cellIs" dxfId="714" priority="488" stopIfTrue="1" operator="equal">
      <formula>"GU"</formula>
    </cfRule>
  </conditionalFormatting>
  <conditionalFormatting sqref="A885">
    <cfRule type="cellIs" dxfId="713" priority="477" stopIfTrue="1" operator="equal">
      <formula>1</formula>
    </cfRule>
    <cfRule type="cellIs" dxfId="712" priority="478" stopIfTrue="1" operator="between">
      <formula>2</formula>
      <formula>3</formula>
    </cfRule>
  </conditionalFormatting>
  <conditionalFormatting sqref="A875:A884">
    <cfRule type="cellIs" dxfId="711" priority="475" stopIfTrue="1" operator="equal">
      <formula>1</formula>
    </cfRule>
    <cfRule type="cellIs" dxfId="710" priority="476" stopIfTrue="1" operator="between">
      <formula>2</formula>
      <formula>3</formula>
    </cfRule>
  </conditionalFormatting>
  <conditionalFormatting sqref="E876:E884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5">
    <cfRule type="cellIs" dxfId="709" priority="464" stopIfTrue="1" operator="equal">
      <formula>"WU"</formula>
    </cfRule>
    <cfRule type="cellIs" dxfId="708" priority="465" stopIfTrue="1" operator="equal">
      <formula>"WB"</formula>
    </cfRule>
    <cfRule type="cellIs" dxfId="707" priority="466" stopIfTrue="1" operator="equal">
      <formula>"UB"</formula>
    </cfRule>
    <cfRule type="cellIs" dxfId="706" priority="467" stopIfTrue="1" operator="equal">
      <formula>"UR"</formula>
    </cfRule>
    <cfRule type="cellIs" dxfId="705" priority="468" stopIfTrue="1" operator="equal">
      <formula>"BR"</formula>
    </cfRule>
    <cfRule type="cellIs" dxfId="704" priority="469" stopIfTrue="1" operator="equal">
      <formula>"BG"</formula>
    </cfRule>
    <cfRule type="cellIs" dxfId="703" priority="470" stopIfTrue="1" operator="equal">
      <formula>"RG"</formula>
    </cfRule>
    <cfRule type="cellIs" dxfId="702" priority="471" stopIfTrue="1" operator="equal">
      <formula>"RW"</formula>
    </cfRule>
    <cfRule type="cellIs" dxfId="701" priority="472" stopIfTrue="1" operator="equal">
      <formula>"GW"</formula>
    </cfRule>
    <cfRule type="cellIs" dxfId="700" priority="473" stopIfTrue="1" operator="equal">
      <formula>"GU"</formula>
    </cfRule>
  </conditionalFormatting>
  <conditionalFormatting sqref="B876:B884">
    <cfRule type="cellIs" dxfId="699" priority="454" stopIfTrue="1" operator="equal">
      <formula>"WU"</formula>
    </cfRule>
    <cfRule type="cellIs" dxfId="698" priority="455" stopIfTrue="1" operator="equal">
      <formula>"WB"</formula>
    </cfRule>
    <cfRule type="cellIs" dxfId="697" priority="456" stopIfTrue="1" operator="equal">
      <formula>"UB"</formula>
    </cfRule>
    <cfRule type="cellIs" dxfId="696" priority="457" stopIfTrue="1" operator="equal">
      <formula>"UR"</formula>
    </cfRule>
    <cfRule type="cellIs" dxfId="695" priority="458" stopIfTrue="1" operator="equal">
      <formula>"BR"</formula>
    </cfRule>
    <cfRule type="cellIs" dxfId="694" priority="459" stopIfTrue="1" operator="equal">
      <formula>"BG"</formula>
    </cfRule>
    <cfRule type="cellIs" dxfId="693" priority="460" stopIfTrue="1" operator="equal">
      <formula>"RG"</formula>
    </cfRule>
    <cfRule type="cellIs" dxfId="692" priority="461" stopIfTrue="1" operator="equal">
      <formula>"RW"</formula>
    </cfRule>
    <cfRule type="cellIs" dxfId="691" priority="462" stopIfTrue="1" operator="equal">
      <formula>"GW"</formula>
    </cfRule>
    <cfRule type="cellIs" dxfId="690" priority="463" stopIfTrue="1" operator="equal">
      <formula>"GU"</formula>
    </cfRule>
  </conditionalFormatting>
  <conditionalFormatting sqref="A896">
    <cfRule type="cellIs" dxfId="689" priority="452" stopIfTrue="1" operator="equal">
      <formula>1</formula>
    </cfRule>
    <cfRule type="cellIs" dxfId="688" priority="453" stopIfTrue="1" operator="between">
      <formula>2</formula>
      <formula>3</formula>
    </cfRule>
  </conditionalFormatting>
  <conditionalFormatting sqref="A886:A895">
    <cfRule type="cellIs" dxfId="687" priority="450" stopIfTrue="1" operator="equal">
      <formula>1</formula>
    </cfRule>
    <cfRule type="cellIs" dxfId="686" priority="451" stopIfTrue="1" operator="between">
      <formula>2</formula>
      <formula>3</formula>
    </cfRule>
  </conditionalFormatting>
  <conditionalFormatting sqref="E887:E895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6">
    <cfRule type="cellIs" dxfId="685" priority="439" stopIfTrue="1" operator="equal">
      <formula>"WU"</formula>
    </cfRule>
    <cfRule type="cellIs" dxfId="684" priority="440" stopIfTrue="1" operator="equal">
      <formula>"WB"</formula>
    </cfRule>
    <cfRule type="cellIs" dxfId="683" priority="441" stopIfTrue="1" operator="equal">
      <formula>"UB"</formula>
    </cfRule>
    <cfRule type="cellIs" dxfId="682" priority="442" stopIfTrue="1" operator="equal">
      <formula>"UR"</formula>
    </cfRule>
    <cfRule type="cellIs" dxfId="681" priority="443" stopIfTrue="1" operator="equal">
      <formula>"BR"</formula>
    </cfRule>
    <cfRule type="cellIs" dxfId="680" priority="444" stopIfTrue="1" operator="equal">
      <formula>"BG"</formula>
    </cfRule>
    <cfRule type="cellIs" dxfId="679" priority="445" stopIfTrue="1" operator="equal">
      <formula>"RG"</formula>
    </cfRule>
    <cfRule type="cellIs" dxfId="678" priority="446" stopIfTrue="1" operator="equal">
      <formula>"RW"</formula>
    </cfRule>
    <cfRule type="cellIs" dxfId="677" priority="447" stopIfTrue="1" operator="equal">
      <formula>"GW"</formula>
    </cfRule>
    <cfRule type="cellIs" dxfId="676" priority="448" stopIfTrue="1" operator="equal">
      <formula>"GU"</formula>
    </cfRule>
  </conditionalFormatting>
  <conditionalFormatting sqref="B887:B895">
    <cfRule type="cellIs" dxfId="675" priority="429" stopIfTrue="1" operator="equal">
      <formula>"WU"</formula>
    </cfRule>
    <cfRule type="cellIs" dxfId="674" priority="430" stopIfTrue="1" operator="equal">
      <formula>"WB"</formula>
    </cfRule>
    <cfRule type="cellIs" dxfId="673" priority="431" stopIfTrue="1" operator="equal">
      <formula>"UB"</formula>
    </cfRule>
    <cfRule type="cellIs" dxfId="672" priority="432" stopIfTrue="1" operator="equal">
      <formula>"UR"</formula>
    </cfRule>
    <cfRule type="cellIs" dxfId="671" priority="433" stopIfTrue="1" operator="equal">
      <formula>"BR"</formula>
    </cfRule>
    <cfRule type="cellIs" dxfId="670" priority="434" stopIfTrue="1" operator="equal">
      <formula>"BG"</formula>
    </cfRule>
    <cfRule type="cellIs" dxfId="669" priority="435" stopIfTrue="1" operator="equal">
      <formula>"RG"</formula>
    </cfRule>
    <cfRule type="cellIs" dxfId="668" priority="436" stopIfTrue="1" operator="equal">
      <formula>"RW"</formula>
    </cfRule>
    <cfRule type="cellIs" dxfId="667" priority="437" stopIfTrue="1" operator="equal">
      <formula>"GW"</formula>
    </cfRule>
    <cfRule type="cellIs" dxfId="666" priority="438" stopIfTrue="1" operator="equal">
      <formula>"GU"</formula>
    </cfRule>
  </conditionalFormatting>
  <conditionalFormatting sqref="A907">
    <cfRule type="cellIs" dxfId="665" priority="427" stopIfTrue="1" operator="equal">
      <formula>1</formula>
    </cfRule>
    <cfRule type="cellIs" dxfId="664" priority="428" stopIfTrue="1" operator="between">
      <formula>2</formula>
      <formula>3</formula>
    </cfRule>
  </conditionalFormatting>
  <conditionalFormatting sqref="A897:A906">
    <cfRule type="cellIs" dxfId="663" priority="425" stopIfTrue="1" operator="equal">
      <formula>1</formula>
    </cfRule>
    <cfRule type="cellIs" dxfId="662" priority="426" stopIfTrue="1" operator="between">
      <formula>2</formula>
      <formula>3</formula>
    </cfRule>
  </conditionalFormatting>
  <conditionalFormatting sqref="E898:E906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7">
    <cfRule type="cellIs" dxfId="661" priority="414" stopIfTrue="1" operator="equal">
      <formula>"WU"</formula>
    </cfRule>
    <cfRule type="cellIs" dxfId="660" priority="415" stopIfTrue="1" operator="equal">
      <formula>"WB"</formula>
    </cfRule>
    <cfRule type="cellIs" dxfId="659" priority="416" stopIfTrue="1" operator="equal">
      <formula>"UB"</formula>
    </cfRule>
    <cfRule type="cellIs" dxfId="658" priority="417" stopIfTrue="1" operator="equal">
      <formula>"UR"</formula>
    </cfRule>
    <cfRule type="cellIs" dxfId="657" priority="418" stopIfTrue="1" operator="equal">
      <formula>"BR"</formula>
    </cfRule>
    <cfRule type="cellIs" dxfId="656" priority="419" stopIfTrue="1" operator="equal">
      <formula>"BG"</formula>
    </cfRule>
    <cfRule type="cellIs" dxfId="655" priority="420" stopIfTrue="1" operator="equal">
      <formula>"RG"</formula>
    </cfRule>
    <cfRule type="cellIs" dxfId="654" priority="421" stopIfTrue="1" operator="equal">
      <formula>"RW"</formula>
    </cfRule>
    <cfRule type="cellIs" dxfId="653" priority="422" stopIfTrue="1" operator="equal">
      <formula>"GW"</formula>
    </cfRule>
    <cfRule type="cellIs" dxfId="652" priority="423" stopIfTrue="1" operator="equal">
      <formula>"GU"</formula>
    </cfRule>
  </conditionalFormatting>
  <conditionalFormatting sqref="B898:B906">
    <cfRule type="cellIs" dxfId="651" priority="404" stopIfTrue="1" operator="equal">
      <formula>"WU"</formula>
    </cfRule>
    <cfRule type="cellIs" dxfId="650" priority="405" stopIfTrue="1" operator="equal">
      <formula>"WB"</formula>
    </cfRule>
    <cfRule type="cellIs" dxfId="649" priority="406" stopIfTrue="1" operator="equal">
      <formula>"UB"</formula>
    </cfRule>
    <cfRule type="cellIs" dxfId="648" priority="407" stopIfTrue="1" operator="equal">
      <formula>"UR"</formula>
    </cfRule>
    <cfRule type="cellIs" dxfId="647" priority="408" stopIfTrue="1" operator="equal">
      <formula>"BR"</formula>
    </cfRule>
    <cfRule type="cellIs" dxfId="646" priority="409" stopIfTrue="1" operator="equal">
      <formula>"BG"</formula>
    </cfRule>
    <cfRule type="cellIs" dxfId="645" priority="410" stopIfTrue="1" operator="equal">
      <formula>"RG"</formula>
    </cfRule>
    <cfRule type="cellIs" dxfId="644" priority="411" stopIfTrue="1" operator="equal">
      <formula>"RW"</formula>
    </cfRule>
    <cfRule type="cellIs" dxfId="643" priority="412" stopIfTrue="1" operator="equal">
      <formula>"GW"</formula>
    </cfRule>
    <cfRule type="cellIs" dxfId="642" priority="413" stopIfTrue="1" operator="equal">
      <formula>"GU"</formula>
    </cfRule>
  </conditionalFormatting>
  <conditionalFormatting sqref="A918">
    <cfRule type="cellIs" dxfId="641" priority="402" stopIfTrue="1" operator="equal">
      <formula>1</formula>
    </cfRule>
    <cfRule type="cellIs" dxfId="640" priority="403" stopIfTrue="1" operator="between">
      <formula>2</formula>
      <formula>3</formula>
    </cfRule>
  </conditionalFormatting>
  <conditionalFormatting sqref="A908:A917">
    <cfRule type="cellIs" dxfId="639" priority="400" stopIfTrue="1" operator="equal">
      <formula>1</formula>
    </cfRule>
    <cfRule type="cellIs" dxfId="638" priority="401" stopIfTrue="1" operator="between">
      <formula>2</formula>
      <formula>3</formula>
    </cfRule>
  </conditionalFormatting>
  <conditionalFormatting sqref="E909:E917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8">
    <cfRule type="cellIs" dxfId="637" priority="389" stopIfTrue="1" operator="equal">
      <formula>"WU"</formula>
    </cfRule>
    <cfRule type="cellIs" dxfId="636" priority="390" stopIfTrue="1" operator="equal">
      <formula>"WB"</formula>
    </cfRule>
    <cfRule type="cellIs" dxfId="635" priority="391" stopIfTrue="1" operator="equal">
      <formula>"UB"</formula>
    </cfRule>
    <cfRule type="cellIs" dxfId="634" priority="392" stopIfTrue="1" operator="equal">
      <formula>"UR"</formula>
    </cfRule>
    <cfRule type="cellIs" dxfId="633" priority="393" stopIfTrue="1" operator="equal">
      <formula>"BR"</formula>
    </cfRule>
    <cfRule type="cellIs" dxfId="632" priority="394" stopIfTrue="1" operator="equal">
      <formula>"BG"</formula>
    </cfRule>
    <cfRule type="cellIs" dxfId="631" priority="395" stopIfTrue="1" operator="equal">
      <formula>"RG"</formula>
    </cfRule>
    <cfRule type="cellIs" dxfId="630" priority="396" stopIfTrue="1" operator="equal">
      <formula>"RW"</formula>
    </cfRule>
    <cfRule type="cellIs" dxfId="629" priority="397" stopIfTrue="1" operator="equal">
      <formula>"GW"</formula>
    </cfRule>
    <cfRule type="cellIs" dxfId="628" priority="398" stopIfTrue="1" operator="equal">
      <formula>"GU"</formula>
    </cfRule>
  </conditionalFormatting>
  <conditionalFormatting sqref="B909:B917">
    <cfRule type="cellIs" dxfId="627" priority="379" stopIfTrue="1" operator="equal">
      <formula>"WU"</formula>
    </cfRule>
    <cfRule type="cellIs" dxfId="626" priority="380" stopIfTrue="1" operator="equal">
      <formula>"WB"</formula>
    </cfRule>
    <cfRule type="cellIs" dxfId="625" priority="381" stopIfTrue="1" operator="equal">
      <formula>"UB"</formula>
    </cfRule>
    <cfRule type="cellIs" dxfId="624" priority="382" stopIfTrue="1" operator="equal">
      <formula>"UR"</formula>
    </cfRule>
    <cfRule type="cellIs" dxfId="623" priority="383" stopIfTrue="1" operator="equal">
      <formula>"BR"</formula>
    </cfRule>
    <cfRule type="cellIs" dxfId="622" priority="384" stopIfTrue="1" operator="equal">
      <formula>"BG"</formula>
    </cfRule>
    <cfRule type="cellIs" dxfId="621" priority="385" stopIfTrue="1" operator="equal">
      <formula>"RG"</formula>
    </cfRule>
    <cfRule type="cellIs" dxfId="620" priority="386" stopIfTrue="1" operator="equal">
      <formula>"RW"</formula>
    </cfRule>
    <cfRule type="cellIs" dxfId="619" priority="387" stopIfTrue="1" operator="equal">
      <formula>"GW"</formula>
    </cfRule>
    <cfRule type="cellIs" dxfId="618" priority="388" stopIfTrue="1" operator="equal">
      <formula>"GU"</formula>
    </cfRule>
  </conditionalFormatting>
  <conditionalFormatting sqref="A929">
    <cfRule type="cellIs" dxfId="617" priority="377" stopIfTrue="1" operator="equal">
      <formula>1</formula>
    </cfRule>
    <cfRule type="cellIs" dxfId="616" priority="378" stopIfTrue="1" operator="between">
      <formula>2</formula>
      <formula>3</formula>
    </cfRule>
  </conditionalFormatting>
  <conditionalFormatting sqref="A919:A928">
    <cfRule type="cellIs" dxfId="615" priority="375" stopIfTrue="1" operator="equal">
      <formula>1</formula>
    </cfRule>
    <cfRule type="cellIs" dxfId="614" priority="376" stopIfTrue="1" operator="between">
      <formula>2</formula>
      <formula>3</formula>
    </cfRule>
  </conditionalFormatting>
  <conditionalFormatting sqref="E920:E928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9">
    <cfRule type="cellIs" dxfId="613" priority="364" stopIfTrue="1" operator="equal">
      <formula>"WU"</formula>
    </cfRule>
    <cfRule type="cellIs" dxfId="612" priority="365" stopIfTrue="1" operator="equal">
      <formula>"WB"</formula>
    </cfRule>
    <cfRule type="cellIs" dxfId="611" priority="366" stopIfTrue="1" operator="equal">
      <formula>"UB"</formula>
    </cfRule>
    <cfRule type="cellIs" dxfId="610" priority="367" stopIfTrue="1" operator="equal">
      <formula>"UR"</formula>
    </cfRule>
    <cfRule type="cellIs" dxfId="609" priority="368" stopIfTrue="1" operator="equal">
      <formula>"BR"</formula>
    </cfRule>
    <cfRule type="cellIs" dxfId="608" priority="369" stopIfTrue="1" operator="equal">
      <formula>"BG"</formula>
    </cfRule>
    <cfRule type="cellIs" dxfId="607" priority="370" stopIfTrue="1" operator="equal">
      <formula>"RG"</formula>
    </cfRule>
    <cfRule type="cellIs" dxfId="606" priority="371" stopIfTrue="1" operator="equal">
      <formula>"RW"</formula>
    </cfRule>
    <cfRule type="cellIs" dxfId="605" priority="372" stopIfTrue="1" operator="equal">
      <formula>"GW"</formula>
    </cfRule>
    <cfRule type="cellIs" dxfId="604" priority="373" stopIfTrue="1" operator="equal">
      <formula>"GU"</formula>
    </cfRule>
  </conditionalFormatting>
  <conditionalFormatting sqref="B920:B928">
    <cfRule type="cellIs" dxfId="603" priority="354" stopIfTrue="1" operator="equal">
      <formula>"WU"</formula>
    </cfRule>
    <cfRule type="cellIs" dxfId="602" priority="355" stopIfTrue="1" operator="equal">
      <formula>"WB"</formula>
    </cfRule>
    <cfRule type="cellIs" dxfId="601" priority="356" stopIfTrue="1" operator="equal">
      <formula>"UB"</formula>
    </cfRule>
    <cfRule type="cellIs" dxfId="600" priority="357" stopIfTrue="1" operator="equal">
      <formula>"UR"</formula>
    </cfRule>
    <cfRule type="cellIs" dxfId="599" priority="358" stopIfTrue="1" operator="equal">
      <formula>"BR"</formula>
    </cfRule>
    <cfRule type="cellIs" dxfId="598" priority="359" stopIfTrue="1" operator="equal">
      <formula>"BG"</formula>
    </cfRule>
    <cfRule type="cellIs" dxfId="597" priority="360" stopIfTrue="1" operator="equal">
      <formula>"RG"</formula>
    </cfRule>
    <cfRule type="cellIs" dxfId="596" priority="361" stopIfTrue="1" operator="equal">
      <formula>"RW"</formula>
    </cfRule>
    <cfRule type="cellIs" dxfId="595" priority="362" stopIfTrue="1" operator="equal">
      <formula>"GW"</formula>
    </cfRule>
    <cfRule type="cellIs" dxfId="594" priority="363" stopIfTrue="1" operator="equal">
      <formula>"GU"</formula>
    </cfRule>
  </conditionalFormatting>
  <conditionalFormatting sqref="A940">
    <cfRule type="cellIs" dxfId="593" priority="352" stopIfTrue="1" operator="equal">
      <formula>1</formula>
    </cfRule>
    <cfRule type="cellIs" dxfId="592" priority="353" stopIfTrue="1" operator="between">
      <formula>2</formula>
      <formula>3</formula>
    </cfRule>
  </conditionalFormatting>
  <conditionalFormatting sqref="A930:A939">
    <cfRule type="cellIs" dxfId="591" priority="350" stopIfTrue="1" operator="equal">
      <formula>1</formula>
    </cfRule>
    <cfRule type="cellIs" dxfId="590" priority="351" stopIfTrue="1" operator="between">
      <formula>2</formula>
      <formula>3</formula>
    </cfRule>
  </conditionalFormatting>
  <conditionalFormatting sqref="E931:E939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0">
    <cfRule type="cellIs" dxfId="589" priority="339" stopIfTrue="1" operator="equal">
      <formula>"WU"</formula>
    </cfRule>
    <cfRule type="cellIs" dxfId="588" priority="340" stopIfTrue="1" operator="equal">
      <formula>"WB"</formula>
    </cfRule>
    <cfRule type="cellIs" dxfId="587" priority="341" stopIfTrue="1" operator="equal">
      <formula>"UB"</formula>
    </cfRule>
    <cfRule type="cellIs" dxfId="586" priority="342" stopIfTrue="1" operator="equal">
      <formula>"UR"</formula>
    </cfRule>
    <cfRule type="cellIs" dxfId="585" priority="343" stopIfTrue="1" operator="equal">
      <formula>"BR"</formula>
    </cfRule>
    <cfRule type="cellIs" dxfId="584" priority="344" stopIfTrue="1" operator="equal">
      <formula>"BG"</formula>
    </cfRule>
    <cfRule type="cellIs" dxfId="583" priority="345" stopIfTrue="1" operator="equal">
      <formula>"RG"</formula>
    </cfRule>
    <cfRule type="cellIs" dxfId="582" priority="346" stopIfTrue="1" operator="equal">
      <formula>"RW"</formula>
    </cfRule>
    <cfRule type="cellIs" dxfId="581" priority="347" stopIfTrue="1" operator="equal">
      <formula>"GW"</formula>
    </cfRule>
    <cfRule type="cellIs" dxfId="580" priority="348" stopIfTrue="1" operator="equal">
      <formula>"GU"</formula>
    </cfRule>
  </conditionalFormatting>
  <conditionalFormatting sqref="B931:B939">
    <cfRule type="cellIs" dxfId="579" priority="329" stopIfTrue="1" operator="equal">
      <formula>"WU"</formula>
    </cfRule>
    <cfRule type="cellIs" dxfId="578" priority="330" stopIfTrue="1" operator="equal">
      <formula>"WB"</formula>
    </cfRule>
    <cfRule type="cellIs" dxfId="577" priority="331" stopIfTrue="1" operator="equal">
      <formula>"UB"</formula>
    </cfRule>
    <cfRule type="cellIs" dxfId="576" priority="332" stopIfTrue="1" operator="equal">
      <formula>"UR"</formula>
    </cfRule>
    <cfRule type="cellIs" dxfId="575" priority="333" stopIfTrue="1" operator="equal">
      <formula>"BR"</formula>
    </cfRule>
    <cfRule type="cellIs" dxfId="574" priority="334" stopIfTrue="1" operator="equal">
      <formula>"BG"</formula>
    </cfRule>
    <cfRule type="cellIs" dxfId="573" priority="335" stopIfTrue="1" operator="equal">
      <formula>"RG"</formula>
    </cfRule>
    <cfRule type="cellIs" dxfId="572" priority="336" stopIfTrue="1" operator="equal">
      <formula>"RW"</formula>
    </cfRule>
    <cfRule type="cellIs" dxfId="571" priority="337" stopIfTrue="1" operator="equal">
      <formula>"GW"</formula>
    </cfRule>
    <cfRule type="cellIs" dxfId="570" priority="338" stopIfTrue="1" operator="equal">
      <formula>"GU"</formula>
    </cfRule>
  </conditionalFormatting>
  <conditionalFormatting sqref="A951">
    <cfRule type="cellIs" dxfId="569" priority="327" stopIfTrue="1" operator="equal">
      <formula>1</formula>
    </cfRule>
    <cfRule type="cellIs" dxfId="568" priority="328" stopIfTrue="1" operator="between">
      <formula>2</formula>
      <formula>3</formula>
    </cfRule>
  </conditionalFormatting>
  <conditionalFormatting sqref="A941:A950">
    <cfRule type="cellIs" dxfId="567" priority="325" stopIfTrue="1" operator="equal">
      <formula>1</formula>
    </cfRule>
    <cfRule type="cellIs" dxfId="566" priority="326" stopIfTrue="1" operator="between">
      <formula>2</formula>
      <formula>3</formula>
    </cfRule>
  </conditionalFormatting>
  <conditionalFormatting sqref="E942:E9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941">
    <cfRule type="cellIs" dxfId="565" priority="314" stopIfTrue="1" operator="equal">
      <formula>"WU"</formula>
    </cfRule>
    <cfRule type="cellIs" dxfId="564" priority="315" stopIfTrue="1" operator="equal">
      <formula>"WB"</formula>
    </cfRule>
    <cfRule type="cellIs" dxfId="563" priority="316" stopIfTrue="1" operator="equal">
      <formula>"UB"</formula>
    </cfRule>
    <cfRule type="cellIs" dxfId="562" priority="317" stopIfTrue="1" operator="equal">
      <formula>"UR"</formula>
    </cfRule>
    <cfRule type="cellIs" dxfId="561" priority="318" stopIfTrue="1" operator="equal">
      <formula>"BR"</formula>
    </cfRule>
    <cfRule type="cellIs" dxfId="560" priority="319" stopIfTrue="1" operator="equal">
      <formula>"BG"</formula>
    </cfRule>
    <cfRule type="cellIs" dxfId="559" priority="320" stopIfTrue="1" operator="equal">
      <formula>"RG"</formula>
    </cfRule>
    <cfRule type="cellIs" dxfId="558" priority="321" stopIfTrue="1" operator="equal">
      <formula>"RW"</formula>
    </cfRule>
    <cfRule type="cellIs" dxfId="557" priority="322" stopIfTrue="1" operator="equal">
      <formula>"GW"</formula>
    </cfRule>
    <cfRule type="cellIs" dxfId="556" priority="323" stopIfTrue="1" operator="equal">
      <formula>"GU"</formula>
    </cfRule>
  </conditionalFormatting>
  <conditionalFormatting sqref="B942:B950">
    <cfRule type="cellIs" dxfId="555" priority="304" stopIfTrue="1" operator="equal">
      <formula>"WU"</formula>
    </cfRule>
    <cfRule type="cellIs" dxfId="554" priority="305" stopIfTrue="1" operator="equal">
      <formula>"WB"</formula>
    </cfRule>
    <cfRule type="cellIs" dxfId="553" priority="306" stopIfTrue="1" operator="equal">
      <formula>"UB"</formula>
    </cfRule>
    <cfRule type="cellIs" dxfId="552" priority="307" stopIfTrue="1" operator="equal">
      <formula>"UR"</formula>
    </cfRule>
    <cfRule type="cellIs" dxfId="551" priority="308" stopIfTrue="1" operator="equal">
      <formula>"BR"</formula>
    </cfRule>
    <cfRule type="cellIs" dxfId="550" priority="309" stopIfTrue="1" operator="equal">
      <formula>"BG"</formula>
    </cfRule>
    <cfRule type="cellIs" dxfId="549" priority="310" stopIfTrue="1" operator="equal">
      <formula>"RG"</formula>
    </cfRule>
    <cfRule type="cellIs" dxfId="548" priority="311" stopIfTrue="1" operator="equal">
      <formula>"RW"</formula>
    </cfRule>
    <cfRule type="cellIs" dxfId="547" priority="312" stopIfTrue="1" operator="equal">
      <formula>"GW"</formula>
    </cfRule>
    <cfRule type="cellIs" dxfId="546" priority="313" stopIfTrue="1" operator="equal">
      <formula>"GU"</formula>
    </cfRule>
  </conditionalFormatting>
  <conditionalFormatting sqref="E843:E9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65:E972">
    <cfRule type="colorScale" priority="2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73:E979">
    <cfRule type="colorScale" priority="2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80:E985">
    <cfRule type="colorScale" priority="2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86:E990">
    <cfRule type="colorScale" priority="2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91:E994">
    <cfRule type="colorScale" priority="2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95:E997">
    <cfRule type="colorScale" priority="2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98:E999">
    <cfRule type="colorScale" priority="2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00">
    <cfRule type="colorScale" priority="2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56:E100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10:B149">
    <cfRule type="cellIs" dxfId="545" priority="1" stopIfTrue="1" operator="equal">
      <formula>"W.u"</formula>
    </cfRule>
    <cfRule type="cellIs" dxfId="544" priority="2" stopIfTrue="1" operator="equal">
      <formula>"W.b"</formula>
    </cfRule>
    <cfRule type="cellIs" dxfId="543" priority="3" stopIfTrue="1" operator="equal">
      <formula>"W.r"</formula>
    </cfRule>
    <cfRule type="cellIs" dxfId="542" priority="4" stopIfTrue="1" operator="equal">
      <formula>"W.g"</formula>
    </cfRule>
    <cfRule type="cellIs" dxfId="541" priority="5" stopIfTrue="1" operator="equal">
      <formula>"U.w"</formula>
    </cfRule>
    <cfRule type="cellIs" dxfId="540" priority="6" stopIfTrue="1" operator="equal">
      <formula>"U.b"</formula>
    </cfRule>
    <cfRule type="cellIs" dxfId="539" priority="7" stopIfTrue="1" operator="equal">
      <formula>"U.r"</formula>
    </cfRule>
    <cfRule type="cellIs" dxfId="538" priority="8" stopIfTrue="1" operator="equal">
      <formula>"U.g"</formula>
    </cfRule>
    <cfRule type="cellIs" dxfId="537" priority="9" stopIfTrue="1" operator="equal">
      <formula>"B.w"</formula>
    </cfRule>
    <cfRule type="cellIs" dxfId="536" priority="10" stopIfTrue="1" operator="equal">
      <formula>"B.u"</formula>
    </cfRule>
    <cfRule type="cellIs" dxfId="535" priority="11" stopIfTrue="1" operator="equal">
      <formula>"B.r"</formula>
    </cfRule>
    <cfRule type="cellIs" dxfId="534" priority="12" stopIfTrue="1" operator="equal">
      <formula>"B.g"</formula>
    </cfRule>
    <cfRule type="cellIs" dxfId="533" priority="13" stopIfTrue="1" operator="equal">
      <formula>"R.w"</formula>
    </cfRule>
    <cfRule type="cellIs" dxfId="532" priority="14" stopIfTrue="1" operator="equal">
      <formula>"R.u"</formula>
    </cfRule>
    <cfRule type="cellIs" dxfId="531" priority="15" stopIfTrue="1" operator="equal">
      <formula>"R.b"</formula>
    </cfRule>
    <cfRule type="cellIs" dxfId="530" priority="16" stopIfTrue="1" operator="equal">
      <formula>"R.g"</formula>
    </cfRule>
    <cfRule type="cellIs" dxfId="529" priority="17" stopIfTrue="1" operator="equal">
      <formula>"G.w"</formula>
    </cfRule>
    <cfRule type="cellIs" dxfId="528" priority="18" stopIfTrue="1" operator="equal">
      <formula>"G.u"</formula>
    </cfRule>
    <cfRule type="cellIs" dxfId="527" priority="19" stopIfTrue="1" operator="equal">
      <formula>"G.b"</formula>
    </cfRule>
    <cfRule type="cellIs" dxfId="526" priority="20" stopIfTrue="1" operator="equal">
      <formula>"G.r"</formula>
    </cfRule>
  </conditionalFormatting>
  <conditionalFormatting sqref="A107:A149">
    <cfRule type="cellIs" dxfId="525" priority="22" stopIfTrue="1" operator="equal">
      <formula>1</formula>
    </cfRule>
    <cfRule type="cellIs" dxfId="524" priority="23" stopIfTrue="1" operator="between">
      <formula>2</formula>
      <formula>3</formula>
    </cfRule>
  </conditionalFormatting>
  <conditionalFormatting sqref="E110:E149">
    <cfRule type="colorScale" priority="21">
      <colorScale>
        <cfvo type="min"/>
        <cfvo type="percentile" val="50"/>
        <cfvo type="max"/>
        <color rgb="FFFF0000"/>
        <color rgb="FFFFFF00"/>
        <color rgb="FF00FF00"/>
      </colorScale>
    </cfRule>
  </conditionalFormatting>
  <pageMargins left="0.7" right="0.7" top="0.75" bottom="0.75" header="0.3" footer="0.3"/>
  <pageSetup paperSize="9" orientation="portrait" r:id="rId1"/>
  <ignoredErrors>
    <ignoredError sqref="R281 R28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er_test">
                <anchor moveWithCells="1" sizeWithCells="1">
                  <from>
                    <xdr:col>0</xdr:col>
                    <xdr:colOff>57150</xdr:colOff>
                    <xdr:row>1</xdr:row>
                    <xdr:rowOff>66675</xdr:rowOff>
                  </from>
                  <to>
                    <xdr:col>2</xdr:col>
                    <xdr:colOff>800100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mporter_ecart">
                <anchor moveWithCells="1" sizeWithCells="1">
                  <from>
                    <xdr:col>2</xdr:col>
                    <xdr:colOff>866775</xdr:colOff>
                    <xdr:row>1</xdr:row>
                    <xdr:rowOff>76200</xdr:rowOff>
                  </from>
                  <to>
                    <xdr:col>2</xdr:col>
                    <xdr:colOff>2524125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50"/>
  </sheetPr>
  <dimension ref="A1:AH217"/>
  <sheetViews>
    <sheetView zoomScaleNormal="100" workbookViewId="0">
      <pane ySplit="2" topLeftCell="A3" activePane="bottomLeft" state="frozenSplit"/>
      <selection pane="bottomLeft" activeCell="G36" sqref="G36"/>
    </sheetView>
  </sheetViews>
  <sheetFormatPr baseColWidth="10" defaultColWidth="11.28515625" defaultRowHeight="11.25" x14ac:dyDescent="0.2"/>
  <cols>
    <col min="1" max="1" width="29.140625" style="285" bestFit="1" customWidth="1"/>
    <col min="2" max="2" width="1.85546875" style="297" customWidth="1"/>
    <col min="3" max="3" width="2.7109375" style="432" bestFit="1" customWidth="1"/>
    <col min="4" max="4" width="5.140625" style="38" bestFit="1" customWidth="1"/>
    <col min="5" max="5" width="5.7109375" style="57" bestFit="1" customWidth="1"/>
    <col min="6" max="6" width="3.140625" style="38" customWidth="1"/>
    <col min="7" max="7" width="68.42578125" style="284" bestFit="1" customWidth="1"/>
    <col min="8" max="8" width="6.28515625" style="284" bestFit="1" customWidth="1"/>
    <col min="9" max="9" width="8.85546875" style="38" customWidth="1"/>
    <col min="10" max="10" width="8.140625" style="38" bestFit="1" customWidth="1"/>
    <col min="11" max="11" width="4.42578125" style="38" bestFit="1" customWidth="1"/>
    <col min="12" max="13" width="2.85546875" style="49" bestFit="1" customWidth="1"/>
    <col min="14" max="14" width="2" style="49" bestFit="1" customWidth="1"/>
    <col min="15" max="15" width="4.7109375" style="49" customWidth="1"/>
    <col min="16" max="16" width="4.85546875" style="38" bestFit="1" customWidth="1"/>
    <col min="17" max="18" width="4.7109375" style="38" customWidth="1"/>
    <col min="19" max="19" width="4.85546875" style="38" bestFit="1" customWidth="1"/>
    <col min="20" max="20" width="4.7109375" style="38" customWidth="1"/>
    <col min="21" max="21" width="3" style="38" customWidth="1"/>
    <col min="22" max="22" width="5" style="38" bestFit="1" customWidth="1"/>
    <col min="23" max="23" width="4.85546875" style="38" bestFit="1" customWidth="1"/>
    <col min="24" max="24" width="4.140625" style="38" bestFit="1" customWidth="1"/>
    <col min="25" max="16384" width="11.28515625" style="38"/>
  </cols>
  <sheetData>
    <row r="1" spans="1:34" s="342" customFormat="1" ht="18" x14ac:dyDescent="0.2">
      <c r="A1" s="1589" t="s">
        <v>265</v>
      </c>
      <c r="B1" s="1589"/>
      <c r="C1" s="1589"/>
      <c r="D1" s="1589"/>
      <c r="E1" s="1589"/>
      <c r="F1" s="1589"/>
      <c r="G1" s="1589"/>
      <c r="H1" s="1589"/>
      <c r="I1" s="1589"/>
      <c r="J1" s="341"/>
      <c r="K1" s="341"/>
      <c r="L1" s="341"/>
      <c r="M1" s="341"/>
      <c r="N1" s="341"/>
      <c r="P1" s="343"/>
      <c r="Q1" s="343"/>
      <c r="R1" s="343"/>
      <c r="S1" s="343"/>
      <c r="T1" s="343"/>
      <c r="W1" s="344"/>
      <c r="X1" s="344"/>
      <c r="Y1" s="344"/>
      <c r="Z1" s="344"/>
      <c r="AA1" s="344"/>
      <c r="AB1" s="345"/>
      <c r="AC1" s="346"/>
      <c r="AD1" s="347"/>
      <c r="AE1" s="344"/>
      <c r="AF1" s="344"/>
      <c r="AG1" s="348"/>
      <c r="AH1" s="344"/>
    </row>
    <row r="2" spans="1:34" x14ac:dyDescent="0.2">
      <c r="A2" s="387"/>
      <c r="B2" s="388"/>
      <c r="C2" s="422"/>
      <c r="D2" s="395"/>
      <c r="E2" s="435"/>
      <c r="F2" s="395"/>
      <c r="G2" s="389"/>
      <c r="H2" s="389"/>
      <c r="I2" s="395"/>
    </row>
    <row r="3" spans="1:34" x14ac:dyDescent="0.2">
      <c r="A3" s="387"/>
      <c r="B3" s="388"/>
      <c r="C3" s="422"/>
    </row>
    <row r="4" spans="1:34" x14ac:dyDescent="0.2">
      <c r="A4" s="387" t="s">
        <v>230</v>
      </c>
      <c r="B4" s="388"/>
      <c r="C4" s="422"/>
      <c r="D4" s="75" t="s">
        <v>0</v>
      </c>
      <c r="E4" s="436">
        <v>0.17172768707429983</v>
      </c>
      <c r="G4" s="285" t="str">
        <f>usrProfil360(V4,V5,V6,V7,V8)</f>
        <v>RU G BW</v>
      </c>
      <c r="H4" s="285"/>
      <c r="I4" s="305"/>
      <c r="J4" s="38">
        <f>RANK(V4,$V$4:$V$8)</f>
        <v>5</v>
      </c>
      <c r="K4" s="49" t="str">
        <f>D4</f>
        <v>W</v>
      </c>
      <c r="P4" s="282">
        <f>E4+(1/1000)</f>
        <v>0.17272768707429983</v>
      </c>
      <c r="V4" s="283">
        <f>P4</f>
        <v>0.17272768707429983</v>
      </c>
      <c r="W4" s="38">
        <f>J4</f>
        <v>5</v>
      </c>
    </row>
    <row r="5" spans="1:34" x14ac:dyDescent="0.2">
      <c r="A5" s="390" t="s">
        <v>602</v>
      </c>
      <c r="B5" s="391"/>
      <c r="C5" s="422"/>
      <c r="D5" s="76" t="s">
        <v>3</v>
      </c>
      <c r="E5" s="436">
        <v>0.70833344062194803</v>
      </c>
      <c r="G5" s="285" t="str">
        <f>VLOOKUP(G4,LibProfils,4,FALSE)</f>
        <v>vivre ses rêves (et vivre avec légèreté)</v>
      </c>
      <c r="I5" s="306"/>
      <c r="J5" s="38">
        <f t="shared" ref="J5:J8" si="0">RANK(V5,$V$4:$V$8)</f>
        <v>2</v>
      </c>
      <c r="K5" s="49" t="str">
        <f>D5</f>
        <v>U</v>
      </c>
      <c r="P5" s="282">
        <f>E5+(1/10000)</f>
        <v>0.70843344062194802</v>
      </c>
      <c r="V5" s="283">
        <f t="shared" ref="V5:V8" si="1">P5</f>
        <v>0.70843344062194802</v>
      </c>
      <c r="W5" s="38">
        <f t="shared" ref="W5:W8" si="2">J5</f>
        <v>2</v>
      </c>
    </row>
    <row r="6" spans="1:34" x14ac:dyDescent="0.2">
      <c r="A6" s="387"/>
      <c r="B6" s="388"/>
      <c r="C6" s="422"/>
      <c r="D6" s="77" t="s">
        <v>2</v>
      </c>
      <c r="E6" s="436">
        <v>0.24505359698506346</v>
      </c>
      <c r="G6" s="284" t="str">
        <f>VLOOKUP(G4,LibProfils,5,FALSE)</f>
        <v>laisser libre cours à son imagination (et mettre sa joie au commandes)</v>
      </c>
      <c r="I6" s="306"/>
      <c r="J6" s="38">
        <f t="shared" si="0"/>
        <v>4</v>
      </c>
      <c r="K6" s="49" t="str">
        <f>D6</f>
        <v>B</v>
      </c>
      <c r="P6" s="282">
        <f>E6+(1/10000)</f>
        <v>0.24515359698506345</v>
      </c>
      <c r="V6" s="283">
        <f t="shared" si="1"/>
        <v>0.24515359698506345</v>
      </c>
      <c r="W6" s="38">
        <f t="shared" si="2"/>
        <v>4</v>
      </c>
    </row>
    <row r="7" spans="1:34" x14ac:dyDescent="0.2">
      <c r="A7" s="387"/>
      <c r="B7" s="388"/>
      <c r="C7" s="422"/>
      <c r="D7" s="286" t="s">
        <v>4</v>
      </c>
      <c r="E7" s="436">
        <v>0.81481482565204855</v>
      </c>
      <c r="I7" s="284"/>
      <c r="J7" s="38">
        <f t="shared" si="0"/>
        <v>1</v>
      </c>
      <c r="K7" s="49" t="str">
        <f>D7</f>
        <v>R</v>
      </c>
      <c r="P7" s="282">
        <f>E7+(1/10000000)</f>
        <v>0.81481492565204849</v>
      </c>
      <c r="V7" s="283">
        <f t="shared" si="1"/>
        <v>0.81481492565204849</v>
      </c>
      <c r="W7" s="38">
        <f t="shared" si="2"/>
        <v>1</v>
      </c>
    </row>
    <row r="8" spans="1:34" x14ac:dyDescent="0.2">
      <c r="A8" s="387"/>
      <c r="B8" s="388"/>
      <c r="C8" s="422"/>
      <c r="D8" s="287" t="s">
        <v>5</v>
      </c>
      <c r="E8" s="436">
        <v>0.5854387725949961</v>
      </c>
      <c r="G8" s="299" t="str">
        <f>VLOOKUP(G4,LibProfils,6,FALSE)</f>
        <v>UR.g</v>
      </c>
      <c r="H8" s="299"/>
      <c r="I8" s="307"/>
      <c r="J8" s="38">
        <f t="shared" si="0"/>
        <v>3</v>
      </c>
      <c r="K8" s="49" t="str">
        <f>D8</f>
        <v>G</v>
      </c>
      <c r="P8" s="282">
        <f>E8+(1/1000000)</f>
        <v>0.58543977259499613</v>
      </c>
      <c r="V8" s="283">
        <f t="shared" si="1"/>
        <v>0.58543977259499613</v>
      </c>
      <c r="W8" s="38">
        <f t="shared" si="2"/>
        <v>3</v>
      </c>
    </row>
    <row r="9" spans="1:34" x14ac:dyDescent="0.2">
      <c r="A9" s="387"/>
      <c r="B9" s="388"/>
      <c r="C9" s="422"/>
      <c r="D9" s="287"/>
      <c r="E9" s="287"/>
      <c r="G9" s="299" t="str">
        <f>VLOOKUP(G8,LibProfils,4,FALSE)</f>
        <v>vivre ses rêves</v>
      </c>
      <c r="H9" s="300"/>
      <c r="I9" s="308"/>
      <c r="K9" s="49"/>
      <c r="P9" s="282"/>
    </row>
    <row r="10" spans="1:34" x14ac:dyDescent="0.2">
      <c r="A10" s="387"/>
      <c r="B10" s="388"/>
      <c r="C10" s="422"/>
      <c r="D10" s="287"/>
      <c r="E10" s="433" t="str">
        <f>INT(SUM(E4:E9)*100)&amp;"/250"</f>
        <v>252/250</v>
      </c>
      <c r="G10" s="300" t="str">
        <f>VLOOKUP(G8,LibProfils,5,FALSE)</f>
        <v>laisser libre cours à son imagination</v>
      </c>
      <c r="H10" s="300"/>
      <c r="I10" s="308"/>
      <c r="K10" s="49"/>
      <c r="P10" s="282"/>
    </row>
    <row r="11" spans="1:34" x14ac:dyDescent="0.2">
      <c r="A11" s="387"/>
      <c r="B11" s="388"/>
      <c r="C11" s="422"/>
      <c r="D11" s="287"/>
      <c r="E11" s="432"/>
      <c r="F11" s="284"/>
      <c r="K11" s="49"/>
      <c r="P11" s="282"/>
    </row>
    <row r="12" spans="1:34" x14ac:dyDescent="0.2">
      <c r="A12" s="387"/>
      <c r="B12" s="388"/>
      <c r="C12" s="422"/>
      <c r="D12" s="287"/>
      <c r="E12" s="287"/>
      <c r="K12" s="49"/>
      <c r="P12" s="282"/>
    </row>
    <row r="13" spans="1:34" x14ac:dyDescent="0.2">
      <c r="A13" s="387"/>
      <c r="B13" s="388"/>
      <c r="C13" s="422"/>
      <c r="K13" s="49"/>
      <c r="P13" s="49"/>
    </row>
    <row r="14" spans="1:34" x14ac:dyDescent="0.2">
      <c r="A14" s="387" t="s">
        <v>231</v>
      </c>
      <c r="B14" s="388"/>
      <c r="C14" s="422"/>
      <c r="D14" s="75" t="s">
        <v>0</v>
      </c>
      <c r="E14" s="437">
        <v>0.8</v>
      </c>
      <c r="G14" s="285" t="str">
        <f>usrProfil360(V14,V15,V16,V17,V18)</f>
        <v>WB U GR</v>
      </c>
      <c r="H14" s="285"/>
      <c r="I14" s="305"/>
      <c r="J14" s="38">
        <f>RANK(V14,$V$14:$V$18)</f>
        <v>1</v>
      </c>
      <c r="K14" s="49" t="str">
        <f>D14</f>
        <v>W</v>
      </c>
      <c r="P14" s="282">
        <f>E14+(1/1000)</f>
        <v>0.80100000000000005</v>
      </c>
      <c r="V14" s="283">
        <f>P14</f>
        <v>0.80100000000000005</v>
      </c>
      <c r="W14" s="38">
        <f>J14</f>
        <v>1</v>
      </c>
    </row>
    <row r="15" spans="1:34" x14ac:dyDescent="0.2">
      <c r="A15" s="392" t="s">
        <v>603</v>
      </c>
      <c r="B15" s="391"/>
      <c r="C15" s="422"/>
      <c r="D15" s="76" t="s">
        <v>3</v>
      </c>
      <c r="E15" s="437">
        <v>0.45</v>
      </c>
      <c r="G15" s="285" t="str">
        <f>VLOOKUP(G14,LibProfils,4,FALSE)</f>
        <v>avoir une position de pouvoir -WB- (et structurer le monde -WU-)</v>
      </c>
      <c r="I15" s="306"/>
      <c r="J15" s="38">
        <f t="shared" ref="J15:J18" si="3">RANK(V15,$V$14:$V$18)</f>
        <v>3</v>
      </c>
      <c r="K15" s="49" t="str">
        <f>D15</f>
        <v>U</v>
      </c>
      <c r="P15" s="282">
        <f>E15+(1/10000)</f>
        <v>0.4501</v>
      </c>
      <c r="V15" s="283">
        <f t="shared" ref="V15:V18" si="4">P15</f>
        <v>0.4501</v>
      </c>
      <c r="W15" s="38">
        <f t="shared" ref="W15:W18" si="5">J15</f>
        <v>3</v>
      </c>
    </row>
    <row r="16" spans="1:34" x14ac:dyDescent="0.2">
      <c r="A16" s="387"/>
      <c r="B16" s="388"/>
      <c r="C16" s="422"/>
      <c r="D16" s="77" t="s">
        <v>2</v>
      </c>
      <c r="E16" s="437">
        <v>0.75</v>
      </c>
      <c r="G16" s="284" t="str">
        <f>VLOOKUP(G14,LibProfils,5,FALSE)</f>
        <v>exercer une place de pouvoir élevée (et travailler au bon ordre du monde)</v>
      </c>
      <c r="I16" s="306"/>
      <c r="J16" s="38">
        <f t="shared" si="3"/>
        <v>2</v>
      </c>
      <c r="K16" s="49" t="str">
        <f>D16</f>
        <v>B</v>
      </c>
      <c r="P16" s="282">
        <f>E16+(1/10000)</f>
        <v>0.75009999999999999</v>
      </c>
      <c r="V16" s="283">
        <f t="shared" si="4"/>
        <v>0.75009999999999999</v>
      </c>
      <c r="W16" s="38">
        <f t="shared" si="5"/>
        <v>2</v>
      </c>
    </row>
    <row r="17" spans="1:23" x14ac:dyDescent="0.2">
      <c r="A17" s="387"/>
      <c r="B17" s="388"/>
      <c r="C17" s="422"/>
      <c r="D17" s="286" t="s">
        <v>4</v>
      </c>
      <c r="E17" s="437">
        <v>0.15</v>
      </c>
      <c r="I17" s="284"/>
      <c r="J17" s="38">
        <f t="shared" si="3"/>
        <v>5</v>
      </c>
      <c r="K17" s="49" t="str">
        <f>D17</f>
        <v>R</v>
      </c>
      <c r="P17" s="282">
        <f>E17+(1/10000000)</f>
        <v>0.1500001</v>
      </c>
      <c r="V17" s="283">
        <f t="shared" si="4"/>
        <v>0.1500001</v>
      </c>
      <c r="W17" s="38">
        <f t="shared" si="5"/>
        <v>5</v>
      </c>
    </row>
    <row r="18" spans="1:23" x14ac:dyDescent="0.2">
      <c r="A18" s="387"/>
      <c r="B18" s="388"/>
      <c r="C18" s="422"/>
      <c r="D18" s="287" t="s">
        <v>5</v>
      </c>
      <c r="E18" s="437">
        <v>0.35</v>
      </c>
      <c r="G18" s="299" t="str">
        <f>VLOOKUP(G14,LibProfils,6,FALSE)</f>
        <v>WB.u</v>
      </c>
      <c r="H18" s="299"/>
      <c r="I18" s="307"/>
      <c r="J18" s="38">
        <f t="shared" si="3"/>
        <v>4</v>
      </c>
      <c r="K18" s="49" t="str">
        <f>D18</f>
        <v>G</v>
      </c>
      <c r="P18" s="282">
        <f>E18+(1/1000000)</f>
        <v>0.35000099999999995</v>
      </c>
      <c r="V18" s="283">
        <f t="shared" si="4"/>
        <v>0.35000099999999995</v>
      </c>
      <c r="W18" s="38">
        <f t="shared" si="5"/>
        <v>4</v>
      </c>
    </row>
    <row r="19" spans="1:23" x14ac:dyDescent="0.2">
      <c r="A19" s="387"/>
      <c r="B19" s="388"/>
      <c r="C19" s="422"/>
      <c r="D19" s="287"/>
      <c r="E19" s="287"/>
      <c r="G19" s="299" t="str">
        <f>VLOOKUP(G18,LibProfils,4,FALSE)</f>
        <v>avoir une position de pouvoir -WB-</v>
      </c>
      <c r="H19" s="300"/>
      <c r="I19" s="308"/>
      <c r="K19" s="49"/>
      <c r="P19" s="282"/>
    </row>
    <row r="20" spans="1:23" x14ac:dyDescent="0.2">
      <c r="A20" s="387"/>
      <c r="B20" s="388"/>
      <c r="C20" s="422"/>
      <c r="D20" s="284"/>
      <c r="E20" s="434" t="str">
        <f>INT(SUM(E14:E19)*100)&amp;"/250"</f>
        <v>250/250</v>
      </c>
      <c r="G20" s="300" t="str">
        <f>VLOOKUP(G18,LibProfils,5,FALSE)</f>
        <v>exercer une place de pouvoir élevée</v>
      </c>
      <c r="H20" s="300"/>
      <c r="I20" s="308"/>
      <c r="K20" s="49"/>
      <c r="P20" s="282"/>
    </row>
    <row r="21" spans="1:23" s="291" customFormat="1" x14ac:dyDescent="0.2">
      <c r="A21" s="393"/>
      <c r="B21" s="394"/>
      <c r="C21" s="423"/>
      <c r="E21" s="438"/>
      <c r="G21" s="293"/>
      <c r="H21" s="293"/>
      <c r="L21" s="294"/>
      <c r="M21" s="294"/>
      <c r="N21" s="294"/>
      <c r="O21" s="294"/>
    </row>
    <row r="22" spans="1:23" s="303" customFormat="1" x14ac:dyDescent="0.2">
      <c r="A22" s="508"/>
      <c r="B22" s="509"/>
      <c r="C22" s="510"/>
      <c r="E22" s="439"/>
      <c r="G22" s="304"/>
      <c r="H22" s="304"/>
      <c r="L22" s="96"/>
      <c r="M22" s="96"/>
      <c r="N22" s="96"/>
      <c r="O22" s="96"/>
    </row>
    <row r="23" spans="1:23" x14ac:dyDescent="0.2">
      <c r="A23" s="511" t="str">
        <f>A4</f>
        <v>profil 1</v>
      </c>
      <c r="B23" s="512"/>
      <c r="C23" s="525">
        <v>1</v>
      </c>
      <c r="D23" s="56" t="str">
        <f>VLOOKUP(C23,$J$23:$W$27,2,FALSE)</f>
        <v>R</v>
      </c>
      <c r="E23" s="57">
        <f>VLOOKUP(C23,$J$23:$W$27,13,FALSE)</f>
        <v>0.81481492565204849</v>
      </c>
      <c r="G23" s="285" t="str">
        <f>usrProfil360(V23,V24,V25,V26,V27)</f>
        <v>RU G BW</v>
      </c>
      <c r="H23" s="285"/>
      <c r="I23" s="305"/>
      <c r="J23" s="38">
        <f>RANK(V23,$V$23:$V$27)</f>
        <v>5</v>
      </c>
      <c r="K23" s="56" t="str">
        <f>usrCode(L23)</f>
        <v>W</v>
      </c>
      <c r="L23" s="49" t="s">
        <v>0</v>
      </c>
      <c r="P23" s="95">
        <f>V4</f>
        <v>0.17272768707429983</v>
      </c>
      <c r="Q23" s="95">
        <f>V14</f>
        <v>0.80100000000000005</v>
      </c>
      <c r="R23" s="95"/>
      <c r="S23" s="95"/>
      <c r="T23" s="95"/>
      <c r="U23" s="95"/>
      <c r="V23" s="283">
        <f>P23</f>
        <v>0.17272768707429983</v>
      </c>
      <c r="W23" s="38">
        <f>J23</f>
        <v>5</v>
      </c>
    </row>
    <row r="24" spans="1:23" x14ac:dyDescent="0.2">
      <c r="A24" s="523" t="str">
        <f>A5</f>
        <v>PP</v>
      </c>
      <c r="B24" s="514"/>
      <c r="C24" s="525">
        <v>2</v>
      </c>
      <c r="D24" s="56" t="str">
        <f t="shared" ref="D24:D27" si="6">VLOOKUP(C24,$J$23:$W$27,2,FALSE)</f>
        <v>U</v>
      </c>
      <c r="E24" s="57">
        <f t="shared" ref="E24:E27" si="7">VLOOKUP(C24,$J$23:$W$27,13,FALSE)</f>
        <v>0.70843344062194802</v>
      </c>
      <c r="G24" s="285" t="str">
        <f>VLOOKUP(G23,LibProfils,4,FALSE)</f>
        <v>vivre ses rêves (et vivre avec légèreté)</v>
      </c>
      <c r="I24" s="306"/>
      <c r="J24" s="38">
        <f t="shared" ref="J24:J27" si="8">RANK(V24,$V$23:$V$27)</f>
        <v>2</v>
      </c>
      <c r="K24" s="56" t="str">
        <f t="shared" ref="K24:K27" si="9">usrCode(L24&amp;M24)</f>
        <v>U</v>
      </c>
      <c r="L24" s="49" t="s">
        <v>3</v>
      </c>
      <c r="P24" s="95">
        <f t="shared" ref="P24:P27" si="10">V5</f>
        <v>0.70843344062194802</v>
      </c>
      <c r="Q24" s="95">
        <f t="shared" ref="Q24:Q27" si="11">V15</f>
        <v>0.4501</v>
      </c>
      <c r="R24" s="95"/>
      <c r="S24" s="95"/>
      <c r="T24" s="95"/>
      <c r="U24" s="95"/>
      <c r="V24" s="283">
        <f t="shared" ref="V24:V27" si="12">P24</f>
        <v>0.70843344062194802</v>
      </c>
      <c r="W24" s="38">
        <f t="shared" ref="W24:W27" si="13">J24</f>
        <v>2</v>
      </c>
    </row>
    <row r="25" spans="1:23" x14ac:dyDescent="0.2">
      <c r="A25" s="515"/>
      <c r="B25" s="512"/>
      <c r="C25" s="525">
        <v>3</v>
      </c>
      <c r="D25" s="56" t="str">
        <f t="shared" si="6"/>
        <v>G</v>
      </c>
      <c r="E25" s="57">
        <f t="shared" si="7"/>
        <v>0.58543977259499613</v>
      </c>
      <c r="G25" s="284" t="str">
        <f>VLOOKUP(G23,LibProfils,5,FALSE)</f>
        <v>laisser libre cours à son imagination (et mettre sa joie au commandes)</v>
      </c>
      <c r="I25" s="306"/>
      <c r="J25" s="38">
        <f t="shared" si="8"/>
        <v>4</v>
      </c>
      <c r="K25" s="56" t="str">
        <f t="shared" si="9"/>
        <v>B</v>
      </c>
      <c r="L25" s="49" t="s">
        <v>2</v>
      </c>
      <c r="P25" s="95">
        <f t="shared" si="10"/>
        <v>0.24515359698506345</v>
      </c>
      <c r="Q25" s="95">
        <f t="shared" si="11"/>
        <v>0.75009999999999999</v>
      </c>
      <c r="R25" s="95"/>
      <c r="S25" s="95"/>
      <c r="T25" s="95"/>
      <c r="U25" s="95"/>
      <c r="V25" s="283">
        <f t="shared" si="12"/>
        <v>0.24515359698506345</v>
      </c>
      <c r="W25" s="38">
        <f t="shared" si="13"/>
        <v>4</v>
      </c>
    </row>
    <row r="26" spans="1:23" x14ac:dyDescent="0.2">
      <c r="A26" s="516"/>
      <c r="B26" s="517"/>
      <c r="C26" s="525">
        <v>4</v>
      </c>
      <c r="D26" s="56" t="str">
        <f t="shared" si="6"/>
        <v>B</v>
      </c>
      <c r="E26" s="57">
        <f t="shared" si="7"/>
        <v>0.24515359698506345</v>
      </c>
      <c r="I26" s="309"/>
      <c r="J26" s="38">
        <f t="shared" si="8"/>
        <v>1</v>
      </c>
      <c r="K26" s="56" t="str">
        <f t="shared" si="9"/>
        <v>R</v>
      </c>
      <c r="L26" s="49" t="s">
        <v>4</v>
      </c>
      <c r="P26" s="95">
        <f t="shared" si="10"/>
        <v>0.81481492565204849</v>
      </c>
      <c r="Q26" s="95">
        <f t="shared" si="11"/>
        <v>0.1500001</v>
      </c>
      <c r="R26" s="95"/>
      <c r="S26" s="95"/>
      <c r="T26" s="95"/>
      <c r="U26" s="95"/>
      <c r="V26" s="283">
        <f t="shared" si="12"/>
        <v>0.81481492565204849</v>
      </c>
      <c r="W26" s="38">
        <f t="shared" si="13"/>
        <v>1</v>
      </c>
    </row>
    <row r="27" spans="1:23" x14ac:dyDescent="0.2">
      <c r="A27" s="516"/>
      <c r="B27" s="512"/>
      <c r="C27" s="525">
        <v>5</v>
      </c>
      <c r="D27" s="56" t="str">
        <f t="shared" si="6"/>
        <v>W</v>
      </c>
      <c r="E27" s="57">
        <f t="shared" si="7"/>
        <v>0.17272768707429983</v>
      </c>
      <c r="G27" s="299" t="str">
        <f>VLOOKUP(G23,LibProfils,6,FALSE)</f>
        <v>UR.g</v>
      </c>
      <c r="H27" s="299"/>
      <c r="I27" s="307"/>
      <c r="J27" s="38">
        <f t="shared" si="8"/>
        <v>3</v>
      </c>
      <c r="K27" s="56" t="str">
        <f t="shared" si="9"/>
        <v>G</v>
      </c>
      <c r="L27" s="49" t="s">
        <v>5</v>
      </c>
      <c r="P27" s="95">
        <f t="shared" si="10"/>
        <v>0.58543977259499613</v>
      </c>
      <c r="Q27" s="95">
        <f t="shared" si="11"/>
        <v>0.35000099999999995</v>
      </c>
      <c r="R27" s="95"/>
      <c r="S27" s="95"/>
      <c r="T27" s="95"/>
      <c r="U27" s="95"/>
      <c r="V27" s="283">
        <f t="shared" si="12"/>
        <v>0.58543977259499613</v>
      </c>
      <c r="W27" s="38">
        <f t="shared" si="13"/>
        <v>3</v>
      </c>
    </row>
    <row r="28" spans="1:23" x14ac:dyDescent="0.2">
      <c r="A28" s="511"/>
      <c r="B28" s="512"/>
      <c r="C28" s="518"/>
      <c r="D28" s="287"/>
      <c r="G28" s="299" t="str">
        <f>VLOOKUP(G27,LibProfils,4,FALSE)</f>
        <v>vivre ses rêves</v>
      </c>
      <c r="H28" s="300"/>
      <c r="I28" s="308"/>
    </row>
    <row r="29" spans="1:23" x14ac:dyDescent="0.2">
      <c r="A29" s="511"/>
      <c r="B29" s="512"/>
      <c r="C29" s="518"/>
      <c r="D29" s="287"/>
      <c r="G29" s="300" t="str">
        <f>VLOOKUP(G27,LibProfils,5,FALSE)</f>
        <v>laisser libre cours à son imagination</v>
      </c>
      <c r="H29" s="300"/>
      <c r="I29" s="308"/>
    </row>
    <row r="30" spans="1:23" x14ac:dyDescent="0.2">
      <c r="A30" s="511"/>
      <c r="B30" s="512"/>
      <c r="C30" s="518"/>
      <c r="D30" s="287"/>
    </row>
    <row r="31" spans="1:23" x14ac:dyDescent="0.2">
      <c r="A31" s="511"/>
      <c r="B31" s="512"/>
      <c r="C31" s="518"/>
      <c r="D31" s="287"/>
    </row>
    <row r="32" spans="1:23" x14ac:dyDescent="0.2">
      <c r="A32" s="511"/>
      <c r="B32" s="512"/>
      <c r="C32" s="518"/>
      <c r="D32" s="287"/>
    </row>
    <row r="33" spans="1:23" x14ac:dyDescent="0.2">
      <c r="A33" s="511" t="str">
        <f>A14</f>
        <v>profil 2</v>
      </c>
      <c r="B33" s="512"/>
      <c r="C33" s="526">
        <v>1</v>
      </c>
      <c r="D33" s="56" t="str">
        <f>VLOOKUP(C33,$J$33:$W$37,2,FALSE)</f>
        <v>W</v>
      </c>
      <c r="E33" s="57">
        <f>VLOOKUP(C33,$J$33:$W$37,13,FALSE)</f>
        <v>0.80100000000000005</v>
      </c>
      <c r="G33" s="285" t="str">
        <f>usrProfil360(V33,V34,V35,V36,V37)</f>
        <v>WB U GR</v>
      </c>
      <c r="H33" s="285"/>
      <c r="I33" s="305"/>
      <c r="J33" s="38">
        <f>RANK(V33,$V$33:$V$37)</f>
        <v>1</v>
      </c>
      <c r="K33" s="56" t="str">
        <f>usrCode(L33)</f>
        <v>W</v>
      </c>
      <c r="L33" s="49" t="s">
        <v>0</v>
      </c>
      <c r="P33" s="95">
        <f>V4</f>
        <v>0.17272768707429983</v>
      </c>
      <c r="Q33" s="95">
        <f>V14</f>
        <v>0.80100000000000005</v>
      </c>
      <c r="R33" s="95"/>
      <c r="S33" s="95"/>
      <c r="T33" s="95"/>
      <c r="U33" s="95"/>
      <c r="V33" s="283">
        <f>Q33</f>
        <v>0.80100000000000005</v>
      </c>
      <c r="W33" s="38">
        <f>J33</f>
        <v>1</v>
      </c>
    </row>
    <row r="34" spans="1:23" x14ac:dyDescent="0.2">
      <c r="A34" s="524" t="str">
        <f>A15</f>
        <v>employeur</v>
      </c>
      <c r="B34" s="514"/>
      <c r="C34" s="526">
        <v>2</v>
      </c>
      <c r="D34" s="56" t="str">
        <f t="shared" ref="D34:D37" si="14">VLOOKUP(C34,$J$33:$W$37,2,FALSE)</f>
        <v>B</v>
      </c>
      <c r="E34" s="57">
        <f t="shared" ref="E34:E37" si="15">VLOOKUP(C34,$J$33:$W$37,13,FALSE)</f>
        <v>0.75009999999999999</v>
      </c>
      <c r="G34" s="285" t="str">
        <f>VLOOKUP(G33,LibProfils,4,FALSE)</f>
        <v>avoir une position de pouvoir -WB- (et structurer le monde -WU-)</v>
      </c>
      <c r="I34" s="306"/>
      <c r="J34" s="38">
        <f t="shared" ref="J34:J37" si="16">RANK(V34,$V$33:$V$37)</f>
        <v>3</v>
      </c>
      <c r="K34" s="56" t="str">
        <f t="shared" ref="K34:K37" si="17">usrCode(L34&amp;M34)</f>
        <v>U</v>
      </c>
      <c r="L34" s="49" t="s">
        <v>3</v>
      </c>
      <c r="P34" s="95">
        <f t="shared" ref="P34:P37" si="18">V5</f>
        <v>0.70843344062194802</v>
      </c>
      <c r="Q34" s="95">
        <f t="shared" ref="Q34:Q37" si="19">V15</f>
        <v>0.4501</v>
      </c>
      <c r="R34" s="95"/>
      <c r="S34" s="95"/>
      <c r="T34" s="95"/>
      <c r="U34" s="95"/>
      <c r="V34" s="283">
        <f t="shared" ref="V34:V37" si="20">Q34</f>
        <v>0.4501</v>
      </c>
      <c r="W34" s="38">
        <f t="shared" ref="W34:W37" si="21">J34</f>
        <v>3</v>
      </c>
    </row>
    <row r="35" spans="1:23" x14ac:dyDescent="0.2">
      <c r="A35" s="519"/>
      <c r="B35" s="512"/>
      <c r="C35" s="526">
        <v>3</v>
      </c>
      <c r="D35" s="56" t="str">
        <f t="shared" si="14"/>
        <v>U</v>
      </c>
      <c r="E35" s="57">
        <f t="shared" si="15"/>
        <v>0.4501</v>
      </c>
      <c r="F35" s="58"/>
      <c r="G35" s="284" t="str">
        <f>VLOOKUP(G33,LibProfils,5,FALSE)</f>
        <v>exercer une place de pouvoir élevée (et travailler au bon ordre du monde)</v>
      </c>
      <c r="I35" s="306"/>
      <c r="J35" s="38">
        <f t="shared" si="16"/>
        <v>2</v>
      </c>
      <c r="K35" s="56" t="str">
        <f t="shared" si="17"/>
        <v>B</v>
      </c>
      <c r="L35" s="49" t="s">
        <v>2</v>
      </c>
      <c r="P35" s="95">
        <f t="shared" si="18"/>
        <v>0.24515359698506345</v>
      </c>
      <c r="Q35" s="95">
        <f t="shared" si="19"/>
        <v>0.75009999999999999</v>
      </c>
      <c r="R35" s="95"/>
      <c r="S35" s="95"/>
      <c r="T35" s="95"/>
      <c r="U35" s="95"/>
      <c r="V35" s="283">
        <f t="shared" si="20"/>
        <v>0.75009999999999999</v>
      </c>
      <c r="W35" s="38">
        <f t="shared" si="21"/>
        <v>2</v>
      </c>
    </row>
    <row r="36" spans="1:23" x14ac:dyDescent="0.2">
      <c r="A36" s="516"/>
      <c r="B36" s="517"/>
      <c r="C36" s="526">
        <v>4</v>
      </c>
      <c r="D36" s="56" t="str">
        <f t="shared" si="14"/>
        <v>G</v>
      </c>
      <c r="E36" s="57">
        <f t="shared" si="15"/>
        <v>0.35000099999999995</v>
      </c>
      <c r="F36" s="58"/>
      <c r="I36" s="284"/>
      <c r="J36" s="38">
        <f t="shared" si="16"/>
        <v>5</v>
      </c>
      <c r="K36" s="56" t="str">
        <f t="shared" si="17"/>
        <v>R</v>
      </c>
      <c r="L36" s="49" t="s">
        <v>4</v>
      </c>
      <c r="P36" s="95">
        <f t="shared" si="18"/>
        <v>0.81481492565204849</v>
      </c>
      <c r="Q36" s="95">
        <f t="shared" si="19"/>
        <v>0.1500001</v>
      </c>
      <c r="R36" s="95"/>
      <c r="S36" s="95"/>
      <c r="T36" s="95"/>
      <c r="U36" s="95"/>
      <c r="V36" s="283">
        <f t="shared" si="20"/>
        <v>0.1500001</v>
      </c>
      <c r="W36" s="38">
        <f t="shared" si="21"/>
        <v>5</v>
      </c>
    </row>
    <row r="37" spans="1:23" x14ac:dyDescent="0.2">
      <c r="A37" s="516"/>
      <c r="B37" s="512"/>
      <c r="C37" s="526">
        <v>5</v>
      </c>
      <c r="D37" s="56" t="str">
        <f t="shared" si="14"/>
        <v>R</v>
      </c>
      <c r="E37" s="57">
        <f t="shared" si="15"/>
        <v>0.1500001</v>
      </c>
      <c r="G37" s="299" t="str">
        <f>VLOOKUP(G33,LibProfils,6,FALSE)</f>
        <v>WB.u</v>
      </c>
      <c r="H37" s="299"/>
      <c r="I37" s="307"/>
      <c r="J37" s="38">
        <f t="shared" si="16"/>
        <v>4</v>
      </c>
      <c r="K37" s="56" t="str">
        <f t="shared" si="17"/>
        <v>G</v>
      </c>
      <c r="L37" s="49" t="s">
        <v>5</v>
      </c>
      <c r="P37" s="95">
        <f t="shared" si="18"/>
        <v>0.58543977259499613</v>
      </c>
      <c r="Q37" s="95">
        <f t="shared" si="19"/>
        <v>0.35000099999999995</v>
      </c>
      <c r="R37" s="95"/>
      <c r="S37" s="95"/>
      <c r="T37" s="95"/>
      <c r="U37" s="95"/>
      <c r="V37" s="283">
        <f t="shared" si="20"/>
        <v>0.35000099999999995</v>
      </c>
      <c r="W37" s="38">
        <f t="shared" si="21"/>
        <v>4</v>
      </c>
    </row>
    <row r="38" spans="1:23" x14ac:dyDescent="0.2">
      <c r="A38" s="511"/>
      <c r="B38" s="512"/>
      <c r="C38" s="518"/>
      <c r="D38" s="287"/>
      <c r="G38" s="299" t="str">
        <f>VLOOKUP(G37,LibProfils,4,FALSE)</f>
        <v>avoir une position de pouvoir -WB-</v>
      </c>
      <c r="H38" s="300"/>
      <c r="I38" s="308"/>
    </row>
    <row r="39" spans="1:23" x14ac:dyDescent="0.2">
      <c r="A39" s="511"/>
      <c r="B39" s="512"/>
      <c r="C39" s="518"/>
      <c r="D39" s="287"/>
      <c r="G39" s="300" t="str">
        <f>VLOOKUP(G37,LibProfils,5,FALSE)</f>
        <v>exercer une place de pouvoir élevée</v>
      </c>
      <c r="H39" s="300"/>
      <c r="I39" s="308"/>
    </row>
    <row r="40" spans="1:23" x14ac:dyDescent="0.2">
      <c r="A40" s="511"/>
      <c r="B40" s="512"/>
      <c r="C40" s="518"/>
      <c r="D40" s="287"/>
    </row>
    <row r="41" spans="1:23" x14ac:dyDescent="0.2">
      <c r="A41" s="511"/>
      <c r="B41" s="512"/>
      <c r="C41" s="518"/>
      <c r="D41" s="287"/>
    </row>
    <row r="42" spans="1:23" x14ac:dyDescent="0.2">
      <c r="A42" s="511"/>
      <c r="B42" s="512"/>
      <c r="C42" s="518"/>
      <c r="D42" s="287"/>
    </row>
    <row r="43" spans="1:23" x14ac:dyDescent="0.2">
      <c r="A43" s="511" t="s">
        <v>387</v>
      </c>
      <c r="B43" s="512"/>
      <c r="C43" s="513">
        <v>1</v>
      </c>
      <c r="D43" s="56" t="str">
        <f>VLOOKUP(C43,$J$43:$X$47,2,FALSE)</f>
        <v>U</v>
      </c>
      <c r="E43" s="57">
        <f>VLOOKUP(C43,$J$43:$X$47,13,FALSE)</f>
        <v>0.57926672031097404</v>
      </c>
      <c r="G43" s="285" t="str">
        <f>usrProfil360(V43,V44,V45,V46,V47)</f>
        <v>U BW RG</v>
      </c>
      <c r="H43" s="285"/>
      <c r="I43" s="305"/>
      <c r="J43" s="38">
        <f>RANK(V43,$V$43:$V$47)</f>
        <v>3</v>
      </c>
      <c r="K43" s="56" t="str">
        <f>usrCode(L43)</f>
        <v>W</v>
      </c>
      <c r="L43" s="49" t="s">
        <v>0</v>
      </c>
      <c r="P43" s="95">
        <f>V4</f>
        <v>0.17272768707429983</v>
      </c>
      <c r="Q43" s="95">
        <f>V14</f>
        <v>0.80100000000000005</v>
      </c>
      <c r="R43" s="95"/>
      <c r="S43" s="95"/>
      <c r="T43" s="95"/>
      <c r="U43" s="95"/>
      <c r="V43" s="283">
        <f>AVERAGE(P43,Q43)</f>
        <v>0.48686384353714995</v>
      </c>
      <c r="W43" s="38">
        <f>J43</f>
        <v>3</v>
      </c>
    </row>
    <row r="44" spans="1:23" x14ac:dyDescent="0.2">
      <c r="A44" s="519" t="s">
        <v>449</v>
      </c>
      <c r="B44" s="514"/>
      <c r="C44" s="513">
        <v>2</v>
      </c>
      <c r="D44" s="56" t="str">
        <f>VLOOKUP(C44,$J$43:$X$47,2,FALSE)</f>
        <v>B</v>
      </c>
      <c r="E44" s="57">
        <f>VLOOKUP(C44,$J$43:$X$47,13,FALSE)</f>
        <v>0.49762679849253172</v>
      </c>
      <c r="G44" s="285" t="str">
        <f>VLOOKUP(G43,LibProfils,4,FALSE)</f>
        <v>être omniscient -U- (et réussir coûte que coûte -UB-)</v>
      </c>
      <c r="I44" s="306"/>
      <c r="J44" s="38">
        <f>RANK(V44,$V$43:$V$47)</f>
        <v>1</v>
      </c>
      <c r="K44" s="56" t="str">
        <f t="shared" ref="K44:K47" si="22">usrCode(L44&amp;M44)</f>
        <v>U</v>
      </c>
      <c r="L44" s="49" t="s">
        <v>3</v>
      </c>
      <c r="P44" s="95">
        <f>V5</f>
        <v>0.70843344062194802</v>
      </c>
      <c r="Q44" s="95">
        <f>V15</f>
        <v>0.4501</v>
      </c>
      <c r="R44" s="95"/>
      <c r="S44" s="95"/>
      <c r="T44" s="95"/>
      <c r="U44" s="95"/>
      <c r="V44" s="283">
        <f t="shared" ref="V44:V47" si="23">AVERAGE(P44,Q44)</f>
        <v>0.57926672031097404</v>
      </c>
      <c r="W44" s="38">
        <f t="shared" ref="W44:W47" si="24">J44</f>
        <v>1</v>
      </c>
    </row>
    <row r="45" spans="1:23" x14ac:dyDescent="0.2">
      <c r="A45" s="1500" t="s">
        <v>454</v>
      </c>
      <c r="B45" s="512"/>
      <c r="C45" s="513">
        <v>3</v>
      </c>
      <c r="D45" s="56" t="str">
        <f>VLOOKUP(C45,$J$43:$X$47,2,FALSE)</f>
        <v>W</v>
      </c>
      <c r="E45" s="57">
        <f>VLOOKUP(C45,$J$43:$X$47,13,FALSE)</f>
        <v>0.48686384353714995</v>
      </c>
      <c r="F45" s="58"/>
      <c r="G45" s="284" t="str">
        <f>VLOOKUP(G43,LibProfils,5,FALSE)</f>
        <v>savoir ce qu'il y a à savoir (et atteindre ses objectifs avec fermeté)</v>
      </c>
      <c r="I45" s="306"/>
      <c r="J45" s="38">
        <f>RANK(V45,$V$43:$V$47)</f>
        <v>2</v>
      </c>
      <c r="K45" s="56" t="str">
        <f t="shared" si="22"/>
        <v>B</v>
      </c>
      <c r="L45" s="49" t="s">
        <v>2</v>
      </c>
      <c r="P45" s="95">
        <f>V6</f>
        <v>0.24515359698506345</v>
      </c>
      <c r="Q45" s="95">
        <f>V16</f>
        <v>0.75009999999999999</v>
      </c>
      <c r="R45" s="95"/>
      <c r="S45" s="95"/>
      <c r="T45" s="95"/>
      <c r="U45" s="95"/>
      <c r="V45" s="283">
        <f t="shared" si="23"/>
        <v>0.49762679849253172</v>
      </c>
      <c r="W45" s="38">
        <f t="shared" si="24"/>
        <v>2</v>
      </c>
    </row>
    <row r="46" spans="1:23" x14ac:dyDescent="0.2">
      <c r="A46" s="516"/>
      <c r="B46" s="517"/>
      <c r="C46" s="513">
        <v>4</v>
      </c>
      <c r="D46" s="56" t="str">
        <f>VLOOKUP(C46,$J$43:$X$47,2,FALSE)</f>
        <v>R</v>
      </c>
      <c r="E46" s="57">
        <f>VLOOKUP(C46,$J$43:$X$47,13,FALSE)</f>
        <v>0.48240751282602423</v>
      </c>
      <c r="F46" s="58"/>
      <c r="I46" s="284"/>
      <c r="J46" s="38">
        <f>RANK(V46,$V$43:$V$47)</f>
        <v>4</v>
      </c>
      <c r="K46" s="56" t="str">
        <f t="shared" si="22"/>
        <v>R</v>
      </c>
      <c r="L46" s="49" t="s">
        <v>4</v>
      </c>
      <c r="P46" s="95">
        <f>V7</f>
        <v>0.81481492565204849</v>
      </c>
      <c r="Q46" s="95">
        <f>V17</f>
        <v>0.1500001</v>
      </c>
      <c r="R46" s="95"/>
      <c r="S46" s="95"/>
      <c r="T46" s="95"/>
      <c r="U46" s="95"/>
      <c r="V46" s="283">
        <f t="shared" si="23"/>
        <v>0.48240751282602423</v>
      </c>
      <c r="W46" s="38">
        <f t="shared" si="24"/>
        <v>4</v>
      </c>
    </row>
    <row r="47" spans="1:23" x14ac:dyDescent="0.2">
      <c r="A47" s="516"/>
      <c r="B47" s="512"/>
      <c r="C47" s="513">
        <v>5</v>
      </c>
      <c r="D47" s="56" t="str">
        <f>VLOOKUP(C47,$J$43:$X$47,2,FALSE)</f>
        <v>G</v>
      </c>
      <c r="E47" s="57">
        <f>VLOOKUP(C47,$J$43:$X$47,13,FALSE)</f>
        <v>0.46772038629749801</v>
      </c>
      <c r="G47" s="299" t="str">
        <f>VLOOKUP(G43,LibProfils,6,FALSE)</f>
        <v>U.wb</v>
      </c>
      <c r="H47" s="299"/>
      <c r="I47" s="307"/>
      <c r="J47" s="38">
        <f>RANK(V47,$V$43:$V$47)</f>
        <v>5</v>
      </c>
      <c r="K47" s="56" t="str">
        <f t="shared" si="22"/>
        <v>G</v>
      </c>
      <c r="L47" s="49" t="s">
        <v>5</v>
      </c>
      <c r="P47" s="95">
        <f>V8</f>
        <v>0.58543977259499613</v>
      </c>
      <c r="Q47" s="95">
        <f>V18</f>
        <v>0.35000099999999995</v>
      </c>
      <c r="R47" s="95"/>
      <c r="S47" s="95"/>
      <c r="T47" s="95"/>
      <c r="U47" s="95"/>
      <c r="V47" s="283">
        <f t="shared" si="23"/>
        <v>0.46772038629749801</v>
      </c>
      <c r="W47" s="38">
        <f t="shared" si="24"/>
        <v>5</v>
      </c>
    </row>
    <row r="48" spans="1:23" x14ac:dyDescent="0.2">
      <c r="A48" s="511"/>
      <c r="B48" s="512"/>
      <c r="C48" s="518"/>
      <c r="D48" s="287"/>
      <c r="G48" s="299" t="str">
        <f>VLOOKUP(G47,LibProfils,4,FALSE)</f>
        <v>être omniscient -U-</v>
      </c>
      <c r="H48" s="300"/>
      <c r="I48" s="308"/>
    </row>
    <row r="49" spans="1:23" x14ac:dyDescent="0.2">
      <c r="A49" s="511"/>
      <c r="B49" s="512"/>
      <c r="C49" s="518"/>
      <c r="D49" s="287"/>
      <c r="G49" s="300" t="str">
        <f>VLOOKUP(G47,LibProfils,5,FALSE)</f>
        <v>savoir ce qu'il y a à savoir</v>
      </c>
      <c r="H49" s="300"/>
      <c r="I49" s="308"/>
    </row>
    <row r="50" spans="1:23" x14ac:dyDescent="0.2">
      <c r="A50" s="511"/>
      <c r="B50" s="512"/>
      <c r="C50" s="518"/>
      <c r="D50" s="287"/>
    </row>
    <row r="51" spans="1:23" x14ac:dyDescent="0.2">
      <c r="A51" s="511"/>
      <c r="B51" s="512"/>
      <c r="C51" s="518"/>
      <c r="D51" s="287"/>
    </row>
    <row r="52" spans="1:23" x14ac:dyDescent="0.2">
      <c r="A52" s="511"/>
      <c r="B52" s="512"/>
      <c r="C52" s="518"/>
      <c r="D52" s="287"/>
    </row>
    <row r="53" spans="1:23" x14ac:dyDescent="0.2">
      <c r="A53" s="511" t="s">
        <v>388</v>
      </c>
      <c r="B53" s="512"/>
      <c r="C53" s="513">
        <v>1</v>
      </c>
      <c r="D53" s="56" t="str">
        <f>VLOOKUP(C53,$J$53:$X$57,2,FALSE)</f>
        <v>U</v>
      </c>
      <c r="E53" s="57">
        <f>VLOOKUP(C53,$J$53:$X$57,13,FALSE)</f>
        <v>0.4501</v>
      </c>
      <c r="G53" s="285" t="str">
        <f>usrProfil360(V53,V54,V55,V56,V57)</f>
        <v>UG B WR</v>
      </c>
      <c r="H53" s="285"/>
      <c r="I53" s="305"/>
      <c r="J53" s="38">
        <f>RANK(V53,$V$53:$V$57)</f>
        <v>4</v>
      </c>
      <c r="K53" s="56" t="str">
        <f>usrCode(L53)</f>
        <v>W</v>
      </c>
      <c r="L53" s="49" t="s">
        <v>0</v>
      </c>
      <c r="P53" s="95">
        <f>V4</f>
        <v>0.17272768707429983</v>
      </c>
      <c r="Q53" s="95">
        <f>V14</f>
        <v>0.80100000000000005</v>
      </c>
      <c r="R53" s="95"/>
      <c r="S53" s="95"/>
      <c r="T53" s="95"/>
      <c r="U53" s="95"/>
      <c r="V53" s="283">
        <f>MIN(P53,Q53)</f>
        <v>0.17272768707429983</v>
      </c>
      <c r="W53" s="38">
        <f>J53</f>
        <v>4</v>
      </c>
    </row>
    <row r="54" spans="1:23" x14ac:dyDescent="0.2">
      <c r="A54" s="519" t="s">
        <v>450</v>
      </c>
      <c r="B54" s="514"/>
      <c r="C54" s="513">
        <v>2</v>
      </c>
      <c r="D54" s="56" t="str">
        <f>VLOOKUP(C54,$J$53:$X$57,2,FALSE)</f>
        <v>G</v>
      </c>
      <c r="E54" s="57">
        <f>VLOOKUP(C54,$J$53:$X$57,13,FALSE)</f>
        <v>0.35000099999999995</v>
      </c>
      <c r="G54" s="285" t="str">
        <f>VLOOKUP(G53,LibProfils,4,FALSE)</f>
        <v>vivre avec dextérité (et réaliser ses ambitions)</v>
      </c>
      <c r="I54" s="306"/>
      <c r="J54" s="38">
        <f t="shared" ref="J54:J57" si="25">RANK(V54,$V$53:$V$57)</f>
        <v>1</v>
      </c>
      <c r="K54" s="56" t="str">
        <f t="shared" ref="K54:K57" si="26">usrCode(L54&amp;M54)</f>
        <v>U</v>
      </c>
      <c r="L54" s="49" t="s">
        <v>3</v>
      </c>
      <c r="P54" s="95">
        <f>V5</f>
        <v>0.70843344062194802</v>
      </c>
      <c r="Q54" s="95">
        <f>V15</f>
        <v>0.4501</v>
      </c>
      <c r="R54" s="95"/>
      <c r="S54" s="95"/>
      <c r="T54" s="95"/>
      <c r="U54" s="95"/>
      <c r="V54" s="283">
        <f t="shared" ref="V54:V57" si="27">MIN(P54,Q54)</f>
        <v>0.4501</v>
      </c>
      <c r="W54" s="38">
        <f t="shared" ref="W54:W57" si="28">J54</f>
        <v>1</v>
      </c>
    </row>
    <row r="55" spans="1:23" x14ac:dyDescent="0.2">
      <c r="A55" s="519" t="s">
        <v>455</v>
      </c>
      <c r="B55" s="512"/>
      <c r="C55" s="513">
        <v>3</v>
      </c>
      <c r="D55" s="56" t="str">
        <f>VLOOKUP(C55,$J$53:$X$57,2,FALSE)</f>
        <v>B</v>
      </c>
      <c r="E55" s="57">
        <f>VLOOKUP(C55,$J$53:$X$57,13,FALSE)</f>
        <v>0.24515359698506345</v>
      </c>
      <c r="G55" s="284" t="str">
        <f>VLOOKUP(G53,LibProfils,5,FALSE)</f>
        <v>être le roi de l'adaptation (et atteindre ses objectifs avec discipline)</v>
      </c>
      <c r="I55" s="306"/>
      <c r="J55" s="38">
        <f t="shared" si="25"/>
        <v>3</v>
      </c>
      <c r="K55" s="56" t="str">
        <f t="shared" si="26"/>
        <v>B</v>
      </c>
      <c r="L55" s="49" t="s">
        <v>2</v>
      </c>
      <c r="P55" s="95">
        <f>V6</f>
        <v>0.24515359698506345</v>
      </c>
      <c r="Q55" s="95">
        <f>V16</f>
        <v>0.75009999999999999</v>
      </c>
      <c r="R55" s="95"/>
      <c r="S55" s="95"/>
      <c r="T55" s="95"/>
      <c r="U55" s="95"/>
      <c r="V55" s="283">
        <f t="shared" si="27"/>
        <v>0.24515359698506345</v>
      </c>
      <c r="W55" s="38">
        <f t="shared" si="28"/>
        <v>3</v>
      </c>
    </row>
    <row r="56" spans="1:23" x14ac:dyDescent="0.2">
      <c r="A56" s="516">
        <f>AVERAGE(E53:E57)</f>
        <v>0.27359647681187266</v>
      </c>
      <c r="B56" s="517"/>
      <c r="C56" s="513">
        <v>4</v>
      </c>
      <c r="D56" s="56" t="str">
        <f>VLOOKUP(C56,$J$53:$X$57,2,FALSE)</f>
        <v>W</v>
      </c>
      <c r="E56" s="57">
        <f>VLOOKUP(C56,$J$53:$X$57,13,FALSE)</f>
        <v>0.17272768707429983</v>
      </c>
      <c r="I56" s="309"/>
      <c r="J56" s="38">
        <f t="shared" si="25"/>
        <v>5</v>
      </c>
      <c r="K56" s="56" t="str">
        <f t="shared" si="26"/>
        <v>R</v>
      </c>
      <c r="L56" s="49" t="s">
        <v>4</v>
      </c>
      <c r="P56" s="95">
        <f>V7</f>
        <v>0.81481492565204849</v>
      </c>
      <c r="Q56" s="95">
        <f>V17</f>
        <v>0.1500001</v>
      </c>
      <c r="R56" s="95"/>
      <c r="S56" s="95"/>
      <c r="T56" s="95"/>
      <c r="U56" s="95"/>
      <c r="V56" s="283">
        <f t="shared" si="27"/>
        <v>0.1500001</v>
      </c>
      <c r="W56" s="38">
        <f t="shared" si="28"/>
        <v>5</v>
      </c>
    </row>
    <row r="57" spans="1:23" x14ac:dyDescent="0.2">
      <c r="A57" s="516"/>
      <c r="B57" s="512"/>
      <c r="C57" s="513">
        <v>5</v>
      </c>
      <c r="D57" s="56" t="str">
        <f>VLOOKUP(C57,$J$53:$X$57,2,FALSE)</f>
        <v>R</v>
      </c>
      <c r="E57" s="57">
        <f>VLOOKUP(C57,$J$53:$X$57,13,FALSE)</f>
        <v>0.1500001</v>
      </c>
      <c r="G57" s="299" t="str">
        <f>VLOOKUP(G53,LibProfils,6,FALSE)</f>
        <v>GU.b</v>
      </c>
      <c r="H57" s="299"/>
      <c r="I57" s="307"/>
      <c r="J57" s="38">
        <f t="shared" si="25"/>
        <v>2</v>
      </c>
      <c r="K57" s="56" t="str">
        <f t="shared" si="26"/>
        <v>G</v>
      </c>
      <c r="L57" s="49" t="s">
        <v>5</v>
      </c>
      <c r="P57" s="95">
        <f>V8</f>
        <v>0.58543977259499613</v>
      </c>
      <c r="Q57" s="95">
        <f>V18</f>
        <v>0.35000099999999995</v>
      </c>
      <c r="R57" s="95"/>
      <c r="S57" s="95"/>
      <c r="T57" s="95"/>
      <c r="U57" s="95"/>
      <c r="V57" s="283">
        <f t="shared" si="27"/>
        <v>0.35000099999999995</v>
      </c>
      <c r="W57" s="38">
        <f t="shared" si="28"/>
        <v>2</v>
      </c>
    </row>
    <row r="58" spans="1:23" x14ac:dyDescent="0.2">
      <c r="A58" s="511"/>
      <c r="B58" s="512"/>
      <c r="C58" s="518"/>
      <c r="D58" s="287"/>
      <c r="G58" s="299" t="str">
        <f>VLOOKUP(G57,LibProfils,4,FALSE)</f>
        <v>vivre avec dextérité</v>
      </c>
      <c r="H58" s="300"/>
      <c r="I58" s="308"/>
    </row>
    <row r="59" spans="1:23" x14ac:dyDescent="0.2">
      <c r="A59" s="511"/>
      <c r="B59" s="512"/>
      <c r="C59" s="518"/>
      <c r="D59" s="287"/>
      <c r="G59" s="300" t="str">
        <f>VLOOKUP(G57,LibProfils,5,FALSE)</f>
        <v>être le roi de l'adaptation</v>
      </c>
      <c r="H59" s="300"/>
      <c r="I59" s="308"/>
    </row>
    <row r="60" spans="1:23" x14ac:dyDescent="0.2">
      <c r="A60" s="511"/>
      <c r="B60" s="512"/>
      <c r="C60" s="518"/>
      <c r="D60" s="287"/>
    </row>
    <row r="61" spans="1:23" x14ac:dyDescent="0.2">
      <c r="A61" s="511"/>
      <c r="B61" s="512"/>
      <c r="C61" s="518"/>
      <c r="D61" s="287"/>
    </row>
    <row r="62" spans="1:23" x14ac:dyDescent="0.2">
      <c r="A62" s="511"/>
      <c r="B62" s="512"/>
      <c r="C62" s="518"/>
      <c r="D62" s="287"/>
    </row>
    <row r="63" spans="1:23" x14ac:dyDescent="0.2">
      <c r="A63" s="511" t="s">
        <v>606</v>
      </c>
      <c r="B63" s="512"/>
      <c r="C63" s="513">
        <v>1</v>
      </c>
      <c r="D63" s="56" t="str">
        <f>VLOOKUP(C63,$J$63:$X$67,2,FALSE)</f>
        <v>R</v>
      </c>
      <c r="E63" s="57">
        <f>VLOOKUP(C63,$J$63:$X$67,13,FALSE)</f>
        <v>0.81481492565204849</v>
      </c>
      <c r="G63" s="285" t="str">
        <f>usrProfil360(V63,V64,V65,V66,V67)</f>
        <v>RW BU G</v>
      </c>
      <c r="H63" s="285"/>
      <c r="I63" s="305"/>
      <c r="J63" s="38">
        <f>RANK(V63,$V$63:$V$67)</f>
        <v>2</v>
      </c>
      <c r="K63" s="56" t="str">
        <f>usrCode(L63)</f>
        <v>W</v>
      </c>
      <c r="L63" s="49" t="s">
        <v>0</v>
      </c>
      <c r="P63" s="95">
        <f>V4</f>
        <v>0.17272768707429983</v>
      </c>
      <c r="Q63" s="95">
        <f>V14</f>
        <v>0.80100000000000005</v>
      </c>
      <c r="R63" s="95"/>
      <c r="S63" s="95"/>
      <c r="T63" s="95"/>
      <c r="U63" s="95"/>
      <c r="V63" s="283">
        <f>MAX(P63,Q63)</f>
        <v>0.80100000000000005</v>
      </c>
      <c r="W63" s="38">
        <f>J63</f>
        <v>2</v>
      </c>
    </row>
    <row r="64" spans="1:23" x14ac:dyDescent="0.2">
      <c r="A64" s="519" t="s">
        <v>451</v>
      </c>
      <c r="B64" s="514"/>
      <c r="C64" s="513">
        <v>2</v>
      </c>
      <c r="D64" s="56" t="str">
        <f t="shared" ref="D64:D67" si="29">VLOOKUP(C64,$J$63:$X$67,2,FALSE)</f>
        <v>W</v>
      </c>
      <c r="E64" s="57">
        <f t="shared" ref="E64:E67" si="30">VLOOKUP(C64,$J$63:$X$67,13,FALSE)</f>
        <v>0.80100000000000005</v>
      </c>
      <c r="G64" s="285" t="str">
        <f>VLOOKUP(G63,LibProfils,4,FALSE)</f>
        <v>faire progresser le monde (et intervenir*)</v>
      </c>
      <c r="I64" s="306"/>
      <c r="J64" s="38">
        <f t="shared" ref="J64:J67" si="31">RANK(V64,$V$63:$V$67)</f>
        <v>4</v>
      </c>
      <c r="K64" s="56" t="str">
        <f t="shared" ref="K64:K67" si="32">usrCode(L64&amp;M64)</f>
        <v>U</v>
      </c>
      <c r="L64" s="49" t="s">
        <v>3</v>
      </c>
      <c r="P64" s="95">
        <f>V5</f>
        <v>0.70843344062194802</v>
      </c>
      <c r="Q64" s="95">
        <f>V15</f>
        <v>0.4501</v>
      </c>
      <c r="R64" s="95"/>
      <c r="S64" s="95"/>
      <c r="T64" s="95"/>
      <c r="U64" s="95"/>
      <c r="V64" s="283">
        <f t="shared" ref="V64:V67" si="33">MAX(P64,Q64)</f>
        <v>0.70843344062194802</v>
      </c>
      <c r="W64" s="38">
        <f t="shared" ref="W64:W67" si="34">J64</f>
        <v>4</v>
      </c>
    </row>
    <row r="65" spans="1:23" x14ac:dyDescent="0.2">
      <c r="A65" s="519" t="s">
        <v>604</v>
      </c>
      <c r="B65" s="512"/>
      <c r="C65" s="513">
        <v>3</v>
      </c>
      <c r="D65" s="56" t="str">
        <f t="shared" si="29"/>
        <v>B</v>
      </c>
      <c r="E65" s="57">
        <f t="shared" si="30"/>
        <v>0.75009999999999999</v>
      </c>
      <c r="F65" s="58"/>
      <c r="G65" s="284" t="str">
        <f>VLOOKUP(G63,LibProfils,5,FALSE)</f>
        <v>servir la société avec fermeté (et vivre en imposant ses décisions)</v>
      </c>
      <c r="I65" s="306"/>
      <c r="J65" s="38">
        <f t="shared" si="31"/>
        <v>3</v>
      </c>
      <c r="K65" s="56" t="str">
        <f t="shared" si="32"/>
        <v>B</v>
      </c>
      <c r="L65" s="49" t="s">
        <v>2</v>
      </c>
      <c r="P65" s="95">
        <f>V6</f>
        <v>0.24515359698506345</v>
      </c>
      <c r="Q65" s="95">
        <f>V16</f>
        <v>0.75009999999999999</v>
      </c>
      <c r="R65" s="95"/>
      <c r="S65" s="95"/>
      <c r="T65" s="95"/>
      <c r="U65" s="95"/>
      <c r="V65" s="283">
        <f t="shared" si="33"/>
        <v>0.75009999999999999</v>
      </c>
      <c r="W65" s="38">
        <f t="shared" si="34"/>
        <v>3</v>
      </c>
    </row>
    <row r="66" spans="1:23" x14ac:dyDescent="0.2">
      <c r="A66" s="516">
        <f>AVERAGE(E63:E67)</f>
        <v>0.73195762777379847</v>
      </c>
      <c r="B66" s="517"/>
      <c r="C66" s="513">
        <v>4</v>
      </c>
      <c r="D66" s="56" t="str">
        <f t="shared" si="29"/>
        <v>U</v>
      </c>
      <c r="E66" s="57">
        <f t="shared" si="30"/>
        <v>0.70843344062194802</v>
      </c>
      <c r="F66" s="58"/>
      <c r="I66" s="284"/>
      <c r="J66" s="38">
        <f t="shared" si="31"/>
        <v>1</v>
      </c>
      <c r="K66" s="56" t="str">
        <f t="shared" si="32"/>
        <v>R</v>
      </c>
      <c r="L66" s="49" t="s">
        <v>4</v>
      </c>
      <c r="P66" s="95">
        <f>V7</f>
        <v>0.81481492565204849</v>
      </c>
      <c r="Q66" s="95">
        <f>V17</f>
        <v>0.1500001</v>
      </c>
      <c r="R66" s="95"/>
      <c r="S66" s="95"/>
      <c r="T66" s="95"/>
      <c r="U66" s="95"/>
      <c r="V66" s="283">
        <f t="shared" si="33"/>
        <v>0.81481492565204849</v>
      </c>
      <c r="W66" s="38">
        <f t="shared" si="34"/>
        <v>1</v>
      </c>
    </row>
    <row r="67" spans="1:23" x14ac:dyDescent="0.2">
      <c r="A67" s="516"/>
      <c r="B67" s="512"/>
      <c r="C67" s="513">
        <v>5</v>
      </c>
      <c r="D67" s="56" t="str">
        <f t="shared" si="29"/>
        <v>G</v>
      </c>
      <c r="E67" s="57">
        <f t="shared" si="30"/>
        <v>0.58543977259499613</v>
      </c>
      <c r="G67" s="299" t="str">
        <f>VLOOKUP(G63,LibProfils,6,FALSE)</f>
        <v>RW/g</v>
      </c>
      <c r="H67" s="299"/>
      <c r="I67" s="307"/>
      <c r="J67" s="38">
        <f t="shared" si="31"/>
        <v>5</v>
      </c>
      <c r="K67" s="56" t="str">
        <f t="shared" si="32"/>
        <v>G</v>
      </c>
      <c r="L67" s="49" t="s">
        <v>5</v>
      </c>
      <c r="P67" s="95">
        <f>V8</f>
        <v>0.58543977259499613</v>
      </c>
      <c r="Q67" s="95">
        <f>V18</f>
        <v>0.35000099999999995</v>
      </c>
      <c r="R67" s="95"/>
      <c r="S67" s="95"/>
      <c r="T67" s="95"/>
      <c r="U67" s="95"/>
      <c r="V67" s="283">
        <f t="shared" si="33"/>
        <v>0.58543977259499613</v>
      </c>
      <c r="W67" s="38">
        <f t="shared" si="34"/>
        <v>5</v>
      </c>
    </row>
    <row r="68" spans="1:23" x14ac:dyDescent="0.2">
      <c r="A68" s="511"/>
      <c r="B68" s="512"/>
      <c r="C68" s="518"/>
      <c r="D68" s="287"/>
      <c r="G68" s="299" t="str">
        <f>VLOOKUP(G67,LibProfils,4,FALSE)</f>
        <v>faire progresser le monde</v>
      </c>
      <c r="H68" s="300"/>
      <c r="I68" s="308"/>
    </row>
    <row r="69" spans="1:23" x14ac:dyDescent="0.2">
      <c r="A69" s="511"/>
      <c r="B69" s="512"/>
      <c r="C69" s="518"/>
      <c r="D69" s="287"/>
      <c r="G69" s="300" t="str">
        <f>VLOOKUP(G67,LibProfils,5,FALSE)</f>
        <v>servir la société avec fermeté</v>
      </c>
      <c r="H69" s="300"/>
      <c r="I69" s="308"/>
    </row>
    <row r="70" spans="1:23" x14ac:dyDescent="0.2">
      <c r="A70" s="511"/>
      <c r="B70" s="512"/>
      <c r="C70" s="518"/>
      <c r="D70" s="287"/>
    </row>
    <row r="71" spans="1:23" x14ac:dyDescent="0.2">
      <c r="A71" s="511"/>
      <c r="B71" s="512"/>
      <c r="C71" s="518"/>
      <c r="D71" s="287"/>
    </row>
    <row r="72" spans="1:23" x14ac:dyDescent="0.2">
      <c r="A72" s="511"/>
      <c r="B72" s="512"/>
      <c r="C72" s="518"/>
      <c r="D72" s="287"/>
    </row>
    <row r="73" spans="1:23" x14ac:dyDescent="0.2">
      <c r="A73" s="511" t="s">
        <v>386</v>
      </c>
      <c r="B73" s="512"/>
      <c r="C73" s="513">
        <v>1</v>
      </c>
      <c r="D73" s="56" t="str">
        <f>VLOOKUP(C73,$J$73:$W$77,2,FALSE)</f>
        <v>R</v>
      </c>
      <c r="E73" s="57">
        <f>VLOOKUP(C73,$J$73:$W$77,13,FALSE)</f>
        <v>0.66481482565204852</v>
      </c>
      <c r="G73" s="285" t="str">
        <f>usrProfil360(V73,V74,V75,V76,V77)</f>
        <v>RW B UG</v>
      </c>
      <c r="H73" s="285"/>
      <c r="I73" s="305"/>
      <c r="J73" s="38">
        <f>RANK(V73,$V$73:$V$77)</f>
        <v>2</v>
      </c>
      <c r="K73" s="56" t="str">
        <f>usrCode(L73)</f>
        <v>W</v>
      </c>
      <c r="L73" s="49" t="s">
        <v>0</v>
      </c>
      <c r="P73" s="95">
        <f>V4</f>
        <v>0.17272768707429983</v>
      </c>
      <c r="Q73" s="95">
        <f>V14</f>
        <v>0.80100000000000005</v>
      </c>
      <c r="R73" s="95"/>
      <c r="S73" s="95"/>
      <c r="T73" s="95"/>
      <c r="U73" s="95"/>
      <c r="V73" s="283">
        <f>ABS(Q73-P73)</f>
        <v>0.62827231292570018</v>
      </c>
      <c r="W73" s="38">
        <f>J73</f>
        <v>2</v>
      </c>
    </row>
    <row r="74" spans="1:23" x14ac:dyDescent="0.2">
      <c r="A74" s="519" t="s">
        <v>452</v>
      </c>
      <c r="B74" s="514"/>
      <c r="C74" s="513">
        <v>2</v>
      </c>
      <c r="D74" s="56" t="str">
        <f t="shared" ref="D74:D77" si="35">VLOOKUP(C74,$J$73:$W$77,2,FALSE)</f>
        <v>W</v>
      </c>
      <c r="E74" s="57">
        <f t="shared" ref="E74:E77" si="36">VLOOKUP(C74,$J$73:$W$77,13,FALSE)</f>
        <v>0.62827231292570018</v>
      </c>
      <c r="G74" s="285" t="str">
        <f>VLOOKUP(G73,LibProfils,4,FALSE)</f>
        <v>sauver le monde (et intervenir*)</v>
      </c>
      <c r="I74" s="306"/>
      <c r="J74" s="38">
        <f t="shared" ref="J74:J77" si="37">RANK(V74,$V$73:$V$77)</f>
        <v>4</v>
      </c>
      <c r="K74" s="56" t="str">
        <f t="shared" ref="K74:K77" si="38">usrCode(L74&amp;M74)</f>
        <v>U</v>
      </c>
      <c r="L74" s="49" t="s">
        <v>3</v>
      </c>
      <c r="P74" s="95">
        <f>V5</f>
        <v>0.70843344062194802</v>
      </c>
      <c r="Q74" s="95">
        <f>V15</f>
        <v>0.4501</v>
      </c>
      <c r="R74" s="95"/>
      <c r="S74" s="95"/>
      <c r="T74" s="95"/>
      <c r="U74" s="95"/>
      <c r="V74" s="283">
        <f t="shared" ref="V74:V77" si="39">ABS(Q74-P74)</f>
        <v>0.25833344062194802</v>
      </c>
      <c r="W74" s="38">
        <f t="shared" ref="W74:W77" si="40">J74</f>
        <v>4</v>
      </c>
    </row>
    <row r="75" spans="1:23" x14ac:dyDescent="0.2">
      <c r="A75" s="519" t="s">
        <v>453</v>
      </c>
      <c r="B75" s="512"/>
      <c r="C75" s="513">
        <v>3</v>
      </c>
      <c r="D75" s="56" t="str">
        <f t="shared" si="35"/>
        <v>B</v>
      </c>
      <c r="E75" s="57">
        <f t="shared" si="36"/>
        <v>0.50494640301493654</v>
      </c>
      <c r="F75" s="58"/>
      <c r="G75" s="284" t="str">
        <f>VLOOKUP(G73,LibProfils,5,FALSE)</f>
        <v>aider la société -même à son insu- (et vivre en imposant ses décisions)</v>
      </c>
      <c r="I75" s="306"/>
      <c r="J75" s="38">
        <f t="shared" si="37"/>
        <v>3</v>
      </c>
      <c r="K75" s="56" t="str">
        <f t="shared" si="38"/>
        <v>B</v>
      </c>
      <c r="L75" s="49" t="s">
        <v>2</v>
      </c>
      <c r="P75" s="95">
        <f>V6</f>
        <v>0.24515359698506345</v>
      </c>
      <c r="Q75" s="95">
        <f>V16</f>
        <v>0.75009999999999999</v>
      </c>
      <c r="R75" s="95"/>
      <c r="S75" s="95"/>
      <c r="T75" s="95"/>
      <c r="U75" s="95"/>
      <c r="V75" s="283">
        <f t="shared" si="39"/>
        <v>0.50494640301493654</v>
      </c>
      <c r="W75" s="38">
        <f t="shared" si="40"/>
        <v>3</v>
      </c>
    </row>
    <row r="76" spans="1:23" x14ac:dyDescent="0.2">
      <c r="A76" s="516">
        <f>AVERAGE(E73:E77)</f>
        <v>0.45836115096192592</v>
      </c>
      <c r="B76" s="517"/>
      <c r="C76" s="513">
        <v>4</v>
      </c>
      <c r="D76" s="56" t="str">
        <f t="shared" si="35"/>
        <v>U</v>
      </c>
      <c r="E76" s="57">
        <f t="shared" si="36"/>
        <v>0.25833344062194802</v>
      </c>
      <c r="F76" s="58"/>
      <c r="I76" s="284"/>
      <c r="J76" s="38">
        <f t="shared" si="37"/>
        <v>1</v>
      </c>
      <c r="K76" s="56" t="str">
        <f t="shared" si="38"/>
        <v>R</v>
      </c>
      <c r="L76" s="49" t="s">
        <v>4</v>
      </c>
      <c r="P76" s="95">
        <f>V7</f>
        <v>0.81481492565204849</v>
      </c>
      <c r="Q76" s="95">
        <f>V17</f>
        <v>0.1500001</v>
      </c>
      <c r="R76" s="95"/>
      <c r="S76" s="95"/>
      <c r="T76" s="95"/>
      <c r="U76" s="95"/>
      <c r="V76" s="283">
        <f t="shared" si="39"/>
        <v>0.66481482565204852</v>
      </c>
      <c r="W76" s="38">
        <f t="shared" si="40"/>
        <v>1</v>
      </c>
    </row>
    <row r="77" spans="1:23" x14ac:dyDescent="0.2">
      <c r="A77" s="516"/>
      <c r="B77" s="512"/>
      <c r="C77" s="513">
        <v>5</v>
      </c>
      <c r="D77" s="56" t="str">
        <f t="shared" si="35"/>
        <v>G</v>
      </c>
      <c r="E77" s="57">
        <f t="shared" si="36"/>
        <v>0.23543877259499618</v>
      </c>
      <c r="G77" s="299" t="str">
        <f>VLOOKUP(G73,LibProfils,6,FALSE)</f>
        <v>RW.b</v>
      </c>
      <c r="H77" s="299"/>
      <c r="I77" s="307"/>
      <c r="J77" s="38">
        <f t="shared" si="37"/>
        <v>5</v>
      </c>
      <c r="K77" s="56" t="str">
        <f t="shared" si="38"/>
        <v>G</v>
      </c>
      <c r="L77" s="49" t="s">
        <v>5</v>
      </c>
      <c r="P77" s="95">
        <f>V8</f>
        <v>0.58543977259499613</v>
      </c>
      <c r="Q77" s="95">
        <f>V18</f>
        <v>0.35000099999999995</v>
      </c>
      <c r="R77" s="95"/>
      <c r="S77" s="95"/>
      <c r="T77" s="95"/>
      <c r="U77" s="95"/>
      <c r="V77" s="283">
        <f t="shared" si="39"/>
        <v>0.23543877259499618</v>
      </c>
      <c r="W77" s="38">
        <f t="shared" si="40"/>
        <v>5</v>
      </c>
    </row>
    <row r="78" spans="1:23" x14ac:dyDescent="0.2">
      <c r="A78" s="511"/>
      <c r="B78" s="512"/>
      <c r="C78" s="518"/>
      <c r="D78" s="287"/>
      <c r="G78" s="299" t="str">
        <f>VLOOKUP(G77,LibProfils,4,FALSE)</f>
        <v>sauver le monde</v>
      </c>
      <c r="H78" s="300"/>
      <c r="I78" s="308"/>
    </row>
    <row r="79" spans="1:23" x14ac:dyDescent="0.2">
      <c r="A79" s="511"/>
      <c r="B79" s="512"/>
      <c r="C79" s="518"/>
      <c r="D79" s="287"/>
      <c r="G79" s="300" t="str">
        <f>VLOOKUP(G77,LibProfils,5,FALSE)</f>
        <v>aider la société -même à son insu-</v>
      </c>
      <c r="H79" s="300"/>
      <c r="I79" s="308"/>
    </row>
    <row r="80" spans="1:23" x14ac:dyDescent="0.2">
      <c r="A80" s="511"/>
      <c r="B80" s="512"/>
      <c r="C80" s="518"/>
      <c r="D80" s="287"/>
    </row>
    <row r="81" spans="1:24" s="289" customFormat="1" x14ac:dyDescent="0.2">
      <c r="A81" s="520"/>
      <c r="B81" s="521"/>
      <c r="C81" s="522"/>
      <c r="E81" s="440"/>
      <c r="G81" s="288"/>
      <c r="H81" s="288"/>
      <c r="L81" s="290"/>
      <c r="M81" s="290"/>
      <c r="N81" s="290"/>
      <c r="O81" s="290"/>
      <c r="P81" s="290"/>
      <c r="Q81" s="290"/>
      <c r="R81" s="290"/>
      <c r="S81" s="290"/>
      <c r="T81" s="290"/>
      <c r="U81" s="290"/>
      <c r="V81" s="290"/>
      <c r="W81" s="290"/>
      <c r="X81" s="290"/>
    </row>
    <row r="82" spans="1:24" x14ac:dyDescent="0.2">
      <c r="A82" s="396"/>
      <c r="B82" s="397"/>
      <c r="C82" s="424"/>
    </row>
    <row r="83" spans="1:24" x14ac:dyDescent="0.2">
      <c r="A83" s="396" t="s">
        <v>233</v>
      </c>
      <c r="B83" s="397"/>
      <c r="C83" s="530">
        <v>1</v>
      </c>
      <c r="D83" s="56" t="str">
        <f t="shared" ref="D83:D92" si="41">VLOOKUP(C83,$J$83:$X$92,2,FALSE)</f>
        <v>UR</v>
      </c>
      <c r="E83" s="57">
        <f t="shared" ref="E83:E92" si="42">VLOOKUP(C83,$J$83:$X$92,13,FALSE)</f>
        <v>0.76162418313699831</v>
      </c>
      <c r="G83" s="284" t="str">
        <f t="shared" ref="G83:G92" si="43">VLOOKUP(D83,LibProfils,4,FALSE)</f>
        <v>penser</v>
      </c>
      <c r="H83" s="340">
        <f>E83-VLOOKUP(D83,$D$94:$E$103,2,FALSE)</f>
        <v>0.4615741331369983</v>
      </c>
      <c r="I83" s="95"/>
      <c r="J83" s="38">
        <f>RANK(V83,$V$83:$V$92)</f>
        <v>7</v>
      </c>
      <c r="K83" s="56" t="str">
        <f>usrCode(L83&amp;M83)</f>
        <v>WU</v>
      </c>
      <c r="L83" s="49" t="s">
        <v>0</v>
      </c>
      <c r="M83" s="49" t="s">
        <v>3</v>
      </c>
      <c r="P83" s="95">
        <f>VLOOKUP(L83,$K$4:$P$8,6,FALSE)</f>
        <v>0.17272768707429983</v>
      </c>
      <c r="Q83" s="95">
        <f>VLOOKUP(M83,$K$4:$P$8,6,FALSE)</f>
        <v>0.70843344062194802</v>
      </c>
      <c r="R83" s="95"/>
      <c r="S83" s="95"/>
      <c r="T83" s="95"/>
      <c r="U83" s="95"/>
      <c r="V83" s="283">
        <f>AVERAGE(P83,Q83)</f>
        <v>0.44058056384812394</v>
      </c>
      <c r="W83" s="38">
        <f t="shared" ref="W83:W92" si="44">J83</f>
        <v>7</v>
      </c>
      <c r="X83" s="95"/>
    </row>
    <row r="84" spans="1:24" x14ac:dyDescent="0.2">
      <c r="A84" s="399" t="str">
        <f>A5</f>
        <v>PP</v>
      </c>
      <c r="B84" s="397"/>
      <c r="C84" s="530">
        <v>2</v>
      </c>
      <c r="D84" s="56" t="str">
        <f t="shared" si="41"/>
        <v>RG</v>
      </c>
      <c r="E84" s="57">
        <f t="shared" si="42"/>
        <v>0.70012734912352226</v>
      </c>
      <c r="G84" s="284" t="str">
        <f t="shared" si="43"/>
        <v>agir</v>
      </c>
      <c r="H84" s="340">
        <f t="shared" ref="H84:H92" si="45">E84-VLOOKUP(D84,$D$94:$E$103,2,FALSE)</f>
        <v>0.45012679912352227</v>
      </c>
      <c r="I84" s="95"/>
      <c r="J84" s="38">
        <f t="shared" ref="J84:J92" si="46">RANK(V84,$V$83:$V$92)</f>
        <v>10</v>
      </c>
      <c r="K84" s="56" t="str">
        <f t="shared" ref="K84:K92" si="47">usrCode(L84&amp;M84)</f>
        <v>WB</v>
      </c>
      <c r="L84" s="49" t="s">
        <v>0</v>
      </c>
      <c r="M84" s="49" t="s">
        <v>2</v>
      </c>
      <c r="P84" s="95">
        <f t="shared" ref="P84:P92" si="48">VLOOKUP(L84,$K$4:$P$8,6,FALSE)</f>
        <v>0.17272768707429983</v>
      </c>
      <c r="Q84" s="95">
        <f t="shared" ref="Q84:Q92" si="49">VLOOKUP(M84,$K$4:$P$8,6,FALSE)</f>
        <v>0.24515359698506345</v>
      </c>
      <c r="R84" s="95"/>
      <c r="S84" s="95"/>
      <c r="T84" s="95"/>
      <c r="U84" s="95"/>
      <c r="V84" s="283">
        <f t="shared" ref="V84:V92" si="50">AVERAGE(P84,Q84)</f>
        <v>0.20894064202968166</v>
      </c>
      <c r="W84" s="38">
        <f t="shared" si="44"/>
        <v>10</v>
      </c>
      <c r="X84" s="95"/>
    </row>
    <row r="85" spans="1:24" x14ac:dyDescent="0.2">
      <c r="A85" s="396"/>
      <c r="B85" s="397"/>
      <c r="C85" s="530">
        <v>3</v>
      </c>
      <c r="D85" s="56" t="str">
        <f t="shared" si="41"/>
        <v>GU</v>
      </c>
      <c r="E85" s="57">
        <f t="shared" si="42"/>
        <v>0.64693660660847208</v>
      </c>
      <c r="G85" s="284" t="str">
        <f t="shared" si="43"/>
        <v>s'adapter</v>
      </c>
      <c r="H85" s="340">
        <f t="shared" si="45"/>
        <v>0.2468861066084721</v>
      </c>
      <c r="I85" s="95"/>
      <c r="J85" s="38">
        <f t="shared" si="46"/>
        <v>6</v>
      </c>
      <c r="K85" s="56" t="str">
        <f t="shared" si="47"/>
        <v>UB</v>
      </c>
      <c r="L85" s="49" t="s">
        <v>3</v>
      </c>
      <c r="M85" s="49" t="s">
        <v>2</v>
      </c>
      <c r="P85" s="95">
        <f t="shared" si="48"/>
        <v>0.70843344062194802</v>
      </c>
      <c r="Q85" s="95">
        <f t="shared" si="49"/>
        <v>0.24515359698506345</v>
      </c>
      <c r="R85" s="95"/>
      <c r="S85" s="95"/>
      <c r="T85" s="95"/>
      <c r="U85" s="95"/>
      <c r="V85" s="283">
        <f t="shared" si="50"/>
        <v>0.47679351880350573</v>
      </c>
      <c r="W85" s="38">
        <f t="shared" si="44"/>
        <v>6</v>
      </c>
      <c r="X85" s="95"/>
    </row>
    <row r="86" spans="1:24" x14ac:dyDescent="0.2">
      <c r="A86" s="396"/>
      <c r="B86" s="397"/>
      <c r="C86" s="530">
        <v>4</v>
      </c>
      <c r="D86" s="56" t="str">
        <f t="shared" si="41"/>
        <v>BR</v>
      </c>
      <c r="E86" s="57">
        <f t="shared" si="42"/>
        <v>0.52998426131855592</v>
      </c>
      <c r="G86" s="284" t="str">
        <f t="shared" si="43"/>
        <v>obtenir</v>
      </c>
      <c r="H86" s="340">
        <f t="shared" si="45"/>
        <v>7.9934211318555937E-2</v>
      </c>
      <c r="I86" s="95"/>
      <c r="J86" s="38">
        <f t="shared" si="46"/>
        <v>1</v>
      </c>
      <c r="K86" s="56" t="str">
        <f t="shared" si="47"/>
        <v>UR</v>
      </c>
      <c r="L86" s="49" t="s">
        <v>3</v>
      </c>
      <c r="M86" s="49" t="s">
        <v>4</v>
      </c>
      <c r="P86" s="95">
        <f t="shared" si="48"/>
        <v>0.70843344062194802</v>
      </c>
      <c r="Q86" s="95">
        <f t="shared" si="49"/>
        <v>0.81481492565204849</v>
      </c>
      <c r="R86" s="95"/>
      <c r="S86" s="95"/>
      <c r="T86" s="95"/>
      <c r="U86" s="95"/>
      <c r="V86" s="283">
        <f t="shared" si="50"/>
        <v>0.76162418313699831</v>
      </c>
      <c r="W86" s="38">
        <f t="shared" si="44"/>
        <v>1</v>
      </c>
      <c r="X86" s="95"/>
    </row>
    <row r="87" spans="1:24" x14ac:dyDescent="0.2">
      <c r="A87" s="396"/>
      <c r="B87" s="397"/>
      <c r="C87" s="530">
        <v>5</v>
      </c>
      <c r="D87" s="56" t="str">
        <f t="shared" si="41"/>
        <v>RW</v>
      </c>
      <c r="E87" s="57">
        <f t="shared" si="42"/>
        <v>0.49377130636317418</v>
      </c>
      <c r="G87" s="284" t="str">
        <f t="shared" si="43"/>
        <v>s'engager</v>
      </c>
      <c r="H87" s="340">
        <f t="shared" si="45"/>
        <v>1.8271256363174171E-2</v>
      </c>
      <c r="I87" s="95"/>
      <c r="J87" s="38">
        <f t="shared" si="46"/>
        <v>4</v>
      </c>
      <c r="K87" s="56" t="str">
        <f t="shared" si="47"/>
        <v>BR</v>
      </c>
      <c r="L87" s="49" t="s">
        <v>2</v>
      </c>
      <c r="M87" s="49" t="s">
        <v>4</v>
      </c>
      <c r="P87" s="95">
        <f t="shared" si="48"/>
        <v>0.24515359698506345</v>
      </c>
      <c r="Q87" s="95">
        <f t="shared" si="49"/>
        <v>0.81481492565204849</v>
      </c>
      <c r="R87" s="95"/>
      <c r="S87" s="95"/>
      <c r="T87" s="95"/>
      <c r="U87" s="95"/>
      <c r="V87" s="283">
        <f t="shared" si="50"/>
        <v>0.52998426131855592</v>
      </c>
      <c r="W87" s="38">
        <f t="shared" si="44"/>
        <v>4</v>
      </c>
      <c r="X87" s="95"/>
    </row>
    <row r="88" spans="1:24" x14ac:dyDescent="0.2">
      <c r="A88" s="396"/>
      <c r="B88" s="397"/>
      <c r="C88" s="530">
        <v>6</v>
      </c>
      <c r="D88" s="56" t="str">
        <f t="shared" si="41"/>
        <v>UB</v>
      </c>
      <c r="E88" s="57">
        <f t="shared" si="42"/>
        <v>0.47679351880350573</v>
      </c>
      <c r="G88" s="284" t="str">
        <f t="shared" si="43"/>
        <v>réussir</v>
      </c>
      <c r="H88" s="340">
        <f t="shared" si="45"/>
        <v>-0.12330648119649423</v>
      </c>
      <c r="I88" s="95"/>
      <c r="J88" s="38">
        <f t="shared" si="46"/>
        <v>8</v>
      </c>
      <c r="K88" s="56" t="str">
        <f t="shared" si="47"/>
        <v>BG</v>
      </c>
      <c r="L88" s="49" t="s">
        <v>2</v>
      </c>
      <c r="M88" s="49" t="s">
        <v>5</v>
      </c>
      <c r="P88" s="95">
        <f t="shared" si="48"/>
        <v>0.24515359698506345</v>
      </c>
      <c r="Q88" s="95">
        <f t="shared" si="49"/>
        <v>0.58543977259499613</v>
      </c>
      <c r="R88" s="95"/>
      <c r="S88" s="95"/>
      <c r="T88" s="95"/>
      <c r="U88" s="95"/>
      <c r="V88" s="283">
        <f t="shared" si="50"/>
        <v>0.41529668479002979</v>
      </c>
      <c r="W88" s="38">
        <f t="shared" si="44"/>
        <v>8</v>
      </c>
      <c r="X88" s="95"/>
    </row>
    <row r="89" spans="1:24" x14ac:dyDescent="0.2">
      <c r="A89" s="396"/>
      <c r="B89" s="397"/>
      <c r="C89" s="530">
        <v>7</v>
      </c>
      <c r="D89" s="56" t="str">
        <f t="shared" si="41"/>
        <v>WU</v>
      </c>
      <c r="E89" s="57">
        <f t="shared" si="42"/>
        <v>0.44058056384812394</v>
      </c>
      <c r="G89" s="284" t="str">
        <f t="shared" si="43"/>
        <v>structurer</v>
      </c>
      <c r="H89" s="340">
        <f t="shared" si="45"/>
        <v>-0.18496943615187611</v>
      </c>
      <c r="I89" s="95"/>
      <c r="J89" s="38">
        <f t="shared" si="46"/>
        <v>2</v>
      </c>
      <c r="K89" s="56" t="str">
        <f t="shared" si="47"/>
        <v>RG</v>
      </c>
      <c r="L89" s="49" t="s">
        <v>4</v>
      </c>
      <c r="M89" s="49" t="s">
        <v>5</v>
      </c>
      <c r="P89" s="95">
        <f t="shared" si="48"/>
        <v>0.81481492565204849</v>
      </c>
      <c r="Q89" s="95">
        <f t="shared" si="49"/>
        <v>0.58543977259499613</v>
      </c>
      <c r="R89" s="95"/>
      <c r="S89" s="95"/>
      <c r="T89" s="95"/>
      <c r="U89" s="95"/>
      <c r="V89" s="283">
        <f t="shared" si="50"/>
        <v>0.70012734912352226</v>
      </c>
      <c r="W89" s="38">
        <f t="shared" si="44"/>
        <v>2</v>
      </c>
      <c r="X89" s="95"/>
    </row>
    <row r="90" spans="1:24" x14ac:dyDescent="0.2">
      <c r="A90" s="396"/>
      <c r="B90" s="397"/>
      <c r="C90" s="530">
        <v>8</v>
      </c>
      <c r="D90" s="56" t="str">
        <f t="shared" si="41"/>
        <v>BG</v>
      </c>
      <c r="E90" s="57">
        <f t="shared" si="42"/>
        <v>0.41529668479002979</v>
      </c>
      <c r="G90" s="284" t="str">
        <f t="shared" si="43"/>
        <v>prospérer</v>
      </c>
      <c r="H90" s="340">
        <f t="shared" si="45"/>
        <v>-0.13475381520997021</v>
      </c>
      <c r="I90" s="95"/>
      <c r="J90" s="38">
        <f t="shared" si="46"/>
        <v>5</v>
      </c>
      <c r="K90" s="56" t="str">
        <f t="shared" si="47"/>
        <v>RW</v>
      </c>
      <c r="L90" s="49" t="s">
        <v>4</v>
      </c>
      <c r="M90" s="49" t="s">
        <v>0</v>
      </c>
      <c r="P90" s="95">
        <f t="shared" si="48"/>
        <v>0.81481492565204849</v>
      </c>
      <c r="Q90" s="95">
        <f t="shared" si="49"/>
        <v>0.17272768707429983</v>
      </c>
      <c r="R90" s="95"/>
      <c r="S90" s="95"/>
      <c r="T90" s="95"/>
      <c r="U90" s="95"/>
      <c r="V90" s="283">
        <f t="shared" si="50"/>
        <v>0.49377130636317418</v>
      </c>
      <c r="W90" s="38">
        <f t="shared" si="44"/>
        <v>5</v>
      </c>
      <c r="X90" s="95"/>
    </row>
    <row r="91" spans="1:24" x14ac:dyDescent="0.2">
      <c r="A91" s="396"/>
      <c r="B91" s="397"/>
      <c r="C91" s="530">
        <v>9</v>
      </c>
      <c r="D91" s="56" t="str">
        <f t="shared" si="41"/>
        <v>GW</v>
      </c>
      <c r="E91" s="57">
        <f t="shared" si="42"/>
        <v>0.379083729834648</v>
      </c>
      <c r="G91" s="284" t="str">
        <f t="shared" si="43"/>
        <v>s'entendre</v>
      </c>
      <c r="H91" s="340">
        <f t="shared" si="45"/>
        <v>-0.19641677016535197</v>
      </c>
      <c r="I91" s="95"/>
      <c r="J91" s="38">
        <f t="shared" si="46"/>
        <v>9</v>
      </c>
      <c r="K91" s="56" t="str">
        <f t="shared" si="47"/>
        <v>GW</v>
      </c>
      <c r="L91" s="49" t="s">
        <v>5</v>
      </c>
      <c r="M91" s="49" t="s">
        <v>0</v>
      </c>
      <c r="P91" s="95">
        <f t="shared" si="48"/>
        <v>0.58543977259499613</v>
      </c>
      <c r="Q91" s="95">
        <f t="shared" si="49"/>
        <v>0.17272768707429983</v>
      </c>
      <c r="R91" s="95"/>
      <c r="S91" s="95"/>
      <c r="T91" s="95"/>
      <c r="U91" s="95"/>
      <c r="V91" s="283">
        <f t="shared" si="50"/>
        <v>0.379083729834648</v>
      </c>
      <c r="W91" s="38">
        <f t="shared" si="44"/>
        <v>9</v>
      </c>
      <c r="X91" s="95"/>
    </row>
    <row r="92" spans="1:24" x14ac:dyDescent="0.2">
      <c r="A92" s="396"/>
      <c r="B92" s="397"/>
      <c r="C92" s="530">
        <v>10</v>
      </c>
      <c r="D92" s="56" t="str">
        <f t="shared" si="41"/>
        <v>WB</v>
      </c>
      <c r="E92" s="57">
        <f t="shared" si="42"/>
        <v>0.20894064202968166</v>
      </c>
      <c r="G92" s="284" t="str">
        <f t="shared" si="43"/>
        <v>intégrer</v>
      </c>
      <c r="H92" s="340">
        <f t="shared" si="45"/>
        <v>-0.56660935797031831</v>
      </c>
      <c r="I92" s="95"/>
      <c r="J92" s="38">
        <f t="shared" si="46"/>
        <v>3</v>
      </c>
      <c r="K92" s="56" t="str">
        <f t="shared" si="47"/>
        <v>GU</v>
      </c>
      <c r="L92" s="49" t="s">
        <v>5</v>
      </c>
      <c r="M92" s="49" t="s">
        <v>3</v>
      </c>
      <c r="P92" s="95">
        <f t="shared" si="48"/>
        <v>0.58543977259499613</v>
      </c>
      <c r="Q92" s="95">
        <f t="shared" si="49"/>
        <v>0.70843344062194802</v>
      </c>
      <c r="R92" s="95"/>
      <c r="S92" s="95"/>
      <c r="T92" s="95"/>
      <c r="U92" s="95"/>
      <c r="V92" s="283">
        <f t="shared" si="50"/>
        <v>0.64693660660847208</v>
      </c>
      <c r="W92" s="38">
        <f t="shared" si="44"/>
        <v>3</v>
      </c>
      <c r="X92" s="95"/>
    </row>
    <row r="93" spans="1:24" x14ac:dyDescent="0.2">
      <c r="A93" s="396"/>
      <c r="B93" s="397"/>
      <c r="C93" s="424"/>
    </row>
    <row r="94" spans="1:24" x14ac:dyDescent="0.2">
      <c r="A94" s="396" t="s">
        <v>232</v>
      </c>
      <c r="B94" s="397"/>
      <c r="C94" s="527">
        <v>1</v>
      </c>
      <c r="D94" s="56" t="str">
        <f t="shared" ref="D94:D103" si="51">VLOOKUP(C94,$J$94:$X$103,2,FALSE)</f>
        <v>WB</v>
      </c>
      <c r="E94" s="57">
        <f t="shared" ref="E94:E103" si="52">VLOOKUP(C94,$J$94:$X$103,13,FALSE)</f>
        <v>0.77554999999999996</v>
      </c>
      <c r="G94" s="284" t="str">
        <f t="shared" ref="G94:G103" si="53">VLOOKUP(D94,LibProfils,4,FALSE)</f>
        <v>intégrer</v>
      </c>
      <c r="H94" s="340">
        <f t="shared" ref="H94:H103" si="54">VLOOKUP(D94,$D$83:$E$92,2,FALSE)-E94</f>
        <v>-0.56660935797031831</v>
      </c>
      <c r="J94" s="38">
        <f>RANK(V94,$V$94:$V$103)</f>
        <v>2</v>
      </c>
      <c r="K94" s="56" t="str">
        <f>usrCode(L94&amp;M94)</f>
        <v>WU</v>
      </c>
      <c r="L94" s="49" t="s">
        <v>0</v>
      </c>
      <c r="M94" s="49" t="s">
        <v>3</v>
      </c>
      <c r="P94" s="95">
        <f>VLOOKUP(L94,$K$14:$P$18,6,FALSE)</f>
        <v>0.80100000000000005</v>
      </c>
      <c r="Q94" s="95">
        <f>VLOOKUP(M94,$K$14:$P$18,6,FALSE)</f>
        <v>0.4501</v>
      </c>
      <c r="R94" s="95"/>
      <c r="S94" s="95"/>
      <c r="T94" s="95"/>
      <c r="U94" s="95"/>
      <c r="V94" s="283">
        <f>AVERAGE(P94,Q94)</f>
        <v>0.62555000000000005</v>
      </c>
      <c r="W94" s="38">
        <f t="shared" ref="W94:W103" si="55">J94</f>
        <v>2</v>
      </c>
      <c r="X94" s="95"/>
    </row>
    <row r="95" spans="1:24" x14ac:dyDescent="0.2">
      <c r="A95" s="400" t="str">
        <f>A15</f>
        <v>employeur</v>
      </c>
      <c r="B95" s="397"/>
      <c r="C95" s="527">
        <v>2</v>
      </c>
      <c r="D95" s="56" t="str">
        <f t="shared" si="51"/>
        <v>WU</v>
      </c>
      <c r="E95" s="57">
        <f t="shared" si="52"/>
        <v>0.62555000000000005</v>
      </c>
      <c r="G95" s="284" t="str">
        <f t="shared" si="53"/>
        <v>structurer</v>
      </c>
      <c r="H95" s="340">
        <f t="shared" si="54"/>
        <v>-0.18496943615187611</v>
      </c>
      <c r="J95" s="38">
        <f t="shared" ref="J95:J103" si="56">RANK(V95,$V$94:$V$103)</f>
        <v>1</v>
      </c>
      <c r="K95" s="56" t="str">
        <f t="shared" ref="K95:K103" si="57">usrCode(L95&amp;M95)</f>
        <v>WB</v>
      </c>
      <c r="L95" s="49" t="s">
        <v>0</v>
      </c>
      <c r="M95" s="49" t="s">
        <v>2</v>
      </c>
      <c r="P95" s="95">
        <f t="shared" ref="P95:P103" si="58">VLOOKUP(L95,$K$14:$P$18,6,FALSE)</f>
        <v>0.80100000000000005</v>
      </c>
      <c r="Q95" s="95">
        <f t="shared" ref="Q95:Q103" si="59">VLOOKUP(M95,$K$14:$P$18,6,FALSE)</f>
        <v>0.75009999999999999</v>
      </c>
      <c r="R95" s="95"/>
      <c r="S95" s="95"/>
      <c r="T95" s="95"/>
      <c r="U95" s="95"/>
      <c r="V95" s="283">
        <f t="shared" ref="V95:V103" si="60">AVERAGE(P95,Q95)</f>
        <v>0.77554999999999996</v>
      </c>
      <c r="W95" s="38">
        <f t="shared" si="55"/>
        <v>1</v>
      </c>
      <c r="X95" s="95"/>
    </row>
    <row r="96" spans="1:24" x14ac:dyDescent="0.2">
      <c r="A96" s="396"/>
      <c r="B96" s="397"/>
      <c r="C96" s="527">
        <v>3</v>
      </c>
      <c r="D96" s="56" t="str">
        <f t="shared" si="51"/>
        <v>UB</v>
      </c>
      <c r="E96" s="57">
        <f t="shared" si="52"/>
        <v>0.60009999999999997</v>
      </c>
      <c r="G96" s="284" t="str">
        <f t="shared" si="53"/>
        <v>réussir</v>
      </c>
      <c r="H96" s="340">
        <f t="shared" si="54"/>
        <v>-0.12330648119649423</v>
      </c>
      <c r="J96" s="38">
        <f t="shared" si="56"/>
        <v>3</v>
      </c>
      <c r="K96" s="56" t="str">
        <f t="shared" si="57"/>
        <v>UB</v>
      </c>
      <c r="L96" s="49" t="s">
        <v>3</v>
      </c>
      <c r="M96" s="49" t="s">
        <v>2</v>
      </c>
      <c r="P96" s="95">
        <f t="shared" si="58"/>
        <v>0.4501</v>
      </c>
      <c r="Q96" s="95">
        <f t="shared" si="59"/>
        <v>0.75009999999999999</v>
      </c>
      <c r="R96" s="95"/>
      <c r="S96" s="95"/>
      <c r="T96" s="95"/>
      <c r="U96" s="95"/>
      <c r="V96" s="283">
        <f t="shared" si="60"/>
        <v>0.60009999999999997</v>
      </c>
      <c r="W96" s="38">
        <f t="shared" si="55"/>
        <v>3</v>
      </c>
      <c r="X96" s="95"/>
    </row>
    <row r="97" spans="1:24" x14ac:dyDescent="0.2">
      <c r="A97" s="396"/>
      <c r="B97" s="397"/>
      <c r="C97" s="527">
        <v>4</v>
      </c>
      <c r="D97" s="56" t="str">
        <f t="shared" si="51"/>
        <v>GW</v>
      </c>
      <c r="E97" s="57">
        <f t="shared" si="52"/>
        <v>0.57550049999999997</v>
      </c>
      <c r="G97" s="284" t="str">
        <f t="shared" si="53"/>
        <v>s'entendre</v>
      </c>
      <c r="H97" s="340">
        <f t="shared" si="54"/>
        <v>-0.19641677016535197</v>
      </c>
      <c r="J97" s="38">
        <f t="shared" si="56"/>
        <v>9</v>
      </c>
      <c r="K97" s="56" t="str">
        <f t="shared" si="57"/>
        <v>UR</v>
      </c>
      <c r="L97" s="49" t="s">
        <v>3</v>
      </c>
      <c r="M97" s="49" t="s">
        <v>4</v>
      </c>
      <c r="P97" s="95">
        <f t="shared" si="58"/>
        <v>0.4501</v>
      </c>
      <c r="Q97" s="95">
        <f t="shared" si="59"/>
        <v>0.1500001</v>
      </c>
      <c r="R97" s="95"/>
      <c r="S97" s="95"/>
      <c r="T97" s="95"/>
      <c r="U97" s="95"/>
      <c r="V97" s="283">
        <f t="shared" si="60"/>
        <v>0.30005005000000001</v>
      </c>
      <c r="W97" s="38">
        <f t="shared" si="55"/>
        <v>9</v>
      </c>
      <c r="X97" s="95"/>
    </row>
    <row r="98" spans="1:24" x14ac:dyDescent="0.2">
      <c r="A98" s="396"/>
      <c r="B98" s="397"/>
      <c r="C98" s="527">
        <v>5</v>
      </c>
      <c r="D98" s="56" t="str">
        <f t="shared" si="51"/>
        <v>BG</v>
      </c>
      <c r="E98" s="57">
        <f t="shared" si="52"/>
        <v>0.5500505</v>
      </c>
      <c r="G98" s="284" t="str">
        <f t="shared" si="53"/>
        <v>prospérer</v>
      </c>
      <c r="H98" s="340">
        <f t="shared" si="54"/>
        <v>-0.13475381520997021</v>
      </c>
      <c r="J98" s="38">
        <f t="shared" si="56"/>
        <v>7</v>
      </c>
      <c r="K98" s="56" t="str">
        <f t="shared" si="57"/>
        <v>BR</v>
      </c>
      <c r="L98" s="49" t="s">
        <v>2</v>
      </c>
      <c r="M98" s="49" t="s">
        <v>4</v>
      </c>
      <c r="P98" s="95">
        <f t="shared" si="58"/>
        <v>0.75009999999999999</v>
      </c>
      <c r="Q98" s="95">
        <f t="shared" si="59"/>
        <v>0.1500001</v>
      </c>
      <c r="R98" s="95"/>
      <c r="S98" s="95"/>
      <c r="T98" s="95"/>
      <c r="U98" s="95"/>
      <c r="V98" s="283">
        <f t="shared" si="60"/>
        <v>0.45005004999999998</v>
      </c>
      <c r="W98" s="38">
        <f t="shared" si="55"/>
        <v>7</v>
      </c>
      <c r="X98" s="95"/>
    </row>
    <row r="99" spans="1:24" x14ac:dyDescent="0.2">
      <c r="A99" s="396"/>
      <c r="B99" s="397"/>
      <c r="C99" s="527">
        <v>6</v>
      </c>
      <c r="D99" s="56" t="str">
        <f t="shared" si="51"/>
        <v>RW</v>
      </c>
      <c r="E99" s="57">
        <f t="shared" si="52"/>
        <v>0.47550005000000001</v>
      </c>
      <c r="G99" s="284" t="str">
        <f t="shared" si="53"/>
        <v>s'engager</v>
      </c>
      <c r="H99" s="340">
        <f t="shared" si="54"/>
        <v>1.8271256363174171E-2</v>
      </c>
      <c r="J99" s="38">
        <f t="shared" si="56"/>
        <v>5</v>
      </c>
      <c r="K99" s="56" t="str">
        <f t="shared" si="57"/>
        <v>BG</v>
      </c>
      <c r="L99" s="49" t="s">
        <v>2</v>
      </c>
      <c r="M99" s="49" t="s">
        <v>5</v>
      </c>
      <c r="P99" s="95">
        <f t="shared" si="58"/>
        <v>0.75009999999999999</v>
      </c>
      <c r="Q99" s="95">
        <f t="shared" si="59"/>
        <v>0.35000099999999995</v>
      </c>
      <c r="R99" s="95"/>
      <c r="S99" s="95"/>
      <c r="T99" s="95"/>
      <c r="U99" s="95"/>
      <c r="V99" s="283">
        <f t="shared" si="60"/>
        <v>0.5500505</v>
      </c>
      <c r="W99" s="38">
        <f t="shared" si="55"/>
        <v>5</v>
      </c>
      <c r="X99" s="95"/>
    </row>
    <row r="100" spans="1:24" x14ac:dyDescent="0.2">
      <c r="A100" s="396"/>
      <c r="B100" s="397"/>
      <c r="C100" s="527">
        <v>7</v>
      </c>
      <c r="D100" s="56" t="str">
        <f t="shared" si="51"/>
        <v>BR</v>
      </c>
      <c r="E100" s="57">
        <f t="shared" si="52"/>
        <v>0.45005004999999998</v>
      </c>
      <c r="G100" s="284" t="str">
        <f t="shared" si="53"/>
        <v>obtenir</v>
      </c>
      <c r="H100" s="340">
        <f t="shared" si="54"/>
        <v>7.9934211318555937E-2</v>
      </c>
      <c r="J100" s="38">
        <f t="shared" si="56"/>
        <v>10</v>
      </c>
      <c r="K100" s="56" t="str">
        <f t="shared" si="57"/>
        <v>RG</v>
      </c>
      <c r="L100" s="49" t="s">
        <v>4</v>
      </c>
      <c r="M100" s="49" t="s">
        <v>5</v>
      </c>
      <c r="P100" s="95">
        <f t="shared" si="58"/>
        <v>0.1500001</v>
      </c>
      <c r="Q100" s="95">
        <f t="shared" si="59"/>
        <v>0.35000099999999995</v>
      </c>
      <c r="R100" s="95"/>
      <c r="S100" s="95"/>
      <c r="T100" s="95"/>
      <c r="U100" s="95"/>
      <c r="V100" s="283">
        <f t="shared" si="60"/>
        <v>0.25000054999999999</v>
      </c>
      <c r="W100" s="38">
        <f t="shared" si="55"/>
        <v>10</v>
      </c>
      <c r="X100" s="95"/>
    </row>
    <row r="101" spans="1:24" x14ac:dyDescent="0.2">
      <c r="A101" s="396"/>
      <c r="B101" s="397"/>
      <c r="C101" s="527">
        <v>8</v>
      </c>
      <c r="D101" s="56" t="str">
        <f t="shared" si="51"/>
        <v>GU</v>
      </c>
      <c r="E101" s="57">
        <f t="shared" si="52"/>
        <v>0.40005049999999998</v>
      </c>
      <c r="G101" s="284" t="str">
        <f t="shared" si="53"/>
        <v>s'adapter</v>
      </c>
      <c r="H101" s="340">
        <f t="shared" si="54"/>
        <v>0.2468861066084721</v>
      </c>
      <c r="J101" s="38">
        <f t="shared" si="56"/>
        <v>6</v>
      </c>
      <c r="K101" s="56" t="str">
        <f t="shared" si="57"/>
        <v>RW</v>
      </c>
      <c r="L101" s="49" t="s">
        <v>4</v>
      </c>
      <c r="M101" s="49" t="s">
        <v>0</v>
      </c>
      <c r="P101" s="95">
        <f t="shared" si="58"/>
        <v>0.1500001</v>
      </c>
      <c r="Q101" s="95">
        <f t="shared" si="59"/>
        <v>0.80100000000000005</v>
      </c>
      <c r="R101" s="95"/>
      <c r="S101" s="95"/>
      <c r="T101" s="95"/>
      <c r="U101" s="95"/>
      <c r="V101" s="283">
        <f t="shared" si="60"/>
        <v>0.47550005000000001</v>
      </c>
      <c r="W101" s="38">
        <f t="shared" si="55"/>
        <v>6</v>
      </c>
      <c r="X101" s="95"/>
    </row>
    <row r="102" spans="1:24" x14ac:dyDescent="0.2">
      <c r="A102" s="396"/>
      <c r="B102" s="397"/>
      <c r="C102" s="527">
        <v>9</v>
      </c>
      <c r="D102" s="56" t="str">
        <f t="shared" si="51"/>
        <v>UR</v>
      </c>
      <c r="E102" s="57">
        <f t="shared" si="52"/>
        <v>0.30005005000000001</v>
      </c>
      <c r="G102" s="284" t="str">
        <f t="shared" si="53"/>
        <v>penser</v>
      </c>
      <c r="H102" s="340">
        <f t="shared" si="54"/>
        <v>0.4615741331369983</v>
      </c>
      <c r="J102" s="38">
        <f t="shared" si="56"/>
        <v>4</v>
      </c>
      <c r="K102" s="56" t="str">
        <f t="shared" si="57"/>
        <v>GW</v>
      </c>
      <c r="L102" s="49" t="s">
        <v>5</v>
      </c>
      <c r="M102" s="49" t="s">
        <v>0</v>
      </c>
      <c r="P102" s="95">
        <f t="shared" si="58"/>
        <v>0.35000099999999995</v>
      </c>
      <c r="Q102" s="95">
        <f t="shared" si="59"/>
        <v>0.80100000000000005</v>
      </c>
      <c r="R102" s="95"/>
      <c r="S102" s="95"/>
      <c r="T102" s="95"/>
      <c r="U102" s="95"/>
      <c r="V102" s="283">
        <f t="shared" si="60"/>
        <v>0.57550049999999997</v>
      </c>
      <c r="W102" s="38">
        <f t="shared" si="55"/>
        <v>4</v>
      </c>
      <c r="X102" s="95"/>
    </row>
    <row r="103" spans="1:24" x14ac:dyDescent="0.2">
      <c r="A103" s="396"/>
      <c r="B103" s="397"/>
      <c r="C103" s="527">
        <v>10</v>
      </c>
      <c r="D103" s="56" t="str">
        <f t="shared" si="51"/>
        <v>RG</v>
      </c>
      <c r="E103" s="57">
        <f t="shared" si="52"/>
        <v>0.25000054999999999</v>
      </c>
      <c r="G103" s="284" t="str">
        <f t="shared" si="53"/>
        <v>agir</v>
      </c>
      <c r="H103" s="340">
        <f t="shared" si="54"/>
        <v>0.45012679912352227</v>
      </c>
      <c r="J103" s="38">
        <f t="shared" si="56"/>
        <v>8</v>
      </c>
      <c r="K103" s="56" t="str">
        <f t="shared" si="57"/>
        <v>GU</v>
      </c>
      <c r="L103" s="49" t="s">
        <v>5</v>
      </c>
      <c r="M103" s="49" t="s">
        <v>3</v>
      </c>
      <c r="P103" s="95">
        <f t="shared" si="58"/>
        <v>0.35000099999999995</v>
      </c>
      <c r="Q103" s="95">
        <f t="shared" si="59"/>
        <v>0.4501</v>
      </c>
      <c r="R103" s="95"/>
      <c r="S103" s="95"/>
      <c r="T103" s="95"/>
      <c r="U103" s="95"/>
      <c r="V103" s="283">
        <f t="shared" si="60"/>
        <v>0.40005049999999998</v>
      </c>
      <c r="W103" s="38">
        <f t="shared" si="55"/>
        <v>8</v>
      </c>
      <c r="X103" s="95"/>
    </row>
    <row r="104" spans="1:24" s="291" customFormat="1" x14ac:dyDescent="0.2">
      <c r="A104" s="401"/>
      <c r="B104" s="402"/>
      <c r="C104" s="426"/>
      <c r="D104" s="295"/>
      <c r="E104" s="438"/>
      <c r="G104" s="293"/>
      <c r="H104" s="293"/>
      <c r="K104" s="295"/>
      <c r="L104" s="294"/>
      <c r="M104" s="294"/>
      <c r="N104" s="294"/>
      <c r="O104" s="294"/>
      <c r="P104" s="292"/>
      <c r="Q104" s="292"/>
      <c r="R104" s="292"/>
      <c r="S104" s="292"/>
      <c r="T104" s="292"/>
      <c r="U104" s="292"/>
      <c r="V104" s="296"/>
    </row>
    <row r="105" spans="1:24" x14ac:dyDescent="0.2">
      <c r="A105" s="396"/>
      <c r="B105" s="397"/>
      <c r="C105" s="424"/>
    </row>
    <row r="106" spans="1:24" x14ac:dyDescent="0.2">
      <c r="A106" s="396" t="s">
        <v>389</v>
      </c>
      <c r="B106" s="397"/>
      <c r="C106" s="425">
        <v>1</v>
      </c>
      <c r="D106" s="56" t="str">
        <f>VLOOKUP(C106,$J$106:$W$115,2,FALSE)</f>
        <v>UB</v>
      </c>
      <c r="E106" s="57">
        <f>VLOOKUP(C106,$J$106:$W$115,13,FALSE)</f>
        <v>0.53844675940175279</v>
      </c>
      <c r="G106" s="284" t="str">
        <f t="shared" ref="G106:G115" si="61">VLOOKUP(D106,LibProfils,4,FALSE)</f>
        <v>réussir</v>
      </c>
      <c r="J106" s="38">
        <f>RANK(V106,$V$106:$V$115)</f>
        <v>2</v>
      </c>
      <c r="K106" s="56" t="str">
        <f>usrCode(L106&amp;M106)</f>
        <v>WU</v>
      </c>
      <c r="L106" s="49" t="s">
        <v>0</v>
      </c>
      <c r="M106" s="49" t="s">
        <v>3</v>
      </c>
      <c r="P106" s="95"/>
      <c r="Q106" s="95"/>
      <c r="R106" s="95"/>
      <c r="S106" s="95"/>
      <c r="T106" s="95"/>
      <c r="U106" s="298"/>
      <c r="V106" s="283">
        <f>AVERAGE(V83,V94)</f>
        <v>0.533065281924062</v>
      </c>
      <c r="W106" s="38">
        <f t="shared" ref="W106:W115" si="62">J106</f>
        <v>2</v>
      </c>
      <c r="X106" s="283"/>
    </row>
    <row r="107" spans="1:24" x14ac:dyDescent="0.2">
      <c r="A107" s="398" t="s">
        <v>449</v>
      </c>
      <c r="B107" s="403"/>
      <c r="C107" s="425">
        <v>2</v>
      </c>
      <c r="D107" s="56" t="str">
        <f t="shared" ref="D107:D115" si="63">VLOOKUP(C107,$J$106:$W$115,2,FALSE)</f>
        <v>WU</v>
      </c>
      <c r="E107" s="57">
        <f t="shared" ref="E107:E115" si="64">VLOOKUP(C107,$J$106:$W$115,13,FALSE)</f>
        <v>0.533065281924062</v>
      </c>
      <c r="G107" s="284" t="str">
        <f t="shared" si="61"/>
        <v>structurer</v>
      </c>
      <c r="J107" s="38">
        <f t="shared" ref="J107:J115" si="65">RANK(V107,$V$106:$V$115)</f>
        <v>5</v>
      </c>
      <c r="K107" s="56" t="str">
        <f t="shared" ref="K107:K115" si="66">usrCode(L107&amp;M107)</f>
        <v>WB</v>
      </c>
      <c r="L107" s="49" t="s">
        <v>0</v>
      </c>
      <c r="M107" s="49" t="s">
        <v>2</v>
      </c>
      <c r="P107" s="95"/>
      <c r="Q107" s="95"/>
      <c r="R107" s="95"/>
      <c r="S107" s="95"/>
      <c r="T107" s="95"/>
      <c r="U107" s="298"/>
      <c r="V107" s="283">
        <f t="shared" ref="V107:V115" si="67">AVERAGE(V84,V95)</f>
        <v>0.49224532101484081</v>
      </c>
      <c r="W107" s="38">
        <f t="shared" si="62"/>
        <v>5</v>
      </c>
      <c r="X107" s="283"/>
    </row>
    <row r="108" spans="1:24" x14ac:dyDescent="0.2">
      <c r="A108" s="398" t="s">
        <v>454</v>
      </c>
      <c r="B108" s="397"/>
      <c r="C108" s="425">
        <v>3</v>
      </c>
      <c r="D108" s="56" t="str">
        <f t="shared" si="63"/>
        <v>UR</v>
      </c>
      <c r="E108" s="57">
        <f t="shared" si="64"/>
        <v>0.53083711656849919</v>
      </c>
      <c r="G108" s="284" t="str">
        <f t="shared" si="61"/>
        <v>penser</v>
      </c>
      <c r="J108" s="38">
        <f t="shared" si="65"/>
        <v>1</v>
      </c>
      <c r="K108" s="56" t="str">
        <f t="shared" si="66"/>
        <v>UB</v>
      </c>
      <c r="L108" s="49" t="s">
        <v>3</v>
      </c>
      <c r="M108" s="49" t="s">
        <v>2</v>
      </c>
      <c r="P108" s="95"/>
      <c r="Q108" s="95"/>
      <c r="R108" s="95"/>
      <c r="S108" s="95"/>
      <c r="T108" s="95"/>
      <c r="U108" s="298"/>
      <c r="V108" s="283">
        <f t="shared" si="67"/>
        <v>0.53844675940175279</v>
      </c>
      <c r="W108" s="38">
        <f t="shared" si="62"/>
        <v>1</v>
      </c>
      <c r="X108" s="283"/>
    </row>
    <row r="109" spans="1:24" x14ac:dyDescent="0.2">
      <c r="A109" s="404"/>
      <c r="B109" s="405"/>
      <c r="C109" s="425">
        <v>4</v>
      </c>
      <c r="D109" s="56" t="str">
        <f t="shared" si="63"/>
        <v>GU</v>
      </c>
      <c r="E109" s="57">
        <f t="shared" si="64"/>
        <v>0.52349355330423597</v>
      </c>
      <c r="G109" s="284" t="str">
        <f t="shared" si="61"/>
        <v>s'adapter</v>
      </c>
      <c r="J109" s="38">
        <f t="shared" si="65"/>
        <v>3</v>
      </c>
      <c r="K109" s="56" t="str">
        <f t="shared" si="66"/>
        <v>UR</v>
      </c>
      <c r="L109" s="49" t="s">
        <v>3</v>
      </c>
      <c r="M109" s="49" t="s">
        <v>4</v>
      </c>
      <c r="P109" s="95"/>
      <c r="Q109" s="95"/>
      <c r="R109" s="95"/>
      <c r="S109" s="95"/>
      <c r="T109" s="95"/>
      <c r="U109" s="298"/>
      <c r="V109" s="283">
        <f t="shared" si="67"/>
        <v>0.53083711656849919</v>
      </c>
      <c r="W109" s="38">
        <f t="shared" si="62"/>
        <v>3</v>
      </c>
      <c r="X109" s="283"/>
    </row>
    <row r="110" spans="1:24" x14ac:dyDescent="0.2">
      <c r="A110" s="404"/>
      <c r="B110" s="397"/>
      <c r="C110" s="425">
        <v>5</v>
      </c>
      <c r="D110" s="56" t="str">
        <f t="shared" si="63"/>
        <v>WB</v>
      </c>
      <c r="E110" s="57">
        <f t="shared" si="64"/>
        <v>0.49224532101484081</v>
      </c>
      <c r="G110" s="284" t="str">
        <f t="shared" si="61"/>
        <v>intégrer</v>
      </c>
      <c r="J110" s="38">
        <f t="shared" si="65"/>
        <v>6</v>
      </c>
      <c r="K110" s="56" t="str">
        <f t="shared" si="66"/>
        <v>BR</v>
      </c>
      <c r="L110" s="49" t="s">
        <v>2</v>
      </c>
      <c r="M110" s="49" t="s">
        <v>4</v>
      </c>
      <c r="P110" s="95"/>
      <c r="Q110" s="95"/>
      <c r="R110" s="95"/>
      <c r="S110" s="95"/>
      <c r="T110" s="95"/>
      <c r="U110" s="298"/>
      <c r="V110" s="283">
        <f t="shared" si="67"/>
        <v>0.49001715565927795</v>
      </c>
      <c r="W110" s="38">
        <f t="shared" si="62"/>
        <v>6</v>
      </c>
      <c r="X110" s="283"/>
    </row>
    <row r="111" spans="1:24" x14ac:dyDescent="0.2">
      <c r="A111" s="396"/>
      <c r="B111" s="397"/>
      <c r="C111" s="425">
        <v>6</v>
      </c>
      <c r="D111" s="56" t="str">
        <f t="shared" si="63"/>
        <v>BR</v>
      </c>
      <c r="E111" s="57">
        <f t="shared" si="64"/>
        <v>0.49001715565927795</v>
      </c>
      <c r="G111" s="284" t="str">
        <f t="shared" si="61"/>
        <v>obtenir</v>
      </c>
      <c r="J111" s="38">
        <f t="shared" si="65"/>
        <v>8</v>
      </c>
      <c r="K111" s="56" t="str">
        <f t="shared" si="66"/>
        <v>BG</v>
      </c>
      <c r="L111" s="49" t="s">
        <v>2</v>
      </c>
      <c r="M111" s="49" t="s">
        <v>5</v>
      </c>
      <c r="P111" s="95"/>
      <c r="Q111" s="95"/>
      <c r="R111" s="95"/>
      <c r="S111" s="95"/>
      <c r="T111" s="95"/>
      <c r="U111" s="298"/>
      <c r="V111" s="283">
        <f t="shared" si="67"/>
        <v>0.48267359239501489</v>
      </c>
      <c r="W111" s="38">
        <f t="shared" si="62"/>
        <v>8</v>
      </c>
      <c r="X111" s="283"/>
    </row>
    <row r="112" spans="1:24" x14ac:dyDescent="0.2">
      <c r="A112" s="396"/>
      <c r="B112" s="397"/>
      <c r="C112" s="425">
        <v>7</v>
      </c>
      <c r="D112" s="56" t="str">
        <f t="shared" si="63"/>
        <v>RW</v>
      </c>
      <c r="E112" s="57">
        <f t="shared" si="64"/>
        <v>0.48463567818158709</v>
      </c>
      <c r="G112" s="284" t="str">
        <f t="shared" si="61"/>
        <v>s'engager</v>
      </c>
      <c r="J112" s="38">
        <f t="shared" si="65"/>
        <v>10</v>
      </c>
      <c r="K112" s="56" t="str">
        <f t="shared" si="66"/>
        <v>RG</v>
      </c>
      <c r="L112" s="49" t="s">
        <v>4</v>
      </c>
      <c r="M112" s="49" t="s">
        <v>5</v>
      </c>
      <c r="P112" s="95"/>
      <c r="Q112" s="95"/>
      <c r="R112" s="95"/>
      <c r="S112" s="95"/>
      <c r="T112" s="95"/>
      <c r="U112" s="298"/>
      <c r="V112" s="283">
        <f t="shared" si="67"/>
        <v>0.47506394956176112</v>
      </c>
      <c r="W112" s="38">
        <f t="shared" si="62"/>
        <v>10</v>
      </c>
      <c r="X112" s="283"/>
    </row>
    <row r="113" spans="1:24" x14ac:dyDescent="0.2">
      <c r="A113" s="396"/>
      <c r="B113" s="397"/>
      <c r="C113" s="425">
        <v>8</v>
      </c>
      <c r="D113" s="56" t="str">
        <f t="shared" si="63"/>
        <v>BG</v>
      </c>
      <c r="E113" s="57">
        <f t="shared" si="64"/>
        <v>0.48267359239501489</v>
      </c>
      <c r="G113" s="284" t="str">
        <f t="shared" si="61"/>
        <v>prospérer</v>
      </c>
      <c r="J113" s="38">
        <f t="shared" si="65"/>
        <v>7</v>
      </c>
      <c r="K113" s="56" t="str">
        <f t="shared" si="66"/>
        <v>RW</v>
      </c>
      <c r="L113" s="49" t="s">
        <v>4</v>
      </c>
      <c r="M113" s="49" t="s">
        <v>0</v>
      </c>
      <c r="P113" s="95"/>
      <c r="Q113" s="95"/>
      <c r="R113" s="95"/>
      <c r="S113" s="95"/>
      <c r="T113" s="95"/>
      <c r="U113" s="298"/>
      <c r="V113" s="283">
        <f t="shared" si="67"/>
        <v>0.48463567818158709</v>
      </c>
      <c r="W113" s="38">
        <f t="shared" si="62"/>
        <v>7</v>
      </c>
      <c r="X113" s="283"/>
    </row>
    <row r="114" spans="1:24" x14ac:dyDescent="0.2">
      <c r="A114" s="396"/>
      <c r="B114" s="397"/>
      <c r="C114" s="425">
        <v>9</v>
      </c>
      <c r="D114" s="56" t="str">
        <f t="shared" si="63"/>
        <v>GW</v>
      </c>
      <c r="E114" s="57">
        <f t="shared" si="64"/>
        <v>0.47729211491732398</v>
      </c>
      <c r="G114" s="284" t="str">
        <f t="shared" si="61"/>
        <v>s'entendre</v>
      </c>
      <c r="J114" s="38">
        <f t="shared" si="65"/>
        <v>9</v>
      </c>
      <c r="K114" s="56" t="str">
        <f t="shared" si="66"/>
        <v>GW</v>
      </c>
      <c r="L114" s="49" t="s">
        <v>5</v>
      </c>
      <c r="M114" s="49" t="s">
        <v>0</v>
      </c>
      <c r="P114" s="95"/>
      <c r="Q114" s="95"/>
      <c r="R114" s="95"/>
      <c r="S114" s="95"/>
      <c r="T114" s="95"/>
      <c r="U114" s="298"/>
      <c r="V114" s="283">
        <f t="shared" si="67"/>
        <v>0.47729211491732398</v>
      </c>
      <c r="W114" s="38">
        <f t="shared" si="62"/>
        <v>9</v>
      </c>
      <c r="X114" s="283"/>
    </row>
    <row r="115" spans="1:24" x14ac:dyDescent="0.2">
      <c r="A115" s="396"/>
      <c r="B115" s="397"/>
      <c r="C115" s="425">
        <v>10</v>
      </c>
      <c r="D115" s="56" t="str">
        <f t="shared" si="63"/>
        <v>RG</v>
      </c>
      <c r="E115" s="57">
        <f t="shared" si="64"/>
        <v>0.47506394956176112</v>
      </c>
      <c r="G115" s="284" t="str">
        <f t="shared" si="61"/>
        <v>agir</v>
      </c>
      <c r="J115" s="38">
        <f t="shared" si="65"/>
        <v>4</v>
      </c>
      <c r="K115" s="56" t="str">
        <f t="shared" si="66"/>
        <v>GU</v>
      </c>
      <c r="L115" s="49" t="s">
        <v>5</v>
      </c>
      <c r="M115" s="49" t="s">
        <v>3</v>
      </c>
      <c r="P115" s="95"/>
      <c r="Q115" s="95"/>
      <c r="R115" s="95"/>
      <c r="S115" s="95"/>
      <c r="T115" s="95"/>
      <c r="U115" s="298"/>
      <c r="V115" s="283">
        <f t="shared" si="67"/>
        <v>0.52349355330423597</v>
      </c>
      <c r="W115" s="38">
        <f t="shared" si="62"/>
        <v>4</v>
      </c>
      <c r="X115" s="283"/>
    </row>
    <row r="116" spans="1:24" x14ac:dyDescent="0.2">
      <c r="A116" s="396"/>
      <c r="B116" s="397"/>
      <c r="C116" s="424"/>
    </row>
    <row r="117" spans="1:24" x14ac:dyDescent="0.2">
      <c r="A117" s="396" t="s">
        <v>390</v>
      </c>
      <c r="B117" s="397"/>
      <c r="C117" s="425">
        <v>1</v>
      </c>
      <c r="D117" s="56" t="str">
        <f t="shared" ref="D117:D126" si="68">VLOOKUP(C117,$J$117:$X$126,2,FALSE)</f>
        <v>UB</v>
      </c>
      <c r="E117" s="57">
        <f t="shared" ref="E117:E126" si="69">VLOOKUP(C117,$J$117:$X$126,13,FALSE)</f>
        <v>0.47679351880350573</v>
      </c>
      <c r="G117" s="284" t="str">
        <f t="shared" ref="G117:G126" si="70">VLOOKUP(D117,LibProfils,4,FALSE)</f>
        <v>réussir</v>
      </c>
      <c r="J117" s="38">
        <f>RANK(V117,$V$117:$V$126)</f>
        <v>4</v>
      </c>
      <c r="K117" s="56" t="str">
        <f>usrCode(L117&amp;M117)</f>
        <v>WU</v>
      </c>
      <c r="L117" s="49" t="s">
        <v>0</v>
      </c>
      <c r="M117" s="49" t="s">
        <v>3</v>
      </c>
      <c r="P117" s="95"/>
      <c r="Q117" s="95"/>
      <c r="R117" s="95"/>
      <c r="S117" s="95"/>
      <c r="T117" s="95"/>
      <c r="U117" s="298"/>
      <c r="V117" s="283">
        <f t="shared" ref="V117:V126" si="71">MIN(V83,V94)</f>
        <v>0.44058056384812394</v>
      </c>
      <c r="W117" s="38">
        <f t="shared" ref="W117:W126" si="72">J117</f>
        <v>4</v>
      </c>
      <c r="X117" s="283"/>
    </row>
    <row r="118" spans="1:24" x14ac:dyDescent="0.2">
      <c r="A118" s="398" t="s">
        <v>450</v>
      </c>
      <c r="B118" s="403"/>
      <c r="C118" s="425">
        <v>2</v>
      </c>
      <c r="D118" s="56" t="str">
        <f t="shared" si="68"/>
        <v>RW</v>
      </c>
      <c r="E118" s="57">
        <f t="shared" si="69"/>
        <v>0.47550005000000001</v>
      </c>
      <c r="G118" s="284" t="str">
        <f t="shared" si="70"/>
        <v>s'engager</v>
      </c>
      <c r="J118" s="38">
        <f t="shared" ref="J118:J126" si="73">RANK(V118,$V$117:$V$126)</f>
        <v>10</v>
      </c>
      <c r="K118" s="56" t="str">
        <f t="shared" ref="K118:K126" si="74">usrCode(L118&amp;M118)</f>
        <v>WB</v>
      </c>
      <c r="L118" s="49" t="s">
        <v>0</v>
      </c>
      <c r="M118" s="49" t="s">
        <v>2</v>
      </c>
      <c r="P118" s="95"/>
      <c r="Q118" s="95"/>
      <c r="R118" s="95"/>
      <c r="S118" s="95"/>
      <c r="T118" s="95"/>
      <c r="U118" s="298"/>
      <c r="V118" s="283">
        <f t="shared" si="71"/>
        <v>0.20894064202968166</v>
      </c>
      <c r="W118" s="38">
        <f t="shared" si="72"/>
        <v>10</v>
      </c>
      <c r="X118" s="283"/>
    </row>
    <row r="119" spans="1:24" x14ac:dyDescent="0.2">
      <c r="A119" s="398" t="s">
        <v>455</v>
      </c>
      <c r="B119" s="397"/>
      <c r="C119" s="425">
        <v>3</v>
      </c>
      <c r="D119" s="56" t="str">
        <f t="shared" si="68"/>
        <v>BR</v>
      </c>
      <c r="E119" s="57">
        <f t="shared" si="69"/>
        <v>0.45005004999999998</v>
      </c>
      <c r="G119" s="284" t="str">
        <f t="shared" si="70"/>
        <v>obtenir</v>
      </c>
      <c r="J119" s="38">
        <f t="shared" si="73"/>
        <v>1</v>
      </c>
      <c r="K119" s="56" t="str">
        <f t="shared" si="74"/>
        <v>UB</v>
      </c>
      <c r="L119" s="49" t="s">
        <v>3</v>
      </c>
      <c r="M119" s="49" t="s">
        <v>2</v>
      </c>
      <c r="P119" s="95"/>
      <c r="Q119" s="95"/>
      <c r="R119" s="95"/>
      <c r="S119" s="95"/>
      <c r="T119" s="95"/>
      <c r="U119" s="298"/>
      <c r="V119" s="283">
        <f t="shared" si="71"/>
        <v>0.47679351880350573</v>
      </c>
      <c r="W119" s="38">
        <f t="shared" si="72"/>
        <v>1</v>
      </c>
      <c r="X119" s="283"/>
    </row>
    <row r="120" spans="1:24" x14ac:dyDescent="0.2">
      <c r="A120" s="404">
        <f>AVERAGE(E117:E126)</f>
        <v>0.37963463393059887</v>
      </c>
      <c r="B120" s="405"/>
      <c r="C120" s="425">
        <v>4</v>
      </c>
      <c r="D120" s="56" t="str">
        <f t="shared" si="68"/>
        <v>WU</v>
      </c>
      <c r="E120" s="57">
        <f t="shared" si="69"/>
        <v>0.44058056384812394</v>
      </c>
      <c r="G120" s="284" t="str">
        <f t="shared" si="70"/>
        <v>structurer</v>
      </c>
      <c r="J120" s="38">
        <f t="shared" si="73"/>
        <v>8</v>
      </c>
      <c r="K120" s="56" t="str">
        <f t="shared" si="74"/>
        <v>UR</v>
      </c>
      <c r="L120" s="49" t="s">
        <v>3</v>
      </c>
      <c r="M120" s="49" t="s">
        <v>4</v>
      </c>
      <c r="P120" s="95"/>
      <c r="Q120" s="95"/>
      <c r="R120" s="95"/>
      <c r="S120" s="95"/>
      <c r="T120" s="95"/>
      <c r="U120" s="298"/>
      <c r="V120" s="283">
        <f t="shared" si="71"/>
        <v>0.30005005000000001</v>
      </c>
      <c r="W120" s="38">
        <f t="shared" si="72"/>
        <v>8</v>
      </c>
      <c r="X120" s="283"/>
    </row>
    <row r="121" spans="1:24" x14ac:dyDescent="0.2">
      <c r="A121" s="404"/>
      <c r="B121" s="397"/>
      <c r="C121" s="425">
        <v>5</v>
      </c>
      <c r="D121" s="56" t="str">
        <f t="shared" si="68"/>
        <v>BG</v>
      </c>
      <c r="E121" s="57">
        <f t="shared" si="69"/>
        <v>0.41529668479002979</v>
      </c>
      <c r="G121" s="284" t="str">
        <f t="shared" si="70"/>
        <v>prospérer</v>
      </c>
      <c r="J121" s="38">
        <f t="shared" si="73"/>
        <v>3</v>
      </c>
      <c r="K121" s="56" t="str">
        <f t="shared" si="74"/>
        <v>BR</v>
      </c>
      <c r="L121" s="49" t="s">
        <v>2</v>
      </c>
      <c r="M121" s="49" t="s">
        <v>4</v>
      </c>
      <c r="P121" s="95"/>
      <c r="Q121" s="95"/>
      <c r="R121" s="95"/>
      <c r="S121" s="95"/>
      <c r="T121" s="95"/>
      <c r="U121" s="298"/>
      <c r="V121" s="283">
        <f t="shared" si="71"/>
        <v>0.45005004999999998</v>
      </c>
      <c r="W121" s="38">
        <f t="shared" si="72"/>
        <v>3</v>
      </c>
      <c r="X121" s="283"/>
    </row>
    <row r="122" spans="1:24" x14ac:dyDescent="0.2">
      <c r="A122" s="396"/>
      <c r="B122" s="397"/>
      <c r="C122" s="425">
        <v>6</v>
      </c>
      <c r="D122" s="56" t="str">
        <f t="shared" si="68"/>
        <v>GU</v>
      </c>
      <c r="E122" s="57">
        <f t="shared" si="69"/>
        <v>0.40005049999999998</v>
      </c>
      <c r="G122" s="284" t="str">
        <f t="shared" si="70"/>
        <v>s'adapter</v>
      </c>
      <c r="J122" s="38">
        <f t="shared" si="73"/>
        <v>5</v>
      </c>
      <c r="K122" s="56" t="str">
        <f t="shared" si="74"/>
        <v>BG</v>
      </c>
      <c r="L122" s="49" t="s">
        <v>2</v>
      </c>
      <c r="M122" s="49" t="s">
        <v>5</v>
      </c>
      <c r="P122" s="95"/>
      <c r="Q122" s="95"/>
      <c r="R122" s="95"/>
      <c r="S122" s="95"/>
      <c r="T122" s="95"/>
      <c r="U122" s="298"/>
      <c r="V122" s="283">
        <f t="shared" si="71"/>
        <v>0.41529668479002979</v>
      </c>
      <c r="W122" s="38">
        <f t="shared" si="72"/>
        <v>5</v>
      </c>
      <c r="X122" s="283"/>
    </row>
    <row r="123" spans="1:24" x14ac:dyDescent="0.2">
      <c r="A123" s="396"/>
      <c r="B123" s="397"/>
      <c r="C123" s="425">
        <v>7</v>
      </c>
      <c r="D123" s="56" t="str">
        <f t="shared" si="68"/>
        <v>GW</v>
      </c>
      <c r="E123" s="57">
        <f t="shared" si="69"/>
        <v>0.379083729834648</v>
      </c>
      <c r="G123" s="284" t="str">
        <f t="shared" si="70"/>
        <v>s'entendre</v>
      </c>
      <c r="J123" s="38">
        <f t="shared" si="73"/>
        <v>9</v>
      </c>
      <c r="K123" s="56" t="str">
        <f t="shared" si="74"/>
        <v>RG</v>
      </c>
      <c r="L123" s="49" t="s">
        <v>4</v>
      </c>
      <c r="M123" s="49" t="s">
        <v>5</v>
      </c>
      <c r="P123" s="95"/>
      <c r="Q123" s="95"/>
      <c r="R123" s="95"/>
      <c r="S123" s="95"/>
      <c r="T123" s="95"/>
      <c r="U123" s="298"/>
      <c r="V123" s="283">
        <f t="shared" si="71"/>
        <v>0.25000054999999999</v>
      </c>
      <c r="W123" s="38">
        <f t="shared" si="72"/>
        <v>9</v>
      </c>
      <c r="X123" s="283"/>
    </row>
    <row r="124" spans="1:24" x14ac:dyDescent="0.2">
      <c r="A124" s="396"/>
      <c r="B124" s="397"/>
      <c r="C124" s="425">
        <v>8</v>
      </c>
      <c r="D124" s="56" t="str">
        <f t="shared" si="68"/>
        <v>UR</v>
      </c>
      <c r="E124" s="57">
        <f t="shared" si="69"/>
        <v>0.30005005000000001</v>
      </c>
      <c r="G124" s="284" t="str">
        <f t="shared" si="70"/>
        <v>penser</v>
      </c>
      <c r="J124" s="38">
        <f t="shared" si="73"/>
        <v>2</v>
      </c>
      <c r="K124" s="56" t="str">
        <f t="shared" si="74"/>
        <v>RW</v>
      </c>
      <c r="L124" s="49" t="s">
        <v>4</v>
      </c>
      <c r="M124" s="49" t="s">
        <v>0</v>
      </c>
      <c r="P124" s="95"/>
      <c r="Q124" s="95"/>
      <c r="R124" s="95"/>
      <c r="S124" s="95"/>
      <c r="T124" s="95"/>
      <c r="U124" s="298"/>
      <c r="V124" s="283">
        <f t="shared" si="71"/>
        <v>0.47550005000000001</v>
      </c>
      <c r="W124" s="38">
        <f t="shared" si="72"/>
        <v>2</v>
      </c>
      <c r="X124" s="283"/>
    </row>
    <row r="125" spans="1:24" x14ac:dyDescent="0.2">
      <c r="A125" s="396"/>
      <c r="B125" s="397"/>
      <c r="C125" s="425">
        <v>9</v>
      </c>
      <c r="D125" s="56" t="str">
        <f t="shared" si="68"/>
        <v>RG</v>
      </c>
      <c r="E125" s="57">
        <f t="shared" si="69"/>
        <v>0.25000054999999999</v>
      </c>
      <c r="G125" s="284" t="str">
        <f t="shared" si="70"/>
        <v>agir</v>
      </c>
      <c r="J125" s="38">
        <f t="shared" si="73"/>
        <v>7</v>
      </c>
      <c r="K125" s="56" t="str">
        <f t="shared" si="74"/>
        <v>GW</v>
      </c>
      <c r="L125" s="49" t="s">
        <v>5</v>
      </c>
      <c r="M125" s="49" t="s">
        <v>0</v>
      </c>
      <c r="P125" s="95"/>
      <c r="Q125" s="95"/>
      <c r="R125" s="95"/>
      <c r="S125" s="95"/>
      <c r="T125" s="95"/>
      <c r="U125" s="298"/>
      <c r="V125" s="283">
        <f t="shared" si="71"/>
        <v>0.379083729834648</v>
      </c>
      <c r="W125" s="38">
        <f t="shared" si="72"/>
        <v>7</v>
      </c>
      <c r="X125" s="283"/>
    </row>
    <row r="126" spans="1:24" x14ac:dyDescent="0.2">
      <c r="A126" s="396"/>
      <c r="B126" s="397"/>
      <c r="C126" s="425">
        <v>10</v>
      </c>
      <c r="D126" s="56" t="str">
        <f t="shared" si="68"/>
        <v>WB</v>
      </c>
      <c r="E126" s="57">
        <f t="shared" si="69"/>
        <v>0.20894064202968166</v>
      </c>
      <c r="G126" s="284" t="str">
        <f t="shared" si="70"/>
        <v>intégrer</v>
      </c>
      <c r="J126" s="38">
        <f t="shared" si="73"/>
        <v>6</v>
      </c>
      <c r="K126" s="56" t="str">
        <f t="shared" si="74"/>
        <v>GU</v>
      </c>
      <c r="L126" s="49" t="s">
        <v>5</v>
      </c>
      <c r="M126" s="49" t="s">
        <v>3</v>
      </c>
      <c r="P126" s="95"/>
      <c r="Q126" s="95"/>
      <c r="R126" s="95"/>
      <c r="S126" s="95"/>
      <c r="T126" s="95"/>
      <c r="U126" s="298"/>
      <c r="V126" s="283">
        <f t="shared" si="71"/>
        <v>0.40005049999999998</v>
      </c>
      <c r="W126" s="38">
        <f t="shared" si="72"/>
        <v>6</v>
      </c>
      <c r="X126" s="283"/>
    </row>
    <row r="127" spans="1:24" x14ac:dyDescent="0.2">
      <c r="A127" s="396"/>
      <c r="B127" s="397"/>
      <c r="C127" s="424"/>
    </row>
    <row r="128" spans="1:24" x14ac:dyDescent="0.2">
      <c r="A128" s="396" t="s">
        <v>607</v>
      </c>
      <c r="B128" s="397"/>
      <c r="C128" s="425">
        <v>1</v>
      </c>
      <c r="D128" s="56" t="str">
        <f t="shared" ref="D128:D137" si="75">VLOOKUP(C128,$J$128:$X$137,2,FALSE)</f>
        <v>WB</v>
      </c>
      <c r="E128" s="57">
        <f t="shared" ref="E128:E137" si="76">VLOOKUP(C128,$J$128:$X$137,13,FALSE)</f>
        <v>0.77554999999999996</v>
      </c>
      <c r="G128" s="284" t="str">
        <f t="shared" ref="G128:G137" si="77">VLOOKUP(D128,LibProfils,4,FALSE)</f>
        <v>intégrer</v>
      </c>
      <c r="J128" s="38">
        <f>RANK(V128,$V$128:$V$137)</f>
        <v>5</v>
      </c>
      <c r="K128" s="56" t="str">
        <f>usrCode(L128&amp;M128)</f>
        <v>WU</v>
      </c>
      <c r="L128" s="49" t="s">
        <v>0</v>
      </c>
      <c r="M128" s="49" t="s">
        <v>3</v>
      </c>
      <c r="P128" s="95"/>
      <c r="Q128" s="95"/>
      <c r="R128" s="95"/>
      <c r="S128" s="95"/>
      <c r="T128" s="95"/>
      <c r="U128" s="95"/>
      <c r="V128" s="283">
        <f>MAX(V83,V94)</f>
        <v>0.62555000000000005</v>
      </c>
      <c r="W128" s="38">
        <f t="shared" ref="W128:W137" si="78">J128</f>
        <v>5</v>
      </c>
    </row>
    <row r="129" spans="1:23" x14ac:dyDescent="0.2">
      <c r="A129" s="398" t="s">
        <v>451</v>
      </c>
      <c r="B129" s="403"/>
      <c r="C129" s="425">
        <v>2</v>
      </c>
      <c r="D129" s="56" t="str">
        <f t="shared" si="75"/>
        <v>UR</v>
      </c>
      <c r="E129" s="57">
        <f t="shared" si="76"/>
        <v>0.76162418313699831</v>
      </c>
      <c r="G129" s="284" t="str">
        <f t="shared" si="77"/>
        <v>penser</v>
      </c>
      <c r="J129" s="38">
        <f t="shared" ref="J129:J137" si="79">RANK(V129,$V$128:$V$137)</f>
        <v>1</v>
      </c>
      <c r="K129" s="56" t="str">
        <f t="shared" ref="K129:K137" si="80">usrCode(L129&amp;M129)</f>
        <v>WB</v>
      </c>
      <c r="L129" s="49" t="s">
        <v>0</v>
      </c>
      <c r="M129" s="49" t="s">
        <v>2</v>
      </c>
      <c r="P129" s="95"/>
      <c r="Q129" s="95"/>
      <c r="R129" s="95"/>
      <c r="S129" s="95"/>
      <c r="T129" s="95"/>
      <c r="U129" s="95"/>
      <c r="V129" s="283">
        <f t="shared" ref="V129:V137" si="81">MAX(V84,V95)</f>
        <v>0.77554999999999996</v>
      </c>
      <c r="W129" s="38">
        <f t="shared" si="78"/>
        <v>1</v>
      </c>
    </row>
    <row r="130" spans="1:23" x14ac:dyDescent="0.2">
      <c r="A130" s="398" t="s">
        <v>605</v>
      </c>
      <c r="B130" s="397"/>
      <c r="C130" s="425">
        <v>3</v>
      </c>
      <c r="D130" s="56" t="str">
        <f t="shared" si="75"/>
        <v>RG</v>
      </c>
      <c r="E130" s="57">
        <f t="shared" si="76"/>
        <v>0.70012734912352226</v>
      </c>
      <c r="G130" s="284" t="str">
        <f t="shared" si="77"/>
        <v>agir</v>
      </c>
      <c r="J130" s="38">
        <f t="shared" si="79"/>
        <v>6</v>
      </c>
      <c r="K130" s="56" t="str">
        <f t="shared" si="80"/>
        <v>UB</v>
      </c>
      <c r="L130" s="49" t="s">
        <v>3</v>
      </c>
      <c r="M130" s="49" t="s">
        <v>2</v>
      </c>
      <c r="P130" s="95"/>
      <c r="Q130" s="95"/>
      <c r="R130" s="95"/>
      <c r="S130" s="95"/>
      <c r="T130" s="95"/>
      <c r="U130" s="95"/>
      <c r="V130" s="283">
        <f t="shared" si="81"/>
        <v>0.60009999999999997</v>
      </c>
      <c r="W130" s="38">
        <f t="shared" si="78"/>
        <v>6</v>
      </c>
    </row>
    <row r="131" spans="1:23" x14ac:dyDescent="0.2">
      <c r="A131" s="404">
        <f>AVERAGE(E128:E137)</f>
        <v>0.62591947065507236</v>
      </c>
      <c r="B131" s="405"/>
      <c r="C131" s="425">
        <v>4</v>
      </c>
      <c r="D131" s="56" t="str">
        <f t="shared" si="75"/>
        <v>GU</v>
      </c>
      <c r="E131" s="57">
        <f t="shared" si="76"/>
        <v>0.64693660660847208</v>
      </c>
      <c r="G131" s="284" t="str">
        <f t="shared" si="77"/>
        <v>s'adapter</v>
      </c>
      <c r="J131" s="38">
        <f t="shared" si="79"/>
        <v>2</v>
      </c>
      <c r="K131" s="56" t="str">
        <f t="shared" si="80"/>
        <v>UR</v>
      </c>
      <c r="L131" s="49" t="s">
        <v>3</v>
      </c>
      <c r="M131" s="49" t="s">
        <v>4</v>
      </c>
      <c r="P131" s="95"/>
      <c r="Q131" s="95"/>
      <c r="R131" s="95"/>
      <c r="S131" s="95"/>
      <c r="T131" s="95"/>
      <c r="U131" s="95"/>
      <c r="V131" s="283">
        <f t="shared" si="81"/>
        <v>0.76162418313699831</v>
      </c>
      <c r="W131" s="38">
        <f t="shared" si="78"/>
        <v>2</v>
      </c>
    </row>
    <row r="132" spans="1:23" x14ac:dyDescent="0.2">
      <c r="A132" s="396"/>
      <c r="B132" s="406"/>
      <c r="C132" s="425">
        <v>5</v>
      </c>
      <c r="D132" s="56" t="str">
        <f t="shared" si="75"/>
        <v>WU</v>
      </c>
      <c r="E132" s="57">
        <f t="shared" si="76"/>
        <v>0.62555000000000005</v>
      </c>
      <c r="G132" s="284" t="str">
        <f t="shared" si="77"/>
        <v>structurer</v>
      </c>
      <c r="J132" s="38">
        <f t="shared" si="79"/>
        <v>9</v>
      </c>
      <c r="K132" s="56" t="str">
        <f t="shared" si="80"/>
        <v>BR</v>
      </c>
      <c r="L132" s="49" t="s">
        <v>2</v>
      </c>
      <c r="M132" s="49" t="s">
        <v>4</v>
      </c>
      <c r="P132" s="95"/>
      <c r="Q132" s="95"/>
      <c r="R132" s="95"/>
      <c r="S132" s="95"/>
      <c r="T132" s="95"/>
      <c r="U132" s="95"/>
      <c r="V132" s="283">
        <f t="shared" si="81"/>
        <v>0.52998426131855592</v>
      </c>
      <c r="W132" s="38">
        <f t="shared" si="78"/>
        <v>9</v>
      </c>
    </row>
    <row r="133" spans="1:23" x14ac:dyDescent="0.2">
      <c r="A133" s="396"/>
      <c r="B133" s="406"/>
      <c r="C133" s="425">
        <v>6</v>
      </c>
      <c r="D133" s="56" t="str">
        <f t="shared" si="75"/>
        <v>UB</v>
      </c>
      <c r="E133" s="57">
        <f t="shared" si="76"/>
        <v>0.60009999999999997</v>
      </c>
      <c r="G133" s="284" t="str">
        <f t="shared" si="77"/>
        <v>réussir</v>
      </c>
      <c r="J133" s="38">
        <f t="shared" si="79"/>
        <v>8</v>
      </c>
      <c r="K133" s="56" t="str">
        <f t="shared" si="80"/>
        <v>BG</v>
      </c>
      <c r="L133" s="49" t="s">
        <v>2</v>
      </c>
      <c r="M133" s="49" t="s">
        <v>5</v>
      </c>
      <c r="P133" s="95"/>
      <c r="Q133" s="95"/>
      <c r="R133" s="95"/>
      <c r="S133" s="95"/>
      <c r="T133" s="95"/>
      <c r="U133" s="95"/>
      <c r="V133" s="283">
        <f t="shared" si="81"/>
        <v>0.5500505</v>
      </c>
      <c r="W133" s="38">
        <f t="shared" si="78"/>
        <v>8</v>
      </c>
    </row>
    <row r="134" spans="1:23" x14ac:dyDescent="0.2">
      <c r="A134" s="396"/>
      <c r="B134" s="406"/>
      <c r="C134" s="425">
        <v>7</v>
      </c>
      <c r="D134" s="56" t="str">
        <f t="shared" si="75"/>
        <v>GW</v>
      </c>
      <c r="E134" s="57">
        <f t="shared" si="76"/>
        <v>0.57550049999999997</v>
      </c>
      <c r="G134" s="284" t="str">
        <f t="shared" si="77"/>
        <v>s'entendre</v>
      </c>
      <c r="J134" s="38">
        <f t="shared" si="79"/>
        <v>3</v>
      </c>
      <c r="K134" s="56" t="str">
        <f t="shared" si="80"/>
        <v>RG</v>
      </c>
      <c r="L134" s="49" t="s">
        <v>4</v>
      </c>
      <c r="M134" s="49" t="s">
        <v>5</v>
      </c>
      <c r="P134" s="95"/>
      <c r="Q134" s="95"/>
      <c r="R134" s="95"/>
      <c r="S134" s="95"/>
      <c r="T134" s="95"/>
      <c r="U134" s="95"/>
      <c r="V134" s="283">
        <f t="shared" si="81"/>
        <v>0.70012734912352226</v>
      </c>
      <c r="W134" s="38">
        <f t="shared" si="78"/>
        <v>3</v>
      </c>
    </row>
    <row r="135" spans="1:23" x14ac:dyDescent="0.2">
      <c r="A135" s="396"/>
      <c r="B135" s="406"/>
      <c r="C135" s="425">
        <v>8</v>
      </c>
      <c r="D135" s="56" t="str">
        <f t="shared" si="75"/>
        <v>BG</v>
      </c>
      <c r="E135" s="57">
        <f t="shared" si="76"/>
        <v>0.5500505</v>
      </c>
      <c r="G135" s="284" t="str">
        <f t="shared" si="77"/>
        <v>prospérer</v>
      </c>
      <c r="J135" s="38">
        <f t="shared" si="79"/>
        <v>10</v>
      </c>
      <c r="K135" s="56" t="str">
        <f t="shared" si="80"/>
        <v>RW</v>
      </c>
      <c r="L135" s="49" t="s">
        <v>4</v>
      </c>
      <c r="M135" s="49" t="s">
        <v>0</v>
      </c>
      <c r="P135" s="95"/>
      <c r="Q135" s="95"/>
      <c r="R135" s="95"/>
      <c r="S135" s="95"/>
      <c r="T135" s="95"/>
      <c r="U135" s="95"/>
      <c r="V135" s="283">
        <f t="shared" si="81"/>
        <v>0.49377130636317418</v>
      </c>
      <c r="W135" s="38">
        <f t="shared" si="78"/>
        <v>10</v>
      </c>
    </row>
    <row r="136" spans="1:23" x14ac:dyDescent="0.2">
      <c r="A136" s="396"/>
      <c r="B136" s="406"/>
      <c r="C136" s="425">
        <v>9</v>
      </c>
      <c r="D136" s="56" t="str">
        <f t="shared" si="75"/>
        <v>BR</v>
      </c>
      <c r="E136" s="57">
        <f t="shared" si="76"/>
        <v>0.52998426131855592</v>
      </c>
      <c r="G136" s="284" t="str">
        <f t="shared" si="77"/>
        <v>obtenir</v>
      </c>
      <c r="J136" s="38">
        <f t="shared" si="79"/>
        <v>7</v>
      </c>
      <c r="K136" s="56" t="str">
        <f t="shared" si="80"/>
        <v>GW</v>
      </c>
      <c r="L136" s="49" t="s">
        <v>5</v>
      </c>
      <c r="M136" s="49" t="s">
        <v>0</v>
      </c>
      <c r="P136" s="95"/>
      <c r="Q136" s="95"/>
      <c r="R136" s="95"/>
      <c r="S136" s="95"/>
      <c r="T136" s="95"/>
      <c r="U136" s="95"/>
      <c r="V136" s="283">
        <f t="shared" si="81"/>
        <v>0.57550049999999997</v>
      </c>
      <c r="W136" s="38">
        <f t="shared" si="78"/>
        <v>7</v>
      </c>
    </row>
    <row r="137" spans="1:23" x14ac:dyDescent="0.2">
      <c r="A137" s="396"/>
      <c r="B137" s="406"/>
      <c r="C137" s="425">
        <v>10</v>
      </c>
      <c r="D137" s="56" t="str">
        <f t="shared" si="75"/>
        <v>RW</v>
      </c>
      <c r="E137" s="57">
        <f t="shared" si="76"/>
        <v>0.49377130636317418</v>
      </c>
      <c r="G137" s="284" t="str">
        <f t="shared" si="77"/>
        <v>s'engager</v>
      </c>
      <c r="J137" s="38">
        <f t="shared" si="79"/>
        <v>4</v>
      </c>
      <c r="K137" s="56" t="str">
        <f t="shared" si="80"/>
        <v>GU</v>
      </c>
      <c r="L137" s="49" t="s">
        <v>5</v>
      </c>
      <c r="M137" s="49" t="s">
        <v>3</v>
      </c>
      <c r="P137" s="95"/>
      <c r="Q137" s="95"/>
      <c r="R137" s="95"/>
      <c r="S137" s="95"/>
      <c r="T137" s="95"/>
      <c r="U137" s="95"/>
      <c r="V137" s="283">
        <f t="shared" si="81"/>
        <v>0.64693660660847208</v>
      </c>
      <c r="W137" s="38">
        <f t="shared" si="78"/>
        <v>4</v>
      </c>
    </row>
    <row r="138" spans="1:23" x14ac:dyDescent="0.2">
      <c r="A138" s="396"/>
      <c r="B138" s="397"/>
      <c r="C138" s="424"/>
    </row>
    <row r="139" spans="1:23" x14ac:dyDescent="0.2">
      <c r="A139" s="396" t="s">
        <v>391</v>
      </c>
      <c r="B139" s="397"/>
      <c r="C139" s="425">
        <v>1</v>
      </c>
      <c r="D139" s="56" t="str">
        <f>VLOOKUP(C139,$J$139:$W$148,2,FALSE)</f>
        <v>WB</v>
      </c>
      <c r="E139" s="57">
        <f>VLOOKUP(C139,$J$139:$W$148,13,FALSE)</f>
        <v>0.56660935797031831</v>
      </c>
      <c r="G139" s="284" t="str">
        <f t="shared" ref="G139:G148" si="82">VLOOKUP(D139,LibProfils,4,FALSE)</f>
        <v>intégrer</v>
      </c>
      <c r="J139" s="38">
        <f>RANK(V139,$V$139:$V$148)</f>
        <v>6</v>
      </c>
      <c r="K139" s="56" t="str">
        <f>usrCode(L139&amp;M139)</f>
        <v>WU</v>
      </c>
      <c r="L139" s="49" t="s">
        <v>0</v>
      </c>
      <c r="M139" s="49" t="s">
        <v>3</v>
      </c>
      <c r="P139" s="95"/>
      <c r="Q139" s="95"/>
      <c r="R139" s="95"/>
      <c r="S139" s="95"/>
      <c r="T139" s="95"/>
      <c r="U139" s="95"/>
      <c r="V139" s="283">
        <f>ABS(V83-V94)</f>
        <v>0.18496943615187611</v>
      </c>
      <c r="W139" s="38">
        <f t="shared" ref="W139:W148" si="83">J139</f>
        <v>6</v>
      </c>
    </row>
    <row r="140" spans="1:23" x14ac:dyDescent="0.2">
      <c r="A140" s="398" t="s">
        <v>452</v>
      </c>
      <c r="B140" s="403"/>
      <c r="C140" s="425">
        <v>2</v>
      </c>
      <c r="D140" s="56" t="str">
        <f t="shared" ref="D140:D148" si="84">VLOOKUP(C140,$J$139:$W$148,2,FALSE)</f>
        <v>UR</v>
      </c>
      <c r="E140" s="57">
        <f t="shared" ref="E140:E148" si="85">VLOOKUP(C140,$J$139:$W$148,13,FALSE)</f>
        <v>0.4615741331369983</v>
      </c>
      <c r="G140" s="284" t="str">
        <f t="shared" si="82"/>
        <v>penser</v>
      </c>
      <c r="J140" s="38">
        <f t="shared" ref="J140:J148" si="86">RANK(V140,$V$139:$V$148)</f>
        <v>1</v>
      </c>
      <c r="K140" s="56" t="str">
        <f t="shared" ref="K140:K148" si="87">usrCode(L140&amp;M140)</f>
        <v>WB</v>
      </c>
      <c r="L140" s="49" t="s">
        <v>0</v>
      </c>
      <c r="M140" s="49" t="s">
        <v>2</v>
      </c>
      <c r="P140" s="95"/>
      <c r="Q140" s="95"/>
      <c r="R140" s="95"/>
      <c r="S140" s="95"/>
      <c r="T140" s="95"/>
      <c r="U140" s="95"/>
      <c r="V140" s="283">
        <f t="shared" ref="V140:V148" si="88">ABS(V84-V95)</f>
        <v>0.56660935797031831</v>
      </c>
      <c r="W140" s="38">
        <f t="shared" si="83"/>
        <v>1</v>
      </c>
    </row>
    <row r="141" spans="1:23" x14ac:dyDescent="0.2">
      <c r="A141" s="398" t="s">
        <v>453</v>
      </c>
      <c r="B141" s="397"/>
      <c r="C141" s="425">
        <v>3</v>
      </c>
      <c r="D141" s="56" t="str">
        <f t="shared" si="84"/>
        <v>RG</v>
      </c>
      <c r="E141" s="57">
        <f t="shared" si="85"/>
        <v>0.45012679912352227</v>
      </c>
      <c r="G141" s="284" t="str">
        <f t="shared" si="82"/>
        <v>agir</v>
      </c>
      <c r="J141" s="38">
        <f t="shared" si="86"/>
        <v>8</v>
      </c>
      <c r="K141" s="56" t="str">
        <f t="shared" si="87"/>
        <v>UB</v>
      </c>
      <c r="L141" s="49" t="s">
        <v>3</v>
      </c>
      <c r="M141" s="49" t="s">
        <v>2</v>
      </c>
      <c r="P141" s="95"/>
      <c r="Q141" s="95"/>
      <c r="R141" s="95"/>
      <c r="S141" s="95"/>
      <c r="T141" s="95"/>
      <c r="U141" s="95"/>
      <c r="V141" s="283">
        <f t="shared" si="88"/>
        <v>0.12330648119649423</v>
      </c>
      <c r="W141" s="38">
        <f t="shared" si="83"/>
        <v>8</v>
      </c>
    </row>
    <row r="142" spans="1:23" x14ac:dyDescent="0.2">
      <c r="A142" s="404">
        <f>AVERAGE(E139:E148)</f>
        <v>0.24628483672447338</v>
      </c>
      <c r="B142" s="405"/>
      <c r="C142" s="425">
        <v>4</v>
      </c>
      <c r="D142" s="56" t="str">
        <f t="shared" si="84"/>
        <v>GU</v>
      </c>
      <c r="E142" s="57">
        <f t="shared" si="85"/>
        <v>0.2468861066084721</v>
      </c>
      <c r="G142" s="284" t="str">
        <f t="shared" si="82"/>
        <v>s'adapter</v>
      </c>
      <c r="J142" s="38">
        <f t="shared" si="86"/>
        <v>2</v>
      </c>
      <c r="K142" s="56" t="str">
        <f t="shared" si="87"/>
        <v>UR</v>
      </c>
      <c r="L142" s="49" t="s">
        <v>3</v>
      </c>
      <c r="M142" s="49" t="s">
        <v>4</v>
      </c>
      <c r="P142" s="95"/>
      <c r="Q142" s="95"/>
      <c r="R142" s="95"/>
      <c r="S142" s="95"/>
      <c r="T142" s="95"/>
      <c r="U142" s="95"/>
      <c r="V142" s="283">
        <f t="shared" si="88"/>
        <v>0.4615741331369983</v>
      </c>
      <c r="W142" s="38">
        <f t="shared" si="83"/>
        <v>2</v>
      </c>
    </row>
    <row r="143" spans="1:23" x14ac:dyDescent="0.2">
      <c r="A143" s="396"/>
      <c r="B143" s="406"/>
      <c r="C143" s="425">
        <v>5</v>
      </c>
      <c r="D143" s="56" t="str">
        <f t="shared" si="84"/>
        <v>GW</v>
      </c>
      <c r="E143" s="57">
        <f t="shared" si="85"/>
        <v>0.19641677016535197</v>
      </c>
      <c r="G143" s="284" t="str">
        <f t="shared" si="82"/>
        <v>s'entendre</v>
      </c>
      <c r="J143" s="38">
        <f t="shared" si="86"/>
        <v>9</v>
      </c>
      <c r="K143" s="56" t="str">
        <f t="shared" si="87"/>
        <v>BR</v>
      </c>
      <c r="L143" s="49" t="s">
        <v>2</v>
      </c>
      <c r="M143" s="49" t="s">
        <v>4</v>
      </c>
      <c r="P143" s="95"/>
      <c r="Q143" s="95"/>
      <c r="R143" s="95"/>
      <c r="S143" s="95"/>
      <c r="T143" s="95"/>
      <c r="U143" s="95"/>
      <c r="V143" s="283">
        <f t="shared" si="88"/>
        <v>7.9934211318555937E-2</v>
      </c>
      <c r="W143" s="38">
        <f t="shared" si="83"/>
        <v>9</v>
      </c>
    </row>
    <row r="144" spans="1:23" x14ac:dyDescent="0.2">
      <c r="A144" s="396"/>
      <c r="B144" s="406"/>
      <c r="C144" s="425">
        <v>6</v>
      </c>
      <c r="D144" s="56" t="str">
        <f t="shared" si="84"/>
        <v>WU</v>
      </c>
      <c r="E144" s="57">
        <f t="shared" si="85"/>
        <v>0.18496943615187611</v>
      </c>
      <c r="G144" s="284" t="str">
        <f t="shared" si="82"/>
        <v>structurer</v>
      </c>
      <c r="J144" s="38">
        <f t="shared" si="86"/>
        <v>7</v>
      </c>
      <c r="K144" s="56" t="str">
        <f t="shared" si="87"/>
        <v>BG</v>
      </c>
      <c r="L144" s="49" t="s">
        <v>2</v>
      </c>
      <c r="M144" s="49" t="s">
        <v>5</v>
      </c>
      <c r="P144" s="95"/>
      <c r="Q144" s="95"/>
      <c r="R144" s="95"/>
      <c r="S144" s="95"/>
      <c r="T144" s="95"/>
      <c r="U144" s="95"/>
      <c r="V144" s="283">
        <f t="shared" si="88"/>
        <v>0.13475381520997021</v>
      </c>
      <c r="W144" s="38">
        <f t="shared" si="83"/>
        <v>7</v>
      </c>
    </row>
    <row r="145" spans="1:24" x14ac:dyDescent="0.2">
      <c r="A145" s="396"/>
      <c r="B145" s="406"/>
      <c r="C145" s="425">
        <v>7</v>
      </c>
      <c r="D145" s="56" t="str">
        <f t="shared" si="84"/>
        <v>BG</v>
      </c>
      <c r="E145" s="57">
        <f t="shared" si="85"/>
        <v>0.13475381520997021</v>
      </c>
      <c r="G145" s="284" t="str">
        <f t="shared" si="82"/>
        <v>prospérer</v>
      </c>
      <c r="J145" s="38">
        <f t="shared" si="86"/>
        <v>3</v>
      </c>
      <c r="K145" s="56" t="str">
        <f t="shared" si="87"/>
        <v>RG</v>
      </c>
      <c r="L145" s="49" t="s">
        <v>4</v>
      </c>
      <c r="M145" s="49" t="s">
        <v>5</v>
      </c>
      <c r="P145" s="95"/>
      <c r="Q145" s="95"/>
      <c r="R145" s="95"/>
      <c r="S145" s="95"/>
      <c r="T145" s="95"/>
      <c r="U145" s="95"/>
      <c r="V145" s="283">
        <f t="shared" si="88"/>
        <v>0.45012679912352227</v>
      </c>
      <c r="W145" s="38">
        <f t="shared" si="83"/>
        <v>3</v>
      </c>
    </row>
    <row r="146" spans="1:24" x14ac:dyDescent="0.2">
      <c r="A146" s="396"/>
      <c r="B146" s="406"/>
      <c r="C146" s="425">
        <v>8</v>
      </c>
      <c r="D146" s="56" t="str">
        <f t="shared" si="84"/>
        <v>UB</v>
      </c>
      <c r="E146" s="57">
        <f t="shared" si="85"/>
        <v>0.12330648119649423</v>
      </c>
      <c r="G146" s="284" t="str">
        <f t="shared" si="82"/>
        <v>réussir</v>
      </c>
      <c r="J146" s="38">
        <f t="shared" si="86"/>
        <v>10</v>
      </c>
      <c r="K146" s="56" t="str">
        <f t="shared" si="87"/>
        <v>RW</v>
      </c>
      <c r="L146" s="49" t="s">
        <v>4</v>
      </c>
      <c r="M146" s="49" t="s">
        <v>0</v>
      </c>
      <c r="P146" s="95"/>
      <c r="Q146" s="95"/>
      <c r="R146" s="95"/>
      <c r="S146" s="95"/>
      <c r="T146" s="95"/>
      <c r="U146" s="95"/>
      <c r="V146" s="283">
        <f t="shared" si="88"/>
        <v>1.8271256363174171E-2</v>
      </c>
      <c r="W146" s="38">
        <f t="shared" si="83"/>
        <v>10</v>
      </c>
    </row>
    <row r="147" spans="1:24" x14ac:dyDescent="0.2">
      <c r="A147" s="396"/>
      <c r="B147" s="406"/>
      <c r="C147" s="425">
        <v>9</v>
      </c>
      <c r="D147" s="56" t="str">
        <f t="shared" si="84"/>
        <v>BR</v>
      </c>
      <c r="E147" s="57">
        <f t="shared" si="85"/>
        <v>7.9934211318555937E-2</v>
      </c>
      <c r="G147" s="284" t="str">
        <f t="shared" si="82"/>
        <v>obtenir</v>
      </c>
      <c r="J147" s="38">
        <f t="shared" si="86"/>
        <v>5</v>
      </c>
      <c r="K147" s="56" t="str">
        <f t="shared" si="87"/>
        <v>GW</v>
      </c>
      <c r="L147" s="49" t="s">
        <v>5</v>
      </c>
      <c r="M147" s="49" t="s">
        <v>0</v>
      </c>
      <c r="P147" s="95"/>
      <c r="Q147" s="95"/>
      <c r="R147" s="95"/>
      <c r="S147" s="95"/>
      <c r="T147" s="95"/>
      <c r="U147" s="95"/>
      <c r="V147" s="283">
        <f t="shared" si="88"/>
        <v>0.19641677016535197</v>
      </c>
      <c r="W147" s="38">
        <f t="shared" si="83"/>
        <v>5</v>
      </c>
    </row>
    <row r="148" spans="1:24" x14ac:dyDescent="0.2">
      <c r="A148" s="396"/>
      <c r="B148" s="406"/>
      <c r="C148" s="425">
        <v>10</v>
      </c>
      <c r="D148" s="56" t="str">
        <f t="shared" si="84"/>
        <v>RW</v>
      </c>
      <c r="E148" s="57">
        <f t="shared" si="85"/>
        <v>1.8271256363174171E-2</v>
      </c>
      <c r="G148" s="284" t="str">
        <f t="shared" si="82"/>
        <v>s'engager</v>
      </c>
      <c r="J148" s="38">
        <f t="shared" si="86"/>
        <v>4</v>
      </c>
      <c r="K148" s="56" t="str">
        <f t="shared" si="87"/>
        <v>GU</v>
      </c>
      <c r="L148" s="49" t="s">
        <v>5</v>
      </c>
      <c r="M148" s="49" t="s">
        <v>3</v>
      </c>
      <c r="P148" s="95"/>
      <c r="Q148" s="95"/>
      <c r="R148" s="95"/>
      <c r="S148" s="95"/>
      <c r="T148" s="95"/>
      <c r="U148" s="95"/>
      <c r="V148" s="283">
        <f t="shared" si="88"/>
        <v>0.2468861066084721</v>
      </c>
      <c r="W148" s="38">
        <f t="shared" si="83"/>
        <v>4</v>
      </c>
    </row>
    <row r="149" spans="1:24" s="289" customFormat="1" x14ac:dyDescent="0.2">
      <c r="A149" s="407"/>
      <c r="B149" s="408"/>
      <c r="C149" s="427"/>
      <c r="E149" s="440"/>
      <c r="G149" s="288"/>
      <c r="H149" s="288"/>
      <c r="L149" s="290"/>
      <c r="M149" s="290"/>
      <c r="N149" s="290"/>
      <c r="O149" s="290"/>
    </row>
    <row r="150" spans="1:24" x14ac:dyDescent="0.2">
      <c r="A150" s="409"/>
      <c r="B150" s="410"/>
      <c r="C150" s="428"/>
    </row>
    <row r="151" spans="1:24" x14ac:dyDescent="0.2">
      <c r="A151" s="409" t="s">
        <v>234</v>
      </c>
      <c r="B151" s="410"/>
      <c r="C151" s="529">
        <v>1</v>
      </c>
      <c r="D151" s="56" t="str">
        <f t="shared" ref="D151:D160" si="89">VLOOKUP(C151,$J$151:$X$160,2,FALSE)</f>
        <v>GUR</v>
      </c>
      <c r="E151" s="57">
        <f t="shared" ref="E151:E160" si="90">VLOOKUP(C151,$J$151:$X$160,13,FALSE)</f>
        <v>0.70289604628966418</v>
      </c>
      <c r="G151" s="284" t="str">
        <f t="shared" ref="G151:G160" si="91">VLOOKUP(D151,LibProfils,4,FALSE)</f>
        <v>s'aventurer</v>
      </c>
      <c r="H151" s="340">
        <f>E151-VLOOKUP(D151,$D$162:$E$171,2,FALSE)</f>
        <v>0.38619567962299756</v>
      </c>
      <c r="J151" s="38">
        <f>RANK(V151,$V$151:$V$160)</f>
        <v>9</v>
      </c>
      <c r="K151" s="56" t="str">
        <f>usrCode(L151&amp;M151&amp;N151)</f>
        <v>WUB</v>
      </c>
      <c r="L151" s="49" t="s">
        <v>0</v>
      </c>
      <c r="M151" s="49" t="s">
        <v>3</v>
      </c>
      <c r="N151" s="49" t="s">
        <v>2</v>
      </c>
      <c r="P151" s="95">
        <f>VLOOKUP(L151,$K$4:$P$8,6,FALSE)</f>
        <v>0.17272768707429983</v>
      </c>
      <c r="Q151" s="95">
        <f>VLOOKUP(M151,$K$4:$P$8,6,FALSE)</f>
        <v>0.70843344062194802</v>
      </c>
      <c r="R151" s="95">
        <f>VLOOKUP(N151,$K$4:$P$8,6,FALSE)</f>
        <v>0.24515359698506345</v>
      </c>
      <c r="S151" s="95"/>
      <c r="T151" s="95"/>
      <c r="U151" s="95"/>
      <c r="V151" s="283">
        <f>AVERAGE(P151:R151)</f>
        <v>0.37543824156043709</v>
      </c>
      <c r="W151" s="38">
        <f t="shared" ref="W151:W160" si="92">J151</f>
        <v>9</v>
      </c>
      <c r="X151" s="95"/>
    </row>
    <row r="152" spans="1:24" x14ac:dyDescent="0.2">
      <c r="A152" s="412" t="str">
        <f>A5</f>
        <v>PP</v>
      </c>
      <c r="B152" s="410"/>
      <c r="C152" s="529">
        <v>2</v>
      </c>
      <c r="D152" s="56" t="str">
        <f t="shared" si="89"/>
        <v>UBR</v>
      </c>
      <c r="E152" s="57">
        <f t="shared" si="90"/>
        <v>0.58946732108635336</v>
      </c>
      <c r="G152" s="284" t="str">
        <f t="shared" si="91"/>
        <v>accomplir</v>
      </c>
      <c r="H152" s="340">
        <f t="shared" ref="H152:H160" si="93">E152-VLOOKUP(D152,$D$162:$E$171,2,FALSE)</f>
        <v>0.13940062108635337</v>
      </c>
      <c r="J152" s="38">
        <f t="shared" ref="J152:J160" si="94">RANK(V152,$V$151:$V$160)</f>
        <v>8</v>
      </c>
      <c r="K152" s="56" t="str">
        <f t="shared" ref="K152:K160" si="95">usrCode(L152&amp;M152&amp;N152)</f>
        <v>RWB</v>
      </c>
      <c r="L152" s="49" t="s">
        <v>0</v>
      </c>
      <c r="M152" s="49" t="s">
        <v>2</v>
      </c>
      <c r="N152" s="49" t="s">
        <v>4</v>
      </c>
      <c r="P152" s="95">
        <f t="shared" ref="P152:P160" si="96">VLOOKUP(L152,$K$4:$P$8,6,FALSE)</f>
        <v>0.17272768707429983</v>
      </c>
      <c r="Q152" s="95">
        <f t="shared" ref="Q152:Q160" si="97">VLOOKUP(M152,$K$4:$P$8,6,FALSE)</f>
        <v>0.24515359698506345</v>
      </c>
      <c r="R152" s="95">
        <f t="shared" ref="R152:R160" si="98">VLOOKUP(N152,$K$4:$P$8,6,FALSE)</f>
        <v>0.81481492565204849</v>
      </c>
      <c r="S152" s="95"/>
      <c r="T152" s="95"/>
      <c r="U152" s="95"/>
      <c r="V152" s="283">
        <f t="shared" ref="V152:V160" si="99">AVERAGE(P152:R152)</f>
        <v>0.4108987365704706</v>
      </c>
      <c r="W152" s="38">
        <f t="shared" si="92"/>
        <v>8</v>
      </c>
      <c r="X152" s="95"/>
    </row>
    <row r="153" spans="1:24" x14ac:dyDescent="0.2">
      <c r="A153" s="409"/>
      <c r="B153" s="410"/>
      <c r="C153" s="529">
        <v>3</v>
      </c>
      <c r="D153" s="56" t="str">
        <f t="shared" si="89"/>
        <v>URW</v>
      </c>
      <c r="E153" s="57">
        <f t="shared" si="90"/>
        <v>0.56532535111609883</v>
      </c>
      <c r="G153" s="284" t="str">
        <f t="shared" si="91"/>
        <v>améliorer</v>
      </c>
      <c r="H153" s="340">
        <f t="shared" si="93"/>
        <v>9.8291984449432157E-2</v>
      </c>
      <c r="J153" s="38">
        <f t="shared" si="94"/>
        <v>2</v>
      </c>
      <c r="K153" s="56" t="str">
        <f t="shared" si="95"/>
        <v>UBR</v>
      </c>
      <c r="L153" s="49" t="s">
        <v>3</v>
      </c>
      <c r="M153" s="49" t="s">
        <v>2</v>
      </c>
      <c r="N153" s="49" t="s">
        <v>4</v>
      </c>
      <c r="P153" s="95">
        <f t="shared" si="96"/>
        <v>0.70843344062194802</v>
      </c>
      <c r="Q153" s="95">
        <f t="shared" si="97"/>
        <v>0.24515359698506345</v>
      </c>
      <c r="R153" s="95">
        <f t="shared" si="98"/>
        <v>0.81481492565204849</v>
      </c>
      <c r="S153" s="95"/>
      <c r="T153" s="95"/>
      <c r="U153" s="95"/>
      <c r="V153" s="283">
        <f t="shared" si="99"/>
        <v>0.58946732108635336</v>
      </c>
      <c r="W153" s="38">
        <f t="shared" si="92"/>
        <v>2</v>
      </c>
      <c r="X153" s="95"/>
    </row>
    <row r="154" spans="1:24" x14ac:dyDescent="0.2">
      <c r="A154" s="413"/>
      <c r="B154" s="414"/>
      <c r="C154" s="529">
        <v>4</v>
      </c>
      <c r="D154" s="56" t="str">
        <f t="shared" si="89"/>
        <v>BRG</v>
      </c>
      <c r="E154" s="57">
        <f t="shared" si="90"/>
        <v>0.54846943174403595</v>
      </c>
      <c r="G154" s="284" t="str">
        <f t="shared" si="91"/>
        <v>conquérir</v>
      </c>
      <c r="H154" s="340">
        <f t="shared" si="93"/>
        <v>0.1317690650773693</v>
      </c>
      <c r="J154" s="38">
        <f t="shared" si="94"/>
        <v>1</v>
      </c>
      <c r="K154" s="56" t="str">
        <f t="shared" si="95"/>
        <v>GUR</v>
      </c>
      <c r="L154" s="49" t="s">
        <v>3</v>
      </c>
      <c r="M154" s="49" t="s">
        <v>4</v>
      </c>
      <c r="N154" s="49" t="s">
        <v>5</v>
      </c>
      <c r="P154" s="95">
        <f t="shared" si="96"/>
        <v>0.70843344062194802</v>
      </c>
      <c r="Q154" s="95">
        <f t="shared" si="97"/>
        <v>0.81481492565204849</v>
      </c>
      <c r="R154" s="95">
        <f t="shared" si="98"/>
        <v>0.58543977259499613</v>
      </c>
      <c r="S154" s="95"/>
      <c r="T154" s="95"/>
      <c r="U154" s="95"/>
      <c r="V154" s="283">
        <f t="shared" si="99"/>
        <v>0.70289604628966418</v>
      </c>
      <c r="W154" s="38">
        <f t="shared" si="92"/>
        <v>1</v>
      </c>
      <c r="X154" s="95"/>
    </row>
    <row r="155" spans="1:24" x14ac:dyDescent="0.2">
      <c r="A155" s="409"/>
      <c r="B155" s="410"/>
      <c r="C155" s="529">
        <v>5</v>
      </c>
      <c r="D155" s="56" t="str">
        <f t="shared" si="89"/>
        <v>RGW</v>
      </c>
      <c r="E155" s="57">
        <f t="shared" si="90"/>
        <v>0.52432746177378142</v>
      </c>
      <c r="G155" s="284" t="str">
        <f t="shared" si="91"/>
        <v>participer</v>
      </c>
      <c r="H155" s="340">
        <f t="shared" si="93"/>
        <v>9.0660428440448027E-2</v>
      </c>
      <c r="J155" s="38">
        <f t="shared" si="94"/>
        <v>4</v>
      </c>
      <c r="K155" s="56" t="str">
        <f t="shared" si="95"/>
        <v>BRG</v>
      </c>
      <c r="L155" s="49" t="s">
        <v>2</v>
      </c>
      <c r="M155" s="49" t="s">
        <v>4</v>
      </c>
      <c r="N155" s="49" t="s">
        <v>5</v>
      </c>
      <c r="P155" s="95">
        <f t="shared" si="96"/>
        <v>0.24515359698506345</v>
      </c>
      <c r="Q155" s="95">
        <f t="shared" si="97"/>
        <v>0.81481492565204849</v>
      </c>
      <c r="R155" s="95">
        <f t="shared" si="98"/>
        <v>0.58543977259499613</v>
      </c>
      <c r="S155" s="95"/>
      <c r="T155" s="95"/>
      <c r="U155" s="95"/>
      <c r="V155" s="283">
        <f t="shared" si="99"/>
        <v>0.54846943174403595</v>
      </c>
      <c r="W155" s="38">
        <f t="shared" si="92"/>
        <v>4</v>
      </c>
      <c r="X155" s="95"/>
    </row>
    <row r="156" spans="1:24" x14ac:dyDescent="0.2">
      <c r="A156" s="409"/>
      <c r="B156" s="410"/>
      <c r="C156" s="529">
        <v>6</v>
      </c>
      <c r="D156" s="56" t="str">
        <f t="shared" si="89"/>
        <v>BGU</v>
      </c>
      <c r="E156" s="57">
        <f t="shared" si="90"/>
        <v>0.5130089367340025</v>
      </c>
      <c r="G156" s="284" t="str">
        <f t="shared" si="91"/>
        <v>maîtriser</v>
      </c>
      <c r="H156" s="340">
        <f t="shared" si="93"/>
        <v>-3.7247299326641503E-3</v>
      </c>
      <c r="J156" s="38">
        <f t="shared" si="94"/>
        <v>10</v>
      </c>
      <c r="K156" s="56" t="str">
        <f t="shared" si="95"/>
        <v>WBG</v>
      </c>
      <c r="L156" s="49" t="s">
        <v>2</v>
      </c>
      <c r="M156" s="49" t="s">
        <v>5</v>
      </c>
      <c r="N156" s="49" t="s">
        <v>0</v>
      </c>
      <c r="P156" s="95">
        <f t="shared" si="96"/>
        <v>0.24515359698506345</v>
      </c>
      <c r="Q156" s="95">
        <f t="shared" si="97"/>
        <v>0.58543977259499613</v>
      </c>
      <c r="R156" s="95">
        <f t="shared" si="98"/>
        <v>0.17272768707429983</v>
      </c>
      <c r="S156" s="95"/>
      <c r="T156" s="95"/>
      <c r="U156" s="95"/>
      <c r="V156" s="283">
        <f t="shared" si="99"/>
        <v>0.3344403522181198</v>
      </c>
      <c r="W156" s="38">
        <f t="shared" si="92"/>
        <v>10</v>
      </c>
      <c r="X156" s="95"/>
    </row>
    <row r="157" spans="1:24" x14ac:dyDescent="0.2">
      <c r="A157" s="409"/>
      <c r="B157" s="410"/>
      <c r="C157" s="529">
        <v>7</v>
      </c>
      <c r="D157" s="56" t="str">
        <f t="shared" si="89"/>
        <v>GWU</v>
      </c>
      <c r="E157" s="57">
        <f t="shared" si="90"/>
        <v>0.48886696676374797</v>
      </c>
      <c r="G157" s="284" t="str">
        <f t="shared" si="91"/>
        <v>s'accorder</v>
      </c>
      <c r="H157" s="340">
        <f t="shared" si="93"/>
        <v>-4.4833366569585364E-2</v>
      </c>
      <c r="J157" s="38">
        <f t="shared" si="94"/>
        <v>5</v>
      </c>
      <c r="K157" s="56" t="str">
        <f t="shared" si="95"/>
        <v>RGW</v>
      </c>
      <c r="L157" s="49" t="s">
        <v>4</v>
      </c>
      <c r="M157" s="49" t="s">
        <v>5</v>
      </c>
      <c r="N157" s="49" t="s">
        <v>0</v>
      </c>
      <c r="P157" s="95">
        <f t="shared" si="96"/>
        <v>0.81481492565204849</v>
      </c>
      <c r="Q157" s="95">
        <f t="shared" si="97"/>
        <v>0.58543977259499613</v>
      </c>
      <c r="R157" s="95">
        <f t="shared" si="98"/>
        <v>0.17272768707429983</v>
      </c>
      <c r="S157" s="95"/>
      <c r="T157" s="95"/>
      <c r="U157" s="95"/>
      <c r="V157" s="283">
        <f t="shared" si="99"/>
        <v>0.52432746177378142</v>
      </c>
      <c r="W157" s="38">
        <f t="shared" si="92"/>
        <v>5</v>
      </c>
      <c r="X157" s="95"/>
    </row>
    <row r="158" spans="1:24" x14ac:dyDescent="0.2">
      <c r="A158" s="409"/>
      <c r="B158" s="410"/>
      <c r="C158" s="529">
        <v>8</v>
      </c>
      <c r="D158" s="56" t="str">
        <f t="shared" si="89"/>
        <v>RWB</v>
      </c>
      <c r="E158" s="57">
        <f t="shared" si="90"/>
        <v>0.4108987365704706</v>
      </c>
      <c r="G158" s="284" t="str">
        <f t="shared" si="91"/>
        <v>diriger</v>
      </c>
      <c r="H158" s="340">
        <f t="shared" si="93"/>
        <v>-0.15613463009619599</v>
      </c>
      <c r="J158" s="38">
        <f t="shared" si="94"/>
        <v>3</v>
      </c>
      <c r="K158" s="56" t="str">
        <f t="shared" si="95"/>
        <v>URW</v>
      </c>
      <c r="L158" s="49" t="s">
        <v>4</v>
      </c>
      <c r="M158" s="49" t="s">
        <v>0</v>
      </c>
      <c r="N158" s="49" t="s">
        <v>3</v>
      </c>
      <c r="P158" s="95">
        <f t="shared" si="96"/>
        <v>0.81481492565204849</v>
      </c>
      <c r="Q158" s="95">
        <f t="shared" si="97"/>
        <v>0.17272768707429983</v>
      </c>
      <c r="R158" s="95">
        <f t="shared" si="98"/>
        <v>0.70843344062194802</v>
      </c>
      <c r="S158" s="95"/>
      <c r="T158" s="95"/>
      <c r="U158" s="95"/>
      <c r="V158" s="283">
        <f t="shared" si="99"/>
        <v>0.56532535111609883</v>
      </c>
      <c r="W158" s="38">
        <f t="shared" si="92"/>
        <v>3</v>
      </c>
      <c r="X158" s="95"/>
    </row>
    <row r="159" spans="1:24" x14ac:dyDescent="0.2">
      <c r="A159" s="409"/>
      <c r="B159" s="410"/>
      <c r="C159" s="529">
        <v>9</v>
      </c>
      <c r="D159" s="56" t="str">
        <f t="shared" si="89"/>
        <v>WUB</v>
      </c>
      <c r="E159" s="57">
        <f t="shared" si="90"/>
        <v>0.37543824156043709</v>
      </c>
      <c r="G159" s="284" t="str">
        <f t="shared" si="91"/>
        <v>administrer</v>
      </c>
      <c r="H159" s="340">
        <f t="shared" si="93"/>
        <v>-0.29162842510622949</v>
      </c>
      <c r="J159" s="38">
        <f t="shared" si="94"/>
        <v>7</v>
      </c>
      <c r="K159" s="56" t="str">
        <f t="shared" si="95"/>
        <v>GWU</v>
      </c>
      <c r="L159" s="49" t="s">
        <v>5</v>
      </c>
      <c r="M159" s="49" t="s">
        <v>0</v>
      </c>
      <c r="N159" s="49" t="s">
        <v>3</v>
      </c>
      <c r="P159" s="95">
        <f t="shared" si="96"/>
        <v>0.58543977259499613</v>
      </c>
      <c r="Q159" s="95">
        <f t="shared" si="97"/>
        <v>0.17272768707429983</v>
      </c>
      <c r="R159" s="95">
        <f t="shared" si="98"/>
        <v>0.70843344062194802</v>
      </c>
      <c r="S159" s="95"/>
      <c r="T159" s="95"/>
      <c r="U159" s="95"/>
      <c r="V159" s="283">
        <f t="shared" si="99"/>
        <v>0.48886696676374797</v>
      </c>
      <c r="W159" s="38">
        <f t="shared" si="92"/>
        <v>7</v>
      </c>
      <c r="X159" s="95"/>
    </row>
    <row r="160" spans="1:24" x14ac:dyDescent="0.2">
      <c r="A160" s="409"/>
      <c r="B160" s="410"/>
      <c r="C160" s="529">
        <v>10</v>
      </c>
      <c r="D160" s="56" t="str">
        <f t="shared" si="89"/>
        <v>WBG</v>
      </c>
      <c r="E160" s="57">
        <f t="shared" si="90"/>
        <v>0.3344403522181198</v>
      </c>
      <c r="G160" s="284" t="str">
        <f t="shared" si="91"/>
        <v>s'intégrer</v>
      </c>
      <c r="H160" s="340">
        <f t="shared" si="93"/>
        <v>-0.29925998111521362</v>
      </c>
      <c r="J160" s="38">
        <f t="shared" si="94"/>
        <v>6</v>
      </c>
      <c r="K160" s="56" t="str">
        <f t="shared" si="95"/>
        <v>BGU</v>
      </c>
      <c r="L160" s="49" t="s">
        <v>5</v>
      </c>
      <c r="M160" s="49" t="s">
        <v>3</v>
      </c>
      <c r="N160" s="49" t="s">
        <v>2</v>
      </c>
      <c r="P160" s="95">
        <f t="shared" si="96"/>
        <v>0.58543977259499613</v>
      </c>
      <c r="Q160" s="95">
        <f t="shared" si="97"/>
        <v>0.70843344062194802</v>
      </c>
      <c r="R160" s="95">
        <f t="shared" si="98"/>
        <v>0.24515359698506345</v>
      </c>
      <c r="S160" s="95"/>
      <c r="T160" s="95"/>
      <c r="U160" s="95"/>
      <c r="V160" s="283">
        <f t="shared" si="99"/>
        <v>0.5130089367340025</v>
      </c>
      <c r="W160" s="38">
        <f t="shared" si="92"/>
        <v>6</v>
      </c>
      <c r="X160" s="95"/>
    </row>
    <row r="161" spans="1:23" x14ac:dyDescent="0.2">
      <c r="A161" s="409"/>
      <c r="B161" s="410"/>
      <c r="C161" s="428"/>
    </row>
    <row r="162" spans="1:23" x14ac:dyDescent="0.2">
      <c r="A162" s="409" t="s">
        <v>235</v>
      </c>
      <c r="B162" s="410"/>
      <c r="C162" s="528">
        <v>1</v>
      </c>
      <c r="D162" s="56" t="str">
        <f t="shared" ref="D162:D171" si="100">VLOOKUP(C162,$J$162:$X$171,2,FALSE)</f>
        <v>WUB</v>
      </c>
      <c r="E162" s="57">
        <f t="shared" ref="E162:E171" si="101">VLOOKUP(C162,$J$162:$X$171,13,FALSE)</f>
        <v>0.66706666666666659</v>
      </c>
      <c r="G162" s="284" t="str">
        <f t="shared" ref="G162:G171" si="102">VLOOKUP(D162,LibProfils,4,FALSE)</f>
        <v>administrer</v>
      </c>
      <c r="H162" s="340">
        <f t="shared" ref="H162:H171" si="103">VLOOKUP(D162,$D$151:$E$160,2,FALSE)-E162</f>
        <v>-0.29162842510622949</v>
      </c>
      <c r="J162" s="38">
        <f>RANK(V162,$V$162:$V$171)</f>
        <v>1</v>
      </c>
      <c r="K162" s="56" t="str">
        <f t="shared" ref="K162:K171" si="104">usrCode(L162&amp;M162&amp;N162)</f>
        <v>WUB</v>
      </c>
      <c r="L162" s="49" t="s">
        <v>0</v>
      </c>
      <c r="M162" s="49" t="s">
        <v>3</v>
      </c>
      <c r="N162" s="49" t="s">
        <v>2</v>
      </c>
      <c r="P162" s="95">
        <f>VLOOKUP(L162,$K$14:$P$18,6,FALSE)</f>
        <v>0.80100000000000005</v>
      </c>
      <c r="Q162" s="95">
        <f>VLOOKUP(M162,$K$14:$P$18,6,FALSE)</f>
        <v>0.4501</v>
      </c>
      <c r="R162" s="95">
        <f>VLOOKUP(N162,$K$14:$P$18,6,FALSE)</f>
        <v>0.75009999999999999</v>
      </c>
      <c r="S162" s="95"/>
      <c r="T162" s="95"/>
      <c r="U162" s="95"/>
      <c r="V162" s="283">
        <f>AVERAGE(P162:R162)</f>
        <v>0.66706666666666659</v>
      </c>
      <c r="W162" s="38">
        <f t="shared" ref="W162:W171" si="105">J162</f>
        <v>1</v>
      </c>
    </row>
    <row r="163" spans="1:23" x14ac:dyDescent="0.2">
      <c r="A163" s="415" t="str">
        <f>A15</f>
        <v>employeur</v>
      </c>
      <c r="B163" s="410"/>
      <c r="C163" s="528">
        <v>2</v>
      </c>
      <c r="D163" s="56" t="str">
        <f t="shared" si="100"/>
        <v>WBG</v>
      </c>
      <c r="E163" s="57">
        <f t="shared" si="101"/>
        <v>0.63370033333333342</v>
      </c>
      <c r="G163" s="284" t="str">
        <f t="shared" si="102"/>
        <v>s'intégrer</v>
      </c>
      <c r="H163" s="340">
        <f t="shared" si="103"/>
        <v>-0.29925998111521362</v>
      </c>
      <c r="J163" s="38">
        <f t="shared" ref="J163:J171" si="106">RANK(V163,$V$162:$V$171)</f>
        <v>3</v>
      </c>
      <c r="K163" s="56" t="str">
        <f t="shared" si="104"/>
        <v>RWB</v>
      </c>
      <c r="L163" s="49" t="s">
        <v>0</v>
      </c>
      <c r="M163" s="49" t="s">
        <v>2</v>
      </c>
      <c r="N163" s="49" t="s">
        <v>4</v>
      </c>
      <c r="P163" s="95">
        <f t="shared" ref="P163:P171" si="107">VLOOKUP(L163,$K$14:$P$18,6,FALSE)</f>
        <v>0.80100000000000005</v>
      </c>
      <c r="Q163" s="95">
        <f t="shared" ref="Q163:Q171" si="108">VLOOKUP(M163,$K$14:$P$18,6,FALSE)</f>
        <v>0.75009999999999999</v>
      </c>
      <c r="R163" s="95">
        <f t="shared" ref="R163:R171" si="109">VLOOKUP(N163,$K$14:$P$18,6,FALSE)</f>
        <v>0.1500001</v>
      </c>
      <c r="S163" s="95"/>
      <c r="T163" s="95"/>
      <c r="U163" s="95"/>
      <c r="V163" s="283">
        <f t="shared" ref="V163:V171" si="110">AVERAGE(P163:R163)</f>
        <v>0.56703336666666659</v>
      </c>
      <c r="W163" s="38">
        <f t="shared" si="105"/>
        <v>3</v>
      </c>
    </row>
    <row r="164" spans="1:23" x14ac:dyDescent="0.2">
      <c r="A164" s="409"/>
      <c r="B164" s="410"/>
      <c r="C164" s="528">
        <v>3</v>
      </c>
      <c r="D164" s="56" t="str">
        <f t="shared" si="100"/>
        <v>RWB</v>
      </c>
      <c r="E164" s="57">
        <f t="shared" si="101"/>
        <v>0.56703336666666659</v>
      </c>
      <c r="G164" s="284" t="str">
        <f t="shared" si="102"/>
        <v>diriger</v>
      </c>
      <c r="H164" s="340">
        <f t="shared" si="103"/>
        <v>-0.15613463009619599</v>
      </c>
      <c r="J164" s="38">
        <f t="shared" si="106"/>
        <v>7</v>
      </c>
      <c r="K164" s="56" t="str">
        <f t="shared" si="104"/>
        <v>UBR</v>
      </c>
      <c r="L164" s="49" t="s">
        <v>3</v>
      </c>
      <c r="M164" s="49" t="s">
        <v>2</v>
      </c>
      <c r="N164" s="49" t="s">
        <v>4</v>
      </c>
      <c r="P164" s="95">
        <f t="shared" si="107"/>
        <v>0.4501</v>
      </c>
      <c r="Q164" s="95">
        <f t="shared" si="108"/>
        <v>0.75009999999999999</v>
      </c>
      <c r="R164" s="95">
        <f t="shared" si="109"/>
        <v>0.1500001</v>
      </c>
      <c r="S164" s="95"/>
      <c r="T164" s="95"/>
      <c r="U164" s="95"/>
      <c r="V164" s="283">
        <f t="shared" si="110"/>
        <v>0.45006669999999999</v>
      </c>
      <c r="W164" s="38">
        <f t="shared" si="105"/>
        <v>7</v>
      </c>
    </row>
    <row r="165" spans="1:23" x14ac:dyDescent="0.2">
      <c r="A165" s="413"/>
      <c r="B165" s="414"/>
      <c r="C165" s="528">
        <v>4</v>
      </c>
      <c r="D165" s="56" t="str">
        <f t="shared" si="100"/>
        <v>GWU</v>
      </c>
      <c r="E165" s="57">
        <f t="shared" si="101"/>
        <v>0.53370033333333333</v>
      </c>
      <c r="G165" s="284" t="str">
        <f t="shared" si="102"/>
        <v>s'accorder</v>
      </c>
      <c r="H165" s="340">
        <f t="shared" si="103"/>
        <v>-4.4833366569585364E-2</v>
      </c>
      <c r="J165" s="38">
        <f t="shared" si="106"/>
        <v>10</v>
      </c>
      <c r="K165" s="56" t="str">
        <f t="shared" si="104"/>
        <v>GUR</v>
      </c>
      <c r="L165" s="49" t="s">
        <v>3</v>
      </c>
      <c r="M165" s="49" t="s">
        <v>4</v>
      </c>
      <c r="N165" s="49" t="s">
        <v>5</v>
      </c>
      <c r="P165" s="95">
        <f t="shared" si="107"/>
        <v>0.4501</v>
      </c>
      <c r="Q165" s="95">
        <f t="shared" si="108"/>
        <v>0.1500001</v>
      </c>
      <c r="R165" s="95">
        <f t="shared" si="109"/>
        <v>0.35000099999999995</v>
      </c>
      <c r="S165" s="95"/>
      <c r="T165" s="95"/>
      <c r="U165" s="95"/>
      <c r="V165" s="283">
        <f t="shared" si="110"/>
        <v>0.31670036666666662</v>
      </c>
      <c r="W165" s="38">
        <f t="shared" si="105"/>
        <v>10</v>
      </c>
    </row>
    <row r="166" spans="1:23" x14ac:dyDescent="0.2">
      <c r="A166" s="409"/>
      <c r="B166" s="410"/>
      <c r="C166" s="528">
        <v>5</v>
      </c>
      <c r="D166" s="56" t="str">
        <f t="shared" si="100"/>
        <v>BGU</v>
      </c>
      <c r="E166" s="57">
        <f t="shared" si="101"/>
        <v>0.51673366666666665</v>
      </c>
      <c r="G166" s="284" t="str">
        <f t="shared" si="102"/>
        <v>maîtriser</v>
      </c>
      <c r="H166" s="340">
        <f t="shared" si="103"/>
        <v>-3.7247299326641503E-3</v>
      </c>
      <c r="J166" s="38">
        <f t="shared" si="106"/>
        <v>9</v>
      </c>
      <c r="K166" s="56" t="str">
        <f t="shared" si="104"/>
        <v>BRG</v>
      </c>
      <c r="L166" s="49" t="s">
        <v>2</v>
      </c>
      <c r="M166" s="49" t="s">
        <v>4</v>
      </c>
      <c r="N166" s="49" t="s">
        <v>5</v>
      </c>
      <c r="P166" s="95">
        <f t="shared" si="107"/>
        <v>0.75009999999999999</v>
      </c>
      <c r="Q166" s="95">
        <f t="shared" si="108"/>
        <v>0.1500001</v>
      </c>
      <c r="R166" s="95">
        <f t="shared" si="109"/>
        <v>0.35000099999999995</v>
      </c>
      <c r="S166" s="95"/>
      <c r="T166" s="95"/>
      <c r="U166" s="95"/>
      <c r="V166" s="283">
        <f t="shared" si="110"/>
        <v>0.41670036666666666</v>
      </c>
      <c r="W166" s="38">
        <f t="shared" si="105"/>
        <v>9</v>
      </c>
    </row>
    <row r="167" spans="1:23" x14ac:dyDescent="0.2">
      <c r="A167" s="409"/>
      <c r="B167" s="410"/>
      <c r="C167" s="528">
        <v>6</v>
      </c>
      <c r="D167" s="56" t="str">
        <f t="shared" si="100"/>
        <v>URW</v>
      </c>
      <c r="E167" s="57">
        <f t="shared" si="101"/>
        <v>0.46703336666666667</v>
      </c>
      <c r="G167" s="284" t="str">
        <f t="shared" si="102"/>
        <v>améliorer</v>
      </c>
      <c r="H167" s="340">
        <f t="shared" si="103"/>
        <v>9.8291984449432157E-2</v>
      </c>
      <c r="J167" s="38">
        <f t="shared" si="106"/>
        <v>2</v>
      </c>
      <c r="K167" s="56" t="str">
        <f t="shared" si="104"/>
        <v>WBG</v>
      </c>
      <c r="L167" s="49" t="s">
        <v>2</v>
      </c>
      <c r="M167" s="49" t="s">
        <v>5</v>
      </c>
      <c r="N167" s="49" t="s">
        <v>0</v>
      </c>
      <c r="P167" s="95">
        <f t="shared" si="107"/>
        <v>0.75009999999999999</v>
      </c>
      <c r="Q167" s="95">
        <f t="shared" si="108"/>
        <v>0.35000099999999995</v>
      </c>
      <c r="R167" s="95">
        <f t="shared" si="109"/>
        <v>0.80100000000000005</v>
      </c>
      <c r="S167" s="95"/>
      <c r="T167" s="95"/>
      <c r="U167" s="95"/>
      <c r="V167" s="283">
        <f t="shared" si="110"/>
        <v>0.63370033333333342</v>
      </c>
      <c r="W167" s="38">
        <f t="shared" si="105"/>
        <v>2</v>
      </c>
    </row>
    <row r="168" spans="1:23" x14ac:dyDescent="0.2">
      <c r="A168" s="409"/>
      <c r="B168" s="410"/>
      <c r="C168" s="528">
        <v>7</v>
      </c>
      <c r="D168" s="56" t="str">
        <f t="shared" si="100"/>
        <v>UBR</v>
      </c>
      <c r="E168" s="57">
        <f t="shared" si="101"/>
        <v>0.45006669999999999</v>
      </c>
      <c r="G168" s="284" t="str">
        <f t="shared" si="102"/>
        <v>accomplir</v>
      </c>
      <c r="H168" s="340">
        <f t="shared" si="103"/>
        <v>0.13940062108635337</v>
      </c>
      <c r="J168" s="38">
        <f t="shared" si="106"/>
        <v>8</v>
      </c>
      <c r="K168" s="56" t="str">
        <f t="shared" si="104"/>
        <v>RGW</v>
      </c>
      <c r="L168" s="49" t="s">
        <v>4</v>
      </c>
      <c r="M168" s="49" t="s">
        <v>5</v>
      </c>
      <c r="N168" s="49" t="s">
        <v>0</v>
      </c>
      <c r="P168" s="95">
        <f t="shared" si="107"/>
        <v>0.1500001</v>
      </c>
      <c r="Q168" s="95">
        <f t="shared" si="108"/>
        <v>0.35000099999999995</v>
      </c>
      <c r="R168" s="95">
        <f t="shared" si="109"/>
        <v>0.80100000000000005</v>
      </c>
      <c r="S168" s="95"/>
      <c r="T168" s="95"/>
      <c r="U168" s="95"/>
      <c r="V168" s="283">
        <f t="shared" si="110"/>
        <v>0.4336670333333334</v>
      </c>
      <c r="W168" s="38">
        <f t="shared" si="105"/>
        <v>8</v>
      </c>
    </row>
    <row r="169" spans="1:23" x14ac:dyDescent="0.2">
      <c r="A169" s="409"/>
      <c r="B169" s="410"/>
      <c r="C169" s="528">
        <v>8</v>
      </c>
      <c r="D169" s="56" t="str">
        <f t="shared" si="100"/>
        <v>RGW</v>
      </c>
      <c r="E169" s="57">
        <f t="shared" si="101"/>
        <v>0.4336670333333334</v>
      </c>
      <c r="G169" s="284" t="str">
        <f t="shared" si="102"/>
        <v>participer</v>
      </c>
      <c r="H169" s="340">
        <f t="shared" si="103"/>
        <v>9.0660428440448027E-2</v>
      </c>
      <c r="J169" s="38">
        <f t="shared" si="106"/>
        <v>6</v>
      </c>
      <c r="K169" s="56" t="str">
        <f t="shared" si="104"/>
        <v>URW</v>
      </c>
      <c r="L169" s="49" t="s">
        <v>4</v>
      </c>
      <c r="M169" s="49" t="s">
        <v>0</v>
      </c>
      <c r="N169" s="49" t="s">
        <v>3</v>
      </c>
      <c r="P169" s="95">
        <f t="shared" si="107"/>
        <v>0.1500001</v>
      </c>
      <c r="Q169" s="95">
        <f t="shared" si="108"/>
        <v>0.80100000000000005</v>
      </c>
      <c r="R169" s="95">
        <f t="shared" si="109"/>
        <v>0.4501</v>
      </c>
      <c r="S169" s="95"/>
      <c r="T169" s="95"/>
      <c r="U169" s="95"/>
      <c r="V169" s="283">
        <f t="shared" si="110"/>
        <v>0.46703336666666667</v>
      </c>
      <c r="W169" s="38">
        <f t="shared" si="105"/>
        <v>6</v>
      </c>
    </row>
    <row r="170" spans="1:23" x14ac:dyDescent="0.2">
      <c r="A170" s="409"/>
      <c r="B170" s="410"/>
      <c r="C170" s="528">
        <v>9</v>
      </c>
      <c r="D170" s="56" t="str">
        <f t="shared" si="100"/>
        <v>BRG</v>
      </c>
      <c r="E170" s="57">
        <f t="shared" si="101"/>
        <v>0.41670036666666666</v>
      </c>
      <c r="G170" s="284" t="str">
        <f t="shared" si="102"/>
        <v>conquérir</v>
      </c>
      <c r="H170" s="340">
        <f t="shared" si="103"/>
        <v>0.1317690650773693</v>
      </c>
      <c r="J170" s="38">
        <f t="shared" si="106"/>
        <v>4</v>
      </c>
      <c r="K170" s="56" t="str">
        <f t="shared" si="104"/>
        <v>GWU</v>
      </c>
      <c r="L170" s="49" t="s">
        <v>5</v>
      </c>
      <c r="M170" s="49" t="s">
        <v>0</v>
      </c>
      <c r="N170" s="49" t="s">
        <v>3</v>
      </c>
      <c r="P170" s="95">
        <f t="shared" si="107"/>
        <v>0.35000099999999995</v>
      </c>
      <c r="Q170" s="95">
        <f t="shared" si="108"/>
        <v>0.80100000000000005</v>
      </c>
      <c r="R170" s="95">
        <f t="shared" si="109"/>
        <v>0.4501</v>
      </c>
      <c r="S170" s="95"/>
      <c r="T170" s="95"/>
      <c r="U170" s="95"/>
      <c r="V170" s="283">
        <f t="shared" si="110"/>
        <v>0.53370033333333333</v>
      </c>
      <c r="W170" s="38">
        <f t="shared" si="105"/>
        <v>4</v>
      </c>
    </row>
    <row r="171" spans="1:23" x14ac:dyDescent="0.2">
      <c r="A171" s="409"/>
      <c r="B171" s="410"/>
      <c r="C171" s="528">
        <v>10</v>
      </c>
      <c r="D171" s="56" t="str">
        <f t="shared" si="100"/>
        <v>GUR</v>
      </c>
      <c r="E171" s="57">
        <f t="shared" si="101"/>
        <v>0.31670036666666662</v>
      </c>
      <c r="G171" s="284" t="str">
        <f t="shared" si="102"/>
        <v>s'aventurer</v>
      </c>
      <c r="H171" s="340">
        <f t="shared" si="103"/>
        <v>0.38619567962299756</v>
      </c>
      <c r="J171" s="38">
        <f t="shared" si="106"/>
        <v>5</v>
      </c>
      <c r="K171" s="56" t="str">
        <f t="shared" si="104"/>
        <v>BGU</v>
      </c>
      <c r="L171" s="49" t="s">
        <v>5</v>
      </c>
      <c r="M171" s="49" t="s">
        <v>3</v>
      </c>
      <c r="N171" s="49" t="s">
        <v>2</v>
      </c>
      <c r="P171" s="95">
        <f t="shared" si="107"/>
        <v>0.35000099999999995</v>
      </c>
      <c r="Q171" s="95">
        <f t="shared" si="108"/>
        <v>0.4501</v>
      </c>
      <c r="R171" s="95">
        <f t="shared" si="109"/>
        <v>0.75009999999999999</v>
      </c>
      <c r="S171" s="95"/>
      <c r="T171" s="95"/>
      <c r="U171" s="95"/>
      <c r="V171" s="283">
        <f t="shared" si="110"/>
        <v>0.51673366666666665</v>
      </c>
      <c r="W171" s="38">
        <f t="shared" si="105"/>
        <v>5</v>
      </c>
    </row>
    <row r="172" spans="1:23" s="291" customFormat="1" x14ac:dyDescent="0.2">
      <c r="A172" s="416"/>
      <c r="B172" s="417"/>
      <c r="C172" s="430"/>
      <c r="D172" s="295"/>
      <c r="E172" s="438"/>
      <c r="G172" s="293"/>
      <c r="H172" s="293"/>
      <c r="K172" s="295"/>
      <c r="L172" s="294"/>
      <c r="M172" s="294"/>
      <c r="N172" s="294"/>
      <c r="O172" s="294"/>
      <c r="P172" s="292"/>
      <c r="Q172" s="292"/>
      <c r="R172" s="292"/>
      <c r="S172" s="292"/>
      <c r="T172" s="292"/>
      <c r="U172" s="292"/>
      <c r="V172" s="296"/>
    </row>
    <row r="173" spans="1:23" x14ac:dyDescent="0.2">
      <c r="A173" s="409"/>
      <c r="B173" s="410"/>
      <c r="C173" s="428"/>
    </row>
    <row r="174" spans="1:23" x14ac:dyDescent="0.2">
      <c r="A174" s="409" t="s">
        <v>392</v>
      </c>
      <c r="B174" s="410"/>
      <c r="C174" s="429">
        <v>1</v>
      </c>
      <c r="D174" s="56" t="str">
        <f>VLOOKUP(C174,$J$174:$W$183,2,FALSE)</f>
        <v>WUB</v>
      </c>
      <c r="E174" s="57">
        <f>VLOOKUP(C174,$J$174:$W$183,13,FALSE)</f>
        <v>0.52125245411355181</v>
      </c>
      <c r="G174" s="284" t="str">
        <f t="shared" ref="G174:G183" si="111">VLOOKUP(D174,LibProfils,4,FALSE)</f>
        <v>administrer</v>
      </c>
      <c r="J174" s="38">
        <f>RANK(V174,$V$174:$V$183)</f>
        <v>1</v>
      </c>
      <c r="K174" s="56" t="str">
        <f t="shared" ref="K174:K183" si="112">usrCode(L174&amp;M174&amp;N174)</f>
        <v>WUB</v>
      </c>
      <c r="L174" s="49" t="s">
        <v>0</v>
      </c>
      <c r="M174" s="49" t="s">
        <v>3</v>
      </c>
      <c r="N174" s="49" t="s">
        <v>2</v>
      </c>
      <c r="P174" s="95"/>
      <c r="Q174" s="95"/>
      <c r="R174" s="95"/>
      <c r="S174" s="95"/>
      <c r="T174" s="95"/>
      <c r="U174" s="95"/>
      <c r="V174" s="283">
        <f>AVERAGE(V151,V162)</f>
        <v>0.52125245411355181</v>
      </c>
      <c r="W174" s="38">
        <f t="shared" ref="W174:W183" si="113">J174</f>
        <v>1</v>
      </c>
    </row>
    <row r="175" spans="1:23" x14ac:dyDescent="0.2">
      <c r="A175" s="411" t="s">
        <v>449</v>
      </c>
      <c r="B175" s="418"/>
      <c r="C175" s="429">
        <v>2</v>
      </c>
      <c r="D175" s="56" t="str">
        <f t="shared" ref="D175:D183" si="114">VLOOKUP(C175,$J$174:$W$183,2,FALSE)</f>
        <v>UBR</v>
      </c>
      <c r="E175" s="57">
        <f t="shared" ref="E175:E183" si="115">VLOOKUP(C175,$J$174:$W$183,13,FALSE)</f>
        <v>0.51976701054317664</v>
      </c>
      <c r="G175" s="284" t="str">
        <f t="shared" si="111"/>
        <v>accomplir</v>
      </c>
      <c r="J175" s="38">
        <f t="shared" ref="J175:J183" si="116">RANK(V175,$V$174:$V$183)</f>
        <v>7</v>
      </c>
      <c r="K175" s="56" t="str">
        <f t="shared" si="112"/>
        <v>RWB</v>
      </c>
      <c r="L175" s="49" t="s">
        <v>0</v>
      </c>
      <c r="M175" s="49" t="s">
        <v>2</v>
      </c>
      <c r="N175" s="49" t="s">
        <v>4</v>
      </c>
      <c r="P175" s="95"/>
      <c r="Q175" s="95"/>
      <c r="R175" s="95"/>
      <c r="S175" s="95"/>
      <c r="T175" s="95"/>
      <c r="U175" s="95"/>
      <c r="V175" s="283">
        <f t="shared" ref="V175:V183" si="117">AVERAGE(V152,V163)</f>
        <v>0.4889660516185686</v>
      </c>
      <c r="W175" s="38">
        <f t="shared" si="113"/>
        <v>7</v>
      </c>
    </row>
    <row r="176" spans="1:23" x14ac:dyDescent="0.2">
      <c r="A176" s="411" t="s">
        <v>454</v>
      </c>
      <c r="B176" s="410"/>
      <c r="C176" s="429">
        <v>3</v>
      </c>
      <c r="D176" s="56" t="str">
        <f t="shared" si="114"/>
        <v>URW</v>
      </c>
      <c r="E176" s="57">
        <f t="shared" si="115"/>
        <v>0.51617935889138278</v>
      </c>
      <c r="G176" s="284" t="str">
        <f t="shared" si="111"/>
        <v>améliorer</v>
      </c>
      <c r="J176" s="38">
        <f t="shared" si="116"/>
        <v>2</v>
      </c>
      <c r="K176" s="56" t="str">
        <f t="shared" si="112"/>
        <v>UBR</v>
      </c>
      <c r="L176" s="49" t="s">
        <v>3</v>
      </c>
      <c r="M176" s="49" t="s">
        <v>2</v>
      </c>
      <c r="N176" s="49" t="s">
        <v>4</v>
      </c>
      <c r="P176" s="95"/>
      <c r="Q176" s="95"/>
      <c r="R176" s="95"/>
      <c r="S176" s="95"/>
      <c r="T176" s="95"/>
      <c r="U176" s="95"/>
      <c r="V176" s="283">
        <f t="shared" si="117"/>
        <v>0.51976701054317664</v>
      </c>
      <c r="W176" s="38">
        <f t="shared" si="113"/>
        <v>2</v>
      </c>
    </row>
    <row r="177" spans="1:23" x14ac:dyDescent="0.2">
      <c r="A177" s="413">
        <f>AVERAGE(E174:E183)</f>
        <v>0.50277705229283565</v>
      </c>
      <c r="B177" s="414"/>
      <c r="C177" s="429">
        <v>4</v>
      </c>
      <c r="D177" s="56" t="str">
        <f t="shared" si="114"/>
        <v>BGU</v>
      </c>
      <c r="E177" s="57">
        <f t="shared" si="115"/>
        <v>0.51487130170033457</v>
      </c>
      <c r="G177" s="284" t="str">
        <f t="shared" si="111"/>
        <v>maîtriser</v>
      </c>
      <c r="J177" s="38">
        <f t="shared" si="116"/>
        <v>6</v>
      </c>
      <c r="K177" s="56" t="str">
        <f t="shared" si="112"/>
        <v>GUR</v>
      </c>
      <c r="L177" s="49" t="s">
        <v>3</v>
      </c>
      <c r="M177" s="49" t="s">
        <v>4</v>
      </c>
      <c r="N177" s="49" t="s">
        <v>5</v>
      </c>
      <c r="P177" s="95"/>
      <c r="Q177" s="95"/>
      <c r="R177" s="95"/>
      <c r="S177" s="95"/>
      <c r="T177" s="95"/>
      <c r="U177" s="95"/>
      <c r="V177" s="283">
        <f t="shared" si="117"/>
        <v>0.50979820647816543</v>
      </c>
      <c r="W177" s="38">
        <f t="shared" si="113"/>
        <v>6</v>
      </c>
    </row>
    <row r="178" spans="1:23" x14ac:dyDescent="0.2">
      <c r="A178" s="409"/>
      <c r="B178" s="410"/>
      <c r="C178" s="429">
        <v>5</v>
      </c>
      <c r="D178" s="56" t="str">
        <f t="shared" si="114"/>
        <v>GWU</v>
      </c>
      <c r="E178" s="57">
        <f t="shared" si="115"/>
        <v>0.51128365004854071</v>
      </c>
      <c r="G178" s="284" t="str">
        <f t="shared" si="111"/>
        <v>s'accorder</v>
      </c>
      <c r="J178" s="38">
        <f t="shared" si="116"/>
        <v>9</v>
      </c>
      <c r="K178" s="56" t="str">
        <f t="shared" si="112"/>
        <v>BRG</v>
      </c>
      <c r="L178" s="49" t="s">
        <v>2</v>
      </c>
      <c r="M178" s="49" t="s">
        <v>4</v>
      </c>
      <c r="N178" s="49" t="s">
        <v>5</v>
      </c>
      <c r="P178" s="95"/>
      <c r="Q178" s="95"/>
      <c r="R178" s="95"/>
      <c r="S178" s="95"/>
      <c r="T178" s="95"/>
      <c r="U178" s="95"/>
      <c r="V178" s="283">
        <f t="shared" si="117"/>
        <v>0.4825848992053513</v>
      </c>
      <c r="W178" s="38">
        <f t="shared" si="113"/>
        <v>9</v>
      </c>
    </row>
    <row r="179" spans="1:23" x14ac:dyDescent="0.2">
      <c r="A179" s="409"/>
      <c r="B179" s="410"/>
      <c r="C179" s="429">
        <v>6</v>
      </c>
      <c r="D179" s="56" t="str">
        <f t="shared" si="114"/>
        <v>GUR</v>
      </c>
      <c r="E179" s="57">
        <f t="shared" si="115"/>
        <v>0.50979820647816543</v>
      </c>
      <c r="G179" s="284" t="str">
        <f t="shared" si="111"/>
        <v>s'aventurer</v>
      </c>
      <c r="J179" s="38">
        <f t="shared" si="116"/>
        <v>8</v>
      </c>
      <c r="K179" s="56" t="str">
        <f t="shared" si="112"/>
        <v>WBG</v>
      </c>
      <c r="L179" s="49" t="s">
        <v>2</v>
      </c>
      <c r="M179" s="49" t="s">
        <v>5</v>
      </c>
      <c r="N179" s="49" t="s">
        <v>0</v>
      </c>
      <c r="P179" s="95"/>
      <c r="Q179" s="95"/>
      <c r="R179" s="95"/>
      <c r="S179" s="95"/>
      <c r="T179" s="95"/>
      <c r="U179" s="95"/>
      <c r="V179" s="283">
        <f t="shared" si="117"/>
        <v>0.48407034277572658</v>
      </c>
      <c r="W179" s="38">
        <f t="shared" si="113"/>
        <v>8</v>
      </c>
    </row>
    <row r="180" spans="1:23" x14ac:dyDescent="0.2">
      <c r="A180" s="409"/>
      <c r="B180" s="410"/>
      <c r="C180" s="429">
        <v>7</v>
      </c>
      <c r="D180" s="56" t="str">
        <f t="shared" si="114"/>
        <v>RWB</v>
      </c>
      <c r="E180" s="57">
        <f t="shared" si="115"/>
        <v>0.4889660516185686</v>
      </c>
      <c r="G180" s="284" t="str">
        <f t="shared" si="111"/>
        <v>diriger</v>
      </c>
      <c r="J180" s="38">
        <f t="shared" si="116"/>
        <v>10</v>
      </c>
      <c r="K180" s="56" t="str">
        <f t="shared" si="112"/>
        <v>RGW</v>
      </c>
      <c r="L180" s="49" t="s">
        <v>4</v>
      </c>
      <c r="M180" s="49" t="s">
        <v>5</v>
      </c>
      <c r="N180" s="49" t="s">
        <v>0</v>
      </c>
      <c r="P180" s="95"/>
      <c r="Q180" s="95"/>
      <c r="R180" s="95"/>
      <c r="S180" s="95"/>
      <c r="T180" s="95"/>
      <c r="U180" s="95"/>
      <c r="V180" s="283">
        <f t="shared" si="117"/>
        <v>0.47899724755355744</v>
      </c>
      <c r="W180" s="38">
        <f t="shared" si="113"/>
        <v>10</v>
      </c>
    </row>
    <row r="181" spans="1:23" x14ac:dyDescent="0.2">
      <c r="A181" s="409"/>
      <c r="B181" s="410"/>
      <c r="C181" s="429">
        <v>8</v>
      </c>
      <c r="D181" s="56" t="str">
        <f t="shared" si="114"/>
        <v>WBG</v>
      </c>
      <c r="E181" s="57">
        <f t="shared" si="115"/>
        <v>0.48407034277572658</v>
      </c>
      <c r="G181" s="284" t="str">
        <f t="shared" si="111"/>
        <v>s'intégrer</v>
      </c>
      <c r="J181" s="38">
        <f t="shared" si="116"/>
        <v>3</v>
      </c>
      <c r="K181" s="56" t="str">
        <f t="shared" si="112"/>
        <v>URW</v>
      </c>
      <c r="L181" s="49" t="s">
        <v>4</v>
      </c>
      <c r="M181" s="49" t="s">
        <v>0</v>
      </c>
      <c r="N181" s="49" t="s">
        <v>3</v>
      </c>
      <c r="P181" s="95"/>
      <c r="Q181" s="95"/>
      <c r="R181" s="95"/>
      <c r="S181" s="95"/>
      <c r="T181" s="95"/>
      <c r="U181" s="95"/>
      <c r="V181" s="283">
        <f t="shared" si="117"/>
        <v>0.51617935889138278</v>
      </c>
      <c r="W181" s="38">
        <f t="shared" si="113"/>
        <v>3</v>
      </c>
    </row>
    <row r="182" spans="1:23" x14ac:dyDescent="0.2">
      <c r="A182" s="409"/>
      <c r="B182" s="410"/>
      <c r="C182" s="429">
        <v>9</v>
      </c>
      <c r="D182" s="56" t="str">
        <f t="shared" si="114"/>
        <v>BRG</v>
      </c>
      <c r="E182" s="57">
        <f t="shared" si="115"/>
        <v>0.4825848992053513</v>
      </c>
      <c r="G182" s="284" t="str">
        <f t="shared" si="111"/>
        <v>conquérir</v>
      </c>
      <c r="J182" s="38">
        <f t="shared" si="116"/>
        <v>5</v>
      </c>
      <c r="K182" s="56" t="str">
        <f t="shared" si="112"/>
        <v>GWU</v>
      </c>
      <c r="L182" s="49" t="s">
        <v>5</v>
      </c>
      <c r="M182" s="49" t="s">
        <v>0</v>
      </c>
      <c r="N182" s="49" t="s">
        <v>3</v>
      </c>
      <c r="P182" s="95"/>
      <c r="Q182" s="95"/>
      <c r="R182" s="95"/>
      <c r="S182" s="95"/>
      <c r="T182" s="95"/>
      <c r="U182" s="95"/>
      <c r="V182" s="283">
        <f t="shared" si="117"/>
        <v>0.51128365004854071</v>
      </c>
      <c r="W182" s="38">
        <f t="shared" si="113"/>
        <v>5</v>
      </c>
    </row>
    <row r="183" spans="1:23" x14ac:dyDescent="0.2">
      <c r="A183" s="409"/>
      <c r="B183" s="410"/>
      <c r="C183" s="429">
        <v>10</v>
      </c>
      <c r="D183" s="56" t="str">
        <f t="shared" si="114"/>
        <v>RGW</v>
      </c>
      <c r="E183" s="57">
        <f t="shared" si="115"/>
        <v>0.47899724755355744</v>
      </c>
      <c r="G183" s="284" t="str">
        <f t="shared" si="111"/>
        <v>participer</v>
      </c>
      <c r="J183" s="38">
        <f t="shared" si="116"/>
        <v>4</v>
      </c>
      <c r="K183" s="56" t="str">
        <f t="shared" si="112"/>
        <v>BGU</v>
      </c>
      <c r="L183" s="49" t="s">
        <v>5</v>
      </c>
      <c r="M183" s="49" t="s">
        <v>3</v>
      </c>
      <c r="N183" s="49" t="s">
        <v>2</v>
      </c>
      <c r="P183" s="95"/>
      <c r="Q183" s="95"/>
      <c r="R183" s="95"/>
      <c r="S183" s="95"/>
      <c r="T183" s="95"/>
      <c r="U183" s="95"/>
      <c r="V183" s="283">
        <f t="shared" si="117"/>
        <v>0.51487130170033457</v>
      </c>
      <c r="W183" s="38">
        <f t="shared" si="113"/>
        <v>4</v>
      </c>
    </row>
    <row r="184" spans="1:23" x14ac:dyDescent="0.2">
      <c r="A184" s="409"/>
      <c r="B184" s="410"/>
      <c r="C184" s="428"/>
    </row>
    <row r="185" spans="1:23" x14ac:dyDescent="0.2">
      <c r="A185" s="409" t="s">
        <v>393</v>
      </c>
      <c r="B185" s="410"/>
      <c r="C185" s="429">
        <v>1</v>
      </c>
      <c r="D185" s="56" t="str">
        <f t="shared" ref="D185:D194" si="118">VLOOKUP(C185,$J$185:$X$194,2,FALSE)</f>
        <v>BGU</v>
      </c>
      <c r="E185" s="57">
        <f t="shared" ref="E185:E194" si="119">VLOOKUP(C185,$J$185:$X$194,13,FALSE)</f>
        <v>0.5130089367340025</v>
      </c>
      <c r="G185" s="284" t="str">
        <f t="shared" ref="G185:G194" si="120">VLOOKUP(D185,LibProfils,4,FALSE)</f>
        <v>maîtriser</v>
      </c>
      <c r="J185" s="38">
        <f>RANK(V185,$V$185:$V$194)</f>
        <v>8</v>
      </c>
      <c r="K185" s="56" t="str">
        <f t="shared" ref="K185:K205" si="121">usrCode(L185&amp;M185&amp;N185)</f>
        <v>WUB</v>
      </c>
      <c r="L185" s="49" t="s">
        <v>0</v>
      </c>
      <c r="M185" s="49" t="s">
        <v>3</v>
      </c>
      <c r="N185" s="49" t="s">
        <v>2</v>
      </c>
      <c r="P185" s="95"/>
      <c r="Q185" s="95"/>
      <c r="R185" s="95"/>
      <c r="S185" s="95"/>
      <c r="T185" s="95"/>
      <c r="U185" s="95"/>
      <c r="V185" s="283">
        <f t="shared" ref="V185:V194" si="122">MIN(V151,V162)</f>
        <v>0.37543824156043709</v>
      </c>
      <c r="W185" s="38">
        <f t="shared" ref="W185:W194" si="123">J185</f>
        <v>8</v>
      </c>
    </row>
    <row r="186" spans="1:23" x14ac:dyDescent="0.2">
      <c r="A186" s="411" t="s">
        <v>450</v>
      </c>
      <c r="B186" s="418"/>
      <c r="C186" s="429">
        <v>2</v>
      </c>
      <c r="D186" s="56" t="str">
        <f t="shared" si="118"/>
        <v>GWU</v>
      </c>
      <c r="E186" s="57">
        <f t="shared" si="119"/>
        <v>0.48886696676374797</v>
      </c>
      <c r="G186" s="284" t="str">
        <f t="shared" si="120"/>
        <v>s'accorder</v>
      </c>
      <c r="J186" s="38">
        <f t="shared" ref="J186:J194" si="124">RANK(V186,$V$185:$V$194)</f>
        <v>7</v>
      </c>
      <c r="K186" s="56" t="str">
        <f t="shared" si="121"/>
        <v>RWB</v>
      </c>
      <c r="L186" s="49" t="s">
        <v>0</v>
      </c>
      <c r="M186" s="49" t="s">
        <v>2</v>
      </c>
      <c r="N186" s="49" t="s">
        <v>4</v>
      </c>
      <c r="P186" s="95"/>
      <c r="Q186" s="95"/>
      <c r="R186" s="95"/>
      <c r="S186" s="95"/>
      <c r="T186" s="95"/>
      <c r="U186" s="95"/>
      <c r="V186" s="283">
        <f t="shared" si="122"/>
        <v>0.4108987365704706</v>
      </c>
      <c r="W186" s="38">
        <f t="shared" si="123"/>
        <v>7</v>
      </c>
    </row>
    <row r="187" spans="1:23" x14ac:dyDescent="0.2">
      <c r="A187" s="411" t="s">
        <v>455</v>
      </c>
      <c r="B187" s="410"/>
      <c r="C187" s="429">
        <v>3</v>
      </c>
      <c r="D187" s="56" t="str">
        <f t="shared" si="118"/>
        <v>URW</v>
      </c>
      <c r="E187" s="57">
        <f t="shared" si="119"/>
        <v>0.46703336666666667</v>
      </c>
      <c r="G187" s="284" t="str">
        <f t="shared" si="120"/>
        <v>améliorer</v>
      </c>
      <c r="J187" s="38">
        <f t="shared" si="124"/>
        <v>4</v>
      </c>
      <c r="K187" s="56" t="str">
        <f t="shared" si="121"/>
        <v>UBR</v>
      </c>
      <c r="L187" s="49" t="s">
        <v>3</v>
      </c>
      <c r="M187" s="49" t="s">
        <v>2</v>
      </c>
      <c r="N187" s="49" t="s">
        <v>4</v>
      </c>
      <c r="P187" s="95"/>
      <c r="Q187" s="95"/>
      <c r="R187" s="95"/>
      <c r="S187" s="95"/>
      <c r="T187" s="95"/>
      <c r="U187" s="95"/>
      <c r="V187" s="283">
        <f t="shared" si="122"/>
        <v>0.45006669999999999</v>
      </c>
      <c r="W187" s="38">
        <f t="shared" si="123"/>
        <v>4</v>
      </c>
    </row>
    <row r="188" spans="1:23" x14ac:dyDescent="0.2">
      <c r="A188" s="413">
        <f>AVERAGE(E185:E194)</f>
        <v>0.42068210671801121</v>
      </c>
      <c r="B188" s="414"/>
      <c r="C188" s="429">
        <v>4</v>
      </c>
      <c r="D188" s="56" t="str">
        <f t="shared" si="118"/>
        <v>UBR</v>
      </c>
      <c r="E188" s="57">
        <f t="shared" si="119"/>
        <v>0.45006669999999999</v>
      </c>
      <c r="G188" s="284" t="str">
        <f t="shared" si="120"/>
        <v>accomplir</v>
      </c>
      <c r="J188" s="38">
        <f t="shared" si="124"/>
        <v>10</v>
      </c>
      <c r="K188" s="56" t="str">
        <f t="shared" si="121"/>
        <v>GUR</v>
      </c>
      <c r="L188" s="49" t="s">
        <v>3</v>
      </c>
      <c r="M188" s="49" t="s">
        <v>4</v>
      </c>
      <c r="N188" s="49" t="s">
        <v>5</v>
      </c>
      <c r="P188" s="95"/>
      <c r="Q188" s="95"/>
      <c r="R188" s="95"/>
      <c r="S188" s="95"/>
      <c r="T188" s="95"/>
      <c r="U188" s="95"/>
      <c r="V188" s="283">
        <f t="shared" si="122"/>
        <v>0.31670036666666662</v>
      </c>
      <c r="W188" s="38">
        <f t="shared" si="123"/>
        <v>10</v>
      </c>
    </row>
    <row r="189" spans="1:23" x14ac:dyDescent="0.2">
      <c r="A189" s="409"/>
      <c r="B189" s="410"/>
      <c r="C189" s="429">
        <v>5</v>
      </c>
      <c r="D189" s="56" t="str">
        <f t="shared" si="118"/>
        <v>RGW</v>
      </c>
      <c r="E189" s="57">
        <f t="shared" si="119"/>
        <v>0.4336670333333334</v>
      </c>
      <c r="G189" s="284" t="str">
        <f t="shared" si="120"/>
        <v>participer</v>
      </c>
      <c r="J189" s="38">
        <f t="shared" si="124"/>
        <v>6</v>
      </c>
      <c r="K189" s="56" t="str">
        <f t="shared" si="121"/>
        <v>BRG</v>
      </c>
      <c r="L189" s="49" t="s">
        <v>2</v>
      </c>
      <c r="M189" s="49" t="s">
        <v>4</v>
      </c>
      <c r="N189" s="49" t="s">
        <v>5</v>
      </c>
      <c r="P189" s="95"/>
      <c r="Q189" s="95"/>
      <c r="R189" s="95"/>
      <c r="S189" s="95"/>
      <c r="T189" s="95"/>
      <c r="U189" s="95"/>
      <c r="V189" s="283">
        <f t="shared" si="122"/>
        <v>0.41670036666666666</v>
      </c>
      <c r="W189" s="38">
        <f t="shared" si="123"/>
        <v>6</v>
      </c>
    </row>
    <row r="190" spans="1:23" x14ac:dyDescent="0.2">
      <c r="A190" s="409"/>
      <c r="B190" s="410"/>
      <c r="C190" s="429">
        <v>6</v>
      </c>
      <c r="D190" s="56" t="str">
        <f t="shared" si="118"/>
        <v>BRG</v>
      </c>
      <c r="E190" s="57">
        <f t="shared" si="119"/>
        <v>0.41670036666666666</v>
      </c>
      <c r="G190" s="284" t="str">
        <f t="shared" si="120"/>
        <v>conquérir</v>
      </c>
      <c r="J190" s="38">
        <f t="shared" si="124"/>
        <v>9</v>
      </c>
      <c r="K190" s="56" t="str">
        <f t="shared" si="121"/>
        <v>WBG</v>
      </c>
      <c r="L190" s="49" t="s">
        <v>2</v>
      </c>
      <c r="M190" s="49" t="s">
        <v>5</v>
      </c>
      <c r="N190" s="49" t="s">
        <v>0</v>
      </c>
      <c r="P190" s="95"/>
      <c r="Q190" s="95"/>
      <c r="R190" s="95"/>
      <c r="S190" s="95"/>
      <c r="T190" s="95"/>
      <c r="U190" s="95"/>
      <c r="V190" s="283">
        <f t="shared" si="122"/>
        <v>0.3344403522181198</v>
      </c>
      <c r="W190" s="38">
        <f t="shared" si="123"/>
        <v>9</v>
      </c>
    </row>
    <row r="191" spans="1:23" x14ac:dyDescent="0.2">
      <c r="A191" s="409"/>
      <c r="B191" s="410"/>
      <c r="C191" s="429">
        <v>7</v>
      </c>
      <c r="D191" s="56" t="str">
        <f t="shared" si="118"/>
        <v>RWB</v>
      </c>
      <c r="E191" s="57">
        <f t="shared" si="119"/>
        <v>0.4108987365704706</v>
      </c>
      <c r="G191" s="284" t="str">
        <f t="shared" si="120"/>
        <v>diriger</v>
      </c>
      <c r="J191" s="38">
        <f t="shared" si="124"/>
        <v>5</v>
      </c>
      <c r="K191" s="56" t="str">
        <f t="shared" si="121"/>
        <v>RGW</v>
      </c>
      <c r="L191" s="49" t="s">
        <v>4</v>
      </c>
      <c r="M191" s="49" t="s">
        <v>5</v>
      </c>
      <c r="N191" s="49" t="s">
        <v>0</v>
      </c>
      <c r="P191" s="95"/>
      <c r="Q191" s="95"/>
      <c r="R191" s="95"/>
      <c r="S191" s="95"/>
      <c r="T191" s="95"/>
      <c r="U191" s="95"/>
      <c r="V191" s="283">
        <f t="shared" si="122"/>
        <v>0.4336670333333334</v>
      </c>
      <c r="W191" s="38">
        <f t="shared" si="123"/>
        <v>5</v>
      </c>
    </row>
    <row r="192" spans="1:23" x14ac:dyDescent="0.2">
      <c r="A192" s="409"/>
      <c r="B192" s="410"/>
      <c r="C192" s="429">
        <v>8</v>
      </c>
      <c r="D192" s="56" t="str">
        <f t="shared" si="118"/>
        <v>WUB</v>
      </c>
      <c r="E192" s="57">
        <f t="shared" si="119"/>
        <v>0.37543824156043709</v>
      </c>
      <c r="G192" s="284" t="str">
        <f t="shared" si="120"/>
        <v>administrer</v>
      </c>
      <c r="J192" s="38">
        <f t="shared" si="124"/>
        <v>3</v>
      </c>
      <c r="K192" s="56" t="str">
        <f t="shared" si="121"/>
        <v>URW</v>
      </c>
      <c r="L192" s="49" t="s">
        <v>4</v>
      </c>
      <c r="M192" s="49" t="s">
        <v>0</v>
      </c>
      <c r="N192" s="49" t="s">
        <v>3</v>
      </c>
      <c r="P192" s="95"/>
      <c r="Q192" s="95"/>
      <c r="R192" s="95"/>
      <c r="S192" s="95"/>
      <c r="T192" s="95"/>
      <c r="U192" s="95"/>
      <c r="V192" s="283">
        <f t="shared" si="122"/>
        <v>0.46703336666666667</v>
      </c>
      <c r="W192" s="38">
        <f t="shared" si="123"/>
        <v>3</v>
      </c>
    </row>
    <row r="193" spans="1:23" x14ac:dyDescent="0.2">
      <c r="A193" s="409"/>
      <c r="B193" s="410"/>
      <c r="C193" s="429">
        <v>9</v>
      </c>
      <c r="D193" s="56" t="str">
        <f t="shared" si="118"/>
        <v>WBG</v>
      </c>
      <c r="E193" s="57">
        <f t="shared" si="119"/>
        <v>0.3344403522181198</v>
      </c>
      <c r="G193" s="284" t="str">
        <f t="shared" si="120"/>
        <v>s'intégrer</v>
      </c>
      <c r="J193" s="38">
        <f t="shared" si="124"/>
        <v>2</v>
      </c>
      <c r="K193" s="56" t="str">
        <f t="shared" si="121"/>
        <v>GWU</v>
      </c>
      <c r="L193" s="49" t="s">
        <v>5</v>
      </c>
      <c r="M193" s="49" t="s">
        <v>0</v>
      </c>
      <c r="N193" s="49" t="s">
        <v>3</v>
      </c>
      <c r="P193" s="95"/>
      <c r="Q193" s="95"/>
      <c r="R193" s="95"/>
      <c r="S193" s="95"/>
      <c r="T193" s="95"/>
      <c r="U193" s="95"/>
      <c r="V193" s="283">
        <f t="shared" si="122"/>
        <v>0.48886696676374797</v>
      </c>
      <c r="W193" s="38">
        <f t="shared" si="123"/>
        <v>2</v>
      </c>
    </row>
    <row r="194" spans="1:23" x14ac:dyDescent="0.2">
      <c r="A194" s="409"/>
      <c r="B194" s="410"/>
      <c r="C194" s="429">
        <v>10</v>
      </c>
      <c r="D194" s="56" t="str">
        <f t="shared" si="118"/>
        <v>GUR</v>
      </c>
      <c r="E194" s="57">
        <f t="shared" si="119"/>
        <v>0.31670036666666662</v>
      </c>
      <c r="G194" s="284" t="str">
        <f t="shared" si="120"/>
        <v>s'aventurer</v>
      </c>
      <c r="J194" s="38">
        <f t="shared" si="124"/>
        <v>1</v>
      </c>
      <c r="K194" s="56" t="str">
        <f t="shared" si="121"/>
        <v>BGU</v>
      </c>
      <c r="L194" s="49" t="s">
        <v>5</v>
      </c>
      <c r="M194" s="49" t="s">
        <v>3</v>
      </c>
      <c r="N194" s="49" t="s">
        <v>2</v>
      </c>
      <c r="P194" s="95"/>
      <c r="Q194" s="95"/>
      <c r="R194" s="95"/>
      <c r="S194" s="95"/>
      <c r="T194" s="95"/>
      <c r="U194" s="95"/>
      <c r="V194" s="283">
        <f t="shared" si="122"/>
        <v>0.5130089367340025</v>
      </c>
      <c r="W194" s="38">
        <f t="shared" si="123"/>
        <v>1</v>
      </c>
    </row>
    <row r="195" spans="1:23" x14ac:dyDescent="0.2">
      <c r="A195" s="409"/>
      <c r="B195" s="410"/>
      <c r="C195" s="428"/>
    </row>
    <row r="196" spans="1:23" x14ac:dyDescent="0.2">
      <c r="A196" s="409" t="s">
        <v>608</v>
      </c>
      <c r="B196" s="410"/>
      <c r="C196" s="429">
        <v>1</v>
      </c>
      <c r="D196" s="56" t="str">
        <f t="shared" ref="D196:D205" si="125">VLOOKUP(C196,$J$196:$X$205,2,FALSE)</f>
        <v>GUR</v>
      </c>
      <c r="E196" s="57">
        <f t="shared" ref="E196:E205" si="126">VLOOKUP(C196,$J$196:$X$205,13,FALSE)</f>
        <v>0.70289604628966418</v>
      </c>
      <c r="G196" s="284" t="str">
        <f t="shared" ref="G196:G205" si="127">VLOOKUP(D196,LibProfils,4,FALSE)</f>
        <v>s'aventurer</v>
      </c>
      <c r="J196" s="38">
        <f>RANK(V196,$V$196:$V$205)</f>
        <v>2</v>
      </c>
      <c r="K196" s="56" t="str">
        <f t="shared" si="121"/>
        <v>WUB</v>
      </c>
      <c r="L196" s="49" t="s">
        <v>0</v>
      </c>
      <c r="M196" s="49" t="s">
        <v>3</v>
      </c>
      <c r="N196" s="49" t="s">
        <v>2</v>
      </c>
      <c r="P196" s="95"/>
      <c r="Q196" s="95"/>
      <c r="R196" s="95"/>
      <c r="S196" s="95"/>
      <c r="T196" s="95"/>
      <c r="U196" s="95"/>
      <c r="V196" s="283">
        <f>MAX(V151,V162)</f>
        <v>0.66706666666666659</v>
      </c>
      <c r="W196" s="38">
        <f t="shared" ref="W196:W205" si="128">J196</f>
        <v>2</v>
      </c>
    </row>
    <row r="197" spans="1:23" x14ac:dyDescent="0.2">
      <c r="A197" s="411" t="s">
        <v>451</v>
      </c>
      <c r="B197" s="418"/>
      <c r="C197" s="429">
        <v>2</v>
      </c>
      <c r="D197" s="56" t="str">
        <f t="shared" si="125"/>
        <v>WUB</v>
      </c>
      <c r="E197" s="57">
        <f t="shared" si="126"/>
        <v>0.66706666666666659</v>
      </c>
      <c r="G197" s="284" t="str">
        <f t="shared" si="127"/>
        <v>administrer</v>
      </c>
      <c r="J197" s="38">
        <f t="shared" ref="J197:J205" si="129">RANK(V197,$V$196:$V$205)</f>
        <v>5</v>
      </c>
      <c r="K197" s="56" t="str">
        <f t="shared" si="121"/>
        <v>RWB</v>
      </c>
      <c r="L197" s="49" t="s">
        <v>0</v>
      </c>
      <c r="M197" s="49" t="s">
        <v>2</v>
      </c>
      <c r="N197" s="49" t="s">
        <v>4</v>
      </c>
      <c r="P197" s="95"/>
      <c r="Q197" s="95"/>
      <c r="R197" s="95"/>
      <c r="S197" s="95"/>
      <c r="T197" s="95"/>
      <c r="U197" s="95"/>
      <c r="V197" s="283">
        <f t="shared" ref="V197:V205" si="130">MAX(V152,V163)</f>
        <v>0.56703336666666659</v>
      </c>
      <c r="W197" s="38">
        <f t="shared" si="128"/>
        <v>5</v>
      </c>
    </row>
    <row r="198" spans="1:23" x14ac:dyDescent="0.2">
      <c r="A198" s="411" t="s">
        <v>605</v>
      </c>
      <c r="B198" s="410"/>
      <c r="C198" s="429">
        <v>3</v>
      </c>
      <c r="D198" s="56" t="str">
        <f t="shared" si="125"/>
        <v>WBG</v>
      </c>
      <c r="E198" s="57">
        <f t="shared" si="126"/>
        <v>0.63370033333333342</v>
      </c>
      <c r="G198" s="284" t="str">
        <f t="shared" si="127"/>
        <v>s'intégrer</v>
      </c>
      <c r="J198" s="38">
        <f t="shared" si="129"/>
        <v>4</v>
      </c>
      <c r="K198" s="56" t="str">
        <f t="shared" si="121"/>
        <v>UBR</v>
      </c>
      <c r="L198" s="49" t="s">
        <v>3</v>
      </c>
      <c r="M198" s="49" t="s">
        <v>2</v>
      </c>
      <c r="N198" s="49" t="s">
        <v>4</v>
      </c>
      <c r="P198" s="95"/>
      <c r="Q198" s="95"/>
      <c r="R198" s="95"/>
      <c r="S198" s="95"/>
      <c r="T198" s="95"/>
      <c r="U198" s="95"/>
      <c r="V198" s="283">
        <f t="shared" si="130"/>
        <v>0.58946732108635336</v>
      </c>
      <c r="W198" s="38">
        <f t="shared" si="128"/>
        <v>4</v>
      </c>
    </row>
    <row r="199" spans="1:23" x14ac:dyDescent="0.2">
      <c r="A199" s="413">
        <f>AVERAGE(E196:E205)</f>
        <v>0.58487199786765998</v>
      </c>
      <c r="B199" s="414"/>
      <c r="C199" s="429">
        <v>4</v>
      </c>
      <c r="D199" s="56" t="str">
        <f t="shared" si="125"/>
        <v>UBR</v>
      </c>
      <c r="E199" s="57">
        <f t="shared" si="126"/>
        <v>0.58946732108635336</v>
      </c>
      <c r="G199" s="284" t="str">
        <f t="shared" si="127"/>
        <v>accomplir</v>
      </c>
      <c r="J199" s="38">
        <f t="shared" si="129"/>
        <v>1</v>
      </c>
      <c r="K199" s="56" t="str">
        <f t="shared" si="121"/>
        <v>GUR</v>
      </c>
      <c r="L199" s="49" t="s">
        <v>3</v>
      </c>
      <c r="M199" s="49" t="s">
        <v>4</v>
      </c>
      <c r="N199" s="49" t="s">
        <v>5</v>
      </c>
      <c r="P199" s="95"/>
      <c r="Q199" s="95"/>
      <c r="R199" s="95"/>
      <c r="S199" s="95"/>
      <c r="T199" s="95"/>
      <c r="U199" s="95"/>
      <c r="V199" s="283">
        <f t="shared" si="130"/>
        <v>0.70289604628966418</v>
      </c>
      <c r="W199" s="38">
        <f t="shared" si="128"/>
        <v>1</v>
      </c>
    </row>
    <row r="200" spans="1:23" x14ac:dyDescent="0.2">
      <c r="A200" s="409"/>
      <c r="B200" s="419"/>
      <c r="C200" s="429">
        <v>5</v>
      </c>
      <c r="D200" s="56" t="str">
        <f t="shared" si="125"/>
        <v>RWB</v>
      </c>
      <c r="E200" s="57">
        <f t="shared" si="126"/>
        <v>0.56703336666666659</v>
      </c>
      <c r="G200" s="284" t="str">
        <f t="shared" si="127"/>
        <v>diriger</v>
      </c>
      <c r="J200" s="38">
        <f t="shared" si="129"/>
        <v>7</v>
      </c>
      <c r="K200" s="56" t="str">
        <f t="shared" si="121"/>
        <v>BRG</v>
      </c>
      <c r="L200" s="49" t="s">
        <v>2</v>
      </c>
      <c r="M200" s="49" t="s">
        <v>4</v>
      </c>
      <c r="N200" s="49" t="s">
        <v>5</v>
      </c>
      <c r="P200" s="95"/>
      <c r="Q200" s="95"/>
      <c r="R200" s="95"/>
      <c r="S200" s="95"/>
      <c r="T200" s="95"/>
      <c r="U200" s="95"/>
      <c r="V200" s="283">
        <f t="shared" si="130"/>
        <v>0.54846943174403595</v>
      </c>
      <c r="W200" s="38">
        <f t="shared" si="128"/>
        <v>7</v>
      </c>
    </row>
    <row r="201" spans="1:23" x14ac:dyDescent="0.2">
      <c r="A201" s="409"/>
      <c r="B201" s="419"/>
      <c r="C201" s="429">
        <v>6</v>
      </c>
      <c r="D201" s="56" t="str">
        <f t="shared" si="125"/>
        <v>URW</v>
      </c>
      <c r="E201" s="57">
        <f t="shared" si="126"/>
        <v>0.56532535111609883</v>
      </c>
      <c r="G201" s="284" t="str">
        <f t="shared" si="127"/>
        <v>améliorer</v>
      </c>
      <c r="J201" s="38">
        <f t="shared" si="129"/>
        <v>3</v>
      </c>
      <c r="K201" s="56" t="str">
        <f t="shared" si="121"/>
        <v>WBG</v>
      </c>
      <c r="L201" s="49" t="s">
        <v>2</v>
      </c>
      <c r="M201" s="49" t="s">
        <v>5</v>
      </c>
      <c r="N201" s="49" t="s">
        <v>0</v>
      </c>
      <c r="P201" s="95"/>
      <c r="Q201" s="95"/>
      <c r="R201" s="95"/>
      <c r="S201" s="95"/>
      <c r="T201" s="95"/>
      <c r="U201" s="95"/>
      <c r="V201" s="283">
        <f t="shared" si="130"/>
        <v>0.63370033333333342</v>
      </c>
      <c r="W201" s="38">
        <f t="shared" si="128"/>
        <v>3</v>
      </c>
    </row>
    <row r="202" spans="1:23" x14ac:dyDescent="0.2">
      <c r="A202" s="409"/>
      <c r="B202" s="419"/>
      <c r="C202" s="429">
        <v>7</v>
      </c>
      <c r="D202" s="56" t="str">
        <f t="shared" si="125"/>
        <v>BRG</v>
      </c>
      <c r="E202" s="57">
        <f t="shared" si="126"/>
        <v>0.54846943174403595</v>
      </c>
      <c r="G202" s="284" t="str">
        <f t="shared" si="127"/>
        <v>conquérir</v>
      </c>
      <c r="J202" s="38">
        <f t="shared" si="129"/>
        <v>9</v>
      </c>
      <c r="K202" s="56" t="str">
        <f t="shared" si="121"/>
        <v>RGW</v>
      </c>
      <c r="L202" s="49" t="s">
        <v>4</v>
      </c>
      <c r="M202" s="49" t="s">
        <v>5</v>
      </c>
      <c r="N202" s="49" t="s">
        <v>0</v>
      </c>
      <c r="P202" s="95"/>
      <c r="Q202" s="95"/>
      <c r="R202" s="95"/>
      <c r="S202" s="95"/>
      <c r="T202" s="95"/>
      <c r="U202" s="95"/>
      <c r="V202" s="283">
        <f t="shared" si="130"/>
        <v>0.52432746177378142</v>
      </c>
      <c r="W202" s="38">
        <f t="shared" si="128"/>
        <v>9</v>
      </c>
    </row>
    <row r="203" spans="1:23" x14ac:dyDescent="0.2">
      <c r="A203" s="409"/>
      <c r="B203" s="419"/>
      <c r="C203" s="429">
        <v>8</v>
      </c>
      <c r="D203" s="56" t="str">
        <f t="shared" si="125"/>
        <v>GWU</v>
      </c>
      <c r="E203" s="57">
        <f t="shared" si="126"/>
        <v>0.53370033333333333</v>
      </c>
      <c r="G203" s="284" t="str">
        <f t="shared" si="127"/>
        <v>s'accorder</v>
      </c>
      <c r="J203" s="38">
        <f t="shared" si="129"/>
        <v>6</v>
      </c>
      <c r="K203" s="56" t="str">
        <f t="shared" si="121"/>
        <v>URW</v>
      </c>
      <c r="L203" s="49" t="s">
        <v>4</v>
      </c>
      <c r="M203" s="49" t="s">
        <v>0</v>
      </c>
      <c r="N203" s="49" t="s">
        <v>3</v>
      </c>
      <c r="P203" s="95"/>
      <c r="Q203" s="95"/>
      <c r="R203" s="95"/>
      <c r="S203" s="95"/>
      <c r="T203" s="95"/>
      <c r="U203" s="95"/>
      <c r="V203" s="283">
        <f t="shared" si="130"/>
        <v>0.56532535111609883</v>
      </c>
      <c r="W203" s="38">
        <f t="shared" si="128"/>
        <v>6</v>
      </c>
    </row>
    <row r="204" spans="1:23" x14ac:dyDescent="0.2">
      <c r="A204" s="409"/>
      <c r="B204" s="419"/>
      <c r="C204" s="429">
        <v>9</v>
      </c>
      <c r="D204" s="56" t="str">
        <f t="shared" si="125"/>
        <v>RGW</v>
      </c>
      <c r="E204" s="57">
        <f t="shared" si="126"/>
        <v>0.52432746177378142</v>
      </c>
      <c r="G204" s="284" t="str">
        <f t="shared" si="127"/>
        <v>participer</v>
      </c>
      <c r="J204" s="38">
        <f t="shared" si="129"/>
        <v>8</v>
      </c>
      <c r="K204" s="56" t="str">
        <f t="shared" si="121"/>
        <v>GWU</v>
      </c>
      <c r="L204" s="49" t="s">
        <v>5</v>
      </c>
      <c r="M204" s="49" t="s">
        <v>0</v>
      </c>
      <c r="N204" s="49" t="s">
        <v>3</v>
      </c>
      <c r="P204" s="95"/>
      <c r="Q204" s="95"/>
      <c r="R204" s="95"/>
      <c r="S204" s="95"/>
      <c r="T204" s="95"/>
      <c r="U204" s="95"/>
      <c r="V204" s="283">
        <f t="shared" si="130"/>
        <v>0.53370033333333333</v>
      </c>
      <c r="W204" s="38">
        <f t="shared" si="128"/>
        <v>8</v>
      </c>
    </row>
    <row r="205" spans="1:23" x14ac:dyDescent="0.2">
      <c r="A205" s="409"/>
      <c r="B205" s="419"/>
      <c r="C205" s="429">
        <v>10</v>
      </c>
      <c r="D205" s="56" t="str">
        <f t="shared" si="125"/>
        <v>BGU</v>
      </c>
      <c r="E205" s="57">
        <f t="shared" si="126"/>
        <v>0.51673366666666665</v>
      </c>
      <c r="G205" s="284" t="str">
        <f t="shared" si="127"/>
        <v>maîtriser</v>
      </c>
      <c r="J205" s="38">
        <f t="shared" si="129"/>
        <v>10</v>
      </c>
      <c r="K205" s="56" t="str">
        <f t="shared" si="121"/>
        <v>BGU</v>
      </c>
      <c r="L205" s="49" t="s">
        <v>5</v>
      </c>
      <c r="M205" s="49" t="s">
        <v>3</v>
      </c>
      <c r="N205" s="49" t="s">
        <v>2</v>
      </c>
      <c r="P205" s="95"/>
      <c r="Q205" s="95"/>
      <c r="R205" s="95"/>
      <c r="S205" s="95"/>
      <c r="T205" s="95"/>
      <c r="U205" s="95"/>
      <c r="V205" s="283">
        <f t="shared" si="130"/>
        <v>0.51673366666666665</v>
      </c>
      <c r="W205" s="38">
        <f t="shared" si="128"/>
        <v>10</v>
      </c>
    </row>
    <row r="206" spans="1:23" x14ac:dyDescent="0.2">
      <c r="A206" s="409"/>
      <c r="B206" s="410"/>
      <c r="C206" s="428"/>
    </row>
    <row r="207" spans="1:23" x14ac:dyDescent="0.2">
      <c r="A207" s="409" t="s">
        <v>394</v>
      </c>
      <c r="B207" s="410"/>
      <c r="C207" s="429">
        <v>1</v>
      </c>
      <c r="D207" s="56" t="str">
        <f>VLOOKUP(C207,$J$207:$W$216,2,FALSE)</f>
        <v>GUR</v>
      </c>
      <c r="E207" s="57">
        <f>VLOOKUP(C207,$J$207:$W$216,13,FALSE)</f>
        <v>0.38619567962299756</v>
      </c>
      <c r="G207" s="284" t="str">
        <f t="shared" ref="G207:G216" si="131">VLOOKUP(D207,LibProfils,4,FALSE)</f>
        <v>s'aventurer</v>
      </c>
      <c r="J207" s="38">
        <f>RANK(V207,$V$207:$V$216)</f>
        <v>3</v>
      </c>
      <c r="K207" s="56" t="str">
        <f t="shared" ref="K207:K216" si="132">usrCode(L207&amp;M207&amp;N207)</f>
        <v>WUB</v>
      </c>
      <c r="L207" s="49" t="s">
        <v>0</v>
      </c>
      <c r="M207" s="49" t="s">
        <v>3</v>
      </c>
      <c r="N207" s="49" t="s">
        <v>2</v>
      </c>
      <c r="P207" s="95"/>
      <c r="Q207" s="95"/>
      <c r="R207" s="95"/>
      <c r="S207" s="95"/>
      <c r="T207" s="95"/>
      <c r="U207" s="95"/>
      <c r="V207" s="283">
        <f>ABS(V151-V162)</f>
        <v>0.29162842510622949</v>
      </c>
      <c r="W207" s="38">
        <f t="shared" ref="W207:W216" si="133">J207</f>
        <v>3</v>
      </c>
    </row>
    <row r="208" spans="1:23" x14ac:dyDescent="0.2">
      <c r="A208" s="411" t="s">
        <v>452</v>
      </c>
      <c r="B208" s="418"/>
      <c r="C208" s="429">
        <v>2</v>
      </c>
      <c r="D208" s="56" t="str">
        <f t="shared" ref="D208:D216" si="134">VLOOKUP(C208,$J$207:$W$216,2,FALSE)</f>
        <v>WBG</v>
      </c>
      <c r="E208" s="57">
        <f t="shared" ref="E208:E216" si="135">VLOOKUP(C208,$J$207:$W$216,13,FALSE)</f>
        <v>0.29925998111521362</v>
      </c>
      <c r="G208" s="284" t="str">
        <f t="shared" si="131"/>
        <v>s'intégrer</v>
      </c>
      <c r="J208" s="38">
        <f t="shared" ref="J208:J216" si="136">RANK(V208,$V$207:$V$216)</f>
        <v>4</v>
      </c>
      <c r="K208" s="56" t="str">
        <f t="shared" si="132"/>
        <v>RWB</v>
      </c>
      <c r="L208" s="49" t="s">
        <v>0</v>
      </c>
      <c r="M208" s="49" t="s">
        <v>2</v>
      </c>
      <c r="N208" s="49" t="s">
        <v>4</v>
      </c>
      <c r="P208" s="95"/>
      <c r="Q208" s="95"/>
      <c r="R208" s="95"/>
      <c r="S208" s="95"/>
      <c r="T208" s="95"/>
      <c r="U208" s="95"/>
      <c r="V208" s="283">
        <f t="shared" ref="V208:V216" si="137">ABS(V152-V163)</f>
        <v>0.15613463009619599</v>
      </c>
      <c r="W208" s="38">
        <f t="shared" si="133"/>
        <v>4</v>
      </c>
    </row>
    <row r="209" spans="1:23" x14ac:dyDescent="0.2">
      <c r="A209" s="411" t="s">
        <v>453</v>
      </c>
      <c r="B209" s="410"/>
      <c r="C209" s="429">
        <v>3</v>
      </c>
      <c r="D209" s="56" t="str">
        <f t="shared" si="134"/>
        <v>WUB</v>
      </c>
      <c r="E209" s="57">
        <f t="shared" si="135"/>
        <v>0.29162842510622949</v>
      </c>
      <c r="G209" s="284" t="str">
        <f t="shared" si="131"/>
        <v>administrer</v>
      </c>
      <c r="J209" s="38">
        <f t="shared" si="136"/>
        <v>5</v>
      </c>
      <c r="K209" s="56" t="str">
        <f t="shared" si="132"/>
        <v>UBR</v>
      </c>
      <c r="L209" s="49" t="s">
        <v>3</v>
      </c>
      <c r="M209" s="49" t="s">
        <v>2</v>
      </c>
      <c r="N209" s="49" t="s">
        <v>4</v>
      </c>
      <c r="P209" s="95"/>
      <c r="Q209" s="95"/>
      <c r="R209" s="95"/>
      <c r="S209" s="95"/>
      <c r="T209" s="95"/>
      <c r="U209" s="95"/>
      <c r="V209" s="283">
        <f t="shared" si="137"/>
        <v>0.13940062108635337</v>
      </c>
      <c r="W209" s="38">
        <f t="shared" si="133"/>
        <v>5</v>
      </c>
    </row>
    <row r="210" spans="1:23" x14ac:dyDescent="0.2">
      <c r="A210" s="413">
        <f>AVERAGE(E207:E216)</f>
        <v>0.16418989114964894</v>
      </c>
      <c r="B210" s="414"/>
      <c r="C210" s="429">
        <v>4</v>
      </c>
      <c r="D210" s="56" t="str">
        <f t="shared" si="134"/>
        <v>RWB</v>
      </c>
      <c r="E210" s="57">
        <f t="shared" si="135"/>
        <v>0.15613463009619599</v>
      </c>
      <c r="G210" s="284" t="str">
        <f t="shared" si="131"/>
        <v>diriger</v>
      </c>
      <c r="J210" s="38">
        <f t="shared" si="136"/>
        <v>1</v>
      </c>
      <c r="K210" s="56" t="str">
        <f t="shared" si="132"/>
        <v>GUR</v>
      </c>
      <c r="L210" s="49" t="s">
        <v>3</v>
      </c>
      <c r="M210" s="49" t="s">
        <v>4</v>
      </c>
      <c r="N210" s="49" t="s">
        <v>5</v>
      </c>
      <c r="P210" s="95"/>
      <c r="Q210" s="95"/>
      <c r="R210" s="95"/>
      <c r="S210" s="95"/>
      <c r="T210" s="95"/>
      <c r="U210" s="95"/>
      <c r="V210" s="283">
        <f t="shared" si="137"/>
        <v>0.38619567962299756</v>
      </c>
      <c r="W210" s="38">
        <f t="shared" si="133"/>
        <v>1</v>
      </c>
    </row>
    <row r="211" spans="1:23" x14ac:dyDescent="0.2">
      <c r="A211" s="409"/>
      <c r="B211" s="419"/>
      <c r="C211" s="429">
        <v>5</v>
      </c>
      <c r="D211" s="56" t="str">
        <f t="shared" si="134"/>
        <v>UBR</v>
      </c>
      <c r="E211" s="57">
        <f t="shared" si="135"/>
        <v>0.13940062108635337</v>
      </c>
      <c r="G211" s="284" t="str">
        <f t="shared" si="131"/>
        <v>accomplir</v>
      </c>
      <c r="J211" s="38">
        <f t="shared" si="136"/>
        <v>6</v>
      </c>
      <c r="K211" s="56" t="str">
        <f t="shared" si="132"/>
        <v>BRG</v>
      </c>
      <c r="L211" s="49" t="s">
        <v>2</v>
      </c>
      <c r="M211" s="49" t="s">
        <v>4</v>
      </c>
      <c r="N211" s="49" t="s">
        <v>5</v>
      </c>
      <c r="P211" s="95"/>
      <c r="Q211" s="95"/>
      <c r="R211" s="95"/>
      <c r="S211" s="95"/>
      <c r="T211" s="95"/>
      <c r="U211" s="95"/>
      <c r="V211" s="283">
        <f t="shared" si="137"/>
        <v>0.1317690650773693</v>
      </c>
      <c r="W211" s="38">
        <f t="shared" si="133"/>
        <v>6</v>
      </c>
    </row>
    <row r="212" spans="1:23" x14ac:dyDescent="0.2">
      <c r="A212" s="409"/>
      <c r="B212" s="419"/>
      <c r="C212" s="429">
        <v>6</v>
      </c>
      <c r="D212" s="56" t="str">
        <f t="shared" si="134"/>
        <v>BRG</v>
      </c>
      <c r="E212" s="57">
        <f t="shared" si="135"/>
        <v>0.1317690650773693</v>
      </c>
      <c r="G212" s="284" t="str">
        <f t="shared" si="131"/>
        <v>conquérir</v>
      </c>
      <c r="J212" s="38">
        <f t="shared" si="136"/>
        <v>2</v>
      </c>
      <c r="K212" s="56" t="str">
        <f t="shared" si="132"/>
        <v>WBG</v>
      </c>
      <c r="L212" s="49" t="s">
        <v>2</v>
      </c>
      <c r="M212" s="49" t="s">
        <v>5</v>
      </c>
      <c r="N212" s="49" t="s">
        <v>0</v>
      </c>
      <c r="P212" s="95"/>
      <c r="Q212" s="95"/>
      <c r="R212" s="95"/>
      <c r="S212" s="95"/>
      <c r="T212" s="95"/>
      <c r="U212" s="95"/>
      <c r="V212" s="283">
        <f t="shared" si="137"/>
        <v>0.29925998111521362</v>
      </c>
      <c r="W212" s="38">
        <f t="shared" si="133"/>
        <v>2</v>
      </c>
    </row>
    <row r="213" spans="1:23" x14ac:dyDescent="0.2">
      <c r="A213" s="409"/>
      <c r="B213" s="419"/>
      <c r="C213" s="429">
        <v>7</v>
      </c>
      <c r="D213" s="56" t="str">
        <f t="shared" si="134"/>
        <v>URW</v>
      </c>
      <c r="E213" s="57">
        <f t="shared" si="135"/>
        <v>9.8291984449432157E-2</v>
      </c>
      <c r="G213" s="284" t="str">
        <f t="shared" si="131"/>
        <v>améliorer</v>
      </c>
      <c r="J213" s="38">
        <f t="shared" si="136"/>
        <v>8</v>
      </c>
      <c r="K213" s="56" t="str">
        <f t="shared" si="132"/>
        <v>RGW</v>
      </c>
      <c r="L213" s="49" t="s">
        <v>4</v>
      </c>
      <c r="M213" s="49" t="s">
        <v>5</v>
      </c>
      <c r="N213" s="49" t="s">
        <v>0</v>
      </c>
      <c r="P213" s="95"/>
      <c r="Q213" s="95"/>
      <c r="R213" s="95"/>
      <c r="S213" s="95"/>
      <c r="T213" s="95"/>
      <c r="U213" s="95"/>
      <c r="V213" s="283">
        <f t="shared" si="137"/>
        <v>9.0660428440448027E-2</v>
      </c>
      <c r="W213" s="38">
        <f t="shared" si="133"/>
        <v>8</v>
      </c>
    </row>
    <row r="214" spans="1:23" x14ac:dyDescent="0.2">
      <c r="A214" s="409"/>
      <c r="B214" s="419"/>
      <c r="C214" s="429">
        <v>8</v>
      </c>
      <c r="D214" s="56" t="str">
        <f t="shared" si="134"/>
        <v>RGW</v>
      </c>
      <c r="E214" s="57">
        <f t="shared" si="135"/>
        <v>9.0660428440448027E-2</v>
      </c>
      <c r="G214" s="284" t="str">
        <f t="shared" si="131"/>
        <v>participer</v>
      </c>
      <c r="J214" s="38">
        <f t="shared" si="136"/>
        <v>7</v>
      </c>
      <c r="K214" s="56" t="str">
        <f t="shared" si="132"/>
        <v>URW</v>
      </c>
      <c r="L214" s="49" t="s">
        <v>4</v>
      </c>
      <c r="M214" s="49" t="s">
        <v>0</v>
      </c>
      <c r="N214" s="49" t="s">
        <v>3</v>
      </c>
      <c r="P214" s="95"/>
      <c r="Q214" s="95"/>
      <c r="R214" s="95"/>
      <c r="S214" s="95"/>
      <c r="T214" s="95"/>
      <c r="U214" s="95"/>
      <c r="V214" s="283">
        <f t="shared" si="137"/>
        <v>9.8291984449432157E-2</v>
      </c>
      <c r="W214" s="38">
        <f t="shared" si="133"/>
        <v>7</v>
      </c>
    </row>
    <row r="215" spans="1:23" x14ac:dyDescent="0.2">
      <c r="A215" s="409"/>
      <c r="B215" s="419"/>
      <c r="C215" s="429">
        <v>9</v>
      </c>
      <c r="D215" s="56" t="str">
        <f t="shared" si="134"/>
        <v>GWU</v>
      </c>
      <c r="E215" s="57">
        <f t="shared" si="135"/>
        <v>4.4833366569585364E-2</v>
      </c>
      <c r="G215" s="284" t="str">
        <f t="shared" si="131"/>
        <v>s'accorder</v>
      </c>
      <c r="J215" s="38">
        <f t="shared" si="136"/>
        <v>9</v>
      </c>
      <c r="K215" s="56" t="str">
        <f t="shared" si="132"/>
        <v>GWU</v>
      </c>
      <c r="L215" s="49" t="s">
        <v>5</v>
      </c>
      <c r="M215" s="49" t="s">
        <v>0</v>
      </c>
      <c r="N215" s="49" t="s">
        <v>3</v>
      </c>
      <c r="P215" s="95"/>
      <c r="Q215" s="95"/>
      <c r="R215" s="95"/>
      <c r="S215" s="95"/>
      <c r="T215" s="95"/>
      <c r="U215" s="95"/>
      <c r="V215" s="283">
        <f t="shared" si="137"/>
        <v>4.4833366569585364E-2</v>
      </c>
      <c r="W215" s="38">
        <f t="shared" si="133"/>
        <v>9</v>
      </c>
    </row>
    <row r="216" spans="1:23" x14ac:dyDescent="0.2">
      <c r="A216" s="409"/>
      <c r="B216" s="419"/>
      <c r="C216" s="429">
        <v>10</v>
      </c>
      <c r="D216" s="56" t="str">
        <f t="shared" si="134"/>
        <v>BGU</v>
      </c>
      <c r="E216" s="57">
        <f t="shared" si="135"/>
        <v>3.7247299326641503E-3</v>
      </c>
      <c r="G216" s="284" t="str">
        <f t="shared" si="131"/>
        <v>maîtriser</v>
      </c>
      <c r="J216" s="38">
        <f t="shared" si="136"/>
        <v>10</v>
      </c>
      <c r="K216" s="56" t="str">
        <f t="shared" si="132"/>
        <v>BGU</v>
      </c>
      <c r="L216" s="49" t="s">
        <v>5</v>
      </c>
      <c r="M216" s="49" t="s">
        <v>3</v>
      </c>
      <c r="N216" s="49" t="s">
        <v>2</v>
      </c>
      <c r="P216" s="95"/>
      <c r="Q216" s="95"/>
      <c r="R216" s="95"/>
      <c r="S216" s="95"/>
      <c r="T216" s="95"/>
      <c r="U216" s="95"/>
      <c r="V216" s="283">
        <f t="shared" si="137"/>
        <v>3.7247299326641503E-3</v>
      </c>
      <c r="W216" s="38">
        <f t="shared" si="133"/>
        <v>10</v>
      </c>
    </row>
    <row r="217" spans="1:23" s="289" customFormat="1" x14ac:dyDescent="0.2">
      <c r="A217" s="420"/>
      <c r="B217" s="421"/>
      <c r="C217" s="431"/>
      <c r="E217" s="440"/>
      <c r="G217" s="288"/>
      <c r="H217" s="288"/>
      <c r="L217" s="290"/>
      <c r="M217" s="290"/>
      <c r="N217" s="290"/>
      <c r="O217" s="290"/>
    </row>
  </sheetData>
  <mergeCells count="1">
    <mergeCell ref="A1:I1"/>
  </mergeCells>
  <conditionalFormatting sqref="D83:D92">
    <cfRule type="cellIs" dxfId="523" priority="525" stopIfTrue="1" operator="equal">
      <formula>"WU"</formula>
    </cfRule>
    <cfRule type="cellIs" dxfId="522" priority="526" stopIfTrue="1" operator="equal">
      <formula>"WB"</formula>
    </cfRule>
    <cfRule type="cellIs" dxfId="521" priority="527" stopIfTrue="1" operator="equal">
      <formula>"UB"</formula>
    </cfRule>
    <cfRule type="cellIs" dxfId="520" priority="528" stopIfTrue="1" operator="equal">
      <formula>"UR"</formula>
    </cfRule>
    <cfRule type="cellIs" dxfId="519" priority="529" stopIfTrue="1" operator="equal">
      <formula>"BR"</formula>
    </cfRule>
    <cfRule type="cellIs" dxfId="518" priority="530" stopIfTrue="1" operator="equal">
      <formula>"BG"</formula>
    </cfRule>
    <cfRule type="cellIs" dxfId="517" priority="531" stopIfTrue="1" operator="equal">
      <formula>"RG"</formula>
    </cfRule>
    <cfRule type="cellIs" dxfId="516" priority="532" stopIfTrue="1" operator="equal">
      <formula>"RW"</formula>
    </cfRule>
    <cfRule type="cellIs" dxfId="515" priority="533" stopIfTrue="1" operator="equal">
      <formula>"GW"</formula>
    </cfRule>
    <cfRule type="cellIs" dxfId="514" priority="534" stopIfTrue="1" operator="equal">
      <formula>"GU"</formula>
    </cfRule>
  </conditionalFormatting>
  <conditionalFormatting sqref="D94:D104">
    <cfRule type="cellIs" dxfId="513" priority="515" stopIfTrue="1" operator="equal">
      <formula>"WU"</formula>
    </cfRule>
    <cfRule type="cellIs" dxfId="512" priority="516" stopIfTrue="1" operator="equal">
      <formula>"WB"</formula>
    </cfRule>
    <cfRule type="cellIs" dxfId="511" priority="517" stopIfTrue="1" operator="equal">
      <formula>"UB"</formula>
    </cfRule>
    <cfRule type="cellIs" dxfId="510" priority="518" stopIfTrue="1" operator="equal">
      <formula>"UR"</formula>
    </cfRule>
    <cfRule type="cellIs" dxfId="509" priority="519" stopIfTrue="1" operator="equal">
      <formula>"BR"</formula>
    </cfRule>
    <cfRule type="cellIs" dxfId="508" priority="520" stopIfTrue="1" operator="equal">
      <formula>"BG"</formula>
    </cfRule>
    <cfRule type="cellIs" dxfId="507" priority="521" stopIfTrue="1" operator="equal">
      <formula>"RG"</formula>
    </cfRule>
    <cfRule type="cellIs" dxfId="506" priority="522" stopIfTrue="1" operator="equal">
      <formula>"RW"</formula>
    </cfRule>
    <cfRule type="cellIs" dxfId="505" priority="523" stopIfTrue="1" operator="equal">
      <formula>"GW"</formula>
    </cfRule>
    <cfRule type="cellIs" dxfId="504" priority="524" stopIfTrue="1" operator="equal">
      <formula>"GU"</formula>
    </cfRule>
  </conditionalFormatting>
  <conditionalFormatting sqref="D117:D126">
    <cfRule type="cellIs" dxfId="503" priority="505" stopIfTrue="1" operator="equal">
      <formula>"WU"</formula>
    </cfRule>
    <cfRule type="cellIs" dxfId="502" priority="506" stopIfTrue="1" operator="equal">
      <formula>"WB"</formula>
    </cfRule>
    <cfRule type="cellIs" dxfId="501" priority="507" stopIfTrue="1" operator="equal">
      <formula>"UB"</formula>
    </cfRule>
    <cfRule type="cellIs" dxfId="500" priority="508" stopIfTrue="1" operator="equal">
      <formula>"UR"</formula>
    </cfRule>
    <cfRule type="cellIs" dxfId="499" priority="509" stopIfTrue="1" operator="equal">
      <formula>"BR"</formula>
    </cfRule>
    <cfRule type="cellIs" dxfId="498" priority="510" stopIfTrue="1" operator="equal">
      <formula>"BG"</formula>
    </cfRule>
    <cfRule type="cellIs" dxfId="497" priority="511" stopIfTrue="1" operator="equal">
      <formula>"RG"</formula>
    </cfRule>
    <cfRule type="cellIs" dxfId="496" priority="512" stopIfTrue="1" operator="equal">
      <formula>"RW"</formula>
    </cfRule>
    <cfRule type="cellIs" dxfId="495" priority="513" stopIfTrue="1" operator="equal">
      <formula>"GW"</formula>
    </cfRule>
    <cfRule type="cellIs" dxfId="494" priority="514" stopIfTrue="1" operator="equal">
      <formula>"GU"</formula>
    </cfRule>
  </conditionalFormatting>
  <conditionalFormatting sqref="D128:D137">
    <cfRule type="cellIs" dxfId="493" priority="495" stopIfTrue="1" operator="equal">
      <formula>"WU"</formula>
    </cfRule>
    <cfRule type="cellIs" dxfId="492" priority="496" stopIfTrue="1" operator="equal">
      <formula>"WB"</formula>
    </cfRule>
    <cfRule type="cellIs" dxfId="491" priority="497" stopIfTrue="1" operator="equal">
      <formula>"UB"</formula>
    </cfRule>
    <cfRule type="cellIs" dxfId="490" priority="498" stopIfTrue="1" operator="equal">
      <formula>"UR"</formula>
    </cfRule>
    <cfRule type="cellIs" dxfId="489" priority="499" stopIfTrue="1" operator="equal">
      <formula>"BR"</formula>
    </cfRule>
    <cfRule type="cellIs" dxfId="488" priority="500" stopIfTrue="1" operator="equal">
      <formula>"BG"</formula>
    </cfRule>
    <cfRule type="cellIs" dxfId="487" priority="501" stopIfTrue="1" operator="equal">
      <formula>"RG"</formula>
    </cfRule>
    <cfRule type="cellIs" dxfId="486" priority="502" stopIfTrue="1" operator="equal">
      <formula>"RW"</formula>
    </cfRule>
    <cfRule type="cellIs" dxfId="485" priority="503" stopIfTrue="1" operator="equal">
      <formula>"GW"</formula>
    </cfRule>
    <cfRule type="cellIs" dxfId="484" priority="504" stopIfTrue="1" operator="equal">
      <formula>"GU"</formula>
    </cfRule>
  </conditionalFormatting>
  <conditionalFormatting sqref="K83">
    <cfRule type="cellIs" dxfId="483" priority="485" stopIfTrue="1" operator="equal">
      <formula>"WU"</formula>
    </cfRule>
    <cfRule type="cellIs" dxfId="482" priority="486" stopIfTrue="1" operator="equal">
      <formula>"WB"</formula>
    </cfRule>
    <cfRule type="cellIs" dxfId="481" priority="487" stopIfTrue="1" operator="equal">
      <formula>"UB"</formula>
    </cfRule>
    <cfRule type="cellIs" dxfId="480" priority="488" stopIfTrue="1" operator="equal">
      <formula>"UR"</formula>
    </cfRule>
    <cfRule type="cellIs" dxfId="479" priority="489" stopIfTrue="1" operator="equal">
      <formula>"BR"</formula>
    </cfRule>
    <cfRule type="cellIs" dxfId="478" priority="490" stopIfTrue="1" operator="equal">
      <formula>"BG"</formula>
    </cfRule>
    <cfRule type="cellIs" dxfId="477" priority="491" stopIfTrue="1" operator="equal">
      <formula>"RG"</formula>
    </cfRule>
    <cfRule type="cellIs" dxfId="476" priority="492" stopIfTrue="1" operator="equal">
      <formula>"RW"</formula>
    </cfRule>
    <cfRule type="cellIs" dxfId="475" priority="493" stopIfTrue="1" operator="equal">
      <formula>"GW"</formula>
    </cfRule>
    <cfRule type="cellIs" dxfId="474" priority="494" stopIfTrue="1" operator="equal">
      <formula>"GU"</formula>
    </cfRule>
  </conditionalFormatting>
  <conditionalFormatting sqref="K84:K92">
    <cfRule type="cellIs" dxfId="473" priority="475" stopIfTrue="1" operator="equal">
      <formula>"WU"</formula>
    </cfRule>
    <cfRule type="cellIs" dxfId="472" priority="476" stopIfTrue="1" operator="equal">
      <formula>"WB"</formula>
    </cfRule>
    <cfRule type="cellIs" dxfId="471" priority="477" stopIfTrue="1" operator="equal">
      <formula>"UB"</formula>
    </cfRule>
    <cfRule type="cellIs" dxfId="470" priority="478" stopIfTrue="1" operator="equal">
      <formula>"UR"</formula>
    </cfRule>
    <cfRule type="cellIs" dxfId="469" priority="479" stopIfTrue="1" operator="equal">
      <formula>"BR"</formula>
    </cfRule>
    <cfRule type="cellIs" dxfId="468" priority="480" stopIfTrue="1" operator="equal">
      <formula>"BG"</formula>
    </cfRule>
    <cfRule type="cellIs" dxfId="467" priority="481" stopIfTrue="1" operator="equal">
      <formula>"RG"</formula>
    </cfRule>
    <cfRule type="cellIs" dxfId="466" priority="482" stopIfTrue="1" operator="equal">
      <formula>"RW"</formula>
    </cfRule>
    <cfRule type="cellIs" dxfId="465" priority="483" stopIfTrue="1" operator="equal">
      <formula>"GW"</formula>
    </cfRule>
    <cfRule type="cellIs" dxfId="464" priority="484" stopIfTrue="1" operator="equal">
      <formula>"GU"</formula>
    </cfRule>
  </conditionalFormatting>
  <conditionalFormatting sqref="K94:K104">
    <cfRule type="cellIs" dxfId="463" priority="465" stopIfTrue="1" operator="equal">
      <formula>"WU"</formula>
    </cfRule>
    <cfRule type="cellIs" dxfId="462" priority="466" stopIfTrue="1" operator="equal">
      <formula>"WB"</formula>
    </cfRule>
    <cfRule type="cellIs" dxfId="461" priority="467" stopIfTrue="1" operator="equal">
      <formula>"UB"</formula>
    </cfRule>
    <cfRule type="cellIs" dxfId="460" priority="468" stopIfTrue="1" operator="equal">
      <formula>"UR"</formula>
    </cfRule>
    <cfRule type="cellIs" dxfId="459" priority="469" stopIfTrue="1" operator="equal">
      <formula>"BR"</formula>
    </cfRule>
    <cfRule type="cellIs" dxfId="458" priority="470" stopIfTrue="1" operator="equal">
      <formula>"BG"</formula>
    </cfRule>
    <cfRule type="cellIs" dxfId="457" priority="471" stopIfTrue="1" operator="equal">
      <formula>"RG"</formula>
    </cfRule>
    <cfRule type="cellIs" dxfId="456" priority="472" stopIfTrue="1" operator="equal">
      <formula>"RW"</formula>
    </cfRule>
    <cfRule type="cellIs" dxfId="455" priority="473" stopIfTrue="1" operator="equal">
      <formula>"GW"</formula>
    </cfRule>
    <cfRule type="cellIs" dxfId="454" priority="474" stopIfTrue="1" operator="equal">
      <formula>"GU"</formula>
    </cfRule>
  </conditionalFormatting>
  <conditionalFormatting sqref="K117:K126">
    <cfRule type="cellIs" dxfId="453" priority="455" stopIfTrue="1" operator="equal">
      <formula>"WU"</formula>
    </cfRule>
    <cfRule type="cellIs" dxfId="452" priority="456" stopIfTrue="1" operator="equal">
      <formula>"WB"</formula>
    </cfRule>
    <cfRule type="cellIs" dxfId="451" priority="457" stopIfTrue="1" operator="equal">
      <formula>"UB"</formula>
    </cfRule>
    <cfRule type="cellIs" dxfId="450" priority="458" stopIfTrue="1" operator="equal">
      <formula>"UR"</formula>
    </cfRule>
    <cfRule type="cellIs" dxfId="449" priority="459" stopIfTrue="1" operator="equal">
      <formula>"BR"</formula>
    </cfRule>
    <cfRule type="cellIs" dxfId="448" priority="460" stopIfTrue="1" operator="equal">
      <formula>"BG"</formula>
    </cfRule>
    <cfRule type="cellIs" dxfId="447" priority="461" stopIfTrue="1" operator="equal">
      <formula>"RG"</formula>
    </cfRule>
    <cfRule type="cellIs" dxfId="446" priority="462" stopIfTrue="1" operator="equal">
      <formula>"RW"</formula>
    </cfRule>
    <cfRule type="cellIs" dxfId="445" priority="463" stopIfTrue="1" operator="equal">
      <formula>"GW"</formula>
    </cfRule>
    <cfRule type="cellIs" dxfId="444" priority="464" stopIfTrue="1" operator="equal">
      <formula>"GU"</formula>
    </cfRule>
  </conditionalFormatting>
  <conditionalFormatting sqref="K128:K137">
    <cfRule type="cellIs" dxfId="443" priority="445" stopIfTrue="1" operator="equal">
      <formula>"WU"</formula>
    </cfRule>
    <cfRule type="cellIs" dxfId="442" priority="446" stopIfTrue="1" operator="equal">
      <formula>"WB"</formula>
    </cfRule>
    <cfRule type="cellIs" dxfId="441" priority="447" stopIfTrue="1" operator="equal">
      <formula>"UB"</formula>
    </cfRule>
    <cfRule type="cellIs" dxfId="440" priority="448" stopIfTrue="1" operator="equal">
      <formula>"UR"</formula>
    </cfRule>
    <cfRule type="cellIs" dxfId="439" priority="449" stopIfTrue="1" operator="equal">
      <formula>"BR"</formula>
    </cfRule>
    <cfRule type="cellIs" dxfId="438" priority="450" stopIfTrue="1" operator="equal">
      <formula>"BG"</formula>
    </cfRule>
    <cfRule type="cellIs" dxfId="437" priority="451" stopIfTrue="1" operator="equal">
      <formula>"RG"</formula>
    </cfRule>
    <cfRule type="cellIs" dxfId="436" priority="452" stopIfTrue="1" operator="equal">
      <formula>"RW"</formula>
    </cfRule>
    <cfRule type="cellIs" dxfId="435" priority="453" stopIfTrue="1" operator="equal">
      <formula>"GW"</formula>
    </cfRule>
    <cfRule type="cellIs" dxfId="434" priority="454" stopIfTrue="1" operator="equal">
      <formula>"GU"</formula>
    </cfRule>
  </conditionalFormatting>
  <conditionalFormatting sqref="D151:D160">
    <cfRule type="cellIs" dxfId="433" priority="415" stopIfTrue="1" operator="equal">
      <formula>"WU"</formula>
    </cfRule>
    <cfRule type="cellIs" dxfId="432" priority="416" stopIfTrue="1" operator="equal">
      <formula>"WB"</formula>
    </cfRule>
    <cfRule type="cellIs" dxfId="431" priority="417" stopIfTrue="1" operator="equal">
      <formula>"UB"</formula>
    </cfRule>
    <cfRule type="cellIs" dxfId="430" priority="418" stopIfTrue="1" operator="equal">
      <formula>"UR"</formula>
    </cfRule>
    <cfRule type="cellIs" dxfId="429" priority="419" stopIfTrue="1" operator="equal">
      <formula>"BR"</formula>
    </cfRule>
    <cfRule type="cellIs" dxfId="428" priority="420" stopIfTrue="1" operator="equal">
      <formula>"BG"</formula>
    </cfRule>
    <cfRule type="cellIs" dxfId="427" priority="421" stopIfTrue="1" operator="equal">
      <formula>"RG"</formula>
    </cfRule>
    <cfRule type="cellIs" dxfId="426" priority="422" stopIfTrue="1" operator="equal">
      <formula>"RW"</formula>
    </cfRule>
    <cfRule type="cellIs" dxfId="425" priority="423" stopIfTrue="1" operator="equal">
      <formula>"GW"</formula>
    </cfRule>
    <cfRule type="cellIs" dxfId="424" priority="424" stopIfTrue="1" operator="equal">
      <formula>"GU"</formula>
    </cfRule>
  </conditionalFormatting>
  <conditionalFormatting sqref="D162:D172">
    <cfRule type="cellIs" dxfId="423" priority="405" stopIfTrue="1" operator="equal">
      <formula>"WU"</formula>
    </cfRule>
    <cfRule type="cellIs" dxfId="422" priority="406" stopIfTrue="1" operator="equal">
      <formula>"WB"</formula>
    </cfRule>
    <cfRule type="cellIs" dxfId="421" priority="407" stopIfTrue="1" operator="equal">
      <formula>"UB"</formula>
    </cfRule>
    <cfRule type="cellIs" dxfId="420" priority="408" stopIfTrue="1" operator="equal">
      <formula>"UR"</formula>
    </cfRule>
    <cfRule type="cellIs" dxfId="419" priority="409" stopIfTrue="1" operator="equal">
      <formula>"BR"</formula>
    </cfRule>
    <cfRule type="cellIs" dxfId="418" priority="410" stopIfTrue="1" operator="equal">
      <formula>"BG"</formula>
    </cfRule>
    <cfRule type="cellIs" dxfId="417" priority="411" stopIfTrue="1" operator="equal">
      <formula>"RG"</formula>
    </cfRule>
    <cfRule type="cellIs" dxfId="416" priority="412" stopIfTrue="1" operator="equal">
      <formula>"RW"</formula>
    </cfRule>
    <cfRule type="cellIs" dxfId="415" priority="413" stopIfTrue="1" operator="equal">
      <formula>"GW"</formula>
    </cfRule>
    <cfRule type="cellIs" dxfId="414" priority="414" stopIfTrue="1" operator="equal">
      <formula>"GU"</formula>
    </cfRule>
  </conditionalFormatting>
  <conditionalFormatting sqref="D185:D194">
    <cfRule type="cellIs" dxfId="413" priority="395" stopIfTrue="1" operator="equal">
      <formula>"WU"</formula>
    </cfRule>
    <cfRule type="cellIs" dxfId="412" priority="396" stopIfTrue="1" operator="equal">
      <formula>"WB"</formula>
    </cfRule>
    <cfRule type="cellIs" dxfId="411" priority="397" stopIfTrue="1" operator="equal">
      <formula>"UB"</formula>
    </cfRule>
    <cfRule type="cellIs" dxfId="410" priority="398" stopIfTrue="1" operator="equal">
      <formula>"UR"</formula>
    </cfRule>
    <cfRule type="cellIs" dxfId="409" priority="399" stopIfTrue="1" operator="equal">
      <formula>"BR"</formula>
    </cfRule>
    <cfRule type="cellIs" dxfId="408" priority="400" stopIfTrue="1" operator="equal">
      <formula>"BG"</formula>
    </cfRule>
    <cfRule type="cellIs" dxfId="407" priority="401" stopIfTrue="1" operator="equal">
      <formula>"RG"</formula>
    </cfRule>
    <cfRule type="cellIs" dxfId="406" priority="402" stopIfTrue="1" operator="equal">
      <formula>"RW"</formula>
    </cfRule>
    <cfRule type="cellIs" dxfId="405" priority="403" stopIfTrue="1" operator="equal">
      <formula>"GW"</formula>
    </cfRule>
    <cfRule type="cellIs" dxfId="404" priority="404" stopIfTrue="1" operator="equal">
      <formula>"GU"</formula>
    </cfRule>
  </conditionalFormatting>
  <conditionalFormatting sqref="D196:D205">
    <cfRule type="cellIs" dxfId="403" priority="385" stopIfTrue="1" operator="equal">
      <formula>"WU"</formula>
    </cfRule>
    <cfRule type="cellIs" dxfId="402" priority="386" stopIfTrue="1" operator="equal">
      <formula>"WB"</formula>
    </cfRule>
    <cfRule type="cellIs" dxfId="401" priority="387" stopIfTrue="1" operator="equal">
      <formula>"UB"</formula>
    </cfRule>
    <cfRule type="cellIs" dxfId="400" priority="388" stopIfTrue="1" operator="equal">
      <formula>"UR"</formula>
    </cfRule>
    <cfRule type="cellIs" dxfId="399" priority="389" stopIfTrue="1" operator="equal">
      <formula>"BR"</formula>
    </cfRule>
    <cfRule type="cellIs" dxfId="398" priority="390" stopIfTrue="1" operator="equal">
      <formula>"BG"</formula>
    </cfRule>
    <cfRule type="cellIs" dxfId="397" priority="391" stopIfTrue="1" operator="equal">
      <formula>"RG"</formula>
    </cfRule>
    <cfRule type="cellIs" dxfId="396" priority="392" stopIfTrue="1" operator="equal">
      <formula>"RW"</formula>
    </cfRule>
    <cfRule type="cellIs" dxfId="395" priority="393" stopIfTrue="1" operator="equal">
      <formula>"GW"</formula>
    </cfRule>
    <cfRule type="cellIs" dxfId="394" priority="394" stopIfTrue="1" operator="equal">
      <formula>"GU"</formula>
    </cfRule>
  </conditionalFormatting>
  <conditionalFormatting sqref="K151">
    <cfRule type="cellIs" dxfId="393" priority="375" stopIfTrue="1" operator="equal">
      <formula>"WU"</formula>
    </cfRule>
    <cfRule type="cellIs" dxfId="392" priority="376" stopIfTrue="1" operator="equal">
      <formula>"WB"</formula>
    </cfRule>
    <cfRule type="cellIs" dxfId="391" priority="377" stopIfTrue="1" operator="equal">
      <formula>"UB"</formula>
    </cfRule>
    <cfRule type="cellIs" dxfId="390" priority="378" stopIfTrue="1" operator="equal">
      <formula>"UR"</formula>
    </cfRule>
    <cfRule type="cellIs" dxfId="389" priority="379" stopIfTrue="1" operator="equal">
      <formula>"BR"</formula>
    </cfRule>
    <cfRule type="cellIs" dxfId="388" priority="380" stopIfTrue="1" operator="equal">
      <formula>"BG"</formula>
    </cfRule>
    <cfRule type="cellIs" dxfId="387" priority="381" stopIfTrue="1" operator="equal">
      <formula>"RG"</formula>
    </cfRule>
    <cfRule type="cellIs" dxfId="386" priority="382" stopIfTrue="1" operator="equal">
      <formula>"RW"</formula>
    </cfRule>
    <cfRule type="cellIs" dxfId="385" priority="383" stopIfTrue="1" operator="equal">
      <formula>"GW"</formula>
    </cfRule>
    <cfRule type="cellIs" dxfId="384" priority="384" stopIfTrue="1" operator="equal">
      <formula>"GU"</formula>
    </cfRule>
  </conditionalFormatting>
  <conditionalFormatting sqref="K152:K160">
    <cfRule type="cellIs" dxfId="383" priority="365" stopIfTrue="1" operator="equal">
      <formula>"WU"</formula>
    </cfRule>
    <cfRule type="cellIs" dxfId="382" priority="366" stopIfTrue="1" operator="equal">
      <formula>"WB"</formula>
    </cfRule>
    <cfRule type="cellIs" dxfId="381" priority="367" stopIfTrue="1" operator="equal">
      <formula>"UB"</formula>
    </cfRule>
    <cfRule type="cellIs" dxfId="380" priority="368" stopIfTrue="1" operator="equal">
      <formula>"UR"</formula>
    </cfRule>
    <cfRule type="cellIs" dxfId="379" priority="369" stopIfTrue="1" operator="equal">
      <formula>"BR"</formula>
    </cfRule>
    <cfRule type="cellIs" dxfId="378" priority="370" stopIfTrue="1" operator="equal">
      <formula>"BG"</formula>
    </cfRule>
    <cfRule type="cellIs" dxfId="377" priority="371" stopIfTrue="1" operator="equal">
      <formula>"RG"</formula>
    </cfRule>
    <cfRule type="cellIs" dxfId="376" priority="372" stopIfTrue="1" operator="equal">
      <formula>"RW"</formula>
    </cfRule>
    <cfRule type="cellIs" dxfId="375" priority="373" stopIfTrue="1" operator="equal">
      <formula>"GW"</formula>
    </cfRule>
    <cfRule type="cellIs" dxfId="374" priority="374" stopIfTrue="1" operator="equal">
      <formula>"GU"</formula>
    </cfRule>
  </conditionalFormatting>
  <conditionalFormatting sqref="K172">
    <cfRule type="cellIs" dxfId="373" priority="355" stopIfTrue="1" operator="equal">
      <formula>"WU"</formula>
    </cfRule>
    <cfRule type="cellIs" dxfId="372" priority="356" stopIfTrue="1" operator="equal">
      <formula>"WB"</formula>
    </cfRule>
    <cfRule type="cellIs" dxfId="371" priority="357" stopIfTrue="1" operator="equal">
      <formula>"UB"</formula>
    </cfRule>
    <cfRule type="cellIs" dxfId="370" priority="358" stopIfTrue="1" operator="equal">
      <formula>"UR"</formula>
    </cfRule>
    <cfRule type="cellIs" dxfId="369" priority="359" stopIfTrue="1" operator="equal">
      <formula>"BR"</formula>
    </cfRule>
    <cfRule type="cellIs" dxfId="368" priority="360" stopIfTrue="1" operator="equal">
      <formula>"BG"</formula>
    </cfRule>
    <cfRule type="cellIs" dxfId="367" priority="361" stopIfTrue="1" operator="equal">
      <formula>"RG"</formula>
    </cfRule>
    <cfRule type="cellIs" dxfId="366" priority="362" stopIfTrue="1" operator="equal">
      <formula>"RW"</formula>
    </cfRule>
    <cfRule type="cellIs" dxfId="365" priority="363" stopIfTrue="1" operator="equal">
      <formula>"GW"</formula>
    </cfRule>
    <cfRule type="cellIs" dxfId="364" priority="364" stopIfTrue="1" operator="equal">
      <formula>"GU"</formula>
    </cfRule>
  </conditionalFormatting>
  <conditionalFormatting sqref="K162:K171">
    <cfRule type="cellIs" dxfId="363" priority="325" stopIfTrue="1" operator="equal">
      <formula>"WU"</formula>
    </cfRule>
    <cfRule type="cellIs" dxfId="362" priority="326" stopIfTrue="1" operator="equal">
      <formula>"WB"</formula>
    </cfRule>
    <cfRule type="cellIs" dxfId="361" priority="327" stopIfTrue="1" operator="equal">
      <formula>"UB"</formula>
    </cfRule>
    <cfRule type="cellIs" dxfId="360" priority="328" stopIfTrue="1" operator="equal">
      <formula>"UR"</formula>
    </cfRule>
    <cfRule type="cellIs" dxfId="359" priority="329" stopIfTrue="1" operator="equal">
      <formula>"BR"</formula>
    </cfRule>
    <cfRule type="cellIs" dxfId="358" priority="330" stopIfTrue="1" operator="equal">
      <formula>"BG"</formula>
    </cfRule>
    <cfRule type="cellIs" dxfId="357" priority="331" stopIfTrue="1" operator="equal">
      <formula>"RG"</formula>
    </cfRule>
    <cfRule type="cellIs" dxfId="356" priority="332" stopIfTrue="1" operator="equal">
      <formula>"RW"</formula>
    </cfRule>
    <cfRule type="cellIs" dxfId="355" priority="333" stopIfTrue="1" operator="equal">
      <formula>"GW"</formula>
    </cfRule>
    <cfRule type="cellIs" dxfId="354" priority="334" stopIfTrue="1" operator="equal">
      <formula>"GU"</formula>
    </cfRule>
  </conditionalFormatting>
  <conditionalFormatting sqref="K185:K194">
    <cfRule type="cellIs" dxfId="353" priority="315" stopIfTrue="1" operator="equal">
      <formula>"WU"</formula>
    </cfRule>
    <cfRule type="cellIs" dxfId="352" priority="316" stopIfTrue="1" operator="equal">
      <formula>"WB"</formula>
    </cfRule>
    <cfRule type="cellIs" dxfId="351" priority="317" stopIfTrue="1" operator="equal">
      <formula>"UB"</formula>
    </cfRule>
    <cfRule type="cellIs" dxfId="350" priority="318" stopIfTrue="1" operator="equal">
      <formula>"UR"</formula>
    </cfRule>
    <cfRule type="cellIs" dxfId="349" priority="319" stopIfTrue="1" operator="equal">
      <formula>"BR"</formula>
    </cfRule>
    <cfRule type="cellIs" dxfId="348" priority="320" stopIfTrue="1" operator="equal">
      <formula>"BG"</formula>
    </cfRule>
    <cfRule type="cellIs" dxfId="347" priority="321" stopIfTrue="1" operator="equal">
      <formula>"RG"</formula>
    </cfRule>
    <cfRule type="cellIs" dxfId="346" priority="322" stopIfTrue="1" operator="equal">
      <formula>"RW"</formula>
    </cfRule>
    <cfRule type="cellIs" dxfId="345" priority="323" stopIfTrue="1" operator="equal">
      <formula>"GW"</formula>
    </cfRule>
    <cfRule type="cellIs" dxfId="344" priority="324" stopIfTrue="1" operator="equal">
      <formula>"GU"</formula>
    </cfRule>
  </conditionalFormatting>
  <conditionalFormatting sqref="K196:K205">
    <cfRule type="cellIs" dxfId="343" priority="305" stopIfTrue="1" operator="equal">
      <formula>"WU"</formula>
    </cfRule>
    <cfRule type="cellIs" dxfId="342" priority="306" stopIfTrue="1" operator="equal">
      <formula>"WB"</formula>
    </cfRule>
    <cfRule type="cellIs" dxfId="341" priority="307" stopIfTrue="1" operator="equal">
      <formula>"UB"</formula>
    </cfRule>
    <cfRule type="cellIs" dxfId="340" priority="308" stopIfTrue="1" operator="equal">
      <formula>"UR"</formula>
    </cfRule>
    <cfRule type="cellIs" dxfId="339" priority="309" stopIfTrue="1" operator="equal">
      <formula>"BR"</formula>
    </cfRule>
    <cfRule type="cellIs" dxfId="338" priority="310" stopIfTrue="1" operator="equal">
      <formula>"BG"</formula>
    </cfRule>
    <cfRule type="cellIs" dxfId="337" priority="311" stopIfTrue="1" operator="equal">
      <formula>"RG"</formula>
    </cfRule>
    <cfRule type="cellIs" dxfId="336" priority="312" stopIfTrue="1" operator="equal">
      <formula>"RW"</formula>
    </cfRule>
    <cfRule type="cellIs" dxfId="335" priority="313" stopIfTrue="1" operator="equal">
      <formula>"GW"</formula>
    </cfRule>
    <cfRule type="cellIs" dxfId="334" priority="314" stopIfTrue="1" operator="equal">
      <formula>"GU"</formula>
    </cfRule>
  </conditionalFormatting>
  <conditionalFormatting sqref="E196:E205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5:E19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2:E171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1:E16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8:E137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7:E126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4:E103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3:E92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3">
    <cfRule type="cellIs" dxfId="333" priority="287" stopIfTrue="1" operator="equal">
      <formula>"WU"</formula>
    </cfRule>
    <cfRule type="cellIs" dxfId="332" priority="288" stopIfTrue="1" operator="equal">
      <formula>"WB"</formula>
    </cfRule>
    <cfRule type="cellIs" dxfId="331" priority="289" stopIfTrue="1" operator="equal">
      <formula>"UB"</formula>
    </cfRule>
    <cfRule type="cellIs" dxfId="330" priority="290" stopIfTrue="1" operator="equal">
      <formula>"UR"</formula>
    </cfRule>
    <cfRule type="cellIs" dxfId="329" priority="291" stopIfTrue="1" operator="equal">
      <formula>"BR"</formula>
    </cfRule>
    <cfRule type="cellIs" dxfId="328" priority="292" stopIfTrue="1" operator="equal">
      <formula>"BG"</formula>
    </cfRule>
    <cfRule type="cellIs" dxfId="327" priority="293" stopIfTrue="1" operator="equal">
      <formula>"RG"</formula>
    </cfRule>
    <cfRule type="cellIs" dxfId="326" priority="294" stopIfTrue="1" operator="equal">
      <formula>"RW"</formula>
    </cfRule>
    <cfRule type="cellIs" dxfId="325" priority="295" stopIfTrue="1" operator="equal">
      <formula>"GW"</formula>
    </cfRule>
    <cfRule type="cellIs" dxfId="324" priority="296" stopIfTrue="1" operator="equal">
      <formula>"GU"</formula>
    </cfRule>
  </conditionalFormatting>
  <conditionalFormatting sqref="K54:K57">
    <cfRule type="cellIs" dxfId="323" priority="277" stopIfTrue="1" operator="equal">
      <formula>"WU"</formula>
    </cfRule>
    <cfRule type="cellIs" dxfId="322" priority="278" stopIfTrue="1" operator="equal">
      <formula>"WB"</formula>
    </cfRule>
    <cfRule type="cellIs" dxfId="321" priority="279" stopIfTrue="1" operator="equal">
      <formula>"UB"</formula>
    </cfRule>
    <cfRule type="cellIs" dxfId="320" priority="280" stopIfTrue="1" operator="equal">
      <formula>"UR"</formula>
    </cfRule>
    <cfRule type="cellIs" dxfId="319" priority="281" stopIfTrue="1" operator="equal">
      <formula>"BR"</formula>
    </cfRule>
    <cfRule type="cellIs" dxfId="318" priority="282" stopIfTrue="1" operator="equal">
      <formula>"BG"</formula>
    </cfRule>
    <cfRule type="cellIs" dxfId="317" priority="283" stopIfTrue="1" operator="equal">
      <formula>"RG"</formula>
    </cfRule>
    <cfRule type="cellIs" dxfId="316" priority="284" stopIfTrue="1" operator="equal">
      <formula>"RW"</formula>
    </cfRule>
    <cfRule type="cellIs" dxfId="315" priority="285" stopIfTrue="1" operator="equal">
      <formula>"GW"</formula>
    </cfRule>
    <cfRule type="cellIs" dxfId="314" priority="286" stopIfTrue="1" operator="equal">
      <formula>"GU"</formula>
    </cfRule>
  </conditionalFormatting>
  <conditionalFormatting sqref="E53:E57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3">
    <cfRule type="cellIs" dxfId="313" priority="266" stopIfTrue="1" operator="equal">
      <formula>"WU"</formula>
    </cfRule>
    <cfRule type="cellIs" dxfId="312" priority="267" stopIfTrue="1" operator="equal">
      <formula>"WB"</formula>
    </cfRule>
    <cfRule type="cellIs" dxfId="311" priority="268" stopIfTrue="1" operator="equal">
      <formula>"UB"</formula>
    </cfRule>
    <cfRule type="cellIs" dxfId="310" priority="269" stopIfTrue="1" operator="equal">
      <formula>"UR"</formula>
    </cfRule>
    <cfRule type="cellIs" dxfId="309" priority="270" stopIfTrue="1" operator="equal">
      <formula>"BR"</formula>
    </cfRule>
    <cfRule type="cellIs" dxfId="308" priority="271" stopIfTrue="1" operator="equal">
      <formula>"BG"</formula>
    </cfRule>
    <cfRule type="cellIs" dxfId="307" priority="272" stopIfTrue="1" operator="equal">
      <formula>"RG"</formula>
    </cfRule>
    <cfRule type="cellIs" dxfId="306" priority="273" stopIfTrue="1" operator="equal">
      <formula>"RW"</formula>
    </cfRule>
    <cfRule type="cellIs" dxfId="305" priority="274" stopIfTrue="1" operator="equal">
      <formula>"GW"</formula>
    </cfRule>
    <cfRule type="cellIs" dxfId="304" priority="275" stopIfTrue="1" operator="equal">
      <formula>"GU"</formula>
    </cfRule>
  </conditionalFormatting>
  <conditionalFormatting sqref="K44:K47">
    <cfRule type="cellIs" dxfId="303" priority="256" stopIfTrue="1" operator="equal">
      <formula>"WU"</formula>
    </cfRule>
    <cfRule type="cellIs" dxfId="302" priority="257" stopIfTrue="1" operator="equal">
      <formula>"WB"</formula>
    </cfRule>
    <cfRule type="cellIs" dxfId="301" priority="258" stopIfTrue="1" operator="equal">
      <formula>"UB"</formula>
    </cfRule>
    <cfRule type="cellIs" dxfId="300" priority="259" stopIfTrue="1" operator="equal">
      <formula>"UR"</formula>
    </cfRule>
    <cfRule type="cellIs" dxfId="299" priority="260" stopIfTrue="1" operator="equal">
      <formula>"BR"</formula>
    </cfRule>
    <cfRule type="cellIs" dxfId="298" priority="261" stopIfTrue="1" operator="equal">
      <formula>"BG"</formula>
    </cfRule>
    <cfRule type="cellIs" dxfId="297" priority="262" stopIfTrue="1" operator="equal">
      <formula>"RG"</formula>
    </cfRule>
    <cfRule type="cellIs" dxfId="296" priority="263" stopIfTrue="1" operator="equal">
      <formula>"RW"</formula>
    </cfRule>
    <cfRule type="cellIs" dxfId="295" priority="264" stopIfTrue="1" operator="equal">
      <formula>"GW"</formula>
    </cfRule>
    <cfRule type="cellIs" dxfId="294" priority="265" stopIfTrue="1" operator="equal">
      <formula>"GU"</formula>
    </cfRule>
  </conditionalFormatting>
  <conditionalFormatting sqref="E43:E47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3:D57">
    <cfRule type="cellIs" dxfId="293" priority="250" stopIfTrue="1" operator="equal">
      <formula>"W"</formula>
    </cfRule>
    <cfRule type="cellIs" dxfId="292" priority="251" stopIfTrue="1" operator="equal">
      <formula>"U"</formula>
    </cfRule>
    <cfRule type="cellIs" dxfId="291" priority="252" stopIfTrue="1" operator="equal">
      <formula>"B"</formula>
    </cfRule>
    <cfRule type="cellIs" dxfId="290" priority="253" stopIfTrue="1" operator="equal">
      <formula>"R"</formula>
    </cfRule>
    <cfRule type="cellIs" dxfId="289" priority="254" stopIfTrue="1" operator="equal">
      <formula>"G"</formula>
    </cfRule>
  </conditionalFormatting>
  <conditionalFormatting sqref="D43:D47">
    <cfRule type="cellIs" dxfId="288" priority="245" stopIfTrue="1" operator="equal">
      <formula>"W"</formula>
    </cfRule>
    <cfRule type="cellIs" dxfId="287" priority="246" stopIfTrue="1" operator="equal">
      <formula>"U"</formula>
    </cfRule>
    <cfRule type="cellIs" dxfId="286" priority="247" stopIfTrue="1" operator="equal">
      <formula>"B"</formula>
    </cfRule>
    <cfRule type="cellIs" dxfId="285" priority="248" stopIfTrue="1" operator="equal">
      <formula>"R"</formula>
    </cfRule>
    <cfRule type="cellIs" dxfId="284" priority="249" stopIfTrue="1" operator="equal">
      <formula>"G"</formula>
    </cfRule>
  </conditionalFormatting>
  <conditionalFormatting sqref="H83:H92">
    <cfRule type="colorScale" priority="2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94:H103">
    <cfRule type="colorScale" priority="21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151:H160">
    <cfRule type="colorScale" priority="2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62:H171">
    <cfRule type="colorScale" priority="2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63">
    <cfRule type="cellIs" dxfId="283" priority="205" stopIfTrue="1" operator="equal">
      <formula>"WU"</formula>
    </cfRule>
    <cfRule type="cellIs" dxfId="282" priority="206" stopIfTrue="1" operator="equal">
      <formula>"WB"</formula>
    </cfRule>
    <cfRule type="cellIs" dxfId="281" priority="207" stopIfTrue="1" operator="equal">
      <formula>"UB"</formula>
    </cfRule>
    <cfRule type="cellIs" dxfId="280" priority="208" stopIfTrue="1" operator="equal">
      <formula>"UR"</formula>
    </cfRule>
    <cfRule type="cellIs" dxfId="279" priority="209" stopIfTrue="1" operator="equal">
      <formula>"BR"</formula>
    </cfRule>
    <cfRule type="cellIs" dxfId="278" priority="210" stopIfTrue="1" operator="equal">
      <formula>"BG"</formula>
    </cfRule>
    <cfRule type="cellIs" dxfId="277" priority="211" stopIfTrue="1" operator="equal">
      <formula>"RG"</formula>
    </cfRule>
    <cfRule type="cellIs" dxfId="276" priority="212" stopIfTrue="1" operator="equal">
      <formula>"RW"</formula>
    </cfRule>
    <cfRule type="cellIs" dxfId="275" priority="213" stopIfTrue="1" operator="equal">
      <formula>"GW"</formula>
    </cfRule>
    <cfRule type="cellIs" dxfId="274" priority="214" stopIfTrue="1" operator="equal">
      <formula>"GU"</formula>
    </cfRule>
  </conditionalFormatting>
  <conditionalFormatting sqref="K64:K67">
    <cfRule type="cellIs" dxfId="273" priority="195" stopIfTrue="1" operator="equal">
      <formula>"WU"</formula>
    </cfRule>
    <cfRule type="cellIs" dxfId="272" priority="196" stopIfTrue="1" operator="equal">
      <formula>"WB"</formula>
    </cfRule>
    <cfRule type="cellIs" dxfId="271" priority="197" stopIfTrue="1" operator="equal">
      <formula>"UB"</formula>
    </cfRule>
    <cfRule type="cellIs" dxfId="270" priority="198" stopIfTrue="1" operator="equal">
      <formula>"UR"</formula>
    </cfRule>
    <cfRule type="cellIs" dxfId="269" priority="199" stopIfTrue="1" operator="equal">
      <formula>"BR"</formula>
    </cfRule>
    <cfRule type="cellIs" dxfId="268" priority="200" stopIfTrue="1" operator="equal">
      <formula>"BG"</formula>
    </cfRule>
    <cfRule type="cellIs" dxfId="267" priority="201" stopIfTrue="1" operator="equal">
      <formula>"RG"</formula>
    </cfRule>
    <cfRule type="cellIs" dxfId="266" priority="202" stopIfTrue="1" operator="equal">
      <formula>"RW"</formula>
    </cfRule>
    <cfRule type="cellIs" dxfId="265" priority="203" stopIfTrue="1" operator="equal">
      <formula>"GW"</formula>
    </cfRule>
    <cfRule type="cellIs" dxfId="264" priority="204" stopIfTrue="1" operator="equal">
      <formula>"GU"</formula>
    </cfRule>
  </conditionalFormatting>
  <conditionalFormatting sqref="E63:E67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3:D67">
    <cfRule type="cellIs" dxfId="263" priority="189" stopIfTrue="1" operator="equal">
      <formula>"W"</formula>
    </cfRule>
    <cfRule type="cellIs" dxfId="262" priority="190" stopIfTrue="1" operator="equal">
      <formula>"U"</formula>
    </cfRule>
    <cfRule type="cellIs" dxfId="261" priority="191" stopIfTrue="1" operator="equal">
      <formula>"B"</formula>
    </cfRule>
    <cfRule type="cellIs" dxfId="260" priority="192" stopIfTrue="1" operator="equal">
      <formula>"R"</formula>
    </cfRule>
    <cfRule type="cellIs" dxfId="259" priority="193" stopIfTrue="1" operator="equal">
      <formula>"G"</formula>
    </cfRule>
  </conditionalFormatting>
  <conditionalFormatting sqref="D139:D148">
    <cfRule type="cellIs" dxfId="258" priority="179" stopIfTrue="1" operator="equal">
      <formula>"WU"</formula>
    </cfRule>
    <cfRule type="cellIs" dxfId="257" priority="180" stopIfTrue="1" operator="equal">
      <formula>"WB"</formula>
    </cfRule>
    <cfRule type="cellIs" dxfId="256" priority="181" stopIfTrue="1" operator="equal">
      <formula>"UB"</formula>
    </cfRule>
    <cfRule type="cellIs" dxfId="255" priority="182" stopIfTrue="1" operator="equal">
      <formula>"UR"</formula>
    </cfRule>
    <cfRule type="cellIs" dxfId="254" priority="183" stopIfTrue="1" operator="equal">
      <formula>"BR"</formula>
    </cfRule>
    <cfRule type="cellIs" dxfId="253" priority="184" stopIfTrue="1" operator="equal">
      <formula>"BG"</formula>
    </cfRule>
    <cfRule type="cellIs" dxfId="252" priority="185" stopIfTrue="1" operator="equal">
      <formula>"RG"</formula>
    </cfRule>
    <cfRule type="cellIs" dxfId="251" priority="186" stopIfTrue="1" operator="equal">
      <formula>"RW"</formula>
    </cfRule>
    <cfRule type="cellIs" dxfId="250" priority="187" stopIfTrue="1" operator="equal">
      <formula>"GW"</formula>
    </cfRule>
    <cfRule type="cellIs" dxfId="249" priority="188" stopIfTrue="1" operator="equal">
      <formula>"GU"</formula>
    </cfRule>
  </conditionalFormatting>
  <conditionalFormatting sqref="K139:K148">
    <cfRule type="cellIs" dxfId="248" priority="169" stopIfTrue="1" operator="equal">
      <formula>"WU"</formula>
    </cfRule>
    <cfRule type="cellIs" dxfId="247" priority="170" stopIfTrue="1" operator="equal">
      <formula>"WB"</formula>
    </cfRule>
    <cfRule type="cellIs" dxfId="246" priority="171" stopIfTrue="1" operator="equal">
      <formula>"UB"</formula>
    </cfRule>
    <cfRule type="cellIs" dxfId="245" priority="172" stopIfTrue="1" operator="equal">
      <formula>"UR"</formula>
    </cfRule>
    <cfRule type="cellIs" dxfId="244" priority="173" stopIfTrue="1" operator="equal">
      <formula>"BR"</formula>
    </cfRule>
    <cfRule type="cellIs" dxfId="243" priority="174" stopIfTrue="1" operator="equal">
      <formula>"BG"</formula>
    </cfRule>
    <cfRule type="cellIs" dxfId="242" priority="175" stopIfTrue="1" operator="equal">
      <formula>"RG"</formula>
    </cfRule>
    <cfRule type="cellIs" dxfId="241" priority="176" stopIfTrue="1" operator="equal">
      <formula>"RW"</formula>
    </cfRule>
    <cfRule type="cellIs" dxfId="240" priority="177" stopIfTrue="1" operator="equal">
      <formula>"GW"</formula>
    </cfRule>
    <cfRule type="cellIs" dxfId="239" priority="178" stopIfTrue="1" operator="equal">
      <formula>"GU"</formula>
    </cfRule>
  </conditionalFormatting>
  <conditionalFormatting sqref="E139:E148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7:D216">
    <cfRule type="cellIs" dxfId="238" priority="158" stopIfTrue="1" operator="equal">
      <formula>"WU"</formula>
    </cfRule>
    <cfRule type="cellIs" dxfId="237" priority="159" stopIfTrue="1" operator="equal">
      <formula>"WB"</formula>
    </cfRule>
    <cfRule type="cellIs" dxfId="236" priority="160" stopIfTrue="1" operator="equal">
      <formula>"UB"</formula>
    </cfRule>
    <cfRule type="cellIs" dxfId="235" priority="161" stopIfTrue="1" operator="equal">
      <formula>"UR"</formula>
    </cfRule>
    <cfRule type="cellIs" dxfId="234" priority="162" stopIfTrue="1" operator="equal">
      <formula>"BR"</formula>
    </cfRule>
    <cfRule type="cellIs" dxfId="233" priority="163" stopIfTrue="1" operator="equal">
      <formula>"BG"</formula>
    </cfRule>
    <cfRule type="cellIs" dxfId="232" priority="164" stopIfTrue="1" operator="equal">
      <formula>"RG"</formula>
    </cfRule>
    <cfRule type="cellIs" dxfId="231" priority="165" stopIfTrue="1" operator="equal">
      <formula>"RW"</formula>
    </cfRule>
    <cfRule type="cellIs" dxfId="230" priority="166" stopIfTrue="1" operator="equal">
      <formula>"GW"</formula>
    </cfRule>
    <cfRule type="cellIs" dxfId="229" priority="167" stopIfTrue="1" operator="equal">
      <formula>"GU"</formula>
    </cfRule>
  </conditionalFormatting>
  <conditionalFormatting sqref="K207:K216">
    <cfRule type="cellIs" dxfId="228" priority="148" stopIfTrue="1" operator="equal">
      <formula>"WU"</formula>
    </cfRule>
    <cfRule type="cellIs" dxfId="227" priority="149" stopIfTrue="1" operator="equal">
      <formula>"WB"</formula>
    </cfRule>
    <cfRule type="cellIs" dxfId="226" priority="150" stopIfTrue="1" operator="equal">
      <formula>"UB"</formula>
    </cfRule>
    <cfRule type="cellIs" dxfId="225" priority="151" stopIfTrue="1" operator="equal">
      <formula>"UR"</formula>
    </cfRule>
    <cfRule type="cellIs" dxfId="224" priority="152" stopIfTrue="1" operator="equal">
      <formula>"BR"</formula>
    </cfRule>
    <cfRule type="cellIs" dxfId="223" priority="153" stopIfTrue="1" operator="equal">
      <formula>"BG"</formula>
    </cfRule>
    <cfRule type="cellIs" dxfId="222" priority="154" stopIfTrue="1" operator="equal">
      <formula>"RG"</formula>
    </cfRule>
    <cfRule type="cellIs" dxfId="221" priority="155" stopIfTrue="1" operator="equal">
      <formula>"RW"</formula>
    </cfRule>
    <cfRule type="cellIs" dxfId="220" priority="156" stopIfTrue="1" operator="equal">
      <formula>"GW"</formula>
    </cfRule>
    <cfRule type="cellIs" dxfId="219" priority="157" stopIfTrue="1" operator="equal">
      <formula>"GU"</formula>
    </cfRule>
  </conditionalFormatting>
  <conditionalFormatting sqref="E207:E21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3">
    <cfRule type="cellIs" dxfId="218" priority="137" stopIfTrue="1" operator="equal">
      <formula>"WU"</formula>
    </cfRule>
    <cfRule type="cellIs" dxfId="217" priority="138" stopIfTrue="1" operator="equal">
      <formula>"WB"</formula>
    </cfRule>
    <cfRule type="cellIs" dxfId="216" priority="139" stopIfTrue="1" operator="equal">
      <formula>"UB"</formula>
    </cfRule>
    <cfRule type="cellIs" dxfId="215" priority="140" stopIfTrue="1" operator="equal">
      <formula>"UR"</formula>
    </cfRule>
    <cfRule type="cellIs" dxfId="214" priority="141" stopIfTrue="1" operator="equal">
      <formula>"BR"</formula>
    </cfRule>
    <cfRule type="cellIs" dxfId="213" priority="142" stopIfTrue="1" operator="equal">
      <formula>"BG"</formula>
    </cfRule>
    <cfRule type="cellIs" dxfId="212" priority="143" stopIfTrue="1" operator="equal">
      <formula>"RG"</formula>
    </cfRule>
    <cfRule type="cellIs" dxfId="211" priority="144" stopIfTrue="1" operator="equal">
      <formula>"RW"</formula>
    </cfRule>
    <cfRule type="cellIs" dxfId="210" priority="145" stopIfTrue="1" operator="equal">
      <formula>"GW"</formula>
    </cfRule>
    <cfRule type="cellIs" dxfId="209" priority="146" stopIfTrue="1" operator="equal">
      <formula>"GU"</formula>
    </cfRule>
  </conditionalFormatting>
  <conditionalFormatting sqref="K74:K77">
    <cfRule type="cellIs" dxfId="208" priority="127" stopIfTrue="1" operator="equal">
      <formula>"WU"</formula>
    </cfRule>
    <cfRule type="cellIs" dxfId="207" priority="128" stopIfTrue="1" operator="equal">
      <formula>"WB"</formula>
    </cfRule>
    <cfRule type="cellIs" dxfId="206" priority="129" stopIfTrue="1" operator="equal">
      <formula>"UB"</formula>
    </cfRule>
    <cfRule type="cellIs" dxfId="205" priority="130" stopIfTrue="1" operator="equal">
      <formula>"UR"</formula>
    </cfRule>
    <cfRule type="cellIs" dxfId="204" priority="131" stopIfTrue="1" operator="equal">
      <formula>"BR"</formula>
    </cfRule>
    <cfRule type="cellIs" dxfId="203" priority="132" stopIfTrue="1" operator="equal">
      <formula>"BG"</formula>
    </cfRule>
    <cfRule type="cellIs" dxfId="202" priority="133" stopIfTrue="1" operator="equal">
      <formula>"RG"</formula>
    </cfRule>
    <cfRule type="cellIs" dxfId="201" priority="134" stopIfTrue="1" operator="equal">
      <formula>"RW"</formula>
    </cfRule>
    <cfRule type="cellIs" dxfId="200" priority="135" stopIfTrue="1" operator="equal">
      <formula>"GW"</formula>
    </cfRule>
    <cfRule type="cellIs" dxfId="199" priority="136" stopIfTrue="1" operator="equal">
      <formula>"GU"</formula>
    </cfRule>
  </conditionalFormatting>
  <conditionalFormatting sqref="E73:E7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3:D77">
    <cfRule type="cellIs" dxfId="198" priority="121" stopIfTrue="1" operator="equal">
      <formula>"W"</formula>
    </cfRule>
    <cfRule type="cellIs" dxfId="197" priority="122" stopIfTrue="1" operator="equal">
      <formula>"U"</formula>
    </cfRule>
    <cfRule type="cellIs" dxfId="196" priority="123" stopIfTrue="1" operator="equal">
      <formula>"B"</formula>
    </cfRule>
    <cfRule type="cellIs" dxfId="195" priority="124" stopIfTrue="1" operator="equal">
      <formula>"R"</formula>
    </cfRule>
    <cfRule type="cellIs" dxfId="194" priority="125" stopIfTrue="1" operator="equal">
      <formula>"G"</formula>
    </cfRule>
  </conditionalFormatting>
  <conditionalFormatting sqref="K23">
    <cfRule type="cellIs" dxfId="193" priority="85" stopIfTrue="1" operator="equal">
      <formula>"WU"</formula>
    </cfRule>
    <cfRule type="cellIs" dxfId="192" priority="86" stopIfTrue="1" operator="equal">
      <formula>"WB"</formula>
    </cfRule>
    <cfRule type="cellIs" dxfId="191" priority="87" stopIfTrue="1" operator="equal">
      <formula>"UB"</formula>
    </cfRule>
    <cfRule type="cellIs" dxfId="190" priority="88" stopIfTrue="1" operator="equal">
      <formula>"UR"</formula>
    </cfRule>
    <cfRule type="cellIs" dxfId="189" priority="89" stopIfTrue="1" operator="equal">
      <formula>"BR"</formula>
    </cfRule>
    <cfRule type="cellIs" dxfId="188" priority="90" stopIfTrue="1" operator="equal">
      <formula>"BG"</formula>
    </cfRule>
    <cfRule type="cellIs" dxfId="187" priority="91" stopIfTrue="1" operator="equal">
      <formula>"RG"</formula>
    </cfRule>
    <cfRule type="cellIs" dxfId="186" priority="92" stopIfTrue="1" operator="equal">
      <formula>"RW"</formula>
    </cfRule>
    <cfRule type="cellIs" dxfId="185" priority="93" stopIfTrue="1" operator="equal">
      <formula>"GW"</formula>
    </cfRule>
    <cfRule type="cellIs" dxfId="184" priority="94" stopIfTrue="1" operator="equal">
      <formula>"GU"</formula>
    </cfRule>
  </conditionalFormatting>
  <conditionalFormatting sqref="K24:K27">
    <cfRule type="cellIs" dxfId="183" priority="75" stopIfTrue="1" operator="equal">
      <formula>"WU"</formula>
    </cfRule>
    <cfRule type="cellIs" dxfId="182" priority="76" stopIfTrue="1" operator="equal">
      <formula>"WB"</formula>
    </cfRule>
    <cfRule type="cellIs" dxfId="181" priority="77" stopIfTrue="1" operator="equal">
      <formula>"UB"</formula>
    </cfRule>
    <cfRule type="cellIs" dxfId="180" priority="78" stopIfTrue="1" operator="equal">
      <formula>"UR"</formula>
    </cfRule>
    <cfRule type="cellIs" dxfId="179" priority="79" stopIfTrue="1" operator="equal">
      <formula>"BR"</formula>
    </cfRule>
    <cfRule type="cellIs" dxfId="178" priority="80" stopIfTrue="1" operator="equal">
      <formula>"BG"</formula>
    </cfRule>
    <cfRule type="cellIs" dxfId="177" priority="81" stopIfTrue="1" operator="equal">
      <formula>"RG"</formula>
    </cfRule>
    <cfRule type="cellIs" dxfId="176" priority="82" stopIfTrue="1" operator="equal">
      <formula>"RW"</formula>
    </cfRule>
    <cfRule type="cellIs" dxfId="175" priority="83" stopIfTrue="1" operator="equal">
      <formula>"GW"</formula>
    </cfRule>
    <cfRule type="cellIs" dxfId="174" priority="84" stopIfTrue="1" operator="equal">
      <formula>"GU"</formula>
    </cfRule>
  </conditionalFormatting>
  <conditionalFormatting sqref="E23:E2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">
    <cfRule type="cellIs" dxfId="173" priority="64" stopIfTrue="1" operator="equal">
      <formula>"WU"</formula>
    </cfRule>
    <cfRule type="cellIs" dxfId="172" priority="65" stopIfTrue="1" operator="equal">
      <formula>"WB"</formula>
    </cfRule>
    <cfRule type="cellIs" dxfId="171" priority="66" stopIfTrue="1" operator="equal">
      <formula>"UB"</formula>
    </cfRule>
    <cfRule type="cellIs" dxfId="170" priority="67" stopIfTrue="1" operator="equal">
      <formula>"UR"</formula>
    </cfRule>
    <cfRule type="cellIs" dxfId="169" priority="68" stopIfTrue="1" operator="equal">
      <formula>"BR"</formula>
    </cfRule>
    <cfRule type="cellIs" dxfId="168" priority="69" stopIfTrue="1" operator="equal">
      <formula>"BG"</formula>
    </cfRule>
    <cfRule type="cellIs" dxfId="167" priority="70" stopIfTrue="1" operator="equal">
      <formula>"RG"</formula>
    </cfRule>
    <cfRule type="cellIs" dxfId="166" priority="71" stopIfTrue="1" operator="equal">
      <formula>"RW"</formula>
    </cfRule>
    <cfRule type="cellIs" dxfId="165" priority="72" stopIfTrue="1" operator="equal">
      <formula>"GW"</formula>
    </cfRule>
    <cfRule type="cellIs" dxfId="164" priority="73" stopIfTrue="1" operator="equal">
      <formula>"GU"</formula>
    </cfRule>
  </conditionalFormatting>
  <conditionalFormatting sqref="K34:K37">
    <cfRule type="cellIs" dxfId="163" priority="54" stopIfTrue="1" operator="equal">
      <formula>"WU"</formula>
    </cfRule>
    <cfRule type="cellIs" dxfId="162" priority="55" stopIfTrue="1" operator="equal">
      <formula>"WB"</formula>
    </cfRule>
    <cfRule type="cellIs" dxfId="161" priority="56" stopIfTrue="1" operator="equal">
      <formula>"UB"</formula>
    </cfRule>
    <cfRule type="cellIs" dxfId="160" priority="57" stopIfTrue="1" operator="equal">
      <formula>"UR"</formula>
    </cfRule>
    <cfRule type="cellIs" dxfId="159" priority="58" stopIfTrue="1" operator="equal">
      <formula>"BR"</formula>
    </cfRule>
    <cfRule type="cellIs" dxfId="158" priority="59" stopIfTrue="1" operator="equal">
      <formula>"BG"</formula>
    </cfRule>
    <cfRule type="cellIs" dxfId="157" priority="60" stopIfTrue="1" operator="equal">
      <formula>"RG"</formula>
    </cfRule>
    <cfRule type="cellIs" dxfId="156" priority="61" stopIfTrue="1" operator="equal">
      <formula>"RW"</formula>
    </cfRule>
    <cfRule type="cellIs" dxfId="155" priority="62" stopIfTrue="1" operator="equal">
      <formula>"GW"</formula>
    </cfRule>
    <cfRule type="cellIs" dxfId="154" priority="63" stopIfTrue="1" operator="equal">
      <formula>"GU"</formula>
    </cfRule>
  </conditionalFormatting>
  <conditionalFormatting sqref="E33:E3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:D27">
    <cfRule type="cellIs" dxfId="153" priority="48" stopIfTrue="1" operator="equal">
      <formula>"W"</formula>
    </cfRule>
    <cfRule type="cellIs" dxfId="152" priority="49" stopIfTrue="1" operator="equal">
      <formula>"U"</formula>
    </cfRule>
    <cfRule type="cellIs" dxfId="151" priority="50" stopIfTrue="1" operator="equal">
      <formula>"B"</formula>
    </cfRule>
    <cfRule type="cellIs" dxfId="150" priority="51" stopIfTrue="1" operator="equal">
      <formula>"R"</formula>
    </cfRule>
    <cfRule type="cellIs" dxfId="149" priority="52" stopIfTrue="1" operator="equal">
      <formula>"G"</formula>
    </cfRule>
  </conditionalFormatting>
  <conditionalFormatting sqref="D33:D37">
    <cfRule type="cellIs" dxfId="148" priority="43" stopIfTrue="1" operator="equal">
      <formula>"W"</formula>
    </cfRule>
    <cfRule type="cellIs" dxfId="147" priority="44" stopIfTrue="1" operator="equal">
      <formula>"U"</formula>
    </cfRule>
    <cfRule type="cellIs" dxfId="146" priority="45" stopIfTrue="1" operator="equal">
      <formula>"B"</formula>
    </cfRule>
    <cfRule type="cellIs" dxfId="145" priority="46" stopIfTrue="1" operator="equal">
      <formula>"R"</formula>
    </cfRule>
    <cfRule type="cellIs" dxfId="144" priority="47" stopIfTrue="1" operator="equal">
      <formula>"G"</formula>
    </cfRule>
  </conditionalFormatting>
  <conditionalFormatting sqref="D106:D115">
    <cfRule type="cellIs" dxfId="143" priority="33" stopIfTrue="1" operator="equal">
      <formula>"WU"</formula>
    </cfRule>
    <cfRule type="cellIs" dxfId="142" priority="34" stopIfTrue="1" operator="equal">
      <formula>"WB"</formula>
    </cfRule>
    <cfRule type="cellIs" dxfId="141" priority="35" stopIfTrue="1" operator="equal">
      <formula>"UB"</formula>
    </cfRule>
    <cfRule type="cellIs" dxfId="140" priority="36" stopIfTrue="1" operator="equal">
      <formula>"UR"</formula>
    </cfRule>
    <cfRule type="cellIs" dxfId="139" priority="37" stopIfTrue="1" operator="equal">
      <formula>"BR"</formula>
    </cfRule>
    <cfRule type="cellIs" dxfId="138" priority="38" stopIfTrue="1" operator="equal">
      <formula>"BG"</formula>
    </cfRule>
    <cfRule type="cellIs" dxfId="137" priority="39" stopIfTrue="1" operator="equal">
      <formula>"RG"</formula>
    </cfRule>
    <cfRule type="cellIs" dxfId="136" priority="40" stopIfTrue="1" operator="equal">
      <formula>"RW"</formula>
    </cfRule>
    <cfRule type="cellIs" dxfId="135" priority="41" stopIfTrue="1" operator="equal">
      <formula>"GW"</formula>
    </cfRule>
    <cfRule type="cellIs" dxfId="134" priority="42" stopIfTrue="1" operator="equal">
      <formula>"GU"</formula>
    </cfRule>
  </conditionalFormatting>
  <conditionalFormatting sqref="K106:K115">
    <cfRule type="cellIs" dxfId="133" priority="23" stopIfTrue="1" operator="equal">
      <formula>"WU"</formula>
    </cfRule>
    <cfRule type="cellIs" dxfId="132" priority="24" stopIfTrue="1" operator="equal">
      <formula>"WB"</formula>
    </cfRule>
    <cfRule type="cellIs" dxfId="131" priority="25" stopIfTrue="1" operator="equal">
      <formula>"UB"</formula>
    </cfRule>
    <cfRule type="cellIs" dxfId="130" priority="26" stopIfTrue="1" operator="equal">
      <formula>"UR"</formula>
    </cfRule>
    <cfRule type="cellIs" dxfId="129" priority="27" stopIfTrue="1" operator="equal">
      <formula>"BR"</formula>
    </cfRule>
    <cfRule type="cellIs" dxfId="128" priority="28" stopIfTrue="1" operator="equal">
      <formula>"BG"</formula>
    </cfRule>
    <cfRule type="cellIs" dxfId="127" priority="29" stopIfTrue="1" operator="equal">
      <formula>"RG"</formula>
    </cfRule>
    <cfRule type="cellIs" dxfId="126" priority="30" stopIfTrue="1" operator="equal">
      <formula>"RW"</formula>
    </cfRule>
    <cfRule type="cellIs" dxfId="125" priority="31" stopIfTrue="1" operator="equal">
      <formula>"GW"</formula>
    </cfRule>
    <cfRule type="cellIs" dxfId="124" priority="32" stopIfTrue="1" operator="equal">
      <formula>"GU"</formula>
    </cfRule>
  </conditionalFormatting>
  <conditionalFormatting sqref="E106:E11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4:D183">
    <cfRule type="cellIs" dxfId="123" priority="12" stopIfTrue="1" operator="equal">
      <formula>"WU"</formula>
    </cfRule>
    <cfRule type="cellIs" dxfId="122" priority="13" stopIfTrue="1" operator="equal">
      <formula>"WB"</formula>
    </cfRule>
    <cfRule type="cellIs" dxfId="121" priority="14" stopIfTrue="1" operator="equal">
      <formula>"UB"</formula>
    </cfRule>
    <cfRule type="cellIs" dxfId="120" priority="15" stopIfTrue="1" operator="equal">
      <formula>"UR"</formula>
    </cfRule>
    <cfRule type="cellIs" dxfId="119" priority="16" stopIfTrue="1" operator="equal">
      <formula>"BR"</formula>
    </cfRule>
    <cfRule type="cellIs" dxfId="118" priority="17" stopIfTrue="1" operator="equal">
      <formula>"BG"</formula>
    </cfRule>
    <cfRule type="cellIs" dxfId="117" priority="18" stopIfTrue="1" operator="equal">
      <formula>"RG"</formula>
    </cfRule>
    <cfRule type="cellIs" dxfId="116" priority="19" stopIfTrue="1" operator="equal">
      <formula>"RW"</formula>
    </cfRule>
    <cfRule type="cellIs" dxfId="115" priority="20" stopIfTrue="1" operator="equal">
      <formula>"GW"</formula>
    </cfRule>
    <cfRule type="cellIs" dxfId="114" priority="21" stopIfTrue="1" operator="equal">
      <formula>"GU"</formula>
    </cfRule>
  </conditionalFormatting>
  <conditionalFormatting sqref="K174:K183">
    <cfRule type="cellIs" dxfId="113" priority="2" stopIfTrue="1" operator="equal">
      <formula>"WU"</formula>
    </cfRule>
    <cfRule type="cellIs" dxfId="112" priority="3" stopIfTrue="1" operator="equal">
      <formula>"WB"</formula>
    </cfRule>
    <cfRule type="cellIs" dxfId="111" priority="4" stopIfTrue="1" operator="equal">
      <formula>"UB"</formula>
    </cfRule>
    <cfRule type="cellIs" dxfId="110" priority="5" stopIfTrue="1" operator="equal">
      <formula>"UR"</formula>
    </cfRule>
    <cfRule type="cellIs" dxfId="109" priority="6" stopIfTrue="1" operator="equal">
      <formula>"BR"</formula>
    </cfRule>
    <cfRule type="cellIs" dxfId="108" priority="7" stopIfTrue="1" operator="equal">
      <formula>"BG"</formula>
    </cfRule>
    <cfRule type="cellIs" dxfId="107" priority="8" stopIfTrue="1" operator="equal">
      <formula>"RG"</formula>
    </cfRule>
    <cfRule type="cellIs" dxfId="106" priority="9" stopIfTrue="1" operator="equal">
      <formula>"RW"</formula>
    </cfRule>
    <cfRule type="cellIs" dxfId="105" priority="10" stopIfTrue="1" operator="equal">
      <formula>"GW"</formula>
    </cfRule>
    <cfRule type="cellIs" dxfId="104" priority="11" stopIfTrue="1" operator="equal">
      <formula>"GU"</formula>
    </cfRule>
  </conditionalFormatting>
  <conditionalFormatting sqref="E174:E1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er_profil1">
                <anchor moveWithCells="1" sizeWithCells="1">
                  <from>
                    <xdr:col>0</xdr:col>
                    <xdr:colOff>28575</xdr:colOff>
                    <xdr:row>8</xdr:row>
                    <xdr:rowOff>47625</xdr:rowOff>
                  </from>
                  <to>
                    <xdr:col>0</xdr:col>
                    <xdr:colOff>1685925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mporter_profil2">
                <anchor moveWithCells="1" sizeWithCells="1">
                  <from>
                    <xdr:col>0</xdr:col>
                    <xdr:colOff>28575</xdr:colOff>
                    <xdr:row>18</xdr:row>
                    <xdr:rowOff>47625</xdr:rowOff>
                  </from>
                  <to>
                    <xdr:col>0</xdr:col>
                    <xdr:colOff>1685925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2:T55"/>
  <sheetViews>
    <sheetView workbookViewId="0"/>
  </sheetViews>
  <sheetFormatPr baseColWidth="10" defaultRowHeight="12.75" x14ac:dyDescent="0.2"/>
  <cols>
    <col min="4" max="4" width="2.42578125" bestFit="1" customWidth="1"/>
    <col min="5" max="5" width="4.140625" bestFit="1" customWidth="1"/>
    <col min="6" max="6" width="22.140625" bestFit="1" customWidth="1"/>
    <col min="11" max="12" width="2.85546875" bestFit="1" customWidth="1"/>
    <col min="14" max="14" width="11.42578125" style="79"/>
    <col min="15" max="15" width="29.28515625" bestFit="1" customWidth="1"/>
    <col min="16" max="17" width="8" customWidth="1"/>
    <col min="18" max="18" width="32.85546875" bestFit="1" customWidth="1"/>
    <col min="19" max="19" width="15.7109375" bestFit="1" customWidth="1"/>
    <col min="20" max="20" width="14.5703125" bestFit="1" customWidth="1"/>
  </cols>
  <sheetData>
    <row r="2" spans="1:5" x14ac:dyDescent="0.2">
      <c r="A2" s="387"/>
      <c r="B2" s="388"/>
      <c r="C2" s="422"/>
      <c r="D2" s="75" t="s">
        <v>0</v>
      </c>
      <c r="E2" s="436">
        <v>8.3433333333333332E-2</v>
      </c>
    </row>
    <row r="3" spans="1:5" x14ac:dyDescent="0.2">
      <c r="A3" s="390" t="s">
        <v>218</v>
      </c>
      <c r="B3" s="391"/>
      <c r="C3" s="422"/>
      <c r="D3" s="76" t="s">
        <v>3</v>
      </c>
      <c r="E3" s="436">
        <v>0.70833343333333332</v>
      </c>
    </row>
    <row r="4" spans="1:5" x14ac:dyDescent="0.2">
      <c r="A4" s="387"/>
      <c r="B4" s="388"/>
      <c r="C4" s="422"/>
      <c r="D4" s="77" t="s">
        <v>2</v>
      </c>
      <c r="E4" s="436">
        <v>0.36575074074074077</v>
      </c>
    </row>
    <row r="5" spans="1:5" x14ac:dyDescent="0.2">
      <c r="A5" s="387"/>
      <c r="B5" s="388"/>
      <c r="C5" s="422"/>
      <c r="D5" s="286" t="s">
        <v>4</v>
      </c>
      <c r="E5" s="436">
        <v>0.82870371370370377</v>
      </c>
    </row>
    <row r="6" spans="1:5" x14ac:dyDescent="0.2">
      <c r="A6" s="387"/>
      <c r="B6" s="388"/>
      <c r="C6" s="422"/>
      <c r="D6" s="287" t="s">
        <v>5</v>
      </c>
      <c r="E6" s="436">
        <v>0.51388988888888887</v>
      </c>
    </row>
    <row r="8" spans="1:5" x14ac:dyDescent="0.2">
      <c r="A8" s="387"/>
      <c r="B8" s="388"/>
      <c r="C8" s="422"/>
      <c r="D8" s="75" t="s">
        <v>0</v>
      </c>
      <c r="E8" s="437">
        <v>0.89</v>
      </c>
    </row>
    <row r="9" spans="1:5" x14ac:dyDescent="0.2">
      <c r="A9" s="392" t="s">
        <v>219</v>
      </c>
      <c r="B9" s="391"/>
      <c r="C9" s="422"/>
      <c r="D9" s="76" t="s">
        <v>3</v>
      </c>
      <c r="E9" s="437">
        <v>0.44</v>
      </c>
    </row>
    <row r="10" spans="1:5" x14ac:dyDescent="0.2">
      <c r="A10" s="387"/>
      <c r="B10" s="388"/>
      <c r="C10" s="422"/>
      <c r="D10" s="77" t="s">
        <v>2</v>
      </c>
      <c r="E10" s="437">
        <v>0.74</v>
      </c>
    </row>
    <row r="11" spans="1:5" x14ac:dyDescent="0.2">
      <c r="A11" s="387"/>
      <c r="B11" s="388"/>
      <c r="C11" s="422"/>
      <c r="D11" s="286" t="s">
        <v>4</v>
      </c>
      <c r="E11" s="437">
        <v>0.14000000000000001</v>
      </c>
    </row>
    <row r="12" spans="1:5" x14ac:dyDescent="0.2">
      <c r="A12" s="387"/>
      <c r="B12" s="388"/>
      <c r="C12" s="422"/>
      <c r="D12" s="287" t="s">
        <v>5</v>
      </c>
      <c r="E12" s="437">
        <v>0.28999999999999998</v>
      </c>
    </row>
    <row r="14" spans="1:5" x14ac:dyDescent="0.2">
      <c r="A14" s="387" t="s">
        <v>230</v>
      </c>
      <c r="B14" s="388"/>
      <c r="C14" s="422"/>
      <c r="D14" s="75" t="s">
        <v>0</v>
      </c>
      <c r="E14" s="436">
        <v>0.63086068370729653</v>
      </c>
    </row>
    <row r="15" spans="1:5" x14ac:dyDescent="0.2">
      <c r="A15" s="390" t="s">
        <v>405</v>
      </c>
      <c r="B15" s="391"/>
      <c r="C15" s="422"/>
      <c r="D15" s="76" t="s">
        <v>3</v>
      </c>
      <c r="E15" s="436">
        <v>0.60820717799568536</v>
      </c>
    </row>
    <row r="16" spans="1:5" x14ac:dyDescent="0.2">
      <c r="A16" s="387"/>
      <c r="B16" s="388"/>
      <c r="C16" s="422"/>
      <c r="D16" s="77" t="s">
        <v>2</v>
      </c>
      <c r="E16" s="436">
        <v>0.16487682930829578</v>
      </c>
    </row>
    <row r="17" spans="1:20" x14ac:dyDescent="0.2">
      <c r="A17" s="387"/>
      <c r="B17" s="388"/>
      <c r="C17" s="422"/>
      <c r="D17" s="286" t="s">
        <v>4</v>
      </c>
      <c r="E17" s="436">
        <v>0.65298822632544928</v>
      </c>
    </row>
    <row r="18" spans="1:20" x14ac:dyDescent="0.2">
      <c r="A18" s="387"/>
      <c r="B18" s="388"/>
      <c r="C18" s="422"/>
      <c r="D18" s="287" t="s">
        <v>5</v>
      </c>
      <c r="E18" s="436">
        <v>0.46843540559162911</v>
      </c>
    </row>
    <row r="20" spans="1:20" x14ac:dyDescent="0.2">
      <c r="A20" s="387" t="s">
        <v>230</v>
      </c>
      <c r="B20" s="388"/>
      <c r="C20" s="422"/>
      <c r="D20" s="75" t="s">
        <v>0</v>
      </c>
      <c r="E20" s="436">
        <v>0.6229061382527511</v>
      </c>
    </row>
    <row r="21" spans="1:20" x14ac:dyDescent="0.2">
      <c r="A21" s="390" t="s">
        <v>406</v>
      </c>
      <c r="B21" s="391"/>
      <c r="C21" s="422"/>
      <c r="D21" s="76" t="s">
        <v>3</v>
      </c>
      <c r="E21" s="436">
        <v>0.57470549449400188</v>
      </c>
    </row>
    <row r="22" spans="1:20" x14ac:dyDescent="0.2">
      <c r="A22" s="387"/>
      <c r="B22" s="388"/>
      <c r="C22" s="422"/>
      <c r="D22" s="77" t="s">
        <v>2</v>
      </c>
      <c r="E22" s="436">
        <v>0.13562598755745403</v>
      </c>
    </row>
    <row r="23" spans="1:20" x14ac:dyDescent="0.2">
      <c r="A23" s="387"/>
      <c r="B23" s="388"/>
      <c r="C23" s="422"/>
      <c r="D23" s="286" t="s">
        <v>4</v>
      </c>
      <c r="E23" s="436">
        <v>0.72853536437258726</v>
      </c>
    </row>
    <row r="24" spans="1:20" x14ac:dyDescent="0.2">
      <c r="A24" s="387"/>
      <c r="B24" s="388"/>
      <c r="C24" s="422"/>
      <c r="D24" s="287" t="s">
        <v>5</v>
      </c>
      <c r="E24" s="436">
        <v>0.46359533825156179</v>
      </c>
    </row>
    <row r="29" spans="1:20" x14ac:dyDescent="0.2">
      <c r="A29" s="144" t="s">
        <v>509</v>
      </c>
      <c r="B29" s="144" t="s">
        <v>0</v>
      </c>
      <c r="F29" t="str">
        <f>VLOOKUP(B29,LibProfils,4,FALSE)</f>
        <v>appartenir</v>
      </c>
      <c r="K29" s="1575" t="s">
        <v>0</v>
      </c>
      <c r="L29" s="144" t="s">
        <v>3</v>
      </c>
      <c r="N29" s="101"/>
      <c r="O29" s="1576" t="str">
        <f t="shared" ref="O29:O38" si="0">VLOOKUP(P29,LibProfils,5,FALSE)</f>
        <v>conserver les traditions</v>
      </c>
      <c r="P29" s="1577" t="str">
        <f>K29&amp;"/"&amp;LOWER(L29)</f>
        <v>W/u</v>
      </c>
      <c r="Q29" s="1577" t="str">
        <f>L29&amp;"/"&amp;LOWER(K29)</f>
        <v>U/w</v>
      </c>
      <c r="R29" s="1576" t="str">
        <f t="shared" ref="R29:R38" si="1">VLOOKUP(Q29,LibProfils,5,FALSE)</f>
        <v>inventer le futur</v>
      </c>
      <c r="S29" s="1576" t="s">
        <v>562</v>
      </c>
      <c r="T29" s="1576" t="s">
        <v>564</v>
      </c>
    </row>
    <row r="30" spans="1:20" x14ac:dyDescent="0.2">
      <c r="A30" s="144" t="s">
        <v>510</v>
      </c>
      <c r="B30" s="144" t="s">
        <v>3</v>
      </c>
      <c r="F30" t="str">
        <f>VLOOKUP(B30,LibProfils,4,FALSE)</f>
        <v>savoir</v>
      </c>
      <c r="K30" s="1575" t="s">
        <v>0</v>
      </c>
      <c r="L30" s="144" t="s">
        <v>2</v>
      </c>
      <c r="N30" s="101"/>
      <c r="O30" s="144" t="str">
        <f t="shared" si="0"/>
        <v>œuvrer pour la société</v>
      </c>
      <c r="P30" s="101" t="str">
        <f t="shared" ref="P30:P38" si="2">K30&amp;"/"&amp;LOWER(L30)</f>
        <v>W/b</v>
      </c>
      <c r="Q30" s="101" t="str">
        <f t="shared" ref="Q30:Q38" si="3">L30&amp;"/"&amp;LOWER(K30)</f>
        <v>B/w</v>
      </c>
      <c r="R30" s="144" t="str">
        <f t="shared" si="1"/>
        <v>disposer de ressources à long terme</v>
      </c>
      <c r="S30" s="144" t="s">
        <v>562</v>
      </c>
      <c r="T30" s="144" t="s">
        <v>563</v>
      </c>
    </row>
    <row r="31" spans="1:20" x14ac:dyDescent="0.2">
      <c r="A31" s="144" t="s">
        <v>511</v>
      </c>
      <c r="B31" s="144" t="s">
        <v>2</v>
      </c>
      <c r="F31" t="str">
        <f>VLOOKUP(B31,LibProfils,4,FALSE)</f>
        <v>pouvoir</v>
      </c>
      <c r="K31" s="1575" t="s">
        <v>3</v>
      </c>
      <c r="L31" s="144" t="s">
        <v>2</v>
      </c>
      <c r="O31" s="1576" t="str">
        <f t="shared" si="0"/>
        <v>mettre son intelligence au service de l'utile</v>
      </c>
      <c r="P31" s="1577" t="str">
        <f t="shared" si="2"/>
        <v>U/b</v>
      </c>
      <c r="Q31" s="1577" t="str">
        <f t="shared" si="3"/>
        <v>B/u</v>
      </c>
      <c r="R31" s="1576" t="str">
        <f t="shared" si="1"/>
        <v>disposer de ressources à court terme</v>
      </c>
      <c r="S31" s="1576" t="s">
        <v>568</v>
      </c>
      <c r="T31" s="1576" t="s">
        <v>563</v>
      </c>
    </row>
    <row r="32" spans="1:20" x14ac:dyDescent="0.2">
      <c r="A32" s="144" t="s">
        <v>540</v>
      </c>
      <c r="B32" s="144" t="s">
        <v>4</v>
      </c>
      <c r="F32" t="str">
        <f>VLOOKUP(B32,LibProfils,4,FALSE)</f>
        <v>vibrer</v>
      </c>
      <c r="K32" s="1575" t="s">
        <v>3</v>
      </c>
      <c r="L32" s="144" t="s">
        <v>4</v>
      </c>
      <c r="O32" s="144" t="str">
        <f t="shared" si="0"/>
        <v>réfléchir loin des émotions</v>
      </c>
      <c r="P32" s="101" t="str">
        <f t="shared" si="2"/>
        <v>U/r</v>
      </c>
      <c r="Q32" s="101" t="str">
        <f t="shared" si="3"/>
        <v>R/u</v>
      </c>
      <c r="R32" s="144" t="str">
        <f t="shared" si="1"/>
        <v>diriger toute son énergie</v>
      </c>
      <c r="S32" s="144" t="s">
        <v>568</v>
      </c>
      <c r="T32" s="144" t="s">
        <v>565</v>
      </c>
    </row>
    <row r="33" spans="1:20" x14ac:dyDescent="0.2">
      <c r="A33" s="144" t="s">
        <v>541</v>
      </c>
      <c r="B33" s="144" t="s">
        <v>5</v>
      </c>
      <c r="F33" t="str">
        <f>VLOOKUP(B33,LibProfils,4,FALSE)</f>
        <v>apprécier</v>
      </c>
      <c r="K33" s="1575" t="s">
        <v>2</v>
      </c>
      <c r="L33" s="144" t="s">
        <v>4</v>
      </c>
      <c r="O33" s="1576" t="str">
        <f t="shared" si="0"/>
        <v>régir sa vie</v>
      </c>
      <c r="P33" s="1577" t="str">
        <f t="shared" si="2"/>
        <v>B/r</v>
      </c>
      <c r="Q33" s="1577" t="str">
        <f t="shared" si="3"/>
        <v>R/b</v>
      </c>
      <c r="R33" s="1576" t="str">
        <f t="shared" si="1"/>
        <v>ressentir les signaux du monde</v>
      </c>
      <c r="S33" s="1576" t="s">
        <v>570</v>
      </c>
      <c r="T33" s="1576" t="s">
        <v>565</v>
      </c>
    </row>
    <row r="34" spans="1:20" x14ac:dyDescent="0.2">
      <c r="K34" s="1575" t="s">
        <v>2</v>
      </c>
      <c r="L34" s="144" t="s">
        <v>5</v>
      </c>
      <c r="O34" s="144" t="str">
        <f t="shared" si="0"/>
        <v>être plus important que son prochain</v>
      </c>
      <c r="P34" s="101" t="str">
        <f t="shared" si="2"/>
        <v>B/g</v>
      </c>
      <c r="Q34" s="101" t="str">
        <f t="shared" si="3"/>
        <v>G/b</v>
      </c>
      <c r="R34" s="144" t="str">
        <f t="shared" si="1"/>
        <v>prendre soin des besoins de tous</v>
      </c>
      <c r="S34" s="144" t="s">
        <v>570</v>
      </c>
      <c r="T34" s="144" t="s">
        <v>566</v>
      </c>
    </row>
    <row r="35" spans="1:20" x14ac:dyDescent="0.2">
      <c r="K35" s="1575" t="s">
        <v>4</v>
      </c>
      <c r="L35" s="144" t="s">
        <v>5</v>
      </c>
      <c r="O35" s="1576" t="str">
        <f t="shared" si="0"/>
        <v>imposer sa cadence</v>
      </c>
      <c r="P35" s="1577" t="str">
        <f t="shared" si="2"/>
        <v>R/g</v>
      </c>
      <c r="Q35" s="1577" t="str">
        <f t="shared" si="3"/>
        <v>G/r</v>
      </c>
      <c r="R35" s="1576" t="str">
        <f t="shared" si="1"/>
        <v>prendre soin du monde</v>
      </c>
      <c r="S35" s="1576" t="s">
        <v>569</v>
      </c>
      <c r="T35" s="1576" t="s">
        <v>566</v>
      </c>
    </row>
    <row r="36" spans="1:20" x14ac:dyDescent="0.2">
      <c r="A36" s="144" t="s">
        <v>338</v>
      </c>
      <c r="B36" t="str">
        <f>usrCode(B30&amp;B29)&amp;"."&amp;LOWER(B31)</f>
        <v>WU.b</v>
      </c>
      <c r="F36" t="str">
        <f>VLOOKUP(B36,LibProfils,4,FALSE)</f>
        <v>administrer le monde</v>
      </c>
      <c r="K36" s="1575" t="s">
        <v>4</v>
      </c>
      <c r="L36" s="144" t="s">
        <v>0</v>
      </c>
      <c r="O36" s="144" t="str">
        <f t="shared" si="0"/>
        <v>être seul maître de ses actes</v>
      </c>
      <c r="P36" s="101" t="str">
        <f t="shared" si="2"/>
        <v>R/w</v>
      </c>
      <c r="Q36" s="101" t="str">
        <f t="shared" si="3"/>
        <v>W/r</v>
      </c>
      <c r="R36" s="144" t="str">
        <f t="shared" si="1"/>
        <v>suivre les règles à la lettre</v>
      </c>
      <c r="S36" s="144" t="s">
        <v>569</v>
      </c>
      <c r="T36" s="144" t="s">
        <v>567</v>
      </c>
    </row>
    <row r="37" spans="1:20" x14ac:dyDescent="0.2">
      <c r="A37" s="144" t="s">
        <v>542</v>
      </c>
      <c r="B37" t="str">
        <f>usrCode(B30&amp;B29)&amp;"."&amp;LOWER(B32)</f>
        <v>WU.r</v>
      </c>
      <c r="F37" t="str">
        <f>VLOOKUP(B37,LibProfils,4,FALSE)</f>
        <v>perfectionner le monde</v>
      </c>
      <c r="K37" s="1575" t="s">
        <v>5</v>
      </c>
      <c r="L37" s="144" t="s">
        <v>0</v>
      </c>
      <c r="O37" s="1576" t="str">
        <f t="shared" si="0"/>
        <v>vivre sans rendre de comptes</v>
      </c>
      <c r="P37" s="1577" t="str">
        <f t="shared" si="2"/>
        <v>G/w</v>
      </c>
      <c r="Q37" s="1577" t="str">
        <f t="shared" si="3"/>
        <v>W/g</v>
      </c>
      <c r="R37" s="1576" t="str">
        <f t="shared" si="1"/>
        <v>apporter de la rigueur au monde</v>
      </c>
      <c r="S37" s="1576" t="s">
        <v>561</v>
      </c>
      <c r="T37" s="1576" t="s">
        <v>567</v>
      </c>
    </row>
    <row r="38" spans="1:20" x14ac:dyDescent="0.2">
      <c r="A38" s="144" t="s">
        <v>543</v>
      </c>
      <c r="B38" t="str">
        <f>usrCode(B30&amp;B29)&amp;"."&amp;LOWER(B33)</f>
        <v>WU.g</v>
      </c>
      <c r="F38" t="str">
        <f>VLOOKUP(B38,LibProfils,4,FALSE)</f>
        <v>harmoniser le monde</v>
      </c>
      <c r="K38" s="1575" t="s">
        <v>5</v>
      </c>
      <c r="L38" s="144" t="s">
        <v>3</v>
      </c>
      <c r="O38" s="144" t="str">
        <f t="shared" si="0"/>
        <v>appartenir au vivant</v>
      </c>
      <c r="P38" s="101" t="str">
        <f t="shared" si="2"/>
        <v>G/u</v>
      </c>
      <c r="Q38" s="101" t="str">
        <f t="shared" si="3"/>
        <v>U/g</v>
      </c>
      <c r="R38" s="144" t="str">
        <f t="shared" si="1"/>
        <v>améliorer le monde</v>
      </c>
      <c r="S38" s="144" t="s">
        <v>561</v>
      </c>
      <c r="T38" s="144" t="s">
        <v>564</v>
      </c>
    </row>
    <row r="39" spans="1:20" x14ac:dyDescent="0.2">
      <c r="A39" s="144"/>
    </row>
    <row r="40" spans="1:20" x14ac:dyDescent="0.2">
      <c r="A40" s="1574" t="s">
        <v>544</v>
      </c>
      <c r="B40" t="str">
        <f>usrCode(B30&amp;B29)&amp;"/"&amp;LOWER(B31)</f>
        <v>WU/b</v>
      </c>
      <c r="F40" t="str">
        <f>VLOOKUP(B40,LibProfils,4,FALSE)</f>
        <v>être utile au monde</v>
      </c>
    </row>
    <row r="41" spans="1:20" x14ac:dyDescent="0.2">
      <c r="A41" s="1574" t="s">
        <v>545</v>
      </c>
      <c r="B41" t="str">
        <f>usrCode(B30&amp;B29)&amp;"/"&amp;LOWER(B32)</f>
        <v>WU/r</v>
      </c>
      <c r="F41" t="str">
        <f>VLOOKUP(B41,LibProfils,4,FALSE)</f>
        <v>structurer le monde -WU-</v>
      </c>
    </row>
    <row r="42" spans="1:20" x14ac:dyDescent="0.2">
      <c r="A42" s="1574" t="s">
        <v>337</v>
      </c>
      <c r="B42" t="str">
        <f>usrCode(B30&amp;B29)&amp;"/"&amp;LOWER(B33)</f>
        <v>WU/g</v>
      </c>
      <c r="F42" t="str">
        <f>VLOOKUP(B42,LibProfils,4,FALSE)</f>
        <v>apporter de l'ordre au monde</v>
      </c>
      <c r="N42" s="101"/>
      <c r="O42" s="144"/>
    </row>
    <row r="43" spans="1:20" x14ac:dyDescent="0.2">
      <c r="N43" s="101"/>
      <c r="O43" s="144"/>
      <c r="P43" s="144"/>
    </row>
    <row r="44" spans="1:20" x14ac:dyDescent="0.2">
      <c r="C44" s="144"/>
    </row>
    <row r="55" spans="2:2" x14ac:dyDescent="0.2">
      <c r="B55" s="1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6" tint="0.59999389629810485"/>
  </sheetPr>
  <dimension ref="A1:M13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100" customWidth="1"/>
    <col min="2" max="2" width="18.7109375" bestFit="1" customWidth="1"/>
    <col min="3" max="3" width="37.140625" style="102" bestFit="1" customWidth="1"/>
    <col min="4" max="4" width="8.7109375" style="182" hidden="1" customWidth="1"/>
    <col min="5" max="5" width="9.5703125" style="182" hidden="1" customWidth="1"/>
    <col min="6" max="6" width="16.5703125" style="159" hidden="1" customWidth="1"/>
    <col min="7" max="7" width="40.28515625" style="160" hidden="1" customWidth="1"/>
    <col min="8" max="8" width="5" hidden="1" customWidth="1"/>
    <col min="9" max="10" width="3" hidden="1" customWidth="1"/>
    <col min="11" max="11" width="9" bestFit="1" customWidth="1"/>
    <col min="12" max="12" width="5" style="98" bestFit="1" customWidth="1"/>
    <col min="13" max="13" width="0" hidden="1" customWidth="1"/>
    <col min="14" max="16384" width="11.42578125" hidden="1"/>
  </cols>
  <sheetData>
    <row r="1" spans="1:12" x14ac:dyDescent="0.2">
      <c r="A1" s="141" t="s">
        <v>205</v>
      </c>
      <c r="B1" s="43" t="s">
        <v>206</v>
      </c>
      <c r="C1" s="44" t="s">
        <v>207</v>
      </c>
      <c r="D1" s="979" t="s">
        <v>32</v>
      </c>
      <c r="E1" s="980" t="s">
        <v>59</v>
      </c>
      <c r="F1" s="981" t="s">
        <v>275</v>
      </c>
      <c r="G1" s="981" t="s">
        <v>123</v>
      </c>
      <c r="H1" s="43" t="s">
        <v>107</v>
      </c>
      <c r="I1" s="46" t="s">
        <v>26</v>
      </c>
      <c r="J1" s="47" t="s">
        <v>27</v>
      </c>
      <c r="K1" s="982"/>
      <c r="L1" s="143">
        <f ca="1">AVERAGE(L2:L29)</f>
        <v>823</v>
      </c>
    </row>
    <row r="2" spans="1:12" x14ac:dyDescent="0.2">
      <c r="A2" s="653" t="str">
        <f>I2&amp;LOWER(J2)</f>
        <v>Wg</v>
      </c>
      <c r="B2" s="23" t="s">
        <v>467</v>
      </c>
      <c r="C2" s="105" t="s">
        <v>474</v>
      </c>
      <c r="D2" s="180" t="str">
        <f t="shared" ref="D2:D11" si="0">VLOOKUP(I2,LibProfils,4,FALSE)</f>
        <v>appartenir</v>
      </c>
      <c r="E2" s="181" t="str">
        <f t="shared" ref="E2:E11" si="1">VLOOKUP(usrCode(I2&amp;J2),LibProfils,4,FALSE)</f>
        <v>s'entendre</v>
      </c>
      <c r="F2" s="157" t="str">
        <f>VLOOKUP(H2,$A$1:$C$11,2,FALSE)</f>
        <v>Profit</v>
      </c>
      <c r="G2" s="158" t="str">
        <f>VLOOKUP(H2,$A$1:$C$11,3,FALSE)</f>
        <v>"je fais ce qui est bon pour moi"</v>
      </c>
      <c r="H2" s="87" t="s">
        <v>115</v>
      </c>
      <c r="I2" s="5" t="s">
        <v>0</v>
      </c>
      <c r="J2" s="7" t="s">
        <v>5</v>
      </c>
      <c r="K2" s="130">
        <v>43251</v>
      </c>
      <c r="L2" s="97">
        <f t="shared" ref="L2:L11" ca="1" si="2">TODAY()-K2</f>
        <v>496</v>
      </c>
    </row>
    <row r="3" spans="1:12" x14ac:dyDescent="0.2">
      <c r="A3" s="654" t="str">
        <f t="shared" ref="A3:A11" si="3">I3&amp;LOWER(J3)</f>
        <v>Wu</v>
      </c>
      <c r="B3" s="23" t="s">
        <v>276</v>
      </c>
      <c r="C3" s="105" t="s">
        <v>395</v>
      </c>
      <c r="D3" s="180" t="str">
        <f t="shared" si="0"/>
        <v>appartenir</v>
      </c>
      <c r="E3" s="181" t="str">
        <f t="shared" si="1"/>
        <v>structurer</v>
      </c>
      <c r="F3" s="157" t="str">
        <f t="shared" ref="F3:F11" si="4">VLOOKUP(H3,$A$1:$C$11,2,FALSE)</f>
        <v>Liberté</v>
      </c>
      <c r="G3" s="158" t="str">
        <f>VLOOKUP(H3,$A$1:$C$11,3,FALSE)</f>
        <v>"personne ne décide de mes actes"</v>
      </c>
      <c r="H3" s="87" t="s">
        <v>116</v>
      </c>
      <c r="I3" s="5" t="s">
        <v>0</v>
      </c>
      <c r="J3" s="7" t="s">
        <v>3</v>
      </c>
      <c r="K3" s="130">
        <v>42933</v>
      </c>
      <c r="L3" s="97">
        <f t="shared" ca="1" si="2"/>
        <v>814</v>
      </c>
    </row>
    <row r="4" spans="1:12" x14ac:dyDescent="0.2">
      <c r="A4" s="655" t="str">
        <f t="shared" si="3"/>
        <v>Uw</v>
      </c>
      <c r="B4" s="23" t="s">
        <v>120</v>
      </c>
      <c r="C4" s="105" t="s">
        <v>277</v>
      </c>
      <c r="D4" s="180" t="str">
        <f t="shared" si="0"/>
        <v>savoir</v>
      </c>
      <c r="E4" s="181" t="str">
        <f t="shared" si="1"/>
        <v>structurer</v>
      </c>
      <c r="F4" s="157" t="str">
        <f t="shared" si="4"/>
        <v>Impulsion</v>
      </c>
      <c r="G4" s="158" t="str">
        <f t="shared" ref="G4:G11" si="5">VLOOKUP(H4,$A$1:$C$11,3,FALSE)</f>
        <v>"je décide avec mon coeur"</v>
      </c>
      <c r="H4" s="87" t="s">
        <v>117</v>
      </c>
      <c r="I4" s="9" t="s">
        <v>3</v>
      </c>
      <c r="J4" s="7" t="s">
        <v>0</v>
      </c>
      <c r="K4" s="130">
        <v>42716</v>
      </c>
      <c r="L4" s="97">
        <f t="shared" ca="1" si="2"/>
        <v>1031</v>
      </c>
    </row>
    <row r="5" spans="1:12" x14ac:dyDescent="0.2">
      <c r="A5" s="656" t="str">
        <f t="shared" si="3"/>
        <v>Ub</v>
      </c>
      <c r="B5" s="23" t="s">
        <v>121</v>
      </c>
      <c r="C5" s="105" t="s">
        <v>468</v>
      </c>
      <c r="D5" s="180" t="str">
        <f t="shared" si="0"/>
        <v>savoir</v>
      </c>
      <c r="E5" s="181" t="str">
        <f t="shared" si="1"/>
        <v>réussir</v>
      </c>
      <c r="F5" s="157" t="str">
        <f t="shared" si="4"/>
        <v>Naturel</v>
      </c>
      <c r="G5" s="158" t="str">
        <f t="shared" si="5"/>
        <v>"il est merveilleux d'être vivant"</v>
      </c>
      <c r="H5" s="87" t="s">
        <v>118</v>
      </c>
      <c r="I5" s="9" t="s">
        <v>3</v>
      </c>
      <c r="J5" s="10" t="s">
        <v>2</v>
      </c>
      <c r="K5" s="130">
        <v>43238</v>
      </c>
      <c r="L5" s="97">
        <f t="shared" ca="1" si="2"/>
        <v>509</v>
      </c>
    </row>
    <row r="6" spans="1:12" x14ac:dyDescent="0.2">
      <c r="A6" s="657" t="str">
        <f t="shared" si="3"/>
        <v>Bu</v>
      </c>
      <c r="B6" s="23" t="s">
        <v>358</v>
      </c>
      <c r="C6" s="105" t="s">
        <v>278</v>
      </c>
      <c r="D6" s="180" t="str">
        <f t="shared" si="0"/>
        <v>pouvoir</v>
      </c>
      <c r="E6" s="181" t="str">
        <f t="shared" si="1"/>
        <v>réussir</v>
      </c>
      <c r="F6" s="157" t="str">
        <f t="shared" si="4"/>
        <v>Interdépendance</v>
      </c>
      <c r="G6" s="158" t="str">
        <f t="shared" si="5"/>
        <v>"nous avons besoin les uns des autres"</v>
      </c>
      <c r="H6" s="87" t="s">
        <v>119</v>
      </c>
      <c r="I6" s="9" t="s">
        <v>2</v>
      </c>
      <c r="J6" s="10" t="s">
        <v>3</v>
      </c>
      <c r="K6" s="130">
        <v>42838</v>
      </c>
      <c r="L6" s="97">
        <f t="shared" ca="1" si="2"/>
        <v>909</v>
      </c>
    </row>
    <row r="7" spans="1:12" x14ac:dyDescent="0.2">
      <c r="A7" s="658" t="str">
        <f t="shared" si="3"/>
        <v>Br</v>
      </c>
      <c r="B7" s="23" t="s">
        <v>122</v>
      </c>
      <c r="C7" s="105" t="s">
        <v>176</v>
      </c>
      <c r="D7" s="180" t="str">
        <f t="shared" si="0"/>
        <v>pouvoir</v>
      </c>
      <c r="E7" s="181" t="str">
        <f t="shared" si="1"/>
        <v>obtenir</v>
      </c>
      <c r="F7" s="157" t="str">
        <f t="shared" si="4"/>
        <v>Société</v>
      </c>
      <c r="G7" s="158" t="str">
        <f t="shared" si="5"/>
        <v>"nous vivons en collectivité"</v>
      </c>
      <c r="H7" s="87" t="s">
        <v>110</v>
      </c>
      <c r="I7" s="9" t="s">
        <v>2</v>
      </c>
      <c r="J7" s="10" t="s">
        <v>4</v>
      </c>
      <c r="K7" s="130">
        <v>42240</v>
      </c>
      <c r="L7" s="97">
        <f t="shared" ca="1" si="2"/>
        <v>1507</v>
      </c>
    </row>
    <row r="8" spans="1:12" x14ac:dyDescent="0.2">
      <c r="A8" s="659" t="str">
        <f t="shared" si="3"/>
        <v>Rb</v>
      </c>
      <c r="B8" s="23" t="s">
        <v>250</v>
      </c>
      <c r="C8" s="105" t="s">
        <v>469</v>
      </c>
      <c r="D8" s="180" t="str">
        <f t="shared" si="0"/>
        <v>vibrer</v>
      </c>
      <c r="E8" s="181" t="str">
        <f t="shared" si="1"/>
        <v>obtenir</v>
      </c>
      <c r="F8" s="157" t="str">
        <f t="shared" ref="F8:F9" si="6">VLOOKUP(H8,$A$1:$C$11,2,FALSE)</f>
        <v>Ordre</v>
      </c>
      <c r="G8" s="158" t="str">
        <f t="shared" ref="G8:G9" si="7">VLOOKUP(H8,$A$1:$C$11,3,FALSE)</f>
        <v>"il faut respecter les règles"</v>
      </c>
      <c r="H8" s="87" t="s">
        <v>111</v>
      </c>
      <c r="I8" s="9" t="s">
        <v>4</v>
      </c>
      <c r="J8" s="10" t="s">
        <v>2</v>
      </c>
      <c r="K8" s="130">
        <v>43238</v>
      </c>
      <c r="L8" s="97">
        <f t="shared" ref="L8:L9" ca="1" si="8">TODAY()-K8</f>
        <v>509</v>
      </c>
    </row>
    <row r="9" spans="1:12" x14ac:dyDescent="0.2">
      <c r="A9" s="661" t="str">
        <f t="shared" si="3"/>
        <v>Rg</v>
      </c>
      <c r="B9" s="23" t="s">
        <v>177</v>
      </c>
      <c r="C9" s="105" t="s">
        <v>462</v>
      </c>
      <c r="D9" s="180" t="str">
        <f t="shared" si="0"/>
        <v>vibrer</v>
      </c>
      <c r="E9" s="181" t="str">
        <f t="shared" si="1"/>
        <v>agir</v>
      </c>
      <c r="F9" s="157" t="str">
        <f t="shared" si="6"/>
        <v>Logique</v>
      </c>
      <c r="G9" s="158" t="str">
        <f t="shared" si="7"/>
        <v>"la raison dicte mes actes"</v>
      </c>
      <c r="H9" s="87" t="s">
        <v>112</v>
      </c>
      <c r="I9" s="9" t="s">
        <v>4</v>
      </c>
      <c r="J9" s="10" t="s">
        <v>5</v>
      </c>
      <c r="K9" s="130">
        <v>43224</v>
      </c>
      <c r="L9" s="97">
        <f t="shared" ca="1" si="8"/>
        <v>523</v>
      </c>
    </row>
    <row r="10" spans="1:12" x14ac:dyDescent="0.2">
      <c r="A10" s="660" t="str">
        <f t="shared" si="3"/>
        <v>Gr</v>
      </c>
      <c r="B10" s="23" t="s">
        <v>202</v>
      </c>
      <c r="C10" s="105" t="s">
        <v>267</v>
      </c>
      <c r="D10" s="180" t="str">
        <f t="shared" si="0"/>
        <v>apprécier</v>
      </c>
      <c r="E10" s="181" t="str">
        <f t="shared" si="1"/>
        <v>agir</v>
      </c>
      <c r="F10" s="157" t="str">
        <f t="shared" si="4"/>
        <v>Technologie</v>
      </c>
      <c r="G10" s="158" t="str">
        <f t="shared" si="5"/>
        <v>"je sais agir sur le monde"</v>
      </c>
      <c r="H10" s="87" t="s">
        <v>113</v>
      </c>
      <c r="I10" s="9" t="s">
        <v>5</v>
      </c>
      <c r="J10" s="10" t="s">
        <v>4</v>
      </c>
      <c r="K10" s="130">
        <v>42629</v>
      </c>
      <c r="L10" s="97">
        <f t="shared" ca="1" si="2"/>
        <v>1118</v>
      </c>
    </row>
    <row r="11" spans="1:12" x14ac:dyDescent="0.2">
      <c r="A11" s="662" t="str">
        <f t="shared" si="3"/>
        <v>Gw</v>
      </c>
      <c r="B11" s="23" t="s">
        <v>175</v>
      </c>
      <c r="C11" s="105" t="s">
        <v>463</v>
      </c>
      <c r="D11" s="180" t="str">
        <f t="shared" si="0"/>
        <v>apprécier</v>
      </c>
      <c r="E11" s="181" t="str">
        <f t="shared" si="1"/>
        <v>s'entendre</v>
      </c>
      <c r="F11" s="157" t="str">
        <f t="shared" si="4"/>
        <v>Autodétermination</v>
      </c>
      <c r="G11" s="158" t="str">
        <f t="shared" si="5"/>
        <v>"chacun décide de sa vie"</v>
      </c>
      <c r="H11" s="87" t="s">
        <v>114</v>
      </c>
      <c r="I11" s="9" t="s">
        <v>5</v>
      </c>
      <c r="J11" s="10" t="s">
        <v>0</v>
      </c>
      <c r="K11" s="130">
        <v>42933</v>
      </c>
      <c r="L11" s="97">
        <f t="shared" ca="1" si="2"/>
        <v>814</v>
      </c>
    </row>
    <row r="12" spans="1:12" hidden="1" x14ac:dyDescent="0.2"/>
    <row r="13" spans="1:12" hidden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6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1" customWidth="1"/>
    <col min="2" max="2" width="7.42578125" style="985" hidden="1" customWidth="1"/>
    <col min="3" max="3" width="28.5703125" style="59" customWidth="1"/>
    <col min="4" max="4" width="34.28515625" style="59" customWidth="1"/>
    <col min="5" max="5" width="9" style="130" bestFit="1" customWidth="1"/>
    <col min="6" max="6" width="5.140625" style="98" customWidth="1"/>
    <col min="7" max="9" width="0" style="59" hidden="1" customWidth="1"/>
    <col min="10" max="16384" width="11.42578125" style="59" hidden="1"/>
  </cols>
  <sheetData>
    <row r="1" spans="1:6" s="1" customFormat="1" x14ac:dyDescent="0.2">
      <c r="A1" s="44" t="s">
        <v>84</v>
      </c>
      <c r="B1" s="983" t="s">
        <v>91</v>
      </c>
      <c r="C1" s="43" t="s">
        <v>79</v>
      </c>
      <c r="D1" s="43" t="s">
        <v>78</v>
      </c>
      <c r="E1" s="982"/>
      <c r="F1" s="143">
        <f ca="1">AVERAGE(F2:F31)</f>
        <v>324.2</v>
      </c>
    </row>
    <row r="2" spans="1:6" x14ac:dyDescent="0.2">
      <c r="A2" s="986" t="s">
        <v>0</v>
      </c>
      <c r="B2" s="984" t="s">
        <v>38</v>
      </c>
      <c r="C2" s="23" t="s">
        <v>632</v>
      </c>
      <c r="D2" s="89" t="s">
        <v>740</v>
      </c>
      <c r="E2" s="211">
        <v>43720</v>
      </c>
      <c r="F2" s="208">
        <f t="shared" ref="F2:F6" ca="1" si="0">TODAY()-E2</f>
        <v>27</v>
      </c>
    </row>
    <row r="3" spans="1:6" x14ac:dyDescent="0.2">
      <c r="A3" s="987" t="s">
        <v>3</v>
      </c>
      <c r="B3" s="984" t="s">
        <v>39</v>
      </c>
      <c r="C3" s="23" t="s">
        <v>466</v>
      </c>
      <c r="D3" s="89" t="s">
        <v>465</v>
      </c>
      <c r="E3" s="211">
        <v>43238</v>
      </c>
      <c r="F3" s="208">
        <f t="shared" ca="1" si="0"/>
        <v>509</v>
      </c>
    </row>
    <row r="4" spans="1:6" x14ac:dyDescent="0.2">
      <c r="A4" s="988" t="s">
        <v>2</v>
      </c>
      <c r="B4" s="984" t="s">
        <v>40</v>
      </c>
      <c r="C4" s="23" t="s">
        <v>266</v>
      </c>
      <c r="D4" s="89" t="s">
        <v>279</v>
      </c>
      <c r="E4" s="211">
        <v>42716</v>
      </c>
      <c r="F4" s="208">
        <f t="shared" ca="1" si="0"/>
        <v>1031</v>
      </c>
    </row>
    <row r="5" spans="1:6" x14ac:dyDescent="0.2">
      <c r="A5" s="989" t="s">
        <v>4</v>
      </c>
      <c r="B5" s="984" t="s">
        <v>41</v>
      </c>
      <c r="C5" s="23" t="s">
        <v>183</v>
      </c>
      <c r="D5" s="89" t="s">
        <v>742</v>
      </c>
      <c r="E5" s="211">
        <v>43720</v>
      </c>
      <c r="F5" s="208">
        <f t="shared" ca="1" si="0"/>
        <v>27</v>
      </c>
    </row>
    <row r="6" spans="1:6" x14ac:dyDescent="0.2">
      <c r="A6" s="990" t="s">
        <v>5</v>
      </c>
      <c r="B6" s="984" t="s">
        <v>42</v>
      </c>
      <c r="C6" s="23" t="s">
        <v>741</v>
      </c>
      <c r="D6" s="89" t="s">
        <v>383</v>
      </c>
      <c r="E6" s="211">
        <v>43720</v>
      </c>
      <c r="F6" s="208">
        <f t="shared" ca="1" si="0"/>
        <v>27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F11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3" customWidth="1"/>
    <col min="2" max="2" width="9.140625" style="996" hidden="1" customWidth="1"/>
    <col min="3" max="3" width="28.7109375" style="60" customWidth="1"/>
    <col min="4" max="4" width="34.28515625" style="60" customWidth="1"/>
    <col min="5" max="5" width="11.42578125" style="199" hidden="1" customWidth="1"/>
    <col min="6" max="6" width="26" style="88" hidden="1" customWidth="1"/>
    <col min="7" max="7" width="11.42578125" style="199" hidden="1" customWidth="1"/>
    <col min="8" max="8" width="26" style="88" hidden="1" customWidth="1"/>
    <col min="9" max="9" width="12.85546875" style="278" hidden="1" customWidth="1"/>
    <col min="10" max="10" width="13.7109375" style="539" hidden="1" customWidth="1"/>
    <col min="11" max="11" width="7" style="136" hidden="1" customWidth="1"/>
    <col min="12" max="13" width="5" style="1" hidden="1" customWidth="1"/>
    <col min="14" max="15" width="3" style="60" hidden="1" customWidth="1"/>
    <col min="16" max="16" width="9" style="130" bestFit="1" customWidth="1"/>
    <col min="17" max="17" width="5" style="98" bestFit="1" customWidth="1"/>
    <col min="18" max="18" width="3" style="60" hidden="1" customWidth="1"/>
    <col min="19" max="19" width="3.85546875" style="60" hidden="1" customWidth="1"/>
    <col min="20" max="32" width="0" style="60" hidden="1" customWidth="1"/>
    <col min="33" max="16384" width="29.140625" style="60" hidden="1"/>
  </cols>
  <sheetData>
    <row r="1" spans="1:17" s="62" customFormat="1" x14ac:dyDescent="0.2">
      <c r="A1" s="141" t="s">
        <v>36</v>
      </c>
      <c r="B1" s="994" t="s">
        <v>92</v>
      </c>
      <c r="C1" s="43" t="s">
        <v>37</v>
      </c>
      <c r="D1" s="44" t="s">
        <v>90</v>
      </c>
      <c r="E1" s="974" t="s">
        <v>191</v>
      </c>
      <c r="F1" s="974" t="s">
        <v>191</v>
      </c>
      <c r="G1" s="974" t="s">
        <v>192</v>
      </c>
      <c r="H1" s="974" t="s">
        <v>192</v>
      </c>
      <c r="I1" s="977"/>
      <c r="J1" s="978"/>
      <c r="K1" s="153" t="s">
        <v>98</v>
      </c>
      <c r="L1" s="43" t="s">
        <v>107</v>
      </c>
      <c r="M1" s="43" t="s">
        <v>108</v>
      </c>
      <c r="N1" s="46" t="s">
        <v>26</v>
      </c>
      <c r="O1" s="47" t="s">
        <v>27</v>
      </c>
      <c r="P1" s="982"/>
      <c r="Q1" s="143">
        <f ca="1">AVERAGE(Q2:Q31)</f>
        <v>254.3</v>
      </c>
    </row>
    <row r="2" spans="1:17" x14ac:dyDescent="0.2">
      <c r="A2" s="992" t="str">
        <f>usrCode(N2&amp;O2)</f>
        <v>WU</v>
      </c>
      <c r="B2" s="995" t="str">
        <f t="shared" ref="B2:B11" si="0">VLOOKUP(N2,_Lib1,2,FALSE) &amp; "-" &amp; VLOOKUP(O2,_Lib1,2,FALSE)</f>
        <v>blanc-bleu</v>
      </c>
      <c r="C2" s="99" t="s">
        <v>720</v>
      </c>
      <c r="D2" s="16" t="s">
        <v>722</v>
      </c>
      <c r="E2" s="201" t="str">
        <f t="shared" ref="E2:E11" si="1">VLOOKUP(N2,LibProfils,4,FALSE)</f>
        <v>appartenir</v>
      </c>
      <c r="F2" s="198" t="str">
        <f t="shared" ref="F2:F11" si="2">VLOOKUP(N2,LibProfils,5,FALSE)</f>
        <v>vivre en société</v>
      </c>
      <c r="G2" s="201" t="str">
        <f t="shared" ref="G2:G11" si="3">VLOOKUP(O2,LibProfils,4,FALSE)</f>
        <v>savoir</v>
      </c>
      <c r="H2" s="198" t="str">
        <f t="shared" ref="H2:H11" si="4">VLOOKUP(O2,LibProfils,5,FALSE)</f>
        <v>vivre dans un monde d'intelligence</v>
      </c>
      <c r="I2" s="277" t="str">
        <f>traits!B3</f>
        <v>Ordre</v>
      </c>
      <c r="J2" s="538" t="str">
        <f>traits!B4</f>
        <v>Logique</v>
      </c>
      <c r="K2" s="135" t="s">
        <v>43</v>
      </c>
      <c r="L2" s="87" t="s">
        <v>13</v>
      </c>
      <c r="M2" s="87" t="s">
        <v>18</v>
      </c>
      <c r="N2" s="5" t="s">
        <v>0</v>
      </c>
      <c r="O2" s="7" t="s">
        <v>3</v>
      </c>
      <c r="P2" s="211">
        <v>43699</v>
      </c>
      <c r="Q2" s="208">
        <f t="shared" ref="Q2:Q11" ca="1" si="5">TODAY()-P2</f>
        <v>48</v>
      </c>
    </row>
    <row r="3" spans="1:17" x14ac:dyDescent="0.2">
      <c r="A3" s="992" t="str">
        <f t="shared" ref="A3:A11" si="6">usrCode(N3&amp;O3)</f>
        <v>WB</v>
      </c>
      <c r="B3" s="995" t="str">
        <f t="shared" si="0"/>
        <v>blanc-noir</v>
      </c>
      <c r="C3" s="23" t="s">
        <v>686</v>
      </c>
      <c r="D3" s="16" t="s">
        <v>723</v>
      </c>
      <c r="E3" s="201" t="str">
        <f t="shared" si="1"/>
        <v>appartenir</v>
      </c>
      <c r="F3" s="198" t="str">
        <f t="shared" si="2"/>
        <v>vivre en société</v>
      </c>
      <c r="G3" s="201" t="str">
        <f t="shared" si="3"/>
        <v>pouvoir</v>
      </c>
      <c r="H3" s="198" t="str">
        <f t="shared" si="4"/>
        <v>vivre dans un monde de compétition</v>
      </c>
      <c r="I3" s="277" t="str">
        <f>traits!B3</f>
        <v>Ordre</v>
      </c>
      <c r="J3" s="538" t="str">
        <f>traits!B6</f>
        <v>Autodétermination</v>
      </c>
      <c r="K3" s="135" t="s">
        <v>44</v>
      </c>
      <c r="L3" s="87" t="s">
        <v>9</v>
      </c>
      <c r="M3" s="87" t="s">
        <v>22</v>
      </c>
      <c r="N3" s="5" t="s">
        <v>0</v>
      </c>
      <c r="O3" s="7" t="s">
        <v>2</v>
      </c>
      <c r="P3" s="211">
        <v>43687</v>
      </c>
      <c r="Q3" s="208">
        <f t="shared" ca="1" si="5"/>
        <v>60</v>
      </c>
    </row>
    <row r="4" spans="1:17" x14ac:dyDescent="0.2">
      <c r="A4" s="992" t="str">
        <f t="shared" si="6"/>
        <v>UB</v>
      </c>
      <c r="B4" s="995" t="str">
        <f t="shared" si="0"/>
        <v>bleu-noir</v>
      </c>
      <c r="C4" s="23" t="s">
        <v>291</v>
      </c>
      <c r="D4" s="16" t="s">
        <v>473</v>
      </c>
      <c r="E4" s="201" t="str">
        <f t="shared" si="1"/>
        <v>savoir</v>
      </c>
      <c r="F4" s="198" t="str">
        <f t="shared" si="2"/>
        <v>vivre dans un monde d'intelligence</v>
      </c>
      <c r="G4" s="201" t="str">
        <f t="shared" si="3"/>
        <v>pouvoir</v>
      </c>
      <c r="H4" s="198" t="str">
        <f t="shared" si="4"/>
        <v>vivre dans un monde de compétition</v>
      </c>
      <c r="I4" s="277" t="str">
        <f>traits!B5</f>
        <v>Technologie</v>
      </c>
      <c r="J4" s="538" t="str">
        <f>traits!B6</f>
        <v>Autodétermination</v>
      </c>
      <c r="K4" s="135" t="s">
        <v>45</v>
      </c>
      <c r="L4" s="87" t="s">
        <v>14</v>
      </c>
      <c r="M4" s="87" t="s">
        <v>19</v>
      </c>
      <c r="N4" s="9" t="s">
        <v>3</v>
      </c>
      <c r="O4" s="10" t="s">
        <v>2</v>
      </c>
      <c r="P4" s="211">
        <v>43251</v>
      </c>
      <c r="Q4" s="208">
        <f t="shared" ca="1" si="5"/>
        <v>496</v>
      </c>
    </row>
    <row r="5" spans="1:17" x14ac:dyDescent="0.2">
      <c r="A5" s="992" t="str">
        <f t="shared" si="6"/>
        <v>UR</v>
      </c>
      <c r="B5" s="995" t="str">
        <f t="shared" si="0"/>
        <v>bleu-rouge</v>
      </c>
      <c r="C5" s="23" t="s">
        <v>736</v>
      </c>
      <c r="D5" s="16" t="s">
        <v>755</v>
      </c>
      <c r="E5" s="201" t="str">
        <f t="shared" si="1"/>
        <v>savoir</v>
      </c>
      <c r="F5" s="198" t="str">
        <f t="shared" si="2"/>
        <v>vivre dans un monde d'intelligence</v>
      </c>
      <c r="G5" s="201" t="str">
        <f t="shared" si="3"/>
        <v>vibrer</v>
      </c>
      <c r="H5" s="198" t="str">
        <f t="shared" si="4"/>
        <v>vivre dans un monde d'opportunités</v>
      </c>
      <c r="I5" s="277" t="str">
        <f>traits!B5</f>
        <v>Technologie</v>
      </c>
      <c r="J5" s="538" t="str">
        <f>traits!B8</f>
        <v>Liberté</v>
      </c>
      <c r="K5" s="135" t="s">
        <v>47</v>
      </c>
      <c r="L5" s="87" t="s">
        <v>10</v>
      </c>
      <c r="M5" s="87" t="s">
        <v>23</v>
      </c>
      <c r="N5" s="9" t="s">
        <v>3</v>
      </c>
      <c r="O5" s="10" t="s">
        <v>4</v>
      </c>
      <c r="P5" s="211">
        <v>43699</v>
      </c>
      <c r="Q5" s="208">
        <f t="shared" ca="1" si="5"/>
        <v>48</v>
      </c>
    </row>
    <row r="6" spans="1:17" x14ac:dyDescent="0.2">
      <c r="A6" s="992" t="str">
        <f t="shared" si="6"/>
        <v>BR</v>
      </c>
      <c r="B6" s="995" t="str">
        <f t="shared" si="0"/>
        <v>noir-rouge</v>
      </c>
      <c r="C6" s="23" t="s">
        <v>158</v>
      </c>
      <c r="D6" s="16" t="s">
        <v>660</v>
      </c>
      <c r="E6" s="201" t="str">
        <f t="shared" si="1"/>
        <v>pouvoir</v>
      </c>
      <c r="F6" s="198" t="str">
        <f t="shared" si="2"/>
        <v>vivre dans un monde de compétition</v>
      </c>
      <c r="G6" s="201" t="str">
        <f t="shared" si="3"/>
        <v>vibrer</v>
      </c>
      <c r="H6" s="198" t="str">
        <f t="shared" si="4"/>
        <v>vivre dans un monde d'opportunités</v>
      </c>
      <c r="I6" s="277" t="str">
        <f>traits!B7</f>
        <v>Profit</v>
      </c>
      <c r="J6" s="538" t="str">
        <f>traits!B8</f>
        <v>Liberté</v>
      </c>
      <c r="K6" s="135" t="s">
        <v>46</v>
      </c>
      <c r="L6" s="87" t="s">
        <v>15</v>
      </c>
      <c r="M6" s="87" t="s">
        <v>20</v>
      </c>
      <c r="N6" s="9" t="s">
        <v>2</v>
      </c>
      <c r="O6" s="10" t="s">
        <v>4</v>
      </c>
      <c r="P6" s="211">
        <v>43671</v>
      </c>
      <c r="Q6" s="208">
        <f t="shared" ca="1" si="5"/>
        <v>76</v>
      </c>
    </row>
    <row r="7" spans="1:17" s="61" customFormat="1" x14ac:dyDescent="0.2">
      <c r="A7" s="992" t="str">
        <f t="shared" si="6"/>
        <v>BG</v>
      </c>
      <c r="B7" s="995" t="str">
        <f t="shared" si="0"/>
        <v>noir-vert</v>
      </c>
      <c r="C7" s="23" t="s">
        <v>404</v>
      </c>
      <c r="D7" s="16" t="s">
        <v>661</v>
      </c>
      <c r="E7" s="201" t="str">
        <f t="shared" si="1"/>
        <v>pouvoir</v>
      </c>
      <c r="F7" s="198" t="str">
        <f t="shared" si="2"/>
        <v>vivre dans un monde de compétition</v>
      </c>
      <c r="G7" s="201" t="str">
        <f t="shared" si="3"/>
        <v>apprécier</v>
      </c>
      <c r="H7" s="198" t="str">
        <f t="shared" si="4"/>
        <v>vivre dans un monde de bonheur</v>
      </c>
      <c r="I7" s="277" t="str">
        <f>traits!B7</f>
        <v>Profit</v>
      </c>
      <c r="J7" s="538" t="str">
        <f>traits!B10</f>
        <v>Naturel</v>
      </c>
      <c r="K7" s="135" t="s">
        <v>48</v>
      </c>
      <c r="L7" s="87" t="s">
        <v>6</v>
      </c>
      <c r="M7" s="87" t="s">
        <v>24</v>
      </c>
      <c r="N7" s="9" t="s">
        <v>2</v>
      </c>
      <c r="O7" s="10" t="s">
        <v>5</v>
      </c>
      <c r="P7" s="211">
        <v>43671</v>
      </c>
      <c r="Q7" s="208">
        <f t="shared" ca="1" si="5"/>
        <v>76</v>
      </c>
    </row>
    <row r="8" spans="1:17" s="61" customFormat="1" x14ac:dyDescent="0.2">
      <c r="A8" s="992" t="str">
        <f t="shared" si="6"/>
        <v>RG</v>
      </c>
      <c r="B8" s="995" t="str">
        <f t="shared" si="0"/>
        <v>rouge-vert</v>
      </c>
      <c r="C8" s="23" t="s">
        <v>681</v>
      </c>
      <c r="D8" s="16" t="s">
        <v>733</v>
      </c>
      <c r="E8" s="201" t="str">
        <f t="shared" si="1"/>
        <v>vibrer</v>
      </c>
      <c r="F8" s="198" t="str">
        <f t="shared" si="2"/>
        <v>vivre dans un monde d'opportunités</v>
      </c>
      <c r="G8" s="201" t="str">
        <f t="shared" si="3"/>
        <v>apprécier</v>
      </c>
      <c r="H8" s="198" t="str">
        <f t="shared" si="4"/>
        <v>vivre dans un monde de bonheur</v>
      </c>
      <c r="I8" s="277" t="str">
        <f>traits!B9</f>
        <v>Impulsion</v>
      </c>
      <c r="J8" s="538" t="str">
        <f>traits!B10</f>
        <v>Naturel</v>
      </c>
      <c r="K8" s="135" t="s">
        <v>49</v>
      </c>
      <c r="L8" s="87" t="s">
        <v>11</v>
      </c>
      <c r="M8" s="87" t="s">
        <v>16</v>
      </c>
      <c r="N8" s="9" t="s">
        <v>4</v>
      </c>
      <c r="O8" s="10" t="s">
        <v>5</v>
      </c>
      <c r="P8" s="211">
        <v>43687</v>
      </c>
      <c r="Q8" s="208">
        <f t="shared" ca="1" si="5"/>
        <v>60</v>
      </c>
    </row>
    <row r="9" spans="1:17" s="61" customFormat="1" x14ac:dyDescent="0.2">
      <c r="A9" s="992" t="str">
        <f t="shared" si="6"/>
        <v>RW</v>
      </c>
      <c r="B9" s="995" t="str">
        <f t="shared" si="0"/>
        <v>rouge-blanc</v>
      </c>
      <c r="C9" s="23" t="s">
        <v>757</v>
      </c>
      <c r="D9" s="16" t="s">
        <v>203</v>
      </c>
      <c r="E9" s="201" t="str">
        <f t="shared" si="1"/>
        <v>vibrer</v>
      </c>
      <c r="F9" s="198" t="str">
        <f t="shared" si="2"/>
        <v>vivre dans un monde d'opportunités</v>
      </c>
      <c r="G9" s="201" t="str">
        <f t="shared" si="3"/>
        <v>appartenir</v>
      </c>
      <c r="H9" s="198" t="str">
        <f t="shared" si="4"/>
        <v>vivre en société</v>
      </c>
      <c r="I9" s="277" t="str">
        <f>traits!B9</f>
        <v>Impulsion</v>
      </c>
      <c r="J9" s="538" t="str">
        <f>traits!B2</f>
        <v>Société</v>
      </c>
      <c r="K9" s="135" t="s">
        <v>50</v>
      </c>
      <c r="L9" s="87" t="s">
        <v>7</v>
      </c>
      <c r="M9" s="87" t="s">
        <v>25</v>
      </c>
      <c r="N9" s="9" t="s">
        <v>4</v>
      </c>
      <c r="O9" s="10" t="s">
        <v>0</v>
      </c>
      <c r="P9" s="211">
        <v>43747</v>
      </c>
      <c r="Q9" s="208">
        <f t="shared" ca="1" si="5"/>
        <v>0</v>
      </c>
    </row>
    <row r="10" spans="1:17" s="61" customFormat="1" x14ac:dyDescent="0.2">
      <c r="A10" s="992" t="str">
        <f t="shared" si="6"/>
        <v>GW</v>
      </c>
      <c r="B10" s="995" t="str">
        <f t="shared" si="0"/>
        <v>vert-blanc</v>
      </c>
      <c r="C10" s="23" t="s">
        <v>636</v>
      </c>
      <c r="D10" s="16" t="s">
        <v>689</v>
      </c>
      <c r="E10" s="201" t="str">
        <f t="shared" si="1"/>
        <v>apprécier</v>
      </c>
      <c r="F10" s="198" t="str">
        <f t="shared" si="2"/>
        <v>vivre dans un monde de bonheur</v>
      </c>
      <c r="G10" s="201" t="str">
        <f t="shared" si="3"/>
        <v>appartenir</v>
      </c>
      <c r="H10" s="198" t="str">
        <f t="shared" si="4"/>
        <v>vivre en société</v>
      </c>
      <c r="I10" s="277" t="str">
        <f>traits!B11</f>
        <v>Interdépendance</v>
      </c>
      <c r="J10" s="538" t="str">
        <f>traits!B2</f>
        <v>Société</v>
      </c>
      <c r="K10" s="135" t="s">
        <v>51</v>
      </c>
      <c r="L10" s="87" t="s">
        <v>12</v>
      </c>
      <c r="M10" s="87" t="s">
        <v>17</v>
      </c>
      <c r="N10" s="9" t="s">
        <v>5</v>
      </c>
      <c r="O10" s="10" t="s">
        <v>0</v>
      </c>
      <c r="P10" s="211">
        <v>43687</v>
      </c>
      <c r="Q10" s="208">
        <f t="shared" ca="1" si="5"/>
        <v>60</v>
      </c>
    </row>
    <row r="11" spans="1:17" s="61" customFormat="1" x14ac:dyDescent="0.2">
      <c r="A11" s="992" t="str">
        <f t="shared" si="6"/>
        <v>GU</v>
      </c>
      <c r="B11" s="995" t="str">
        <f t="shared" si="0"/>
        <v>vert-bleu</v>
      </c>
      <c r="C11" s="23" t="s">
        <v>134</v>
      </c>
      <c r="D11" s="16" t="s">
        <v>204</v>
      </c>
      <c r="E11" s="201" t="str">
        <f t="shared" si="1"/>
        <v>apprécier</v>
      </c>
      <c r="F11" s="198" t="str">
        <f t="shared" si="2"/>
        <v>vivre dans un monde de bonheur</v>
      </c>
      <c r="G11" s="201" t="str">
        <f t="shared" si="3"/>
        <v>savoir</v>
      </c>
      <c r="H11" s="198" t="str">
        <f t="shared" si="4"/>
        <v>vivre dans un monde d'intelligence</v>
      </c>
      <c r="I11" s="277" t="str">
        <f>traits!B11</f>
        <v>Interdépendance</v>
      </c>
      <c r="J11" s="538" t="str">
        <f>traits!B4</f>
        <v>Logique</v>
      </c>
      <c r="K11" s="135" t="s">
        <v>52</v>
      </c>
      <c r="L11" s="87" t="s">
        <v>8</v>
      </c>
      <c r="M11" s="87" t="s">
        <v>21</v>
      </c>
      <c r="N11" s="9" t="s">
        <v>5</v>
      </c>
      <c r="O11" s="10" t="s">
        <v>3</v>
      </c>
      <c r="P11" s="211">
        <v>42128</v>
      </c>
      <c r="Q11" s="208">
        <f t="shared" ca="1" si="5"/>
        <v>1619</v>
      </c>
    </row>
  </sheetData>
  <conditionalFormatting sqref="A2:A11">
    <cfRule type="cellIs" dxfId="103" priority="1" stopIfTrue="1" operator="equal">
      <formula>"WU"</formula>
    </cfRule>
    <cfRule type="cellIs" dxfId="102" priority="2" stopIfTrue="1" operator="equal">
      <formula>"WB"</formula>
    </cfRule>
    <cfRule type="cellIs" dxfId="101" priority="3" stopIfTrue="1" operator="equal">
      <formula>"UB"</formula>
    </cfRule>
    <cfRule type="cellIs" dxfId="100" priority="4" stopIfTrue="1" operator="equal">
      <formula>"UR"</formula>
    </cfRule>
    <cfRule type="cellIs" dxfId="99" priority="5" stopIfTrue="1" operator="equal">
      <formula>"BR"</formula>
    </cfRule>
    <cfRule type="cellIs" dxfId="98" priority="6" stopIfTrue="1" operator="equal">
      <formula>"BG"</formula>
    </cfRule>
    <cfRule type="cellIs" dxfId="97" priority="7" stopIfTrue="1" operator="equal">
      <formula>"RG"</formula>
    </cfRule>
    <cfRule type="cellIs" dxfId="96" priority="8" stopIfTrue="1" operator="equal">
      <formula>"RW"</formula>
    </cfRule>
    <cfRule type="cellIs" dxfId="95" priority="9" stopIfTrue="1" operator="equal">
      <formula>"GW"</formula>
    </cfRule>
    <cfRule type="cellIs" dxfId="94" priority="10" stopIfTrue="1" operator="equal">
      <formula>"GU"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B12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7" customWidth="1"/>
    <col min="2" max="2" width="12.5703125" style="996" hidden="1" customWidth="1"/>
    <col min="3" max="3" width="28.5703125" style="60" customWidth="1"/>
    <col min="4" max="4" width="34.28515625" style="60" customWidth="1"/>
    <col min="5" max="5" width="9.5703125" style="179" hidden="1" customWidth="1"/>
    <col min="6" max="6" width="24" style="179" hidden="1" customWidth="1"/>
    <col min="7" max="7" width="9.5703125" style="179" hidden="1" customWidth="1"/>
    <col min="8" max="8" width="22.5703125" style="179" hidden="1" customWidth="1"/>
    <col min="9" max="9" width="9" style="179" hidden="1" customWidth="1"/>
    <col min="10" max="10" width="24" style="183" hidden="1" customWidth="1"/>
    <col min="11" max="11" width="5.28515625" style="137" hidden="1" customWidth="1"/>
    <col min="12" max="12" width="3.7109375" style="60" hidden="1" customWidth="1"/>
    <col min="13" max="14" width="4.140625" style="60" hidden="1" customWidth="1"/>
    <col min="15" max="15" width="9" style="74" bestFit="1" customWidth="1"/>
    <col min="16" max="16" width="5" style="98" bestFit="1" customWidth="1"/>
    <col min="17" max="17" width="0" style="60" hidden="1" customWidth="1"/>
    <col min="18" max="19" width="5" style="60" hidden="1" customWidth="1"/>
    <col min="20" max="20" width="3.7109375" style="60" hidden="1" customWidth="1"/>
    <col min="21" max="22" width="4.140625" style="60" hidden="1" customWidth="1"/>
    <col min="23" max="23" width="4.28515625" style="60" hidden="1" customWidth="1"/>
    <col min="24" max="28" width="0" style="60" hidden="1" customWidth="1"/>
    <col min="29" max="16384" width="11.42578125" style="60" hidden="1"/>
  </cols>
  <sheetData>
    <row r="1" spans="1:16" s="62" customFormat="1" x14ac:dyDescent="0.2">
      <c r="A1" s="141" t="s">
        <v>157</v>
      </c>
      <c r="B1" s="994" t="s">
        <v>93</v>
      </c>
      <c r="C1" s="43" t="s">
        <v>94</v>
      </c>
      <c r="D1" s="44" t="s">
        <v>95</v>
      </c>
      <c r="E1" s="973" t="s">
        <v>191</v>
      </c>
      <c r="F1" s="974"/>
      <c r="G1" s="974" t="s">
        <v>192</v>
      </c>
      <c r="H1" s="974"/>
      <c r="I1" s="974"/>
      <c r="J1" s="975" t="s">
        <v>193</v>
      </c>
      <c r="K1" s="153"/>
      <c r="L1" s="46" t="s">
        <v>26</v>
      </c>
      <c r="M1" s="47" t="s">
        <v>27</v>
      </c>
      <c r="N1" s="47" t="s">
        <v>27</v>
      </c>
      <c r="O1" s="78"/>
      <c r="P1" s="976">
        <f ca="1">AVERAGE(P2:P31)</f>
        <v>218.7</v>
      </c>
    </row>
    <row r="2" spans="1:16" x14ac:dyDescent="0.2">
      <c r="A2" s="992" t="str">
        <f t="shared" ref="A2:A11" si="0">usrCode(L2&amp;M2&amp;N2)</f>
        <v>GWU</v>
      </c>
      <c r="B2" s="995" t="str">
        <f t="shared" ref="B2:B11" si="1">VLOOKUP(L2,_Lib1,2,FALSE)&amp;"-"&amp;VLOOKUP(M2,_Lib1,2,FALSE)&amp;"-"&amp;VLOOKUP(N2,_Lib1,2,FALSE)</f>
        <v>vert-blanc-bleu</v>
      </c>
      <c r="C2" s="23" t="s">
        <v>126</v>
      </c>
      <c r="D2" s="16" t="s">
        <v>724</v>
      </c>
      <c r="E2" s="201" t="str">
        <f t="shared" ref="E2:E11" si="2">VLOOKUP(usrCode(L2&amp;M2),LibProfils,4,FALSE)</f>
        <v>s'entendre</v>
      </c>
      <c r="F2" s="198" t="str">
        <f t="shared" ref="F2:F11" si="3">VLOOKUP(usrCode(L2&amp;M2),LibProfils,5,FALSE)</f>
        <v>cultiver ses relations</v>
      </c>
      <c r="G2" s="201" t="str">
        <f t="shared" ref="G2:G11" si="4">VLOOKUP(usrCode(M2&amp;N2),LibProfils,4,FALSE)</f>
        <v>structurer</v>
      </c>
      <c r="H2" s="198" t="str">
        <f t="shared" ref="H2:H11" si="5">VLOOKUP(usrCode(M2&amp;N2),LibProfils,5,FALSE)</f>
        <v>s'assurer d'un monde fonctionnel</v>
      </c>
      <c r="I2" s="201" t="str">
        <f t="shared" ref="I2:I11" si="6">VLOOKUP(usrCode(L2&amp;N2),LibProfils,4,FALSE)</f>
        <v>s'adapter</v>
      </c>
      <c r="J2" s="200" t="str">
        <f t="shared" ref="J2:J11" si="7">VLOOKUP(usrCode(L2&amp;N2),LibProfils,5,FALSE)</f>
        <v>savoir vivre en toute facilité</v>
      </c>
      <c r="K2" s="154" t="s">
        <v>57</v>
      </c>
      <c r="L2" s="9" t="s">
        <v>5</v>
      </c>
      <c r="M2" s="8" t="s">
        <v>0</v>
      </c>
      <c r="N2" s="10" t="s">
        <v>3</v>
      </c>
      <c r="O2" s="207">
        <v>43699</v>
      </c>
      <c r="P2" s="208">
        <f t="shared" ref="P2:P11" ca="1" si="8">TODAY()-O2</f>
        <v>48</v>
      </c>
    </row>
    <row r="3" spans="1:16" x14ac:dyDescent="0.2">
      <c r="A3" s="992" t="str">
        <f t="shared" si="0"/>
        <v>WUB</v>
      </c>
      <c r="B3" s="995" t="str">
        <f t="shared" si="1"/>
        <v>blanc-bleu-noir</v>
      </c>
      <c r="C3" s="23" t="s">
        <v>403</v>
      </c>
      <c r="D3" s="16" t="s">
        <v>635</v>
      </c>
      <c r="E3" s="201" t="str">
        <f t="shared" si="2"/>
        <v>structurer</v>
      </c>
      <c r="F3" s="198" t="str">
        <f t="shared" si="3"/>
        <v>s'assurer d'un monde fonctionnel</v>
      </c>
      <c r="G3" s="201" t="str">
        <f t="shared" si="4"/>
        <v>réussir</v>
      </c>
      <c r="H3" s="198" t="str">
        <f t="shared" si="5"/>
        <v>atteindre ses objectifs</v>
      </c>
      <c r="I3" s="201" t="str">
        <f t="shared" si="6"/>
        <v>intégrer</v>
      </c>
      <c r="J3" s="200" t="str">
        <f t="shared" si="7"/>
        <v>disposer d'une place dans le système</v>
      </c>
      <c r="K3" s="135" t="s">
        <v>53</v>
      </c>
      <c r="L3" s="5" t="s">
        <v>0</v>
      </c>
      <c r="M3" s="6" t="s">
        <v>3</v>
      </c>
      <c r="N3" s="7" t="s">
        <v>2</v>
      </c>
      <c r="O3" s="207">
        <v>43669</v>
      </c>
      <c r="P3" s="208">
        <f t="shared" ca="1" si="8"/>
        <v>78</v>
      </c>
    </row>
    <row r="4" spans="1:16" x14ac:dyDescent="0.2">
      <c r="A4" s="992" t="str">
        <f t="shared" si="0"/>
        <v>UBR</v>
      </c>
      <c r="B4" s="995" t="str">
        <f t="shared" si="1"/>
        <v>bleu-noir-rouge</v>
      </c>
      <c r="C4" s="23" t="s">
        <v>210</v>
      </c>
      <c r="D4" s="16" t="s">
        <v>730</v>
      </c>
      <c r="E4" s="201" t="str">
        <f t="shared" si="2"/>
        <v>réussir</v>
      </c>
      <c r="F4" s="198" t="str">
        <f t="shared" si="3"/>
        <v>atteindre ses objectifs</v>
      </c>
      <c r="G4" s="201" t="str">
        <f t="shared" si="4"/>
        <v>obtenir</v>
      </c>
      <c r="H4" s="198" t="str">
        <f t="shared" si="5"/>
        <v>exaucer ses souhaits</v>
      </c>
      <c r="I4" s="201" t="str">
        <f t="shared" si="6"/>
        <v>penser</v>
      </c>
      <c r="J4" s="200" t="str">
        <f t="shared" si="7"/>
        <v>faire tournoyer les idées</v>
      </c>
      <c r="K4" s="135" t="s">
        <v>54</v>
      </c>
      <c r="L4" s="9" t="s">
        <v>3</v>
      </c>
      <c r="M4" s="8" t="s">
        <v>2</v>
      </c>
      <c r="N4" s="10" t="s">
        <v>4</v>
      </c>
      <c r="O4" s="207">
        <v>43699</v>
      </c>
      <c r="P4" s="208">
        <f t="shared" ca="1" si="8"/>
        <v>48</v>
      </c>
    </row>
    <row r="5" spans="1:16" x14ac:dyDescent="0.2">
      <c r="A5" s="992" t="str">
        <f t="shared" si="0"/>
        <v>BRG</v>
      </c>
      <c r="B5" s="995" t="str">
        <f t="shared" si="1"/>
        <v>noir-rouge-vert</v>
      </c>
      <c r="C5" s="23" t="s">
        <v>335</v>
      </c>
      <c r="D5" s="16" t="s">
        <v>503</v>
      </c>
      <c r="E5" s="201" t="str">
        <f t="shared" si="2"/>
        <v>obtenir</v>
      </c>
      <c r="F5" s="198" t="str">
        <f t="shared" si="3"/>
        <v>exaucer ses souhaits</v>
      </c>
      <c r="G5" s="201" t="str">
        <f t="shared" si="4"/>
        <v>agir</v>
      </c>
      <c r="H5" s="198" t="str">
        <f t="shared" si="5"/>
        <v>vivre en mouvement</v>
      </c>
      <c r="I5" s="201" t="str">
        <f t="shared" si="6"/>
        <v>prospérer</v>
      </c>
      <c r="J5" s="200" t="str">
        <f t="shared" si="7"/>
        <v>se développer à sa guise</v>
      </c>
      <c r="K5" s="135" t="s">
        <v>55</v>
      </c>
      <c r="L5" s="9" t="s">
        <v>2</v>
      </c>
      <c r="M5" s="8" t="s">
        <v>4</v>
      </c>
      <c r="N5" s="10" t="s">
        <v>5</v>
      </c>
      <c r="O5" s="207">
        <v>42984</v>
      </c>
      <c r="P5" s="208">
        <f t="shared" ca="1" si="8"/>
        <v>763</v>
      </c>
    </row>
    <row r="6" spans="1:16" x14ac:dyDescent="0.2">
      <c r="A6" s="992" t="str">
        <f t="shared" si="0"/>
        <v>RGW</v>
      </c>
      <c r="B6" s="995" t="str">
        <f t="shared" si="1"/>
        <v>rouge-vert-blanc</v>
      </c>
      <c r="C6" s="23" t="s">
        <v>464</v>
      </c>
      <c r="D6" s="16" t="s">
        <v>774</v>
      </c>
      <c r="E6" s="201" t="str">
        <f t="shared" si="2"/>
        <v>agir</v>
      </c>
      <c r="F6" s="198" t="str">
        <f t="shared" si="3"/>
        <v>vivre en mouvement</v>
      </c>
      <c r="G6" s="201" t="str">
        <f t="shared" si="4"/>
        <v>s'entendre</v>
      </c>
      <c r="H6" s="198" t="str">
        <f t="shared" si="5"/>
        <v>cultiver ses relations</v>
      </c>
      <c r="I6" s="201" t="str">
        <f t="shared" si="6"/>
        <v>s'engager</v>
      </c>
      <c r="J6" s="200" t="str">
        <f t="shared" si="7"/>
        <v>agir au nom de ce qui est grand</v>
      </c>
      <c r="K6" s="135" t="s">
        <v>56</v>
      </c>
      <c r="L6" s="9" t="s">
        <v>4</v>
      </c>
      <c r="M6" s="8" t="s">
        <v>5</v>
      </c>
      <c r="N6" s="10" t="s">
        <v>0</v>
      </c>
      <c r="O6" s="207">
        <v>43672</v>
      </c>
      <c r="P6" s="208">
        <f t="shared" ca="1" si="8"/>
        <v>75</v>
      </c>
    </row>
    <row r="7" spans="1:16" x14ac:dyDescent="0.2">
      <c r="A7" s="992" t="str">
        <f t="shared" si="0"/>
        <v>URW</v>
      </c>
      <c r="B7" s="995" t="str">
        <f t="shared" si="1"/>
        <v>rouge-blanc-bleu</v>
      </c>
      <c r="C7" s="23" t="s">
        <v>156</v>
      </c>
      <c r="D7" s="16" t="s">
        <v>634</v>
      </c>
      <c r="E7" s="201" t="str">
        <f t="shared" si="2"/>
        <v>s'engager</v>
      </c>
      <c r="F7" s="198" t="str">
        <f t="shared" si="3"/>
        <v>agir au nom de ce qui est grand</v>
      </c>
      <c r="G7" s="201" t="str">
        <f t="shared" si="4"/>
        <v>structurer</v>
      </c>
      <c r="H7" s="198" t="str">
        <f t="shared" si="5"/>
        <v>s'assurer d'un monde fonctionnel</v>
      </c>
      <c r="I7" s="201" t="str">
        <f t="shared" si="6"/>
        <v>penser</v>
      </c>
      <c r="J7" s="200" t="str">
        <f t="shared" si="7"/>
        <v>faire tournoyer les idées</v>
      </c>
      <c r="K7" s="135" t="s">
        <v>135</v>
      </c>
      <c r="L7" s="9" t="s">
        <v>4</v>
      </c>
      <c r="M7" s="8" t="s">
        <v>0</v>
      </c>
      <c r="N7" s="10" t="s">
        <v>3</v>
      </c>
      <c r="O7" s="207">
        <v>43669</v>
      </c>
      <c r="P7" s="208">
        <f t="shared" ca="1" si="8"/>
        <v>78</v>
      </c>
    </row>
    <row r="8" spans="1:16" x14ac:dyDescent="0.2">
      <c r="A8" s="992" t="str">
        <f t="shared" si="0"/>
        <v>BGU</v>
      </c>
      <c r="B8" s="995" t="str">
        <f t="shared" si="1"/>
        <v>vert-bleu-noir</v>
      </c>
      <c r="C8" s="23" t="s">
        <v>109</v>
      </c>
      <c r="D8" s="16" t="s">
        <v>461</v>
      </c>
      <c r="E8" s="201" t="str">
        <f t="shared" si="2"/>
        <v>s'adapter</v>
      </c>
      <c r="F8" s="198" t="str">
        <f t="shared" si="3"/>
        <v>savoir vivre en toute facilité</v>
      </c>
      <c r="G8" s="201" t="str">
        <f t="shared" si="4"/>
        <v>réussir</v>
      </c>
      <c r="H8" s="198" t="str">
        <f t="shared" si="5"/>
        <v>atteindre ses objectifs</v>
      </c>
      <c r="I8" s="201" t="str">
        <f t="shared" si="6"/>
        <v>prospérer</v>
      </c>
      <c r="J8" s="200" t="str">
        <f t="shared" si="7"/>
        <v>se développer à sa guise</v>
      </c>
      <c r="K8" s="135" t="s">
        <v>136</v>
      </c>
      <c r="L8" s="9" t="s">
        <v>5</v>
      </c>
      <c r="M8" s="8" t="s">
        <v>3</v>
      </c>
      <c r="N8" s="10" t="s">
        <v>2</v>
      </c>
      <c r="O8" s="207">
        <v>43251</v>
      </c>
      <c r="P8" s="208">
        <f t="shared" ca="1" si="8"/>
        <v>496</v>
      </c>
    </row>
    <row r="9" spans="1:16" x14ac:dyDescent="0.2">
      <c r="A9" s="992" t="str">
        <f t="shared" si="0"/>
        <v>RWB</v>
      </c>
      <c r="B9" s="995" t="str">
        <f t="shared" si="1"/>
        <v>blanc-noir-rouge</v>
      </c>
      <c r="C9" s="23" t="s">
        <v>397</v>
      </c>
      <c r="D9" s="16" t="s">
        <v>470</v>
      </c>
      <c r="E9" s="201" t="str">
        <f t="shared" si="2"/>
        <v>intégrer</v>
      </c>
      <c r="F9" s="198" t="str">
        <f t="shared" si="3"/>
        <v>disposer d'une place dans le système</v>
      </c>
      <c r="G9" s="201" t="str">
        <f t="shared" si="4"/>
        <v>obtenir</v>
      </c>
      <c r="H9" s="198" t="str">
        <f t="shared" si="5"/>
        <v>exaucer ses souhaits</v>
      </c>
      <c r="I9" s="201" t="str">
        <f t="shared" si="6"/>
        <v>s'engager</v>
      </c>
      <c r="J9" s="200" t="str">
        <f t="shared" si="7"/>
        <v>agir au nom de ce qui est grand</v>
      </c>
      <c r="K9" s="135" t="s">
        <v>137</v>
      </c>
      <c r="L9" s="5" t="s">
        <v>0</v>
      </c>
      <c r="M9" s="6" t="s">
        <v>2</v>
      </c>
      <c r="N9" s="7" t="s">
        <v>4</v>
      </c>
      <c r="O9" s="207">
        <v>43248</v>
      </c>
      <c r="P9" s="208">
        <f t="shared" ca="1" si="8"/>
        <v>499</v>
      </c>
    </row>
    <row r="10" spans="1:16" x14ac:dyDescent="0.2">
      <c r="A10" s="992" t="str">
        <f t="shared" si="0"/>
        <v>GUR</v>
      </c>
      <c r="B10" s="995" t="str">
        <f t="shared" si="1"/>
        <v>bleu-rouge-vert</v>
      </c>
      <c r="C10" s="23" t="s">
        <v>409</v>
      </c>
      <c r="D10" s="16" t="s">
        <v>762</v>
      </c>
      <c r="E10" s="201" t="str">
        <f t="shared" si="2"/>
        <v>penser</v>
      </c>
      <c r="F10" s="198" t="str">
        <f t="shared" si="3"/>
        <v>faire tournoyer les idées</v>
      </c>
      <c r="G10" s="201" t="str">
        <f t="shared" si="4"/>
        <v>agir</v>
      </c>
      <c r="H10" s="198" t="str">
        <f t="shared" si="5"/>
        <v>vivre en mouvement</v>
      </c>
      <c r="I10" s="201" t="str">
        <f t="shared" si="6"/>
        <v>s'adapter</v>
      </c>
      <c r="J10" s="200" t="str">
        <f t="shared" si="7"/>
        <v>savoir vivre en toute facilité</v>
      </c>
      <c r="K10" s="135" t="s">
        <v>138</v>
      </c>
      <c r="L10" s="9" t="s">
        <v>3</v>
      </c>
      <c r="M10" s="8" t="s">
        <v>4</v>
      </c>
      <c r="N10" s="10" t="s">
        <v>5</v>
      </c>
      <c r="O10" s="207">
        <v>43721</v>
      </c>
      <c r="P10" s="208">
        <f t="shared" ca="1" si="8"/>
        <v>26</v>
      </c>
    </row>
    <row r="11" spans="1:16" x14ac:dyDescent="0.2">
      <c r="A11" s="992" t="str">
        <f t="shared" si="0"/>
        <v>WBG</v>
      </c>
      <c r="B11" s="995" t="str">
        <f t="shared" si="1"/>
        <v>noir-vert-blanc</v>
      </c>
      <c r="C11" s="23" t="s">
        <v>513</v>
      </c>
      <c r="D11" s="16" t="s">
        <v>669</v>
      </c>
      <c r="E11" s="201" t="str">
        <f t="shared" si="2"/>
        <v>prospérer</v>
      </c>
      <c r="F11" s="198" t="str">
        <f t="shared" si="3"/>
        <v>se développer à sa guise</v>
      </c>
      <c r="G11" s="201" t="str">
        <f t="shared" si="4"/>
        <v>s'entendre</v>
      </c>
      <c r="H11" s="198" t="str">
        <f t="shared" si="5"/>
        <v>cultiver ses relations</v>
      </c>
      <c r="I11" s="201" t="str">
        <f t="shared" si="6"/>
        <v>intégrer</v>
      </c>
      <c r="J11" s="200" t="str">
        <f t="shared" si="7"/>
        <v>disposer d'une place dans le système</v>
      </c>
      <c r="K11" s="135" t="s">
        <v>139</v>
      </c>
      <c r="L11" s="9" t="s">
        <v>2</v>
      </c>
      <c r="M11" s="8" t="s">
        <v>5</v>
      </c>
      <c r="N11" s="10" t="s">
        <v>0</v>
      </c>
      <c r="O11" s="207">
        <v>43671</v>
      </c>
      <c r="P11" s="208">
        <f t="shared" ca="1" si="8"/>
        <v>76</v>
      </c>
    </row>
    <row r="12" spans="1:16" hidden="1" x14ac:dyDescent="0.2"/>
  </sheetData>
  <conditionalFormatting sqref="A2:A11">
    <cfRule type="cellIs" dxfId="93" priority="1" stopIfTrue="1" operator="equal">
      <formula>"WUB"</formula>
    </cfRule>
    <cfRule type="cellIs" dxfId="92" priority="2" stopIfTrue="1" operator="equal">
      <formula>"WBG"</formula>
    </cfRule>
    <cfRule type="cellIs" dxfId="91" priority="3" stopIfTrue="1" operator="equal">
      <formula>"UBR"</formula>
    </cfRule>
    <cfRule type="cellIs" dxfId="90" priority="4" stopIfTrue="1" operator="equal">
      <formula>"URW"</formula>
    </cfRule>
    <cfRule type="cellIs" dxfId="89" priority="5" stopIfTrue="1" operator="equal">
      <formula>"BRG"</formula>
    </cfRule>
    <cfRule type="cellIs" dxfId="88" priority="6" stopIfTrue="1" operator="equal">
      <formula>"BGU"</formula>
    </cfRule>
    <cfRule type="cellIs" dxfId="87" priority="7" stopIfTrue="1" operator="equal">
      <formula>"RGW"</formula>
    </cfRule>
    <cfRule type="cellIs" dxfId="86" priority="8" stopIfTrue="1" operator="equal">
      <formula>"RWB"</formula>
    </cfRule>
    <cfRule type="cellIs" dxfId="85" priority="9" stopIfTrue="1" operator="equal">
      <formula>"GWU"</formula>
    </cfRule>
    <cfRule type="cellIs" dxfId="84" priority="10" stopIfTrue="1" operator="equal">
      <formula>"GUR"</formula>
    </cfRule>
  </conditionalFormatting>
  <pageMargins left="0.7" right="0.7" top="0.75" bottom="0.75" header="0.3" footer="0.3"/>
  <pageSetup paperSize="9" orientation="portrait" r:id="rId1"/>
  <ignoredErrors>
    <ignoredError sqref="G2:G11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O11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7" customWidth="1"/>
    <col min="2" max="2" width="8.28515625" style="996" hidden="1" customWidth="1"/>
    <col min="3" max="3" width="28.5703125" style="60" customWidth="1"/>
    <col min="4" max="4" width="34.28515625" style="60" customWidth="1"/>
    <col min="5" max="5" width="12" style="179" customWidth="1"/>
    <col min="6" max="6" width="30.42578125" style="384" customWidth="1"/>
    <col min="7" max="7" width="2.85546875" style="73" customWidth="1"/>
    <col min="8" max="8" width="9" style="130" bestFit="1" customWidth="1"/>
    <col min="9" max="9" width="5.140625" style="98" customWidth="1"/>
    <col min="10" max="15" width="0" style="60" hidden="1" customWidth="1"/>
    <col min="16" max="16384" width="11.42578125" style="60" hidden="1"/>
  </cols>
  <sheetData>
    <row r="1" spans="1:9" s="62" customFormat="1" x14ac:dyDescent="0.2">
      <c r="A1" s="141" t="s">
        <v>33</v>
      </c>
      <c r="B1" s="994" t="s">
        <v>58</v>
      </c>
      <c r="C1" s="43" t="s">
        <v>34</v>
      </c>
      <c r="D1" s="44" t="s">
        <v>35</v>
      </c>
      <c r="E1" s="184" t="s">
        <v>195</v>
      </c>
      <c r="F1" s="385"/>
      <c r="G1" s="43" t="s">
        <v>32</v>
      </c>
      <c r="H1" s="982"/>
      <c r="I1" s="143">
        <f ca="1">AVERAGE(I2:I31)</f>
        <v>120.8</v>
      </c>
    </row>
    <row r="2" spans="1:9" x14ac:dyDescent="0.2">
      <c r="A2" s="1568" t="str">
        <f>usrCode("/"&amp;G2)</f>
        <v>/w</v>
      </c>
      <c r="B2" s="995" t="str">
        <f>"non-"&amp;VLOOKUP(G2,_Lib1,2,FALSE)</f>
        <v>non-blanc</v>
      </c>
      <c r="C2" s="23" t="s">
        <v>735</v>
      </c>
      <c r="D2" s="16" t="s">
        <v>763</v>
      </c>
      <c r="E2" s="209" t="str">
        <f t="shared" ref="E2:E11" si="0">VLOOKUP(G2,LibProfils,4,FALSE)</f>
        <v>appartenir</v>
      </c>
      <c r="F2" s="383" t="str">
        <f t="shared" ref="F2:F11" si="1">VLOOKUP(G2,LibProfils,5,FALSE)</f>
        <v>vivre en société</v>
      </c>
      <c r="G2" s="87" t="s">
        <v>0</v>
      </c>
      <c r="H2" s="211">
        <v>43721</v>
      </c>
      <c r="I2" s="208">
        <f t="shared" ref="I2:I6" ca="1" si="2">TODAY()-H2</f>
        <v>26</v>
      </c>
    </row>
    <row r="3" spans="1:9" x14ac:dyDescent="0.2">
      <c r="A3" s="1568" t="str">
        <f>usrCode("/"&amp;G3)</f>
        <v>/u</v>
      </c>
      <c r="B3" s="995" t="str">
        <f>"non-"&amp;VLOOKUP(G3,_Lib1,2,FALSE)</f>
        <v>non-bleu</v>
      </c>
      <c r="C3" s="23" t="s">
        <v>471</v>
      </c>
      <c r="D3" s="16" t="s">
        <v>734</v>
      </c>
      <c r="E3" s="209" t="str">
        <f t="shared" si="0"/>
        <v>savoir</v>
      </c>
      <c r="F3" s="383" t="str">
        <f t="shared" si="1"/>
        <v>vivre dans un monde d'intelligence</v>
      </c>
      <c r="G3" s="87" t="s">
        <v>3</v>
      </c>
      <c r="H3" s="211">
        <v>43699</v>
      </c>
      <c r="I3" s="208">
        <f t="shared" ca="1" si="2"/>
        <v>48</v>
      </c>
    </row>
    <row r="4" spans="1:9" x14ac:dyDescent="0.2">
      <c r="A4" s="1568" t="str">
        <f>usrCode("/"&amp;G4)</f>
        <v>/b</v>
      </c>
      <c r="B4" s="995" t="str">
        <f>"non-"&amp;VLOOKUP(G4,_Lib1,2,FALSE)</f>
        <v>non-noir</v>
      </c>
      <c r="C4" s="23" t="s">
        <v>514</v>
      </c>
      <c r="D4" s="16" t="s">
        <v>282</v>
      </c>
      <c r="E4" s="209" t="str">
        <f t="shared" si="0"/>
        <v>pouvoir</v>
      </c>
      <c r="F4" s="383" t="str">
        <f t="shared" si="1"/>
        <v>vivre dans un monde de compétition</v>
      </c>
      <c r="G4" s="87" t="s">
        <v>2</v>
      </c>
      <c r="H4" s="211">
        <v>43269</v>
      </c>
      <c r="I4" s="208">
        <f t="shared" ca="1" si="2"/>
        <v>478</v>
      </c>
    </row>
    <row r="5" spans="1:9" x14ac:dyDescent="0.2">
      <c r="A5" s="1568" t="str">
        <f>usrCode("/"&amp;G5)</f>
        <v>/r</v>
      </c>
      <c r="B5" s="995" t="str">
        <f>"non-"&amp;VLOOKUP(G5,_Lib1,2,FALSE)</f>
        <v>non-rouge</v>
      </c>
      <c r="C5" s="23" t="s">
        <v>764</v>
      </c>
      <c r="D5" s="16" t="s">
        <v>382</v>
      </c>
      <c r="E5" s="209" t="str">
        <f t="shared" si="0"/>
        <v>vibrer</v>
      </c>
      <c r="F5" s="383" t="str">
        <f t="shared" si="1"/>
        <v>vivre dans un monde d'opportunités</v>
      </c>
      <c r="G5" s="87" t="s">
        <v>4</v>
      </c>
      <c r="H5" s="211">
        <v>43721</v>
      </c>
      <c r="I5" s="208">
        <f t="shared" ca="1" si="2"/>
        <v>26</v>
      </c>
    </row>
    <row r="6" spans="1:9" x14ac:dyDescent="0.2">
      <c r="A6" s="1568" t="str">
        <f>usrCode("/"&amp;G6)</f>
        <v>/g</v>
      </c>
      <c r="B6" s="995" t="str">
        <f>"non-"&amp;VLOOKUP(G6,_Lib1,2,FALSE)</f>
        <v>non-vert</v>
      </c>
      <c r="C6" s="23" t="s">
        <v>765</v>
      </c>
      <c r="D6" s="16" t="s">
        <v>766</v>
      </c>
      <c r="E6" s="209" t="str">
        <f t="shared" si="0"/>
        <v>apprécier</v>
      </c>
      <c r="F6" s="383" t="str">
        <f t="shared" si="1"/>
        <v>vivre dans un monde de bonheur</v>
      </c>
      <c r="G6" s="87" t="s">
        <v>5</v>
      </c>
      <c r="H6" s="211">
        <v>43721</v>
      </c>
      <c r="I6" s="208">
        <f t="shared" ca="1" si="2"/>
        <v>26</v>
      </c>
    </row>
    <row r="7" spans="1:9" hidden="1" x14ac:dyDescent="0.2">
      <c r="A7" s="999"/>
      <c r="B7" s="1000"/>
      <c r="C7" s="2"/>
      <c r="D7" s="2"/>
      <c r="E7" s="209" t="e">
        <f t="shared" si="0"/>
        <v>#N/A</v>
      </c>
      <c r="F7" s="383" t="e">
        <f t="shared" si="1"/>
        <v>#N/A</v>
      </c>
      <c r="G7" s="37"/>
      <c r="H7" s="211"/>
      <c r="I7" s="210"/>
    </row>
    <row r="8" spans="1:9" hidden="1" x14ac:dyDescent="0.2">
      <c r="A8" s="999"/>
      <c r="B8" s="1000"/>
      <c r="C8" s="2"/>
      <c r="D8" s="2"/>
      <c r="E8" s="209" t="e">
        <f t="shared" si="0"/>
        <v>#N/A</v>
      </c>
      <c r="F8" s="383" t="e">
        <f t="shared" si="1"/>
        <v>#N/A</v>
      </c>
      <c r="G8" s="37"/>
      <c r="H8" s="211"/>
      <c r="I8" s="210"/>
    </row>
    <row r="9" spans="1:9" hidden="1" x14ac:dyDescent="0.2">
      <c r="A9" s="999"/>
      <c r="B9" s="1000"/>
      <c r="C9" s="2"/>
      <c r="D9" s="2"/>
      <c r="E9" s="209" t="e">
        <f t="shared" si="0"/>
        <v>#N/A</v>
      </c>
      <c r="F9" s="383" t="e">
        <f t="shared" si="1"/>
        <v>#N/A</v>
      </c>
      <c r="G9" s="37"/>
      <c r="H9" s="211"/>
      <c r="I9" s="210"/>
    </row>
    <row r="10" spans="1:9" hidden="1" x14ac:dyDescent="0.2">
      <c r="A10" s="999"/>
      <c r="B10" s="1000"/>
      <c r="C10" s="2"/>
      <c r="D10" s="2"/>
      <c r="E10" s="209" t="e">
        <f t="shared" si="0"/>
        <v>#N/A</v>
      </c>
      <c r="F10" s="383" t="e">
        <f t="shared" si="1"/>
        <v>#N/A</v>
      </c>
      <c r="G10" s="37"/>
      <c r="H10" s="211"/>
      <c r="I10" s="210"/>
    </row>
    <row r="11" spans="1:9" hidden="1" x14ac:dyDescent="0.2">
      <c r="A11" s="999"/>
      <c r="B11" s="1000"/>
      <c r="C11" s="2"/>
      <c r="D11" s="2"/>
      <c r="E11" s="209" t="e">
        <f t="shared" si="0"/>
        <v>#N/A</v>
      </c>
      <c r="F11" s="383" t="e">
        <f t="shared" si="1"/>
        <v>#N/A</v>
      </c>
      <c r="G11" s="37"/>
      <c r="H11" s="211"/>
      <c r="I11" s="210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E22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1" customWidth="1"/>
    <col min="2" max="2" width="9.5703125" style="1024" hidden="1" customWidth="1"/>
    <col min="3" max="3" width="28.5703125" style="67" customWidth="1"/>
    <col min="4" max="4" width="34.28515625" style="67" customWidth="1"/>
    <col min="5" max="5" width="5.7109375" style="574" customWidth="1"/>
    <col min="6" max="6" width="21.42578125" style="1029" customWidth="1"/>
    <col min="7" max="7" width="5.7109375" style="572" customWidth="1"/>
    <col min="8" max="8" width="21.42578125" style="1032" customWidth="1"/>
    <col min="9" max="9" width="11.42578125" style="140" hidden="1" customWidth="1"/>
    <col min="10" max="10" width="26" style="164" hidden="1" customWidth="1"/>
    <col min="11" max="11" width="11.42578125" style="140" hidden="1" customWidth="1"/>
    <col min="12" max="12" width="26.140625" style="164" hidden="1" customWidth="1"/>
    <col min="13" max="13" width="3" style="69" hidden="1" customWidth="1"/>
    <col min="14" max="14" width="3" style="3" hidden="1" customWidth="1"/>
    <col min="15" max="15" width="9" style="74" bestFit="1" customWidth="1"/>
    <col min="16" max="16" width="5" style="98" bestFit="1" customWidth="1"/>
    <col min="17" max="18" width="3" style="67" hidden="1" customWidth="1"/>
    <col min="19" max="20" width="3.85546875" style="67" hidden="1" customWidth="1"/>
    <col min="21" max="31" width="0" style="67" hidden="1" customWidth="1"/>
    <col min="32" max="16384" width="11.42578125" style="67" hidden="1"/>
  </cols>
  <sheetData>
    <row r="1" spans="1:16" s="941" customFormat="1" x14ac:dyDescent="0.2">
      <c r="A1" s="1020" t="s">
        <v>355</v>
      </c>
      <c r="B1" s="141" t="s">
        <v>97</v>
      </c>
      <c r="C1" s="1016" t="s">
        <v>356</v>
      </c>
      <c r="D1" s="1017" t="s">
        <v>357</v>
      </c>
      <c r="E1" s="1018"/>
      <c r="F1" s="1025" t="s">
        <v>285</v>
      </c>
      <c r="G1" s="1019"/>
      <c r="H1" s="1030" t="s">
        <v>284</v>
      </c>
      <c r="I1" s="245" t="s">
        <v>32</v>
      </c>
      <c r="J1" s="980"/>
      <c r="K1" s="245"/>
      <c r="L1" s="980" t="s">
        <v>59</v>
      </c>
      <c r="M1" s="46" t="s">
        <v>26</v>
      </c>
      <c r="N1" s="47" t="s">
        <v>27</v>
      </c>
      <c r="O1" s="78"/>
      <c r="P1" s="143">
        <f ca="1">AVERAGE(P2:P31)</f>
        <v>264.45</v>
      </c>
    </row>
    <row r="2" spans="1:16" x14ac:dyDescent="0.2">
      <c r="A2" s="992" t="str">
        <f>M2&amp;"."&amp;LOWER(N2)</f>
        <v>W.u</v>
      </c>
      <c r="B2" s="1022" t="str">
        <f t="shared" ref="B2:B21" si="0">VLOOKUP(M2,_Lib1,2,FALSE) &amp; ", " &amp; VLOOKUP(N2,_Lib1,2,FALSE)</f>
        <v>blanc, bleu</v>
      </c>
      <c r="C2" s="23" t="s">
        <v>677</v>
      </c>
      <c r="D2" s="16" t="s">
        <v>708</v>
      </c>
      <c r="E2" s="457" t="str">
        <f>N2&amp;"."&amp;LOWER(M2)</f>
        <v>U.w</v>
      </c>
      <c r="F2" s="1026" t="str">
        <f t="shared" ref="F2:F21" si="1">VLOOKUP(E2,LibProfils,4,FALSE)</f>
        <v>préparer le futur</v>
      </c>
      <c r="G2" s="457" t="str">
        <f>A11</f>
        <v>B.g</v>
      </c>
      <c r="H2" s="357" t="str">
        <f t="shared" ref="H2:H21" si="2">VLOOKUP(G2,LibProfils,4,FALSE)</f>
        <v>accumuler les richesses</v>
      </c>
      <c r="I2" s="203" t="str">
        <f t="shared" ref="I2:I21" si="3">VLOOKUP(M2,LibProfils,4,FALSE)</f>
        <v>appartenir</v>
      </c>
      <c r="J2" s="202" t="str">
        <f t="shared" ref="J2:J21" si="4">VLOOKUP(M2,LibProfils,5,FALSE)</f>
        <v>vivre en société</v>
      </c>
      <c r="K2" s="203" t="str">
        <f t="shared" ref="K2:K21" si="5">VLOOKUP(usrCode(M2&amp;N2),LibProfils,4,FALSE)</f>
        <v>structurer</v>
      </c>
      <c r="L2" s="202" t="str">
        <f t="shared" ref="L2:L21" si="6">VLOOKUP(usrCode(M2&amp;N2),LibProfils,5,FALSE)</f>
        <v>s'assurer d'un monde fonctionnel</v>
      </c>
      <c r="M2" s="5" t="s">
        <v>0</v>
      </c>
      <c r="N2" s="7" t="s">
        <v>3</v>
      </c>
      <c r="O2" s="207">
        <v>43689</v>
      </c>
      <c r="P2" s="208">
        <f t="shared" ref="P2:P6" ca="1" si="7">TODAY()-O2</f>
        <v>58</v>
      </c>
    </row>
    <row r="3" spans="1:16" x14ac:dyDescent="0.2">
      <c r="A3" s="992" t="str">
        <f t="shared" ref="A3:A21" si="8">M3&amp;"."&amp;LOWER(N3)</f>
        <v>W.b</v>
      </c>
      <c r="B3" s="1022" t="str">
        <f t="shared" si="0"/>
        <v>blanc, noir</v>
      </c>
      <c r="C3" s="23" t="s">
        <v>727</v>
      </c>
      <c r="D3" s="16" t="s">
        <v>728</v>
      </c>
      <c r="E3" s="457" t="str">
        <f t="shared" ref="E3:E21" si="9">N3&amp;"."&amp;LOWER(M3)</f>
        <v>B.w</v>
      </c>
      <c r="F3" s="1026" t="str">
        <f t="shared" si="1"/>
        <v>avoir un statut</v>
      </c>
      <c r="G3" s="457" t="str">
        <f>A14</f>
        <v>R.g</v>
      </c>
      <c r="H3" s="357" t="str">
        <f t="shared" si="2"/>
        <v>vivre vite</v>
      </c>
      <c r="I3" s="203" t="str">
        <f t="shared" si="3"/>
        <v>appartenir</v>
      </c>
      <c r="J3" s="202" t="str">
        <f t="shared" si="4"/>
        <v>vivre en société</v>
      </c>
      <c r="K3" s="203" t="str">
        <f t="shared" si="5"/>
        <v>intégrer</v>
      </c>
      <c r="L3" s="202" t="str">
        <f t="shared" si="6"/>
        <v>disposer d'une place dans le système</v>
      </c>
      <c r="M3" s="5" t="s">
        <v>0</v>
      </c>
      <c r="N3" s="7" t="s">
        <v>2</v>
      </c>
      <c r="O3" s="207">
        <v>43699</v>
      </c>
      <c r="P3" s="208">
        <f t="shared" ca="1" si="7"/>
        <v>48</v>
      </c>
    </row>
    <row r="4" spans="1:16" x14ac:dyDescent="0.2">
      <c r="A4" s="992" t="str">
        <f t="shared" si="8"/>
        <v>W.r</v>
      </c>
      <c r="B4" s="1022" t="str">
        <f t="shared" si="0"/>
        <v>blanc, rouge</v>
      </c>
      <c r="C4" s="23" t="s">
        <v>264</v>
      </c>
      <c r="D4" s="16" t="s">
        <v>585</v>
      </c>
      <c r="E4" s="457" t="str">
        <f t="shared" si="9"/>
        <v>R.w</v>
      </c>
      <c r="F4" s="1026" t="str">
        <f t="shared" si="1"/>
        <v>promouvoir ses valeurs</v>
      </c>
      <c r="G4" s="457" t="str">
        <f>A13</f>
        <v>B.u</v>
      </c>
      <c r="H4" s="357" t="str">
        <f t="shared" si="2"/>
        <v>avoir du succès</v>
      </c>
      <c r="I4" s="203" t="str">
        <f t="shared" si="3"/>
        <v>appartenir</v>
      </c>
      <c r="J4" s="202" t="str">
        <f t="shared" si="4"/>
        <v>vivre en société</v>
      </c>
      <c r="K4" s="203" t="str">
        <f t="shared" si="5"/>
        <v>s'engager</v>
      </c>
      <c r="L4" s="202" t="str">
        <f t="shared" si="6"/>
        <v>agir au nom de ce qui est grand</v>
      </c>
      <c r="M4" s="5" t="s">
        <v>0</v>
      </c>
      <c r="N4" s="7" t="s">
        <v>4</v>
      </c>
      <c r="O4" s="207">
        <v>42684</v>
      </c>
      <c r="P4" s="208">
        <f t="shared" ca="1" si="7"/>
        <v>1063</v>
      </c>
    </row>
    <row r="5" spans="1:16" s="941" customFormat="1" x14ac:dyDescent="0.2">
      <c r="A5" s="1021" t="str">
        <f t="shared" si="8"/>
        <v>W.g</v>
      </c>
      <c r="B5" s="1023" t="str">
        <f t="shared" si="0"/>
        <v>blanc, vert</v>
      </c>
      <c r="C5" s="14" t="s">
        <v>680</v>
      </c>
      <c r="D5" s="22" t="s">
        <v>692</v>
      </c>
      <c r="E5" s="940" t="str">
        <f t="shared" si="9"/>
        <v>G.w</v>
      </c>
      <c r="F5" s="1027" t="str">
        <f t="shared" si="1"/>
        <v>vivre dans la paix</v>
      </c>
      <c r="G5" s="940" t="str">
        <f>A16</f>
        <v>R.u</v>
      </c>
      <c r="H5" s="358" t="str">
        <f t="shared" si="2"/>
        <v>explorer</v>
      </c>
      <c r="I5" s="204" t="str">
        <f t="shared" si="3"/>
        <v>appartenir</v>
      </c>
      <c r="J5" s="205" t="str">
        <f t="shared" si="4"/>
        <v>vivre en société</v>
      </c>
      <c r="K5" s="204" t="str">
        <f t="shared" si="5"/>
        <v>s'entendre</v>
      </c>
      <c r="L5" s="205" t="str">
        <f t="shared" si="6"/>
        <v>cultiver ses relations</v>
      </c>
      <c r="M5" s="18" t="s">
        <v>0</v>
      </c>
      <c r="N5" s="19" t="s">
        <v>5</v>
      </c>
      <c r="O5" s="214">
        <v>43687</v>
      </c>
      <c r="P5" s="213">
        <f t="shared" ca="1" si="7"/>
        <v>60</v>
      </c>
    </row>
    <row r="6" spans="1:16" x14ac:dyDescent="0.2">
      <c r="A6" s="992" t="str">
        <f t="shared" si="8"/>
        <v>U.b</v>
      </c>
      <c r="B6" s="1022" t="str">
        <f t="shared" si="0"/>
        <v>bleu, noir</v>
      </c>
      <c r="C6" s="23" t="s">
        <v>729</v>
      </c>
      <c r="D6" s="16" t="s">
        <v>268</v>
      </c>
      <c r="E6" s="457" t="str">
        <f t="shared" si="9"/>
        <v>B.u</v>
      </c>
      <c r="F6" s="1026" t="str">
        <f t="shared" si="1"/>
        <v>avoir du succès</v>
      </c>
      <c r="G6" s="457" t="str">
        <f>A15</f>
        <v>R.w</v>
      </c>
      <c r="H6" s="357" t="str">
        <f t="shared" si="2"/>
        <v>promouvoir ses valeurs</v>
      </c>
      <c r="I6" s="203" t="str">
        <f t="shared" si="3"/>
        <v>savoir</v>
      </c>
      <c r="J6" s="202" t="str">
        <f t="shared" si="4"/>
        <v>vivre dans un monde d'intelligence</v>
      </c>
      <c r="K6" s="203" t="str">
        <f t="shared" si="5"/>
        <v>réussir</v>
      </c>
      <c r="L6" s="202" t="str">
        <f t="shared" si="6"/>
        <v>atteindre ses objectifs</v>
      </c>
      <c r="M6" s="9" t="s">
        <v>3</v>
      </c>
      <c r="N6" s="10" t="s">
        <v>2</v>
      </c>
      <c r="O6" s="207">
        <v>43699</v>
      </c>
      <c r="P6" s="208">
        <f t="shared" ca="1" si="7"/>
        <v>48</v>
      </c>
    </row>
    <row r="7" spans="1:16" x14ac:dyDescent="0.2">
      <c r="A7" s="992" t="str">
        <f t="shared" si="8"/>
        <v>U.r</v>
      </c>
      <c r="B7" s="1022" t="str">
        <f t="shared" si="0"/>
        <v>bleu, rouge</v>
      </c>
      <c r="C7" s="23" t="s">
        <v>619</v>
      </c>
      <c r="D7" s="16" t="s">
        <v>663</v>
      </c>
      <c r="E7" s="457" t="str">
        <f t="shared" si="9"/>
        <v>R.u</v>
      </c>
      <c r="F7" s="1026" t="str">
        <f t="shared" si="1"/>
        <v>explorer</v>
      </c>
      <c r="G7" s="457" t="str">
        <f>A18</f>
        <v>G.w</v>
      </c>
      <c r="H7" s="357" t="str">
        <f t="shared" si="2"/>
        <v>vivre dans la paix</v>
      </c>
      <c r="I7" s="203" t="str">
        <f t="shared" si="3"/>
        <v>savoir</v>
      </c>
      <c r="J7" s="202" t="str">
        <f t="shared" si="4"/>
        <v>vivre dans un monde d'intelligence</v>
      </c>
      <c r="K7" s="203" t="str">
        <f t="shared" si="5"/>
        <v>penser</v>
      </c>
      <c r="L7" s="202" t="str">
        <f t="shared" si="6"/>
        <v>faire tournoyer les idées</v>
      </c>
      <c r="M7" s="9" t="s">
        <v>3</v>
      </c>
      <c r="N7" s="10" t="s">
        <v>4</v>
      </c>
      <c r="O7" s="207">
        <v>43671</v>
      </c>
      <c r="P7" s="208">
        <f t="shared" ref="P7:P21" ca="1" si="10">TODAY()-O7</f>
        <v>76</v>
      </c>
    </row>
    <row r="8" spans="1:16" x14ac:dyDescent="0.2">
      <c r="A8" s="992" t="str">
        <f t="shared" si="8"/>
        <v>U.g</v>
      </c>
      <c r="B8" s="1022" t="str">
        <f t="shared" si="0"/>
        <v>bleu, vert</v>
      </c>
      <c r="C8" s="70" t="s">
        <v>280</v>
      </c>
      <c r="D8" s="16" t="s">
        <v>283</v>
      </c>
      <c r="E8" s="457" t="str">
        <f t="shared" si="9"/>
        <v>G.u</v>
      </c>
      <c r="F8" s="1026" t="str">
        <f t="shared" si="1"/>
        <v>accueillir la réalité</v>
      </c>
      <c r="G8" s="457" t="str">
        <f>A17</f>
        <v>R.b</v>
      </c>
      <c r="H8" s="357" t="str">
        <f t="shared" si="2"/>
        <v>écouter ses envies</v>
      </c>
      <c r="I8" s="203" t="str">
        <f t="shared" si="3"/>
        <v>savoir</v>
      </c>
      <c r="J8" s="202" t="str">
        <f t="shared" si="4"/>
        <v>vivre dans un monde d'intelligence</v>
      </c>
      <c r="K8" s="203" t="str">
        <f t="shared" si="5"/>
        <v>s'adapter</v>
      </c>
      <c r="L8" s="202" t="str">
        <f t="shared" si="6"/>
        <v>savoir vivre en toute facilité</v>
      </c>
      <c r="M8" s="9" t="s">
        <v>3</v>
      </c>
      <c r="N8" s="10" t="s">
        <v>5</v>
      </c>
      <c r="O8" s="207">
        <v>42244</v>
      </c>
      <c r="P8" s="208">
        <f t="shared" ca="1" si="10"/>
        <v>1503</v>
      </c>
    </row>
    <row r="9" spans="1:16" s="941" customFormat="1" x14ac:dyDescent="0.2">
      <c r="A9" s="1021" t="str">
        <f t="shared" si="8"/>
        <v>U.w</v>
      </c>
      <c r="B9" s="1023" t="str">
        <f t="shared" si="0"/>
        <v>bleu, blanc</v>
      </c>
      <c r="C9" s="14" t="s">
        <v>631</v>
      </c>
      <c r="D9" s="22" t="s">
        <v>688</v>
      </c>
      <c r="E9" s="940" t="str">
        <f t="shared" si="9"/>
        <v>W.u</v>
      </c>
      <c r="F9" s="1027" t="str">
        <f t="shared" si="1"/>
        <v>assurer le présent</v>
      </c>
      <c r="G9" s="940" t="str">
        <f>A20</f>
        <v>G.b</v>
      </c>
      <c r="H9" s="358" t="str">
        <f t="shared" si="2"/>
        <v>agrandir son territoire</v>
      </c>
      <c r="I9" s="204" t="str">
        <f t="shared" si="3"/>
        <v>savoir</v>
      </c>
      <c r="J9" s="205" t="str">
        <f t="shared" si="4"/>
        <v>vivre dans un monde d'intelligence</v>
      </c>
      <c r="K9" s="204" t="str">
        <f t="shared" si="5"/>
        <v>structurer</v>
      </c>
      <c r="L9" s="205" t="str">
        <f t="shared" si="6"/>
        <v>s'assurer d'un monde fonctionnel</v>
      </c>
      <c r="M9" s="20" t="s">
        <v>3</v>
      </c>
      <c r="N9" s="19" t="s">
        <v>0</v>
      </c>
      <c r="O9" s="214">
        <v>43687</v>
      </c>
      <c r="P9" s="213">
        <f t="shared" ca="1" si="10"/>
        <v>60</v>
      </c>
    </row>
    <row r="10" spans="1:16" x14ac:dyDescent="0.2">
      <c r="A10" s="992" t="str">
        <f t="shared" si="8"/>
        <v>B.r</v>
      </c>
      <c r="B10" s="1022" t="str">
        <f t="shared" si="0"/>
        <v>noir, rouge</v>
      </c>
      <c r="C10" s="23" t="s">
        <v>633</v>
      </c>
      <c r="D10" s="16" t="s">
        <v>637</v>
      </c>
      <c r="E10" s="457" t="str">
        <f t="shared" si="9"/>
        <v>R.b</v>
      </c>
      <c r="F10" s="1026" t="str">
        <f t="shared" si="1"/>
        <v>écouter ses envies</v>
      </c>
      <c r="G10" s="457" t="str">
        <f>A19</f>
        <v>G.u</v>
      </c>
      <c r="H10" s="357" t="str">
        <f t="shared" si="2"/>
        <v>accueillir la réalité</v>
      </c>
      <c r="I10" s="203" t="str">
        <f t="shared" si="3"/>
        <v>pouvoir</v>
      </c>
      <c r="J10" s="202" t="str">
        <f t="shared" si="4"/>
        <v>vivre dans un monde de compétition</v>
      </c>
      <c r="K10" s="203" t="str">
        <f t="shared" si="5"/>
        <v>obtenir</v>
      </c>
      <c r="L10" s="202" t="str">
        <f t="shared" si="6"/>
        <v>exaucer ses souhaits</v>
      </c>
      <c r="M10" s="9" t="s">
        <v>2</v>
      </c>
      <c r="N10" s="10" t="s">
        <v>4</v>
      </c>
      <c r="O10" s="207">
        <v>43670</v>
      </c>
      <c r="P10" s="208">
        <f t="shared" ca="1" si="10"/>
        <v>77</v>
      </c>
    </row>
    <row r="11" spans="1:16" x14ac:dyDescent="0.2">
      <c r="A11" s="992" t="str">
        <f t="shared" si="8"/>
        <v>B.g</v>
      </c>
      <c r="B11" s="1022" t="str">
        <f t="shared" si="0"/>
        <v>noir, vert</v>
      </c>
      <c r="C11" s="23" t="s">
        <v>709</v>
      </c>
      <c r="D11" s="16" t="s">
        <v>710</v>
      </c>
      <c r="E11" s="457" t="str">
        <f t="shared" si="9"/>
        <v>G.b</v>
      </c>
      <c r="F11" s="1026" t="str">
        <f t="shared" si="1"/>
        <v>agrandir son territoire</v>
      </c>
      <c r="G11" s="457" t="str">
        <f>A2</f>
        <v>W.u</v>
      </c>
      <c r="H11" s="357" t="str">
        <f t="shared" si="2"/>
        <v>assurer le présent</v>
      </c>
      <c r="I11" s="203" t="str">
        <f t="shared" si="3"/>
        <v>pouvoir</v>
      </c>
      <c r="J11" s="202" t="str">
        <f t="shared" si="4"/>
        <v>vivre dans un monde de compétition</v>
      </c>
      <c r="K11" s="203" t="str">
        <f t="shared" si="5"/>
        <v>prospérer</v>
      </c>
      <c r="L11" s="202" t="str">
        <f t="shared" si="6"/>
        <v>se développer à sa guise</v>
      </c>
      <c r="M11" s="9" t="s">
        <v>2</v>
      </c>
      <c r="N11" s="10" t="s">
        <v>5</v>
      </c>
      <c r="O11" s="207">
        <v>43689</v>
      </c>
      <c r="P11" s="208">
        <f t="shared" ca="1" si="10"/>
        <v>58</v>
      </c>
    </row>
    <row r="12" spans="1:16" x14ac:dyDescent="0.2">
      <c r="A12" s="992" t="str">
        <f t="shared" si="8"/>
        <v>B.w</v>
      </c>
      <c r="B12" s="1022" t="str">
        <f t="shared" si="0"/>
        <v>noir, blanc</v>
      </c>
      <c r="C12" s="23" t="s">
        <v>679</v>
      </c>
      <c r="D12" s="16" t="s">
        <v>678</v>
      </c>
      <c r="E12" s="457" t="str">
        <f t="shared" si="9"/>
        <v>W.b</v>
      </c>
      <c r="F12" s="1026" t="str">
        <f t="shared" si="1"/>
        <v>avoir un rôle</v>
      </c>
      <c r="G12" s="457" t="str">
        <f>A21</f>
        <v>G.r</v>
      </c>
      <c r="H12" s="357" t="str">
        <f t="shared" si="2"/>
        <v>vivre joyeux</v>
      </c>
      <c r="I12" s="203" t="str">
        <f t="shared" si="3"/>
        <v>pouvoir</v>
      </c>
      <c r="J12" s="202" t="str">
        <f t="shared" si="4"/>
        <v>vivre dans un monde de compétition</v>
      </c>
      <c r="K12" s="203" t="str">
        <f t="shared" si="5"/>
        <v>intégrer</v>
      </c>
      <c r="L12" s="202" t="str">
        <f t="shared" si="6"/>
        <v>disposer d'une place dans le système</v>
      </c>
      <c r="M12" s="9" t="s">
        <v>2</v>
      </c>
      <c r="N12" s="10" t="s">
        <v>0</v>
      </c>
      <c r="O12" s="207">
        <v>43687</v>
      </c>
      <c r="P12" s="208">
        <f t="shared" ca="1" si="10"/>
        <v>60</v>
      </c>
    </row>
    <row r="13" spans="1:16" s="941" customFormat="1" x14ac:dyDescent="0.2">
      <c r="A13" s="1021" t="str">
        <f t="shared" si="8"/>
        <v>B.u</v>
      </c>
      <c r="B13" s="1023" t="str">
        <f t="shared" si="0"/>
        <v>noir, bleu</v>
      </c>
      <c r="C13" s="14" t="s">
        <v>263</v>
      </c>
      <c r="D13" s="22" t="s">
        <v>592</v>
      </c>
      <c r="E13" s="940" t="str">
        <f t="shared" si="9"/>
        <v>U.b</v>
      </c>
      <c r="F13" s="1027" t="str">
        <f t="shared" si="1"/>
        <v>être performant</v>
      </c>
      <c r="G13" s="940" t="str">
        <f>A4</f>
        <v>W.r</v>
      </c>
      <c r="H13" s="358" t="str">
        <f t="shared" si="2"/>
        <v>protéger son cadre</v>
      </c>
      <c r="I13" s="204" t="str">
        <f t="shared" si="3"/>
        <v>pouvoir</v>
      </c>
      <c r="J13" s="205" t="str">
        <f t="shared" si="4"/>
        <v>vivre dans un monde de compétition</v>
      </c>
      <c r="K13" s="204" t="str">
        <f t="shared" si="5"/>
        <v>réussir</v>
      </c>
      <c r="L13" s="205" t="str">
        <f t="shared" si="6"/>
        <v>atteindre ses objectifs</v>
      </c>
      <c r="M13" s="20" t="s">
        <v>2</v>
      </c>
      <c r="N13" s="19" t="s">
        <v>3</v>
      </c>
      <c r="O13" s="214">
        <v>42684</v>
      </c>
      <c r="P13" s="213">
        <f t="shared" ca="1" si="10"/>
        <v>1063</v>
      </c>
    </row>
    <row r="14" spans="1:16" x14ac:dyDescent="0.2">
      <c r="A14" s="992" t="str">
        <f t="shared" si="8"/>
        <v>R.g</v>
      </c>
      <c r="B14" s="1022" t="str">
        <f t="shared" si="0"/>
        <v>rouge, vert</v>
      </c>
      <c r="C14" s="23" t="s">
        <v>683</v>
      </c>
      <c r="D14" s="16" t="s">
        <v>684</v>
      </c>
      <c r="E14" s="457" t="str">
        <f t="shared" si="9"/>
        <v>G.r</v>
      </c>
      <c r="F14" s="1026" t="str">
        <f t="shared" si="1"/>
        <v>vivre joyeux</v>
      </c>
      <c r="G14" s="457" t="str">
        <f>A3</f>
        <v>W.b</v>
      </c>
      <c r="H14" s="357" t="str">
        <f t="shared" si="2"/>
        <v>avoir un rôle</v>
      </c>
      <c r="I14" s="203" t="str">
        <f t="shared" si="3"/>
        <v>vibrer</v>
      </c>
      <c r="J14" s="202" t="str">
        <f t="shared" si="4"/>
        <v>vivre dans un monde d'opportunités</v>
      </c>
      <c r="K14" s="203" t="str">
        <f t="shared" si="5"/>
        <v>agir</v>
      </c>
      <c r="L14" s="202" t="str">
        <f t="shared" si="6"/>
        <v>vivre en mouvement</v>
      </c>
      <c r="M14" s="9" t="s">
        <v>4</v>
      </c>
      <c r="N14" s="10" t="s">
        <v>5</v>
      </c>
      <c r="O14" s="207">
        <v>43687</v>
      </c>
      <c r="P14" s="208">
        <f t="shared" ca="1" si="10"/>
        <v>60</v>
      </c>
    </row>
    <row r="15" spans="1:16" x14ac:dyDescent="0.2">
      <c r="A15" s="992" t="str">
        <f t="shared" si="8"/>
        <v>R.w</v>
      </c>
      <c r="B15" s="1022" t="str">
        <f t="shared" si="0"/>
        <v>rouge, blanc</v>
      </c>
      <c r="C15" s="23" t="s">
        <v>771</v>
      </c>
      <c r="D15" s="16" t="s">
        <v>594</v>
      </c>
      <c r="E15" s="457" t="str">
        <f t="shared" si="9"/>
        <v>W.r</v>
      </c>
      <c r="F15" s="1026" t="str">
        <f t="shared" si="1"/>
        <v>protéger son cadre</v>
      </c>
      <c r="G15" s="457" t="str">
        <f>A6</f>
        <v>U.b</v>
      </c>
      <c r="H15" s="357" t="str">
        <f t="shared" si="2"/>
        <v>être performant</v>
      </c>
      <c r="I15" s="203" t="str">
        <f t="shared" si="3"/>
        <v>vibrer</v>
      </c>
      <c r="J15" s="202" t="str">
        <f t="shared" si="4"/>
        <v>vivre dans un monde d'opportunités</v>
      </c>
      <c r="K15" s="203" t="str">
        <f t="shared" si="5"/>
        <v>s'engager</v>
      </c>
      <c r="L15" s="202" t="str">
        <f t="shared" si="6"/>
        <v>agir au nom de ce qui est grand</v>
      </c>
      <c r="M15" s="9" t="s">
        <v>4</v>
      </c>
      <c r="N15" s="10" t="s">
        <v>0</v>
      </c>
      <c r="O15" s="207">
        <v>43747</v>
      </c>
      <c r="P15" s="208">
        <f t="shared" ca="1" si="10"/>
        <v>0</v>
      </c>
    </row>
    <row r="16" spans="1:16" x14ac:dyDescent="0.2">
      <c r="A16" s="992" t="str">
        <f t="shared" si="8"/>
        <v>R.u</v>
      </c>
      <c r="B16" s="1022" t="str">
        <f t="shared" si="0"/>
        <v>rouge, bleu</v>
      </c>
      <c r="C16" s="23" t="s">
        <v>612</v>
      </c>
      <c r="D16" s="16" t="s">
        <v>662</v>
      </c>
      <c r="E16" s="457" t="str">
        <f t="shared" si="9"/>
        <v>U.r</v>
      </c>
      <c r="F16" s="1026" t="str">
        <f t="shared" si="1"/>
        <v>imaginer</v>
      </c>
      <c r="G16" s="457" t="str">
        <f>A5</f>
        <v>W.g</v>
      </c>
      <c r="H16" s="357" t="str">
        <f t="shared" si="2"/>
        <v>vivre dans sa tribu</v>
      </c>
      <c r="I16" s="203" t="str">
        <f t="shared" si="3"/>
        <v>vibrer</v>
      </c>
      <c r="J16" s="202" t="str">
        <f t="shared" si="4"/>
        <v>vivre dans un monde d'opportunités</v>
      </c>
      <c r="K16" s="203" t="str">
        <f t="shared" si="5"/>
        <v>penser</v>
      </c>
      <c r="L16" s="202" t="str">
        <f t="shared" si="6"/>
        <v>faire tournoyer les idées</v>
      </c>
      <c r="M16" s="9" t="s">
        <v>4</v>
      </c>
      <c r="N16" s="10" t="s">
        <v>3</v>
      </c>
      <c r="O16" s="207">
        <v>43687</v>
      </c>
      <c r="P16" s="208">
        <f t="shared" ca="1" si="10"/>
        <v>60</v>
      </c>
    </row>
    <row r="17" spans="1:16" s="941" customFormat="1" x14ac:dyDescent="0.2">
      <c r="A17" s="1021" t="str">
        <f t="shared" si="8"/>
        <v>R.b</v>
      </c>
      <c r="B17" s="1023" t="str">
        <f t="shared" si="0"/>
        <v>rouge, noir</v>
      </c>
      <c r="C17" s="14" t="s">
        <v>725</v>
      </c>
      <c r="D17" s="22" t="s">
        <v>726</v>
      </c>
      <c r="E17" s="940" t="str">
        <f t="shared" si="9"/>
        <v>B.r</v>
      </c>
      <c r="F17" s="1027" t="str">
        <f t="shared" si="1"/>
        <v>satisfaire ses désirs</v>
      </c>
      <c r="G17" s="940" t="str">
        <f>A8</f>
        <v>U.g</v>
      </c>
      <c r="H17" s="358" t="str">
        <f t="shared" si="2"/>
        <v>comprendre le monde</v>
      </c>
      <c r="I17" s="204" t="str">
        <f t="shared" si="3"/>
        <v>vibrer</v>
      </c>
      <c r="J17" s="205" t="str">
        <f t="shared" si="4"/>
        <v>vivre dans un monde d'opportunités</v>
      </c>
      <c r="K17" s="204" t="str">
        <f t="shared" si="5"/>
        <v>obtenir</v>
      </c>
      <c r="L17" s="205" t="str">
        <f t="shared" si="6"/>
        <v>exaucer ses souhaits</v>
      </c>
      <c r="M17" s="20" t="s">
        <v>4</v>
      </c>
      <c r="N17" s="19" t="s">
        <v>2</v>
      </c>
      <c r="O17" s="214">
        <v>43699</v>
      </c>
      <c r="P17" s="213">
        <f t="shared" ca="1" si="10"/>
        <v>48</v>
      </c>
    </row>
    <row r="18" spans="1:16" x14ac:dyDescent="0.2">
      <c r="A18" s="992" t="str">
        <f t="shared" si="8"/>
        <v>G.w</v>
      </c>
      <c r="B18" s="1022" t="str">
        <f t="shared" si="0"/>
        <v>vert, blanc</v>
      </c>
      <c r="C18" s="23" t="s">
        <v>676</v>
      </c>
      <c r="D18" s="16" t="s">
        <v>638</v>
      </c>
      <c r="E18" s="457" t="str">
        <f t="shared" si="9"/>
        <v>W.g</v>
      </c>
      <c r="F18" s="1026" t="str">
        <f t="shared" si="1"/>
        <v>vivre dans sa tribu</v>
      </c>
      <c r="G18" s="457" t="str">
        <f>A7</f>
        <v>U.r</v>
      </c>
      <c r="H18" s="357" t="str">
        <f t="shared" si="2"/>
        <v>imaginer</v>
      </c>
      <c r="I18" s="203" t="str">
        <f t="shared" si="3"/>
        <v>apprécier</v>
      </c>
      <c r="J18" s="202" t="str">
        <f t="shared" si="4"/>
        <v>vivre dans un monde de bonheur</v>
      </c>
      <c r="K18" s="203" t="str">
        <f t="shared" si="5"/>
        <v>s'entendre</v>
      </c>
      <c r="L18" s="202" t="str">
        <f t="shared" si="6"/>
        <v>cultiver ses relations</v>
      </c>
      <c r="M18" s="9" t="s">
        <v>5</v>
      </c>
      <c r="N18" s="10" t="s">
        <v>0</v>
      </c>
      <c r="O18" s="207">
        <v>43670</v>
      </c>
      <c r="P18" s="208">
        <f t="shared" ca="1" si="10"/>
        <v>77</v>
      </c>
    </row>
    <row r="19" spans="1:16" x14ac:dyDescent="0.2">
      <c r="A19" s="992" t="str">
        <f t="shared" si="8"/>
        <v>G.u</v>
      </c>
      <c r="B19" s="1022" t="str">
        <f t="shared" si="0"/>
        <v>vert, bleu</v>
      </c>
      <c r="C19" s="23" t="s">
        <v>281</v>
      </c>
      <c r="D19" s="16" t="s">
        <v>690</v>
      </c>
      <c r="E19" s="457" t="str">
        <f t="shared" si="9"/>
        <v>U.g</v>
      </c>
      <c r="F19" s="1026" t="str">
        <f t="shared" si="1"/>
        <v>comprendre le monde</v>
      </c>
      <c r="G19" s="457" t="str">
        <f>A10</f>
        <v>B.r</v>
      </c>
      <c r="H19" s="357" t="str">
        <f t="shared" si="2"/>
        <v>satisfaire ses désirs</v>
      </c>
      <c r="I19" s="203" t="str">
        <f t="shared" si="3"/>
        <v>apprécier</v>
      </c>
      <c r="J19" s="202" t="str">
        <f t="shared" si="4"/>
        <v>vivre dans un monde de bonheur</v>
      </c>
      <c r="K19" s="203" t="str">
        <f t="shared" si="5"/>
        <v>s'adapter</v>
      </c>
      <c r="L19" s="202" t="str">
        <f t="shared" si="6"/>
        <v>savoir vivre en toute facilité</v>
      </c>
      <c r="M19" s="9" t="s">
        <v>5</v>
      </c>
      <c r="N19" s="10" t="s">
        <v>3</v>
      </c>
      <c r="O19" s="207">
        <v>42985</v>
      </c>
      <c r="P19" s="208">
        <f t="shared" ca="1" si="10"/>
        <v>762</v>
      </c>
    </row>
    <row r="20" spans="1:16" x14ac:dyDescent="0.2">
      <c r="A20" s="992" t="str">
        <f t="shared" si="8"/>
        <v>G.b</v>
      </c>
      <c r="B20" s="1022" t="str">
        <f t="shared" si="0"/>
        <v>vert, noir</v>
      </c>
      <c r="C20" s="23" t="s">
        <v>731</v>
      </c>
      <c r="D20" s="16" t="s">
        <v>732</v>
      </c>
      <c r="E20" s="457" t="str">
        <f t="shared" si="9"/>
        <v>B.g</v>
      </c>
      <c r="F20" s="1026" t="str">
        <f t="shared" si="1"/>
        <v>accumuler les richesses</v>
      </c>
      <c r="G20" s="457" t="str">
        <f>A9</f>
        <v>U.w</v>
      </c>
      <c r="H20" s="357" t="str">
        <f t="shared" si="2"/>
        <v>préparer le futur</v>
      </c>
      <c r="I20" s="203" t="str">
        <f t="shared" si="3"/>
        <v>apprécier</v>
      </c>
      <c r="J20" s="202" t="str">
        <f t="shared" si="4"/>
        <v>vivre dans un monde de bonheur</v>
      </c>
      <c r="K20" s="203" t="str">
        <f t="shared" si="5"/>
        <v>prospérer</v>
      </c>
      <c r="L20" s="202" t="str">
        <f t="shared" si="6"/>
        <v>se développer à sa guise</v>
      </c>
      <c r="M20" s="9" t="s">
        <v>5</v>
      </c>
      <c r="N20" s="10" t="s">
        <v>2</v>
      </c>
      <c r="O20" s="207">
        <v>43699</v>
      </c>
      <c r="P20" s="208">
        <f t="shared" ca="1" si="10"/>
        <v>48</v>
      </c>
    </row>
    <row r="21" spans="1:16" x14ac:dyDescent="0.2">
      <c r="A21" s="992" t="str">
        <f t="shared" si="8"/>
        <v>G.r</v>
      </c>
      <c r="B21" s="1022" t="str">
        <f t="shared" si="0"/>
        <v>vert, rouge</v>
      </c>
      <c r="C21" s="23" t="s">
        <v>685</v>
      </c>
      <c r="D21" s="16" t="s">
        <v>682</v>
      </c>
      <c r="E21" s="457" t="str">
        <f t="shared" si="9"/>
        <v>R.g</v>
      </c>
      <c r="F21" s="1026" t="str">
        <f t="shared" si="1"/>
        <v>vivre vite</v>
      </c>
      <c r="G21" s="457" t="str">
        <f>A12</f>
        <v>B.w</v>
      </c>
      <c r="H21" s="357" t="str">
        <f t="shared" si="2"/>
        <v>avoir un statut</v>
      </c>
      <c r="I21" s="203" t="str">
        <f t="shared" si="3"/>
        <v>apprécier</v>
      </c>
      <c r="J21" s="202" t="str">
        <f t="shared" si="4"/>
        <v>vivre dans un monde de bonheur</v>
      </c>
      <c r="K21" s="203" t="str">
        <f t="shared" si="5"/>
        <v>agir</v>
      </c>
      <c r="L21" s="202" t="str">
        <f t="shared" si="6"/>
        <v>vivre en mouvement</v>
      </c>
      <c r="M21" s="9" t="s">
        <v>5</v>
      </c>
      <c r="N21" s="10" t="s">
        <v>4</v>
      </c>
      <c r="O21" s="207">
        <v>43687</v>
      </c>
      <c r="P21" s="208">
        <f t="shared" ca="1" si="10"/>
        <v>60</v>
      </c>
    </row>
    <row r="22" spans="1:16" hidden="1" x14ac:dyDescent="0.2">
      <c r="D22" s="68"/>
      <c r="E22" s="573"/>
      <c r="F22" s="1028"/>
      <c r="G22" s="571"/>
      <c r="H22" s="1031"/>
      <c r="I22" s="139"/>
      <c r="J22" s="187"/>
      <c r="K22" s="139"/>
      <c r="L22" s="187"/>
    </row>
  </sheetData>
  <conditionalFormatting sqref="A2:A21">
    <cfRule type="cellIs" dxfId="83" priority="61" stopIfTrue="1" operator="equal">
      <formula>"W.u"</formula>
    </cfRule>
    <cfRule type="cellIs" dxfId="82" priority="62" stopIfTrue="1" operator="equal">
      <formula>"W.b"</formula>
    </cfRule>
    <cfRule type="cellIs" dxfId="81" priority="63" stopIfTrue="1" operator="equal">
      <formula>"W.r"</formula>
    </cfRule>
    <cfRule type="cellIs" dxfId="80" priority="64" stopIfTrue="1" operator="equal">
      <formula>"W.g"</formula>
    </cfRule>
    <cfRule type="cellIs" dxfId="79" priority="65" stopIfTrue="1" operator="equal">
      <formula>"U.w"</formula>
    </cfRule>
    <cfRule type="cellIs" dxfId="78" priority="66" stopIfTrue="1" operator="equal">
      <formula>"U.b"</formula>
    </cfRule>
    <cfRule type="cellIs" dxfId="77" priority="67" stopIfTrue="1" operator="equal">
      <formula>"U.r"</formula>
    </cfRule>
    <cfRule type="cellIs" dxfId="76" priority="68" stopIfTrue="1" operator="equal">
      <formula>"U.g"</formula>
    </cfRule>
    <cfRule type="cellIs" dxfId="75" priority="69" stopIfTrue="1" operator="equal">
      <formula>"B.w"</formula>
    </cfRule>
    <cfRule type="cellIs" dxfId="74" priority="70" stopIfTrue="1" operator="equal">
      <formula>"B.u"</formula>
    </cfRule>
    <cfRule type="cellIs" dxfId="73" priority="71" stopIfTrue="1" operator="equal">
      <formula>"B.r"</formula>
    </cfRule>
    <cfRule type="cellIs" dxfId="72" priority="72" stopIfTrue="1" operator="equal">
      <formula>"B.g"</formula>
    </cfRule>
    <cfRule type="cellIs" dxfId="71" priority="73" stopIfTrue="1" operator="equal">
      <formula>"R.w"</formula>
    </cfRule>
    <cfRule type="cellIs" dxfId="70" priority="74" stopIfTrue="1" operator="equal">
      <formula>"R.u"</formula>
    </cfRule>
    <cfRule type="cellIs" dxfId="69" priority="75" stopIfTrue="1" operator="equal">
      <formula>"R.b"</formula>
    </cfRule>
    <cfRule type="cellIs" dxfId="68" priority="76" stopIfTrue="1" operator="equal">
      <formula>"R.g"</formula>
    </cfRule>
    <cfRule type="cellIs" dxfId="67" priority="77" stopIfTrue="1" operator="equal">
      <formula>"G.w"</formula>
    </cfRule>
    <cfRule type="cellIs" dxfId="66" priority="78" stopIfTrue="1" operator="equal">
      <formula>"G.u"</formula>
    </cfRule>
    <cfRule type="cellIs" dxfId="65" priority="79" stopIfTrue="1" operator="equal">
      <formula>"G.b"</formula>
    </cfRule>
    <cfRule type="cellIs" dxfId="64" priority="80" stopIfTrue="1" operator="equal">
      <formula>"G.r"</formula>
    </cfRule>
  </conditionalFormatting>
  <conditionalFormatting sqref="E2">
    <cfRule type="cellIs" dxfId="63" priority="41" stopIfTrue="1" operator="equal">
      <formula>"W.u"</formula>
    </cfRule>
    <cfRule type="cellIs" dxfId="62" priority="42" stopIfTrue="1" operator="equal">
      <formula>"W.b"</formula>
    </cfRule>
    <cfRule type="cellIs" dxfId="61" priority="43" stopIfTrue="1" operator="equal">
      <formula>"W.r"</formula>
    </cfRule>
    <cfRule type="cellIs" dxfId="60" priority="44" stopIfTrue="1" operator="equal">
      <formula>"W.g"</formula>
    </cfRule>
    <cfRule type="cellIs" dxfId="59" priority="45" stopIfTrue="1" operator="equal">
      <formula>"U.w"</formula>
    </cfRule>
    <cfRule type="cellIs" dxfId="58" priority="46" stopIfTrue="1" operator="equal">
      <formula>"U.b"</formula>
    </cfRule>
    <cfRule type="cellIs" dxfId="57" priority="47" stopIfTrue="1" operator="equal">
      <formula>"U.r"</formula>
    </cfRule>
    <cfRule type="cellIs" dxfId="56" priority="48" stopIfTrue="1" operator="equal">
      <formula>"U.g"</formula>
    </cfRule>
    <cfRule type="cellIs" dxfId="55" priority="49" stopIfTrue="1" operator="equal">
      <formula>"B.w"</formula>
    </cfRule>
    <cfRule type="cellIs" dxfId="54" priority="50" stopIfTrue="1" operator="equal">
      <formula>"B.u"</formula>
    </cfRule>
    <cfRule type="cellIs" dxfId="53" priority="51" stopIfTrue="1" operator="equal">
      <formula>"B.r"</formula>
    </cfRule>
    <cfRule type="cellIs" dxfId="52" priority="52" stopIfTrue="1" operator="equal">
      <formula>"B.g"</formula>
    </cfRule>
    <cfRule type="cellIs" dxfId="51" priority="53" stopIfTrue="1" operator="equal">
      <formula>"R.w"</formula>
    </cfRule>
    <cfRule type="cellIs" dxfId="50" priority="54" stopIfTrue="1" operator="equal">
      <formula>"R.u"</formula>
    </cfRule>
    <cfRule type="cellIs" dxfId="49" priority="55" stopIfTrue="1" operator="equal">
      <formula>"R.b"</formula>
    </cfRule>
    <cfRule type="cellIs" dxfId="48" priority="56" stopIfTrue="1" operator="equal">
      <formula>"R.g"</formula>
    </cfRule>
    <cfRule type="cellIs" dxfId="47" priority="57" stopIfTrue="1" operator="equal">
      <formula>"G.w"</formula>
    </cfRule>
    <cfRule type="cellIs" dxfId="46" priority="58" stopIfTrue="1" operator="equal">
      <formula>"G.u"</formula>
    </cfRule>
    <cfRule type="cellIs" dxfId="45" priority="59" stopIfTrue="1" operator="equal">
      <formula>"G.b"</formula>
    </cfRule>
    <cfRule type="cellIs" dxfId="44" priority="60" stopIfTrue="1" operator="equal">
      <formula>"G.r"</formula>
    </cfRule>
  </conditionalFormatting>
  <conditionalFormatting sqref="E3:E21">
    <cfRule type="cellIs" dxfId="43" priority="21" stopIfTrue="1" operator="equal">
      <formula>"W.u"</formula>
    </cfRule>
    <cfRule type="cellIs" dxfId="42" priority="22" stopIfTrue="1" operator="equal">
      <formula>"W.b"</formula>
    </cfRule>
    <cfRule type="cellIs" dxfId="41" priority="23" stopIfTrue="1" operator="equal">
      <formula>"W.r"</formula>
    </cfRule>
    <cfRule type="cellIs" dxfId="40" priority="24" stopIfTrue="1" operator="equal">
      <formula>"W.g"</formula>
    </cfRule>
    <cfRule type="cellIs" dxfId="39" priority="25" stopIfTrue="1" operator="equal">
      <formula>"U.w"</formula>
    </cfRule>
    <cfRule type="cellIs" dxfId="38" priority="26" stopIfTrue="1" operator="equal">
      <formula>"U.b"</formula>
    </cfRule>
    <cfRule type="cellIs" dxfId="37" priority="27" stopIfTrue="1" operator="equal">
      <formula>"U.r"</formula>
    </cfRule>
    <cfRule type="cellIs" dxfId="36" priority="28" stopIfTrue="1" operator="equal">
      <formula>"U.g"</formula>
    </cfRule>
    <cfRule type="cellIs" dxfId="35" priority="29" stopIfTrue="1" operator="equal">
      <formula>"B.w"</formula>
    </cfRule>
    <cfRule type="cellIs" dxfId="34" priority="30" stopIfTrue="1" operator="equal">
      <formula>"B.u"</formula>
    </cfRule>
    <cfRule type="cellIs" dxfId="33" priority="31" stopIfTrue="1" operator="equal">
      <formula>"B.r"</formula>
    </cfRule>
    <cfRule type="cellIs" dxfId="32" priority="32" stopIfTrue="1" operator="equal">
      <formula>"B.g"</formula>
    </cfRule>
    <cfRule type="cellIs" dxfId="31" priority="33" stopIfTrue="1" operator="equal">
      <formula>"R.w"</formula>
    </cfRule>
    <cfRule type="cellIs" dxfId="30" priority="34" stopIfTrue="1" operator="equal">
      <formula>"R.u"</formula>
    </cfRule>
    <cfRule type="cellIs" dxfId="29" priority="35" stopIfTrue="1" operator="equal">
      <formula>"R.b"</formula>
    </cfRule>
    <cfRule type="cellIs" dxfId="28" priority="36" stopIfTrue="1" operator="equal">
      <formula>"R.g"</formula>
    </cfRule>
    <cfRule type="cellIs" dxfId="27" priority="37" stopIfTrue="1" operator="equal">
      <formula>"G.w"</formula>
    </cfRule>
    <cfRule type="cellIs" dxfId="26" priority="38" stopIfTrue="1" operator="equal">
      <formula>"G.u"</formula>
    </cfRule>
    <cfRule type="cellIs" dxfId="25" priority="39" stopIfTrue="1" operator="equal">
      <formula>"G.b"</formula>
    </cfRule>
    <cfRule type="cellIs" dxfId="24" priority="40" stopIfTrue="1" operator="equal">
      <formula>"G.r"</formula>
    </cfRule>
  </conditionalFormatting>
  <conditionalFormatting sqref="G2:G21">
    <cfRule type="cellIs" dxfId="23" priority="1" stopIfTrue="1" operator="equal">
      <formula>"W.u"</formula>
    </cfRule>
    <cfRule type="cellIs" dxfId="22" priority="2" stopIfTrue="1" operator="equal">
      <formula>"W.b"</formula>
    </cfRule>
    <cfRule type="cellIs" dxfId="21" priority="3" stopIfTrue="1" operator="equal">
      <formula>"W.r"</formula>
    </cfRule>
    <cfRule type="cellIs" dxfId="20" priority="4" stopIfTrue="1" operator="equal">
      <formula>"W.g"</formula>
    </cfRule>
    <cfRule type="cellIs" dxfId="19" priority="5" stopIfTrue="1" operator="equal">
      <formula>"U.w"</formula>
    </cfRule>
    <cfRule type="cellIs" dxfId="18" priority="6" stopIfTrue="1" operator="equal">
      <formula>"U.b"</formula>
    </cfRule>
    <cfRule type="cellIs" dxfId="17" priority="7" stopIfTrue="1" operator="equal">
      <formula>"U.r"</formula>
    </cfRule>
    <cfRule type="cellIs" dxfId="16" priority="8" stopIfTrue="1" operator="equal">
      <formula>"U.g"</formula>
    </cfRule>
    <cfRule type="cellIs" dxfId="15" priority="9" stopIfTrue="1" operator="equal">
      <formula>"B.w"</formula>
    </cfRule>
    <cfRule type="cellIs" dxfId="14" priority="10" stopIfTrue="1" operator="equal">
      <formula>"B.u"</formula>
    </cfRule>
    <cfRule type="cellIs" dxfId="13" priority="11" stopIfTrue="1" operator="equal">
      <formula>"B.r"</formula>
    </cfRule>
    <cfRule type="cellIs" dxfId="12" priority="12" stopIfTrue="1" operator="equal">
      <formula>"B.g"</formula>
    </cfRule>
    <cfRule type="cellIs" dxfId="11" priority="13" stopIfTrue="1" operator="equal">
      <formula>"R.w"</formula>
    </cfRule>
    <cfRule type="cellIs" dxfId="10" priority="14" stopIfTrue="1" operator="equal">
      <formula>"R.u"</formula>
    </cfRule>
    <cfRule type="cellIs" dxfId="9" priority="15" stopIfTrue="1" operator="equal">
      <formula>"R.b"</formula>
    </cfRule>
    <cfRule type="cellIs" dxfId="8" priority="16" stopIfTrue="1" operator="equal">
      <formula>"R.g"</formula>
    </cfRule>
    <cfRule type="cellIs" dxfId="7" priority="17" stopIfTrue="1" operator="equal">
      <formula>"G.w"</formula>
    </cfRule>
    <cfRule type="cellIs" dxfId="6" priority="18" stopIfTrue="1" operator="equal">
      <formula>"G.u"</formula>
    </cfRule>
    <cfRule type="cellIs" dxfId="5" priority="19" stopIfTrue="1" operator="equal">
      <formula>"G.b"</formula>
    </cfRule>
    <cfRule type="cellIs" dxfId="4" priority="20" stopIfTrue="1" operator="equal">
      <formula>"G.r"</formula>
    </cfRule>
  </conditionalFormatting>
  <pageMargins left="0.7" right="0.7" top="0.75" bottom="0.75" header="0.3" footer="0.3"/>
  <pageSetup paperSize="9" orientation="portrait" r:id="rId1"/>
  <ignoredErrors>
    <ignoredError sqref="G2:G21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O22"/>
  <sheetViews>
    <sheetView zoomScaleNormal="100"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999" customWidth="1"/>
    <col min="2" max="2" width="12.7109375" style="1000" hidden="1" customWidth="1"/>
    <col min="3" max="3" width="28.5703125" style="2" customWidth="1"/>
    <col min="4" max="4" width="34.28515625" style="2" bestFit="1" customWidth="1"/>
    <col min="5" max="5" width="5.7109375" style="942" customWidth="1"/>
    <col min="6" max="6" width="21.42578125" style="1034" customWidth="1"/>
    <col min="7" max="7" width="5.7109375" style="963" customWidth="1"/>
    <col min="8" max="8" width="21.42578125" style="1033" customWidth="1"/>
    <col min="9" max="9" width="8" style="506" hidden="1" customWidth="1"/>
    <col min="10" max="10" width="26" style="215" hidden="1" customWidth="1"/>
    <col min="11" max="11" width="13.7109375" style="569" hidden="1" customWidth="1"/>
    <col min="12" max="12" width="30.42578125" style="215" hidden="1" customWidth="1"/>
    <col min="13" max="13" width="25.5703125" style="218" customWidth="1"/>
    <col min="14" max="14" width="2.85546875" style="37" hidden="1" customWidth="1"/>
    <col min="15" max="15" width="3.28515625" style="37" hidden="1" customWidth="1"/>
    <col min="16" max="18" width="3" style="217" hidden="1" customWidth="1"/>
    <col min="19" max="19" width="9" style="211" bestFit="1" customWidth="1"/>
    <col min="20" max="20" width="5" style="210" bestFit="1" customWidth="1"/>
    <col min="21" max="21" width="3.42578125" style="2" hidden="1" customWidth="1"/>
    <col min="22" max="22" width="29.42578125" style="2" hidden="1" customWidth="1"/>
    <col min="23" max="24" width="5" style="2" hidden="1" customWidth="1"/>
    <col min="25" max="25" width="2.85546875" style="2" hidden="1" customWidth="1"/>
    <col min="26" max="26" width="3.28515625" style="2" hidden="1" customWidth="1"/>
    <col min="27" max="28" width="0" style="2" hidden="1" customWidth="1"/>
    <col min="29" max="41" width="3.42578125" style="2" hidden="1" customWidth="1"/>
    <col min="42" max="16384" width="11.42578125" style="2" hidden="1"/>
  </cols>
  <sheetData>
    <row r="1" spans="1:21" s="206" customFormat="1" x14ac:dyDescent="0.2">
      <c r="A1" s="141" t="s">
        <v>352</v>
      </c>
      <c r="B1" s="994" t="s">
        <v>96</v>
      </c>
      <c r="C1" s="43" t="s">
        <v>353</v>
      </c>
      <c r="D1" s="44" t="s">
        <v>354</v>
      </c>
      <c r="E1" s="1055"/>
      <c r="F1" s="1025" t="s">
        <v>573</v>
      </c>
      <c r="G1" s="1056"/>
      <c r="H1" s="1030" t="s">
        <v>305</v>
      </c>
      <c r="I1" s="1057" t="s">
        <v>32</v>
      </c>
      <c r="J1" s="1058"/>
      <c r="K1" s="189" t="s">
        <v>195</v>
      </c>
      <c r="L1" s="1058"/>
      <c r="M1" s="1059" t="s">
        <v>196</v>
      </c>
      <c r="N1" s="43" t="s">
        <v>32</v>
      </c>
      <c r="O1" s="43" t="s">
        <v>59</v>
      </c>
      <c r="P1" s="1060"/>
      <c r="Q1" s="1060"/>
      <c r="R1" s="1060"/>
      <c r="S1" s="982"/>
      <c r="T1" s="143">
        <f ca="1">AVERAGE(T2:T31)</f>
        <v>108.9</v>
      </c>
    </row>
    <row r="2" spans="1:21" x14ac:dyDescent="0.2">
      <c r="A2" s="1035" t="str">
        <f t="shared" ref="A2:A21" si="0">usrCode(N2&amp;"/"&amp;O2)</f>
        <v>W/u</v>
      </c>
      <c r="B2" s="995" t="str">
        <f t="shared" ref="B2:B21" si="1">VLOOKUP(N2,_Lib1,2,FALSE)&amp;", "&amp;VLOOKUP("/"&amp;O2,_Lib01,2,FALSE)</f>
        <v>blanc, non-bleu</v>
      </c>
      <c r="C2" s="13" t="s">
        <v>712</v>
      </c>
      <c r="D2" s="16" t="s">
        <v>713</v>
      </c>
      <c r="E2" s="943" t="str">
        <f t="shared" ref="E2:E21" si="2">usrCode(O2&amp;"/"&amp;N2)</f>
        <v>U/w</v>
      </c>
      <c r="F2" s="1026" t="str">
        <f t="shared" ref="F2:F21" si="3">VLOOKUP(E2,LibProfils,4,FALSE)</f>
        <v>inventer</v>
      </c>
      <c r="G2" s="944" t="str">
        <f>usrCode(R2&amp;"/"&amp;N2)</f>
        <v>B/w</v>
      </c>
      <c r="H2" s="357" t="str">
        <f t="shared" ref="H2:H21" si="4">VLOOKUP(G2,LibProfils,4,FALSE)</f>
        <v>posséder</v>
      </c>
      <c r="I2" s="505" t="str">
        <f t="shared" ref="I2:I21" si="5">VLOOKUP(usrCode(N2),LibProfils,4,FALSE)</f>
        <v>appartenir</v>
      </c>
      <c r="J2" s="202" t="str">
        <f t="shared" ref="J2:J21" si="6">VLOOKUP(N2,LibProfils,5,FALSE)</f>
        <v>vivre en société</v>
      </c>
      <c r="K2" s="201" t="str">
        <f t="shared" ref="K2:K21" si="7">VLOOKUP(usrCode("/"&amp;O2),LibProfils,4,FALSE)</f>
        <v>être</v>
      </c>
      <c r="L2" s="202" t="str">
        <f t="shared" ref="L2:L21" si="8">VLOOKUP("/"&amp;O2,LibProfils,5,FALSE)</f>
        <v>vivre sans pensées superflues</v>
      </c>
      <c r="M2" s="165" t="str">
        <f t="shared" ref="M2:M21" si="9">VLOOKUP(usrCode(N2&amp;P2),LibProfils,4,FALSE)&amp;", "&amp;VLOOKUP(usrCode(N2&amp;Q2),LibProfils,4,FALSE)&amp;", "&amp;VLOOKUP(usrCode(N2&amp;R2),LibProfils,4,FALSE)</f>
        <v>s'entendre, s'engager, intégrer</v>
      </c>
      <c r="N2" s="155" t="s">
        <v>0</v>
      </c>
      <c r="O2" s="41" t="s">
        <v>3</v>
      </c>
      <c r="P2" s="161" t="s">
        <v>5</v>
      </c>
      <c r="Q2" s="161" t="s">
        <v>4</v>
      </c>
      <c r="R2" s="161" t="s">
        <v>2</v>
      </c>
      <c r="S2" s="211">
        <v>43689</v>
      </c>
      <c r="T2" s="208">
        <f t="shared" ref="T2:T6" ca="1" si="10">TODAY()-S2</f>
        <v>58</v>
      </c>
    </row>
    <row r="3" spans="1:21" x14ac:dyDescent="0.2">
      <c r="A3" s="1036" t="str">
        <f t="shared" si="0"/>
        <v>W/b</v>
      </c>
      <c r="B3" s="995" t="str">
        <f t="shared" si="1"/>
        <v>blanc, non-noir</v>
      </c>
      <c r="C3" s="13" t="s">
        <v>475</v>
      </c>
      <c r="D3" s="16" t="s">
        <v>743</v>
      </c>
      <c r="E3" s="944" t="str">
        <f t="shared" si="2"/>
        <v>B/w</v>
      </c>
      <c r="F3" s="1026" t="str">
        <f t="shared" si="3"/>
        <v>posséder</v>
      </c>
      <c r="G3" s="947" t="str">
        <f>usrCode(O3&amp;"/"&amp;R3)</f>
        <v>B/u</v>
      </c>
      <c r="H3" s="357" t="str">
        <f t="shared" si="4"/>
        <v>consommer</v>
      </c>
      <c r="I3" s="505" t="str">
        <f t="shared" si="5"/>
        <v>appartenir</v>
      </c>
      <c r="J3" s="202" t="str">
        <f t="shared" si="6"/>
        <v>vivre en société</v>
      </c>
      <c r="K3" s="201" t="str">
        <f t="shared" si="7"/>
        <v>cohabiter</v>
      </c>
      <c r="L3" s="202" t="str">
        <f t="shared" si="8"/>
        <v>vivre dans un monde de non-compétition</v>
      </c>
      <c r="M3" s="165" t="str">
        <f t="shared" si="9"/>
        <v>s'entendre, s'engager, structurer</v>
      </c>
      <c r="N3" s="155" t="s">
        <v>0</v>
      </c>
      <c r="O3" s="94" t="s">
        <v>2</v>
      </c>
      <c r="P3" s="161" t="s">
        <v>5</v>
      </c>
      <c r="Q3" s="161" t="s">
        <v>4</v>
      </c>
      <c r="R3" s="161" t="s">
        <v>3</v>
      </c>
      <c r="S3" s="211">
        <v>43670</v>
      </c>
      <c r="T3" s="208">
        <f t="shared" ca="1" si="10"/>
        <v>77</v>
      </c>
    </row>
    <row r="4" spans="1:21" x14ac:dyDescent="0.2">
      <c r="A4" s="1037" t="str">
        <f t="shared" si="0"/>
        <v>W/r</v>
      </c>
      <c r="B4" s="995" t="str">
        <f t="shared" si="1"/>
        <v>blanc, non-rouge</v>
      </c>
      <c r="C4" s="13" t="s">
        <v>674</v>
      </c>
      <c r="D4" s="16" t="s">
        <v>711</v>
      </c>
      <c r="E4" s="945" t="str">
        <f t="shared" si="2"/>
        <v>R/w</v>
      </c>
      <c r="F4" s="1026" t="str">
        <f t="shared" si="3"/>
        <v>s'émanciper</v>
      </c>
      <c r="G4" s="962" t="str">
        <f>usrCode(O4&amp;"/"&amp;R4)</f>
        <v>R/g</v>
      </c>
      <c r="H4" s="357" t="str">
        <f t="shared" si="4"/>
        <v>se propulser</v>
      </c>
      <c r="I4" s="505" t="str">
        <f t="shared" si="5"/>
        <v>appartenir</v>
      </c>
      <c r="J4" s="202" t="str">
        <f t="shared" si="6"/>
        <v>vivre en société</v>
      </c>
      <c r="K4" s="201" t="str">
        <f t="shared" si="7"/>
        <v>se raisonner</v>
      </c>
      <c r="L4" s="202" t="str">
        <f t="shared" si="8"/>
        <v>vivre dans un monde de raison</v>
      </c>
      <c r="M4" s="165" t="str">
        <f t="shared" si="9"/>
        <v>structurer, intégrer, s'entendre</v>
      </c>
      <c r="N4" s="155" t="s">
        <v>0</v>
      </c>
      <c r="O4" s="41" t="s">
        <v>4</v>
      </c>
      <c r="P4" s="161" t="s">
        <v>3</v>
      </c>
      <c r="Q4" s="161" t="s">
        <v>2</v>
      </c>
      <c r="R4" s="161" t="s">
        <v>5</v>
      </c>
      <c r="S4" s="211">
        <v>43689</v>
      </c>
      <c r="T4" s="208">
        <f t="shared" ca="1" si="10"/>
        <v>58</v>
      </c>
    </row>
    <row r="5" spans="1:21" s="206" customFormat="1" x14ac:dyDescent="0.2">
      <c r="A5" s="1038" t="str">
        <f t="shared" si="0"/>
        <v>W/g</v>
      </c>
      <c r="B5" s="1054" t="str">
        <f t="shared" si="1"/>
        <v>blanc, non-vert</v>
      </c>
      <c r="C5" s="14" t="s">
        <v>721</v>
      </c>
      <c r="D5" s="22" t="s">
        <v>714</v>
      </c>
      <c r="E5" s="964" t="str">
        <f t="shared" si="2"/>
        <v>G/w</v>
      </c>
      <c r="F5" s="1027" t="str">
        <f t="shared" si="3"/>
        <v>s'ébattre</v>
      </c>
      <c r="G5" s="965" t="str">
        <f t="shared" ref="G5" si="11">usrCode(R5&amp;"/"&amp;N5)</f>
        <v>R/w</v>
      </c>
      <c r="H5" s="358" t="str">
        <f t="shared" si="4"/>
        <v>s'émanciper</v>
      </c>
      <c r="I5" s="507" t="str">
        <f t="shared" si="5"/>
        <v>appartenir</v>
      </c>
      <c r="J5" s="205" t="str">
        <f t="shared" si="6"/>
        <v>vivre en société</v>
      </c>
      <c r="K5" s="568" t="str">
        <f t="shared" si="7"/>
        <v>se contraindre</v>
      </c>
      <c r="L5" s="205" t="str">
        <f t="shared" si="8"/>
        <v>vivre dans un monde sous contrôle</v>
      </c>
      <c r="M5" s="166" t="str">
        <f t="shared" si="9"/>
        <v>structurer, intégrer, s'engager</v>
      </c>
      <c r="N5" s="156" t="s">
        <v>0</v>
      </c>
      <c r="O5" s="40" t="s">
        <v>5</v>
      </c>
      <c r="P5" s="162" t="s">
        <v>3</v>
      </c>
      <c r="Q5" s="162" t="s">
        <v>2</v>
      </c>
      <c r="R5" s="162" t="s">
        <v>4</v>
      </c>
      <c r="S5" s="212">
        <v>43700</v>
      </c>
      <c r="T5" s="213">
        <f t="shared" ca="1" si="10"/>
        <v>47</v>
      </c>
    </row>
    <row r="6" spans="1:21" x14ac:dyDescent="0.2">
      <c r="A6" s="1039" t="str">
        <f t="shared" si="0"/>
        <v>U/b</v>
      </c>
      <c r="B6" s="995" t="str">
        <f t="shared" si="1"/>
        <v>bleu, non-noir</v>
      </c>
      <c r="C6" s="13" t="s">
        <v>577</v>
      </c>
      <c r="D6" s="16" t="s">
        <v>687</v>
      </c>
      <c r="E6" s="947" t="str">
        <f t="shared" si="2"/>
        <v>B/u</v>
      </c>
      <c r="F6" s="1026" t="str">
        <f t="shared" si="3"/>
        <v>consommer</v>
      </c>
      <c r="G6" s="948" t="str">
        <f>usrCode(R6&amp;"/"&amp;N6)</f>
        <v>R/u</v>
      </c>
      <c r="H6" s="357" t="str">
        <f t="shared" si="4"/>
        <v>s'engager</v>
      </c>
      <c r="I6" s="505" t="str">
        <f t="shared" si="5"/>
        <v>savoir</v>
      </c>
      <c r="J6" s="202" t="str">
        <f t="shared" si="6"/>
        <v>vivre dans un monde d'intelligence</v>
      </c>
      <c r="K6" s="201" t="str">
        <f t="shared" si="7"/>
        <v>cohabiter</v>
      </c>
      <c r="L6" s="202" t="str">
        <f t="shared" si="8"/>
        <v>vivre dans un monde de non-compétition</v>
      </c>
      <c r="M6" s="165" t="str">
        <f t="shared" si="9"/>
        <v>structurer, s'adapter, penser</v>
      </c>
      <c r="N6" s="155" t="s">
        <v>3</v>
      </c>
      <c r="O6" s="41" t="s">
        <v>2</v>
      </c>
      <c r="P6" s="163" t="s">
        <v>0</v>
      </c>
      <c r="Q6" s="163" t="s">
        <v>5</v>
      </c>
      <c r="R6" s="163" t="s">
        <v>4</v>
      </c>
      <c r="S6" s="211">
        <v>43670</v>
      </c>
      <c r="T6" s="208">
        <f t="shared" ca="1" si="10"/>
        <v>77</v>
      </c>
      <c r="U6" s="138"/>
    </row>
    <row r="7" spans="1:21" x14ac:dyDescent="0.2">
      <c r="A7" s="1040" t="str">
        <f t="shared" si="0"/>
        <v>U/r</v>
      </c>
      <c r="B7" s="995" t="str">
        <f t="shared" si="1"/>
        <v>bleu, non-rouge</v>
      </c>
      <c r="C7" s="13" t="s">
        <v>575</v>
      </c>
      <c r="D7" s="16" t="s">
        <v>767</v>
      </c>
      <c r="E7" s="948" t="str">
        <f t="shared" si="2"/>
        <v>R/u</v>
      </c>
      <c r="F7" s="1026" t="str">
        <f t="shared" si="3"/>
        <v>s'engager</v>
      </c>
      <c r="G7" s="951" t="str">
        <f>usrCode(O7&amp;"/"&amp;R7)</f>
        <v>R/b</v>
      </c>
      <c r="H7" s="357" t="str">
        <f t="shared" si="4"/>
        <v>se connecter</v>
      </c>
      <c r="I7" s="505" t="str">
        <f t="shared" si="5"/>
        <v>savoir</v>
      </c>
      <c r="J7" s="202" t="str">
        <f t="shared" si="6"/>
        <v>vivre dans un monde d'intelligence</v>
      </c>
      <c r="K7" s="201" t="str">
        <f t="shared" si="7"/>
        <v>se raisonner</v>
      </c>
      <c r="L7" s="202" t="str">
        <f t="shared" si="8"/>
        <v>vivre dans un monde de raison</v>
      </c>
      <c r="M7" s="165" t="str">
        <f t="shared" si="9"/>
        <v>structurer, s'adapter, réussir</v>
      </c>
      <c r="N7" s="155" t="s">
        <v>3</v>
      </c>
      <c r="O7" s="41" t="s">
        <v>4</v>
      </c>
      <c r="P7" s="163" t="s">
        <v>0</v>
      </c>
      <c r="Q7" s="163" t="s">
        <v>5</v>
      </c>
      <c r="R7" s="163" t="s">
        <v>2</v>
      </c>
      <c r="S7" s="211">
        <v>43305</v>
      </c>
      <c r="T7" s="208">
        <f t="shared" ref="T7:T21" ca="1" si="12">TODAY()-S7</f>
        <v>442</v>
      </c>
    </row>
    <row r="8" spans="1:21" x14ac:dyDescent="0.2">
      <c r="A8" s="1041" t="str">
        <f t="shared" si="0"/>
        <v>U/g</v>
      </c>
      <c r="B8" s="995" t="str">
        <f t="shared" si="1"/>
        <v>bleu, non-vert</v>
      </c>
      <c r="C8" s="13" t="s">
        <v>156</v>
      </c>
      <c r="D8" s="16" t="s">
        <v>707</v>
      </c>
      <c r="E8" s="949" t="str">
        <f t="shared" si="2"/>
        <v>G/u</v>
      </c>
      <c r="F8" s="1026" t="str">
        <f t="shared" si="3"/>
        <v>exister</v>
      </c>
      <c r="G8" s="946" t="str">
        <f>usrCode(O8&amp;"/"&amp;R8)</f>
        <v>G/w</v>
      </c>
      <c r="H8" s="357" t="str">
        <f t="shared" si="4"/>
        <v>s'ébattre</v>
      </c>
      <c r="I8" s="505" t="str">
        <f t="shared" si="5"/>
        <v>savoir</v>
      </c>
      <c r="J8" s="202" t="str">
        <f t="shared" si="6"/>
        <v>vivre dans un monde d'intelligence</v>
      </c>
      <c r="K8" s="201" t="str">
        <f t="shared" si="7"/>
        <v>se contraindre</v>
      </c>
      <c r="L8" s="202" t="str">
        <f t="shared" si="8"/>
        <v>vivre dans un monde sous contrôle</v>
      </c>
      <c r="M8" s="165" t="str">
        <f t="shared" si="9"/>
        <v>réussir, penser, structurer</v>
      </c>
      <c r="N8" s="155" t="s">
        <v>3</v>
      </c>
      <c r="O8" s="41" t="s">
        <v>5</v>
      </c>
      <c r="P8" s="163" t="s">
        <v>2</v>
      </c>
      <c r="Q8" s="163" t="s">
        <v>4</v>
      </c>
      <c r="R8" s="163" t="s">
        <v>0</v>
      </c>
      <c r="S8" s="211">
        <v>43689</v>
      </c>
      <c r="T8" s="208">
        <f t="shared" ca="1" si="12"/>
        <v>58</v>
      </c>
      <c r="U8" s="138"/>
    </row>
    <row r="9" spans="1:21" s="206" customFormat="1" x14ac:dyDescent="0.2">
      <c r="A9" s="1042" t="str">
        <f t="shared" si="0"/>
        <v>U/w</v>
      </c>
      <c r="B9" s="1054" t="str">
        <f t="shared" si="1"/>
        <v>bleu, non-blanc</v>
      </c>
      <c r="C9" s="14" t="s">
        <v>754</v>
      </c>
      <c r="D9" s="22" t="s">
        <v>504</v>
      </c>
      <c r="E9" s="966" t="str">
        <f t="shared" si="2"/>
        <v>W/u</v>
      </c>
      <c r="F9" s="1027" t="str">
        <f t="shared" si="3"/>
        <v>conserver</v>
      </c>
      <c r="G9" s="967" t="str">
        <f t="shared" ref="G9" si="13">usrCode(R9&amp;"/"&amp;N9)</f>
        <v>G/u</v>
      </c>
      <c r="H9" s="358" t="str">
        <f t="shared" si="4"/>
        <v>exister</v>
      </c>
      <c r="I9" s="507" t="str">
        <f t="shared" si="5"/>
        <v>savoir</v>
      </c>
      <c r="J9" s="205" t="str">
        <f t="shared" si="6"/>
        <v>vivre dans un monde d'intelligence</v>
      </c>
      <c r="K9" s="568" t="str">
        <f t="shared" si="7"/>
        <v>vagabonder</v>
      </c>
      <c r="L9" s="205" t="str">
        <f t="shared" si="8"/>
        <v>vivre en marge de la société</v>
      </c>
      <c r="M9" s="166" t="str">
        <f t="shared" si="9"/>
        <v>réussir, penser, s'adapter</v>
      </c>
      <c r="N9" s="156" t="s">
        <v>3</v>
      </c>
      <c r="O9" s="40" t="s">
        <v>0</v>
      </c>
      <c r="P9" s="162" t="s">
        <v>2</v>
      </c>
      <c r="Q9" s="162" t="s">
        <v>4</v>
      </c>
      <c r="R9" s="162" t="s">
        <v>5</v>
      </c>
      <c r="S9" s="212">
        <v>43721</v>
      </c>
      <c r="T9" s="213">
        <f t="shared" ca="1" si="12"/>
        <v>26</v>
      </c>
    </row>
    <row r="10" spans="1:21" x14ac:dyDescent="0.2">
      <c r="A10" s="1043" t="str">
        <f t="shared" si="0"/>
        <v>B/r</v>
      </c>
      <c r="B10" s="995" t="str">
        <f t="shared" si="1"/>
        <v>noir, non-rouge</v>
      </c>
      <c r="C10" s="13" t="s">
        <v>760</v>
      </c>
      <c r="D10" s="16" t="s">
        <v>761</v>
      </c>
      <c r="E10" s="951" t="str">
        <f t="shared" si="2"/>
        <v>R/b</v>
      </c>
      <c r="F10" s="1026" t="str">
        <f t="shared" si="3"/>
        <v>se connecter</v>
      </c>
      <c r="G10" s="952" t="str">
        <f>usrCode(R10&amp;"/"&amp;N10)</f>
        <v>G/b</v>
      </c>
      <c r="H10" s="357" t="str">
        <f t="shared" si="4"/>
        <v>coopérer</v>
      </c>
      <c r="I10" s="505" t="str">
        <f t="shared" si="5"/>
        <v>pouvoir</v>
      </c>
      <c r="J10" s="202" t="str">
        <f t="shared" si="6"/>
        <v>vivre dans un monde de compétition</v>
      </c>
      <c r="K10" s="201" t="str">
        <f t="shared" si="7"/>
        <v>se raisonner</v>
      </c>
      <c r="L10" s="202" t="str">
        <f t="shared" si="8"/>
        <v>vivre dans un monde de raison</v>
      </c>
      <c r="M10" s="165" t="str">
        <f t="shared" si="9"/>
        <v>réussir, intégrer, prospérer</v>
      </c>
      <c r="N10" s="155" t="s">
        <v>2</v>
      </c>
      <c r="O10" s="41" t="s">
        <v>4</v>
      </c>
      <c r="P10" s="163" t="s">
        <v>3</v>
      </c>
      <c r="Q10" s="163" t="s">
        <v>0</v>
      </c>
      <c r="R10" s="163" t="s">
        <v>5</v>
      </c>
      <c r="S10" s="211">
        <v>43721</v>
      </c>
      <c r="T10" s="208">
        <f t="shared" ca="1" si="12"/>
        <v>26</v>
      </c>
    </row>
    <row r="11" spans="1:21" x14ac:dyDescent="0.2">
      <c r="A11" s="1044" t="str">
        <f t="shared" si="0"/>
        <v>B/g</v>
      </c>
      <c r="B11" s="995" t="str">
        <f t="shared" si="1"/>
        <v>noir, non-vert</v>
      </c>
      <c r="C11" s="13" t="s">
        <v>574</v>
      </c>
      <c r="D11" s="16" t="s">
        <v>719</v>
      </c>
      <c r="E11" s="952" t="str">
        <f t="shared" si="2"/>
        <v>G/b</v>
      </c>
      <c r="F11" s="1026" t="str">
        <f t="shared" si="3"/>
        <v>coopérer</v>
      </c>
      <c r="G11" s="955" t="str">
        <f>usrCode(O11&amp;"/"&amp;R11)</f>
        <v>G/r</v>
      </c>
      <c r="H11" s="357" t="str">
        <f t="shared" si="4"/>
        <v>soigner</v>
      </c>
      <c r="I11" s="505" t="str">
        <f t="shared" si="5"/>
        <v>pouvoir</v>
      </c>
      <c r="J11" s="202" t="str">
        <f t="shared" si="6"/>
        <v>vivre dans un monde de compétition</v>
      </c>
      <c r="K11" s="201" t="str">
        <f t="shared" si="7"/>
        <v>se contraindre</v>
      </c>
      <c r="L11" s="202" t="str">
        <f t="shared" si="8"/>
        <v>vivre dans un monde sous contrôle</v>
      </c>
      <c r="M11" s="165" t="str">
        <f t="shared" si="9"/>
        <v>réussir, intégrer, obtenir</v>
      </c>
      <c r="N11" s="155" t="s">
        <v>2</v>
      </c>
      <c r="O11" s="41" t="s">
        <v>5</v>
      </c>
      <c r="P11" s="163" t="s">
        <v>3</v>
      </c>
      <c r="Q11" s="163" t="s">
        <v>0</v>
      </c>
      <c r="R11" s="163" t="s">
        <v>4</v>
      </c>
      <c r="S11" s="211">
        <v>43689</v>
      </c>
      <c r="T11" s="208">
        <f t="shared" ca="1" si="12"/>
        <v>58</v>
      </c>
    </row>
    <row r="12" spans="1:21" x14ac:dyDescent="0.2">
      <c r="A12" s="1045" t="str">
        <f t="shared" si="0"/>
        <v>B/w</v>
      </c>
      <c r="B12" s="995" t="str">
        <f t="shared" si="1"/>
        <v>noir, non-blanc</v>
      </c>
      <c r="C12" s="13" t="s">
        <v>745</v>
      </c>
      <c r="D12" s="16" t="s">
        <v>747</v>
      </c>
      <c r="E12" s="953" t="str">
        <f t="shared" si="2"/>
        <v>W/b</v>
      </c>
      <c r="F12" s="1026" t="str">
        <f t="shared" si="3"/>
        <v>œuvrer</v>
      </c>
      <c r="G12" s="950" t="str">
        <f>usrCode(O12&amp;"/"&amp;R12)</f>
        <v>W/u</v>
      </c>
      <c r="H12" s="357" t="str">
        <f t="shared" si="4"/>
        <v>conserver</v>
      </c>
      <c r="I12" s="505" t="str">
        <f t="shared" si="5"/>
        <v>pouvoir</v>
      </c>
      <c r="J12" s="202" t="str">
        <f t="shared" si="6"/>
        <v>vivre dans un monde de compétition</v>
      </c>
      <c r="K12" s="201" t="str">
        <f t="shared" si="7"/>
        <v>vagabonder</v>
      </c>
      <c r="L12" s="202" t="str">
        <f t="shared" si="8"/>
        <v>vivre en marge de la société</v>
      </c>
      <c r="M12" s="165" t="str">
        <f t="shared" si="9"/>
        <v>obtenir, prospérer, réussir</v>
      </c>
      <c r="N12" s="155" t="s">
        <v>2</v>
      </c>
      <c r="O12" s="41" t="s">
        <v>0</v>
      </c>
      <c r="P12" s="163" t="s">
        <v>4</v>
      </c>
      <c r="Q12" s="163" t="s">
        <v>5</v>
      </c>
      <c r="R12" s="163" t="s">
        <v>3</v>
      </c>
      <c r="S12" s="211">
        <v>43720</v>
      </c>
      <c r="T12" s="208">
        <f t="shared" ca="1" si="12"/>
        <v>27</v>
      </c>
    </row>
    <row r="13" spans="1:21" s="206" customFormat="1" x14ac:dyDescent="0.2">
      <c r="A13" s="1046" t="str">
        <f t="shared" si="0"/>
        <v>B/u</v>
      </c>
      <c r="B13" s="1054" t="str">
        <f t="shared" si="1"/>
        <v>noir, non-bleu</v>
      </c>
      <c r="C13" s="14" t="s">
        <v>746</v>
      </c>
      <c r="D13" s="22" t="s">
        <v>748</v>
      </c>
      <c r="E13" s="968" t="str">
        <f t="shared" si="2"/>
        <v>U/b</v>
      </c>
      <c r="F13" s="1027" t="str">
        <f t="shared" si="3"/>
        <v>élaborer</v>
      </c>
      <c r="G13" s="969" t="str">
        <f t="shared" ref="G13" si="14">usrCode(R13&amp;"/"&amp;N13)</f>
        <v>W/b</v>
      </c>
      <c r="H13" s="358" t="str">
        <f t="shared" si="4"/>
        <v>œuvrer</v>
      </c>
      <c r="I13" s="507" t="str">
        <f t="shared" si="5"/>
        <v>pouvoir</v>
      </c>
      <c r="J13" s="205" t="str">
        <f t="shared" si="6"/>
        <v>vivre dans un monde de compétition</v>
      </c>
      <c r="K13" s="568" t="str">
        <f t="shared" si="7"/>
        <v>être</v>
      </c>
      <c r="L13" s="205" t="str">
        <f t="shared" si="8"/>
        <v>vivre sans pensées superflues</v>
      </c>
      <c r="M13" s="166" t="str">
        <f t="shared" si="9"/>
        <v>obtenir, prospérer, intégrer</v>
      </c>
      <c r="N13" s="156" t="s">
        <v>2</v>
      </c>
      <c r="O13" s="40" t="s">
        <v>3</v>
      </c>
      <c r="P13" s="162" t="s">
        <v>4</v>
      </c>
      <c r="Q13" s="162" t="s">
        <v>5</v>
      </c>
      <c r="R13" s="162" t="s">
        <v>0</v>
      </c>
      <c r="S13" s="212">
        <v>43720</v>
      </c>
      <c r="T13" s="213">
        <f t="shared" ca="1" si="12"/>
        <v>27</v>
      </c>
      <c r="U13" s="970"/>
    </row>
    <row r="14" spans="1:21" x14ac:dyDescent="0.2">
      <c r="A14" s="1047" t="str">
        <f t="shared" si="0"/>
        <v>R/g</v>
      </c>
      <c r="B14" s="995" t="str">
        <f t="shared" si="1"/>
        <v>rouge, non-vert</v>
      </c>
      <c r="C14" s="13" t="s">
        <v>759</v>
      </c>
      <c r="D14" s="16" t="s">
        <v>593</v>
      </c>
      <c r="E14" s="955" t="str">
        <f t="shared" si="2"/>
        <v>G/r</v>
      </c>
      <c r="F14" s="1026" t="str">
        <f t="shared" si="3"/>
        <v>soigner</v>
      </c>
      <c r="G14" s="956" t="str">
        <f>usrCode(R14&amp;"/"&amp;N14)</f>
        <v>W/r</v>
      </c>
      <c r="H14" s="357" t="str">
        <f t="shared" si="4"/>
        <v>obtempérer</v>
      </c>
      <c r="I14" s="505" t="str">
        <f t="shared" si="5"/>
        <v>vibrer</v>
      </c>
      <c r="J14" s="202" t="str">
        <f t="shared" si="6"/>
        <v>vivre dans un monde d'opportunités</v>
      </c>
      <c r="K14" s="201" t="str">
        <f t="shared" si="7"/>
        <v>se contraindre</v>
      </c>
      <c r="L14" s="202" t="str">
        <f t="shared" si="8"/>
        <v>vivre dans un monde sous contrôle</v>
      </c>
      <c r="M14" s="165" t="str">
        <f t="shared" si="9"/>
        <v>obtenir, penser, s'engager</v>
      </c>
      <c r="N14" s="155" t="s">
        <v>4</v>
      </c>
      <c r="O14" s="41" t="s">
        <v>5</v>
      </c>
      <c r="P14" s="163" t="s">
        <v>2</v>
      </c>
      <c r="Q14" s="163" t="s">
        <v>3</v>
      </c>
      <c r="R14" s="163" t="s">
        <v>0</v>
      </c>
      <c r="S14" s="211">
        <v>43250</v>
      </c>
      <c r="T14" s="208">
        <f t="shared" ca="1" si="12"/>
        <v>497</v>
      </c>
      <c r="U14" s="138"/>
    </row>
    <row r="15" spans="1:21" x14ac:dyDescent="0.2">
      <c r="A15" s="1048" t="str">
        <f t="shared" si="0"/>
        <v>R/w</v>
      </c>
      <c r="B15" s="995" t="str">
        <f t="shared" si="1"/>
        <v>rouge, non-blanc</v>
      </c>
      <c r="C15" s="13" t="s">
        <v>758</v>
      </c>
      <c r="D15" s="16" t="s">
        <v>744</v>
      </c>
      <c r="E15" s="956" t="str">
        <f t="shared" si="2"/>
        <v>W/r</v>
      </c>
      <c r="F15" s="1026" t="str">
        <f t="shared" si="3"/>
        <v>obtempérer</v>
      </c>
      <c r="G15" s="959" t="str">
        <f>usrCode(O15&amp;"/"&amp;R15)</f>
        <v>W/g</v>
      </c>
      <c r="H15" s="357" t="str">
        <f t="shared" si="4"/>
        <v>cadrer</v>
      </c>
      <c r="I15" s="505" t="str">
        <f t="shared" si="5"/>
        <v>vibrer</v>
      </c>
      <c r="J15" s="202" t="str">
        <f t="shared" si="6"/>
        <v>vivre dans un monde d'opportunités</v>
      </c>
      <c r="K15" s="201" t="str">
        <f t="shared" si="7"/>
        <v>vagabonder</v>
      </c>
      <c r="L15" s="202" t="str">
        <f t="shared" si="8"/>
        <v>vivre en marge de la société</v>
      </c>
      <c r="M15" s="165" t="str">
        <f t="shared" si="9"/>
        <v>obtenir, penser, agir</v>
      </c>
      <c r="N15" s="155" t="s">
        <v>4</v>
      </c>
      <c r="O15" s="41" t="s">
        <v>0</v>
      </c>
      <c r="P15" s="163" t="s">
        <v>2</v>
      </c>
      <c r="Q15" s="163" t="s">
        <v>3</v>
      </c>
      <c r="R15" s="163" t="s">
        <v>5</v>
      </c>
      <c r="S15" s="211">
        <v>43294</v>
      </c>
      <c r="T15" s="208">
        <f t="shared" ca="1" si="12"/>
        <v>453</v>
      </c>
    </row>
    <row r="16" spans="1:21" x14ac:dyDescent="0.2">
      <c r="A16" s="1049" t="str">
        <f t="shared" si="0"/>
        <v>R/u</v>
      </c>
      <c r="B16" s="995" t="str">
        <f t="shared" si="1"/>
        <v>rouge, non-bleu</v>
      </c>
      <c r="C16" s="13" t="s">
        <v>757</v>
      </c>
      <c r="D16" s="16" t="s">
        <v>768</v>
      </c>
      <c r="E16" s="957" t="str">
        <f t="shared" si="2"/>
        <v>U/r</v>
      </c>
      <c r="F16" s="1026" t="str">
        <f t="shared" si="3"/>
        <v>raisonner</v>
      </c>
      <c r="G16" s="954" t="str">
        <f>usrCode(O16&amp;"/"&amp;R16)</f>
        <v>U/b</v>
      </c>
      <c r="H16" s="357" t="str">
        <f t="shared" si="4"/>
        <v>élaborer</v>
      </c>
      <c r="I16" s="505" t="str">
        <f t="shared" si="5"/>
        <v>vibrer</v>
      </c>
      <c r="J16" s="202" t="str">
        <f t="shared" si="6"/>
        <v>vivre dans un monde d'opportunités</v>
      </c>
      <c r="K16" s="201" t="str">
        <f t="shared" si="7"/>
        <v>être</v>
      </c>
      <c r="L16" s="202" t="str">
        <f t="shared" si="8"/>
        <v>vivre sans pensées superflues</v>
      </c>
      <c r="M16" s="165" t="str">
        <f t="shared" si="9"/>
        <v>agir, s'engager, obtenir</v>
      </c>
      <c r="N16" s="155" t="s">
        <v>4</v>
      </c>
      <c r="O16" s="41" t="s">
        <v>3</v>
      </c>
      <c r="P16" s="163" t="s">
        <v>5</v>
      </c>
      <c r="Q16" s="163" t="s">
        <v>0</v>
      </c>
      <c r="R16" s="163" t="s">
        <v>2</v>
      </c>
      <c r="S16" s="211">
        <v>43689</v>
      </c>
      <c r="T16" s="208">
        <f t="shared" ca="1" si="12"/>
        <v>58</v>
      </c>
    </row>
    <row r="17" spans="1:21" s="206" customFormat="1" x14ac:dyDescent="0.2">
      <c r="A17" s="1050" t="str">
        <f t="shared" si="0"/>
        <v>R/b</v>
      </c>
      <c r="B17" s="1054" t="str">
        <f t="shared" si="1"/>
        <v>rouge, non-noir</v>
      </c>
      <c r="C17" s="14" t="s">
        <v>756</v>
      </c>
      <c r="D17" s="22" t="s">
        <v>769</v>
      </c>
      <c r="E17" s="971" t="str">
        <f t="shared" si="2"/>
        <v>B/r</v>
      </c>
      <c r="F17" s="1027" t="str">
        <f t="shared" si="3"/>
        <v>régir</v>
      </c>
      <c r="G17" s="972" t="str">
        <f t="shared" ref="G17" si="15">usrCode(R17&amp;"/"&amp;N17)</f>
        <v>U/r</v>
      </c>
      <c r="H17" s="358" t="str">
        <f t="shared" si="4"/>
        <v>raisonner</v>
      </c>
      <c r="I17" s="507" t="str">
        <f t="shared" si="5"/>
        <v>vibrer</v>
      </c>
      <c r="J17" s="205" t="str">
        <f t="shared" si="6"/>
        <v>vivre dans un monde d'opportunités</v>
      </c>
      <c r="K17" s="568" t="str">
        <f t="shared" si="7"/>
        <v>cohabiter</v>
      </c>
      <c r="L17" s="205" t="str">
        <f t="shared" si="8"/>
        <v>vivre dans un monde de non-compétition</v>
      </c>
      <c r="M17" s="166" t="str">
        <f t="shared" si="9"/>
        <v>agir, s'engager, penser</v>
      </c>
      <c r="N17" s="156" t="s">
        <v>4</v>
      </c>
      <c r="O17" s="40" t="s">
        <v>2</v>
      </c>
      <c r="P17" s="162" t="s">
        <v>5</v>
      </c>
      <c r="Q17" s="162" t="s">
        <v>0</v>
      </c>
      <c r="R17" s="162" t="s">
        <v>3</v>
      </c>
      <c r="S17" s="212">
        <v>43721</v>
      </c>
      <c r="T17" s="213">
        <f t="shared" ca="1" si="12"/>
        <v>26</v>
      </c>
      <c r="U17" s="970"/>
    </row>
    <row r="18" spans="1:21" x14ac:dyDescent="0.2">
      <c r="A18" s="1051" t="str">
        <f t="shared" si="0"/>
        <v>G/w</v>
      </c>
      <c r="B18" s="995" t="str">
        <f t="shared" si="1"/>
        <v>vert, non-blanc</v>
      </c>
      <c r="C18" s="13" t="s">
        <v>772</v>
      </c>
      <c r="D18" s="16" t="s">
        <v>773</v>
      </c>
      <c r="E18" s="959" t="str">
        <f t="shared" si="2"/>
        <v>W/g</v>
      </c>
      <c r="F18" s="1026" t="str">
        <f t="shared" si="3"/>
        <v>cadrer</v>
      </c>
      <c r="G18" s="960" t="str">
        <f>usrCode(R18&amp;"/"&amp;N18)</f>
        <v>U/g</v>
      </c>
      <c r="H18" s="357" t="str">
        <f t="shared" si="4"/>
        <v>améliorer</v>
      </c>
      <c r="I18" s="505" t="str">
        <f t="shared" si="5"/>
        <v>apprécier</v>
      </c>
      <c r="J18" s="202" t="str">
        <f t="shared" si="6"/>
        <v>vivre dans un monde de bonheur</v>
      </c>
      <c r="K18" s="201" t="str">
        <f t="shared" si="7"/>
        <v>vagabonder</v>
      </c>
      <c r="L18" s="202" t="str">
        <f t="shared" si="8"/>
        <v>vivre en marge de la société</v>
      </c>
      <c r="M18" s="165" t="str">
        <f t="shared" si="9"/>
        <v>agir, prospérer, s'adapter</v>
      </c>
      <c r="N18" s="155" t="s">
        <v>5</v>
      </c>
      <c r="O18" s="41" t="s">
        <v>0</v>
      </c>
      <c r="P18" s="163" t="s">
        <v>4</v>
      </c>
      <c r="Q18" s="163" t="s">
        <v>2</v>
      </c>
      <c r="R18" s="163" t="s">
        <v>3</v>
      </c>
      <c r="S18" s="211">
        <v>43747</v>
      </c>
      <c r="T18" s="208">
        <f t="shared" ca="1" si="12"/>
        <v>0</v>
      </c>
    </row>
    <row r="19" spans="1:21" x14ac:dyDescent="0.2">
      <c r="A19" s="1052" t="str">
        <f t="shared" si="0"/>
        <v>G/u</v>
      </c>
      <c r="B19" s="995" t="str">
        <f t="shared" si="1"/>
        <v>vert, non-bleu</v>
      </c>
      <c r="C19" s="13" t="s">
        <v>576</v>
      </c>
      <c r="D19" s="16" t="s">
        <v>639</v>
      </c>
      <c r="E19" s="960" t="str">
        <f t="shared" si="2"/>
        <v>U/g</v>
      </c>
      <c r="F19" s="1026" t="str">
        <f t="shared" si="3"/>
        <v>améliorer</v>
      </c>
      <c r="G19" s="943" t="str">
        <f>usrCode(O19&amp;"/"&amp;R19)</f>
        <v>U/w</v>
      </c>
      <c r="H19" s="357" t="str">
        <f t="shared" si="4"/>
        <v>inventer</v>
      </c>
      <c r="I19" s="505" t="str">
        <f t="shared" si="5"/>
        <v>apprécier</v>
      </c>
      <c r="J19" s="202" t="str">
        <f t="shared" si="6"/>
        <v>vivre dans un monde de bonheur</v>
      </c>
      <c r="K19" s="201" t="str">
        <f t="shared" si="7"/>
        <v>être</v>
      </c>
      <c r="L19" s="202" t="str">
        <f t="shared" si="8"/>
        <v>vivre sans pensées superflues</v>
      </c>
      <c r="M19" s="165" t="str">
        <f t="shared" si="9"/>
        <v>agir, prospérer, s'entendre</v>
      </c>
      <c r="N19" s="155" t="s">
        <v>5</v>
      </c>
      <c r="O19" s="41" t="s">
        <v>3</v>
      </c>
      <c r="P19" s="163" t="s">
        <v>4</v>
      </c>
      <c r="Q19" s="163" t="s">
        <v>2</v>
      </c>
      <c r="R19" s="163" t="s">
        <v>0</v>
      </c>
      <c r="S19" s="211">
        <v>43670</v>
      </c>
      <c r="T19" s="208">
        <f t="shared" ca="1" si="12"/>
        <v>77</v>
      </c>
    </row>
    <row r="20" spans="1:21" x14ac:dyDescent="0.2">
      <c r="A20" s="1053" t="str">
        <f t="shared" si="0"/>
        <v>G/b</v>
      </c>
      <c r="B20" s="995" t="str">
        <f t="shared" si="1"/>
        <v>vert, non-noir</v>
      </c>
      <c r="C20" s="13" t="s">
        <v>472</v>
      </c>
      <c r="D20" s="16" t="s">
        <v>691</v>
      </c>
      <c r="E20" s="961" t="str">
        <f t="shared" si="2"/>
        <v>B/g</v>
      </c>
      <c r="F20" s="1026" t="str">
        <f t="shared" si="3"/>
        <v>précéder</v>
      </c>
      <c r="G20" s="958" t="str">
        <f>usrCode(O20&amp;"/"&amp;R20)</f>
        <v>B/r</v>
      </c>
      <c r="H20" s="357" t="str">
        <f t="shared" si="4"/>
        <v>régir</v>
      </c>
      <c r="I20" s="505" t="str">
        <f t="shared" si="5"/>
        <v>apprécier</v>
      </c>
      <c r="J20" s="202" t="str">
        <f t="shared" si="6"/>
        <v>vivre dans un monde de bonheur</v>
      </c>
      <c r="K20" s="201" t="str">
        <f t="shared" si="7"/>
        <v>cohabiter</v>
      </c>
      <c r="L20" s="202" t="str">
        <f t="shared" si="8"/>
        <v>vivre dans un monde de non-compétition</v>
      </c>
      <c r="M20" s="165" t="str">
        <f t="shared" si="9"/>
        <v>s'entendre, s'adapter, agir</v>
      </c>
      <c r="N20" s="155" t="s">
        <v>5</v>
      </c>
      <c r="O20" s="41" t="s">
        <v>2</v>
      </c>
      <c r="P20" s="163" t="s">
        <v>0</v>
      </c>
      <c r="Q20" s="163" t="s">
        <v>3</v>
      </c>
      <c r="R20" s="163" t="s">
        <v>4</v>
      </c>
      <c r="S20" s="211">
        <v>43687</v>
      </c>
      <c r="T20" s="208">
        <f t="shared" ca="1" si="12"/>
        <v>60</v>
      </c>
    </row>
    <row r="21" spans="1:21" s="1096" customFormat="1" x14ac:dyDescent="0.2">
      <c r="A21" s="1093" t="str">
        <f t="shared" si="0"/>
        <v>G/r</v>
      </c>
      <c r="B21" s="995" t="str">
        <f t="shared" si="1"/>
        <v>vert, non-rouge</v>
      </c>
      <c r="C21" s="23" t="s">
        <v>753</v>
      </c>
      <c r="D21" s="16" t="s">
        <v>752</v>
      </c>
      <c r="E21" s="962" t="str">
        <f t="shared" si="2"/>
        <v>R/g</v>
      </c>
      <c r="F21" s="1026" t="str">
        <f t="shared" si="3"/>
        <v>se propulser</v>
      </c>
      <c r="G21" s="961" t="str">
        <f t="shared" ref="G21" si="16">usrCode(R21&amp;"/"&amp;N21)</f>
        <v>B/g</v>
      </c>
      <c r="H21" s="357" t="str">
        <f t="shared" si="4"/>
        <v>précéder</v>
      </c>
      <c r="I21" s="1094" t="str">
        <f t="shared" si="5"/>
        <v>apprécier</v>
      </c>
      <c r="J21" s="202" t="str">
        <f t="shared" si="6"/>
        <v>vivre dans un monde de bonheur</v>
      </c>
      <c r="K21" s="1095" t="str">
        <f t="shared" si="7"/>
        <v>se raisonner</v>
      </c>
      <c r="L21" s="202" t="str">
        <f t="shared" si="8"/>
        <v>vivre dans un monde de raison</v>
      </c>
      <c r="M21" s="165" t="str">
        <f t="shared" si="9"/>
        <v>s'entendre, s'adapter, prospérer</v>
      </c>
      <c r="N21" s="155" t="s">
        <v>5</v>
      </c>
      <c r="O21" s="41" t="s">
        <v>4</v>
      </c>
      <c r="P21" s="163" t="s">
        <v>0</v>
      </c>
      <c r="Q21" s="163" t="s">
        <v>3</v>
      </c>
      <c r="R21" s="163" t="s">
        <v>2</v>
      </c>
      <c r="S21" s="211">
        <v>43721</v>
      </c>
      <c r="T21" s="222">
        <f t="shared" ca="1" si="12"/>
        <v>26</v>
      </c>
    </row>
    <row r="22" spans="1:21" hidden="1" x14ac:dyDescent="0.2">
      <c r="M22" s="216"/>
    </row>
  </sheetData>
  <pageMargins left="0.7" right="0.7" top="0.75" bottom="0.75" header="0.3" footer="0.3"/>
  <pageSetup paperSize="9" orientation="portrait" r:id="rId1"/>
  <ignoredErrors>
    <ignoredError sqref="G2:G2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3"/>
  </sheetPr>
  <dimension ref="A1:X31"/>
  <sheetViews>
    <sheetView workbookViewId="0">
      <pane ySplit="1" topLeftCell="A2" activePane="bottomLeft" state="frozenSplit"/>
      <selection pane="bottomLeft" activeCell="D2" sqref="D2"/>
    </sheetView>
  </sheetViews>
  <sheetFormatPr baseColWidth="10" defaultColWidth="0" defaultRowHeight="12.75" zeroHeight="1" x14ac:dyDescent="0.2"/>
  <cols>
    <col min="1" max="1" width="8.7109375" style="170" customWidth="1"/>
    <col min="2" max="2" width="16.28515625" style="1014" hidden="1" customWidth="1"/>
    <col min="3" max="3" width="42.85546875" style="144" customWidth="1"/>
    <col min="4" max="4" width="42.85546875" style="142" customWidth="1"/>
    <col min="5" max="5" width="1.85546875" style="142" customWidth="1"/>
    <col min="6" max="6" width="7.42578125" style="247" hidden="1" customWidth="1"/>
    <col min="7" max="7" width="6.42578125" style="370" bestFit="1" customWidth="1"/>
    <col min="8" max="8" width="28.42578125" style="371" customWidth="1"/>
    <col min="9" max="9" width="7.85546875" style="193" hidden="1" customWidth="1"/>
    <col min="10" max="10" width="10.140625" style="197" hidden="1" customWidth="1"/>
    <col min="11" max="12" width="20.85546875" style="379" hidden="1" customWidth="1"/>
    <col min="13" max="13" width="27.85546875" style="1092" hidden="1" customWidth="1"/>
    <col min="14" max="14" width="28" style="197" hidden="1" customWidth="1"/>
    <col min="15" max="17" width="3" style="79" hidden="1" customWidth="1"/>
    <col min="18" max="19" width="3.85546875" style="79" hidden="1" customWidth="1"/>
    <col min="20" max="20" width="9" bestFit="1" customWidth="1"/>
    <col min="21" max="21" width="5" bestFit="1" customWidth="1"/>
    <col min="22" max="24" width="0" hidden="1" customWidth="1"/>
    <col min="25" max="16384" width="11.42578125" hidden="1"/>
  </cols>
  <sheetData>
    <row r="1" spans="1:21" s="42" customFormat="1" ht="12.75" customHeight="1" x14ac:dyDescent="0.2">
      <c r="A1" s="1062" t="s">
        <v>340</v>
      </c>
      <c r="B1" s="994" t="s">
        <v>85</v>
      </c>
      <c r="C1" s="42" t="s">
        <v>341</v>
      </c>
      <c r="D1" s="141" t="s">
        <v>342</v>
      </c>
      <c r="E1" s="141"/>
      <c r="F1" s="246" t="s">
        <v>144</v>
      </c>
      <c r="G1" s="369"/>
      <c r="H1" s="356" t="s">
        <v>343</v>
      </c>
      <c r="I1" s="245">
        <v>1</v>
      </c>
      <c r="J1" s="194">
        <v>123</v>
      </c>
      <c r="K1" s="376" t="s">
        <v>315</v>
      </c>
      <c r="L1" s="376" t="s">
        <v>316</v>
      </c>
      <c r="M1" s="188" t="s">
        <v>289</v>
      </c>
      <c r="N1" s="194" t="s">
        <v>290</v>
      </c>
      <c r="O1" s="42" t="s">
        <v>61</v>
      </c>
      <c r="P1" s="42" t="s">
        <v>140</v>
      </c>
      <c r="Q1" s="42" t="s">
        <v>141</v>
      </c>
      <c r="R1" s="42" t="s">
        <v>142</v>
      </c>
      <c r="S1" s="42" t="s">
        <v>143</v>
      </c>
      <c r="U1" s="143">
        <f ca="1">AVERAGE(U2:U31)</f>
        <v>515.6</v>
      </c>
    </row>
    <row r="2" spans="1:21" x14ac:dyDescent="0.2">
      <c r="A2" s="663" t="str">
        <f t="shared" ref="A2:A31" si="0">O2&amp;"."&amp;LOWER(usrCode(P2&amp;Q2))</f>
        <v>W.rg</v>
      </c>
      <c r="B2" s="995" t="str">
        <f t="shared" ref="B2:B31" si="1">VLOOKUP(O2,_Lib1,2,FALSE)&amp;", non-"&amp;VLOOKUP(usrCode(R2&amp;S2),_Lib2,2,FALSE)</f>
        <v>blanc, non-bleu-noir</v>
      </c>
      <c r="C2" s="13" t="s">
        <v>624</v>
      </c>
      <c r="D2" s="16" t="s">
        <v>620</v>
      </c>
      <c r="E2" s="16">
        <f t="shared" ref="E2:E31" si="2">VLOOKUP(A2,LibProfils,8,FALSE)</f>
        <v>1</v>
      </c>
      <c r="F2" s="1061" t="str">
        <f t="shared" ref="F2:F31" si="3">O2&amp;"-"&amp;usrCode(P2&amp;Q2)&amp;"-"&amp;usrCode(R2&amp;S2)</f>
        <v>W-RG-UB</v>
      </c>
      <c r="G2" s="365" t="str">
        <f t="shared" ref="G2:G31" si="4">usrCode(S2&amp;R2&amp;"/"&amp;O2)</f>
        <v>UB/w</v>
      </c>
      <c r="H2" s="357" t="str">
        <f t="shared" ref="H2:H31" si="5">VLOOKUP(G2,LibProfils,4,FALSE)</f>
        <v>suivre ses plans</v>
      </c>
      <c r="I2" s="191" t="str">
        <f t="shared" ref="I2:I31" si="6">VLOOKUP(usrCode(O2),LibProfils,4,FALSE)</f>
        <v>appartenir</v>
      </c>
      <c r="J2" s="195" t="str">
        <f t="shared" ref="J2:J31" si="7">VLOOKUP(usrCode(O2&amp;P2&amp;Q2),LibProfils,4,FALSE)</f>
        <v>participer</v>
      </c>
      <c r="K2" s="377" t="str">
        <f t="shared" ref="K2:K31" si="8">VLOOKUP(O2&amp;"."&amp;P2,LibProfils,4,FALSE)</f>
        <v>protéger son cadre</v>
      </c>
      <c r="L2" s="377" t="str">
        <f t="shared" ref="L2:L31" si="9">VLOOKUP(O2&amp;"."&amp;Q2,LibProfils,4,FALSE)</f>
        <v>vivre dans sa tribu</v>
      </c>
      <c r="M2" s="190" t="str">
        <f t="shared" ref="M2:M31" si="10">VLOOKUP(usrCode(O2&amp;"/"&amp;R2),LibProfils,5,FALSE)</f>
        <v>conserver les traditions</v>
      </c>
      <c r="N2" s="195" t="str">
        <f t="shared" ref="N2:N31" si="11">VLOOKUP(usrCode(O2&amp;"/"&amp;S2),LibProfils,5,FALSE)</f>
        <v>œuvrer pour la société</v>
      </c>
      <c r="O2" s="219" t="s">
        <v>0</v>
      </c>
      <c r="P2" s="219" t="s">
        <v>4</v>
      </c>
      <c r="Q2" s="219" t="s">
        <v>5</v>
      </c>
      <c r="R2" s="219" t="s">
        <v>3</v>
      </c>
      <c r="S2" s="219" t="s">
        <v>2</v>
      </c>
      <c r="T2" s="207">
        <v>43605</v>
      </c>
      <c r="U2" s="208">
        <f t="shared" ref="U2:U31" ca="1" si="12">TODAY()-T2</f>
        <v>142</v>
      </c>
    </row>
    <row r="3" spans="1:21" x14ac:dyDescent="0.2">
      <c r="A3" s="663" t="str">
        <f t="shared" si="0"/>
        <v>W.bg</v>
      </c>
      <c r="B3" s="995" t="str">
        <f t="shared" si="1"/>
        <v>blanc, non-bleu-rouge</v>
      </c>
      <c r="C3" s="13" t="s">
        <v>673</v>
      </c>
      <c r="D3" s="16" t="s">
        <v>621</v>
      </c>
      <c r="E3" s="16">
        <f t="shared" si="2"/>
        <v>1</v>
      </c>
      <c r="F3" s="148" t="str">
        <f t="shared" si="3"/>
        <v>W-BG-UR</v>
      </c>
      <c r="G3" s="365" t="str">
        <f t="shared" si="4"/>
        <v>UR/w</v>
      </c>
      <c r="H3" s="357" t="str">
        <f t="shared" si="5"/>
        <v>suivre ses idées</v>
      </c>
      <c r="I3" s="185" t="str">
        <f t="shared" si="6"/>
        <v>appartenir</v>
      </c>
      <c r="J3" s="195" t="str">
        <f t="shared" si="7"/>
        <v>s'intégrer</v>
      </c>
      <c r="K3" s="377" t="str">
        <f t="shared" si="8"/>
        <v>avoir un rôle</v>
      </c>
      <c r="L3" s="377" t="str">
        <f t="shared" si="9"/>
        <v>vivre dans sa tribu</v>
      </c>
      <c r="M3" s="190" t="str">
        <f t="shared" si="10"/>
        <v>conserver les traditions</v>
      </c>
      <c r="N3" s="195" t="str">
        <f t="shared" si="11"/>
        <v>suivre les règles à la lettre</v>
      </c>
      <c r="O3" s="219" t="s">
        <v>0</v>
      </c>
      <c r="P3" s="219" t="s">
        <v>2</v>
      </c>
      <c r="Q3" s="219" t="s">
        <v>5</v>
      </c>
      <c r="R3" s="219" t="s">
        <v>3</v>
      </c>
      <c r="S3" s="219" t="s">
        <v>4</v>
      </c>
      <c r="T3" s="207">
        <v>43671</v>
      </c>
      <c r="U3" s="208">
        <f t="shared" ca="1" si="12"/>
        <v>76</v>
      </c>
    </row>
    <row r="4" spans="1:21" x14ac:dyDescent="0.2">
      <c r="A4" s="663" t="str">
        <f t="shared" si="0"/>
        <v>W.br</v>
      </c>
      <c r="B4" s="995" t="str">
        <f t="shared" si="1"/>
        <v>blanc, non-vert-bleu</v>
      </c>
      <c r="C4" s="13" t="s">
        <v>515</v>
      </c>
      <c r="D4" s="16" t="s">
        <v>512</v>
      </c>
      <c r="E4" s="16">
        <f t="shared" si="2"/>
        <v>1</v>
      </c>
      <c r="F4" s="148" t="str">
        <f t="shared" si="3"/>
        <v>W-BR-GU</v>
      </c>
      <c r="G4" s="365" t="str">
        <f t="shared" si="4"/>
        <v>GU/w</v>
      </c>
      <c r="H4" s="357" t="str">
        <f t="shared" si="5"/>
        <v>être ingénieux</v>
      </c>
      <c r="I4" s="185" t="str">
        <f t="shared" si="6"/>
        <v>appartenir</v>
      </c>
      <c r="J4" s="195" t="str">
        <f t="shared" si="7"/>
        <v>diriger</v>
      </c>
      <c r="K4" s="377" t="str">
        <f t="shared" si="8"/>
        <v>avoir un rôle</v>
      </c>
      <c r="L4" s="377" t="str">
        <f t="shared" si="9"/>
        <v>protéger son cadre</v>
      </c>
      <c r="M4" s="190" t="str">
        <f t="shared" si="10"/>
        <v>conserver les traditions</v>
      </c>
      <c r="N4" s="195" t="str">
        <f t="shared" si="11"/>
        <v>apporter de la rigueur au monde</v>
      </c>
      <c r="O4" s="219" t="s">
        <v>0</v>
      </c>
      <c r="P4" s="219" t="s">
        <v>2</v>
      </c>
      <c r="Q4" s="219" t="s">
        <v>4</v>
      </c>
      <c r="R4" s="219" t="s">
        <v>3</v>
      </c>
      <c r="S4" s="219" t="s">
        <v>5</v>
      </c>
      <c r="T4" s="207">
        <v>43269</v>
      </c>
      <c r="U4" s="208">
        <f t="shared" ca="1" si="12"/>
        <v>478</v>
      </c>
    </row>
    <row r="5" spans="1:21" x14ac:dyDescent="0.2">
      <c r="A5" s="663" t="str">
        <f t="shared" si="0"/>
        <v>W.gu</v>
      </c>
      <c r="B5" s="995" t="str">
        <f t="shared" si="1"/>
        <v>blanc, non-noir-rouge</v>
      </c>
      <c r="C5" s="13" t="s">
        <v>650</v>
      </c>
      <c r="D5" s="16" t="s">
        <v>655</v>
      </c>
      <c r="E5" s="16">
        <f t="shared" si="2"/>
        <v>1</v>
      </c>
      <c r="F5" s="148" t="str">
        <f t="shared" si="3"/>
        <v>W-GU-BR</v>
      </c>
      <c r="G5" s="365" t="str">
        <f t="shared" si="4"/>
        <v>BR/w</v>
      </c>
      <c r="H5" s="357" t="str">
        <f t="shared" si="5"/>
        <v>être tout-puissant -BR</v>
      </c>
      <c r="I5" s="185" t="str">
        <f t="shared" si="6"/>
        <v>appartenir</v>
      </c>
      <c r="J5" s="195" t="str">
        <f t="shared" si="7"/>
        <v>s'accorder</v>
      </c>
      <c r="K5" s="377" t="str">
        <f t="shared" si="8"/>
        <v>vivre dans sa tribu</v>
      </c>
      <c r="L5" s="377" t="str">
        <f t="shared" si="9"/>
        <v>assurer le présent</v>
      </c>
      <c r="M5" s="190" t="str">
        <f t="shared" si="10"/>
        <v>œuvrer pour la société</v>
      </c>
      <c r="N5" s="195" t="str">
        <f t="shared" si="11"/>
        <v>suivre les règles à la lettre</v>
      </c>
      <c r="O5" s="219" t="s">
        <v>0</v>
      </c>
      <c r="P5" s="219" t="s">
        <v>5</v>
      </c>
      <c r="Q5" s="219" t="s">
        <v>3</v>
      </c>
      <c r="R5" s="219" t="s">
        <v>2</v>
      </c>
      <c r="S5" s="219" t="s">
        <v>4</v>
      </c>
      <c r="T5" s="207">
        <v>43670</v>
      </c>
      <c r="U5" s="208">
        <f t="shared" ca="1" si="12"/>
        <v>77</v>
      </c>
    </row>
    <row r="6" spans="1:21" x14ac:dyDescent="0.2">
      <c r="A6" s="663" t="str">
        <f t="shared" si="0"/>
        <v>W.ur</v>
      </c>
      <c r="B6" s="995" t="str">
        <f t="shared" si="1"/>
        <v>blanc, non-noir-vert</v>
      </c>
      <c r="C6" s="13" t="s">
        <v>534</v>
      </c>
      <c r="D6" s="16" t="s">
        <v>533</v>
      </c>
      <c r="E6" s="16">
        <f t="shared" si="2"/>
        <v>1</v>
      </c>
      <c r="F6" s="148" t="str">
        <f t="shared" si="3"/>
        <v>W-UR-BG</v>
      </c>
      <c r="G6" s="365" t="str">
        <f t="shared" si="4"/>
        <v>BG/w</v>
      </c>
      <c r="H6" s="357" t="str">
        <f t="shared" si="5"/>
        <v>servir ses intérêts</v>
      </c>
      <c r="I6" s="185" t="str">
        <f t="shared" si="6"/>
        <v>appartenir</v>
      </c>
      <c r="J6" s="195" t="str">
        <f t="shared" si="7"/>
        <v>améliorer</v>
      </c>
      <c r="K6" s="377" t="str">
        <f t="shared" si="8"/>
        <v>assurer le présent</v>
      </c>
      <c r="L6" s="377" t="str">
        <f t="shared" si="9"/>
        <v>protéger son cadre</v>
      </c>
      <c r="M6" s="190" t="str">
        <f t="shared" si="10"/>
        <v>œuvrer pour la société</v>
      </c>
      <c r="N6" s="195" t="str">
        <f t="shared" si="11"/>
        <v>apporter de la rigueur au monde</v>
      </c>
      <c r="O6" s="219" t="s">
        <v>0</v>
      </c>
      <c r="P6" s="219" t="s">
        <v>3</v>
      </c>
      <c r="Q6" s="219" t="s">
        <v>4</v>
      </c>
      <c r="R6" s="219" t="s">
        <v>2</v>
      </c>
      <c r="S6" s="219" t="s">
        <v>5</v>
      </c>
      <c r="T6" s="207">
        <v>43272</v>
      </c>
      <c r="U6" s="208">
        <f t="shared" ca="1" si="12"/>
        <v>475</v>
      </c>
    </row>
    <row r="7" spans="1:21" s="145" customFormat="1" x14ac:dyDescent="0.2">
      <c r="A7" s="664" t="str">
        <f t="shared" si="0"/>
        <v>W.ub</v>
      </c>
      <c r="B7" s="1054" t="str">
        <f t="shared" si="1"/>
        <v>blanc, non-rouge-vert</v>
      </c>
      <c r="C7" s="14" t="s">
        <v>507</v>
      </c>
      <c r="D7" s="22" t="s">
        <v>508</v>
      </c>
      <c r="E7" s="22">
        <f t="shared" si="2"/>
        <v>1</v>
      </c>
      <c r="F7" s="150" t="str">
        <f t="shared" si="3"/>
        <v>W-UB-RG</v>
      </c>
      <c r="G7" s="366" t="str">
        <f t="shared" si="4"/>
        <v>RG/w</v>
      </c>
      <c r="H7" s="358" t="str">
        <f t="shared" si="5"/>
        <v>vivre avec légèreté</v>
      </c>
      <c r="I7" s="186" t="str">
        <f t="shared" si="6"/>
        <v>appartenir</v>
      </c>
      <c r="J7" s="196" t="str">
        <f t="shared" si="7"/>
        <v>administrer</v>
      </c>
      <c r="K7" s="378" t="str">
        <f t="shared" si="8"/>
        <v>assurer le présent</v>
      </c>
      <c r="L7" s="378" t="str">
        <f t="shared" si="9"/>
        <v>avoir un rôle</v>
      </c>
      <c r="M7" s="1091" t="str">
        <f t="shared" si="10"/>
        <v>suivre les règles à la lettre</v>
      </c>
      <c r="N7" s="196" t="str">
        <f t="shared" si="11"/>
        <v>apporter de la rigueur au monde</v>
      </c>
      <c r="O7" s="220" t="s">
        <v>0</v>
      </c>
      <c r="P7" s="220" t="s">
        <v>3</v>
      </c>
      <c r="Q7" s="220" t="s">
        <v>2</v>
      </c>
      <c r="R7" s="220" t="s">
        <v>4</v>
      </c>
      <c r="S7" s="220" t="s">
        <v>5</v>
      </c>
      <c r="T7" s="214">
        <v>43269</v>
      </c>
      <c r="U7" s="213">
        <f t="shared" ca="1" si="12"/>
        <v>478</v>
      </c>
    </row>
    <row r="8" spans="1:21" x14ac:dyDescent="0.2">
      <c r="A8" s="665" t="str">
        <f t="shared" si="0"/>
        <v>U.rg</v>
      </c>
      <c r="B8" s="995" t="str">
        <f t="shared" si="1"/>
        <v>bleu, non-blanc-noir</v>
      </c>
      <c r="C8" s="13" t="s">
        <v>613</v>
      </c>
      <c r="D8" s="16" t="s">
        <v>516</v>
      </c>
      <c r="E8" s="16">
        <f t="shared" si="2"/>
        <v>1</v>
      </c>
      <c r="F8" s="148" t="str">
        <f t="shared" si="3"/>
        <v>U-RG-WB</v>
      </c>
      <c r="G8" s="365" t="str">
        <f t="shared" si="4"/>
        <v>WB/u</v>
      </c>
      <c r="H8" s="357" t="str">
        <f t="shared" si="5"/>
        <v>être parmi les puissants</v>
      </c>
      <c r="I8" s="185" t="str">
        <f t="shared" si="6"/>
        <v>savoir</v>
      </c>
      <c r="J8" s="195" t="str">
        <f t="shared" si="7"/>
        <v>s'aventurer</v>
      </c>
      <c r="K8" s="377" t="str">
        <f t="shared" si="8"/>
        <v>imaginer</v>
      </c>
      <c r="L8" s="377" t="str">
        <f t="shared" si="9"/>
        <v>comprendre le monde</v>
      </c>
      <c r="M8" s="190" t="str">
        <f t="shared" si="10"/>
        <v>inventer le futur</v>
      </c>
      <c r="N8" s="195" t="str">
        <f t="shared" si="11"/>
        <v>mettre son intelligence au service de l'utile</v>
      </c>
      <c r="O8" s="219" t="s">
        <v>3</v>
      </c>
      <c r="P8" s="219" t="s">
        <v>4</v>
      </c>
      <c r="Q8" s="219" t="s">
        <v>5</v>
      </c>
      <c r="R8" s="219" t="s">
        <v>0</v>
      </c>
      <c r="S8" s="219" t="s">
        <v>2</v>
      </c>
      <c r="T8" s="207">
        <v>43269</v>
      </c>
      <c r="U8" s="208">
        <f t="shared" ca="1" si="12"/>
        <v>478</v>
      </c>
    </row>
    <row r="9" spans="1:21" x14ac:dyDescent="0.2">
      <c r="A9" s="665" t="str">
        <f t="shared" si="0"/>
        <v>U.bg</v>
      </c>
      <c r="B9" s="995" t="str">
        <f t="shared" si="1"/>
        <v>bleu, non-rouge-blanc</v>
      </c>
      <c r="C9" s="13" t="s">
        <v>614</v>
      </c>
      <c r="D9" s="16" t="s">
        <v>628</v>
      </c>
      <c r="E9" s="16">
        <f t="shared" si="2"/>
        <v>1</v>
      </c>
      <c r="F9" s="148" t="str">
        <f t="shared" si="3"/>
        <v>U-BG-RW</v>
      </c>
      <c r="G9" s="365" t="str">
        <f t="shared" si="4"/>
        <v>RW/u</v>
      </c>
      <c r="H9" s="357" t="str">
        <f t="shared" si="5"/>
        <v>protéger le monde</v>
      </c>
      <c r="I9" s="185" t="str">
        <f t="shared" si="6"/>
        <v>savoir</v>
      </c>
      <c r="J9" s="195" t="str">
        <f t="shared" si="7"/>
        <v>maîtriser</v>
      </c>
      <c r="K9" s="377" t="str">
        <f t="shared" si="8"/>
        <v>être performant</v>
      </c>
      <c r="L9" s="377" t="str">
        <f t="shared" si="9"/>
        <v>comprendre le monde</v>
      </c>
      <c r="M9" s="190" t="str">
        <f t="shared" si="10"/>
        <v>inventer le futur</v>
      </c>
      <c r="N9" s="195" t="str">
        <f t="shared" si="11"/>
        <v>réfléchir loin des émotions</v>
      </c>
      <c r="O9" s="219" t="s">
        <v>3</v>
      </c>
      <c r="P9" s="219" t="s">
        <v>2</v>
      </c>
      <c r="Q9" s="219" t="s">
        <v>5</v>
      </c>
      <c r="R9" s="219" t="s">
        <v>0</v>
      </c>
      <c r="S9" s="219" t="s">
        <v>4</v>
      </c>
      <c r="T9" s="207">
        <v>43305</v>
      </c>
      <c r="U9" s="208">
        <f t="shared" ca="1" si="12"/>
        <v>442</v>
      </c>
    </row>
    <row r="10" spans="1:21" x14ac:dyDescent="0.2">
      <c r="A10" s="665" t="str">
        <f t="shared" si="0"/>
        <v>U.br</v>
      </c>
      <c r="B10" s="995" t="str">
        <f t="shared" si="1"/>
        <v>bleu, non-vert-blanc</v>
      </c>
      <c r="C10" s="13" t="s">
        <v>519</v>
      </c>
      <c r="D10" s="16" t="s">
        <v>292</v>
      </c>
      <c r="E10" s="16">
        <f t="shared" si="2"/>
        <v>1</v>
      </c>
      <c r="F10" s="148" t="str">
        <f t="shared" si="3"/>
        <v>U-BR-GW</v>
      </c>
      <c r="G10" s="365" t="str">
        <f t="shared" si="4"/>
        <v>GW/u</v>
      </c>
      <c r="H10" s="357" t="str">
        <f t="shared" si="5"/>
        <v>se fondre dans sa tribu</v>
      </c>
      <c r="I10" s="185" t="str">
        <f t="shared" si="6"/>
        <v>savoir</v>
      </c>
      <c r="J10" s="195" t="str">
        <f t="shared" si="7"/>
        <v>accomplir</v>
      </c>
      <c r="K10" s="377" t="str">
        <f t="shared" si="8"/>
        <v>être performant</v>
      </c>
      <c r="L10" s="377" t="str">
        <f t="shared" si="9"/>
        <v>imaginer</v>
      </c>
      <c r="M10" s="190" t="str">
        <f t="shared" si="10"/>
        <v>inventer le futur</v>
      </c>
      <c r="N10" s="195" t="str">
        <f t="shared" si="11"/>
        <v>améliorer le monde</v>
      </c>
      <c r="O10" s="219" t="s">
        <v>3</v>
      </c>
      <c r="P10" s="219" t="s">
        <v>2</v>
      </c>
      <c r="Q10" s="219" t="s">
        <v>4</v>
      </c>
      <c r="R10" s="219" t="s">
        <v>0</v>
      </c>
      <c r="S10" s="219" t="s">
        <v>5</v>
      </c>
      <c r="T10" s="207">
        <v>43270</v>
      </c>
      <c r="U10" s="208">
        <f t="shared" ca="1" si="12"/>
        <v>477</v>
      </c>
    </row>
    <row r="11" spans="1:21" x14ac:dyDescent="0.2">
      <c r="A11" s="665" t="str">
        <f t="shared" si="0"/>
        <v>U.gw</v>
      </c>
      <c r="B11" s="995" t="str">
        <f t="shared" si="1"/>
        <v>bleu, non-noir-rouge</v>
      </c>
      <c r="C11" s="13" t="s">
        <v>517</v>
      </c>
      <c r="D11" s="16" t="s">
        <v>518</v>
      </c>
      <c r="E11" s="16">
        <f t="shared" si="2"/>
        <v>1</v>
      </c>
      <c r="F11" s="148" t="str">
        <f t="shared" si="3"/>
        <v>U-GW-BR</v>
      </c>
      <c r="G11" s="365" t="str">
        <f t="shared" si="4"/>
        <v>BR/u</v>
      </c>
      <c r="H11" s="357" t="str">
        <f t="shared" si="5"/>
        <v>avoir de suite</v>
      </c>
      <c r="I11" s="185" t="str">
        <f t="shared" si="6"/>
        <v>savoir</v>
      </c>
      <c r="J11" s="195" t="str">
        <f t="shared" si="7"/>
        <v>s'accorder</v>
      </c>
      <c r="K11" s="377" t="str">
        <f t="shared" si="8"/>
        <v>comprendre le monde</v>
      </c>
      <c r="L11" s="377" t="str">
        <f t="shared" si="9"/>
        <v>préparer le futur</v>
      </c>
      <c r="M11" s="190" t="str">
        <f t="shared" si="10"/>
        <v>mettre son intelligence au service de l'utile</v>
      </c>
      <c r="N11" s="195" t="str">
        <f t="shared" si="11"/>
        <v>réfléchir loin des émotions</v>
      </c>
      <c r="O11" s="219" t="s">
        <v>3</v>
      </c>
      <c r="P11" s="219" t="s">
        <v>5</v>
      </c>
      <c r="Q11" s="219" t="s">
        <v>0</v>
      </c>
      <c r="R11" s="219" t="s">
        <v>2</v>
      </c>
      <c r="S11" s="219" t="s">
        <v>4</v>
      </c>
      <c r="T11" s="207">
        <v>43269</v>
      </c>
      <c r="U11" s="208">
        <f t="shared" ca="1" si="12"/>
        <v>478</v>
      </c>
    </row>
    <row r="12" spans="1:21" x14ac:dyDescent="0.2">
      <c r="A12" s="665" t="str">
        <f t="shared" si="0"/>
        <v>U.rw</v>
      </c>
      <c r="B12" s="995" t="str">
        <f t="shared" si="1"/>
        <v>bleu, non-noir-vert</v>
      </c>
      <c r="C12" s="13" t="s">
        <v>578</v>
      </c>
      <c r="D12" s="16" t="s">
        <v>579</v>
      </c>
      <c r="E12" s="16">
        <f t="shared" si="2"/>
        <v>1</v>
      </c>
      <c r="F12" s="148" t="str">
        <f t="shared" si="3"/>
        <v>U-RW-BG</v>
      </c>
      <c r="G12" s="365" t="str">
        <f t="shared" si="4"/>
        <v>BG/u</v>
      </c>
      <c r="H12" s="357" t="str">
        <f t="shared" si="5"/>
        <v>s'enrichir</v>
      </c>
      <c r="I12" s="185" t="str">
        <f t="shared" si="6"/>
        <v>savoir</v>
      </c>
      <c r="J12" s="195" t="str">
        <f t="shared" si="7"/>
        <v>améliorer</v>
      </c>
      <c r="K12" s="377" t="str">
        <f t="shared" si="8"/>
        <v>imaginer</v>
      </c>
      <c r="L12" s="377" t="str">
        <f t="shared" si="9"/>
        <v>préparer le futur</v>
      </c>
      <c r="M12" s="190" t="str">
        <f t="shared" si="10"/>
        <v>mettre son intelligence au service de l'utile</v>
      </c>
      <c r="N12" s="195" t="str">
        <f t="shared" si="11"/>
        <v>améliorer le monde</v>
      </c>
      <c r="O12" s="219" t="s">
        <v>3</v>
      </c>
      <c r="P12" s="219" t="s">
        <v>4</v>
      </c>
      <c r="Q12" s="219" t="s">
        <v>0</v>
      </c>
      <c r="R12" s="219" t="s">
        <v>2</v>
      </c>
      <c r="S12" s="219" t="s">
        <v>5</v>
      </c>
      <c r="T12" s="207">
        <v>43305</v>
      </c>
      <c r="U12" s="208">
        <f t="shared" ca="1" si="12"/>
        <v>442</v>
      </c>
    </row>
    <row r="13" spans="1:21" s="145" customFormat="1" x14ac:dyDescent="0.2">
      <c r="A13" s="666" t="str">
        <f t="shared" si="0"/>
        <v>U.wb</v>
      </c>
      <c r="B13" s="1054" t="str">
        <f t="shared" si="1"/>
        <v>bleu, non-rouge-vert</v>
      </c>
      <c r="C13" s="14" t="s">
        <v>651</v>
      </c>
      <c r="D13" s="22" t="s">
        <v>520</v>
      </c>
      <c r="E13" s="22">
        <f t="shared" si="2"/>
        <v>1</v>
      </c>
      <c r="F13" s="150" t="str">
        <f t="shared" si="3"/>
        <v>U-WB-RG</v>
      </c>
      <c r="G13" s="366" t="str">
        <f t="shared" si="4"/>
        <v>RG/u</v>
      </c>
      <c r="H13" s="358" t="str">
        <f t="shared" si="5"/>
        <v>vivre spontané -RG-</v>
      </c>
      <c r="I13" s="186" t="str">
        <f t="shared" si="6"/>
        <v>savoir</v>
      </c>
      <c r="J13" s="196" t="str">
        <f t="shared" si="7"/>
        <v>administrer</v>
      </c>
      <c r="K13" s="378" t="str">
        <f t="shared" si="8"/>
        <v>préparer le futur</v>
      </c>
      <c r="L13" s="378" t="str">
        <f t="shared" si="9"/>
        <v>être performant</v>
      </c>
      <c r="M13" s="1091" t="str">
        <f t="shared" si="10"/>
        <v>réfléchir loin des émotions</v>
      </c>
      <c r="N13" s="196" t="str">
        <f t="shared" si="11"/>
        <v>améliorer le monde</v>
      </c>
      <c r="O13" s="220" t="s">
        <v>3</v>
      </c>
      <c r="P13" s="220" t="s">
        <v>0</v>
      </c>
      <c r="Q13" s="220" t="s">
        <v>2</v>
      </c>
      <c r="R13" s="220" t="s">
        <v>4</v>
      </c>
      <c r="S13" s="220" t="s">
        <v>5</v>
      </c>
      <c r="T13" s="214">
        <v>43271</v>
      </c>
      <c r="U13" s="213">
        <f t="shared" ca="1" si="12"/>
        <v>476</v>
      </c>
    </row>
    <row r="14" spans="1:21" x14ac:dyDescent="0.2">
      <c r="A14" s="667" t="str">
        <f t="shared" si="0"/>
        <v>B.rg</v>
      </c>
      <c r="B14" s="995" t="str">
        <f t="shared" si="1"/>
        <v>noir, non-blanc-bleu</v>
      </c>
      <c r="C14" s="13" t="s">
        <v>526</v>
      </c>
      <c r="D14" s="16" t="s">
        <v>524</v>
      </c>
      <c r="E14" s="16">
        <f t="shared" si="2"/>
        <v>1</v>
      </c>
      <c r="F14" s="148" t="str">
        <f t="shared" si="3"/>
        <v>B-RG-WU</v>
      </c>
      <c r="G14" s="365" t="str">
        <f t="shared" si="4"/>
        <v>WU/b</v>
      </c>
      <c r="H14" s="357" t="str">
        <f t="shared" si="5"/>
        <v>être utile au monde</v>
      </c>
      <c r="I14" s="185" t="str">
        <f t="shared" si="6"/>
        <v>pouvoir</v>
      </c>
      <c r="J14" s="195" t="str">
        <f t="shared" si="7"/>
        <v>conquérir</v>
      </c>
      <c r="K14" s="377" t="str">
        <f t="shared" si="8"/>
        <v>satisfaire ses désirs</v>
      </c>
      <c r="L14" s="377" t="str">
        <f t="shared" si="9"/>
        <v>accumuler les richesses</v>
      </c>
      <c r="M14" s="190" t="str">
        <f t="shared" si="10"/>
        <v>disposer de ressources à long terme</v>
      </c>
      <c r="N14" s="195" t="str">
        <f t="shared" si="11"/>
        <v>disposer de ressources à court terme</v>
      </c>
      <c r="O14" s="219" t="s">
        <v>2</v>
      </c>
      <c r="P14" s="219" t="s">
        <v>4</v>
      </c>
      <c r="Q14" s="219" t="s">
        <v>5</v>
      </c>
      <c r="R14" s="219" t="s">
        <v>0</v>
      </c>
      <c r="S14" s="219" t="s">
        <v>3</v>
      </c>
      <c r="T14" s="207">
        <v>43270</v>
      </c>
      <c r="U14" s="208">
        <f t="shared" ca="1" si="12"/>
        <v>477</v>
      </c>
    </row>
    <row r="15" spans="1:21" x14ac:dyDescent="0.2">
      <c r="A15" s="667" t="str">
        <f t="shared" si="0"/>
        <v>B.gu</v>
      </c>
      <c r="B15" s="995" t="str">
        <f t="shared" si="1"/>
        <v>noir, non-rouge-blanc</v>
      </c>
      <c r="C15" s="13" t="s">
        <v>522</v>
      </c>
      <c r="D15" s="16" t="s">
        <v>523</v>
      </c>
      <c r="E15" s="16">
        <f t="shared" si="2"/>
        <v>1</v>
      </c>
      <c r="F15" s="148" t="str">
        <f t="shared" si="3"/>
        <v>B-GU-RW</v>
      </c>
      <c r="G15" s="365" t="str">
        <f t="shared" si="4"/>
        <v>RW/b</v>
      </c>
      <c r="H15" s="357" t="str">
        <f t="shared" si="5"/>
        <v>assister le monde</v>
      </c>
      <c r="I15" s="185" t="str">
        <f t="shared" si="6"/>
        <v>pouvoir</v>
      </c>
      <c r="J15" s="195" t="str">
        <f t="shared" si="7"/>
        <v>maîtriser</v>
      </c>
      <c r="K15" s="377" t="str">
        <f t="shared" si="8"/>
        <v>accumuler les richesses</v>
      </c>
      <c r="L15" s="377" t="str">
        <f t="shared" si="9"/>
        <v>avoir du succès</v>
      </c>
      <c r="M15" s="190" t="str">
        <f t="shared" si="10"/>
        <v>disposer de ressources à long terme</v>
      </c>
      <c r="N15" s="195" t="str">
        <f t="shared" si="11"/>
        <v>régir sa vie</v>
      </c>
      <c r="O15" s="219" t="s">
        <v>2</v>
      </c>
      <c r="P15" s="219" t="s">
        <v>5</v>
      </c>
      <c r="Q15" s="219" t="s">
        <v>3</v>
      </c>
      <c r="R15" s="219" t="s">
        <v>0</v>
      </c>
      <c r="S15" s="219" t="s">
        <v>4</v>
      </c>
      <c r="T15" s="207">
        <v>43270</v>
      </c>
      <c r="U15" s="208">
        <f t="shared" ca="1" si="12"/>
        <v>477</v>
      </c>
    </row>
    <row r="16" spans="1:21" x14ac:dyDescent="0.2">
      <c r="A16" s="667" t="str">
        <f t="shared" si="0"/>
        <v>B.ur</v>
      </c>
      <c r="B16" s="995" t="str">
        <f t="shared" si="1"/>
        <v>noir, non-vert-blanc</v>
      </c>
      <c r="C16" s="13" t="s">
        <v>652</v>
      </c>
      <c r="D16" s="16" t="s">
        <v>527</v>
      </c>
      <c r="E16" s="16">
        <f t="shared" si="2"/>
        <v>1</v>
      </c>
      <c r="F16" s="148" t="str">
        <f t="shared" si="3"/>
        <v>B-UR-GW</v>
      </c>
      <c r="G16" s="365" t="str">
        <f t="shared" si="4"/>
        <v>GW/b</v>
      </c>
      <c r="H16" s="357" t="str">
        <f t="shared" si="5"/>
        <v>vivre en harmonie -GW-</v>
      </c>
      <c r="I16" s="185" t="str">
        <f t="shared" si="6"/>
        <v>pouvoir</v>
      </c>
      <c r="J16" s="195" t="str">
        <f t="shared" si="7"/>
        <v>accomplir</v>
      </c>
      <c r="K16" s="377" t="str">
        <f t="shared" si="8"/>
        <v>avoir du succès</v>
      </c>
      <c r="L16" s="377" t="str">
        <f t="shared" si="9"/>
        <v>satisfaire ses désirs</v>
      </c>
      <c r="M16" s="190" t="str">
        <f t="shared" si="10"/>
        <v>disposer de ressources à long terme</v>
      </c>
      <c r="N16" s="195" t="str">
        <f t="shared" si="11"/>
        <v>être plus important que son prochain</v>
      </c>
      <c r="O16" s="219" t="s">
        <v>2</v>
      </c>
      <c r="P16" s="219" t="s">
        <v>3</v>
      </c>
      <c r="Q16" s="219" t="s">
        <v>4</v>
      </c>
      <c r="R16" s="219" t="s">
        <v>0</v>
      </c>
      <c r="S16" s="219" t="s">
        <v>5</v>
      </c>
      <c r="T16" s="207">
        <v>43283</v>
      </c>
      <c r="U16" s="208">
        <f t="shared" ca="1" si="12"/>
        <v>464</v>
      </c>
    </row>
    <row r="17" spans="1:21" x14ac:dyDescent="0.2">
      <c r="A17" s="667" t="str">
        <f t="shared" si="0"/>
        <v>B.gw</v>
      </c>
      <c r="B17" s="995" t="str">
        <f t="shared" si="1"/>
        <v>noir, non-bleu-rouge</v>
      </c>
      <c r="C17" s="13" t="s">
        <v>580</v>
      </c>
      <c r="D17" s="16" t="s">
        <v>525</v>
      </c>
      <c r="E17" s="16">
        <f t="shared" si="2"/>
        <v>1</v>
      </c>
      <c r="F17" s="148" t="str">
        <f t="shared" si="3"/>
        <v>B-GW-UR</v>
      </c>
      <c r="G17" s="365" t="str">
        <f t="shared" si="4"/>
        <v>UR/b</v>
      </c>
      <c r="H17" s="357" t="str">
        <f t="shared" si="5"/>
        <v>partager ses idées</v>
      </c>
      <c r="I17" s="185" t="str">
        <f t="shared" si="6"/>
        <v>pouvoir</v>
      </c>
      <c r="J17" s="195" t="str">
        <f t="shared" si="7"/>
        <v>s'intégrer</v>
      </c>
      <c r="K17" s="377" t="str">
        <f t="shared" si="8"/>
        <v>accumuler les richesses</v>
      </c>
      <c r="L17" s="377" t="str">
        <f t="shared" si="9"/>
        <v>avoir un statut</v>
      </c>
      <c r="M17" s="190" t="str">
        <f t="shared" si="10"/>
        <v>disposer de ressources à court terme</v>
      </c>
      <c r="N17" s="195" t="str">
        <f t="shared" si="11"/>
        <v>régir sa vie</v>
      </c>
      <c r="O17" s="219" t="s">
        <v>2</v>
      </c>
      <c r="P17" s="219" t="s">
        <v>5</v>
      </c>
      <c r="Q17" s="219" t="s">
        <v>0</v>
      </c>
      <c r="R17" s="219" t="s">
        <v>3</v>
      </c>
      <c r="S17" s="219" t="s">
        <v>4</v>
      </c>
      <c r="T17" s="207">
        <v>43305</v>
      </c>
      <c r="U17" s="208">
        <f t="shared" ca="1" si="12"/>
        <v>442</v>
      </c>
    </row>
    <row r="18" spans="1:21" x14ac:dyDescent="0.2">
      <c r="A18" s="667" t="str">
        <f t="shared" si="0"/>
        <v>B.rw</v>
      </c>
      <c r="B18" s="995" t="str">
        <f t="shared" si="1"/>
        <v>noir, non-vert-bleu</v>
      </c>
      <c r="C18" s="13" t="s">
        <v>521</v>
      </c>
      <c r="D18" s="16" t="s">
        <v>623</v>
      </c>
      <c r="E18" s="16">
        <f t="shared" si="2"/>
        <v>1</v>
      </c>
      <c r="F18" s="148" t="str">
        <f t="shared" si="3"/>
        <v>B-RW-GU</v>
      </c>
      <c r="G18" s="365" t="str">
        <f t="shared" si="4"/>
        <v>GU/b</v>
      </c>
      <c r="H18" s="357" t="str">
        <f t="shared" si="5"/>
        <v>vivre en souplesse</v>
      </c>
      <c r="I18" s="185" t="str">
        <f t="shared" si="6"/>
        <v>pouvoir</v>
      </c>
      <c r="J18" s="195" t="str">
        <f t="shared" si="7"/>
        <v>diriger</v>
      </c>
      <c r="K18" s="377" t="str">
        <f t="shared" si="8"/>
        <v>satisfaire ses désirs</v>
      </c>
      <c r="L18" s="377" t="str">
        <f t="shared" si="9"/>
        <v>avoir un statut</v>
      </c>
      <c r="M18" s="190" t="str">
        <f t="shared" si="10"/>
        <v>disposer de ressources à court terme</v>
      </c>
      <c r="N18" s="195" t="str">
        <f t="shared" si="11"/>
        <v>être plus important que son prochain</v>
      </c>
      <c r="O18" s="219" t="s">
        <v>2</v>
      </c>
      <c r="P18" s="219" t="s">
        <v>4</v>
      </c>
      <c r="Q18" s="219" t="s">
        <v>0</v>
      </c>
      <c r="R18" s="219" t="s">
        <v>3</v>
      </c>
      <c r="S18" s="219" t="s">
        <v>5</v>
      </c>
      <c r="T18" s="207">
        <v>43270</v>
      </c>
      <c r="U18" s="208">
        <f t="shared" ca="1" si="12"/>
        <v>477</v>
      </c>
    </row>
    <row r="19" spans="1:21" s="145" customFormat="1" x14ac:dyDescent="0.2">
      <c r="A19" s="668" t="str">
        <f t="shared" si="0"/>
        <v>B.wu</v>
      </c>
      <c r="B19" s="1054" t="str">
        <f t="shared" si="1"/>
        <v>noir, non-rouge-vert</v>
      </c>
      <c r="C19" s="14" t="s">
        <v>532</v>
      </c>
      <c r="D19" s="22" t="s">
        <v>531</v>
      </c>
      <c r="E19" s="22">
        <f t="shared" si="2"/>
        <v>1</v>
      </c>
      <c r="F19" s="150" t="str">
        <f t="shared" si="3"/>
        <v>B-WU-RG</v>
      </c>
      <c r="G19" s="366" t="str">
        <f t="shared" si="4"/>
        <v>RG/b</v>
      </c>
      <c r="H19" s="358" t="str">
        <f t="shared" si="5"/>
        <v>vivre dans la joie collective</v>
      </c>
      <c r="I19" s="186" t="str">
        <f t="shared" si="6"/>
        <v>pouvoir</v>
      </c>
      <c r="J19" s="196" t="str">
        <f t="shared" si="7"/>
        <v>administrer</v>
      </c>
      <c r="K19" s="378" t="str">
        <f t="shared" si="8"/>
        <v>avoir un statut</v>
      </c>
      <c r="L19" s="378" t="str">
        <f t="shared" si="9"/>
        <v>avoir du succès</v>
      </c>
      <c r="M19" s="1091" t="str">
        <f t="shared" si="10"/>
        <v>régir sa vie</v>
      </c>
      <c r="N19" s="196" t="str">
        <f t="shared" si="11"/>
        <v>être plus important que son prochain</v>
      </c>
      <c r="O19" s="220" t="s">
        <v>2</v>
      </c>
      <c r="P19" s="220" t="s">
        <v>0</v>
      </c>
      <c r="Q19" s="220" t="s">
        <v>3</v>
      </c>
      <c r="R19" s="220" t="s">
        <v>4</v>
      </c>
      <c r="S19" s="220" t="s">
        <v>5</v>
      </c>
      <c r="T19" s="214">
        <v>43272</v>
      </c>
      <c r="U19" s="213">
        <f t="shared" ca="1" si="12"/>
        <v>475</v>
      </c>
    </row>
    <row r="20" spans="1:21" x14ac:dyDescent="0.2">
      <c r="A20" s="669" t="str">
        <f t="shared" si="0"/>
        <v>R.bg</v>
      </c>
      <c r="B20" s="995" t="str">
        <f t="shared" si="1"/>
        <v>rouge, non-blanc-bleu</v>
      </c>
      <c r="C20" s="13" t="s">
        <v>653</v>
      </c>
      <c r="D20" s="16" t="s">
        <v>528</v>
      </c>
      <c r="E20" s="16">
        <f t="shared" si="2"/>
        <v>1</v>
      </c>
      <c r="F20" s="148" t="str">
        <f t="shared" si="3"/>
        <v>R-BG-WU</v>
      </c>
      <c r="G20" s="365" t="str">
        <f t="shared" si="4"/>
        <v>WU/r</v>
      </c>
      <c r="H20" s="357" t="str">
        <f t="shared" si="5"/>
        <v>structurer le monde -WU-</v>
      </c>
      <c r="I20" s="185" t="str">
        <f t="shared" si="6"/>
        <v>vibrer</v>
      </c>
      <c r="J20" s="195" t="str">
        <f t="shared" si="7"/>
        <v>conquérir</v>
      </c>
      <c r="K20" s="377" t="str">
        <f t="shared" si="8"/>
        <v>écouter ses envies</v>
      </c>
      <c r="L20" s="377" t="str">
        <f t="shared" si="9"/>
        <v>vivre vite</v>
      </c>
      <c r="M20" s="190" t="str">
        <f t="shared" si="10"/>
        <v>être seul maître de ses actes</v>
      </c>
      <c r="N20" s="195" t="str">
        <f t="shared" si="11"/>
        <v>diriger toute son énergie</v>
      </c>
      <c r="O20" s="219" t="s">
        <v>4</v>
      </c>
      <c r="P20" s="219" t="s">
        <v>2</v>
      </c>
      <c r="Q20" s="219" t="s">
        <v>5</v>
      </c>
      <c r="R20" s="219" t="s">
        <v>0</v>
      </c>
      <c r="S20" s="219" t="s">
        <v>3</v>
      </c>
      <c r="T20" s="207">
        <v>43271</v>
      </c>
      <c r="U20" s="208">
        <f t="shared" ca="1" si="12"/>
        <v>476</v>
      </c>
    </row>
    <row r="21" spans="1:21" x14ac:dyDescent="0.2">
      <c r="A21" s="669" t="str">
        <f t="shared" si="0"/>
        <v>R.gu</v>
      </c>
      <c r="B21" s="995" t="str">
        <f t="shared" si="1"/>
        <v>rouge, non-blanc-noir</v>
      </c>
      <c r="C21" s="13" t="s">
        <v>622</v>
      </c>
      <c r="D21" s="16" t="s">
        <v>588</v>
      </c>
      <c r="E21" s="16">
        <f t="shared" si="2"/>
        <v>1</v>
      </c>
      <c r="F21" s="148" t="str">
        <f t="shared" si="3"/>
        <v>R-GU-WB</v>
      </c>
      <c r="G21" s="365" t="str">
        <f t="shared" si="4"/>
        <v>WB/r</v>
      </c>
      <c r="H21" s="357" t="str">
        <f t="shared" si="5"/>
        <v>gouverner le monde</v>
      </c>
      <c r="I21" s="185" t="str">
        <f t="shared" si="6"/>
        <v>vibrer</v>
      </c>
      <c r="J21" s="195" t="str">
        <f t="shared" si="7"/>
        <v>s'aventurer</v>
      </c>
      <c r="K21" s="377" t="str">
        <f t="shared" si="8"/>
        <v>vivre vite</v>
      </c>
      <c r="L21" s="377" t="str">
        <f t="shared" si="9"/>
        <v>explorer</v>
      </c>
      <c r="M21" s="190" t="str">
        <f t="shared" si="10"/>
        <v>être seul maître de ses actes</v>
      </c>
      <c r="N21" s="195" t="str">
        <f t="shared" si="11"/>
        <v>ressentir les signaux du monde</v>
      </c>
      <c r="O21" s="219" t="s">
        <v>4</v>
      </c>
      <c r="P21" s="219" t="s">
        <v>5</v>
      </c>
      <c r="Q21" s="219" t="s">
        <v>3</v>
      </c>
      <c r="R21" s="219" t="s">
        <v>0</v>
      </c>
      <c r="S21" s="219" t="s">
        <v>2</v>
      </c>
      <c r="T21" s="207">
        <v>43605</v>
      </c>
      <c r="U21" s="208">
        <f t="shared" ca="1" si="12"/>
        <v>142</v>
      </c>
    </row>
    <row r="22" spans="1:21" x14ac:dyDescent="0.2">
      <c r="A22" s="669" t="str">
        <f t="shared" si="0"/>
        <v>R.ub</v>
      </c>
      <c r="B22" s="995" t="str">
        <f t="shared" si="1"/>
        <v>rouge, non-vert-blanc</v>
      </c>
      <c r="C22" s="13" t="s">
        <v>615</v>
      </c>
      <c r="D22" s="16" t="s">
        <v>616</v>
      </c>
      <c r="E22" s="16">
        <f t="shared" si="2"/>
        <v>1</v>
      </c>
      <c r="F22" s="148" t="str">
        <f t="shared" si="3"/>
        <v>R-UB-GW</v>
      </c>
      <c r="G22" s="365" t="str">
        <f t="shared" si="4"/>
        <v>GW/r</v>
      </c>
      <c r="H22" s="357" t="str">
        <f t="shared" si="5"/>
        <v>vivre en accord</v>
      </c>
      <c r="I22" s="185" t="str">
        <f t="shared" si="6"/>
        <v>vibrer</v>
      </c>
      <c r="J22" s="195" t="str">
        <f t="shared" si="7"/>
        <v>accomplir</v>
      </c>
      <c r="K22" s="377" t="str">
        <f t="shared" si="8"/>
        <v>explorer</v>
      </c>
      <c r="L22" s="377" t="str">
        <f t="shared" si="9"/>
        <v>écouter ses envies</v>
      </c>
      <c r="M22" s="190" t="str">
        <f t="shared" si="10"/>
        <v>être seul maître de ses actes</v>
      </c>
      <c r="N22" s="195" t="str">
        <f t="shared" si="11"/>
        <v>imposer sa cadence</v>
      </c>
      <c r="O22" s="219" t="s">
        <v>4</v>
      </c>
      <c r="P22" s="219" t="s">
        <v>3</v>
      </c>
      <c r="Q22" s="219" t="s">
        <v>2</v>
      </c>
      <c r="R22" s="219" t="s">
        <v>0</v>
      </c>
      <c r="S22" s="219" t="s">
        <v>5</v>
      </c>
      <c r="T22" s="207">
        <v>43585</v>
      </c>
      <c r="U22" s="208">
        <f t="shared" ca="1" si="12"/>
        <v>162</v>
      </c>
    </row>
    <row r="23" spans="1:21" x14ac:dyDescent="0.2">
      <c r="A23" s="669" t="str">
        <f t="shared" si="0"/>
        <v>R.gw</v>
      </c>
      <c r="B23" s="995" t="str">
        <f t="shared" si="1"/>
        <v>rouge, non-bleu-noir</v>
      </c>
      <c r="C23" s="13" t="s">
        <v>529</v>
      </c>
      <c r="D23" s="16" t="s">
        <v>581</v>
      </c>
      <c r="E23" s="16">
        <f t="shared" si="2"/>
        <v>1</v>
      </c>
      <c r="F23" s="148" t="str">
        <f t="shared" si="3"/>
        <v>R-GW-UB</v>
      </c>
      <c r="G23" s="365" t="str">
        <f t="shared" si="4"/>
        <v>UB/r</v>
      </c>
      <c r="H23" s="357" t="str">
        <f t="shared" si="5"/>
        <v>réaliser ses ambitions</v>
      </c>
      <c r="I23" s="185" t="str">
        <f t="shared" si="6"/>
        <v>vibrer</v>
      </c>
      <c r="J23" s="195" t="str">
        <f t="shared" si="7"/>
        <v>participer</v>
      </c>
      <c r="K23" s="377" t="str">
        <f t="shared" si="8"/>
        <v>vivre vite</v>
      </c>
      <c r="L23" s="377" t="str">
        <f t="shared" si="9"/>
        <v>promouvoir ses valeurs</v>
      </c>
      <c r="M23" s="190" t="str">
        <f t="shared" si="10"/>
        <v>diriger toute son énergie</v>
      </c>
      <c r="N23" s="195" t="str">
        <f t="shared" si="11"/>
        <v>ressentir les signaux du monde</v>
      </c>
      <c r="O23" s="219" t="s">
        <v>4</v>
      </c>
      <c r="P23" s="219" t="s">
        <v>5</v>
      </c>
      <c r="Q23" s="219" t="s">
        <v>0</v>
      </c>
      <c r="R23" s="219" t="s">
        <v>3</v>
      </c>
      <c r="S23" s="219" t="s">
        <v>2</v>
      </c>
      <c r="T23" s="207">
        <v>43275</v>
      </c>
      <c r="U23" s="208">
        <f t="shared" ca="1" si="12"/>
        <v>472</v>
      </c>
    </row>
    <row r="24" spans="1:21" x14ac:dyDescent="0.2">
      <c r="A24" s="669" t="str">
        <f t="shared" si="0"/>
        <v>R.wb</v>
      </c>
      <c r="B24" s="995" t="str">
        <f t="shared" si="1"/>
        <v>rouge, non-vert-bleu</v>
      </c>
      <c r="C24" s="13" t="s">
        <v>530</v>
      </c>
      <c r="D24" s="16" t="s">
        <v>609</v>
      </c>
      <c r="E24" s="16">
        <f t="shared" si="2"/>
        <v>1</v>
      </c>
      <c r="F24" s="148" t="str">
        <f t="shared" si="3"/>
        <v>R-WB-GU</v>
      </c>
      <c r="G24" s="365" t="str">
        <f t="shared" si="4"/>
        <v>GU/r</v>
      </c>
      <c r="H24" s="357" t="str">
        <f t="shared" si="5"/>
        <v>vivre dans la raison</v>
      </c>
      <c r="I24" s="185" t="str">
        <f t="shared" si="6"/>
        <v>vibrer</v>
      </c>
      <c r="J24" s="195" t="str">
        <f t="shared" si="7"/>
        <v>diriger</v>
      </c>
      <c r="K24" s="377" t="str">
        <f t="shared" si="8"/>
        <v>promouvoir ses valeurs</v>
      </c>
      <c r="L24" s="377" t="str">
        <f t="shared" si="9"/>
        <v>écouter ses envies</v>
      </c>
      <c r="M24" s="190" t="str">
        <f t="shared" si="10"/>
        <v>diriger toute son énergie</v>
      </c>
      <c r="N24" s="195" t="str">
        <f t="shared" si="11"/>
        <v>imposer sa cadence</v>
      </c>
      <c r="O24" s="219" t="s">
        <v>4</v>
      </c>
      <c r="P24" s="219" t="s">
        <v>0</v>
      </c>
      <c r="Q24" s="219" t="s">
        <v>2</v>
      </c>
      <c r="R24" s="219" t="s">
        <v>3</v>
      </c>
      <c r="S24" s="219" t="s">
        <v>5</v>
      </c>
      <c r="T24" s="207">
        <v>43271</v>
      </c>
      <c r="U24" s="208">
        <f t="shared" ca="1" si="12"/>
        <v>476</v>
      </c>
    </row>
    <row r="25" spans="1:21" s="145" customFormat="1" x14ac:dyDescent="0.2">
      <c r="A25" s="670" t="str">
        <f t="shared" si="0"/>
        <v>R.wu</v>
      </c>
      <c r="B25" s="1054" t="str">
        <f t="shared" si="1"/>
        <v>rouge, non-noir-vert</v>
      </c>
      <c r="C25" s="14" t="s">
        <v>617</v>
      </c>
      <c r="D25" s="22" t="s">
        <v>618</v>
      </c>
      <c r="E25" s="22">
        <f t="shared" si="2"/>
        <v>1</v>
      </c>
      <c r="F25" s="150" t="str">
        <f t="shared" si="3"/>
        <v>R-WU-BG</v>
      </c>
      <c r="G25" s="366" t="str">
        <f t="shared" si="4"/>
        <v>BG/r</v>
      </c>
      <c r="H25" s="358" t="str">
        <f t="shared" si="5"/>
        <v>construire une vie parfaite</v>
      </c>
      <c r="I25" s="186" t="str">
        <f t="shared" si="6"/>
        <v>vibrer</v>
      </c>
      <c r="J25" s="196" t="str">
        <f t="shared" si="7"/>
        <v>améliorer</v>
      </c>
      <c r="K25" s="378" t="str">
        <f t="shared" si="8"/>
        <v>promouvoir ses valeurs</v>
      </c>
      <c r="L25" s="378" t="str">
        <f t="shared" si="9"/>
        <v>explorer</v>
      </c>
      <c r="M25" s="1091" t="str">
        <f t="shared" si="10"/>
        <v>ressentir les signaux du monde</v>
      </c>
      <c r="N25" s="196" t="str">
        <f t="shared" si="11"/>
        <v>imposer sa cadence</v>
      </c>
      <c r="O25" s="220" t="s">
        <v>4</v>
      </c>
      <c r="P25" s="220" t="s">
        <v>0</v>
      </c>
      <c r="Q25" s="220" t="s">
        <v>3</v>
      </c>
      <c r="R25" s="220" t="s">
        <v>2</v>
      </c>
      <c r="S25" s="220" t="s">
        <v>5</v>
      </c>
      <c r="T25" s="214">
        <v>43585</v>
      </c>
      <c r="U25" s="213">
        <f t="shared" ca="1" si="12"/>
        <v>162</v>
      </c>
    </row>
    <row r="26" spans="1:21" x14ac:dyDescent="0.2">
      <c r="A26" s="671" t="str">
        <f t="shared" si="0"/>
        <v>G.br</v>
      </c>
      <c r="B26" s="995" t="str">
        <f t="shared" si="1"/>
        <v>vert, non-blanc-bleu</v>
      </c>
      <c r="C26" s="13" t="s">
        <v>293</v>
      </c>
      <c r="D26" s="16" t="s">
        <v>294</v>
      </c>
      <c r="E26" s="16">
        <f t="shared" si="2"/>
        <v>1</v>
      </c>
      <c r="F26" s="148" t="str">
        <f t="shared" si="3"/>
        <v>G-BR-WU</v>
      </c>
      <c r="G26" s="365" t="str">
        <f t="shared" si="4"/>
        <v>WU/g</v>
      </c>
      <c r="H26" s="357" t="str">
        <f t="shared" si="5"/>
        <v>apporter de l'ordre au monde</v>
      </c>
      <c r="I26" s="185" t="str">
        <f t="shared" si="6"/>
        <v>apprécier</v>
      </c>
      <c r="J26" s="195" t="str">
        <f t="shared" si="7"/>
        <v>conquérir</v>
      </c>
      <c r="K26" s="377" t="str">
        <f t="shared" si="8"/>
        <v>agrandir son territoire</v>
      </c>
      <c r="L26" s="377" t="str">
        <f t="shared" si="9"/>
        <v>vivre joyeux</v>
      </c>
      <c r="M26" s="190" t="str">
        <f t="shared" si="10"/>
        <v>vivre sans rendre de comptes</v>
      </c>
      <c r="N26" s="195" t="str">
        <f t="shared" si="11"/>
        <v>appartenir au vivant</v>
      </c>
      <c r="O26" s="219" t="s">
        <v>5</v>
      </c>
      <c r="P26" s="219" t="s">
        <v>2</v>
      </c>
      <c r="Q26" s="219" t="s">
        <v>4</v>
      </c>
      <c r="R26" s="219" t="s">
        <v>0</v>
      </c>
      <c r="S26" s="219" t="s">
        <v>3</v>
      </c>
      <c r="T26" s="207">
        <v>42748</v>
      </c>
      <c r="U26" s="208">
        <f t="shared" ca="1" si="12"/>
        <v>999</v>
      </c>
    </row>
    <row r="27" spans="1:21" x14ac:dyDescent="0.2">
      <c r="A27" s="671" t="str">
        <f t="shared" si="0"/>
        <v>G.ur</v>
      </c>
      <c r="B27" s="995" t="str">
        <f t="shared" si="1"/>
        <v>vert, non-blanc-noir</v>
      </c>
      <c r="C27" s="13" t="s">
        <v>536</v>
      </c>
      <c r="D27" s="16" t="s">
        <v>537</v>
      </c>
      <c r="E27" s="16">
        <f t="shared" si="2"/>
        <v>1</v>
      </c>
      <c r="F27" s="148" t="str">
        <f t="shared" si="3"/>
        <v>G-UR-WB</v>
      </c>
      <c r="G27" s="365" t="str">
        <f t="shared" si="4"/>
        <v>WB/g</v>
      </c>
      <c r="H27" s="357" t="str">
        <f t="shared" si="5"/>
        <v>s'imposer au monde</v>
      </c>
      <c r="I27" s="185" t="str">
        <f t="shared" si="6"/>
        <v>apprécier</v>
      </c>
      <c r="J27" s="195" t="str">
        <f t="shared" si="7"/>
        <v>s'aventurer</v>
      </c>
      <c r="K27" s="377" t="str">
        <f t="shared" si="8"/>
        <v>accueillir la réalité</v>
      </c>
      <c r="L27" s="377" t="str">
        <f t="shared" si="9"/>
        <v>vivre joyeux</v>
      </c>
      <c r="M27" s="190" t="str">
        <f t="shared" si="10"/>
        <v>vivre sans rendre de comptes</v>
      </c>
      <c r="N27" s="195" t="str">
        <f t="shared" si="11"/>
        <v>prendre soin des besoins de tous</v>
      </c>
      <c r="O27" s="219" t="s">
        <v>5</v>
      </c>
      <c r="P27" s="219" t="s">
        <v>3</v>
      </c>
      <c r="Q27" s="219" t="s">
        <v>4</v>
      </c>
      <c r="R27" s="219" t="s">
        <v>0</v>
      </c>
      <c r="S27" s="219" t="s">
        <v>2</v>
      </c>
      <c r="T27" s="207">
        <v>43272</v>
      </c>
      <c r="U27" s="208">
        <f t="shared" ca="1" si="12"/>
        <v>475</v>
      </c>
    </row>
    <row r="28" spans="1:21" x14ac:dyDescent="0.2">
      <c r="A28" s="671" t="str">
        <f t="shared" si="0"/>
        <v>G.ub</v>
      </c>
      <c r="B28" s="995" t="str">
        <f t="shared" si="1"/>
        <v>vert, non-rouge-blanc</v>
      </c>
      <c r="C28" s="13" t="s">
        <v>317</v>
      </c>
      <c r="D28" s="16" t="s">
        <v>295</v>
      </c>
      <c r="E28" s="16">
        <f t="shared" si="2"/>
        <v>1</v>
      </c>
      <c r="F28" s="148" t="str">
        <f t="shared" si="3"/>
        <v>G-UB-RW</v>
      </c>
      <c r="G28" s="365" t="str">
        <f t="shared" si="4"/>
        <v>RW/g</v>
      </c>
      <c r="H28" s="357" t="str">
        <f t="shared" si="5"/>
        <v>faire progresser le monde</v>
      </c>
      <c r="I28" s="185" t="str">
        <f t="shared" si="6"/>
        <v>apprécier</v>
      </c>
      <c r="J28" s="195" t="str">
        <f t="shared" si="7"/>
        <v>maîtriser</v>
      </c>
      <c r="K28" s="377" t="str">
        <f t="shared" si="8"/>
        <v>accueillir la réalité</v>
      </c>
      <c r="L28" s="377" t="str">
        <f t="shared" si="9"/>
        <v>agrandir son territoire</v>
      </c>
      <c r="M28" s="190" t="str">
        <f t="shared" si="10"/>
        <v>vivre sans rendre de comptes</v>
      </c>
      <c r="N28" s="195" t="str">
        <f t="shared" si="11"/>
        <v>prendre soin du monde</v>
      </c>
      <c r="O28" s="219" t="s">
        <v>5</v>
      </c>
      <c r="P28" s="219" t="s">
        <v>3</v>
      </c>
      <c r="Q28" s="219" t="s">
        <v>2</v>
      </c>
      <c r="R28" s="219" t="s">
        <v>0</v>
      </c>
      <c r="S28" s="219" t="s">
        <v>4</v>
      </c>
      <c r="T28" s="207">
        <v>42445</v>
      </c>
      <c r="U28" s="208">
        <f t="shared" ca="1" si="12"/>
        <v>1302</v>
      </c>
    </row>
    <row r="29" spans="1:21" x14ac:dyDescent="0.2">
      <c r="A29" s="671" t="str">
        <f t="shared" si="0"/>
        <v>G.rw</v>
      </c>
      <c r="B29" s="995" t="str">
        <f t="shared" si="1"/>
        <v>vert, non-bleu-noir</v>
      </c>
      <c r="C29" s="13" t="s">
        <v>654</v>
      </c>
      <c r="D29" s="16" t="s">
        <v>535</v>
      </c>
      <c r="E29" s="16">
        <f t="shared" si="2"/>
        <v>1</v>
      </c>
      <c r="F29" s="148" t="str">
        <f t="shared" si="3"/>
        <v>G-RW-UB</v>
      </c>
      <c r="G29" s="365" t="str">
        <f t="shared" si="4"/>
        <v>UB/g</v>
      </c>
      <c r="H29" s="357" t="str">
        <f t="shared" si="5"/>
        <v>réussir coûte que coûte -UB-</v>
      </c>
      <c r="I29" s="185" t="str">
        <f t="shared" si="6"/>
        <v>apprécier</v>
      </c>
      <c r="J29" s="195" t="str">
        <f t="shared" si="7"/>
        <v>participer</v>
      </c>
      <c r="K29" s="377" t="str">
        <f t="shared" si="8"/>
        <v>vivre joyeux</v>
      </c>
      <c r="L29" s="377" t="str">
        <f t="shared" si="9"/>
        <v>vivre dans la paix</v>
      </c>
      <c r="M29" s="190" t="str">
        <f t="shared" si="10"/>
        <v>appartenir au vivant</v>
      </c>
      <c r="N29" s="195" t="str">
        <f t="shared" si="11"/>
        <v>prendre soin des besoins de tous</v>
      </c>
      <c r="O29" s="219" t="s">
        <v>5</v>
      </c>
      <c r="P29" s="219" t="s">
        <v>4</v>
      </c>
      <c r="Q29" s="219" t="s">
        <v>0</v>
      </c>
      <c r="R29" s="219" t="s">
        <v>3</v>
      </c>
      <c r="S29" s="219" t="s">
        <v>2</v>
      </c>
      <c r="T29" s="207">
        <v>43272</v>
      </c>
      <c r="U29" s="208">
        <f t="shared" ca="1" si="12"/>
        <v>475</v>
      </c>
    </row>
    <row r="30" spans="1:21" x14ac:dyDescent="0.2">
      <c r="A30" s="671" t="str">
        <f t="shared" si="0"/>
        <v>G.wb</v>
      </c>
      <c r="B30" s="995" t="str">
        <f t="shared" si="1"/>
        <v>vert, non-bleu-rouge</v>
      </c>
      <c r="C30" s="13" t="s">
        <v>538</v>
      </c>
      <c r="D30" s="16" t="s">
        <v>539</v>
      </c>
      <c r="E30" s="16">
        <f t="shared" si="2"/>
        <v>1</v>
      </c>
      <c r="F30" s="148" t="str">
        <f t="shared" si="3"/>
        <v>G-WB-UR</v>
      </c>
      <c r="G30" s="365" t="str">
        <f t="shared" si="4"/>
        <v>UR/g</v>
      </c>
      <c r="H30" s="357" t="str">
        <f t="shared" si="5"/>
        <v>œuvrer pour le progrès</v>
      </c>
      <c r="I30" s="185" t="str">
        <f t="shared" si="6"/>
        <v>apprécier</v>
      </c>
      <c r="J30" s="195" t="str">
        <f t="shared" si="7"/>
        <v>s'intégrer</v>
      </c>
      <c r="K30" s="377" t="str">
        <f t="shared" si="8"/>
        <v>vivre dans la paix</v>
      </c>
      <c r="L30" s="377" t="str">
        <f t="shared" si="9"/>
        <v>agrandir son territoire</v>
      </c>
      <c r="M30" s="190" t="str">
        <f t="shared" si="10"/>
        <v>appartenir au vivant</v>
      </c>
      <c r="N30" s="195" t="str">
        <f t="shared" si="11"/>
        <v>prendre soin du monde</v>
      </c>
      <c r="O30" s="219" t="s">
        <v>5</v>
      </c>
      <c r="P30" s="219" t="s">
        <v>0</v>
      </c>
      <c r="Q30" s="219" t="s">
        <v>2</v>
      </c>
      <c r="R30" s="219" t="s">
        <v>3</v>
      </c>
      <c r="S30" s="219" t="s">
        <v>4</v>
      </c>
      <c r="T30" s="207">
        <v>42249</v>
      </c>
      <c r="U30" s="208">
        <f t="shared" ca="1" si="12"/>
        <v>1498</v>
      </c>
    </row>
    <row r="31" spans="1:21" s="145" customFormat="1" x14ac:dyDescent="0.2">
      <c r="A31" s="672" t="str">
        <f t="shared" si="0"/>
        <v>G.wu</v>
      </c>
      <c r="B31" s="1054" t="str">
        <f t="shared" si="1"/>
        <v>vert, non-noir-rouge</v>
      </c>
      <c r="C31" s="14" t="s">
        <v>181</v>
      </c>
      <c r="D31" s="22" t="s">
        <v>318</v>
      </c>
      <c r="E31" s="22">
        <f t="shared" si="2"/>
        <v>1</v>
      </c>
      <c r="F31" s="150" t="str">
        <f t="shared" si="3"/>
        <v>G-WU-BR</v>
      </c>
      <c r="G31" s="366" t="str">
        <f t="shared" si="4"/>
        <v>BR/g</v>
      </c>
      <c r="H31" s="358" t="str">
        <f t="shared" si="5"/>
        <v>intervenir*</v>
      </c>
      <c r="I31" s="186" t="str">
        <f t="shared" si="6"/>
        <v>apprécier</v>
      </c>
      <c r="J31" s="196" t="str">
        <f t="shared" si="7"/>
        <v>s'accorder</v>
      </c>
      <c r="K31" s="378" t="str">
        <f t="shared" si="8"/>
        <v>vivre dans la paix</v>
      </c>
      <c r="L31" s="378" t="str">
        <f t="shared" si="9"/>
        <v>accueillir la réalité</v>
      </c>
      <c r="M31" s="1091" t="str">
        <f t="shared" si="10"/>
        <v>prendre soin des besoins de tous</v>
      </c>
      <c r="N31" s="196" t="str">
        <f t="shared" si="11"/>
        <v>prendre soin du monde</v>
      </c>
      <c r="O31" s="220" t="s">
        <v>5</v>
      </c>
      <c r="P31" s="220" t="s">
        <v>0</v>
      </c>
      <c r="Q31" s="220" t="s">
        <v>3</v>
      </c>
      <c r="R31" s="220" t="s">
        <v>2</v>
      </c>
      <c r="S31" s="220" t="s">
        <v>4</v>
      </c>
      <c r="T31" s="214">
        <v>42249</v>
      </c>
      <c r="U31" s="213">
        <f t="shared" ca="1" si="12"/>
        <v>1498</v>
      </c>
    </row>
  </sheetData>
  <conditionalFormatting sqref="E1:E1048576">
    <cfRule type="cellIs" dxfId="3" priority="1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3"/>
  </sheetPr>
  <dimension ref="A1:AO31"/>
  <sheetViews>
    <sheetView workbookViewId="0">
      <pane ySplit="1" topLeftCell="A2" activePane="bottomLeft" state="frozenSplit"/>
      <selection pane="bottomLeft" activeCell="C16" sqref="C16"/>
    </sheetView>
  </sheetViews>
  <sheetFormatPr baseColWidth="10" defaultColWidth="0" defaultRowHeight="12.75" zeroHeight="1" x14ac:dyDescent="0.2"/>
  <cols>
    <col min="1" max="1" width="8.7109375" style="1075" customWidth="1"/>
    <col min="2" max="2" width="16.28515625" style="1076" hidden="1" customWidth="1"/>
    <col min="3" max="3" width="42.85546875" style="63" customWidth="1"/>
    <col min="4" max="4" width="42.85546875" style="64" customWidth="1"/>
    <col min="5" max="5" width="1.85546875" style="64" customWidth="1"/>
    <col min="6" max="6" width="7.42578125" style="151" hidden="1" customWidth="1"/>
    <col min="7" max="7" width="6.42578125" style="367" customWidth="1"/>
    <col min="8" max="8" width="28.5703125" style="368" customWidth="1"/>
    <col min="9" max="9" width="10.140625" style="193" hidden="1" customWidth="1"/>
    <col min="10" max="10" width="24" style="302" hidden="1" customWidth="1"/>
    <col min="11" max="11" width="8.7109375" style="382" hidden="1" customWidth="1"/>
    <col min="12" max="12" width="10.140625" style="382" hidden="1" customWidth="1"/>
    <col min="13" max="14" width="9.5703125" style="535" hidden="1" customWidth="1"/>
    <col min="15" max="15" width="10.42578125" style="193" hidden="1" customWidth="1"/>
    <col min="16" max="16" width="29.28515625" style="302" hidden="1" customWidth="1"/>
    <col min="17" max="20" width="3" style="118" hidden="1" customWidth="1"/>
    <col min="21" max="21" width="3" style="15" hidden="1" customWidth="1"/>
    <col min="22" max="22" width="9.140625" style="130" bestFit="1" customWidth="1"/>
    <col min="23" max="23" width="5" style="98" bestFit="1" customWidth="1"/>
    <col min="24" max="41" width="0" style="60" hidden="1" customWidth="1"/>
    <col min="42" max="16384" width="11.42578125" style="60" hidden="1"/>
  </cols>
  <sheetData>
    <row r="1" spans="1:24" s="1065" customFormat="1" ht="12.75" customHeight="1" x14ac:dyDescent="0.2">
      <c r="A1" s="1062" t="s">
        <v>344</v>
      </c>
      <c r="B1" s="994" t="s">
        <v>82</v>
      </c>
      <c r="C1" s="43" t="s">
        <v>345</v>
      </c>
      <c r="D1" s="44" t="s">
        <v>346</v>
      </c>
      <c r="E1" s="43"/>
      <c r="F1" s="146" t="s">
        <v>144</v>
      </c>
      <c r="G1" s="364"/>
      <c r="H1" s="356" t="s">
        <v>347</v>
      </c>
      <c r="I1" s="188">
        <v>2</v>
      </c>
      <c r="J1" s="301">
        <v>2</v>
      </c>
      <c r="K1" s="376" t="s">
        <v>146</v>
      </c>
      <c r="L1" s="376" t="s">
        <v>147</v>
      </c>
      <c r="M1" s="531" t="s">
        <v>320</v>
      </c>
      <c r="N1" s="531" t="s">
        <v>321</v>
      </c>
      <c r="O1" s="189"/>
      <c r="P1" s="301" t="s">
        <v>322</v>
      </c>
      <c r="Q1" s="983" t="s">
        <v>61</v>
      </c>
      <c r="R1" s="43" t="s">
        <v>62</v>
      </c>
      <c r="S1" s="983" t="s">
        <v>140</v>
      </c>
      <c r="T1" s="44" t="s">
        <v>141</v>
      </c>
      <c r="U1" s="1063" t="s">
        <v>146</v>
      </c>
      <c r="V1" s="982"/>
      <c r="W1" s="143">
        <f ca="1">AVERAGE(W2:W31)</f>
        <v>529.76666666666665</v>
      </c>
      <c r="X1" s="1064"/>
    </row>
    <row r="2" spans="1:24" s="61" customFormat="1" x14ac:dyDescent="0.2">
      <c r="A2" s="1007" t="str">
        <f>usrCode(Q2&amp;R2&amp;"/"&amp;U2)</f>
        <v>WU/b</v>
      </c>
      <c r="B2" s="995" t="str">
        <f t="shared" ref="B2:B31" si="0">VLOOKUP(usrCode(Q2&amp;R2),_Lib2,2,FALSE)&amp;", non-"&amp;VLOOKUP(U2,_Lib1,2,FALSE)</f>
        <v>blanc-bleu, non-noir</v>
      </c>
      <c r="C2" s="23" t="s">
        <v>582</v>
      </c>
      <c r="D2" s="16" t="s">
        <v>583</v>
      </c>
      <c r="E2" s="16">
        <f t="shared" ref="E2:E31" si="1">VLOOKUP(A2,LibProfils,8,FALSE)</f>
        <v>1</v>
      </c>
      <c r="F2" s="1061" t="str">
        <f t="shared" ref="F2:F31" si="2">usrCode(Q2&amp;R2)&amp;"-"&amp;usrCode(S2&amp;T2)&amp;"-"&amp;U2</f>
        <v>WU-RG-B</v>
      </c>
      <c r="G2" s="365" t="str">
        <f t="shared" ref="G2:G31" si="3">U2&amp;"."&amp;LOWER(usrCode(T2&amp;S2))</f>
        <v>B.rg</v>
      </c>
      <c r="H2" s="357" t="str">
        <f t="shared" ref="H2:H31" si="4">VLOOKUP(G2,LibProfils,4,FALSE)</f>
        <v>être fort</v>
      </c>
      <c r="I2" s="190" t="str">
        <f t="shared" ref="I2:I31" si="5">VLOOKUP(usrCode(Q2&amp;R2),LibProfils,4,FALSE)</f>
        <v>structurer</v>
      </c>
      <c r="J2" s="200" t="str">
        <f t="shared" ref="J2:J31" si="6">VLOOKUP(usrCode(Q2&amp;R2),LibProfils,5,FALSE)</f>
        <v>s'assurer d'un monde fonctionnel</v>
      </c>
      <c r="K2" s="377" t="str">
        <f t="shared" ref="K2:K31" si="7">VLOOKUP(usrCode(Q2&amp;R2&amp;S2),LibProfils,4,FALSE)</f>
        <v>s'accorder</v>
      </c>
      <c r="L2" s="377" t="str">
        <f t="shared" ref="L2:L31" si="8">VLOOKUP(usrCode(Q2&amp;R2&amp;T2),LibProfils,4,FALSE)</f>
        <v>améliorer</v>
      </c>
      <c r="M2" s="532" t="str">
        <f t="shared" ref="M2:M31" si="9">VLOOKUP(usrCode(Q2&amp;"/"&amp;U2),LibProfils,4,FALSE)</f>
        <v>œuvrer</v>
      </c>
      <c r="N2" s="532" t="str">
        <f t="shared" ref="N2:N31" si="10">VLOOKUP(usrCode(R2&amp;"/"&amp;U2),LibProfils,4,FALSE)</f>
        <v>élaborer</v>
      </c>
      <c r="O2" s="191" t="str">
        <f t="shared" ref="O2:O31" si="11">VLOOKUP(usrCode("/"&amp;U2),LibProfils,4,FALSE)</f>
        <v>cohabiter</v>
      </c>
      <c r="P2" s="200" t="str">
        <f t="shared" ref="P2:P31" si="12">VLOOKUP(usrCode("/"&amp;U2),LibProfils,5,FALSE)</f>
        <v>vivre dans un monde de non-compétition</v>
      </c>
      <c r="Q2" s="110" t="s">
        <v>0</v>
      </c>
      <c r="R2" s="28" t="s">
        <v>3</v>
      </c>
      <c r="S2" s="110" t="s">
        <v>5</v>
      </c>
      <c r="T2" s="112" t="s">
        <v>4</v>
      </c>
      <c r="U2" s="374" t="s">
        <v>2</v>
      </c>
      <c r="V2" s="211">
        <v>43305</v>
      </c>
      <c r="W2" s="208">
        <f t="shared" ref="W2:W6" ca="1" si="13">TODAY()-V2</f>
        <v>442</v>
      </c>
      <c r="X2" s="71"/>
    </row>
    <row r="3" spans="1:24" s="61" customFormat="1" x14ac:dyDescent="0.2">
      <c r="A3" s="1007" t="str">
        <f t="shared" ref="A3:A31" si="14">usrCode(Q3&amp;R3&amp;"/"&amp;U3)</f>
        <v>WU/r</v>
      </c>
      <c r="B3" s="995" t="str">
        <f t="shared" si="0"/>
        <v>blanc-bleu, non-rouge</v>
      </c>
      <c r="C3" s="23" t="s">
        <v>641</v>
      </c>
      <c r="D3" s="16" t="s">
        <v>306</v>
      </c>
      <c r="E3" s="89">
        <f t="shared" si="1"/>
        <v>1</v>
      </c>
      <c r="F3" s="147" t="str">
        <f t="shared" si="2"/>
        <v>WU-BG-R</v>
      </c>
      <c r="G3" s="365" t="str">
        <f t="shared" si="3"/>
        <v>R.bg</v>
      </c>
      <c r="H3" s="357" t="str">
        <f t="shared" si="4"/>
        <v>agir à sa guise -R-</v>
      </c>
      <c r="I3" s="180" t="str">
        <f t="shared" si="5"/>
        <v>structurer</v>
      </c>
      <c r="J3" s="202" t="str">
        <f t="shared" si="6"/>
        <v>s'assurer d'un monde fonctionnel</v>
      </c>
      <c r="K3" s="380" t="str">
        <f t="shared" si="7"/>
        <v>s'accorder</v>
      </c>
      <c r="L3" s="380" t="str">
        <f t="shared" si="8"/>
        <v>administrer</v>
      </c>
      <c r="M3" s="533" t="str">
        <f t="shared" si="9"/>
        <v>obtempérer</v>
      </c>
      <c r="N3" s="533" t="str">
        <f t="shared" si="10"/>
        <v>raisonner</v>
      </c>
      <c r="O3" s="185" t="str">
        <f t="shared" si="11"/>
        <v>se raisonner</v>
      </c>
      <c r="P3" s="202" t="str">
        <f t="shared" si="12"/>
        <v>vivre dans un monde de raison</v>
      </c>
      <c r="Q3" s="110" t="s">
        <v>0</v>
      </c>
      <c r="R3" s="28" t="s">
        <v>3</v>
      </c>
      <c r="S3" s="110" t="s">
        <v>5</v>
      </c>
      <c r="T3" s="112" t="s">
        <v>2</v>
      </c>
      <c r="U3" s="374" t="s">
        <v>4</v>
      </c>
      <c r="V3" s="211">
        <v>42250</v>
      </c>
      <c r="W3" s="208">
        <f t="shared" ca="1" si="13"/>
        <v>1497</v>
      </c>
      <c r="X3" s="71"/>
    </row>
    <row r="4" spans="1:24" s="61" customFormat="1" x14ac:dyDescent="0.2">
      <c r="A4" s="1066" t="str">
        <f t="shared" si="14"/>
        <v>WU/g</v>
      </c>
      <c r="B4" s="1054" t="str">
        <f t="shared" si="0"/>
        <v>blanc-bleu, non-vert</v>
      </c>
      <c r="C4" s="14" t="s">
        <v>546</v>
      </c>
      <c r="D4" s="22" t="s">
        <v>307</v>
      </c>
      <c r="E4" s="80">
        <f t="shared" si="1"/>
        <v>1</v>
      </c>
      <c r="F4" s="149" t="str">
        <f t="shared" si="2"/>
        <v>WU-BR-G</v>
      </c>
      <c r="G4" s="366" t="str">
        <f t="shared" si="3"/>
        <v>G.br</v>
      </c>
      <c r="H4" s="358" t="str">
        <f t="shared" si="4"/>
        <v>profiter de la vie</v>
      </c>
      <c r="I4" s="192" t="str">
        <f t="shared" si="5"/>
        <v>structurer</v>
      </c>
      <c r="J4" s="205" t="str">
        <f t="shared" si="6"/>
        <v>s'assurer d'un monde fonctionnel</v>
      </c>
      <c r="K4" s="381" t="str">
        <f t="shared" si="7"/>
        <v>améliorer</v>
      </c>
      <c r="L4" s="381" t="str">
        <f t="shared" si="8"/>
        <v>administrer</v>
      </c>
      <c r="M4" s="534" t="str">
        <f t="shared" si="9"/>
        <v>cadrer</v>
      </c>
      <c r="N4" s="534" t="str">
        <f t="shared" si="10"/>
        <v>améliorer</v>
      </c>
      <c r="O4" s="186" t="str">
        <f t="shared" si="11"/>
        <v>se contraindre</v>
      </c>
      <c r="P4" s="205" t="str">
        <f t="shared" si="12"/>
        <v>vivre dans un monde sous contrôle</v>
      </c>
      <c r="Q4" s="111" t="s">
        <v>0</v>
      </c>
      <c r="R4" s="27" t="s">
        <v>3</v>
      </c>
      <c r="S4" s="111" t="s">
        <v>4</v>
      </c>
      <c r="T4" s="113" t="s">
        <v>2</v>
      </c>
      <c r="U4" s="375" t="s">
        <v>5</v>
      </c>
      <c r="V4" s="212">
        <v>43283</v>
      </c>
      <c r="W4" s="213">
        <f t="shared" ca="1" si="13"/>
        <v>464</v>
      </c>
      <c r="X4" s="71"/>
    </row>
    <row r="5" spans="1:24" s="61" customFormat="1" x14ac:dyDescent="0.2">
      <c r="A5" s="998" t="str">
        <f t="shared" si="14"/>
        <v>WB/u</v>
      </c>
      <c r="B5" s="995" t="str">
        <f t="shared" si="0"/>
        <v>blanc-noir, non-bleu</v>
      </c>
      <c r="C5" s="23" t="s">
        <v>331</v>
      </c>
      <c r="D5" s="16" t="s">
        <v>410</v>
      </c>
      <c r="E5" s="89">
        <f t="shared" si="1"/>
        <v>1</v>
      </c>
      <c r="F5" s="147" t="str">
        <f t="shared" si="2"/>
        <v>WB-RG-U</v>
      </c>
      <c r="G5" s="365" t="str">
        <f t="shared" si="3"/>
        <v>U.rg</v>
      </c>
      <c r="H5" s="357" t="str">
        <f t="shared" si="4"/>
        <v>développer la connaissance</v>
      </c>
      <c r="I5" s="180" t="str">
        <f t="shared" si="5"/>
        <v>intégrer</v>
      </c>
      <c r="J5" s="202" t="str">
        <f t="shared" si="6"/>
        <v>disposer d'une place dans le système</v>
      </c>
      <c r="K5" s="380" t="str">
        <f t="shared" si="7"/>
        <v>diriger</v>
      </c>
      <c r="L5" s="380" t="str">
        <f t="shared" si="8"/>
        <v>s'intégrer</v>
      </c>
      <c r="M5" s="533" t="str">
        <f t="shared" si="9"/>
        <v>conserver</v>
      </c>
      <c r="N5" s="533" t="str">
        <f t="shared" si="10"/>
        <v>consommer</v>
      </c>
      <c r="O5" s="185" t="str">
        <f t="shared" si="11"/>
        <v>être</v>
      </c>
      <c r="P5" s="202" t="str">
        <f t="shared" si="12"/>
        <v>vivre sans pensées superflues</v>
      </c>
      <c r="Q5" s="110" t="s">
        <v>0</v>
      </c>
      <c r="R5" s="28" t="s">
        <v>2</v>
      </c>
      <c r="S5" s="110" t="s">
        <v>4</v>
      </c>
      <c r="T5" s="112" t="s">
        <v>5</v>
      </c>
      <c r="U5" s="374" t="s">
        <v>3</v>
      </c>
      <c r="V5" s="211">
        <v>42978</v>
      </c>
      <c r="W5" s="208">
        <f t="shared" ca="1" si="13"/>
        <v>769</v>
      </c>
      <c r="X5" s="71"/>
    </row>
    <row r="6" spans="1:24" s="61" customFormat="1" x14ac:dyDescent="0.2">
      <c r="A6" s="998" t="str">
        <f t="shared" si="14"/>
        <v>WB/r</v>
      </c>
      <c r="B6" s="995" t="str">
        <f t="shared" si="0"/>
        <v>blanc-noir, non-rouge</v>
      </c>
      <c r="C6" s="23" t="s">
        <v>323</v>
      </c>
      <c r="D6" s="16" t="s">
        <v>666</v>
      </c>
      <c r="E6" s="89">
        <f t="shared" si="1"/>
        <v>1</v>
      </c>
      <c r="F6" s="147" t="str">
        <f t="shared" si="2"/>
        <v>WB-GU-R</v>
      </c>
      <c r="G6" s="365" t="str">
        <f t="shared" si="3"/>
        <v>R.gu</v>
      </c>
      <c r="H6" s="357" t="str">
        <f t="shared" si="4"/>
        <v>vivre l'aventure</v>
      </c>
      <c r="I6" s="180" t="str">
        <f t="shared" si="5"/>
        <v>intégrer</v>
      </c>
      <c r="J6" s="202" t="str">
        <f t="shared" si="6"/>
        <v>disposer d'une place dans le système</v>
      </c>
      <c r="K6" s="380" t="str">
        <f t="shared" si="7"/>
        <v>administrer</v>
      </c>
      <c r="L6" s="380" t="str">
        <f t="shared" si="8"/>
        <v>s'intégrer</v>
      </c>
      <c r="M6" s="533" t="str">
        <f t="shared" si="9"/>
        <v>obtempérer</v>
      </c>
      <c r="N6" s="533" t="str">
        <f t="shared" si="10"/>
        <v>régir</v>
      </c>
      <c r="O6" s="185" t="str">
        <f t="shared" si="11"/>
        <v>se raisonner</v>
      </c>
      <c r="P6" s="202" t="str">
        <f t="shared" si="12"/>
        <v>vivre dans un monde de raison</v>
      </c>
      <c r="Q6" s="110" t="s">
        <v>0</v>
      </c>
      <c r="R6" s="28" t="s">
        <v>2</v>
      </c>
      <c r="S6" s="110" t="s">
        <v>3</v>
      </c>
      <c r="T6" s="112" t="s">
        <v>5</v>
      </c>
      <c r="U6" s="374" t="s">
        <v>4</v>
      </c>
      <c r="V6" s="211">
        <v>43671</v>
      </c>
      <c r="W6" s="208">
        <f t="shared" ca="1" si="13"/>
        <v>76</v>
      </c>
      <c r="X6" s="71"/>
    </row>
    <row r="7" spans="1:24" s="61" customFormat="1" x14ac:dyDescent="0.2">
      <c r="A7" s="1067" t="str">
        <f t="shared" si="14"/>
        <v>WB/g</v>
      </c>
      <c r="B7" s="1054" t="str">
        <f t="shared" si="0"/>
        <v>blanc-noir, non-vert</v>
      </c>
      <c r="C7" s="14" t="s">
        <v>547</v>
      </c>
      <c r="D7" s="22" t="s">
        <v>310</v>
      </c>
      <c r="E7" s="80">
        <f t="shared" si="1"/>
        <v>1</v>
      </c>
      <c r="F7" s="149" t="str">
        <f t="shared" si="2"/>
        <v>WB-UR-G</v>
      </c>
      <c r="G7" s="366" t="str">
        <f t="shared" si="3"/>
        <v>G.ur</v>
      </c>
      <c r="H7" s="358" t="str">
        <f t="shared" si="4"/>
        <v>s'émerveiller</v>
      </c>
      <c r="I7" s="192" t="str">
        <f t="shared" si="5"/>
        <v>intégrer</v>
      </c>
      <c r="J7" s="205" t="str">
        <f t="shared" si="6"/>
        <v>disposer d'une place dans le système</v>
      </c>
      <c r="K7" s="381" t="str">
        <f t="shared" si="7"/>
        <v>administrer</v>
      </c>
      <c r="L7" s="381" t="str">
        <f t="shared" si="8"/>
        <v>diriger</v>
      </c>
      <c r="M7" s="534" t="str">
        <f t="shared" si="9"/>
        <v>cadrer</v>
      </c>
      <c r="N7" s="534" t="str">
        <f t="shared" si="10"/>
        <v>précéder</v>
      </c>
      <c r="O7" s="186" t="str">
        <f t="shared" si="11"/>
        <v>se contraindre</v>
      </c>
      <c r="P7" s="205" t="str">
        <f t="shared" si="12"/>
        <v>vivre dans un monde sous contrôle</v>
      </c>
      <c r="Q7" s="111" t="s">
        <v>0</v>
      </c>
      <c r="R7" s="27" t="s">
        <v>2</v>
      </c>
      <c r="S7" s="111" t="s">
        <v>3</v>
      </c>
      <c r="T7" s="113" t="s">
        <v>4</v>
      </c>
      <c r="U7" s="375" t="s">
        <v>5</v>
      </c>
      <c r="V7" s="212">
        <v>43283</v>
      </c>
      <c r="W7" s="213">
        <f t="shared" ref="W7:W31" ca="1" si="15">TODAY()-V7</f>
        <v>464</v>
      </c>
      <c r="X7" s="71"/>
    </row>
    <row r="8" spans="1:24" s="61" customFormat="1" x14ac:dyDescent="0.2">
      <c r="A8" s="1008" t="str">
        <f t="shared" si="14"/>
        <v>UB/w</v>
      </c>
      <c r="B8" s="995" t="str">
        <f t="shared" si="0"/>
        <v>bleu-noir, non-blanc</v>
      </c>
      <c r="C8" s="23" t="s">
        <v>548</v>
      </c>
      <c r="D8" s="16" t="s">
        <v>779</v>
      </c>
      <c r="E8" s="89">
        <f t="shared" si="1"/>
        <v>1</v>
      </c>
      <c r="F8" s="147" t="str">
        <f t="shared" si="2"/>
        <v>UB-RG-W</v>
      </c>
      <c r="G8" s="365" t="str">
        <f t="shared" si="3"/>
        <v>W.rg</v>
      </c>
      <c r="H8" s="357" t="str">
        <f t="shared" si="4"/>
        <v>soutenir ce qui est</v>
      </c>
      <c r="I8" s="180" t="str">
        <f t="shared" si="5"/>
        <v>réussir</v>
      </c>
      <c r="J8" s="202" t="str">
        <f t="shared" si="6"/>
        <v>atteindre ses objectifs</v>
      </c>
      <c r="K8" s="380" t="str">
        <f t="shared" si="7"/>
        <v>accomplir</v>
      </c>
      <c r="L8" s="380" t="str">
        <f t="shared" si="8"/>
        <v>maîtriser</v>
      </c>
      <c r="M8" s="533" t="str">
        <f t="shared" si="9"/>
        <v>inventer</v>
      </c>
      <c r="N8" s="533" t="str">
        <f t="shared" si="10"/>
        <v>posséder</v>
      </c>
      <c r="O8" s="185" t="str">
        <f t="shared" si="11"/>
        <v>vagabonder</v>
      </c>
      <c r="P8" s="202" t="str">
        <f t="shared" si="12"/>
        <v>vivre en marge de la société</v>
      </c>
      <c r="Q8" s="110" t="s">
        <v>3</v>
      </c>
      <c r="R8" s="28" t="s">
        <v>2</v>
      </c>
      <c r="S8" s="110" t="s">
        <v>4</v>
      </c>
      <c r="T8" s="112" t="s">
        <v>5</v>
      </c>
      <c r="U8" s="374" t="s">
        <v>0</v>
      </c>
      <c r="V8" s="211">
        <v>43747</v>
      </c>
      <c r="W8" s="208">
        <f t="shared" ca="1" si="15"/>
        <v>0</v>
      </c>
      <c r="X8" s="71"/>
    </row>
    <row r="9" spans="1:24" s="61" customFormat="1" x14ac:dyDescent="0.2">
      <c r="A9" s="1008" t="str">
        <f t="shared" si="14"/>
        <v>UB/r</v>
      </c>
      <c r="B9" s="995" t="str">
        <f t="shared" si="0"/>
        <v>bleu-noir, non-rouge</v>
      </c>
      <c r="C9" s="23" t="s">
        <v>551</v>
      </c>
      <c r="D9" s="16" t="s">
        <v>778</v>
      </c>
      <c r="E9" s="89">
        <f t="shared" si="1"/>
        <v>1</v>
      </c>
      <c r="F9" s="147" t="str">
        <f t="shared" si="2"/>
        <v>UB-GW-R</v>
      </c>
      <c r="G9" s="365" t="str">
        <f t="shared" si="3"/>
        <v>R.gw</v>
      </c>
      <c r="H9" s="357" t="str">
        <f t="shared" si="4"/>
        <v>inspirer le monde</v>
      </c>
      <c r="I9" s="180" t="str">
        <f t="shared" si="5"/>
        <v>réussir</v>
      </c>
      <c r="J9" s="202" t="str">
        <f t="shared" si="6"/>
        <v>atteindre ses objectifs</v>
      </c>
      <c r="K9" s="380" t="str">
        <f t="shared" si="7"/>
        <v>administrer</v>
      </c>
      <c r="L9" s="380" t="str">
        <f t="shared" si="8"/>
        <v>maîtriser</v>
      </c>
      <c r="M9" s="533" t="str">
        <f t="shared" si="9"/>
        <v>raisonner</v>
      </c>
      <c r="N9" s="533" t="str">
        <f t="shared" si="10"/>
        <v>régir</v>
      </c>
      <c r="O9" s="185" t="str">
        <f t="shared" si="11"/>
        <v>se raisonner</v>
      </c>
      <c r="P9" s="202" t="str">
        <f t="shared" si="12"/>
        <v>vivre dans un monde de raison</v>
      </c>
      <c r="Q9" s="110" t="s">
        <v>3</v>
      </c>
      <c r="R9" s="28" t="s">
        <v>2</v>
      </c>
      <c r="S9" s="110" t="s">
        <v>0</v>
      </c>
      <c r="T9" s="112" t="s">
        <v>5</v>
      </c>
      <c r="U9" s="374" t="s">
        <v>4</v>
      </c>
      <c r="V9" s="211">
        <v>43747</v>
      </c>
      <c r="W9" s="208">
        <f t="shared" ca="1" si="15"/>
        <v>0</v>
      </c>
      <c r="X9" s="71"/>
    </row>
    <row r="10" spans="1:24" s="61" customFormat="1" x14ac:dyDescent="0.2">
      <c r="A10" s="1068" t="str">
        <f t="shared" si="14"/>
        <v>UB/g</v>
      </c>
      <c r="B10" s="1054" t="str">
        <f t="shared" si="0"/>
        <v>bleu-noir, non-vert</v>
      </c>
      <c r="C10" s="14" t="s">
        <v>776</v>
      </c>
      <c r="D10" s="22" t="s">
        <v>777</v>
      </c>
      <c r="E10" s="80">
        <f t="shared" si="1"/>
        <v>1</v>
      </c>
      <c r="F10" s="149" t="str">
        <f t="shared" si="2"/>
        <v>UB-RW-G</v>
      </c>
      <c r="G10" s="366" t="str">
        <f t="shared" si="3"/>
        <v>G.rw</v>
      </c>
      <c r="H10" s="358" t="str">
        <f t="shared" si="4"/>
        <v>être heureux -G-</v>
      </c>
      <c r="I10" s="192" t="str">
        <f t="shared" si="5"/>
        <v>réussir</v>
      </c>
      <c r="J10" s="205" t="str">
        <f t="shared" si="6"/>
        <v>atteindre ses objectifs</v>
      </c>
      <c r="K10" s="381" t="str">
        <f t="shared" si="7"/>
        <v>administrer</v>
      </c>
      <c r="L10" s="381" t="str">
        <f t="shared" si="8"/>
        <v>accomplir</v>
      </c>
      <c r="M10" s="534" t="str">
        <f t="shared" si="9"/>
        <v>améliorer</v>
      </c>
      <c r="N10" s="534" t="str">
        <f t="shared" si="10"/>
        <v>précéder</v>
      </c>
      <c r="O10" s="186" t="str">
        <f t="shared" si="11"/>
        <v>se contraindre</v>
      </c>
      <c r="P10" s="205" t="str">
        <f t="shared" si="12"/>
        <v>vivre dans un monde sous contrôle</v>
      </c>
      <c r="Q10" s="111" t="s">
        <v>3</v>
      </c>
      <c r="R10" s="27" t="s">
        <v>2</v>
      </c>
      <c r="S10" s="111" t="s">
        <v>0</v>
      </c>
      <c r="T10" s="113" t="s">
        <v>4</v>
      </c>
      <c r="U10" s="375" t="s">
        <v>5</v>
      </c>
      <c r="V10" s="212">
        <v>43747</v>
      </c>
      <c r="W10" s="213">
        <f t="shared" ca="1" si="15"/>
        <v>0</v>
      </c>
      <c r="X10" s="71"/>
    </row>
    <row r="11" spans="1:24" s="61" customFormat="1" x14ac:dyDescent="0.2">
      <c r="A11" s="1012" t="str">
        <f t="shared" si="14"/>
        <v>UR/w</v>
      </c>
      <c r="B11" s="995" t="str">
        <f t="shared" si="0"/>
        <v>bleu-rouge, non-blanc</v>
      </c>
      <c r="C11" s="23" t="s">
        <v>627</v>
      </c>
      <c r="D11" s="16" t="s">
        <v>625</v>
      </c>
      <c r="E11" s="89">
        <f t="shared" si="1"/>
        <v>1</v>
      </c>
      <c r="F11" s="147" t="str">
        <f t="shared" si="2"/>
        <v>UR-BG-W</v>
      </c>
      <c r="G11" s="365" t="str">
        <f t="shared" si="3"/>
        <v>W.bg</v>
      </c>
      <c r="H11" s="357" t="str">
        <f t="shared" si="4"/>
        <v>être un rouage du monde</v>
      </c>
      <c r="I11" s="180" t="str">
        <f t="shared" si="5"/>
        <v>penser</v>
      </c>
      <c r="J11" s="202" t="str">
        <f t="shared" si="6"/>
        <v>faire tournoyer les idées</v>
      </c>
      <c r="K11" s="380" t="str">
        <f t="shared" si="7"/>
        <v>accomplir</v>
      </c>
      <c r="L11" s="380" t="str">
        <f t="shared" si="8"/>
        <v>s'aventurer</v>
      </c>
      <c r="M11" s="533" t="str">
        <f t="shared" si="9"/>
        <v>inventer</v>
      </c>
      <c r="N11" s="533" t="str">
        <f t="shared" si="10"/>
        <v>s'émanciper</v>
      </c>
      <c r="O11" s="185" t="str">
        <f t="shared" si="11"/>
        <v>vagabonder</v>
      </c>
      <c r="P11" s="202" t="str">
        <f t="shared" si="12"/>
        <v>vivre en marge de la société</v>
      </c>
      <c r="Q11" s="110" t="s">
        <v>3</v>
      </c>
      <c r="R11" s="28" t="s">
        <v>4</v>
      </c>
      <c r="S11" s="110" t="s">
        <v>2</v>
      </c>
      <c r="T11" s="112" t="s">
        <v>5</v>
      </c>
      <c r="U11" s="374" t="s">
        <v>0</v>
      </c>
      <c r="V11" s="211">
        <v>43605</v>
      </c>
      <c r="W11" s="208">
        <f t="shared" ca="1" si="15"/>
        <v>142</v>
      </c>
      <c r="X11" s="71"/>
    </row>
    <row r="12" spans="1:24" s="61" customFormat="1" x14ac:dyDescent="0.2">
      <c r="A12" s="1012" t="str">
        <f t="shared" si="14"/>
        <v>UR/b</v>
      </c>
      <c r="B12" s="995" t="str">
        <f t="shared" si="0"/>
        <v>bleu-rouge, non-noir</v>
      </c>
      <c r="C12" s="23" t="s">
        <v>626</v>
      </c>
      <c r="D12" s="16" t="s">
        <v>775</v>
      </c>
      <c r="E12" s="89">
        <f t="shared" si="1"/>
        <v>1</v>
      </c>
      <c r="F12" s="147" t="str">
        <f t="shared" si="2"/>
        <v>UR-GW-B</v>
      </c>
      <c r="G12" s="365" t="str">
        <f t="shared" si="3"/>
        <v>B.gw</v>
      </c>
      <c r="H12" s="357" t="str">
        <f t="shared" si="4"/>
        <v>être le premier</v>
      </c>
      <c r="I12" s="180" t="str">
        <f t="shared" si="5"/>
        <v>penser</v>
      </c>
      <c r="J12" s="202" t="str">
        <f t="shared" si="6"/>
        <v>faire tournoyer les idées</v>
      </c>
      <c r="K12" s="380" t="str">
        <f t="shared" si="7"/>
        <v>améliorer</v>
      </c>
      <c r="L12" s="380" t="str">
        <f t="shared" si="8"/>
        <v>s'aventurer</v>
      </c>
      <c r="M12" s="533" t="str">
        <f t="shared" si="9"/>
        <v>élaborer</v>
      </c>
      <c r="N12" s="533" t="str">
        <f t="shared" si="10"/>
        <v>se connecter</v>
      </c>
      <c r="O12" s="185" t="str">
        <f t="shared" si="11"/>
        <v>cohabiter</v>
      </c>
      <c r="P12" s="202" t="str">
        <f t="shared" si="12"/>
        <v>vivre dans un monde de non-compétition</v>
      </c>
      <c r="Q12" s="110" t="s">
        <v>3</v>
      </c>
      <c r="R12" s="28" t="s">
        <v>4</v>
      </c>
      <c r="S12" s="110" t="s">
        <v>0</v>
      </c>
      <c r="T12" s="112" t="s">
        <v>5</v>
      </c>
      <c r="U12" s="374" t="s">
        <v>2</v>
      </c>
      <c r="V12" s="211">
        <v>43747</v>
      </c>
      <c r="W12" s="208">
        <f t="shared" ca="1" si="15"/>
        <v>0</v>
      </c>
      <c r="X12" s="71"/>
    </row>
    <row r="13" spans="1:24" s="61" customFormat="1" x14ac:dyDescent="0.2">
      <c r="A13" s="1069" t="str">
        <f t="shared" si="14"/>
        <v>UR/g</v>
      </c>
      <c r="B13" s="1054" t="str">
        <f t="shared" si="0"/>
        <v>bleu-rouge, non-vert</v>
      </c>
      <c r="C13" s="14" t="s">
        <v>587</v>
      </c>
      <c r="D13" s="22" t="s">
        <v>417</v>
      </c>
      <c r="E13" s="80">
        <f t="shared" si="1"/>
        <v>1</v>
      </c>
      <c r="F13" s="149" t="str">
        <f t="shared" si="2"/>
        <v>UR-WB-G</v>
      </c>
      <c r="G13" s="366" t="str">
        <f t="shared" si="3"/>
        <v>G.wb</v>
      </c>
      <c r="H13" s="358" t="str">
        <f t="shared" si="4"/>
        <v>être entouré</v>
      </c>
      <c r="I13" s="192" t="str">
        <f t="shared" si="5"/>
        <v>penser</v>
      </c>
      <c r="J13" s="205" t="str">
        <f t="shared" si="6"/>
        <v>faire tournoyer les idées</v>
      </c>
      <c r="K13" s="381" t="str">
        <f t="shared" si="7"/>
        <v>accomplir</v>
      </c>
      <c r="L13" s="381" t="str">
        <f t="shared" si="8"/>
        <v>améliorer</v>
      </c>
      <c r="M13" s="534" t="str">
        <f t="shared" si="9"/>
        <v>améliorer</v>
      </c>
      <c r="N13" s="534" t="str">
        <f t="shared" si="10"/>
        <v>se propulser</v>
      </c>
      <c r="O13" s="186" t="str">
        <f t="shared" si="11"/>
        <v>se contraindre</v>
      </c>
      <c r="P13" s="205" t="str">
        <f t="shared" si="12"/>
        <v>vivre dans un monde sous contrôle</v>
      </c>
      <c r="Q13" s="111" t="s">
        <v>3</v>
      </c>
      <c r="R13" s="27" t="s">
        <v>4</v>
      </c>
      <c r="S13" s="111" t="s">
        <v>2</v>
      </c>
      <c r="T13" s="113" t="s">
        <v>0</v>
      </c>
      <c r="U13" s="375" t="s">
        <v>5</v>
      </c>
      <c r="V13" s="212">
        <v>43307</v>
      </c>
      <c r="W13" s="213">
        <f t="shared" ca="1" si="15"/>
        <v>440</v>
      </c>
      <c r="X13" s="71"/>
    </row>
    <row r="14" spans="1:24" s="61" customFormat="1" x14ac:dyDescent="0.2">
      <c r="A14" s="1004" t="str">
        <f t="shared" si="14"/>
        <v>BR/w</v>
      </c>
      <c r="B14" s="995" t="str">
        <f t="shared" si="0"/>
        <v>noir-rouge, non-blanc</v>
      </c>
      <c r="C14" s="23" t="s">
        <v>642</v>
      </c>
      <c r="D14" s="16" t="s">
        <v>658</v>
      </c>
      <c r="E14" s="89">
        <f t="shared" si="1"/>
        <v>1</v>
      </c>
      <c r="F14" s="147" t="str">
        <f t="shared" si="2"/>
        <v>BR-GU-W</v>
      </c>
      <c r="G14" s="365" t="str">
        <f t="shared" si="3"/>
        <v>W.gu</v>
      </c>
      <c r="H14" s="357" t="str">
        <f t="shared" si="4"/>
        <v>cultiver la paix -W-</v>
      </c>
      <c r="I14" s="180" t="str">
        <f t="shared" si="5"/>
        <v>obtenir</v>
      </c>
      <c r="J14" s="202" t="str">
        <f t="shared" si="6"/>
        <v>exaucer ses souhaits</v>
      </c>
      <c r="K14" s="380" t="str">
        <f t="shared" si="7"/>
        <v>accomplir</v>
      </c>
      <c r="L14" s="380" t="str">
        <f t="shared" si="8"/>
        <v>conquérir</v>
      </c>
      <c r="M14" s="533" t="str">
        <f t="shared" si="9"/>
        <v>posséder</v>
      </c>
      <c r="N14" s="533" t="str">
        <f t="shared" si="10"/>
        <v>s'émanciper</v>
      </c>
      <c r="O14" s="185" t="str">
        <f t="shared" si="11"/>
        <v>vagabonder</v>
      </c>
      <c r="P14" s="202" t="str">
        <f t="shared" si="12"/>
        <v>vivre en marge de la société</v>
      </c>
      <c r="Q14" s="110" t="s">
        <v>2</v>
      </c>
      <c r="R14" s="28" t="s">
        <v>4</v>
      </c>
      <c r="S14" s="110" t="s">
        <v>3</v>
      </c>
      <c r="T14" s="112" t="s">
        <v>5</v>
      </c>
      <c r="U14" s="374" t="s">
        <v>0</v>
      </c>
      <c r="V14" s="211">
        <v>43670</v>
      </c>
      <c r="W14" s="208">
        <f t="shared" ca="1" si="15"/>
        <v>77</v>
      </c>
      <c r="X14" s="71"/>
    </row>
    <row r="15" spans="1:24" s="61" customFormat="1" x14ac:dyDescent="0.2">
      <c r="A15" s="1004" t="str">
        <f t="shared" si="14"/>
        <v>BR/u</v>
      </c>
      <c r="B15" s="995" t="str">
        <f t="shared" si="0"/>
        <v>noir-rouge, non-bleu</v>
      </c>
      <c r="C15" s="23" t="s">
        <v>657</v>
      </c>
      <c r="D15" s="16" t="s">
        <v>656</v>
      </c>
      <c r="E15" s="89">
        <f t="shared" si="1"/>
        <v>1</v>
      </c>
      <c r="F15" s="147" t="str">
        <f t="shared" si="2"/>
        <v>BR-GW-U</v>
      </c>
      <c r="G15" s="365" t="str">
        <f t="shared" si="3"/>
        <v>U.gw</v>
      </c>
      <c r="H15" s="357" t="str">
        <f t="shared" si="4"/>
        <v>organiser le savoir</v>
      </c>
      <c r="I15" s="180" t="str">
        <f t="shared" si="5"/>
        <v>obtenir</v>
      </c>
      <c r="J15" s="202" t="str">
        <f t="shared" si="6"/>
        <v>exaucer ses souhaits</v>
      </c>
      <c r="K15" s="380" t="str">
        <f t="shared" si="7"/>
        <v>diriger</v>
      </c>
      <c r="L15" s="380" t="str">
        <f t="shared" si="8"/>
        <v>conquérir</v>
      </c>
      <c r="M15" s="533" t="str">
        <f t="shared" si="9"/>
        <v>consommer</v>
      </c>
      <c r="N15" s="533" t="str">
        <f t="shared" si="10"/>
        <v>s'engager</v>
      </c>
      <c r="O15" s="185" t="str">
        <f t="shared" si="11"/>
        <v>être</v>
      </c>
      <c r="P15" s="202" t="str">
        <f t="shared" si="12"/>
        <v>vivre sans pensées superflues</v>
      </c>
      <c r="Q15" s="110" t="s">
        <v>2</v>
      </c>
      <c r="R15" s="28" t="s">
        <v>4</v>
      </c>
      <c r="S15" s="110" t="s">
        <v>0</v>
      </c>
      <c r="T15" s="112" t="s">
        <v>5</v>
      </c>
      <c r="U15" s="374" t="s">
        <v>3</v>
      </c>
      <c r="V15" s="211">
        <v>43670</v>
      </c>
      <c r="W15" s="208">
        <f t="shared" ca="1" si="15"/>
        <v>77</v>
      </c>
      <c r="X15" s="71"/>
    </row>
    <row r="16" spans="1:24" s="61" customFormat="1" x14ac:dyDescent="0.2">
      <c r="A16" s="1070" t="str">
        <f t="shared" si="14"/>
        <v>BR/g</v>
      </c>
      <c r="B16" s="1054" t="str">
        <f t="shared" si="0"/>
        <v>noir-rouge, non-vert</v>
      </c>
      <c r="C16" s="14" t="s">
        <v>781</v>
      </c>
      <c r="D16" s="22" t="s">
        <v>312</v>
      </c>
      <c r="E16" s="80">
        <f t="shared" si="1"/>
        <v>5</v>
      </c>
      <c r="F16" s="149" t="str">
        <f t="shared" si="2"/>
        <v>BR-WU-G</v>
      </c>
      <c r="G16" s="366" t="str">
        <f t="shared" si="3"/>
        <v>G.wu</v>
      </c>
      <c r="H16" s="358" t="str">
        <f t="shared" si="4"/>
        <v>vivre en douceur</v>
      </c>
      <c r="I16" s="192" t="str">
        <f t="shared" si="5"/>
        <v>obtenir</v>
      </c>
      <c r="J16" s="205" t="str">
        <f t="shared" si="6"/>
        <v>exaucer ses souhaits</v>
      </c>
      <c r="K16" s="381" t="str">
        <f t="shared" si="7"/>
        <v>accomplir</v>
      </c>
      <c r="L16" s="381" t="str">
        <f t="shared" si="8"/>
        <v>diriger</v>
      </c>
      <c r="M16" s="534" t="str">
        <f t="shared" si="9"/>
        <v>précéder</v>
      </c>
      <c r="N16" s="534" t="str">
        <f t="shared" si="10"/>
        <v>se propulser</v>
      </c>
      <c r="O16" s="186" t="str">
        <f t="shared" si="11"/>
        <v>se contraindre</v>
      </c>
      <c r="P16" s="205" t="str">
        <f t="shared" si="12"/>
        <v>vivre dans un monde sous contrôle</v>
      </c>
      <c r="Q16" s="111" t="s">
        <v>2</v>
      </c>
      <c r="R16" s="27" t="s">
        <v>4</v>
      </c>
      <c r="S16" s="111" t="s">
        <v>3</v>
      </c>
      <c r="T16" s="113" t="s">
        <v>0</v>
      </c>
      <c r="U16" s="375" t="s">
        <v>5</v>
      </c>
      <c r="V16" s="212">
        <v>43747</v>
      </c>
      <c r="W16" s="213">
        <f t="shared" ca="1" si="15"/>
        <v>0</v>
      </c>
      <c r="X16" s="71"/>
    </row>
    <row r="17" spans="1:24" s="61" customFormat="1" x14ac:dyDescent="0.2">
      <c r="A17" s="1009" t="str">
        <f t="shared" si="14"/>
        <v>BG/w</v>
      </c>
      <c r="B17" s="995" t="str">
        <f t="shared" si="0"/>
        <v>noir-vert, non-blanc</v>
      </c>
      <c r="C17" s="23" t="s">
        <v>297</v>
      </c>
      <c r="D17" s="16" t="s">
        <v>668</v>
      </c>
      <c r="E17" s="89">
        <f t="shared" si="1"/>
        <v>1</v>
      </c>
      <c r="F17" s="147" t="str">
        <f t="shared" si="2"/>
        <v>BG-UR-W</v>
      </c>
      <c r="G17" s="365" t="str">
        <f t="shared" si="3"/>
        <v>W.ur</v>
      </c>
      <c r="H17" s="357" t="str">
        <f t="shared" si="4"/>
        <v>être utile</v>
      </c>
      <c r="I17" s="180" t="str">
        <f t="shared" si="5"/>
        <v>prospérer</v>
      </c>
      <c r="J17" s="202" t="str">
        <f t="shared" si="6"/>
        <v>se développer à sa guise</v>
      </c>
      <c r="K17" s="380" t="str">
        <f t="shared" si="7"/>
        <v>conquérir</v>
      </c>
      <c r="L17" s="380" t="str">
        <f t="shared" si="8"/>
        <v>maîtriser</v>
      </c>
      <c r="M17" s="533" t="str">
        <f t="shared" si="9"/>
        <v>posséder</v>
      </c>
      <c r="N17" s="533" t="str">
        <f t="shared" si="10"/>
        <v>s'ébattre</v>
      </c>
      <c r="O17" s="185" t="str">
        <f t="shared" si="11"/>
        <v>vagabonder</v>
      </c>
      <c r="P17" s="202" t="str">
        <f t="shared" si="12"/>
        <v>vivre en marge de la société</v>
      </c>
      <c r="Q17" s="110" t="s">
        <v>2</v>
      </c>
      <c r="R17" s="28" t="s">
        <v>5</v>
      </c>
      <c r="S17" s="110" t="s">
        <v>4</v>
      </c>
      <c r="T17" s="112" t="s">
        <v>3</v>
      </c>
      <c r="U17" s="374" t="s">
        <v>0</v>
      </c>
      <c r="V17" s="211">
        <v>43671</v>
      </c>
      <c r="W17" s="208">
        <f t="shared" ca="1" si="15"/>
        <v>76</v>
      </c>
      <c r="X17" s="71"/>
    </row>
    <row r="18" spans="1:24" s="61" customFormat="1" x14ac:dyDescent="0.2">
      <c r="A18" s="1009" t="str">
        <f t="shared" si="14"/>
        <v>BG/u</v>
      </c>
      <c r="B18" s="995" t="str">
        <f t="shared" si="0"/>
        <v>noir-vert, non-bleu</v>
      </c>
      <c r="C18" s="23" t="s">
        <v>420</v>
      </c>
      <c r="D18" s="16" t="s">
        <v>421</v>
      </c>
      <c r="E18" s="89">
        <f t="shared" si="1"/>
        <v>1</v>
      </c>
      <c r="F18" s="147" t="str">
        <f t="shared" si="2"/>
        <v>BG-RW-U</v>
      </c>
      <c r="G18" s="365" t="str">
        <f t="shared" si="3"/>
        <v>U.rw</v>
      </c>
      <c r="H18" s="357" t="str">
        <f t="shared" si="4"/>
        <v>œuvrer pour l'avenir</v>
      </c>
      <c r="I18" s="180" t="str">
        <f t="shared" si="5"/>
        <v>prospérer</v>
      </c>
      <c r="J18" s="202" t="str">
        <f t="shared" si="6"/>
        <v>se développer à sa guise</v>
      </c>
      <c r="K18" s="380" t="str">
        <f t="shared" si="7"/>
        <v>conquérir</v>
      </c>
      <c r="L18" s="380" t="str">
        <f t="shared" si="8"/>
        <v>s'intégrer</v>
      </c>
      <c r="M18" s="533" t="str">
        <f t="shared" si="9"/>
        <v>consommer</v>
      </c>
      <c r="N18" s="533" t="str">
        <f t="shared" si="10"/>
        <v>exister</v>
      </c>
      <c r="O18" s="185" t="str">
        <f t="shared" si="11"/>
        <v>être</v>
      </c>
      <c r="P18" s="202" t="str">
        <f t="shared" si="12"/>
        <v>vivre sans pensées superflues</v>
      </c>
      <c r="Q18" s="110" t="s">
        <v>2</v>
      </c>
      <c r="R18" s="28" t="s">
        <v>5</v>
      </c>
      <c r="S18" s="110" t="s">
        <v>4</v>
      </c>
      <c r="T18" s="112" t="s">
        <v>0</v>
      </c>
      <c r="U18" s="374" t="s">
        <v>3</v>
      </c>
      <c r="V18" s="211">
        <v>42758</v>
      </c>
      <c r="W18" s="208">
        <f t="shared" ca="1" si="15"/>
        <v>989</v>
      </c>
      <c r="X18" s="71"/>
    </row>
    <row r="19" spans="1:24" s="61" customFormat="1" x14ac:dyDescent="0.2">
      <c r="A19" s="1071" t="str">
        <f t="shared" si="14"/>
        <v>BG/r</v>
      </c>
      <c r="B19" s="1054" t="str">
        <f t="shared" si="0"/>
        <v>noir-vert, non-rouge</v>
      </c>
      <c r="C19" s="14" t="s">
        <v>360</v>
      </c>
      <c r="D19" s="22" t="s">
        <v>329</v>
      </c>
      <c r="E19" s="80">
        <f t="shared" si="1"/>
        <v>1</v>
      </c>
      <c r="F19" s="149" t="str">
        <f t="shared" si="2"/>
        <v>BG-WU-R</v>
      </c>
      <c r="G19" s="366" t="str">
        <f t="shared" si="3"/>
        <v>R.wu</v>
      </c>
      <c r="H19" s="358" t="str">
        <f t="shared" si="4"/>
        <v>impulser le progrès</v>
      </c>
      <c r="I19" s="192" t="str">
        <f t="shared" si="5"/>
        <v>prospérer</v>
      </c>
      <c r="J19" s="205" t="str">
        <f t="shared" si="6"/>
        <v>se développer à sa guise</v>
      </c>
      <c r="K19" s="381" t="str">
        <f t="shared" si="7"/>
        <v>s'intégrer</v>
      </c>
      <c r="L19" s="381" t="str">
        <f t="shared" si="8"/>
        <v>maîtriser</v>
      </c>
      <c r="M19" s="534" t="str">
        <f t="shared" si="9"/>
        <v>régir</v>
      </c>
      <c r="N19" s="534" t="str">
        <f t="shared" si="10"/>
        <v>soigner</v>
      </c>
      <c r="O19" s="186" t="str">
        <f t="shared" si="11"/>
        <v>se raisonner</v>
      </c>
      <c r="P19" s="205" t="str">
        <f t="shared" si="12"/>
        <v>vivre dans un monde de raison</v>
      </c>
      <c r="Q19" s="111" t="s">
        <v>2</v>
      </c>
      <c r="R19" s="27" t="s">
        <v>5</v>
      </c>
      <c r="S19" s="111" t="s">
        <v>0</v>
      </c>
      <c r="T19" s="113" t="s">
        <v>3</v>
      </c>
      <c r="U19" s="375" t="s">
        <v>4</v>
      </c>
      <c r="V19" s="212">
        <v>42838</v>
      </c>
      <c r="W19" s="213">
        <f t="shared" ca="1" si="15"/>
        <v>909</v>
      </c>
      <c r="X19" s="71"/>
    </row>
    <row r="20" spans="1:24" s="61" customFormat="1" x14ac:dyDescent="0.2">
      <c r="A20" s="1005" t="str">
        <f t="shared" si="14"/>
        <v>RG/w</v>
      </c>
      <c r="B20" s="995" t="str">
        <f t="shared" si="0"/>
        <v>rouge-vert, non-blanc</v>
      </c>
      <c r="C20" s="23" t="s">
        <v>770</v>
      </c>
      <c r="D20" s="16" t="s">
        <v>671</v>
      </c>
      <c r="E20" s="89">
        <f t="shared" si="1"/>
        <v>1</v>
      </c>
      <c r="F20" s="147" t="str">
        <f t="shared" si="2"/>
        <v>RG-UB-W</v>
      </c>
      <c r="G20" s="365" t="str">
        <f t="shared" si="3"/>
        <v>W.ub</v>
      </c>
      <c r="H20" s="357" t="str">
        <f t="shared" si="4"/>
        <v>servir l'organisation</v>
      </c>
      <c r="I20" s="180" t="str">
        <f t="shared" si="5"/>
        <v>agir</v>
      </c>
      <c r="J20" s="202" t="str">
        <f t="shared" si="6"/>
        <v>vivre en mouvement</v>
      </c>
      <c r="K20" s="380" t="str">
        <f t="shared" si="7"/>
        <v>conquérir</v>
      </c>
      <c r="L20" s="380" t="str">
        <f t="shared" si="8"/>
        <v>s'aventurer</v>
      </c>
      <c r="M20" s="533" t="str">
        <f t="shared" si="9"/>
        <v>s'émanciper</v>
      </c>
      <c r="N20" s="533" t="str">
        <f t="shared" si="10"/>
        <v>s'ébattre</v>
      </c>
      <c r="O20" s="185" t="str">
        <f t="shared" si="11"/>
        <v>vagabonder</v>
      </c>
      <c r="P20" s="202" t="str">
        <f t="shared" si="12"/>
        <v>vivre en marge de la société</v>
      </c>
      <c r="Q20" s="110" t="s">
        <v>4</v>
      </c>
      <c r="R20" s="28" t="s">
        <v>5</v>
      </c>
      <c r="S20" s="110" t="s">
        <v>2</v>
      </c>
      <c r="T20" s="112" t="s">
        <v>3</v>
      </c>
      <c r="U20" s="374" t="s">
        <v>0</v>
      </c>
      <c r="V20" s="211">
        <v>43721</v>
      </c>
      <c r="W20" s="208">
        <f t="shared" ca="1" si="15"/>
        <v>26</v>
      </c>
      <c r="X20" s="71"/>
    </row>
    <row r="21" spans="1:24" s="61" customFormat="1" x14ac:dyDescent="0.2">
      <c r="A21" s="1005" t="str">
        <f t="shared" si="14"/>
        <v>RG/u</v>
      </c>
      <c r="B21" s="995" t="str">
        <f t="shared" si="0"/>
        <v>rouge-vert, non-bleu</v>
      </c>
      <c r="C21" s="23" t="s">
        <v>643</v>
      </c>
      <c r="D21" s="16" t="s">
        <v>423</v>
      </c>
      <c r="E21" s="89">
        <f t="shared" si="1"/>
        <v>1</v>
      </c>
      <c r="F21" s="147" t="str">
        <f t="shared" si="2"/>
        <v>RG-WB-U</v>
      </c>
      <c r="G21" s="365" t="str">
        <f t="shared" si="3"/>
        <v>U.wb</v>
      </c>
      <c r="H21" s="357" t="str">
        <f t="shared" si="4"/>
        <v>être omniscient -U-</v>
      </c>
      <c r="I21" s="180" t="str">
        <f t="shared" si="5"/>
        <v>agir</v>
      </c>
      <c r="J21" s="202" t="str">
        <f t="shared" si="6"/>
        <v>vivre en mouvement</v>
      </c>
      <c r="K21" s="380" t="str">
        <f t="shared" si="7"/>
        <v>conquérir</v>
      </c>
      <c r="L21" s="380" t="str">
        <f t="shared" si="8"/>
        <v>participer</v>
      </c>
      <c r="M21" s="533" t="str">
        <f t="shared" si="9"/>
        <v>s'engager</v>
      </c>
      <c r="N21" s="533" t="str">
        <f t="shared" si="10"/>
        <v>exister</v>
      </c>
      <c r="O21" s="185" t="str">
        <f t="shared" si="11"/>
        <v>être</v>
      </c>
      <c r="P21" s="202" t="str">
        <f t="shared" si="12"/>
        <v>vivre sans pensées superflues</v>
      </c>
      <c r="Q21" s="110" t="s">
        <v>4</v>
      </c>
      <c r="R21" s="28" t="s">
        <v>5</v>
      </c>
      <c r="S21" s="110" t="s">
        <v>2</v>
      </c>
      <c r="T21" s="112" t="s">
        <v>0</v>
      </c>
      <c r="U21" s="374" t="s">
        <v>3</v>
      </c>
      <c r="V21" s="211">
        <v>43283</v>
      </c>
      <c r="W21" s="208">
        <f t="shared" ca="1" si="15"/>
        <v>464</v>
      </c>
      <c r="X21" s="71"/>
    </row>
    <row r="22" spans="1:24" s="61" customFormat="1" x14ac:dyDescent="0.2">
      <c r="A22" s="1072" t="str">
        <f t="shared" si="14"/>
        <v>RG/b</v>
      </c>
      <c r="B22" s="1054" t="str">
        <f t="shared" si="0"/>
        <v>rouge-vert, non-noir</v>
      </c>
      <c r="C22" s="14" t="s">
        <v>553</v>
      </c>
      <c r="D22" s="22" t="s">
        <v>659</v>
      </c>
      <c r="E22" s="80">
        <f t="shared" si="1"/>
        <v>1</v>
      </c>
      <c r="F22" s="149" t="str">
        <f t="shared" si="2"/>
        <v>RG-WU-B</v>
      </c>
      <c r="G22" s="366" t="str">
        <f t="shared" si="3"/>
        <v>B.wu</v>
      </c>
      <c r="H22" s="358" t="str">
        <f t="shared" si="4"/>
        <v>être la loi</v>
      </c>
      <c r="I22" s="192" t="str">
        <f t="shared" si="5"/>
        <v>agir</v>
      </c>
      <c r="J22" s="205" t="str">
        <f t="shared" si="6"/>
        <v>vivre en mouvement</v>
      </c>
      <c r="K22" s="381" t="str">
        <f t="shared" si="7"/>
        <v>s'aventurer</v>
      </c>
      <c r="L22" s="381" t="str">
        <f t="shared" si="8"/>
        <v>participer</v>
      </c>
      <c r="M22" s="534" t="str">
        <f t="shared" si="9"/>
        <v>se connecter</v>
      </c>
      <c r="N22" s="534" t="str">
        <f t="shared" si="10"/>
        <v>coopérer</v>
      </c>
      <c r="O22" s="186" t="str">
        <f t="shared" si="11"/>
        <v>cohabiter</v>
      </c>
      <c r="P22" s="205" t="str">
        <f t="shared" si="12"/>
        <v>vivre dans un monde de non-compétition</v>
      </c>
      <c r="Q22" s="111" t="s">
        <v>4</v>
      </c>
      <c r="R22" s="27" t="s">
        <v>5</v>
      </c>
      <c r="S22" s="111" t="s">
        <v>3</v>
      </c>
      <c r="T22" s="113" t="s">
        <v>0</v>
      </c>
      <c r="U22" s="375" t="s">
        <v>2</v>
      </c>
      <c r="V22" s="212">
        <v>43670</v>
      </c>
      <c r="W22" s="213">
        <f t="shared" ca="1" si="15"/>
        <v>77</v>
      </c>
      <c r="X22" s="71"/>
    </row>
    <row r="23" spans="1:24" s="61" customFormat="1" x14ac:dyDescent="0.2">
      <c r="A23" s="1010" t="str">
        <f t="shared" si="14"/>
        <v>RW/u</v>
      </c>
      <c r="B23" s="995" t="str">
        <f t="shared" si="0"/>
        <v>rouge-blanc, non-bleu</v>
      </c>
      <c r="C23" s="23" t="s">
        <v>554</v>
      </c>
      <c r="D23" s="16" t="s">
        <v>586</v>
      </c>
      <c r="E23" s="89">
        <f t="shared" si="1"/>
        <v>1</v>
      </c>
      <c r="F23" s="147" t="str">
        <f t="shared" si="2"/>
        <v>RW-BG-U</v>
      </c>
      <c r="G23" s="365" t="str">
        <f t="shared" si="3"/>
        <v>U.bg</v>
      </c>
      <c r="H23" s="357" t="str">
        <f t="shared" si="4"/>
        <v>se développer soi-même</v>
      </c>
      <c r="I23" s="180" t="str">
        <f t="shared" si="5"/>
        <v>s'engager</v>
      </c>
      <c r="J23" s="202" t="str">
        <f t="shared" si="6"/>
        <v>agir au nom de ce qui est grand</v>
      </c>
      <c r="K23" s="380" t="str">
        <f t="shared" si="7"/>
        <v>participer</v>
      </c>
      <c r="L23" s="380" t="str">
        <f t="shared" si="8"/>
        <v>diriger</v>
      </c>
      <c r="M23" s="533" t="str">
        <f t="shared" si="9"/>
        <v>s'engager</v>
      </c>
      <c r="N23" s="533" t="str">
        <f t="shared" si="10"/>
        <v>conserver</v>
      </c>
      <c r="O23" s="185" t="str">
        <f t="shared" si="11"/>
        <v>être</v>
      </c>
      <c r="P23" s="202" t="str">
        <f t="shared" si="12"/>
        <v>vivre sans pensées superflues</v>
      </c>
      <c r="Q23" s="110" t="s">
        <v>4</v>
      </c>
      <c r="R23" s="28" t="s">
        <v>0</v>
      </c>
      <c r="S23" s="110" t="s">
        <v>5</v>
      </c>
      <c r="T23" s="112" t="s">
        <v>2</v>
      </c>
      <c r="U23" s="374" t="s">
        <v>3</v>
      </c>
      <c r="V23" s="211">
        <v>42978</v>
      </c>
      <c r="W23" s="208">
        <f t="shared" ca="1" si="15"/>
        <v>769</v>
      </c>
      <c r="X23" s="71"/>
    </row>
    <row r="24" spans="1:24" s="61" customFormat="1" x14ac:dyDescent="0.2">
      <c r="A24" s="1010" t="str">
        <f t="shared" si="14"/>
        <v>RW/b</v>
      </c>
      <c r="B24" s="995" t="str">
        <f t="shared" si="0"/>
        <v>rouge-blanc, non-noir</v>
      </c>
      <c r="C24" s="23" t="s">
        <v>269</v>
      </c>
      <c r="D24" s="16" t="s">
        <v>179</v>
      </c>
      <c r="E24" s="89">
        <f t="shared" si="1"/>
        <v>1</v>
      </c>
      <c r="F24" s="147" t="str">
        <f t="shared" si="2"/>
        <v>RW-GU-B</v>
      </c>
      <c r="G24" s="365" t="str">
        <f t="shared" si="3"/>
        <v>B.gu</v>
      </c>
      <c r="H24" s="357" t="str">
        <f t="shared" si="4"/>
        <v>être meilleur</v>
      </c>
      <c r="I24" s="180" t="str">
        <f t="shared" si="5"/>
        <v>s'engager</v>
      </c>
      <c r="J24" s="202" t="str">
        <f t="shared" si="6"/>
        <v>agir au nom de ce qui est grand</v>
      </c>
      <c r="K24" s="380" t="str">
        <f t="shared" si="7"/>
        <v>participer</v>
      </c>
      <c r="L24" s="380" t="str">
        <f t="shared" si="8"/>
        <v>améliorer</v>
      </c>
      <c r="M24" s="533" t="str">
        <f t="shared" si="9"/>
        <v>se connecter</v>
      </c>
      <c r="N24" s="533" t="str">
        <f t="shared" si="10"/>
        <v>œuvrer</v>
      </c>
      <c r="O24" s="185" t="str">
        <f t="shared" si="11"/>
        <v>cohabiter</v>
      </c>
      <c r="P24" s="202" t="str">
        <f t="shared" si="12"/>
        <v>vivre dans un monde de non-compétition</v>
      </c>
      <c r="Q24" s="110" t="s">
        <v>4</v>
      </c>
      <c r="R24" s="28" t="s">
        <v>0</v>
      </c>
      <c r="S24" s="110" t="s">
        <v>5</v>
      </c>
      <c r="T24" s="112" t="s">
        <v>3</v>
      </c>
      <c r="U24" s="374" t="s">
        <v>2</v>
      </c>
      <c r="V24" s="211">
        <v>42698</v>
      </c>
      <c r="W24" s="208">
        <f t="shared" ca="1" si="15"/>
        <v>1049</v>
      </c>
      <c r="X24" s="71"/>
    </row>
    <row r="25" spans="1:24" s="61" customFormat="1" x14ac:dyDescent="0.2">
      <c r="A25" s="1073" t="str">
        <f t="shared" si="14"/>
        <v>RW/g</v>
      </c>
      <c r="B25" s="1054" t="str">
        <f t="shared" si="0"/>
        <v>rouge-blanc, non-vert</v>
      </c>
      <c r="C25" s="14" t="s">
        <v>549</v>
      </c>
      <c r="D25" s="22" t="s">
        <v>148</v>
      </c>
      <c r="E25" s="80">
        <f t="shared" si="1"/>
        <v>1</v>
      </c>
      <c r="F25" s="149" t="str">
        <f t="shared" si="2"/>
        <v>RW-UB-G</v>
      </c>
      <c r="G25" s="366" t="str">
        <f t="shared" si="3"/>
        <v>G.ub</v>
      </c>
      <c r="H25" s="358" t="str">
        <f t="shared" si="4"/>
        <v>soigner son bien-être</v>
      </c>
      <c r="I25" s="192" t="str">
        <f t="shared" si="5"/>
        <v>s'engager</v>
      </c>
      <c r="J25" s="205" t="str">
        <f t="shared" si="6"/>
        <v>agir au nom de ce qui est grand</v>
      </c>
      <c r="K25" s="381" t="str">
        <f t="shared" si="7"/>
        <v>diriger</v>
      </c>
      <c r="L25" s="381" t="str">
        <f t="shared" si="8"/>
        <v>améliorer</v>
      </c>
      <c r="M25" s="534" t="str">
        <f t="shared" si="9"/>
        <v>se propulser</v>
      </c>
      <c r="N25" s="534" t="str">
        <f t="shared" si="10"/>
        <v>cadrer</v>
      </c>
      <c r="O25" s="186" t="str">
        <f t="shared" si="11"/>
        <v>se contraindre</v>
      </c>
      <c r="P25" s="205" t="str">
        <f t="shared" si="12"/>
        <v>vivre dans un monde sous contrôle</v>
      </c>
      <c r="Q25" s="111" t="s">
        <v>4</v>
      </c>
      <c r="R25" s="27" t="s">
        <v>0</v>
      </c>
      <c r="S25" s="111" t="s">
        <v>2</v>
      </c>
      <c r="T25" s="113" t="s">
        <v>3</v>
      </c>
      <c r="U25" s="375" t="s">
        <v>5</v>
      </c>
      <c r="V25" s="212">
        <v>43307</v>
      </c>
      <c r="W25" s="213">
        <f t="shared" ca="1" si="15"/>
        <v>440</v>
      </c>
      <c r="X25" s="71"/>
    </row>
    <row r="26" spans="1:24" s="61" customFormat="1" x14ac:dyDescent="0.2">
      <c r="A26" s="1006" t="str">
        <f t="shared" si="14"/>
        <v>GW/u</v>
      </c>
      <c r="B26" s="995" t="str">
        <f t="shared" si="0"/>
        <v>vert-blanc, non-bleu</v>
      </c>
      <c r="C26" s="23" t="s">
        <v>715</v>
      </c>
      <c r="D26" s="16" t="s">
        <v>595</v>
      </c>
      <c r="E26" s="89">
        <f t="shared" si="1"/>
        <v>1</v>
      </c>
      <c r="F26" s="147" t="str">
        <f t="shared" si="2"/>
        <v>GW-BR-U</v>
      </c>
      <c r="G26" s="365" t="str">
        <f t="shared" si="3"/>
        <v>U.br</v>
      </c>
      <c r="H26" s="357" t="str">
        <f t="shared" si="4"/>
        <v>concevoir avec génie</v>
      </c>
      <c r="I26" s="180" t="str">
        <f t="shared" si="5"/>
        <v>s'entendre</v>
      </c>
      <c r="J26" s="202" t="str">
        <f t="shared" si="6"/>
        <v>cultiver ses relations</v>
      </c>
      <c r="K26" s="380" t="str">
        <f t="shared" si="7"/>
        <v>participer</v>
      </c>
      <c r="L26" s="380" t="str">
        <f t="shared" si="8"/>
        <v>s'intégrer</v>
      </c>
      <c r="M26" s="533" t="str">
        <f t="shared" si="9"/>
        <v>exister</v>
      </c>
      <c r="N26" s="533" t="str">
        <f t="shared" si="10"/>
        <v>conserver</v>
      </c>
      <c r="O26" s="185" t="str">
        <f t="shared" si="11"/>
        <v>être</v>
      </c>
      <c r="P26" s="202" t="str">
        <f t="shared" si="12"/>
        <v>vivre sans pensées superflues</v>
      </c>
      <c r="Q26" s="110" t="s">
        <v>5</v>
      </c>
      <c r="R26" s="28" t="s">
        <v>0</v>
      </c>
      <c r="S26" s="110" t="s">
        <v>4</v>
      </c>
      <c r="T26" s="112" t="s">
        <v>2</v>
      </c>
      <c r="U26" s="374" t="s">
        <v>3</v>
      </c>
      <c r="V26" s="211">
        <v>43689</v>
      </c>
      <c r="W26" s="208">
        <f t="shared" ca="1" si="15"/>
        <v>58</v>
      </c>
      <c r="X26" s="71"/>
    </row>
    <row r="27" spans="1:24" s="61" customFormat="1" x14ac:dyDescent="0.2">
      <c r="A27" s="1006" t="str">
        <f t="shared" si="14"/>
        <v>GW/b</v>
      </c>
      <c r="B27" s="995" t="str">
        <f t="shared" si="0"/>
        <v>vert-blanc, non-noir</v>
      </c>
      <c r="C27" s="23" t="s">
        <v>644</v>
      </c>
      <c r="D27" s="16" t="s">
        <v>415</v>
      </c>
      <c r="E27" s="89">
        <f t="shared" si="1"/>
        <v>1</v>
      </c>
      <c r="F27" s="147" t="str">
        <f t="shared" si="2"/>
        <v>GW-UR-B</v>
      </c>
      <c r="G27" s="365" t="str">
        <f t="shared" si="3"/>
        <v>B.ur</v>
      </c>
      <c r="H27" s="357" t="str">
        <f t="shared" si="4"/>
        <v>être omnipotent -B-</v>
      </c>
      <c r="I27" s="180" t="str">
        <f t="shared" si="5"/>
        <v>s'entendre</v>
      </c>
      <c r="J27" s="202" t="str">
        <f t="shared" si="6"/>
        <v>cultiver ses relations</v>
      </c>
      <c r="K27" s="380" t="str">
        <f t="shared" si="7"/>
        <v>s'accorder</v>
      </c>
      <c r="L27" s="380" t="str">
        <f t="shared" si="8"/>
        <v>participer</v>
      </c>
      <c r="M27" s="533" t="str">
        <f t="shared" si="9"/>
        <v>coopérer</v>
      </c>
      <c r="N27" s="533" t="str">
        <f t="shared" si="10"/>
        <v>œuvrer</v>
      </c>
      <c r="O27" s="185" t="str">
        <f t="shared" si="11"/>
        <v>cohabiter</v>
      </c>
      <c r="P27" s="202" t="str">
        <f t="shared" si="12"/>
        <v>vivre dans un monde de non-compétition</v>
      </c>
      <c r="Q27" s="110" t="s">
        <v>5</v>
      </c>
      <c r="R27" s="28" t="s">
        <v>0</v>
      </c>
      <c r="S27" s="110" t="s">
        <v>3</v>
      </c>
      <c r="T27" s="112" t="s">
        <v>4</v>
      </c>
      <c r="U27" s="374" t="s">
        <v>2</v>
      </c>
      <c r="V27" s="211">
        <v>42978</v>
      </c>
      <c r="W27" s="208">
        <f t="shared" ca="1" si="15"/>
        <v>769</v>
      </c>
      <c r="X27" s="71"/>
    </row>
    <row r="28" spans="1:24" s="61" customFormat="1" x14ac:dyDescent="0.2">
      <c r="A28" s="1074" t="str">
        <f t="shared" si="14"/>
        <v>GW/r</v>
      </c>
      <c r="B28" s="1054" t="str">
        <f t="shared" si="0"/>
        <v>vert-blanc, non-rouge</v>
      </c>
      <c r="C28" s="14" t="s">
        <v>174</v>
      </c>
      <c r="D28" s="22" t="s">
        <v>414</v>
      </c>
      <c r="E28" s="80">
        <f t="shared" si="1"/>
        <v>1</v>
      </c>
      <c r="F28" s="149" t="str">
        <f t="shared" si="2"/>
        <v>GW-UB-R</v>
      </c>
      <c r="G28" s="366" t="str">
        <f t="shared" si="3"/>
        <v>R.ub</v>
      </c>
      <c r="H28" s="358" t="str">
        <f t="shared" si="4"/>
        <v>suivre son  inspiration</v>
      </c>
      <c r="I28" s="192" t="str">
        <f t="shared" si="5"/>
        <v>s'entendre</v>
      </c>
      <c r="J28" s="205" t="str">
        <f t="shared" si="6"/>
        <v>cultiver ses relations</v>
      </c>
      <c r="K28" s="381" t="str">
        <f t="shared" si="7"/>
        <v>s'accorder</v>
      </c>
      <c r="L28" s="381" t="str">
        <f t="shared" si="8"/>
        <v>s'intégrer</v>
      </c>
      <c r="M28" s="534" t="str">
        <f t="shared" si="9"/>
        <v>soigner</v>
      </c>
      <c r="N28" s="534" t="str">
        <f t="shared" si="10"/>
        <v>obtempérer</v>
      </c>
      <c r="O28" s="186" t="str">
        <f t="shared" si="11"/>
        <v>se raisonner</v>
      </c>
      <c r="P28" s="205" t="str">
        <f t="shared" si="12"/>
        <v>vivre dans un monde de raison</v>
      </c>
      <c r="Q28" s="111" t="s">
        <v>5</v>
      </c>
      <c r="R28" s="27" t="s">
        <v>0</v>
      </c>
      <c r="S28" s="111" t="s">
        <v>3</v>
      </c>
      <c r="T28" s="113" t="s">
        <v>2</v>
      </c>
      <c r="U28" s="375" t="s">
        <v>4</v>
      </c>
      <c r="V28" s="212">
        <v>42251</v>
      </c>
      <c r="W28" s="213">
        <f t="shared" ca="1" si="15"/>
        <v>1496</v>
      </c>
      <c r="X28" s="71"/>
    </row>
    <row r="29" spans="1:24" s="61" customFormat="1" x14ac:dyDescent="0.2">
      <c r="A29" s="1011" t="str">
        <f t="shared" si="14"/>
        <v>GU/w</v>
      </c>
      <c r="B29" s="995" t="str">
        <f t="shared" si="0"/>
        <v>vert-bleu, non-blanc</v>
      </c>
      <c r="C29" s="23" t="s">
        <v>296</v>
      </c>
      <c r="D29" s="16" t="s">
        <v>327</v>
      </c>
      <c r="E29" s="89">
        <f t="shared" si="1"/>
        <v>1</v>
      </c>
      <c r="F29" s="147" t="str">
        <f t="shared" si="2"/>
        <v>GU-BR-W</v>
      </c>
      <c r="G29" s="365" t="str">
        <f t="shared" si="3"/>
        <v>W.br</v>
      </c>
      <c r="H29" s="357" t="str">
        <f t="shared" si="4"/>
        <v>servir l'ordre</v>
      </c>
      <c r="I29" s="180" t="str">
        <f t="shared" si="5"/>
        <v>s'adapter</v>
      </c>
      <c r="J29" s="202" t="str">
        <f t="shared" si="6"/>
        <v>savoir vivre en toute facilité</v>
      </c>
      <c r="K29" s="380" t="str">
        <f t="shared" si="7"/>
        <v>s'aventurer</v>
      </c>
      <c r="L29" s="380" t="str">
        <f t="shared" si="8"/>
        <v>maîtriser</v>
      </c>
      <c r="M29" s="533" t="str">
        <f t="shared" si="9"/>
        <v>s'ébattre</v>
      </c>
      <c r="N29" s="533" t="str">
        <f t="shared" si="10"/>
        <v>inventer</v>
      </c>
      <c r="O29" s="185" t="str">
        <f t="shared" si="11"/>
        <v>vagabonder</v>
      </c>
      <c r="P29" s="202" t="str">
        <f t="shared" si="12"/>
        <v>vivre en marge de la société</v>
      </c>
      <c r="Q29" s="110" t="s">
        <v>5</v>
      </c>
      <c r="R29" s="28" t="s">
        <v>3</v>
      </c>
      <c r="S29" s="110" t="s">
        <v>4</v>
      </c>
      <c r="T29" s="112" t="s">
        <v>2</v>
      </c>
      <c r="U29" s="374" t="s">
        <v>0</v>
      </c>
      <c r="V29" s="211">
        <v>42698</v>
      </c>
      <c r="W29" s="208">
        <f t="shared" ca="1" si="15"/>
        <v>1049</v>
      </c>
      <c r="X29" s="71"/>
    </row>
    <row r="30" spans="1:24" s="61" customFormat="1" x14ac:dyDescent="0.2">
      <c r="A30" s="1011" t="str">
        <f t="shared" si="14"/>
        <v>GU/b</v>
      </c>
      <c r="B30" s="995" t="str">
        <f t="shared" si="0"/>
        <v>vert-bleu, non-noir</v>
      </c>
      <c r="C30" s="23" t="s">
        <v>182</v>
      </c>
      <c r="D30" s="16" t="s">
        <v>325</v>
      </c>
      <c r="E30" s="89">
        <f t="shared" si="1"/>
        <v>1</v>
      </c>
      <c r="F30" s="147" t="str">
        <f t="shared" si="2"/>
        <v>GU-RW-B</v>
      </c>
      <c r="G30" s="365" t="str">
        <f t="shared" si="3"/>
        <v>B.rw</v>
      </c>
      <c r="H30" s="357" t="str">
        <f t="shared" si="4"/>
        <v>être puissant</v>
      </c>
      <c r="I30" s="180" t="str">
        <f t="shared" si="5"/>
        <v>s'adapter</v>
      </c>
      <c r="J30" s="202" t="str">
        <f t="shared" si="6"/>
        <v>savoir vivre en toute facilité</v>
      </c>
      <c r="K30" s="380" t="str">
        <f t="shared" si="7"/>
        <v>s'accorder</v>
      </c>
      <c r="L30" s="380" t="str">
        <f t="shared" si="8"/>
        <v>s'aventurer</v>
      </c>
      <c r="M30" s="533" t="str">
        <f t="shared" si="9"/>
        <v>coopérer</v>
      </c>
      <c r="N30" s="533" t="str">
        <f t="shared" si="10"/>
        <v>élaborer</v>
      </c>
      <c r="O30" s="185" t="str">
        <f t="shared" si="11"/>
        <v>cohabiter</v>
      </c>
      <c r="P30" s="202" t="str">
        <f t="shared" si="12"/>
        <v>vivre dans un monde de non-compétition</v>
      </c>
      <c r="Q30" s="110" t="s">
        <v>5</v>
      </c>
      <c r="R30" s="28" t="s">
        <v>3</v>
      </c>
      <c r="S30" s="110" t="s">
        <v>0</v>
      </c>
      <c r="T30" s="112" t="s">
        <v>4</v>
      </c>
      <c r="U30" s="374" t="s">
        <v>2</v>
      </c>
      <c r="V30" s="211">
        <v>42251</v>
      </c>
      <c r="W30" s="208">
        <f t="shared" ca="1" si="15"/>
        <v>1496</v>
      </c>
      <c r="X30" s="71"/>
    </row>
    <row r="31" spans="1:24" s="61" customFormat="1" x14ac:dyDescent="0.2">
      <c r="A31" s="1011" t="str">
        <f t="shared" si="14"/>
        <v>GU/r</v>
      </c>
      <c r="B31" s="995" t="str">
        <f t="shared" si="0"/>
        <v>vert-bleu, non-rouge</v>
      </c>
      <c r="C31" s="23" t="s">
        <v>558</v>
      </c>
      <c r="D31" s="16" t="s">
        <v>416</v>
      </c>
      <c r="E31" s="89">
        <f t="shared" si="1"/>
        <v>1</v>
      </c>
      <c r="F31" s="147" t="str">
        <f t="shared" si="2"/>
        <v>GU-WB-R</v>
      </c>
      <c r="G31" s="365" t="str">
        <f t="shared" si="3"/>
        <v>R.wb</v>
      </c>
      <c r="H31" s="357" t="str">
        <f t="shared" si="4"/>
        <v>dicter sa loi</v>
      </c>
      <c r="I31" s="180" t="str">
        <f t="shared" si="5"/>
        <v>s'adapter</v>
      </c>
      <c r="J31" s="202" t="str">
        <f t="shared" si="6"/>
        <v>savoir vivre en toute facilité</v>
      </c>
      <c r="K31" s="380" t="str">
        <f t="shared" si="7"/>
        <v>s'accorder</v>
      </c>
      <c r="L31" s="380" t="str">
        <f t="shared" si="8"/>
        <v>maîtriser</v>
      </c>
      <c r="M31" s="533" t="str">
        <f t="shared" si="9"/>
        <v>soigner</v>
      </c>
      <c r="N31" s="533" t="str">
        <f t="shared" si="10"/>
        <v>raisonner</v>
      </c>
      <c r="O31" s="185" t="str">
        <f t="shared" si="11"/>
        <v>se raisonner</v>
      </c>
      <c r="P31" s="202" t="str">
        <f t="shared" si="12"/>
        <v>vivre dans un monde de raison</v>
      </c>
      <c r="Q31" s="110" t="s">
        <v>5</v>
      </c>
      <c r="R31" s="28" t="s">
        <v>3</v>
      </c>
      <c r="S31" s="110" t="s">
        <v>0</v>
      </c>
      <c r="T31" s="112" t="s">
        <v>2</v>
      </c>
      <c r="U31" s="374" t="s">
        <v>4</v>
      </c>
      <c r="V31" s="211">
        <v>41969</v>
      </c>
      <c r="W31" s="222">
        <f t="shared" ca="1" si="15"/>
        <v>1778</v>
      </c>
      <c r="X31" s="71"/>
    </row>
  </sheetData>
  <conditionalFormatting sqref="E1:E1048576">
    <cfRule type="cellIs" dxfId="2" priority="1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/>
  </sheetPr>
  <dimension ref="A1:AH31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1080" customWidth="1"/>
    <col min="2" max="2" width="9.28515625" hidden="1" customWidth="1"/>
    <col min="3" max="3" width="42.85546875" customWidth="1"/>
    <col min="4" max="4" width="43" customWidth="1"/>
    <col min="5" max="5" width="1.85546875" customWidth="1"/>
    <col min="6" max="6" width="7.42578125" style="152" hidden="1" customWidth="1"/>
    <col min="7" max="7" width="6.42578125" style="372" customWidth="1"/>
    <col min="8" max="8" width="28.5703125" style="373" customWidth="1"/>
    <col min="9" max="9" width="10.42578125" style="193" hidden="1" customWidth="1"/>
    <col min="10" max="10" width="25.28515625" style="302" hidden="1" customWidth="1"/>
    <col min="11" max="11" width="10.140625" style="193" hidden="1" customWidth="1"/>
    <col min="12" max="13" width="17.85546875" style="1101" hidden="1" customWidth="1"/>
    <col min="14" max="14" width="15.140625" style="444" hidden="1" customWidth="1"/>
    <col min="15" max="19" width="3" style="79" hidden="1" customWidth="1"/>
    <col min="20" max="20" width="9" customWidth="1"/>
    <col min="21" max="21" width="5" bestFit="1" customWidth="1"/>
    <col min="22" max="25" width="0" hidden="1" customWidth="1"/>
    <col min="26" max="26" width="3" hidden="1" customWidth="1"/>
    <col min="27" max="34" width="0" hidden="1" customWidth="1"/>
    <col min="35" max="16384" width="11.42578125" hidden="1"/>
  </cols>
  <sheetData>
    <row r="1" spans="1:22" s="145" customFormat="1" x14ac:dyDescent="0.2">
      <c r="A1" s="1062" t="s">
        <v>348</v>
      </c>
      <c r="B1" s="42" t="s">
        <v>82</v>
      </c>
      <c r="C1" s="43" t="s">
        <v>349</v>
      </c>
      <c r="D1" s="44" t="s">
        <v>350</v>
      </c>
      <c r="E1" s="43"/>
      <c r="F1" s="146" t="s">
        <v>145</v>
      </c>
      <c r="G1" s="369"/>
      <c r="H1" s="356" t="s">
        <v>351</v>
      </c>
      <c r="I1" s="188" t="s">
        <v>198</v>
      </c>
      <c r="J1" s="301"/>
      <c r="K1" s="189" t="s">
        <v>199</v>
      </c>
      <c r="L1" s="1097"/>
      <c r="M1" s="1097"/>
      <c r="N1" s="194" t="s">
        <v>200</v>
      </c>
      <c r="O1" s="43" t="s">
        <v>61</v>
      </c>
      <c r="P1" s="43" t="s">
        <v>62</v>
      </c>
      <c r="Q1" s="1077" t="s">
        <v>140</v>
      </c>
      <c r="R1" s="42" t="s">
        <v>146</v>
      </c>
      <c r="S1" s="141" t="s">
        <v>147</v>
      </c>
      <c r="T1" s="78"/>
      <c r="U1" s="143">
        <f ca="1">AVERAGE(U2:U31)</f>
        <v>711.33333333333337</v>
      </c>
      <c r="V1" s="1078"/>
    </row>
    <row r="2" spans="1:22" x14ac:dyDescent="0.2">
      <c r="A2" s="1007" t="str">
        <f t="shared" ref="A2:A31" si="0">usrCode(O2&amp;P2)&amp;"."&amp;LOWER(Q2)</f>
        <v>WU.g</v>
      </c>
      <c r="B2" s="24"/>
      <c r="C2" s="23" t="s">
        <v>178</v>
      </c>
      <c r="D2" s="16" t="s">
        <v>412</v>
      </c>
      <c r="E2" s="89">
        <f t="shared" ref="E2:E31" si="1">VLOOKUP(A2,LibProfils,8,FALSE)</f>
        <v>1</v>
      </c>
      <c r="F2" s="147" t="str">
        <f t="shared" ref="F2:F31" si="2">usrCode(O2&amp;P2)&amp;"-"&amp;Q2&amp;"-"&amp;usrCode(R2&amp;S2)</f>
        <v>WU-G-BR</v>
      </c>
      <c r="G2" s="365" t="str">
        <f t="shared" ref="G2:G31" si="3">usrCode(S2&amp;R2)&amp;"."&amp;LOWER(Q2)</f>
        <v>BR.g</v>
      </c>
      <c r="H2" s="357" t="str">
        <f t="shared" ref="H2:H31" si="4">VLOOKUP(G2,LibProfils,4,FALSE)</f>
        <v>vivre en conquérant</v>
      </c>
      <c r="I2" s="190" t="str">
        <f t="shared" ref="I2:I31" si="5">VLOOKUP(usrCode(O2&amp;P2),LibProfils,4,FALSE)</f>
        <v>structurer</v>
      </c>
      <c r="J2" s="200" t="str">
        <f t="shared" ref="J2:J31" si="6">VLOOKUP(usrCode(O2&amp;P2),LibProfils,5,FALSE)</f>
        <v>s'assurer d'un monde fonctionnel</v>
      </c>
      <c r="K2" s="191" t="str">
        <f t="shared" ref="K2:K31" si="7">VLOOKUP(usrCode(O2&amp;P2&amp;Q2),LibProfils,4,FALSE)</f>
        <v>s'accorder</v>
      </c>
      <c r="L2" s="1098" t="str">
        <f t="shared" ref="L2:L31" si="8">VLOOKUP(O2&amp;"."&amp;Q2,LibProfils,4,FALSE)</f>
        <v>vivre dans sa tribu</v>
      </c>
      <c r="M2" s="1098" t="str">
        <f t="shared" ref="M2:M31" si="9">VLOOKUP(P2&amp;"."&amp;Q2,LibProfils,4,FALSE)</f>
        <v>comprendre le monde</v>
      </c>
      <c r="N2" s="195" t="str">
        <f t="shared" ref="N2:N31" si="10">VLOOKUP(usrCode("/"&amp;R2&amp;"/"&amp;S2),LibProfils,4,FALSE)</f>
        <v>réfréner ses envies</v>
      </c>
      <c r="O2" s="28" t="s">
        <v>0</v>
      </c>
      <c r="P2" s="28" t="s">
        <v>3</v>
      </c>
      <c r="Q2" s="114" t="s">
        <v>5</v>
      </c>
      <c r="R2" s="41" t="s">
        <v>2</v>
      </c>
      <c r="S2" s="116" t="s">
        <v>4</v>
      </c>
      <c r="T2" s="221">
        <v>42978</v>
      </c>
      <c r="U2" s="208">
        <f t="shared" ref="U2:U31" ca="1" si="11">TODAY()-T2</f>
        <v>769</v>
      </c>
      <c r="V2" s="109"/>
    </row>
    <row r="3" spans="1:22" x14ac:dyDescent="0.2">
      <c r="A3" s="1007" t="str">
        <f t="shared" si="0"/>
        <v>WU.b</v>
      </c>
      <c r="B3" s="24"/>
      <c r="C3" s="23" t="s">
        <v>270</v>
      </c>
      <c r="D3" s="16" t="s">
        <v>308</v>
      </c>
      <c r="E3" s="89">
        <f t="shared" si="1"/>
        <v>1</v>
      </c>
      <c r="F3" s="147" t="str">
        <f t="shared" si="2"/>
        <v>WU-B-RG</v>
      </c>
      <c r="G3" s="365" t="str">
        <f t="shared" si="3"/>
        <v>RG.b</v>
      </c>
      <c r="H3" s="357" t="str">
        <f t="shared" si="4"/>
        <v>adorer sa vie</v>
      </c>
      <c r="I3" s="180" t="str">
        <f t="shared" si="5"/>
        <v>structurer</v>
      </c>
      <c r="J3" s="202" t="str">
        <f t="shared" si="6"/>
        <v>s'assurer d'un monde fonctionnel</v>
      </c>
      <c r="K3" s="185" t="str">
        <f t="shared" si="7"/>
        <v>administrer</v>
      </c>
      <c r="L3" s="1099" t="str">
        <f t="shared" si="8"/>
        <v>avoir un rôle</v>
      </c>
      <c r="M3" s="1099" t="str">
        <f t="shared" si="9"/>
        <v>être performant</v>
      </c>
      <c r="N3" s="181" t="str">
        <f t="shared" si="10"/>
        <v>vivre dans la retenue</v>
      </c>
      <c r="O3" s="28" t="s">
        <v>0</v>
      </c>
      <c r="P3" s="28" t="s">
        <v>3</v>
      </c>
      <c r="Q3" s="114" t="s">
        <v>2</v>
      </c>
      <c r="R3" s="41" t="s">
        <v>4</v>
      </c>
      <c r="S3" s="116" t="s">
        <v>5</v>
      </c>
      <c r="T3" s="221">
        <v>42250</v>
      </c>
      <c r="U3" s="208">
        <f t="shared" ca="1" si="11"/>
        <v>1497</v>
      </c>
      <c r="V3" s="109"/>
    </row>
    <row r="4" spans="1:22" x14ac:dyDescent="0.2">
      <c r="A4" s="1066" t="str">
        <f t="shared" si="0"/>
        <v>WU.r</v>
      </c>
      <c r="B4" s="25"/>
      <c r="C4" s="14" t="s">
        <v>309</v>
      </c>
      <c r="D4" s="22" t="s">
        <v>411</v>
      </c>
      <c r="E4" s="80">
        <f t="shared" si="1"/>
        <v>1</v>
      </c>
      <c r="F4" s="149" t="str">
        <f t="shared" si="2"/>
        <v>WU-R-BG</v>
      </c>
      <c r="G4" s="366" t="str">
        <f t="shared" si="3"/>
        <v>BG.r</v>
      </c>
      <c r="H4" s="358" t="str">
        <f t="shared" si="4"/>
        <v>s'exaucer -BG-</v>
      </c>
      <c r="I4" s="192" t="str">
        <f t="shared" si="5"/>
        <v>structurer</v>
      </c>
      <c r="J4" s="205" t="str">
        <f t="shared" si="6"/>
        <v>s'assurer d'un monde fonctionnel</v>
      </c>
      <c r="K4" s="186" t="str">
        <f t="shared" si="7"/>
        <v>améliorer</v>
      </c>
      <c r="L4" s="1100" t="str">
        <f t="shared" si="8"/>
        <v>protéger son cadre</v>
      </c>
      <c r="M4" s="1100" t="str">
        <f t="shared" si="9"/>
        <v>imaginer</v>
      </c>
      <c r="N4" s="443" t="str">
        <f t="shared" si="10"/>
        <v>réduire son empreinte</v>
      </c>
      <c r="O4" s="27" t="s">
        <v>0</v>
      </c>
      <c r="P4" s="27" t="s">
        <v>3</v>
      </c>
      <c r="Q4" s="115" t="s">
        <v>4</v>
      </c>
      <c r="R4" s="40" t="s">
        <v>5</v>
      </c>
      <c r="S4" s="117" t="s">
        <v>2</v>
      </c>
      <c r="T4" s="214">
        <v>42978</v>
      </c>
      <c r="U4" s="213">
        <f t="shared" ca="1" si="11"/>
        <v>769</v>
      </c>
      <c r="V4" s="109"/>
    </row>
    <row r="5" spans="1:22" x14ac:dyDescent="0.2">
      <c r="A5" s="998" t="str">
        <f t="shared" si="0"/>
        <v>WB.g</v>
      </c>
      <c r="B5" s="24"/>
      <c r="C5" s="23" t="s">
        <v>299</v>
      </c>
      <c r="D5" s="16" t="s">
        <v>413</v>
      </c>
      <c r="E5" s="89">
        <f t="shared" si="1"/>
        <v>1</v>
      </c>
      <c r="F5" s="147" t="str">
        <f t="shared" si="2"/>
        <v>WB-G-UR</v>
      </c>
      <c r="G5" s="365" t="str">
        <f t="shared" si="3"/>
        <v>UR.g</v>
      </c>
      <c r="H5" s="357" t="str">
        <f t="shared" si="4"/>
        <v>vivre ses rêves</v>
      </c>
      <c r="I5" s="180" t="str">
        <f t="shared" si="5"/>
        <v>intégrer</v>
      </c>
      <c r="J5" s="202" t="str">
        <f t="shared" si="6"/>
        <v>disposer d'une place dans le système</v>
      </c>
      <c r="K5" s="185" t="str">
        <f t="shared" si="7"/>
        <v>s'intégrer</v>
      </c>
      <c r="L5" s="1099" t="str">
        <f t="shared" si="8"/>
        <v>vivre dans sa tribu</v>
      </c>
      <c r="M5" s="1099" t="str">
        <f t="shared" si="9"/>
        <v>accumuler les richesses</v>
      </c>
      <c r="N5" s="181" t="str">
        <f t="shared" si="10"/>
        <v>appliquer les recettes</v>
      </c>
      <c r="O5" s="28" t="s">
        <v>0</v>
      </c>
      <c r="P5" s="28" t="s">
        <v>2</v>
      </c>
      <c r="Q5" s="114" t="s">
        <v>5</v>
      </c>
      <c r="R5" s="41" t="s">
        <v>3</v>
      </c>
      <c r="S5" s="116" t="s">
        <v>4</v>
      </c>
      <c r="T5" s="221">
        <v>42382</v>
      </c>
      <c r="U5" s="208">
        <f t="shared" ca="1" si="11"/>
        <v>1365</v>
      </c>
      <c r="V5" s="109"/>
    </row>
    <row r="6" spans="1:22" x14ac:dyDescent="0.2">
      <c r="A6" s="998" t="str">
        <f t="shared" si="0"/>
        <v>WB.u</v>
      </c>
      <c r="B6" s="24"/>
      <c r="C6" s="23" t="s">
        <v>645</v>
      </c>
      <c r="D6" s="16" t="s">
        <v>640</v>
      </c>
      <c r="E6" s="89">
        <f t="shared" si="1"/>
        <v>1</v>
      </c>
      <c r="F6" s="147" t="str">
        <f t="shared" si="2"/>
        <v>WB-U-RG</v>
      </c>
      <c r="G6" s="365" t="str">
        <f t="shared" si="3"/>
        <v>RG.u</v>
      </c>
      <c r="H6" s="357" t="str">
        <f t="shared" si="4"/>
        <v>vivre en liberté</v>
      </c>
      <c r="I6" s="180" t="str">
        <f t="shared" si="5"/>
        <v>intégrer</v>
      </c>
      <c r="J6" s="202" t="str">
        <f t="shared" si="6"/>
        <v>disposer d'une place dans le système</v>
      </c>
      <c r="K6" s="185" t="str">
        <f t="shared" si="7"/>
        <v>administrer</v>
      </c>
      <c r="L6" s="1099" t="str">
        <f t="shared" si="8"/>
        <v>assurer le présent</v>
      </c>
      <c r="M6" s="1099" t="str">
        <f t="shared" si="9"/>
        <v>avoir du succès</v>
      </c>
      <c r="N6" s="181" t="str">
        <f t="shared" si="10"/>
        <v>vivre dans la retenue</v>
      </c>
      <c r="O6" s="28" t="s">
        <v>0</v>
      </c>
      <c r="P6" s="28" t="s">
        <v>2</v>
      </c>
      <c r="Q6" s="114" t="s">
        <v>3</v>
      </c>
      <c r="R6" s="41" t="s">
        <v>4</v>
      </c>
      <c r="S6" s="116" t="s">
        <v>5</v>
      </c>
      <c r="T6" s="221">
        <v>43670</v>
      </c>
      <c r="U6" s="208">
        <f t="shared" ca="1" si="11"/>
        <v>77</v>
      </c>
      <c r="V6" s="109"/>
    </row>
    <row r="7" spans="1:22" x14ac:dyDescent="0.2">
      <c r="A7" s="1067" t="str">
        <f t="shared" si="0"/>
        <v>WB.r</v>
      </c>
      <c r="B7" s="25"/>
      <c r="C7" s="14" t="s">
        <v>314</v>
      </c>
      <c r="D7" s="22" t="s">
        <v>330</v>
      </c>
      <c r="E7" s="80">
        <f t="shared" si="1"/>
        <v>1</v>
      </c>
      <c r="F7" s="149" t="str">
        <f t="shared" si="2"/>
        <v>WB-R-GU</v>
      </c>
      <c r="G7" s="366" t="str">
        <f t="shared" si="3"/>
        <v>GU.r</v>
      </c>
      <c r="H7" s="358" t="str">
        <f t="shared" si="4"/>
        <v>vivre avec agilité</v>
      </c>
      <c r="I7" s="192" t="str">
        <f t="shared" si="5"/>
        <v>intégrer</v>
      </c>
      <c r="J7" s="205" t="str">
        <f t="shared" si="6"/>
        <v>disposer d'une place dans le système</v>
      </c>
      <c r="K7" s="186" t="str">
        <f t="shared" si="7"/>
        <v>diriger</v>
      </c>
      <c r="L7" s="1100" t="str">
        <f t="shared" si="8"/>
        <v>protéger son cadre</v>
      </c>
      <c r="M7" s="1100" t="str">
        <f t="shared" si="9"/>
        <v>satisfaire ses désirs</v>
      </c>
      <c r="N7" s="443" t="str">
        <f t="shared" si="10"/>
        <v>pressurer au besoin</v>
      </c>
      <c r="O7" s="27" t="s">
        <v>0</v>
      </c>
      <c r="P7" s="27" t="s">
        <v>2</v>
      </c>
      <c r="Q7" s="115" t="s">
        <v>4</v>
      </c>
      <c r="R7" s="40" t="s">
        <v>5</v>
      </c>
      <c r="S7" s="117" t="s">
        <v>3</v>
      </c>
      <c r="T7" s="214">
        <v>42250</v>
      </c>
      <c r="U7" s="213">
        <f t="shared" ca="1" si="11"/>
        <v>1497</v>
      </c>
      <c r="V7" s="109"/>
    </row>
    <row r="8" spans="1:22" x14ac:dyDescent="0.2">
      <c r="A8" s="1008" t="str">
        <f t="shared" si="0"/>
        <v>UB.g</v>
      </c>
      <c r="B8" s="24"/>
      <c r="C8" s="23" t="s">
        <v>298</v>
      </c>
      <c r="D8" s="16" t="s">
        <v>131</v>
      </c>
      <c r="E8" s="89">
        <f t="shared" si="1"/>
        <v>1</v>
      </c>
      <c r="F8" s="147" t="str">
        <f t="shared" si="2"/>
        <v>UB-G-RW</v>
      </c>
      <c r="G8" s="365" t="str">
        <f t="shared" si="3"/>
        <v>RW.g</v>
      </c>
      <c r="H8" s="357" t="str">
        <f t="shared" si="4"/>
        <v>aider le monde -RW-</v>
      </c>
      <c r="I8" s="180" t="str">
        <f t="shared" si="5"/>
        <v>réussir</v>
      </c>
      <c r="J8" s="202" t="str">
        <f t="shared" si="6"/>
        <v>atteindre ses objectifs</v>
      </c>
      <c r="K8" s="185" t="str">
        <f t="shared" si="7"/>
        <v>maîtriser</v>
      </c>
      <c r="L8" s="1099" t="str">
        <f t="shared" si="8"/>
        <v>comprendre le monde</v>
      </c>
      <c r="M8" s="1099" t="str">
        <f t="shared" si="9"/>
        <v>accumuler les richesses</v>
      </c>
      <c r="N8" s="181" t="str">
        <f t="shared" si="10"/>
        <v>être sa propre cause</v>
      </c>
      <c r="O8" s="28" t="s">
        <v>3</v>
      </c>
      <c r="P8" s="28" t="s">
        <v>2</v>
      </c>
      <c r="Q8" s="114" t="s">
        <v>5</v>
      </c>
      <c r="R8" s="41" t="s">
        <v>0</v>
      </c>
      <c r="S8" s="116" t="s">
        <v>4</v>
      </c>
      <c r="T8" s="221">
        <v>42698</v>
      </c>
      <c r="U8" s="208">
        <f t="shared" ca="1" si="11"/>
        <v>1049</v>
      </c>
      <c r="V8" s="109"/>
    </row>
    <row r="9" spans="1:22" x14ac:dyDescent="0.2">
      <c r="A9" s="1008" t="str">
        <f t="shared" si="0"/>
        <v>UB.w</v>
      </c>
      <c r="B9" s="24"/>
      <c r="C9" s="23" t="s">
        <v>201</v>
      </c>
      <c r="D9" s="16" t="s">
        <v>326</v>
      </c>
      <c r="E9" s="89">
        <f t="shared" si="1"/>
        <v>1</v>
      </c>
      <c r="F9" s="147" t="str">
        <f t="shared" si="2"/>
        <v>UB-W-RG</v>
      </c>
      <c r="G9" s="365" t="str">
        <f t="shared" si="3"/>
        <v>RG.w</v>
      </c>
      <c r="H9" s="357" t="str">
        <f t="shared" si="4"/>
        <v>vivre avec festivité</v>
      </c>
      <c r="I9" s="180" t="str">
        <f t="shared" si="5"/>
        <v>réussir</v>
      </c>
      <c r="J9" s="202" t="str">
        <f t="shared" si="6"/>
        <v>atteindre ses objectifs</v>
      </c>
      <c r="K9" s="185" t="str">
        <f t="shared" si="7"/>
        <v>administrer</v>
      </c>
      <c r="L9" s="1099" t="str">
        <f t="shared" si="8"/>
        <v>préparer le futur</v>
      </c>
      <c r="M9" s="1099" t="str">
        <f t="shared" si="9"/>
        <v>avoir un statut</v>
      </c>
      <c r="N9" s="181" t="str">
        <f t="shared" si="10"/>
        <v>vivre dans la retenue</v>
      </c>
      <c r="O9" s="28" t="s">
        <v>3</v>
      </c>
      <c r="P9" s="28" t="s">
        <v>2</v>
      </c>
      <c r="Q9" s="114" t="s">
        <v>0</v>
      </c>
      <c r="R9" s="41" t="s">
        <v>4</v>
      </c>
      <c r="S9" s="116" t="s">
        <v>5</v>
      </c>
      <c r="T9" s="221">
        <v>42382</v>
      </c>
      <c r="U9" s="208">
        <f t="shared" ca="1" si="11"/>
        <v>1365</v>
      </c>
      <c r="V9" s="109"/>
    </row>
    <row r="10" spans="1:22" x14ac:dyDescent="0.2">
      <c r="A10" s="1068" t="str">
        <f t="shared" si="0"/>
        <v>UB.r</v>
      </c>
      <c r="B10" s="25"/>
      <c r="C10" s="14" t="s">
        <v>597</v>
      </c>
      <c r="D10" s="22" t="s">
        <v>598</v>
      </c>
      <c r="E10" s="80">
        <f t="shared" si="1"/>
        <v>1</v>
      </c>
      <c r="F10" s="149" t="str">
        <f t="shared" si="2"/>
        <v>UB-R-GW</v>
      </c>
      <c r="G10" s="366" t="str">
        <f t="shared" si="3"/>
        <v>GW.r</v>
      </c>
      <c r="H10" s="358" t="str">
        <f t="shared" si="4"/>
        <v>coopérer dans l'harmonie</v>
      </c>
      <c r="I10" s="192" t="str">
        <f t="shared" si="5"/>
        <v>réussir</v>
      </c>
      <c r="J10" s="205" t="str">
        <f t="shared" si="6"/>
        <v>atteindre ses objectifs</v>
      </c>
      <c r="K10" s="186" t="str">
        <f t="shared" si="7"/>
        <v>accomplir</v>
      </c>
      <c r="L10" s="1100" t="str">
        <f t="shared" si="8"/>
        <v>imaginer</v>
      </c>
      <c r="M10" s="1100" t="str">
        <f t="shared" si="9"/>
        <v>satisfaire ses désirs</v>
      </c>
      <c r="N10" s="443" t="str">
        <f t="shared" si="10"/>
        <v>rudoyer si nécessaire</v>
      </c>
      <c r="O10" s="27" t="s">
        <v>3</v>
      </c>
      <c r="P10" s="27" t="s">
        <v>2</v>
      </c>
      <c r="Q10" s="115" t="s">
        <v>4</v>
      </c>
      <c r="R10" s="40" t="s">
        <v>5</v>
      </c>
      <c r="S10" s="117" t="s">
        <v>0</v>
      </c>
      <c r="T10" s="214">
        <v>43307</v>
      </c>
      <c r="U10" s="213">
        <f t="shared" ca="1" si="11"/>
        <v>440</v>
      </c>
      <c r="V10" s="109"/>
    </row>
    <row r="11" spans="1:22" x14ac:dyDescent="0.2">
      <c r="A11" s="1012" t="str">
        <f t="shared" si="0"/>
        <v>UR.g</v>
      </c>
      <c r="B11" s="24"/>
      <c r="C11" s="23" t="s">
        <v>324</v>
      </c>
      <c r="D11" s="16" t="s">
        <v>311</v>
      </c>
      <c r="E11" s="89">
        <f t="shared" si="1"/>
        <v>1</v>
      </c>
      <c r="F11" s="147" t="str">
        <f t="shared" si="2"/>
        <v>UR-G-WB</v>
      </c>
      <c r="G11" s="365" t="str">
        <f t="shared" si="3"/>
        <v>WB.g</v>
      </c>
      <c r="H11" s="357" t="str">
        <f t="shared" si="4"/>
        <v>avoir une position de prestige</v>
      </c>
      <c r="I11" s="180" t="str">
        <f t="shared" si="5"/>
        <v>penser</v>
      </c>
      <c r="J11" s="202" t="str">
        <f t="shared" si="6"/>
        <v>faire tournoyer les idées</v>
      </c>
      <c r="K11" s="185" t="str">
        <f t="shared" si="7"/>
        <v>s'aventurer</v>
      </c>
      <c r="L11" s="1099" t="str">
        <f t="shared" si="8"/>
        <v>comprendre le monde</v>
      </c>
      <c r="M11" s="1099" t="str">
        <f t="shared" si="9"/>
        <v>vivre vite</v>
      </c>
      <c r="N11" s="181" t="str">
        <f t="shared" si="10"/>
        <v>marginaliser</v>
      </c>
      <c r="O11" s="28" t="s">
        <v>3</v>
      </c>
      <c r="P11" s="28" t="s">
        <v>4</v>
      </c>
      <c r="Q11" s="114" t="s">
        <v>5</v>
      </c>
      <c r="R11" s="41" t="s">
        <v>0</v>
      </c>
      <c r="S11" s="116" t="s">
        <v>2</v>
      </c>
      <c r="T11" s="221">
        <v>42129</v>
      </c>
      <c r="U11" s="208">
        <f t="shared" ca="1" si="11"/>
        <v>1618</v>
      </c>
      <c r="V11" s="109"/>
    </row>
    <row r="12" spans="1:22" x14ac:dyDescent="0.2">
      <c r="A12" s="1012" t="str">
        <f t="shared" si="0"/>
        <v>UR.w</v>
      </c>
      <c r="B12" s="24"/>
      <c r="C12" s="23" t="s">
        <v>550</v>
      </c>
      <c r="D12" s="16" t="s">
        <v>419</v>
      </c>
      <c r="E12" s="89">
        <f t="shared" si="1"/>
        <v>1</v>
      </c>
      <c r="F12" s="147" t="str">
        <f t="shared" si="2"/>
        <v>UR-W-BG</v>
      </c>
      <c r="G12" s="365" t="str">
        <f t="shared" si="3"/>
        <v>BG.w</v>
      </c>
      <c r="H12" s="357" t="str">
        <f t="shared" si="4"/>
        <v>être central</v>
      </c>
      <c r="I12" s="180" t="str">
        <f t="shared" si="5"/>
        <v>penser</v>
      </c>
      <c r="J12" s="202" t="str">
        <f t="shared" si="6"/>
        <v>faire tournoyer les idées</v>
      </c>
      <c r="K12" s="185" t="str">
        <f t="shared" si="7"/>
        <v>améliorer</v>
      </c>
      <c r="L12" s="1099" t="str">
        <f t="shared" si="8"/>
        <v>préparer le futur</v>
      </c>
      <c r="M12" s="1099" t="str">
        <f t="shared" si="9"/>
        <v>promouvoir ses valeurs</v>
      </c>
      <c r="N12" s="181" t="str">
        <f t="shared" si="10"/>
        <v>réduire son empreinte</v>
      </c>
      <c r="O12" s="28" t="s">
        <v>3</v>
      </c>
      <c r="P12" s="28" t="s">
        <v>4</v>
      </c>
      <c r="Q12" s="114" t="s">
        <v>0</v>
      </c>
      <c r="R12" s="41" t="s">
        <v>2</v>
      </c>
      <c r="S12" s="116" t="s">
        <v>5</v>
      </c>
      <c r="T12" s="221">
        <v>43283</v>
      </c>
      <c r="U12" s="208">
        <f t="shared" ca="1" si="11"/>
        <v>464</v>
      </c>
      <c r="V12" s="109"/>
    </row>
    <row r="13" spans="1:22" x14ac:dyDescent="0.2">
      <c r="A13" s="1069" t="str">
        <f t="shared" si="0"/>
        <v>UR.b</v>
      </c>
      <c r="B13" s="25"/>
      <c r="C13" s="14" t="s">
        <v>646</v>
      </c>
      <c r="D13" s="22" t="s">
        <v>672</v>
      </c>
      <c r="E13" s="80">
        <f t="shared" si="1"/>
        <v>1</v>
      </c>
      <c r="F13" s="149" t="str">
        <f t="shared" si="2"/>
        <v>UR-B-GW</v>
      </c>
      <c r="G13" s="366" t="str">
        <f t="shared" si="3"/>
        <v>GW.b</v>
      </c>
      <c r="H13" s="358" t="str">
        <f t="shared" si="4"/>
        <v>s'insérer dans la société</v>
      </c>
      <c r="I13" s="192" t="str">
        <f t="shared" si="5"/>
        <v>penser</v>
      </c>
      <c r="J13" s="205" t="str">
        <f t="shared" si="6"/>
        <v>faire tournoyer les idées</v>
      </c>
      <c r="K13" s="186" t="str">
        <f t="shared" si="7"/>
        <v>accomplir</v>
      </c>
      <c r="L13" s="1100" t="str">
        <f t="shared" si="8"/>
        <v>être performant</v>
      </c>
      <c r="M13" s="1100" t="str">
        <f t="shared" si="9"/>
        <v>écouter ses envies</v>
      </c>
      <c r="N13" s="443" t="str">
        <f t="shared" si="10"/>
        <v>rudoyer si nécessaire</v>
      </c>
      <c r="O13" s="27" t="s">
        <v>3</v>
      </c>
      <c r="P13" s="27" t="s">
        <v>4</v>
      </c>
      <c r="Q13" s="115" t="s">
        <v>2</v>
      </c>
      <c r="R13" s="40" t="s">
        <v>5</v>
      </c>
      <c r="S13" s="117" t="s">
        <v>0</v>
      </c>
      <c r="T13" s="214">
        <v>43671</v>
      </c>
      <c r="U13" s="213">
        <f t="shared" ca="1" si="11"/>
        <v>76</v>
      </c>
      <c r="V13" s="109"/>
    </row>
    <row r="14" spans="1:22" x14ac:dyDescent="0.2">
      <c r="A14" s="1004" t="str">
        <f t="shared" si="0"/>
        <v>BR.g</v>
      </c>
      <c r="B14" s="24"/>
      <c r="C14" s="23" t="s">
        <v>359</v>
      </c>
      <c r="D14" s="16" t="s">
        <v>665</v>
      </c>
      <c r="E14" s="89">
        <f t="shared" si="1"/>
        <v>1</v>
      </c>
      <c r="F14" s="147" t="str">
        <f t="shared" si="2"/>
        <v>BR-G-WU</v>
      </c>
      <c r="G14" s="365" t="str">
        <f t="shared" si="3"/>
        <v>WU.g</v>
      </c>
      <c r="H14" s="357" t="str">
        <f t="shared" si="4"/>
        <v>harmoniser le monde</v>
      </c>
      <c r="I14" s="180" t="str">
        <f t="shared" si="5"/>
        <v>obtenir</v>
      </c>
      <c r="J14" s="202" t="str">
        <f t="shared" si="6"/>
        <v>exaucer ses souhaits</v>
      </c>
      <c r="K14" s="185" t="str">
        <f t="shared" si="7"/>
        <v>conquérir</v>
      </c>
      <c r="L14" s="1099" t="str">
        <f t="shared" si="8"/>
        <v>accumuler les richesses</v>
      </c>
      <c r="M14" s="1099" t="str">
        <f t="shared" si="9"/>
        <v>vivre vite</v>
      </c>
      <c r="N14" s="181" t="str">
        <f t="shared" si="10"/>
        <v>improviser</v>
      </c>
      <c r="O14" s="28" t="s">
        <v>2</v>
      </c>
      <c r="P14" s="28" t="s">
        <v>4</v>
      </c>
      <c r="Q14" s="114" t="s">
        <v>5</v>
      </c>
      <c r="R14" s="41" t="s">
        <v>0</v>
      </c>
      <c r="S14" s="116" t="s">
        <v>3</v>
      </c>
      <c r="T14" s="221">
        <v>43671</v>
      </c>
      <c r="U14" s="208">
        <f t="shared" ca="1" si="11"/>
        <v>76</v>
      </c>
      <c r="V14" s="109"/>
    </row>
    <row r="15" spans="1:22" x14ac:dyDescent="0.2">
      <c r="A15" s="1004" t="str">
        <f t="shared" si="0"/>
        <v>BR.w</v>
      </c>
      <c r="B15" s="24"/>
      <c r="C15" s="23" t="s">
        <v>600</v>
      </c>
      <c r="D15" s="16" t="s">
        <v>599</v>
      </c>
      <c r="E15" s="89">
        <f t="shared" si="1"/>
        <v>1</v>
      </c>
      <c r="F15" s="147" t="str">
        <f t="shared" si="2"/>
        <v>BR-W-GU</v>
      </c>
      <c r="G15" s="365" t="str">
        <f t="shared" si="3"/>
        <v>GU.w</v>
      </c>
      <c r="H15" s="357" t="str">
        <f t="shared" si="4"/>
        <v>vivre avec intelligence -GU-</v>
      </c>
      <c r="I15" s="180" t="str">
        <f t="shared" si="5"/>
        <v>obtenir</v>
      </c>
      <c r="J15" s="202" t="str">
        <f t="shared" si="6"/>
        <v>exaucer ses souhaits</v>
      </c>
      <c r="K15" s="185" t="str">
        <f t="shared" si="7"/>
        <v>diriger</v>
      </c>
      <c r="L15" s="1099" t="str">
        <f t="shared" si="8"/>
        <v>avoir un statut</v>
      </c>
      <c r="M15" s="1099" t="str">
        <f t="shared" si="9"/>
        <v>promouvoir ses valeurs</v>
      </c>
      <c r="N15" s="181" t="str">
        <f t="shared" si="10"/>
        <v>pressurer au besoin</v>
      </c>
      <c r="O15" s="28" t="s">
        <v>2</v>
      </c>
      <c r="P15" s="28" t="s">
        <v>4</v>
      </c>
      <c r="Q15" s="114" t="s">
        <v>0</v>
      </c>
      <c r="R15" s="41" t="s">
        <v>3</v>
      </c>
      <c r="S15" s="116" t="s">
        <v>5</v>
      </c>
      <c r="T15" s="221">
        <v>43307</v>
      </c>
      <c r="U15" s="208">
        <f t="shared" ca="1" si="11"/>
        <v>440</v>
      </c>
      <c r="V15" s="109"/>
    </row>
    <row r="16" spans="1:22" x14ac:dyDescent="0.2">
      <c r="A16" s="1070" t="str">
        <f t="shared" si="0"/>
        <v>BR.u</v>
      </c>
      <c r="B16" s="25"/>
      <c r="C16" s="14" t="s">
        <v>339</v>
      </c>
      <c r="D16" s="22" t="s">
        <v>313</v>
      </c>
      <c r="E16" s="80">
        <f t="shared" si="1"/>
        <v>1</v>
      </c>
      <c r="F16" s="149" t="str">
        <f t="shared" si="2"/>
        <v>BR-U-GW</v>
      </c>
      <c r="G16" s="366" t="str">
        <f t="shared" si="3"/>
        <v>GW.u</v>
      </c>
      <c r="H16" s="358" t="str">
        <f t="shared" si="4"/>
        <v>vivre dans la douceur</v>
      </c>
      <c r="I16" s="192" t="str">
        <f t="shared" si="5"/>
        <v>obtenir</v>
      </c>
      <c r="J16" s="205" t="str">
        <f t="shared" si="6"/>
        <v>exaucer ses souhaits</v>
      </c>
      <c r="K16" s="186" t="str">
        <f t="shared" si="7"/>
        <v>accomplir</v>
      </c>
      <c r="L16" s="1100" t="str">
        <f t="shared" si="8"/>
        <v>avoir du succès</v>
      </c>
      <c r="M16" s="1100" t="str">
        <f t="shared" si="9"/>
        <v>explorer</v>
      </c>
      <c r="N16" s="443" t="str">
        <f t="shared" si="10"/>
        <v>rudoyer si nécessaire</v>
      </c>
      <c r="O16" s="27" t="s">
        <v>2</v>
      </c>
      <c r="P16" s="27" t="s">
        <v>4</v>
      </c>
      <c r="Q16" s="115" t="s">
        <v>3</v>
      </c>
      <c r="R16" s="40" t="s">
        <v>5</v>
      </c>
      <c r="S16" s="117" t="s">
        <v>0</v>
      </c>
      <c r="T16" s="214">
        <v>42836</v>
      </c>
      <c r="U16" s="213">
        <f t="shared" ca="1" si="11"/>
        <v>911</v>
      </c>
      <c r="V16" s="109"/>
    </row>
    <row r="17" spans="1:22" x14ac:dyDescent="0.2">
      <c r="A17" s="1009" t="str">
        <f t="shared" si="0"/>
        <v>BG.r</v>
      </c>
      <c r="B17" s="24"/>
      <c r="C17" s="23" t="s">
        <v>647</v>
      </c>
      <c r="D17" s="16" t="s">
        <v>328</v>
      </c>
      <c r="E17" s="89">
        <f t="shared" si="1"/>
        <v>1</v>
      </c>
      <c r="F17" s="147" t="str">
        <f t="shared" si="2"/>
        <v>BG-R-WU</v>
      </c>
      <c r="G17" s="365" t="str">
        <f t="shared" si="3"/>
        <v>WU.r</v>
      </c>
      <c r="H17" s="357" t="str">
        <f t="shared" si="4"/>
        <v>perfectionner le monde</v>
      </c>
      <c r="I17" s="180" t="str">
        <f t="shared" si="5"/>
        <v>prospérer</v>
      </c>
      <c r="J17" s="202" t="str">
        <f t="shared" si="6"/>
        <v>se développer à sa guise</v>
      </c>
      <c r="K17" s="185" t="str">
        <f t="shared" si="7"/>
        <v>conquérir</v>
      </c>
      <c r="L17" s="1099" t="str">
        <f t="shared" si="8"/>
        <v>satisfaire ses désirs</v>
      </c>
      <c r="M17" s="1099" t="str">
        <f t="shared" si="9"/>
        <v>vivre joyeux</v>
      </c>
      <c r="N17" s="181" t="str">
        <f t="shared" si="10"/>
        <v>improviser</v>
      </c>
      <c r="O17" s="28" t="s">
        <v>2</v>
      </c>
      <c r="P17" s="28" t="s">
        <v>5</v>
      </c>
      <c r="Q17" s="114" t="s">
        <v>4</v>
      </c>
      <c r="R17" s="41" t="s">
        <v>0</v>
      </c>
      <c r="S17" s="116" t="s">
        <v>3</v>
      </c>
      <c r="T17" s="221">
        <v>42758</v>
      </c>
      <c r="U17" s="208">
        <f t="shared" ca="1" si="11"/>
        <v>989</v>
      </c>
      <c r="V17" s="109"/>
    </row>
    <row r="18" spans="1:22" x14ac:dyDescent="0.2">
      <c r="A18" s="1009" t="str">
        <f t="shared" si="0"/>
        <v>BG.w</v>
      </c>
      <c r="B18" s="24"/>
      <c r="C18" s="23" t="s">
        <v>667</v>
      </c>
      <c r="D18" s="16" t="s">
        <v>629</v>
      </c>
      <c r="E18" s="89">
        <f t="shared" si="1"/>
        <v>1</v>
      </c>
      <c r="F18" s="147" t="str">
        <f t="shared" si="2"/>
        <v>BG-W-UR</v>
      </c>
      <c r="G18" s="365" t="str">
        <f t="shared" si="3"/>
        <v>UR.w</v>
      </c>
      <c r="H18" s="357" t="str">
        <f t="shared" si="4"/>
        <v>imaginer le progrès</v>
      </c>
      <c r="I18" s="180" t="str">
        <f t="shared" si="5"/>
        <v>prospérer</v>
      </c>
      <c r="J18" s="202" t="str">
        <f t="shared" si="6"/>
        <v>se développer à sa guise</v>
      </c>
      <c r="K18" s="185" t="str">
        <f t="shared" si="7"/>
        <v>s'intégrer</v>
      </c>
      <c r="L18" s="1099" t="str">
        <f t="shared" si="8"/>
        <v>avoir un statut</v>
      </c>
      <c r="M18" s="1099" t="str">
        <f t="shared" si="9"/>
        <v>vivre dans la paix</v>
      </c>
      <c r="N18" s="181" t="str">
        <f t="shared" si="10"/>
        <v>appliquer les recettes</v>
      </c>
      <c r="O18" s="28" t="s">
        <v>2</v>
      </c>
      <c r="P18" s="28" t="s">
        <v>5</v>
      </c>
      <c r="Q18" s="114" t="s">
        <v>0</v>
      </c>
      <c r="R18" s="41" t="s">
        <v>3</v>
      </c>
      <c r="S18" s="116" t="s">
        <v>4</v>
      </c>
      <c r="T18" s="221">
        <v>43671</v>
      </c>
      <c r="U18" s="208">
        <f t="shared" ca="1" si="11"/>
        <v>76</v>
      </c>
      <c r="V18" s="109"/>
    </row>
    <row r="19" spans="1:22" x14ac:dyDescent="0.2">
      <c r="A19" s="1071" t="str">
        <f t="shared" si="0"/>
        <v>BG.u</v>
      </c>
      <c r="B19" s="25"/>
      <c r="C19" s="14" t="s">
        <v>552</v>
      </c>
      <c r="D19" s="22" t="s">
        <v>422</v>
      </c>
      <c r="E19" s="80">
        <f t="shared" si="1"/>
        <v>1</v>
      </c>
      <c r="F19" s="149" t="str">
        <f t="shared" si="2"/>
        <v>BG-U-RW</v>
      </c>
      <c r="G19" s="366" t="str">
        <f t="shared" si="3"/>
        <v>RW.u</v>
      </c>
      <c r="H19" s="358" t="str">
        <f t="shared" si="4"/>
        <v>guider le monde</v>
      </c>
      <c r="I19" s="192" t="str">
        <f t="shared" si="5"/>
        <v>prospérer</v>
      </c>
      <c r="J19" s="205" t="str">
        <f t="shared" si="6"/>
        <v>se développer à sa guise</v>
      </c>
      <c r="K19" s="186" t="str">
        <f t="shared" si="7"/>
        <v>maîtriser</v>
      </c>
      <c r="L19" s="1100" t="str">
        <f t="shared" si="8"/>
        <v>avoir du succès</v>
      </c>
      <c r="M19" s="1100" t="str">
        <f t="shared" si="9"/>
        <v>accueillir la réalité</v>
      </c>
      <c r="N19" s="443" t="str">
        <f t="shared" si="10"/>
        <v>être sa propre cause</v>
      </c>
      <c r="O19" s="27" t="s">
        <v>2</v>
      </c>
      <c r="P19" s="27" t="s">
        <v>5</v>
      </c>
      <c r="Q19" s="115" t="s">
        <v>3</v>
      </c>
      <c r="R19" s="40" t="s">
        <v>4</v>
      </c>
      <c r="S19" s="117" t="s">
        <v>0</v>
      </c>
      <c r="T19" s="214">
        <v>43283</v>
      </c>
      <c r="U19" s="213">
        <f t="shared" ca="1" si="11"/>
        <v>464</v>
      </c>
      <c r="V19" s="109"/>
    </row>
    <row r="20" spans="1:22" x14ac:dyDescent="0.2">
      <c r="A20" s="1005" t="str">
        <f t="shared" si="0"/>
        <v>RG.b</v>
      </c>
      <c r="B20" s="24"/>
      <c r="C20" s="23" t="s">
        <v>300</v>
      </c>
      <c r="D20" s="16" t="s">
        <v>448</v>
      </c>
      <c r="E20" s="89">
        <f t="shared" si="1"/>
        <v>1</v>
      </c>
      <c r="F20" s="147" t="str">
        <f t="shared" si="2"/>
        <v>RG-B-WU</v>
      </c>
      <c r="G20" s="365" t="str">
        <f t="shared" si="3"/>
        <v>WU.b</v>
      </c>
      <c r="H20" s="357" t="str">
        <f t="shared" si="4"/>
        <v>administrer le monde</v>
      </c>
      <c r="I20" s="180" t="str">
        <f t="shared" si="5"/>
        <v>agir</v>
      </c>
      <c r="J20" s="202" t="str">
        <f t="shared" si="6"/>
        <v>vivre en mouvement</v>
      </c>
      <c r="K20" s="185" t="str">
        <f t="shared" si="7"/>
        <v>conquérir</v>
      </c>
      <c r="L20" s="1099" t="str">
        <f t="shared" si="8"/>
        <v>écouter ses envies</v>
      </c>
      <c r="M20" s="1099" t="str">
        <f t="shared" si="9"/>
        <v>agrandir son territoire</v>
      </c>
      <c r="N20" s="181" t="str">
        <f t="shared" si="10"/>
        <v>improviser</v>
      </c>
      <c r="O20" s="28" t="s">
        <v>4</v>
      </c>
      <c r="P20" s="28" t="s">
        <v>5</v>
      </c>
      <c r="Q20" s="114" t="s">
        <v>2</v>
      </c>
      <c r="R20" s="41" t="s">
        <v>0</v>
      </c>
      <c r="S20" s="116" t="s">
        <v>3</v>
      </c>
      <c r="T20" s="221">
        <v>42985</v>
      </c>
      <c r="U20" s="208">
        <f t="shared" ca="1" si="11"/>
        <v>762</v>
      </c>
      <c r="V20" s="109"/>
    </row>
    <row r="21" spans="1:22" x14ac:dyDescent="0.2">
      <c r="A21" s="1005" t="str">
        <f t="shared" si="0"/>
        <v>RG.w</v>
      </c>
      <c r="B21" s="24"/>
      <c r="C21" s="23" t="s">
        <v>670</v>
      </c>
      <c r="D21" s="16" t="s">
        <v>675</v>
      </c>
      <c r="E21" s="89">
        <f t="shared" si="1"/>
        <v>1</v>
      </c>
      <c r="F21" s="147" t="str">
        <f t="shared" si="2"/>
        <v>RG-W-UB</v>
      </c>
      <c r="G21" s="365" t="str">
        <f t="shared" si="3"/>
        <v>UB.w</v>
      </c>
      <c r="H21" s="357" t="str">
        <f t="shared" si="4"/>
        <v>parfaire l'agencement du monde</v>
      </c>
      <c r="I21" s="180" t="str">
        <f t="shared" si="5"/>
        <v>agir</v>
      </c>
      <c r="J21" s="202" t="str">
        <f t="shared" si="6"/>
        <v>vivre en mouvement</v>
      </c>
      <c r="K21" s="185" t="str">
        <f t="shared" si="7"/>
        <v>participer</v>
      </c>
      <c r="L21" s="1099" t="str">
        <f t="shared" si="8"/>
        <v>promouvoir ses valeurs</v>
      </c>
      <c r="M21" s="1099" t="str">
        <f t="shared" si="9"/>
        <v>vivre dans la paix</v>
      </c>
      <c r="N21" s="181" t="str">
        <f t="shared" si="10"/>
        <v>vivre dans la candeur</v>
      </c>
      <c r="O21" s="28" t="s">
        <v>4</v>
      </c>
      <c r="P21" s="28" t="s">
        <v>5</v>
      </c>
      <c r="Q21" s="114" t="s">
        <v>0</v>
      </c>
      <c r="R21" s="41" t="s">
        <v>3</v>
      </c>
      <c r="S21" s="116" t="s">
        <v>2</v>
      </c>
      <c r="T21" s="221">
        <v>43672</v>
      </c>
      <c r="U21" s="208">
        <f t="shared" ca="1" si="11"/>
        <v>75</v>
      </c>
      <c r="V21" s="109"/>
    </row>
    <row r="22" spans="1:22" x14ac:dyDescent="0.2">
      <c r="A22" s="1072" t="str">
        <f t="shared" si="0"/>
        <v>RG.u</v>
      </c>
      <c r="B22" s="25"/>
      <c r="C22" s="14" t="s">
        <v>301</v>
      </c>
      <c r="D22" s="22" t="s">
        <v>302</v>
      </c>
      <c r="E22" s="80">
        <f t="shared" si="1"/>
        <v>1</v>
      </c>
      <c r="F22" s="149" t="str">
        <f t="shared" si="2"/>
        <v>RG-U-WB</v>
      </c>
      <c r="G22" s="366" t="str">
        <f t="shared" si="3"/>
        <v>WB.u</v>
      </c>
      <c r="H22" s="358" t="str">
        <f t="shared" si="4"/>
        <v>avoir une position de pouvoir -WB-</v>
      </c>
      <c r="I22" s="192" t="str">
        <f t="shared" si="5"/>
        <v>agir</v>
      </c>
      <c r="J22" s="205" t="str">
        <f t="shared" si="6"/>
        <v>vivre en mouvement</v>
      </c>
      <c r="K22" s="186" t="str">
        <f t="shared" si="7"/>
        <v>s'aventurer</v>
      </c>
      <c r="L22" s="1100" t="str">
        <f t="shared" si="8"/>
        <v>explorer</v>
      </c>
      <c r="M22" s="1100" t="str">
        <f t="shared" si="9"/>
        <v>accueillir la réalité</v>
      </c>
      <c r="N22" s="443" t="str">
        <f t="shared" si="10"/>
        <v>marginaliser</v>
      </c>
      <c r="O22" s="27" t="s">
        <v>4</v>
      </c>
      <c r="P22" s="27" t="s">
        <v>5</v>
      </c>
      <c r="Q22" s="115" t="s">
        <v>3</v>
      </c>
      <c r="R22" s="40" t="s">
        <v>2</v>
      </c>
      <c r="S22" s="117" t="s">
        <v>0</v>
      </c>
      <c r="T22" s="214">
        <v>42748</v>
      </c>
      <c r="U22" s="213">
        <f t="shared" ca="1" si="11"/>
        <v>999</v>
      </c>
      <c r="V22" s="109"/>
    </row>
    <row r="23" spans="1:22" x14ac:dyDescent="0.2">
      <c r="A23" s="1010" t="str">
        <f t="shared" si="0"/>
        <v>RW.g</v>
      </c>
      <c r="B23" s="24"/>
      <c r="C23" s="23" t="s">
        <v>648</v>
      </c>
      <c r="D23" s="16" t="s">
        <v>446</v>
      </c>
      <c r="E23" s="89">
        <f t="shared" si="1"/>
        <v>1</v>
      </c>
      <c r="F23" s="147" t="str">
        <f t="shared" si="2"/>
        <v>RW-G-UB</v>
      </c>
      <c r="G23" s="365" t="str">
        <f t="shared" si="3"/>
        <v>UB.g</v>
      </c>
      <c r="H23" s="357" t="str">
        <f t="shared" si="4"/>
        <v>servir ses desseins</v>
      </c>
      <c r="I23" s="180" t="str">
        <f t="shared" si="5"/>
        <v>s'engager</v>
      </c>
      <c r="J23" s="202" t="str">
        <f t="shared" si="6"/>
        <v>agir au nom de ce qui est grand</v>
      </c>
      <c r="K23" s="185" t="str">
        <f t="shared" si="7"/>
        <v>participer</v>
      </c>
      <c r="L23" s="1099" t="str">
        <f t="shared" si="8"/>
        <v>vivre vite</v>
      </c>
      <c r="M23" s="1099" t="str">
        <f t="shared" si="9"/>
        <v>vivre dans sa tribu</v>
      </c>
      <c r="N23" s="181" t="str">
        <f t="shared" si="10"/>
        <v>vivre dans la candeur</v>
      </c>
      <c r="O23" s="28" t="s">
        <v>4</v>
      </c>
      <c r="P23" s="28" t="s">
        <v>0</v>
      </c>
      <c r="Q23" s="114" t="s">
        <v>5</v>
      </c>
      <c r="R23" s="41" t="s">
        <v>3</v>
      </c>
      <c r="S23" s="116" t="s">
        <v>2</v>
      </c>
      <c r="T23" s="221">
        <v>43283</v>
      </c>
      <c r="U23" s="208">
        <f t="shared" ca="1" si="11"/>
        <v>464</v>
      </c>
      <c r="V23" s="109"/>
    </row>
    <row r="24" spans="1:22" x14ac:dyDescent="0.2">
      <c r="A24" s="1010" t="str">
        <f t="shared" si="0"/>
        <v>RW.u</v>
      </c>
      <c r="B24" s="24"/>
      <c r="C24" s="23" t="s">
        <v>303</v>
      </c>
      <c r="D24" s="16" t="s">
        <v>601</v>
      </c>
      <c r="E24" s="89">
        <f t="shared" si="1"/>
        <v>1</v>
      </c>
      <c r="F24" s="147" t="str">
        <f t="shared" si="2"/>
        <v>RW-U-BG</v>
      </c>
      <c r="G24" s="365" t="str">
        <f t="shared" si="3"/>
        <v>BG.u</v>
      </c>
      <c r="H24" s="357" t="str">
        <f t="shared" si="4"/>
        <v>être prospère</v>
      </c>
      <c r="I24" s="180" t="str">
        <f t="shared" si="5"/>
        <v>s'engager</v>
      </c>
      <c r="J24" s="202" t="str">
        <f t="shared" si="6"/>
        <v>agir au nom de ce qui est grand</v>
      </c>
      <c r="K24" s="185" t="str">
        <f t="shared" si="7"/>
        <v>améliorer</v>
      </c>
      <c r="L24" s="1099" t="str">
        <f t="shared" si="8"/>
        <v>explorer</v>
      </c>
      <c r="M24" s="1099" t="str">
        <f t="shared" si="9"/>
        <v>assurer le présent</v>
      </c>
      <c r="N24" s="181" t="str">
        <f t="shared" si="10"/>
        <v>réduire son empreinte</v>
      </c>
      <c r="O24" s="28" t="s">
        <v>4</v>
      </c>
      <c r="P24" s="28" t="s">
        <v>0</v>
      </c>
      <c r="Q24" s="114" t="s">
        <v>3</v>
      </c>
      <c r="R24" s="41" t="s">
        <v>2</v>
      </c>
      <c r="S24" s="116" t="s">
        <v>5</v>
      </c>
      <c r="T24" s="221">
        <v>42748</v>
      </c>
      <c r="U24" s="208">
        <f t="shared" ca="1" si="11"/>
        <v>999</v>
      </c>
      <c r="V24" s="109"/>
    </row>
    <row r="25" spans="1:22" x14ac:dyDescent="0.2">
      <c r="A25" s="1073" t="str">
        <f t="shared" si="0"/>
        <v>RW.b</v>
      </c>
      <c r="B25" s="25"/>
      <c r="C25" s="14" t="s">
        <v>180</v>
      </c>
      <c r="D25" s="22" t="s">
        <v>664</v>
      </c>
      <c r="E25" s="80">
        <f t="shared" si="1"/>
        <v>1</v>
      </c>
      <c r="F25" s="149" t="str">
        <f t="shared" si="2"/>
        <v>RW-B-GU</v>
      </c>
      <c r="G25" s="366" t="str">
        <f t="shared" si="3"/>
        <v>GU.b</v>
      </c>
      <c r="H25" s="358" t="str">
        <f t="shared" si="4"/>
        <v>vivre avec dextérité</v>
      </c>
      <c r="I25" s="192" t="str">
        <f t="shared" si="5"/>
        <v>s'engager</v>
      </c>
      <c r="J25" s="205" t="str">
        <f t="shared" si="6"/>
        <v>agir au nom de ce qui est grand</v>
      </c>
      <c r="K25" s="186" t="str">
        <f t="shared" si="7"/>
        <v>diriger</v>
      </c>
      <c r="L25" s="1100" t="str">
        <f t="shared" si="8"/>
        <v>écouter ses envies</v>
      </c>
      <c r="M25" s="1100" t="str">
        <f t="shared" si="9"/>
        <v>avoir un rôle</v>
      </c>
      <c r="N25" s="443" t="str">
        <f t="shared" si="10"/>
        <v>pressurer au besoin</v>
      </c>
      <c r="O25" s="27" t="s">
        <v>4</v>
      </c>
      <c r="P25" s="27" t="s">
        <v>0</v>
      </c>
      <c r="Q25" s="115" t="s">
        <v>2</v>
      </c>
      <c r="R25" s="40" t="s">
        <v>5</v>
      </c>
      <c r="S25" s="117" t="s">
        <v>3</v>
      </c>
      <c r="T25" s="214">
        <v>42985</v>
      </c>
      <c r="U25" s="213">
        <f t="shared" ca="1" si="11"/>
        <v>762</v>
      </c>
      <c r="V25" s="109"/>
    </row>
    <row r="26" spans="1:22" x14ac:dyDescent="0.2">
      <c r="A26" s="1006" t="str">
        <f t="shared" si="0"/>
        <v>GW.r</v>
      </c>
      <c r="B26" s="24"/>
      <c r="C26" s="23" t="s">
        <v>555</v>
      </c>
      <c r="D26" s="16" t="s">
        <v>596</v>
      </c>
      <c r="E26" s="89">
        <f t="shared" si="1"/>
        <v>1</v>
      </c>
      <c r="F26" s="147" t="str">
        <f t="shared" si="2"/>
        <v>GW-R-UB</v>
      </c>
      <c r="G26" s="365" t="str">
        <f t="shared" si="3"/>
        <v>UB.r</v>
      </c>
      <c r="H26" s="357" t="str">
        <f t="shared" si="4"/>
        <v>atteindre ses buts</v>
      </c>
      <c r="I26" s="180" t="str">
        <f t="shared" si="5"/>
        <v>s'entendre</v>
      </c>
      <c r="J26" s="202" t="str">
        <f t="shared" si="6"/>
        <v>cultiver ses relations</v>
      </c>
      <c r="K26" s="185" t="str">
        <f t="shared" si="7"/>
        <v>participer</v>
      </c>
      <c r="L26" s="1099" t="str">
        <f t="shared" si="8"/>
        <v>vivre joyeux</v>
      </c>
      <c r="M26" s="1099" t="str">
        <f t="shared" si="9"/>
        <v>protéger son cadre</v>
      </c>
      <c r="N26" s="181" t="str">
        <f t="shared" si="10"/>
        <v>vivre dans la candeur</v>
      </c>
      <c r="O26" s="28" t="s">
        <v>5</v>
      </c>
      <c r="P26" s="28" t="s">
        <v>0</v>
      </c>
      <c r="Q26" s="114" t="s">
        <v>4</v>
      </c>
      <c r="R26" s="41" t="s">
        <v>3</v>
      </c>
      <c r="S26" s="116" t="s">
        <v>2</v>
      </c>
      <c r="T26" s="221">
        <v>43283</v>
      </c>
      <c r="U26" s="208">
        <f t="shared" ca="1" si="11"/>
        <v>464</v>
      </c>
      <c r="V26" s="109"/>
    </row>
    <row r="27" spans="1:22" x14ac:dyDescent="0.2">
      <c r="A27" s="1006" t="str">
        <f t="shared" si="0"/>
        <v>GW.u</v>
      </c>
      <c r="B27" s="24"/>
      <c r="C27" s="23" t="s">
        <v>557</v>
      </c>
      <c r="D27" s="16" t="s">
        <v>556</v>
      </c>
      <c r="E27" s="89">
        <f t="shared" si="1"/>
        <v>1</v>
      </c>
      <c r="F27" s="147" t="str">
        <f t="shared" si="2"/>
        <v>GW-U-BR</v>
      </c>
      <c r="G27" s="365" t="str">
        <f t="shared" si="3"/>
        <v>BR.u</v>
      </c>
      <c r="H27" s="357" t="str">
        <f t="shared" si="4"/>
        <v>réussir toute entreprise</v>
      </c>
      <c r="I27" s="180" t="str">
        <f t="shared" si="5"/>
        <v>s'entendre</v>
      </c>
      <c r="J27" s="202" t="str">
        <f t="shared" si="6"/>
        <v>cultiver ses relations</v>
      </c>
      <c r="K27" s="185" t="str">
        <f t="shared" si="7"/>
        <v>s'accorder</v>
      </c>
      <c r="L27" s="1099" t="str">
        <f t="shared" si="8"/>
        <v>accueillir la réalité</v>
      </c>
      <c r="M27" s="1099" t="str">
        <f t="shared" si="9"/>
        <v>assurer le présent</v>
      </c>
      <c r="N27" s="181" t="str">
        <f t="shared" si="10"/>
        <v>réfréner ses envies</v>
      </c>
      <c r="O27" s="28" t="s">
        <v>5</v>
      </c>
      <c r="P27" s="28" t="s">
        <v>0</v>
      </c>
      <c r="Q27" s="114" t="s">
        <v>3</v>
      </c>
      <c r="R27" s="41" t="s">
        <v>2</v>
      </c>
      <c r="S27" s="116" t="s">
        <v>4</v>
      </c>
      <c r="T27" s="221">
        <v>43283</v>
      </c>
      <c r="U27" s="208">
        <f t="shared" ca="1" si="11"/>
        <v>464</v>
      </c>
      <c r="V27" s="109"/>
    </row>
    <row r="28" spans="1:22" x14ac:dyDescent="0.2">
      <c r="A28" s="1074" t="str">
        <f t="shared" si="0"/>
        <v>GW.b</v>
      </c>
      <c r="B28" s="25"/>
      <c r="C28" s="14" t="s">
        <v>611</v>
      </c>
      <c r="D28" s="22" t="s">
        <v>610</v>
      </c>
      <c r="E28" s="80">
        <f t="shared" si="1"/>
        <v>1</v>
      </c>
      <c r="F28" s="149" t="str">
        <f t="shared" si="2"/>
        <v>GW-B-UR</v>
      </c>
      <c r="G28" s="366" t="str">
        <f t="shared" si="3"/>
        <v>UR.b</v>
      </c>
      <c r="H28" s="358" t="str">
        <f t="shared" si="4"/>
        <v>réaliser ses idées -UR-</v>
      </c>
      <c r="I28" s="192" t="str">
        <f t="shared" si="5"/>
        <v>s'entendre</v>
      </c>
      <c r="J28" s="205" t="str">
        <f t="shared" si="6"/>
        <v>cultiver ses relations</v>
      </c>
      <c r="K28" s="186" t="str">
        <f t="shared" si="7"/>
        <v>s'intégrer</v>
      </c>
      <c r="L28" s="1100" t="str">
        <f t="shared" si="8"/>
        <v>agrandir son territoire</v>
      </c>
      <c r="M28" s="1100" t="str">
        <f t="shared" si="9"/>
        <v>avoir un rôle</v>
      </c>
      <c r="N28" s="443" t="str">
        <f t="shared" si="10"/>
        <v>appliquer les recettes</v>
      </c>
      <c r="O28" s="27" t="s">
        <v>5</v>
      </c>
      <c r="P28" s="27" t="s">
        <v>0</v>
      </c>
      <c r="Q28" s="115" t="s">
        <v>2</v>
      </c>
      <c r="R28" s="40" t="s">
        <v>4</v>
      </c>
      <c r="S28" s="117" t="s">
        <v>3</v>
      </c>
      <c r="T28" s="214">
        <v>43472</v>
      </c>
      <c r="U28" s="213">
        <f t="shared" ca="1" si="11"/>
        <v>275</v>
      </c>
      <c r="V28" s="109"/>
    </row>
    <row r="29" spans="1:22" x14ac:dyDescent="0.2">
      <c r="A29" s="1011" t="str">
        <f t="shared" si="0"/>
        <v>GU.r</v>
      </c>
      <c r="B29" s="24"/>
      <c r="C29" s="23" t="s">
        <v>304</v>
      </c>
      <c r="D29" s="16" t="s">
        <v>418</v>
      </c>
      <c r="E29" s="89">
        <f t="shared" si="1"/>
        <v>1</v>
      </c>
      <c r="F29" s="147" t="str">
        <f t="shared" si="2"/>
        <v>GU-R-WB</v>
      </c>
      <c r="G29" s="365" t="str">
        <f t="shared" si="3"/>
        <v>WB.r</v>
      </c>
      <c r="H29" s="357" t="str">
        <f t="shared" si="4"/>
        <v>avoir une position de force</v>
      </c>
      <c r="I29" s="180" t="str">
        <f t="shared" si="5"/>
        <v>s'adapter</v>
      </c>
      <c r="J29" s="202" t="str">
        <f t="shared" si="6"/>
        <v>savoir vivre en toute facilité</v>
      </c>
      <c r="K29" s="185" t="str">
        <f t="shared" si="7"/>
        <v>s'aventurer</v>
      </c>
      <c r="L29" s="1099" t="str">
        <f t="shared" si="8"/>
        <v>vivre joyeux</v>
      </c>
      <c r="M29" s="1099" t="str">
        <f t="shared" si="9"/>
        <v>imaginer</v>
      </c>
      <c r="N29" s="181" t="str">
        <f t="shared" si="10"/>
        <v>marginaliser</v>
      </c>
      <c r="O29" s="28" t="s">
        <v>5</v>
      </c>
      <c r="P29" s="28" t="s">
        <v>3</v>
      </c>
      <c r="Q29" s="114" t="s">
        <v>4</v>
      </c>
      <c r="R29" s="41" t="s">
        <v>0</v>
      </c>
      <c r="S29" s="116" t="s">
        <v>2</v>
      </c>
      <c r="T29" s="221">
        <v>42978</v>
      </c>
      <c r="U29" s="208">
        <f t="shared" ca="1" si="11"/>
        <v>769</v>
      </c>
      <c r="V29" s="109"/>
    </row>
    <row r="30" spans="1:22" x14ac:dyDescent="0.2">
      <c r="A30" s="1011" t="str">
        <f t="shared" si="0"/>
        <v>GU.w</v>
      </c>
      <c r="B30" s="24"/>
      <c r="C30" s="23" t="s">
        <v>649</v>
      </c>
      <c r="D30" s="16" t="s">
        <v>447</v>
      </c>
      <c r="E30" s="89">
        <f t="shared" si="1"/>
        <v>1</v>
      </c>
      <c r="F30" s="147" t="str">
        <f t="shared" si="2"/>
        <v>GU-W-BR</v>
      </c>
      <c r="G30" s="365" t="str">
        <f t="shared" si="3"/>
        <v>BR.w</v>
      </c>
      <c r="H30" s="357" t="str">
        <f t="shared" si="4"/>
        <v>vivre en dirigeant</v>
      </c>
      <c r="I30" s="180" t="str">
        <f t="shared" si="5"/>
        <v>s'adapter</v>
      </c>
      <c r="J30" s="202" t="str">
        <f t="shared" si="6"/>
        <v>savoir vivre en toute facilité</v>
      </c>
      <c r="K30" s="185" t="str">
        <f t="shared" si="7"/>
        <v>s'accorder</v>
      </c>
      <c r="L30" s="1099" t="str">
        <f t="shared" si="8"/>
        <v>vivre dans la paix</v>
      </c>
      <c r="M30" s="1099" t="str">
        <f t="shared" si="9"/>
        <v>préparer le futur</v>
      </c>
      <c r="N30" s="181" t="str">
        <f t="shared" si="10"/>
        <v>réfréner ses envies</v>
      </c>
      <c r="O30" s="28" t="s">
        <v>5</v>
      </c>
      <c r="P30" s="28" t="s">
        <v>3</v>
      </c>
      <c r="Q30" s="114" t="s">
        <v>0</v>
      </c>
      <c r="R30" s="41" t="s">
        <v>2</v>
      </c>
      <c r="S30" s="116" t="s">
        <v>4</v>
      </c>
      <c r="T30" s="221">
        <v>42382</v>
      </c>
      <c r="U30" s="208">
        <f t="shared" ca="1" si="11"/>
        <v>1365</v>
      </c>
      <c r="V30" s="109"/>
    </row>
    <row r="31" spans="1:22" x14ac:dyDescent="0.2">
      <c r="A31" s="1011" t="str">
        <f t="shared" si="0"/>
        <v>GU.b</v>
      </c>
      <c r="B31" s="24"/>
      <c r="C31" s="23" t="s">
        <v>132</v>
      </c>
      <c r="D31" s="16" t="s">
        <v>780</v>
      </c>
      <c r="E31" s="89">
        <f t="shared" si="1"/>
        <v>1</v>
      </c>
      <c r="F31" s="147" t="str">
        <f t="shared" si="2"/>
        <v>GU-B-RW</v>
      </c>
      <c r="G31" s="365" t="str">
        <f t="shared" si="3"/>
        <v>RW.b</v>
      </c>
      <c r="H31" s="357" t="str">
        <f t="shared" si="4"/>
        <v>sauver le monde</v>
      </c>
      <c r="I31" s="180" t="str">
        <f t="shared" si="5"/>
        <v>s'adapter</v>
      </c>
      <c r="J31" s="202" t="str">
        <f t="shared" si="6"/>
        <v>savoir vivre en toute facilité</v>
      </c>
      <c r="K31" s="185" t="str">
        <f t="shared" si="7"/>
        <v>maîtriser</v>
      </c>
      <c r="L31" s="1099" t="str">
        <f t="shared" si="8"/>
        <v>agrandir son territoire</v>
      </c>
      <c r="M31" s="1099" t="str">
        <f t="shared" si="9"/>
        <v>être performant</v>
      </c>
      <c r="N31" s="181" t="str">
        <f t="shared" si="10"/>
        <v>être sa propre cause</v>
      </c>
      <c r="O31" s="28" t="s">
        <v>5</v>
      </c>
      <c r="P31" s="28" t="s">
        <v>3</v>
      </c>
      <c r="Q31" s="114" t="s">
        <v>2</v>
      </c>
      <c r="R31" s="41" t="s">
        <v>4</v>
      </c>
      <c r="S31" s="116" t="s">
        <v>0</v>
      </c>
      <c r="T31" s="221">
        <v>43747</v>
      </c>
      <c r="U31" s="222">
        <f t="shared" ca="1" si="11"/>
        <v>0</v>
      </c>
      <c r="V31" s="109"/>
    </row>
  </sheetData>
  <conditionalFormatting sqref="E1:E1048576">
    <cfRule type="cellIs" dxfId="1" priority="1" operator="greaterThan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92D050"/>
  </sheetPr>
  <dimension ref="A1:XEN363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11.28515625" style="1090" customWidth="1"/>
    <col min="2" max="2" width="21" hidden="1" customWidth="1"/>
    <col min="3" max="3" width="51" bestFit="1" customWidth="1"/>
    <col min="4" max="4" width="53.42578125" bestFit="1" customWidth="1"/>
    <col min="5" max="5" width="5.85546875" style="1376" hidden="1" customWidth="1"/>
    <col min="6" max="6" width="7.85546875" style="1367" hidden="1" customWidth="1"/>
    <col min="7" max="7" width="6.28515625" style="1377" hidden="1" customWidth="1"/>
    <col min="8" max="8" width="9.5703125" style="1367" hidden="1" customWidth="1"/>
    <col min="9" max="9" width="6.28515625" style="1377" hidden="1" customWidth="1"/>
    <col min="10" max="10" width="9.5703125" style="1367" hidden="1" customWidth="1"/>
    <col min="11" max="11" width="5.85546875" style="1376" hidden="1" customWidth="1"/>
    <col min="12" max="12" width="8.7109375" style="1367" hidden="1" customWidth="1"/>
    <col min="13" max="13" width="5.85546875" style="1385" hidden="1" customWidth="1"/>
    <col min="14" max="14" width="20.5703125" style="1366" hidden="1" customWidth="1"/>
    <col min="15" max="15" width="6.85546875" style="1365" hidden="1" customWidth="1"/>
    <col min="16" max="16" width="17.5703125" style="1366" hidden="1" customWidth="1"/>
    <col min="17" max="17" width="6.85546875" style="1365" hidden="1" customWidth="1"/>
    <col min="18" max="18" width="17.5703125" style="1366" hidden="1" customWidth="1"/>
    <col min="19" max="19" width="5.85546875" style="1365" hidden="1" customWidth="1"/>
    <col min="20" max="20" width="12.5703125" style="1366" hidden="1" customWidth="1"/>
    <col min="21" max="25" width="3" hidden="1" customWidth="1"/>
    <col min="26" max="26" width="9" bestFit="1" customWidth="1"/>
    <col min="27" max="27" width="5" style="142" bestFit="1" customWidth="1"/>
    <col min="28" max="28" width="7.85546875" style="271" hidden="1" customWidth="1"/>
    <col min="29" max="16384" width="11.5703125" hidden="1"/>
  </cols>
  <sheetData>
    <row r="1" spans="1:16368" s="145" customFormat="1" x14ac:dyDescent="0.2">
      <c r="A1" s="1085" t="s">
        <v>398</v>
      </c>
      <c r="B1" s="42" t="s">
        <v>402</v>
      </c>
      <c r="C1" s="43" t="s">
        <v>399</v>
      </c>
      <c r="D1" s="43" t="s">
        <v>400</v>
      </c>
      <c r="E1" s="1372" t="s">
        <v>32</v>
      </c>
      <c r="F1" s="1372" t="s">
        <v>426</v>
      </c>
      <c r="G1" s="1372" t="s">
        <v>59</v>
      </c>
      <c r="H1" s="1372" t="s">
        <v>427</v>
      </c>
      <c r="I1" s="1372" t="s">
        <v>428</v>
      </c>
      <c r="J1" s="1372" t="s">
        <v>429</v>
      </c>
      <c r="K1" s="1372" t="s">
        <v>88</v>
      </c>
      <c r="L1" s="1372" t="s">
        <v>437</v>
      </c>
      <c r="M1" s="1378" t="s">
        <v>435</v>
      </c>
      <c r="N1" s="1378" t="s">
        <v>436</v>
      </c>
      <c r="O1" s="1378" t="s">
        <v>319</v>
      </c>
      <c r="P1" s="1378" t="s">
        <v>430</v>
      </c>
      <c r="Q1" s="1378" t="s">
        <v>431</v>
      </c>
      <c r="R1" s="1378" t="s">
        <v>432</v>
      </c>
      <c r="S1" s="1378" t="s">
        <v>433</v>
      </c>
      <c r="T1" s="1378" t="s">
        <v>434</v>
      </c>
      <c r="U1" s="45" t="s">
        <v>26</v>
      </c>
      <c r="V1" s="45" t="s">
        <v>27</v>
      </c>
      <c r="W1" s="45" t="s">
        <v>28</v>
      </c>
      <c r="X1" s="45" t="s">
        <v>30</v>
      </c>
      <c r="Y1" s="45" t="s">
        <v>31</v>
      </c>
      <c r="Z1" s="982"/>
      <c r="AA1" s="976">
        <f ca="1">AVERAGE(AA2:AA121)</f>
        <v>763</v>
      </c>
      <c r="AB1" s="1083" t="s">
        <v>398</v>
      </c>
    </row>
    <row r="2" spans="1:16368" x14ac:dyDescent="0.2">
      <c r="A2" s="1086" t="str">
        <f>AB2</f>
        <v>WUBRG</v>
      </c>
      <c r="B2" s="4" t="str">
        <f t="shared" ref="B2:B33" si="0">VLOOKUP(U2,_Lib1,2,FALSE) &amp; ", " &amp;VLOOKUP(V2,_Lib1,2,FALSE) &amp; ", " &amp; VLOOKUP(W2,_Lib1,2,FALSE)&amp; ", " &amp; VLOOKUP(X2,_Lib1,2,FALSE) &amp; ", " &amp; VLOOKUP(Y2,_Lib1,2,FALSE)</f>
        <v>blanc, bleu, noir, rouge, vert</v>
      </c>
      <c r="C2" s="89" t="str">
        <f>H2&amp;", "&amp;J2&amp;"  ;  "&amp;P2&amp;", "&amp;R2</f>
        <v>structurer, intégrer  ;  réduire son empreinte, vivre dans la retenue</v>
      </c>
      <c r="D2" s="16" t="str">
        <f>F2&amp;", "&amp;L2&amp;"  ;  "&amp;N2&amp;", "&amp;T2</f>
        <v>appartenir, administrer  ;  ne pas conquérir, se contraindre</v>
      </c>
      <c r="E2" s="1373" t="str">
        <f>usrCode(U2)</f>
        <v>W</v>
      </c>
      <c r="F2" s="1098" t="str">
        <f t="shared" ref="F2" si="1">VLOOKUP(E2,LibProfils,4,FALSE)</f>
        <v>appartenir</v>
      </c>
      <c r="G2" s="1373" t="str">
        <f>usrCode(U2&amp;V2)</f>
        <v>WU</v>
      </c>
      <c r="H2" s="1099" t="str">
        <f t="shared" ref="H2" si="2">VLOOKUP(G2,LibProfils,4,FALSE)</f>
        <v>structurer</v>
      </c>
      <c r="I2" s="1373" t="str">
        <f>usrCode(U2&amp;W2)</f>
        <v>WB</v>
      </c>
      <c r="J2" s="1099" t="str">
        <f t="shared" ref="J2:J65" si="3">VLOOKUP(I2,LibProfils,4,FALSE)</f>
        <v>intégrer</v>
      </c>
      <c r="K2" s="1373" t="str">
        <f>usrCode(U2&amp;V2&amp;W2)</f>
        <v>WUB</v>
      </c>
      <c r="L2" s="1098" t="str">
        <f t="shared" ref="L2" si="4">VLOOKUP(K2,LibProfils,4,FALSE)</f>
        <v>administrer</v>
      </c>
      <c r="M2" s="1379" t="str">
        <f>usrCode("/"&amp;W2&amp;"/"&amp;X2&amp;"/"&amp;Y2)</f>
        <v>/brg</v>
      </c>
      <c r="N2" s="1380" t="str">
        <f t="shared" ref="N2:N65" si="5">VLOOKUP(M2,LibProfils,4,FALSE)</f>
        <v>ne pas conquérir</v>
      </c>
      <c r="O2" s="1379" t="str">
        <f>usrCode("/"&amp;W2&amp;"/"&amp;Y2)</f>
        <v>/bg</v>
      </c>
      <c r="P2" s="1381" t="str">
        <f t="shared" ref="P2:P65" si="6">VLOOKUP(O2,LibProfils,4,FALSE)</f>
        <v>réduire son empreinte</v>
      </c>
      <c r="Q2" s="1379" t="str">
        <f>usrCode("/"&amp;X2&amp;"/"&amp;Y2)</f>
        <v>/rg</v>
      </c>
      <c r="R2" s="1381" t="str">
        <f t="shared" ref="R2:R65" si="7">VLOOKUP(Q2,LibProfils,4,FALSE)</f>
        <v>vivre dans la retenue</v>
      </c>
      <c r="S2" s="1379" t="str">
        <f>usrCode("/"&amp;Y2)</f>
        <v>/g</v>
      </c>
      <c r="T2" s="1381" t="str">
        <f t="shared" ref="T2" si="8">VLOOKUP(S2,LibProfils,4,FALSE)</f>
        <v>se contraindre</v>
      </c>
      <c r="U2" s="8" t="s">
        <v>0</v>
      </c>
      <c r="V2" s="6" t="s">
        <v>3</v>
      </c>
      <c r="W2" s="6" t="s">
        <v>2</v>
      </c>
      <c r="X2" s="6" t="s">
        <v>4</v>
      </c>
      <c r="Y2" s="6" t="s">
        <v>5</v>
      </c>
      <c r="Z2" s="211">
        <v>42984</v>
      </c>
      <c r="AA2" s="248">
        <f t="shared" ref="AA2:AA65" ca="1" si="9">TODAY()-Z2</f>
        <v>763</v>
      </c>
      <c r="AB2" s="272" t="str">
        <f t="shared" ref="AB2:AB33" si="10">U2&amp;V2&amp;W2&amp;X2&amp;Y2</f>
        <v>WUBRG</v>
      </c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  <c r="AMA2" s="11"/>
      <c r="AMB2" s="11"/>
      <c r="AMC2" s="11"/>
      <c r="AMD2" s="11"/>
      <c r="AME2" s="11"/>
      <c r="AMF2" s="11"/>
      <c r="AMG2" s="11"/>
      <c r="AMH2" s="11"/>
      <c r="AMI2" s="11"/>
      <c r="AMJ2" s="11"/>
      <c r="AMK2" s="11"/>
      <c r="AML2" s="11"/>
      <c r="AMM2" s="11"/>
      <c r="AMN2" s="11"/>
      <c r="AMO2" s="11"/>
      <c r="AMP2" s="11"/>
      <c r="AMQ2" s="11"/>
      <c r="AMR2" s="11"/>
      <c r="AMS2" s="11"/>
      <c r="AMT2" s="11"/>
      <c r="AMU2" s="11"/>
      <c r="AMV2" s="11"/>
      <c r="AMW2" s="11"/>
      <c r="AMX2" s="11"/>
      <c r="AMY2" s="11"/>
      <c r="AMZ2" s="11"/>
      <c r="ANA2" s="11"/>
      <c r="ANB2" s="11"/>
      <c r="ANC2" s="11"/>
      <c r="AND2" s="11"/>
      <c r="ANE2" s="11"/>
      <c r="ANF2" s="11"/>
      <c r="ANG2" s="11"/>
      <c r="ANH2" s="11"/>
      <c r="ANI2" s="11"/>
      <c r="ANJ2" s="11"/>
      <c r="ANK2" s="11"/>
      <c r="ANL2" s="11"/>
      <c r="ANM2" s="11"/>
      <c r="ANN2" s="11"/>
      <c r="ANO2" s="11"/>
      <c r="ANP2" s="11"/>
      <c r="ANQ2" s="11"/>
      <c r="ANR2" s="11"/>
      <c r="ANS2" s="11"/>
      <c r="ANT2" s="11"/>
      <c r="ANU2" s="11"/>
      <c r="ANV2" s="11"/>
      <c r="ANW2" s="11"/>
      <c r="ANX2" s="11"/>
      <c r="ANY2" s="11"/>
      <c r="ANZ2" s="11"/>
      <c r="AOA2" s="11"/>
      <c r="AOB2" s="11"/>
      <c r="AOC2" s="11"/>
      <c r="AOD2" s="11"/>
      <c r="AOE2" s="11"/>
      <c r="AOF2" s="11"/>
      <c r="AOG2" s="11"/>
      <c r="AOH2" s="11"/>
      <c r="AOI2" s="11"/>
      <c r="AOJ2" s="11"/>
      <c r="AOK2" s="11"/>
      <c r="AOL2" s="11"/>
      <c r="AOM2" s="11"/>
      <c r="AON2" s="11"/>
      <c r="AOO2" s="11"/>
      <c r="AOP2" s="11"/>
      <c r="AOQ2" s="11"/>
      <c r="AOR2" s="11"/>
      <c r="AOS2" s="11"/>
      <c r="AOT2" s="11"/>
      <c r="AOU2" s="11"/>
      <c r="AOV2" s="11"/>
      <c r="AOW2" s="11"/>
      <c r="AOX2" s="11"/>
      <c r="AOY2" s="11"/>
      <c r="AOZ2" s="11"/>
      <c r="APA2" s="11"/>
      <c r="APB2" s="11"/>
      <c r="APC2" s="11"/>
      <c r="APD2" s="11"/>
      <c r="APE2" s="11"/>
      <c r="APF2" s="11"/>
      <c r="APG2" s="11"/>
      <c r="APH2" s="11"/>
      <c r="API2" s="11"/>
      <c r="APJ2" s="11"/>
      <c r="APK2" s="11"/>
      <c r="APL2" s="11"/>
      <c r="APM2" s="11"/>
      <c r="APN2" s="11"/>
      <c r="APO2" s="11"/>
      <c r="APP2" s="11"/>
      <c r="APQ2" s="11"/>
      <c r="APR2" s="11"/>
      <c r="APS2" s="11"/>
      <c r="APT2" s="11"/>
      <c r="APU2" s="11"/>
      <c r="APV2" s="11"/>
      <c r="APW2" s="11"/>
      <c r="APX2" s="11"/>
      <c r="APY2" s="11"/>
      <c r="APZ2" s="11"/>
      <c r="AQA2" s="11"/>
      <c r="AQB2" s="11"/>
      <c r="AQC2" s="11"/>
      <c r="AQD2" s="11"/>
      <c r="AQE2" s="11"/>
      <c r="AQF2" s="11"/>
      <c r="AQG2" s="11"/>
      <c r="AQH2" s="11"/>
      <c r="AQI2" s="11"/>
      <c r="AQJ2" s="11"/>
      <c r="AQK2" s="11"/>
      <c r="AQL2" s="11"/>
      <c r="AQM2" s="11"/>
      <c r="AQN2" s="11"/>
      <c r="AQO2" s="11"/>
      <c r="AQP2" s="11"/>
      <c r="AQQ2" s="11"/>
      <c r="AQR2" s="11"/>
      <c r="AQS2" s="11"/>
      <c r="AQT2" s="11"/>
      <c r="AQU2" s="11"/>
      <c r="AQV2" s="11"/>
      <c r="AQW2" s="11"/>
      <c r="AQX2" s="11"/>
      <c r="AQY2" s="11"/>
      <c r="AQZ2" s="11"/>
      <c r="ARA2" s="11"/>
      <c r="ARB2" s="11"/>
      <c r="ARC2" s="11"/>
      <c r="ARD2" s="11"/>
      <c r="ARE2" s="11"/>
      <c r="ARF2" s="11"/>
      <c r="ARG2" s="11"/>
      <c r="ARH2" s="11"/>
      <c r="ARI2" s="11"/>
      <c r="ARJ2" s="11"/>
      <c r="ARK2" s="11"/>
      <c r="ARL2" s="11"/>
      <c r="ARM2" s="11"/>
      <c r="ARN2" s="11"/>
      <c r="ARO2" s="11"/>
      <c r="ARP2" s="11"/>
      <c r="ARQ2" s="11"/>
      <c r="ARR2" s="11"/>
      <c r="ARS2" s="11"/>
      <c r="ART2" s="11"/>
      <c r="ARU2" s="11"/>
      <c r="ARV2" s="11"/>
      <c r="ARW2" s="11"/>
      <c r="ARX2" s="11"/>
      <c r="ARY2" s="11"/>
      <c r="ARZ2" s="11"/>
      <c r="ASA2" s="11"/>
      <c r="ASB2" s="11"/>
      <c r="ASC2" s="11"/>
      <c r="ASD2" s="11"/>
      <c r="ASE2" s="11"/>
      <c r="ASF2" s="11"/>
      <c r="ASG2" s="11"/>
      <c r="ASH2" s="11"/>
      <c r="ASI2" s="11"/>
      <c r="ASJ2" s="11"/>
      <c r="ASK2" s="11"/>
      <c r="ASL2" s="11"/>
      <c r="ASM2" s="11"/>
      <c r="ASN2" s="11"/>
      <c r="ASO2" s="11"/>
      <c r="ASP2" s="11"/>
      <c r="ASQ2" s="11"/>
      <c r="ASR2" s="11"/>
      <c r="ASS2" s="11"/>
      <c r="AST2" s="11"/>
      <c r="ASU2" s="11"/>
      <c r="ASV2" s="11"/>
      <c r="ASW2" s="11"/>
      <c r="ASX2" s="11"/>
      <c r="ASY2" s="11"/>
      <c r="ASZ2" s="11"/>
      <c r="ATA2" s="11"/>
      <c r="ATB2" s="11"/>
      <c r="ATC2" s="11"/>
      <c r="ATD2" s="11"/>
      <c r="ATE2" s="11"/>
      <c r="ATF2" s="11"/>
      <c r="ATG2" s="11"/>
      <c r="ATH2" s="11"/>
      <c r="ATI2" s="11"/>
      <c r="ATJ2" s="11"/>
      <c r="ATK2" s="11"/>
      <c r="ATL2" s="11"/>
      <c r="ATM2" s="11"/>
      <c r="ATN2" s="11"/>
      <c r="ATO2" s="11"/>
      <c r="ATP2" s="11"/>
      <c r="ATQ2" s="11"/>
      <c r="ATR2" s="11"/>
      <c r="ATS2" s="11"/>
      <c r="ATT2" s="11"/>
      <c r="ATU2" s="11"/>
      <c r="ATV2" s="11"/>
      <c r="ATW2" s="11"/>
      <c r="ATX2" s="11"/>
      <c r="ATY2" s="11"/>
      <c r="ATZ2" s="11"/>
      <c r="AUA2" s="11"/>
      <c r="AUB2" s="11"/>
      <c r="AUC2" s="11"/>
      <c r="AUD2" s="11"/>
      <c r="AUE2" s="11"/>
      <c r="AUF2" s="11"/>
      <c r="AUG2" s="11"/>
      <c r="AUH2" s="11"/>
      <c r="AUI2" s="11"/>
      <c r="AUJ2" s="11"/>
      <c r="AUK2" s="11"/>
      <c r="AUL2" s="11"/>
      <c r="AUM2" s="11"/>
      <c r="AUN2" s="11"/>
      <c r="AUO2" s="11"/>
      <c r="AUP2" s="11"/>
      <c r="AUQ2" s="11"/>
      <c r="AUR2" s="11"/>
      <c r="AUS2" s="11"/>
      <c r="AUT2" s="11"/>
      <c r="AUU2" s="11"/>
      <c r="AUV2" s="11"/>
      <c r="AUW2" s="11"/>
      <c r="AUX2" s="11"/>
      <c r="AUY2" s="11"/>
      <c r="AUZ2" s="11"/>
      <c r="AVA2" s="11"/>
      <c r="AVB2" s="11"/>
      <c r="AVC2" s="11"/>
      <c r="AVD2" s="11"/>
      <c r="AVE2" s="11"/>
      <c r="AVF2" s="11"/>
      <c r="AVG2" s="11"/>
      <c r="AVH2" s="11"/>
      <c r="AVI2" s="11"/>
      <c r="AVJ2" s="11"/>
      <c r="AVK2" s="11"/>
      <c r="AVL2" s="11"/>
      <c r="AVM2" s="11"/>
      <c r="AVN2" s="11"/>
      <c r="AVO2" s="11"/>
      <c r="AVP2" s="11"/>
      <c r="AVQ2" s="11"/>
      <c r="AVR2" s="11"/>
      <c r="AVS2" s="11"/>
      <c r="AVT2" s="11"/>
      <c r="AVU2" s="11"/>
      <c r="AVV2" s="11"/>
      <c r="AVW2" s="11"/>
      <c r="AVX2" s="11"/>
      <c r="AVY2" s="11"/>
      <c r="AVZ2" s="11"/>
      <c r="AWA2" s="11"/>
      <c r="AWB2" s="11"/>
      <c r="AWC2" s="11"/>
      <c r="AWD2" s="11"/>
      <c r="AWE2" s="11"/>
      <c r="AWF2" s="11"/>
      <c r="AWG2" s="11"/>
      <c r="AWH2" s="11"/>
      <c r="AWI2" s="11"/>
      <c r="AWJ2" s="11"/>
      <c r="AWK2" s="11"/>
      <c r="AWL2" s="11"/>
      <c r="AWM2" s="11"/>
      <c r="AWN2" s="11"/>
      <c r="AWO2" s="11"/>
      <c r="AWP2" s="11"/>
      <c r="AWQ2" s="11"/>
      <c r="AWR2" s="11"/>
      <c r="AWS2" s="11"/>
      <c r="AWT2" s="11"/>
      <c r="AWU2" s="11"/>
      <c r="AWV2" s="11"/>
      <c r="AWW2" s="11"/>
      <c r="AWX2" s="11"/>
      <c r="AWY2" s="11"/>
      <c r="AWZ2" s="11"/>
      <c r="AXA2" s="11"/>
      <c r="AXB2" s="11"/>
      <c r="AXC2" s="11"/>
      <c r="AXD2" s="11"/>
      <c r="AXE2" s="11"/>
      <c r="AXF2" s="11"/>
      <c r="AXG2" s="11"/>
      <c r="AXH2" s="11"/>
      <c r="AXI2" s="11"/>
      <c r="AXJ2" s="11"/>
      <c r="AXK2" s="11"/>
      <c r="AXL2" s="11"/>
      <c r="AXM2" s="11"/>
      <c r="AXN2" s="11"/>
      <c r="AXO2" s="11"/>
      <c r="AXP2" s="11"/>
      <c r="AXQ2" s="11"/>
      <c r="AXR2" s="11"/>
      <c r="AXS2" s="11"/>
      <c r="AXT2" s="11"/>
      <c r="AXU2" s="11"/>
      <c r="AXV2" s="11"/>
      <c r="AXW2" s="11"/>
      <c r="AXX2" s="11"/>
      <c r="AXY2" s="11"/>
      <c r="AXZ2" s="11"/>
      <c r="AYA2" s="11"/>
      <c r="AYB2" s="11"/>
      <c r="AYC2" s="11"/>
      <c r="AYD2" s="11"/>
      <c r="AYE2" s="11"/>
      <c r="AYF2" s="11"/>
      <c r="AYG2" s="11"/>
      <c r="AYH2" s="11"/>
      <c r="AYI2" s="11"/>
      <c r="AYJ2" s="11"/>
      <c r="AYK2" s="11"/>
      <c r="AYL2" s="11"/>
      <c r="AYM2" s="11"/>
      <c r="AYN2" s="11"/>
      <c r="AYO2" s="11"/>
      <c r="AYP2" s="11"/>
      <c r="AYQ2" s="11"/>
      <c r="AYR2" s="11"/>
      <c r="AYS2" s="11"/>
      <c r="AYT2" s="11"/>
      <c r="AYU2" s="11"/>
      <c r="AYV2" s="11"/>
      <c r="AYW2" s="11"/>
      <c r="AYX2" s="11"/>
      <c r="AYY2" s="11"/>
      <c r="AYZ2" s="11"/>
      <c r="AZA2" s="11"/>
      <c r="AZB2" s="11"/>
      <c r="AZC2" s="11"/>
      <c r="AZD2" s="11"/>
      <c r="AZE2" s="11"/>
      <c r="AZF2" s="11"/>
      <c r="AZG2" s="11"/>
      <c r="AZH2" s="11"/>
      <c r="AZI2" s="11"/>
      <c r="AZJ2" s="11"/>
      <c r="AZK2" s="11"/>
      <c r="AZL2" s="11"/>
      <c r="AZM2" s="11"/>
      <c r="AZN2" s="11"/>
      <c r="AZO2" s="11"/>
      <c r="AZP2" s="11"/>
      <c r="AZQ2" s="11"/>
      <c r="AZR2" s="11"/>
      <c r="AZS2" s="11"/>
      <c r="AZT2" s="11"/>
      <c r="AZU2" s="11"/>
      <c r="AZV2" s="11"/>
      <c r="AZW2" s="11"/>
      <c r="AZX2" s="11"/>
      <c r="AZY2" s="11"/>
      <c r="AZZ2" s="11"/>
      <c r="BAA2" s="11"/>
      <c r="BAB2" s="11"/>
      <c r="BAC2" s="11"/>
      <c r="BAD2" s="11"/>
      <c r="BAE2" s="11"/>
      <c r="BAF2" s="11"/>
      <c r="BAG2" s="11"/>
      <c r="BAH2" s="11"/>
      <c r="BAI2" s="11"/>
      <c r="BAJ2" s="11"/>
      <c r="BAK2" s="11"/>
      <c r="BAL2" s="11"/>
      <c r="BAM2" s="11"/>
      <c r="BAN2" s="11"/>
      <c r="BAO2" s="11"/>
      <c r="BAP2" s="11"/>
      <c r="BAQ2" s="11"/>
      <c r="BAR2" s="11"/>
      <c r="BAS2" s="11"/>
      <c r="BAT2" s="11"/>
      <c r="BAU2" s="11"/>
      <c r="BAV2" s="11"/>
      <c r="BAW2" s="11"/>
      <c r="BAX2" s="11"/>
      <c r="BAY2" s="11"/>
      <c r="BAZ2" s="11"/>
      <c r="BBA2" s="11"/>
      <c r="BBB2" s="11"/>
      <c r="BBC2" s="11"/>
      <c r="BBD2" s="11"/>
      <c r="BBE2" s="11"/>
      <c r="BBF2" s="11"/>
      <c r="BBG2" s="11"/>
      <c r="BBH2" s="11"/>
      <c r="BBI2" s="11"/>
      <c r="BBJ2" s="11"/>
      <c r="BBK2" s="11"/>
      <c r="BBL2" s="11"/>
      <c r="BBM2" s="11"/>
      <c r="BBN2" s="11"/>
      <c r="BBO2" s="11"/>
      <c r="BBP2" s="11"/>
      <c r="BBQ2" s="11"/>
      <c r="BBR2" s="11"/>
      <c r="BBS2" s="11"/>
      <c r="BBT2" s="11"/>
      <c r="BBU2" s="11"/>
      <c r="BBV2" s="11"/>
      <c r="BBW2" s="11"/>
      <c r="BBX2" s="11"/>
      <c r="BBY2" s="11"/>
      <c r="BBZ2" s="11"/>
      <c r="BCA2" s="11"/>
      <c r="BCB2" s="11"/>
      <c r="BCC2" s="11"/>
      <c r="BCD2" s="11"/>
      <c r="BCE2" s="11"/>
      <c r="BCF2" s="11"/>
      <c r="BCG2" s="11"/>
      <c r="BCH2" s="11"/>
      <c r="BCI2" s="11"/>
      <c r="BCJ2" s="11"/>
      <c r="BCK2" s="11"/>
      <c r="BCL2" s="11"/>
      <c r="BCM2" s="11"/>
      <c r="BCN2" s="11"/>
      <c r="BCO2" s="11"/>
      <c r="BCP2" s="11"/>
      <c r="BCQ2" s="11"/>
      <c r="BCR2" s="11"/>
      <c r="BCS2" s="11"/>
      <c r="BCT2" s="11"/>
      <c r="BCU2" s="11"/>
      <c r="BCV2" s="11"/>
      <c r="BCW2" s="11"/>
      <c r="BCX2" s="11"/>
      <c r="BCY2" s="11"/>
      <c r="BCZ2" s="11"/>
      <c r="BDA2" s="11"/>
      <c r="BDB2" s="11"/>
      <c r="BDC2" s="11"/>
      <c r="BDD2" s="11"/>
      <c r="BDE2" s="11"/>
      <c r="BDF2" s="11"/>
      <c r="BDG2" s="11"/>
      <c r="BDH2" s="11"/>
      <c r="BDI2" s="11"/>
      <c r="BDJ2" s="11"/>
      <c r="BDK2" s="11"/>
      <c r="BDL2" s="11"/>
      <c r="BDM2" s="11"/>
      <c r="BDN2" s="11"/>
      <c r="BDO2" s="11"/>
      <c r="BDP2" s="11"/>
      <c r="BDQ2" s="11"/>
      <c r="BDR2" s="11"/>
      <c r="BDS2" s="11"/>
      <c r="BDT2" s="11"/>
      <c r="BDU2" s="11"/>
      <c r="BDV2" s="11"/>
      <c r="BDW2" s="11"/>
      <c r="BDX2" s="11"/>
      <c r="BDY2" s="11"/>
      <c r="BDZ2" s="11"/>
      <c r="BEA2" s="11"/>
      <c r="BEB2" s="11"/>
      <c r="BEC2" s="11"/>
      <c r="BED2" s="11"/>
      <c r="BEE2" s="11"/>
      <c r="BEF2" s="11"/>
      <c r="BEG2" s="11"/>
      <c r="BEH2" s="11"/>
      <c r="BEI2" s="11"/>
      <c r="BEJ2" s="11"/>
      <c r="BEK2" s="11"/>
      <c r="BEL2" s="11"/>
      <c r="BEM2" s="11"/>
      <c r="BEN2" s="11"/>
      <c r="BEO2" s="11"/>
      <c r="BEP2" s="11"/>
      <c r="BEQ2" s="11"/>
      <c r="BER2" s="11"/>
      <c r="BES2" s="11"/>
      <c r="BET2" s="11"/>
      <c r="BEU2" s="11"/>
      <c r="BEV2" s="11"/>
      <c r="BEW2" s="11"/>
      <c r="BEX2" s="11"/>
      <c r="BEY2" s="11"/>
      <c r="BEZ2" s="11"/>
      <c r="BFA2" s="11"/>
      <c r="BFB2" s="11"/>
      <c r="BFC2" s="11"/>
      <c r="BFD2" s="11"/>
      <c r="BFE2" s="11"/>
      <c r="BFF2" s="11"/>
      <c r="BFG2" s="11"/>
      <c r="BFH2" s="11"/>
      <c r="BFI2" s="11"/>
      <c r="BFJ2" s="11"/>
      <c r="BFK2" s="11"/>
      <c r="BFL2" s="11"/>
      <c r="BFM2" s="11"/>
      <c r="BFN2" s="11"/>
      <c r="BFO2" s="11"/>
      <c r="BFP2" s="11"/>
      <c r="BFQ2" s="11"/>
      <c r="BFR2" s="11"/>
      <c r="BFS2" s="11"/>
      <c r="BFT2" s="11"/>
      <c r="BFU2" s="11"/>
      <c r="BFV2" s="11"/>
      <c r="BFW2" s="11"/>
      <c r="BFX2" s="11"/>
      <c r="BFY2" s="11"/>
      <c r="BFZ2" s="11"/>
      <c r="BGA2" s="11"/>
      <c r="BGB2" s="11"/>
      <c r="BGC2" s="11"/>
      <c r="BGD2" s="11"/>
      <c r="BGE2" s="11"/>
      <c r="BGF2" s="11"/>
      <c r="BGG2" s="11"/>
      <c r="BGH2" s="11"/>
      <c r="BGI2" s="11"/>
      <c r="BGJ2" s="11"/>
      <c r="BGK2" s="11"/>
      <c r="BGL2" s="11"/>
      <c r="BGM2" s="11"/>
      <c r="BGN2" s="11"/>
      <c r="BGO2" s="11"/>
      <c r="BGP2" s="11"/>
      <c r="BGQ2" s="11"/>
      <c r="BGR2" s="11"/>
      <c r="BGS2" s="11"/>
      <c r="BGT2" s="11"/>
      <c r="BGU2" s="11"/>
      <c r="BGV2" s="11"/>
      <c r="BGW2" s="11"/>
      <c r="BGX2" s="11"/>
      <c r="BGY2" s="11"/>
      <c r="BGZ2" s="11"/>
      <c r="BHA2" s="11"/>
      <c r="BHB2" s="11"/>
      <c r="BHC2" s="11"/>
      <c r="BHD2" s="11"/>
      <c r="BHE2" s="11"/>
      <c r="BHF2" s="11"/>
      <c r="BHG2" s="11"/>
      <c r="BHH2" s="11"/>
      <c r="BHI2" s="11"/>
      <c r="BHJ2" s="11"/>
      <c r="BHK2" s="11"/>
      <c r="BHL2" s="11"/>
      <c r="BHM2" s="11"/>
      <c r="BHN2" s="11"/>
      <c r="BHO2" s="11"/>
      <c r="BHP2" s="11"/>
      <c r="BHQ2" s="11"/>
      <c r="BHR2" s="11"/>
      <c r="BHS2" s="11"/>
      <c r="BHT2" s="11"/>
      <c r="BHU2" s="11"/>
      <c r="BHV2" s="11"/>
      <c r="BHW2" s="11"/>
      <c r="BHX2" s="11"/>
      <c r="BHY2" s="11"/>
      <c r="BHZ2" s="11"/>
      <c r="BIA2" s="11"/>
      <c r="BIB2" s="11"/>
      <c r="BIC2" s="11"/>
      <c r="BID2" s="11"/>
      <c r="BIE2" s="11"/>
      <c r="BIF2" s="11"/>
      <c r="BIG2" s="11"/>
      <c r="BIH2" s="11"/>
      <c r="BII2" s="11"/>
      <c r="BIJ2" s="11"/>
      <c r="BIK2" s="11"/>
      <c r="BIL2" s="11"/>
      <c r="BIM2" s="11"/>
      <c r="BIN2" s="11"/>
      <c r="BIO2" s="11"/>
      <c r="BIP2" s="11"/>
      <c r="BIQ2" s="11"/>
      <c r="BIR2" s="11"/>
      <c r="BIS2" s="11"/>
      <c r="BIT2" s="11"/>
      <c r="BIU2" s="11"/>
      <c r="BIV2" s="11"/>
      <c r="BIW2" s="11"/>
      <c r="BIX2" s="11"/>
      <c r="BIY2" s="11"/>
      <c r="BIZ2" s="11"/>
      <c r="BJA2" s="11"/>
      <c r="BJB2" s="11"/>
      <c r="BJC2" s="11"/>
      <c r="BJD2" s="11"/>
      <c r="BJE2" s="11"/>
      <c r="BJF2" s="11"/>
      <c r="BJG2" s="11"/>
      <c r="BJH2" s="11"/>
      <c r="BJI2" s="11"/>
      <c r="BJJ2" s="11"/>
      <c r="BJK2" s="11"/>
      <c r="BJL2" s="11"/>
      <c r="BJM2" s="11"/>
      <c r="BJN2" s="11"/>
      <c r="BJO2" s="11"/>
      <c r="BJP2" s="11"/>
      <c r="BJQ2" s="11"/>
      <c r="BJR2" s="11"/>
      <c r="BJS2" s="11"/>
      <c r="BJT2" s="11"/>
      <c r="BJU2" s="11"/>
      <c r="BJV2" s="11"/>
      <c r="BJW2" s="11"/>
      <c r="BJX2" s="11"/>
      <c r="BJY2" s="11"/>
      <c r="BJZ2" s="11"/>
      <c r="BKA2" s="11"/>
      <c r="BKB2" s="11"/>
      <c r="BKC2" s="11"/>
      <c r="BKD2" s="11"/>
      <c r="BKE2" s="11"/>
      <c r="BKF2" s="11"/>
      <c r="BKG2" s="11"/>
      <c r="BKH2" s="11"/>
      <c r="BKI2" s="11"/>
      <c r="BKJ2" s="11"/>
      <c r="BKK2" s="11"/>
      <c r="BKL2" s="11"/>
      <c r="BKM2" s="11"/>
      <c r="BKN2" s="11"/>
      <c r="BKO2" s="11"/>
      <c r="BKP2" s="11"/>
      <c r="BKQ2" s="11"/>
      <c r="BKR2" s="11"/>
      <c r="BKS2" s="11"/>
      <c r="BKT2" s="11"/>
      <c r="BKU2" s="11"/>
      <c r="BKV2" s="11"/>
      <c r="BKW2" s="11"/>
      <c r="BKX2" s="11"/>
      <c r="BKY2" s="11"/>
      <c r="BKZ2" s="11"/>
      <c r="BLA2" s="11"/>
      <c r="BLB2" s="11"/>
      <c r="BLC2" s="11"/>
      <c r="BLD2" s="11"/>
      <c r="BLE2" s="11"/>
      <c r="BLF2" s="11"/>
      <c r="BLG2" s="11"/>
      <c r="BLH2" s="11"/>
      <c r="BLI2" s="11"/>
      <c r="BLJ2" s="11"/>
      <c r="BLK2" s="11"/>
      <c r="BLL2" s="11"/>
      <c r="BLM2" s="11"/>
      <c r="BLN2" s="11"/>
      <c r="BLO2" s="11"/>
      <c r="BLP2" s="11"/>
      <c r="BLQ2" s="11"/>
      <c r="BLR2" s="11"/>
      <c r="BLS2" s="11"/>
      <c r="BLT2" s="11"/>
      <c r="BLU2" s="11"/>
      <c r="BLV2" s="11"/>
      <c r="BLW2" s="11"/>
      <c r="BLX2" s="11"/>
      <c r="BLY2" s="11"/>
      <c r="BLZ2" s="11"/>
      <c r="BMA2" s="11"/>
      <c r="BMB2" s="11"/>
      <c r="BMC2" s="11"/>
      <c r="BMD2" s="11"/>
      <c r="BME2" s="11"/>
      <c r="BMF2" s="11"/>
      <c r="BMG2" s="11"/>
      <c r="BMH2" s="11"/>
      <c r="BMI2" s="11"/>
      <c r="BMJ2" s="11"/>
      <c r="BMK2" s="11"/>
      <c r="BML2" s="11"/>
      <c r="BMM2" s="11"/>
      <c r="BMN2" s="11"/>
      <c r="BMO2" s="11"/>
      <c r="BMP2" s="11"/>
      <c r="BMQ2" s="11"/>
      <c r="BMR2" s="11"/>
      <c r="BMS2" s="11"/>
      <c r="BMT2" s="11"/>
      <c r="BMU2" s="11"/>
      <c r="BMV2" s="11"/>
      <c r="BMW2" s="11"/>
      <c r="BMX2" s="11"/>
      <c r="BMY2" s="11"/>
      <c r="BMZ2" s="11"/>
      <c r="BNA2" s="11"/>
      <c r="BNB2" s="11"/>
      <c r="BNC2" s="11"/>
      <c r="BND2" s="11"/>
      <c r="BNE2" s="11"/>
      <c r="BNF2" s="11"/>
      <c r="BNG2" s="11"/>
      <c r="BNH2" s="11"/>
      <c r="BNI2" s="11"/>
      <c r="BNJ2" s="11"/>
      <c r="BNK2" s="11"/>
      <c r="BNL2" s="11"/>
      <c r="BNM2" s="11"/>
      <c r="BNN2" s="11"/>
      <c r="BNO2" s="11"/>
      <c r="BNP2" s="11"/>
      <c r="BNQ2" s="11"/>
      <c r="BNR2" s="11"/>
      <c r="BNS2" s="11"/>
      <c r="BNT2" s="11"/>
      <c r="BNU2" s="11"/>
      <c r="BNV2" s="11"/>
      <c r="BNW2" s="11"/>
      <c r="BNX2" s="11"/>
      <c r="BNY2" s="11"/>
      <c r="BNZ2" s="11"/>
      <c r="BOA2" s="11"/>
      <c r="BOB2" s="11"/>
      <c r="BOC2" s="11"/>
      <c r="BOD2" s="11"/>
      <c r="BOE2" s="11"/>
      <c r="BOF2" s="11"/>
      <c r="BOG2" s="11"/>
      <c r="BOH2" s="11"/>
      <c r="BOI2" s="11"/>
      <c r="BOJ2" s="11"/>
      <c r="BOK2" s="11"/>
      <c r="BOL2" s="11"/>
      <c r="BOM2" s="11"/>
      <c r="BON2" s="11"/>
      <c r="BOO2" s="11"/>
      <c r="BOP2" s="11"/>
      <c r="BOQ2" s="11"/>
      <c r="BOR2" s="11"/>
      <c r="BOS2" s="11"/>
      <c r="BOT2" s="11"/>
      <c r="BOU2" s="11"/>
      <c r="BOV2" s="11"/>
      <c r="BOW2" s="11"/>
      <c r="BOX2" s="11"/>
      <c r="BOY2" s="11"/>
      <c r="BOZ2" s="11"/>
      <c r="BPA2" s="11"/>
      <c r="BPB2" s="11"/>
      <c r="BPC2" s="11"/>
      <c r="BPD2" s="11"/>
      <c r="BPE2" s="11"/>
      <c r="BPF2" s="11"/>
      <c r="BPG2" s="11"/>
      <c r="BPH2" s="11"/>
      <c r="BPI2" s="11"/>
      <c r="BPJ2" s="11"/>
      <c r="BPK2" s="11"/>
      <c r="BPL2" s="11"/>
      <c r="BPM2" s="11"/>
      <c r="BPN2" s="11"/>
      <c r="BPO2" s="11"/>
      <c r="BPP2" s="11"/>
      <c r="BPQ2" s="11"/>
      <c r="BPR2" s="11"/>
      <c r="BPS2" s="11"/>
      <c r="BPT2" s="11"/>
      <c r="BPU2" s="11"/>
      <c r="BPV2" s="11"/>
      <c r="BPW2" s="11"/>
      <c r="BPX2" s="11"/>
      <c r="BPY2" s="11"/>
      <c r="BPZ2" s="11"/>
      <c r="BQA2" s="11"/>
      <c r="BQB2" s="11"/>
      <c r="BQC2" s="11"/>
      <c r="BQD2" s="11"/>
      <c r="BQE2" s="11"/>
      <c r="BQF2" s="11"/>
      <c r="BQG2" s="11"/>
      <c r="BQH2" s="11"/>
      <c r="BQI2" s="11"/>
      <c r="BQJ2" s="11"/>
      <c r="BQK2" s="11"/>
      <c r="BQL2" s="11"/>
      <c r="BQM2" s="11"/>
      <c r="BQN2" s="11"/>
      <c r="BQO2" s="11"/>
      <c r="BQP2" s="11"/>
      <c r="BQQ2" s="11"/>
      <c r="BQR2" s="11"/>
      <c r="BQS2" s="11"/>
      <c r="BQT2" s="11"/>
      <c r="BQU2" s="11"/>
      <c r="BQV2" s="11"/>
      <c r="BQW2" s="11"/>
      <c r="BQX2" s="11"/>
      <c r="BQY2" s="11"/>
      <c r="BQZ2" s="11"/>
      <c r="BRA2" s="11"/>
      <c r="BRB2" s="11"/>
      <c r="BRC2" s="11"/>
      <c r="BRD2" s="11"/>
      <c r="BRE2" s="11"/>
      <c r="BRF2" s="11"/>
      <c r="BRG2" s="11"/>
      <c r="BRH2" s="11"/>
      <c r="BRI2" s="11"/>
      <c r="BRJ2" s="11"/>
      <c r="BRK2" s="11"/>
      <c r="BRL2" s="11"/>
      <c r="BRM2" s="11"/>
      <c r="BRN2" s="11"/>
      <c r="BRO2" s="11"/>
      <c r="BRP2" s="11"/>
      <c r="BRQ2" s="11"/>
      <c r="BRR2" s="11"/>
      <c r="BRS2" s="11"/>
      <c r="BRT2" s="11"/>
      <c r="BRU2" s="11"/>
      <c r="BRV2" s="11"/>
      <c r="BRW2" s="11"/>
      <c r="BRX2" s="11"/>
      <c r="BRY2" s="11"/>
      <c r="BRZ2" s="11"/>
      <c r="BSA2" s="11"/>
      <c r="BSB2" s="11"/>
      <c r="BSC2" s="11"/>
      <c r="BSD2" s="11"/>
      <c r="BSE2" s="11"/>
      <c r="BSF2" s="11"/>
      <c r="BSG2" s="11"/>
      <c r="BSH2" s="11"/>
      <c r="BSI2" s="11"/>
      <c r="BSJ2" s="11"/>
      <c r="BSK2" s="11"/>
      <c r="BSL2" s="11"/>
      <c r="BSM2" s="11"/>
      <c r="BSN2" s="11"/>
      <c r="BSO2" s="11"/>
      <c r="BSP2" s="11"/>
      <c r="BSQ2" s="11"/>
      <c r="BSR2" s="11"/>
      <c r="BSS2" s="11"/>
      <c r="BST2" s="11"/>
      <c r="BSU2" s="11"/>
      <c r="BSV2" s="11"/>
      <c r="BSW2" s="11"/>
      <c r="BSX2" s="11"/>
      <c r="BSY2" s="11"/>
      <c r="BSZ2" s="11"/>
      <c r="BTA2" s="11"/>
      <c r="BTB2" s="11"/>
      <c r="BTC2" s="11"/>
      <c r="BTD2" s="11"/>
      <c r="BTE2" s="11"/>
      <c r="BTF2" s="11"/>
      <c r="BTG2" s="11"/>
      <c r="BTH2" s="11"/>
      <c r="BTI2" s="11"/>
      <c r="BTJ2" s="11"/>
      <c r="BTK2" s="11"/>
      <c r="BTL2" s="11"/>
      <c r="BTM2" s="11"/>
      <c r="BTN2" s="11"/>
      <c r="BTO2" s="11"/>
      <c r="BTP2" s="11"/>
      <c r="BTQ2" s="11"/>
      <c r="BTR2" s="11"/>
      <c r="BTS2" s="11"/>
      <c r="BTT2" s="11"/>
      <c r="BTU2" s="11"/>
      <c r="BTV2" s="11"/>
      <c r="BTW2" s="11"/>
      <c r="BTX2" s="11"/>
      <c r="BTY2" s="11"/>
      <c r="BTZ2" s="11"/>
      <c r="BUA2" s="11"/>
      <c r="BUB2" s="11"/>
      <c r="BUC2" s="11"/>
      <c r="BUD2" s="11"/>
      <c r="BUE2" s="11"/>
      <c r="BUF2" s="11"/>
      <c r="BUG2" s="11"/>
      <c r="BUH2" s="11"/>
      <c r="BUI2" s="11"/>
      <c r="BUJ2" s="11"/>
      <c r="BUK2" s="11"/>
      <c r="BUL2" s="11"/>
      <c r="BUM2" s="11"/>
      <c r="BUN2" s="11"/>
      <c r="BUO2" s="11"/>
      <c r="BUP2" s="11"/>
      <c r="BUQ2" s="11"/>
      <c r="BUR2" s="11"/>
      <c r="BUS2" s="11"/>
      <c r="BUT2" s="11"/>
      <c r="BUU2" s="11"/>
      <c r="BUV2" s="11"/>
      <c r="BUW2" s="11"/>
      <c r="BUX2" s="11"/>
      <c r="BUY2" s="11"/>
      <c r="BUZ2" s="11"/>
      <c r="BVA2" s="11"/>
      <c r="BVB2" s="11"/>
      <c r="BVC2" s="11"/>
      <c r="BVD2" s="11"/>
      <c r="BVE2" s="11"/>
      <c r="BVF2" s="11"/>
      <c r="BVG2" s="11"/>
      <c r="BVH2" s="11"/>
      <c r="BVI2" s="11"/>
      <c r="BVJ2" s="11"/>
      <c r="BVK2" s="11"/>
      <c r="BVL2" s="11"/>
      <c r="BVM2" s="11"/>
      <c r="BVN2" s="11"/>
      <c r="BVO2" s="11"/>
      <c r="BVP2" s="11"/>
      <c r="BVQ2" s="11"/>
      <c r="BVR2" s="11"/>
      <c r="BVS2" s="11"/>
      <c r="BVT2" s="11"/>
      <c r="BVU2" s="11"/>
      <c r="BVV2" s="11"/>
      <c r="BVW2" s="11"/>
      <c r="BVX2" s="11"/>
      <c r="BVY2" s="11"/>
      <c r="BVZ2" s="11"/>
      <c r="BWA2" s="11"/>
      <c r="BWB2" s="11"/>
      <c r="BWC2" s="11"/>
      <c r="BWD2" s="11"/>
      <c r="BWE2" s="11"/>
      <c r="BWF2" s="11"/>
      <c r="BWG2" s="11"/>
      <c r="BWH2" s="11"/>
      <c r="BWI2" s="11"/>
      <c r="BWJ2" s="11"/>
      <c r="BWK2" s="11"/>
      <c r="BWL2" s="11"/>
      <c r="BWM2" s="11"/>
      <c r="BWN2" s="11"/>
      <c r="BWO2" s="11"/>
      <c r="BWP2" s="11"/>
      <c r="BWQ2" s="11"/>
      <c r="BWR2" s="11"/>
      <c r="BWS2" s="11"/>
      <c r="BWT2" s="11"/>
      <c r="BWU2" s="11"/>
      <c r="BWV2" s="11"/>
      <c r="BWW2" s="11"/>
      <c r="BWX2" s="11"/>
      <c r="BWY2" s="11"/>
      <c r="BWZ2" s="11"/>
      <c r="BXA2" s="11"/>
      <c r="BXB2" s="11"/>
      <c r="BXC2" s="11"/>
      <c r="BXD2" s="11"/>
      <c r="BXE2" s="11"/>
      <c r="BXF2" s="11"/>
      <c r="BXG2" s="11"/>
      <c r="BXH2" s="11"/>
      <c r="BXI2" s="11"/>
      <c r="BXJ2" s="11"/>
      <c r="BXK2" s="11"/>
      <c r="BXL2" s="11"/>
      <c r="BXM2" s="11"/>
      <c r="BXN2" s="11"/>
      <c r="BXO2" s="11"/>
      <c r="BXP2" s="11"/>
      <c r="BXQ2" s="11"/>
      <c r="BXR2" s="11"/>
      <c r="BXS2" s="11"/>
      <c r="BXT2" s="11"/>
      <c r="BXU2" s="11"/>
      <c r="BXV2" s="11"/>
      <c r="BXW2" s="11"/>
      <c r="BXX2" s="11"/>
      <c r="BXY2" s="11"/>
      <c r="BXZ2" s="11"/>
      <c r="BYA2" s="11"/>
      <c r="BYB2" s="11"/>
      <c r="BYC2" s="11"/>
      <c r="BYD2" s="11"/>
      <c r="BYE2" s="11"/>
      <c r="BYF2" s="11"/>
      <c r="BYG2" s="11"/>
      <c r="BYH2" s="11"/>
      <c r="BYI2" s="11"/>
      <c r="BYJ2" s="11"/>
      <c r="BYK2" s="11"/>
      <c r="BYL2" s="11"/>
      <c r="BYM2" s="11"/>
      <c r="BYN2" s="11"/>
      <c r="BYO2" s="11"/>
      <c r="BYP2" s="11"/>
      <c r="BYQ2" s="11"/>
      <c r="BYR2" s="11"/>
      <c r="BYS2" s="11"/>
      <c r="BYT2" s="11"/>
      <c r="BYU2" s="11"/>
      <c r="BYV2" s="11"/>
      <c r="BYW2" s="11"/>
      <c r="BYX2" s="11"/>
      <c r="BYY2" s="11"/>
      <c r="BYZ2" s="11"/>
      <c r="BZA2" s="11"/>
      <c r="BZB2" s="11"/>
      <c r="BZC2" s="11"/>
      <c r="BZD2" s="11"/>
      <c r="BZE2" s="11"/>
      <c r="BZF2" s="11"/>
      <c r="BZG2" s="11"/>
      <c r="BZH2" s="11"/>
      <c r="BZI2" s="11"/>
      <c r="BZJ2" s="11"/>
      <c r="BZK2" s="11"/>
      <c r="BZL2" s="11"/>
      <c r="BZM2" s="11"/>
      <c r="BZN2" s="11"/>
      <c r="BZO2" s="11"/>
      <c r="BZP2" s="11"/>
      <c r="BZQ2" s="11"/>
      <c r="BZR2" s="11"/>
      <c r="BZS2" s="11"/>
      <c r="BZT2" s="11"/>
      <c r="BZU2" s="11"/>
      <c r="BZV2" s="11"/>
      <c r="BZW2" s="11"/>
      <c r="BZX2" s="11"/>
      <c r="BZY2" s="11"/>
      <c r="BZZ2" s="11"/>
      <c r="CAA2" s="11"/>
      <c r="CAB2" s="11"/>
      <c r="CAC2" s="11"/>
      <c r="CAD2" s="11"/>
      <c r="CAE2" s="11"/>
      <c r="CAF2" s="11"/>
      <c r="CAG2" s="11"/>
      <c r="CAH2" s="11"/>
      <c r="CAI2" s="11"/>
      <c r="CAJ2" s="11"/>
      <c r="CAK2" s="11"/>
      <c r="CAL2" s="11"/>
      <c r="CAM2" s="11"/>
      <c r="CAN2" s="11"/>
      <c r="CAO2" s="11"/>
      <c r="CAP2" s="11"/>
      <c r="CAQ2" s="11"/>
      <c r="CAR2" s="11"/>
      <c r="CAS2" s="11"/>
      <c r="CAT2" s="11"/>
      <c r="CAU2" s="11"/>
      <c r="CAV2" s="11"/>
      <c r="CAW2" s="11"/>
      <c r="CAX2" s="11"/>
      <c r="CAY2" s="11"/>
      <c r="CAZ2" s="11"/>
      <c r="CBA2" s="11"/>
      <c r="CBB2" s="11"/>
      <c r="CBC2" s="11"/>
      <c r="CBD2" s="11"/>
      <c r="CBE2" s="11"/>
      <c r="CBF2" s="11"/>
      <c r="CBG2" s="11"/>
      <c r="CBH2" s="11"/>
      <c r="CBI2" s="11"/>
      <c r="CBJ2" s="11"/>
      <c r="CBK2" s="11"/>
      <c r="CBL2" s="11"/>
      <c r="CBM2" s="11"/>
      <c r="CBN2" s="11"/>
      <c r="CBO2" s="11"/>
      <c r="CBP2" s="11"/>
      <c r="CBQ2" s="11"/>
      <c r="CBR2" s="11"/>
      <c r="CBS2" s="11"/>
      <c r="CBT2" s="11"/>
      <c r="CBU2" s="11"/>
      <c r="CBV2" s="11"/>
      <c r="CBW2" s="11"/>
      <c r="CBX2" s="11"/>
      <c r="CBY2" s="11"/>
      <c r="CBZ2" s="11"/>
      <c r="CCA2" s="11"/>
      <c r="CCB2" s="11"/>
      <c r="CCC2" s="11"/>
      <c r="CCD2" s="11"/>
      <c r="CCE2" s="11"/>
      <c r="CCF2" s="11"/>
      <c r="CCG2" s="11"/>
      <c r="CCH2" s="11"/>
      <c r="CCI2" s="11"/>
      <c r="CCJ2" s="11"/>
      <c r="CCK2" s="11"/>
      <c r="CCL2" s="11"/>
      <c r="CCM2" s="11"/>
      <c r="CCN2" s="11"/>
      <c r="CCO2" s="11"/>
      <c r="CCP2" s="11"/>
      <c r="CCQ2" s="11"/>
      <c r="CCR2" s="11"/>
      <c r="CCS2" s="11"/>
      <c r="CCT2" s="11"/>
      <c r="CCU2" s="11"/>
      <c r="CCV2" s="11"/>
      <c r="CCW2" s="11"/>
      <c r="CCX2" s="11"/>
      <c r="CCY2" s="11"/>
      <c r="CCZ2" s="11"/>
      <c r="CDA2" s="11"/>
      <c r="CDB2" s="11"/>
      <c r="CDC2" s="11"/>
      <c r="CDD2" s="11"/>
      <c r="CDE2" s="11"/>
      <c r="CDF2" s="11"/>
      <c r="CDG2" s="11"/>
      <c r="CDH2" s="11"/>
      <c r="CDI2" s="11"/>
      <c r="CDJ2" s="11"/>
      <c r="CDK2" s="11"/>
      <c r="CDL2" s="11"/>
      <c r="CDM2" s="11"/>
      <c r="CDN2" s="11"/>
      <c r="CDO2" s="11"/>
      <c r="CDP2" s="11"/>
      <c r="CDQ2" s="11"/>
      <c r="CDR2" s="11"/>
      <c r="CDS2" s="11"/>
      <c r="CDT2" s="11"/>
      <c r="CDU2" s="11"/>
      <c r="CDV2" s="11"/>
      <c r="CDW2" s="11"/>
      <c r="CDX2" s="11"/>
      <c r="CDY2" s="11"/>
      <c r="CDZ2" s="11"/>
      <c r="CEA2" s="11"/>
      <c r="CEB2" s="11"/>
      <c r="CEC2" s="11"/>
      <c r="CED2" s="11"/>
      <c r="CEE2" s="11"/>
      <c r="CEF2" s="11"/>
      <c r="CEG2" s="11"/>
      <c r="CEH2" s="11"/>
      <c r="CEI2" s="11"/>
      <c r="CEJ2" s="11"/>
      <c r="CEK2" s="11"/>
      <c r="CEL2" s="11"/>
      <c r="CEM2" s="11"/>
      <c r="CEN2" s="11"/>
      <c r="CEO2" s="11"/>
      <c r="CEP2" s="11"/>
      <c r="CEQ2" s="11"/>
      <c r="CER2" s="11"/>
      <c r="CES2" s="11"/>
      <c r="CET2" s="11"/>
      <c r="CEU2" s="11"/>
      <c r="CEV2" s="11"/>
      <c r="CEW2" s="11"/>
      <c r="CEX2" s="11"/>
      <c r="CEY2" s="11"/>
      <c r="CEZ2" s="11"/>
      <c r="CFA2" s="11"/>
      <c r="CFB2" s="11"/>
      <c r="CFC2" s="11"/>
      <c r="CFD2" s="11"/>
      <c r="CFE2" s="11"/>
      <c r="CFF2" s="11"/>
      <c r="CFG2" s="11"/>
      <c r="CFH2" s="11"/>
      <c r="CFI2" s="11"/>
      <c r="CFJ2" s="11"/>
      <c r="CFK2" s="11"/>
      <c r="CFL2" s="11"/>
      <c r="CFM2" s="11"/>
      <c r="CFN2" s="11"/>
      <c r="CFO2" s="11"/>
      <c r="CFP2" s="11"/>
      <c r="CFQ2" s="11"/>
      <c r="CFR2" s="11"/>
      <c r="CFS2" s="11"/>
      <c r="CFT2" s="11"/>
      <c r="CFU2" s="11"/>
      <c r="CFV2" s="11"/>
      <c r="CFW2" s="11"/>
      <c r="CFX2" s="11"/>
      <c r="CFY2" s="11"/>
      <c r="CFZ2" s="11"/>
      <c r="CGA2" s="11"/>
      <c r="CGB2" s="11"/>
      <c r="CGC2" s="11"/>
      <c r="CGD2" s="11"/>
      <c r="CGE2" s="11"/>
      <c r="CGF2" s="11"/>
      <c r="CGG2" s="11"/>
      <c r="CGH2" s="11"/>
      <c r="CGI2" s="11"/>
      <c r="CGJ2" s="11"/>
      <c r="CGK2" s="11"/>
      <c r="CGL2" s="11"/>
      <c r="CGM2" s="11"/>
      <c r="CGN2" s="11"/>
      <c r="CGO2" s="11"/>
      <c r="CGP2" s="11"/>
      <c r="CGQ2" s="11"/>
      <c r="CGR2" s="11"/>
      <c r="CGS2" s="11"/>
      <c r="CGT2" s="11"/>
      <c r="CGU2" s="11"/>
      <c r="CGV2" s="11"/>
      <c r="CGW2" s="11"/>
      <c r="CGX2" s="11"/>
      <c r="CGY2" s="11"/>
      <c r="CGZ2" s="11"/>
      <c r="CHA2" s="11"/>
      <c r="CHB2" s="11"/>
      <c r="CHC2" s="11"/>
      <c r="CHD2" s="11"/>
      <c r="CHE2" s="11"/>
      <c r="CHF2" s="11"/>
      <c r="CHG2" s="11"/>
      <c r="CHH2" s="11"/>
      <c r="CHI2" s="11"/>
      <c r="CHJ2" s="11"/>
      <c r="CHK2" s="11"/>
      <c r="CHL2" s="11"/>
      <c r="CHM2" s="11"/>
      <c r="CHN2" s="11"/>
      <c r="CHO2" s="11"/>
      <c r="CHP2" s="11"/>
      <c r="CHQ2" s="11"/>
      <c r="CHR2" s="11"/>
      <c r="CHS2" s="11"/>
      <c r="CHT2" s="11"/>
      <c r="CHU2" s="11"/>
      <c r="CHV2" s="11"/>
      <c r="CHW2" s="11"/>
      <c r="CHX2" s="11"/>
      <c r="CHY2" s="11"/>
      <c r="CHZ2" s="11"/>
      <c r="CIA2" s="11"/>
      <c r="CIB2" s="11"/>
      <c r="CIC2" s="11"/>
      <c r="CID2" s="11"/>
      <c r="CIE2" s="11"/>
      <c r="CIF2" s="11"/>
      <c r="CIG2" s="11"/>
      <c r="CIH2" s="11"/>
      <c r="CII2" s="11"/>
      <c r="CIJ2" s="11"/>
      <c r="CIK2" s="11"/>
      <c r="CIL2" s="11"/>
      <c r="CIM2" s="11"/>
      <c r="CIN2" s="11"/>
      <c r="CIO2" s="11"/>
      <c r="CIP2" s="11"/>
      <c r="CIQ2" s="11"/>
      <c r="CIR2" s="11"/>
      <c r="CIS2" s="11"/>
      <c r="CIT2" s="11"/>
      <c r="CIU2" s="11"/>
      <c r="CIV2" s="11"/>
      <c r="CIW2" s="11"/>
      <c r="CIX2" s="11"/>
      <c r="CIY2" s="11"/>
      <c r="CIZ2" s="11"/>
      <c r="CJA2" s="11"/>
      <c r="CJB2" s="11"/>
      <c r="CJC2" s="11"/>
      <c r="CJD2" s="11"/>
      <c r="CJE2" s="11"/>
      <c r="CJF2" s="11"/>
      <c r="CJG2" s="11"/>
      <c r="CJH2" s="11"/>
      <c r="CJI2" s="11"/>
      <c r="CJJ2" s="11"/>
      <c r="CJK2" s="11"/>
      <c r="CJL2" s="11"/>
      <c r="CJM2" s="11"/>
      <c r="CJN2" s="11"/>
      <c r="CJO2" s="11"/>
      <c r="CJP2" s="11"/>
      <c r="CJQ2" s="11"/>
      <c r="CJR2" s="11"/>
      <c r="CJS2" s="11"/>
      <c r="CJT2" s="11"/>
      <c r="CJU2" s="11"/>
      <c r="CJV2" s="11"/>
      <c r="CJW2" s="11"/>
      <c r="CJX2" s="11"/>
      <c r="CJY2" s="11"/>
      <c r="CJZ2" s="11"/>
      <c r="CKA2" s="11"/>
      <c r="CKB2" s="11"/>
      <c r="CKC2" s="11"/>
      <c r="CKD2" s="11"/>
      <c r="CKE2" s="11"/>
      <c r="CKF2" s="11"/>
      <c r="CKG2" s="11"/>
      <c r="CKH2" s="11"/>
      <c r="CKI2" s="11"/>
      <c r="CKJ2" s="11"/>
      <c r="CKK2" s="11"/>
      <c r="CKL2" s="11"/>
      <c r="CKM2" s="11"/>
      <c r="CKN2" s="11"/>
      <c r="CKO2" s="11"/>
      <c r="CKP2" s="11"/>
      <c r="CKQ2" s="11"/>
      <c r="CKR2" s="11"/>
      <c r="CKS2" s="11"/>
      <c r="CKT2" s="11"/>
      <c r="CKU2" s="11"/>
      <c r="CKV2" s="11"/>
      <c r="CKW2" s="11"/>
      <c r="CKX2" s="11"/>
      <c r="CKY2" s="11"/>
      <c r="CKZ2" s="11"/>
      <c r="CLA2" s="11"/>
      <c r="CLB2" s="11"/>
      <c r="CLC2" s="11"/>
      <c r="CLD2" s="11"/>
      <c r="CLE2" s="11"/>
      <c r="CLF2" s="11"/>
      <c r="CLG2" s="11"/>
      <c r="CLH2" s="11"/>
      <c r="CLI2" s="11"/>
      <c r="CLJ2" s="11"/>
      <c r="CLK2" s="11"/>
      <c r="CLL2" s="11"/>
      <c r="CLM2" s="11"/>
      <c r="CLN2" s="11"/>
      <c r="CLO2" s="11"/>
      <c r="CLP2" s="11"/>
      <c r="CLQ2" s="11"/>
      <c r="CLR2" s="11"/>
      <c r="CLS2" s="11"/>
      <c r="CLT2" s="11"/>
      <c r="CLU2" s="11"/>
      <c r="CLV2" s="11"/>
      <c r="CLW2" s="11"/>
      <c r="CLX2" s="11"/>
      <c r="CLY2" s="11"/>
      <c r="CLZ2" s="11"/>
      <c r="CMA2" s="11"/>
      <c r="CMB2" s="11"/>
      <c r="CMC2" s="11"/>
      <c r="CMD2" s="11"/>
      <c r="CME2" s="11"/>
      <c r="CMF2" s="11"/>
      <c r="CMG2" s="11"/>
      <c r="CMH2" s="11"/>
      <c r="CMI2" s="11"/>
      <c r="CMJ2" s="11"/>
      <c r="CMK2" s="11"/>
      <c r="CML2" s="11"/>
      <c r="CMM2" s="11"/>
      <c r="CMN2" s="11"/>
      <c r="CMO2" s="11"/>
      <c r="CMP2" s="11"/>
      <c r="CMQ2" s="11"/>
      <c r="CMR2" s="11"/>
      <c r="CMS2" s="11"/>
      <c r="CMT2" s="11"/>
      <c r="CMU2" s="11"/>
      <c r="CMV2" s="11"/>
      <c r="CMW2" s="11"/>
      <c r="CMX2" s="11"/>
      <c r="CMY2" s="11"/>
      <c r="CMZ2" s="11"/>
      <c r="CNA2" s="11"/>
      <c r="CNB2" s="11"/>
      <c r="CNC2" s="11"/>
      <c r="CND2" s="11"/>
      <c r="CNE2" s="11"/>
      <c r="CNF2" s="11"/>
      <c r="CNG2" s="11"/>
      <c r="CNH2" s="11"/>
      <c r="CNI2" s="11"/>
      <c r="CNJ2" s="11"/>
      <c r="CNK2" s="11"/>
      <c r="CNL2" s="11"/>
      <c r="CNM2" s="11"/>
      <c r="CNN2" s="11"/>
      <c r="CNO2" s="11"/>
      <c r="CNP2" s="11"/>
      <c r="CNQ2" s="11"/>
      <c r="CNR2" s="11"/>
      <c r="CNS2" s="11"/>
      <c r="CNT2" s="11"/>
      <c r="CNU2" s="11"/>
      <c r="CNV2" s="11"/>
      <c r="CNW2" s="11"/>
      <c r="CNX2" s="11"/>
      <c r="CNY2" s="11"/>
      <c r="CNZ2" s="11"/>
      <c r="COA2" s="11"/>
      <c r="COB2" s="11"/>
      <c r="COC2" s="11"/>
      <c r="COD2" s="11"/>
      <c r="COE2" s="11"/>
      <c r="COF2" s="11"/>
      <c r="COG2" s="11"/>
      <c r="COH2" s="11"/>
      <c r="COI2" s="11"/>
      <c r="COJ2" s="11"/>
      <c r="COK2" s="11"/>
      <c r="COL2" s="11"/>
      <c r="COM2" s="11"/>
      <c r="CON2" s="11"/>
      <c r="COO2" s="11"/>
      <c r="COP2" s="11"/>
      <c r="COQ2" s="11"/>
      <c r="COR2" s="11"/>
      <c r="COS2" s="11"/>
      <c r="COT2" s="11"/>
      <c r="COU2" s="11"/>
      <c r="COV2" s="11"/>
      <c r="COW2" s="11"/>
      <c r="COX2" s="11"/>
      <c r="COY2" s="11"/>
      <c r="COZ2" s="11"/>
      <c r="CPA2" s="11"/>
      <c r="CPB2" s="11"/>
      <c r="CPC2" s="11"/>
      <c r="CPD2" s="11"/>
      <c r="CPE2" s="11"/>
      <c r="CPF2" s="11"/>
      <c r="CPG2" s="11"/>
      <c r="CPH2" s="11"/>
      <c r="CPI2" s="11"/>
      <c r="CPJ2" s="11"/>
      <c r="CPK2" s="11"/>
      <c r="CPL2" s="11"/>
      <c r="CPM2" s="11"/>
      <c r="CPN2" s="11"/>
      <c r="CPO2" s="11"/>
      <c r="CPP2" s="11"/>
      <c r="CPQ2" s="11"/>
      <c r="CPR2" s="11"/>
      <c r="CPS2" s="11"/>
      <c r="CPT2" s="11"/>
      <c r="CPU2" s="11"/>
      <c r="CPV2" s="11"/>
      <c r="CPW2" s="11"/>
      <c r="CPX2" s="11"/>
      <c r="CPY2" s="11"/>
      <c r="CPZ2" s="11"/>
      <c r="CQA2" s="11"/>
      <c r="CQB2" s="11"/>
      <c r="CQC2" s="11"/>
      <c r="CQD2" s="11"/>
      <c r="CQE2" s="11"/>
      <c r="CQF2" s="11"/>
      <c r="CQG2" s="11"/>
      <c r="CQH2" s="11"/>
      <c r="CQI2" s="11"/>
      <c r="CQJ2" s="11"/>
      <c r="CQK2" s="11"/>
      <c r="CQL2" s="11"/>
      <c r="CQM2" s="11"/>
      <c r="CQN2" s="11"/>
      <c r="CQO2" s="11"/>
      <c r="CQP2" s="11"/>
      <c r="CQQ2" s="11"/>
      <c r="CQR2" s="11"/>
      <c r="CQS2" s="11"/>
      <c r="CQT2" s="11"/>
      <c r="CQU2" s="11"/>
      <c r="CQV2" s="11"/>
      <c r="CQW2" s="11"/>
      <c r="CQX2" s="11"/>
      <c r="CQY2" s="11"/>
      <c r="CQZ2" s="11"/>
      <c r="CRA2" s="11"/>
      <c r="CRB2" s="11"/>
      <c r="CRC2" s="11"/>
      <c r="CRD2" s="11"/>
      <c r="CRE2" s="11"/>
      <c r="CRF2" s="11"/>
      <c r="CRG2" s="11"/>
      <c r="CRH2" s="11"/>
      <c r="CRI2" s="11"/>
      <c r="CRJ2" s="11"/>
      <c r="CRK2" s="11"/>
      <c r="CRL2" s="11"/>
      <c r="CRM2" s="11"/>
      <c r="CRN2" s="11"/>
      <c r="CRO2" s="11"/>
      <c r="CRP2" s="11"/>
      <c r="CRQ2" s="11"/>
      <c r="CRR2" s="11"/>
      <c r="CRS2" s="11"/>
      <c r="CRT2" s="11"/>
      <c r="CRU2" s="11"/>
      <c r="CRV2" s="11"/>
      <c r="CRW2" s="11"/>
      <c r="CRX2" s="11"/>
      <c r="CRY2" s="11"/>
      <c r="CRZ2" s="11"/>
      <c r="CSA2" s="11"/>
      <c r="CSB2" s="11"/>
      <c r="CSC2" s="11"/>
      <c r="CSD2" s="11"/>
      <c r="CSE2" s="11"/>
      <c r="CSF2" s="11"/>
      <c r="CSG2" s="11"/>
      <c r="CSH2" s="11"/>
      <c r="CSI2" s="11"/>
      <c r="CSJ2" s="11"/>
      <c r="CSK2" s="11"/>
      <c r="CSL2" s="11"/>
      <c r="CSM2" s="11"/>
      <c r="CSN2" s="11"/>
      <c r="CSO2" s="11"/>
      <c r="CSP2" s="11"/>
      <c r="CSQ2" s="11"/>
      <c r="CSR2" s="11"/>
      <c r="CSS2" s="11"/>
      <c r="CST2" s="11"/>
      <c r="CSU2" s="11"/>
      <c r="CSV2" s="11"/>
      <c r="CSW2" s="11"/>
      <c r="CSX2" s="11"/>
      <c r="CSY2" s="11"/>
      <c r="CSZ2" s="11"/>
      <c r="CTA2" s="11"/>
      <c r="CTB2" s="11"/>
      <c r="CTC2" s="11"/>
      <c r="CTD2" s="11"/>
      <c r="CTE2" s="11"/>
      <c r="CTF2" s="11"/>
      <c r="CTG2" s="11"/>
      <c r="CTH2" s="11"/>
      <c r="CTI2" s="11"/>
      <c r="CTJ2" s="11"/>
      <c r="CTK2" s="11"/>
      <c r="CTL2" s="11"/>
      <c r="CTM2" s="11"/>
      <c r="CTN2" s="11"/>
      <c r="CTO2" s="11"/>
      <c r="CTP2" s="11"/>
      <c r="CTQ2" s="11"/>
      <c r="CTR2" s="11"/>
      <c r="CTS2" s="11"/>
      <c r="CTT2" s="11"/>
      <c r="CTU2" s="11"/>
      <c r="CTV2" s="11"/>
      <c r="CTW2" s="11"/>
      <c r="CTX2" s="11"/>
      <c r="CTY2" s="11"/>
      <c r="CTZ2" s="11"/>
      <c r="CUA2" s="11"/>
      <c r="CUB2" s="11"/>
      <c r="CUC2" s="11"/>
      <c r="CUD2" s="11"/>
      <c r="CUE2" s="11"/>
      <c r="CUF2" s="11"/>
      <c r="CUG2" s="11"/>
      <c r="CUH2" s="11"/>
      <c r="CUI2" s="11"/>
      <c r="CUJ2" s="11"/>
      <c r="CUK2" s="11"/>
      <c r="CUL2" s="11"/>
      <c r="CUM2" s="11"/>
      <c r="CUN2" s="11"/>
      <c r="CUO2" s="11"/>
      <c r="CUP2" s="11"/>
      <c r="CUQ2" s="11"/>
      <c r="CUR2" s="11"/>
      <c r="CUS2" s="11"/>
      <c r="CUT2" s="11"/>
      <c r="CUU2" s="11"/>
      <c r="CUV2" s="11"/>
      <c r="CUW2" s="11"/>
      <c r="CUX2" s="11"/>
      <c r="CUY2" s="11"/>
      <c r="CUZ2" s="11"/>
      <c r="CVA2" s="11"/>
      <c r="CVB2" s="11"/>
      <c r="CVC2" s="11"/>
      <c r="CVD2" s="11"/>
      <c r="CVE2" s="11"/>
      <c r="CVF2" s="11"/>
      <c r="CVG2" s="11"/>
      <c r="CVH2" s="11"/>
      <c r="CVI2" s="11"/>
      <c r="CVJ2" s="11"/>
      <c r="CVK2" s="11"/>
      <c r="CVL2" s="11"/>
      <c r="CVM2" s="11"/>
      <c r="CVN2" s="11"/>
      <c r="CVO2" s="11"/>
      <c r="CVP2" s="11"/>
      <c r="CVQ2" s="11"/>
      <c r="CVR2" s="11"/>
      <c r="CVS2" s="11"/>
      <c r="CVT2" s="11"/>
      <c r="CVU2" s="11"/>
      <c r="CVV2" s="11"/>
      <c r="CVW2" s="11"/>
      <c r="CVX2" s="11"/>
      <c r="CVY2" s="11"/>
      <c r="CVZ2" s="11"/>
      <c r="CWA2" s="11"/>
      <c r="CWB2" s="11"/>
      <c r="CWC2" s="11"/>
      <c r="CWD2" s="11"/>
      <c r="CWE2" s="11"/>
      <c r="CWF2" s="11"/>
      <c r="CWG2" s="11"/>
      <c r="CWH2" s="11"/>
      <c r="CWI2" s="11"/>
      <c r="CWJ2" s="11"/>
      <c r="CWK2" s="11"/>
      <c r="CWL2" s="11"/>
      <c r="CWM2" s="11"/>
      <c r="CWN2" s="11"/>
      <c r="CWO2" s="11"/>
      <c r="CWP2" s="11"/>
      <c r="CWQ2" s="11"/>
      <c r="CWR2" s="11"/>
      <c r="CWS2" s="11"/>
      <c r="CWT2" s="11"/>
      <c r="CWU2" s="11"/>
      <c r="CWV2" s="11"/>
      <c r="CWW2" s="11"/>
      <c r="CWX2" s="11"/>
      <c r="CWY2" s="11"/>
      <c r="CWZ2" s="11"/>
      <c r="CXA2" s="11"/>
      <c r="CXB2" s="11"/>
      <c r="CXC2" s="11"/>
      <c r="CXD2" s="11"/>
      <c r="CXE2" s="11"/>
      <c r="CXF2" s="11"/>
      <c r="CXG2" s="11"/>
      <c r="CXH2" s="11"/>
      <c r="CXI2" s="11"/>
      <c r="CXJ2" s="11"/>
      <c r="CXK2" s="11"/>
      <c r="CXL2" s="11"/>
      <c r="CXM2" s="11"/>
      <c r="CXN2" s="11"/>
      <c r="CXO2" s="11"/>
      <c r="CXP2" s="11"/>
      <c r="CXQ2" s="11"/>
      <c r="CXR2" s="11"/>
      <c r="CXS2" s="11"/>
      <c r="CXT2" s="11"/>
      <c r="CXU2" s="11"/>
      <c r="CXV2" s="11"/>
      <c r="CXW2" s="11"/>
      <c r="CXX2" s="11"/>
      <c r="CXY2" s="11"/>
      <c r="CXZ2" s="11"/>
      <c r="CYA2" s="11"/>
      <c r="CYB2" s="11"/>
      <c r="CYC2" s="11"/>
      <c r="CYD2" s="11"/>
      <c r="CYE2" s="11"/>
      <c r="CYF2" s="11"/>
      <c r="CYG2" s="11"/>
      <c r="CYH2" s="11"/>
      <c r="CYI2" s="11"/>
      <c r="CYJ2" s="11"/>
      <c r="CYK2" s="11"/>
      <c r="CYL2" s="11"/>
      <c r="CYM2" s="11"/>
      <c r="CYN2" s="11"/>
      <c r="CYO2" s="11"/>
      <c r="CYP2" s="11"/>
      <c r="CYQ2" s="11"/>
      <c r="CYR2" s="11"/>
      <c r="CYS2" s="11"/>
      <c r="CYT2" s="11"/>
      <c r="CYU2" s="11"/>
      <c r="CYV2" s="11"/>
      <c r="CYW2" s="11"/>
      <c r="CYX2" s="11"/>
      <c r="CYY2" s="11"/>
      <c r="CYZ2" s="11"/>
      <c r="CZA2" s="11"/>
      <c r="CZB2" s="11"/>
      <c r="CZC2" s="11"/>
      <c r="CZD2" s="11"/>
      <c r="CZE2" s="11"/>
      <c r="CZF2" s="11"/>
      <c r="CZG2" s="11"/>
      <c r="CZH2" s="11"/>
      <c r="CZI2" s="11"/>
      <c r="CZJ2" s="11"/>
      <c r="CZK2" s="11"/>
      <c r="CZL2" s="11"/>
      <c r="CZM2" s="11"/>
      <c r="CZN2" s="11"/>
      <c r="CZO2" s="11"/>
      <c r="CZP2" s="11"/>
      <c r="CZQ2" s="11"/>
      <c r="CZR2" s="11"/>
      <c r="CZS2" s="11"/>
      <c r="CZT2" s="11"/>
      <c r="CZU2" s="11"/>
      <c r="CZV2" s="11"/>
      <c r="CZW2" s="11"/>
      <c r="CZX2" s="11"/>
      <c r="CZY2" s="11"/>
      <c r="CZZ2" s="11"/>
      <c r="DAA2" s="11"/>
      <c r="DAB2" s="11"/>
      <c r="DAC2" s="11"/>
      <c r="DAD2" s="11"/>
      <c r="DAE2" s="11"/>
      <c r="DAF2" s="11"/>
      <c r="DAG2" s="11"/>
      <c r="DAH2" s="11"/>
      <c r="DAI2" s="11"/>
      <c r="DAJ2" s="11"/>
      <c r="DAK2" s="11"/>
      <c r="DAL2" s="11"/>
      <c r="DAM2" s="11"/>
      <c r="DAN2" s="11"/>
      <c r="DAO2" s="11"/>
      <c r="DAP2" s="11"/>
      <c r="DAQ2" s="11"/>
      <c r="DAR2" s="11"/>
      <c r="DAS2" s="11"/>
      <c r="DAT2" s="11"/>
      <c r="DAU2" s="11"/>
      <c r="DAV2" s="11"/>
      <c r="DAW2" s="11"/>
      <c r="DAX2" s="11"/>
      <c r="DAY2" s="11"/>
      <c r="DAZ2" s="11"/>
      <c r="DBA2" s="11"/>
      <c r="DBB2" s="11"/>
      <c r="DBC2" s="11"/>
      <c r="DBD2" s="11"/>
      <c r="DBE2" s="11"/>
      <c r="DBF2" s="11"/>
      <c r="DBG2" s="11"/>
      <c r="DBH2" s="11"/>
      <c r="DBI2" s="11"/>
      <c r="DBJ2" s="11"/>
      <c r="DBK2" s="11"/>
      <c r="DBL2" s="11"/>
      <c r="DBM2" s="11"/>
      <c r="DBN2" s="11"/>
      <c r="DBO2" s="11"/>
      <c r="DBP2" s="11"/>
      <c r="DBQ2" s="11"/>
      <c r="DBR2" s="11"/>
      <c r="DBS2" s="11"/>
      <c r="DBT2" s="11"/>
      <c r="DBU2" s="11"/>
      <c r="DBV2" s="11"/>
      <c r="DBW2" s="11"/>
      <c r="DBX2" s="11"/>
      <c r="DBY2" s="11"/>
      <c r="DBZ2" s="11"/>
      <c r="DCA2" s="11"/>
      <c r="DCB2" s="11"/>
      <c r="DCC2" s="11"/>
      <c r="DCD2" s="11"/>
      <c r="DCE2" s="11"/>
      <c r="DCF2" s="11"/>
      <c r="DCG2" s="11"/>
      <c r="DCH2" s="11"/>
      <c r="DCI2" s="11"/>
      <c r="DCJ2" s="11"/>
      <c r="DCK2" s="11"/>
      <c r="DCL2" s="11"/>
      <c r="DCM2" s="11"/>
      <c r="DCN2" s="11"/>
      <c r="DCO2" s="11"/>
      <c r="DCP2" s="11"/>
      <c r="DCQ2" s="11"/>
      <c r="DCR2" s="11"/>
      <c r="DCS2" s="11"/>
      <c r="DCT2" s="11"/>
      <c r="DCU2" s="11"/>
      <c r="DCV2" s="11"/>
      <c r="DCW2" s="11"/>
      <c r="DCX2" s="11"/>
      <c r="DCY2" s="11"/>
      <c r="DCZ2" s="11"/>
      <c r="DDA2" s="11"/>
      <c r="DDB2" s="11"/>
      <c r="DDC2" s="11"/>
      <c r="DDD2" s="11"/>
      <c r="DDE2" s="11"/>
      <c r="DDF2" s="11"/>
      <c r="DDG2" s="11"/>
      <c r="DDH2" s="11"/>
      <c r="DDI2" s="11"/>
      <c r="DDJ2" s="11"/>
      <c r="DDK2" s="11"/>
      <c r="DDL2" s="11"/>
      <c r="DDM2" s="11"/>
      <c r="DDN2" s="11"/>
      <c r="DDO2" s="11"/>
      <c r="DDP2" s="11"/>
      <c r="DDQ2" s="11"/>
      <c r="DDR2" s="11"/>
      <c r="DDS2" s="11"/>
      <c r="DDT2" s="11"/>
      <c r="DDU2" s="11"/>
      <c r="DDV2" s="11"/>
      <c r="DDW2" s="11"/>
      <c r="DDX2" s="11"/>
      <c r="DDY2" s="11"/>
      <c r="DDZ2" s="11"/>
      <c r="DEA2" s="11"/>
      <c r="DEB2" s="11"/>
      <c r="DEC2" s="11"/>
      <c r="DED2" s="11"/>
      <c r="DEE2" s="11"/>
      <c r="DEF2" s="11"/>
      <c r="DEG2" s="11"/>
      <c r="DEH2" s="11"/>
      <c r="DEI2" s="11"/>
      <c r="DEJ2" s="11"/>
      <c r="DEK2" s="11"/>
      <c r="DEL2" s="11"/>
      <c r="DEM2" s="11"/>
      <c r="DEN2" s="11"/>
      <c r="DEO2" s="11"/>
      <c r="DEP2" s="11"/>
      <c r="DEQ2" s="11"/>
      <c r="DER2" s="11"/>
      <c r="DES2" s="11"/>
      <c r="DET2" s="11"/>
      <c r="DEU2" s="11"/>
      <c r="DEV2" s="11"/>
      <c r="DEW2" s="11"/>
      <c r="DEX2" s="11"/>
      <c r="DEY2" s="11"/>
      <c r="DEZ2" s="11"/>
      <c r="DFA2" s="11"/>
      <c r="DFB2" s="11"/>
      <c r="DFC2" s="11"/>
      <c r="DFD2" s="11"/>
      <c r="DFE2" s="11"/>
      <c r="DFF2" s="11"/>
      <c r="DFG2" s="11"/>
      <c r="DFH2" s="11"/>
      <c r="DFI2" s="11"/>
      <c r="DFJ2" s="11"/>
      <c r="DFK2" s="11"/>
      <c r="DFL2" s="11"/>
      <c r="DFM2" s="11"/>
      <c r="DFN2" s="11"/>
      <c r="DFO2" s="11"/>
      <c r="DFP2" s="11"/>
      <c r="DFQ2" s="11"/>
      <c r="DFR2" s="11"/>
      <c r="DFS2" s="11"/>
      <c r="DFT2" s="11"/>
      <c r="DFU2" s="11"/>
      <c r="DFV2" s="11"/>
      <c r="DFW2" s="11"/>
      <c r="DFX2" s="11"/>
      <c r="DFY2" s="11"/>
      <c r="DFZ2" s="11"/>
      <c r="DGA2" s="11"/>
      <c r="DGB2" s="11"/>
      <c r="DGC2" s="11"/>
      <c r="DGD2" s="11"/>
      <c r="DGE2" s="11"/>
      <c r="DGF2" s="11"/>
      <c r="DGG2" s="11"/>
      <c r="DGH2" s="11"/>
      <c r="DGI2" s="11"/>
      <c r="DGJ2" s="11"/>
      <c r="DGK2" s="11"/>
      <c r="DGL2" s="11"/>
      <c r="DGM2" s="11"/>
      <c r="DGN2" s="11"/>
      <c r="DGO2" s="11"/>
      <c r="DGP2" s="11"/>
      <c r="DGQ2" s="11"/>
      <c r="DGR2" s="11"/>
      <c r="DGS2" s="11"/>
      <c r="DGT2" s="11"/>
      <c r="DGU2" s="11"/>
      <c r="DGV2" s="11"/>
      <c r="DGW2" s="11"/>
      <c r="DGX2" s="11"/>
      <c r="DGY2" s="11"/>
      <c r="DGZ2" s="11"/>
      <c r="DHA2" s="11"/>
      <c r="DHB2" s="11"/>
      <c r="DHC2" s="11"/>
      <c r="DHD2" s="11"/>
      <c r="DHE2" s="11"/>
      <c r="DHF2" s="11"/>
      <c r="DHG2" s="11"/>
      <c r="DHH2" s="11"/>
      <c r="DHI2" s="11"/>
      <c r="DHJ2" s="11"/>
      <c r="DHK2" s="11"/>
      <c r="DHL2" s="11"/>
      <c r="DHM2" s="11"/>
      <c r="DHN2" s="11"/>
      <c r="DHO2" s="11"/>
      <c r="DHP2" s="11"/>
      <c r="DHQ2" s="11"/>
      <c r="DHR2" s="11"/>
      <c r="DHS2" s="11"/>
      <c r="DHT2" s="11"/>
      <c r="DHU2" s="11"/>
      <c r="DHV2" s="11"/>
      <c r="DHW2" s="11"/>
      <c r="DHX2" s="11"/>
      <c r="DHY2" s="11"/>
      <c r="DHZ2" s="11"/>
      <c r="DIA2" s="11"/>
      <c r="DIB2" s="11"/>
      <c r="DIC2" s="11"/>
      <c r="DID2" s="11"/>
      <c r="DIE2" s="11"/>
      <c r="DIF2" s="11"/>
      <c r="DIG2" s="11"/>
      <c r="DIH2" s="11"/>
      <c r="DII2" s="11"/>
      <c r="DIJ2" s="11"/>
      <c r="DIK2" s="11"/>
      <c r="DIL2" s="11"/>
      <c r="DIM2" s="11"/>
      <c r="DIN2" s="11"/>
      <c r="DIO2" s="11"/>
      <c r="DIP2" s="11"/>
      <c r="DIQ2" s="11"/>
      <c r="DIR2" s="11"/>
      <c r="DIS2" s="11"/>
      <c r="DIT2" s="11"/>
      <c r="DIU2" s="11"/>
      <c r="DIV2" s="11"/>
      <c r="DIW2" s="11"/>
      <c r="DIX2" s="11"/>
      <c r="DIY2" s="11"/>
      <c r="DIZ2" s="11"/>
      <c r="DJA2" s="11"/>
      <c r="DJB2" s="11"/>
      <c r="DJC2" s="11"/>
      <c r="DJD2" s="11"/>
      <c r="DJE2" s="11"/>
      <c r="DJF2" s="11"/>
      <c r="DJG2" s="11"/>
      <c r="DJH2" s="11"/>
      <c r="DJI2" s="11"/>
      <c r="DJJ2" s="11"/>
      <c r="DJK2" s="11"/>
      <c r="DJL2" s="11"/>
      <c r="DJM2" s="11"/>
      <c r="DJN2" s="11"/>
      <c r="DJO2" s="11"/>
      <c r="DJP2" s="11"/>
      <c r="DJQ2" s="11"/>
      <c r="DJR2" s="11"/>
      <c r="DJS2" s="11"/>
      <c r="DJT2" s="11"/>
      <c r="DJU2" s="11"/>
      <c r="DJV2" s="11"/>
      <c r="DJW2" s="11"/>
      <c r="DJX2" s="11"/>
      <c r="DJY2" s="11"/>
      <c r="DJZ2" s="11"/>
      <c r="DKA2" s="11"/>
      <c r="DKB2" s="11"/>
      <c r="DKC2" s="11"/>
      <c r="DKD2" s="11"/>
      <c r="DKE2" s="11"/>
      <c r="DKF2" s="11"/>
      <c r="DKG2" s="11"/>
      <c r="DKH2" s="11"/>
      <c r="DKI2" s="11"/>
      <c r="DKJ2" s="11"/>
      <c r="DKK2" s="11"/>
      <c r="DKL2" s="11"/>
      <c r="DKM2" s="11"/>
      <c r="DKN2" s="11"/>
      <c r="DKO2" s="11"/>
      <c r="DKP2" s="11"/>
      <c r="DKQ2" s="11"/>
      <c r="DKR2" s="11"/>
      <c r="DKS2" s="11"/>
      <c r="DKT2" s="11"/>
      <c r="DKU2" s="11"/>
      <c r="DKV2" s="11"/>
      <c r="DKW2" s="11"/>
      <c r="DKX2" s="11"/>
      <c r="DKY2" s="11"/>
      <c r="DKZ2" s="11"/>
      <c r="DLA2" s="11"/>
      <c r="DLB2" s="11"/>
      <c r="DLC2" s="11"/>
      <c r="DLD2" s="11"/>
      <c r="DLE2" s="11"/>
      <c r="DLF2" s="11"/>
      <c r="DLG2" s="11"/>
      <c r="DLH2" s="11"/>
      <c r="DLI2" s="11"/>
      <c r="DLJ2" s="11"/>
      <c r="DLK2" s="11"/>
      <c r="DLL2" s="11"/>
      <c r="DLM2" s="11"/>
      <c r="DLN2" s="11"/>
      <c r="DLO2" s="11"/>
      <c r="DLP2" s="11"/>
      <c r="DLQ2" s="11"/>
      <c r="DLR2" s="11"/>
      <c r="DLS2" s="11"/>
      <c r="DLT2" s="11"/>
      <c r="DLU2" s="11"/>
      <c r="DLV2" s="11"/>
      <c r="DLW2" s="11"/>
      <c r="DLX2" s="11"/>
      <c r="DLY2" s="11"/>
      <c r="DLZ2" s="11"/>
      <c r="DMA2" s="11"/>
      <c r="DMB2" s="11"/>
      <c r="DMC2" s="11"/>
      <c r="DMD2" s="11"/>
      <c r="DME2" s="11"/>
      <c r="DMF2" s="11"/>
      <c r="DMG2" s="11"/>
      <c r="DMH2" s="11"/>
      <c r="DMI2" s="11"/>
      <c r="DMJ2" s="11"/>
      <c r="DMK2" s="11"/>
      <c r="DML2" s="11"/>
      <c r="DMM2" s="11"/>
      <c r="DMN2" s="11"/>
      <c r="DMO2" s="11"/>
      <c r="DMP2" s="11"/>
      <c r="DMQ2" s="11"/>
      <c r="DMR2" s="11"/>
      <c r="DMS2" s="11"/>
      <c r="DMT2" s="11"/>
      <c r="DMU2" s="11"/>
      <c r="DMV2" s="11"/>
      <c r="DMW2" s="11"/>
      <c r="DMX2" s="11"/>
      <c r="DMY2" s="11"/>
      <c r="DMZ2" s="11"/>
      <c r="DNA2" s="11"/>
      <c r="DNB2" s="11"/>
      <c r="DNC2" s="11"/>
      <c r="DND2" s="11"/>
      <c r="DNE2" s="11"/>
      <c r="DNF2" s="11"/>
      <c r="DNG2" s="11"/>
      <c r="DNH2" s="11"/>
      <c r="DNI2" s="11"/>
      <c r="DNJ2" s="11"/>
      <c r="DNK2" s="11"/>
      <c r="DNL2" s="11"/>
      <c r="DNM2" s="11"/>
      <c r="DNN2" s="11"/>
      <c r="DNO2" s="11"/>
      <c r="DNP2" s="11"/>
      <c r="DNQ2" s="11"/>
      <c r="DNR2" s="11"/>
      <c r="DNS2" s="11"/>
      <c r="DNT2" s="11"/>
      <c r="DNU2" s="11"/>
      <c r="DNV2" s="11"/>
      <c r="DNW2" s="11"/>
      <c r="DNX2" s="11"/>
      <c r="DNY2" s="11"/>
      <c r="DNZ2" s="11"/>
      <c r="DOA2" s="11"/>
      <c r="DOB2" s="11"/>
      <c r="DOC2" s="11"/>
      <c r="DOD2" s="11"/>
      <c r="DOE2" s="11"/>
      <c r="DOF2" s="11"/>
      <c r="DOG2" s="11"/>
      <c r="DOH2" s="11"/>
      <c r="DOI2" s="11"/>
      <c r="DOJ2" s="11"/>
      <c r="DOK2" s="11"/>
      <c r="DOL2" s="11"/>
      <c r="DOM2" s="11"/>
      <c r="DON2" s="11"/>
      <c r="DOO2" s="11"/>
      <c r="DOP2" s="11"/>
      <c r="DOQ2" s="11"/>
      <c r="DOR2" s="11"/>
      <c r="DOS2" s="11"/>
      <c r="DOT2" s="11"/>
      <c r="DOU2" s="11"/>
      <c r="DOV2" s="11"/>
      <c r="DOW2" s="11"/>
      <c r="DOX2" s="11"/>
      <c r="DOY2" s="11"/>
      <c r="DOZ2" s="11"/>
      <c r="DPA2" s="11"/>
      <c r="DPB2" s="11"/>
      <c r="DPC2" s="11"/>
      <c r="DPD2" s="11"/>
      <c r="DPE2" s="11"/>
      <c r="DPF2" s="11"/>
      <c r="DPG2" s="11"/>
      <c r="DPH2" s="11"/>
      <c r="DPI2" s="11"/>
      <c r="DPJ2" s="11"/>
      <c r="DPK2" s="11"/>
      <c r="DPL2" s="11"/>
      <c r="DPM2" s="11"/>
      <c r="DPN2" s="11"/>
      <c r="DPO2" s="11"/>
      <c r="DPP2" s="11"/>
      <c r="DPQ2" s="11"/>
      <c r="DPR2" s="11"/>
      <c r="DPS2" s="11"/>
      <c r="DPT2" s="11"/>
      <c r="DPU2" s="11"/>
      <c r="DPV2" s="11"/>
      <c r="DPW2" s="11"/>
      <c r="DPX2" s="11"/>
      <c r="DPY2" s="11"/>
      <c r="DPZ2" s="11"/>
      <c r="DQA2" s="11"/>
      <c r="DQB2" s="11"/>
      <c r="DQC2" s="11"/>
      <c r="DQD2" s="11"/>
      <c r="DQE2" s="11"/>
      <c r="DQF2" s="11"/>
      <c r="DQG2" s="11"/>
      <c r="DQH2" s="11"/>
      <c r="DQI2" s="11"/>
      <c r="DQJ2" s="11"/>
      <c r="DQK2" s="11"/>
      <c r="DQL2" s="11"/>
      <c r="DQM2" s="11"/>
      <c r="DQN2" s="11"/>
      <c r="DQO2" s="11"/>
      <c r="DQP2" s="11"/>
      <c r="DQQ2" s="11"/>
      <c r="DQR2" s="11"/>
      <c r="DQS2" s="11"/>
      <c r="DQT2" s="11"/>
      <c r="DQU2" s="11"/>
      <c r="DQV2" s="11"/>
      <c r="DQW2" s="11"/>
      <c r="DQX2" s="11"/>
      <c r="DQY2" s="11"/>
      <c r="DQZ2" s="11"/>
      <c r="DRA2" s="11"/>
      <c r="DRB2" s="11"/>
      <c r="DRC2" s="11"/>
      <c r="DRD2" s="11"/>
      <c r="DRE2" s="11"/>
      <c r="DRF2" s="11"/>
      <c r="DRG2" s="11"/>
      <c r="DRH2" s="11"/>
      <c r="DRI2" s="11"/>
      <c r="DRJ2" s="11"/>
      <c r="DRK2" s="11"/>
      <c r="DRL2" s="11"/>
      <c r="DRM2" s="11"/>
      <c r="DRN2" s="11"/>
      <c r="DRO2" s="11"/>
      <c r="DRP2" s="11"/>
      <c r="DRQ2" s="11"/>
      <c r="DRR2" s="11"/>
      <c r="DRS2" s="11"/>
      <c r="DRT2" s="11"/>
      <c r="DRU2" s="11"/>
      <c r="DRV2" s="11"/>
      <c r="DRW2" s="11"/>
      <c r="DRX2" s="11"/>
      <c r="DRY2" s="11"/>
      <c r="DRZ2" s="11"/>
      <c r="DSA2" s="11"/>
      <c r="DSB2" s="11"/>
      <c r="DSC2" s="11"/>
      <c r="DSD2" s="11"/>
      <c r="DSE2" s="11"/>
      <c r="DSF2" s="11"/>
      <c r="DSG2" s="11"/>
      <c r="DSH2" s="11"/>
      <c r="DSI2" s="11"/>
      <c r="DSJ2" s="11"/>
      <c r="DSK2" s="11"/>
      <c r="DSL2" s="11"/>
      <c r="DSM2" s="11"/>
      <c r="DSN2" s="11"/>
      <c r="DSO2" s="11"/>
      <c r="DSP2" s="11"/>
      <c r="DSQ2" s="11"/>
      <c r="DSR2" s="11"/>
      <c r="DSS2" s="11"/>
      <c r="DST2" s="11"/>
      <c r="DSU2" s="11"/>
      <c r="DSV2" s="11"/>
      <c r="DSW2" s="11"/>
      <c r="DSX2" s="11"/>
      <c r="DSY2" s="11"/>
      <c r="DSZ2" s="11"/>
      <c r="DTA2" s="11"/>
      <c r="DTB2" s="11"/>
      <c r="DTC2" s="11"/>
      <c r="DTD2" s="11"/>
      <c r="DTE2" s="11"/>
      <c r="DTF2" s="11"/>
      <c r="DTG2" s="11"/>
      <c r="DTH2" s="11"/>
      <c r="DTI2" s="11"/>
      <c r="DTJ2" s="11"/>
      <c r="DTK2" s="11"/>
      <c r="DTL2" s="11"/>
      <c r="DTM2" s="11"/>
      <c r="DTN2" s="11"/>
      <c r="DTO2" s="11"/>
      <c r="DTP2" s="11"/>
      <c r="DTQ2" s="11"/>
      <c r="DTR2" s="11"/>
      <c r="DTS2" s="11"/>
      <c r="DTT2" s="11"/>
      <c r="DTU2" s="11"/>
      <c r="DTV2" s="11"/>
      <c r="DTW2" s="11"/>
      <c r="DTX2" s="11"/>
      <c r="DTY2" s="11"/>
      <c r="DTZ2" s="11"/>
      <c r="DUA2" s="11"/>
      <c r="DUB2" s="11"/>
      <c r="DUC2" s="11"/>
      <c r="DUD2" s="11"/>
      <c r="DUE2" s="11"/>
      <c r="DUF2" s="11"/>
      <c r="DUG2" s="11"/>
      <c r="DUH2" s="11"/>
      <c r="DUI2" s="11"/>
      <c r="DUJ2" s="11"/>
      <c r="DUK2" s="11"/>
      <c r="DUL2" s="11"/>
      <c r="DUM2" s="11"/>
      <c r="DUN2" s="11"/>
      <c r="DUO2" s="11"/>
      <c r="DUP2" s="11"/>
      <c r="DUQ2" s="11"/>
      <c r="DUR2" s="11"/>
      <c r="DUS2" s="11"/>
      <c r="DUT2" s="11"/>
      <c r="DUU2" s="11"/>
      <c r="DUV2" s="11"/>
      <c r="DUW2" s="11"/>
      <c r="DUX2" s="11"/>
      <c r="DUY2" s="11"/>
      <c r="DUZ2" s="11"/>
      <c r="DVA2" s="11"/>
      <c r="DVB2" s="11"/>
      <c r="DVC2" s="11"/>
      <c r="DVD2" s="11"/>
      <c r="DVE2" s="11"/>
      <c r="DVF2" s="11"/>
      <c r="DVG2" s="11"/>
      <c r="DVH2" s="11"/>
      <c r="DVI2" s="11"/>
      <c r="DVJ2" s="11"/>
      <c r="DVK2" s="11"/>
      <c r="DVL2" s="11"/>
      <c r="DVM2" s="11"/>
      <c r="DVN2" s="11"/>
      <c r="DVO2" s="11"/>
      <c r="DVP2" s="11"/>
      <c r="DVQ2" s="11"/>
      <c r="DVR2" s="11"/>
      <c r="DVS2" s="11"/>
      <c r="DVT2" s="11"/>
      <c r="DVU2" s="11"/>
      <c r="DVV2" s="11"/>
      <c r="DVW2" s="11"/>
      <c r="DVX2" s="11"/>
      <c r="DVY2" s="11"/>
      <c r="DVZ2" s="11"/>
      <c r="DWA2" s="11"/>
      <c r="DWB2" s="11"/>
      <c r="DWC2" s="11"/>
      <c r="DWD2" s="11"/>
      <c r="DWE2" s="11"/>
      <c r="DWF2" s="11"/>
      <c r="DWG2" s="11"/>
      <c r="DWH2" s="11"/>
      <c r="DWI2" s="11"/>
      <c r="DWJ2" s="11"/>
      <c r="DWK2" s="11"/>
      <c r="DWL2" s="11"/>
      <c r="DWM2" s="11"/>
      <c r="DWN2" s="11"/>
      <c r="DWO2" s="11"/>
      <c r="DWP2" s="11"/>
      <c r="DWQ2" s="11"/>
      <c r="DWR2" s="11"/>
      <c r="DWS2" s="11"/>
      <c r="DWT2" s="11"/>
      <c r="DWU2" s="11"/>
      <c r="DWV2" s="11"/>
      <c r="DWW2" s="11"/>
      <c r="DWX2" s="11"/>
      <c r="DWY2" s="11"/>
      <c r="DWZ2" s="11"/>
      <c r="DXA2" s="11"/>
      <c r="DXB2" s="11"/>
      <c r="DXC2" s="11"/>
      <c r="DXD2" s="11"/>
      <c r="DXE2" s="11"/>
      <c r="DXF2" s="11"/>
      <c r="DXG2" s="11"/>
      <c r="DXH2" s="11"/>
      <c r="DXI2" s="11"/>
      <c r="DXJ2" s="11"/>
      <c r="DXK2" s="11"/>
      <c r="DXL2" s="11"/>
      <c r="DXM2" s="11"/>
      <c r="DXN2" s="11"/>
      <c r="DXO2" s="11"/>
      <c r="DXP2" s="11"/>
      <c r="DXQ2" s="11"/>
      <c r="DXR2" s="11"/>
      <c r="DXS2" s="11"/>
      <c r="DXT2" s="11"/>
      <c r="DXU2" s="11"/>
      <c r="DXV2" s="11"/>
      <c r="DXW2" s="11"/>
      <c r="DXX2" s="11"/>
      <c r="DXY2" s="11"/>
      <c r="DXZ2" s="11"/>
      <c r="DYA2" s="11"/>
      <c r="DYB2" s="11"/>
      <c r="DYC2" s="11"/>
      <c r="DYD2" s="11"/>
      <c r="DYE2" s="11"/>
      <c r="DYF2" s="11"/>
      <c r="DYG2" s="11"/>
      <c r="DYH2" s="11"/>
      <c r="DYI2" s="11"/>
      <c r="DYJ2" s="11"/>
      <c r="DYK2" s="11"/>
      <c r="DYL2" s="11"/>
      <c r="DYM2" s="11"/>
      <c r="DYN2" s="11"/>
      <c r="DYO2" s="11"/>
      <c r="DYP2" s="11"/>
      <c r="DYQ2" s="11"/>
      <c r="DYR2" s="11"/>
      <c r="DYS2" s="11"/>
      <c r="DYT2" s="11"/>
      <c r="DYU2" s="11"/>
      <c r="DYV2" s="11"/>
      <c r="DYW2" s="11"/>
      <c r="DYX2" s="11"/>
      <c r="DYY2" s="11"/>
      <c r="DYZ2" s="11"/>
      <c r="DZA2" s="11"/>
      <c r="DZB2" s="11"/>
      <c r="DZC2" s="11"/>
      <c r="DZD2" s="11"/>
      <c r="DZE2" s="11"/>
      <c r="DZF2" s="11"/>
      <c r="DZG2" s="11"/>
      <c r="DZH2" s="11"/>
      <c r="DZI2" s="11"/>
      <c r="DZJ2" s="11"/>
      <c r="DZK2" s="11"/>
      <c r="DZL2" s="11"/>
      <c r="DZM2" s="11"/>
      <c r="DZN2" s="11"/>
      <c r="DZO2" s="11"/>
      <c r="DZP2" s="11"/>
      <c r="DZQ2" s="11"/>
      <c r="DZR2" s="11"/>
      <c r="DZS2" s="11"/>
      <c r="DZT2" s="11"/>
      <c r="DZU2" s="11"/>
      <c r="DZV2" s="11"/>
      <c r="DZW2" s="11"/>
      <c r="DZX2" s="11"/>
      <c r="DZY2" s="11"/>
      <c r="DZZ2" s="11"/>
      <c r="EAA2" s="11"/>
      <c r="EAB2" s="11"/>
      <c r="EAC2" s="11"/>
      <c r="EAD2" s="11"/>
      <c r="EAE2" s="11"/>
      <c r="EAF2" s="11"/>
      <c r="EAG2" s="11"/>
      <c r="EAH2" s="11"/>
      <c r="EAI2" s="11"/>
      <c r="EAJ2" s="11"/>
      <c r="EAK2" s="11"/>
      <c r="EAL2" s="11"/>
      <c r="EAM2" s="11"/>
      <c r="EAN2" s="11"/>
      <c r="EAO2" s="11"/>
      <c r="EAP2" s="11"/>
      <c r="EAQ2" s="11"/>
      <c r="EAR2" s="11"/>
      <c r="EAS2" s="11"/>
      <c r="EAT2" s="11"/>
      <c r="EAU2" s="11"/>
      <c r="EAV2" s="11"/>
      <c r="EAW2" s="11"/>
      <c r="EAX2" s="11"/>
      <c r="EAY2" s="11"/>
      <c r="EAZ2" s="11"/>
      <c r="EBA2" s="11"/>
      <c r="EBB2" s="11"/>
      <c r="EBC2" s="11"/>
      <c r="EBD2" s="11"/>
      <c r="EBE2" s="11"/>
      <c r="EBF2" s="11"/>
      <c r="EBG2" s="11"/>
      <c r="EBH2" s="11"/>
      <c r="EBI2" s="11"/>
      <c r="EBJ2" s="11"/>
      <c r="EBK2" s="11"/>
      <c r="EBL2" s="11"/>
      <c r="EBM2" s="11"/>
      <c r="EBN2" s="11"/>
      <c r="EBO2" s="11"/>
      <c r="EBP2" s="11"/>
      <c r="EBQ2" s="11"/>
      <c r="EBR2" s="11"/>
      <c r="EBS2" s="11"/>
      <c r="EBT2" s="11"/>
      <c r="EBU2" s="11"/>
      <c r="EBV2" s="11"/>
      <c r="EBW2" s="11"/>
      <c r="EBX2" s="11"/>
      <c r="EBY2" s="11"/>
      <c r="EBZ2" s="11"/>
      <c r="ECA2" s="11"/>
      <c r="ECB2" s="11"/>
      <c r="ECC2" s="11"/>
      <c r="ECD2" s="11"/>
      <c r="ECE2" s="11"/>
      <c r="ECF2" s="11"/>
      <c r="ECG2" s="11"/>
      <c r="ECH2" s="11"/>
      <c r="ECI2" s="11"/>
      <c r="ECJ2" s="11"/>
      <c r="ECK2" s="11"/>
      <c r="ECL2" s="11"/>
      <c r="ECM2" s="11"/>
      <c r="ECN2" s="11"/>
      <c r="ECO2" s="11"/>
      <c r="ECP2" s="11"/>
      <c r="ECQ2" s="11"/>
      <c r="ECR2" s="11"/>
      <c r="ECS2" s="11"/>
      <c r="ECT2" s="11"/>
      <c r="ECU2" s="11"/>
      <c r="ECV2" s="11"/>
      <c r="ECW2" s="11"/>
      <c r="ECX2" s="11"/>
      <c r="ECY2" s="11"/>
      <c r="ECZ2" s="11"/>
      <c r="EDA2" s="11"/>
      <c r="EDB2" s="11"/>
      <c r="EDC2" s="11"/>
      <c r="EDD2" s="11"/>
      <c r="EDE2" s="11"/>
      <c r="EDF2" s="11"/>
      <c r="EDG2" s="11"/>
      <c r="EDH2" s="11"/>
      <c r="EDI2" s="11"/>
      <c r="EDJ2" s="11"/>
      <c r="EDK2" s="11"/>
      <c r="EDL2" s="11"/>
      <c r="EDM2" s="11"/>
      <c r="EDN2" s="11"/>
      <c r="EDO2" s="11"/>
      <c r="EDP2" s="11"/>
      <c r="EDQ2" s="11"/>
      <c r="EDR2" s="11"/>
      <c r="EDS2" s="11"/>
      <c r="EDT2" s="11"/>
      <c r="EDU2" s="11"/>
      <c r="EDV2" s="11"/>
      <c r="EDW2" s="11"/>
      <c r="EDX2" s="11"/>
      <c r="EDY2" s="11"/>
      <c r="EDZ2" s="11"/>
      <c r="EEA2" s="11"/>
      <c r="EEB2" s="11"/>
      <c r="EEC2" s="11"/>
      <c r="EED2" s="11"/>
      <c r="EEE2" s="11"/>
      <c r="EEF2" s="11"/>
      <c r="EEG2" s="11"/>
      <c r="EEH2" s="11"/>
      <c r="EEI2" s="11"/>
      <c r="EEJ2" s="11"/>
      <c r="EEK2" s="11"/>
      <c r="EEL2" s="11"/>
      <c r="EEM2" s="11"/>
      <c r="EEN2" s="11"/>
      <c r="EEO2" s="11"/>
      <c r="EEP2" s="11"/>
      <c r="EEQ2" s="11"/>
      <c r="EER2" s="11"/>
      <c r="EES2" s="11"/>
      <c r="EET2" s="11"/>
      <c r="EEU2" s="11"/>
      <c r="EEV2" s="11"/>
      <c r="EEW2" s="11"/>
      <c r="EEX2" s="11"/>
      <c r="EEY2" s="11"/>
      <c r="EEZ2" s="11"/>
      <c r="EFA2" s="11"/>
      <c r="EFB2" s="11"/>
      <c r="EFC2" s="11"/>
      <c r="EFD2" s="11"/>
      <c r="EFE2" s="11"/>
      <c r="EFF2" s="11"/>
      <c r="EFG2" s="11"/>
      <c r="EFH2" s="11"/>
      <c r="EFI2" s="11"/>
      <c r="EFJ2" s="11"/>
      <c r="EFK2" s="11"/>
      <c r="EFL2" s="11"/>
      <c r="EFM2" s="11"/>
      <c r="EFN2" s="11"/>
      <c r="EFO2" s="11"/>
      <c r="EFP2" s="11"/>
      <c r="EFQ2" s="11"/>
      <c r="EFR2" s="11"/>
      <c r="EFS2" s="11"/>
      <c r="EFT2" s="11"/>
      <c r="EFU2" s="11"/>
      <c r="EFV2" s="11"/>
      <c r="EFW2" s="11"/>
      <c r="EFX2" s="11"/>
      <c r="EFY2" s="11"/>
      <c r="EFZ2" s="11"/>
      <c r="EGA2" s="11"/>
      <c r="EGB2" s="11"/>
      <c r="EGC2" s="11"/>
      <c r="EGD2" s="11"/>
      <c r="EGE2" s="11"/>
      <c r="EGF2" s="11"/>
      <c r="EGG2" s="11"/>
      <c r="EGH2" s="11"/>
      <c r="EGI2" s="11"/>
      <c r="EGJ2" s="11"/>
      <c r="EGK2" s="11"/>
      <c r="EGL2" s="11"/>
      <c r="EGM2" s="11"/>
      <c r="EGN2" s="11"/>
      <c r="EGO2" s="11"/>
      <c r="EGP2" s="11"/>
      <c r="EGQ2" s="11"/>
      <c r="EGR2" s="11"/>
      <c r="EGS2" s="11"/>
      <c r="EGT2" s="11"/>
      <c r="EGU2" s="11"/>
      <c r="EGV2" s="11"/>
      <c r="EGW2" s="11"/>
      <c r="EGX2" s="11"/>
      <c r="EGY2" s="11"/>
      <c r="EGZ2" s="11"/>
      <c r="EHA2" s="11"/>
      <c r="EHB2" s="11"/>
      <c r="EHC2" s="11"/>
      <c r="EHD2" s="11"/>
      <c r="EHE2" s="11"/>
      <c r="EHF2" s="11"/>
      <c r="EHG2" s="11"/>
      <c r="EHH2" s="11"/>
      <c r="EHI2" s="11"/>
      <c r="EHJ2" s="11"/>
      <c r="EHK2" s="11"/>
      <c r="EHL2" s="11"/>
      <c r="EHM2" s="11"/>
      <c r="EHN2" s="11"/>
      <c r="EHO2" s="11"/>
      <c r="EHP2" s="11"/>
      <c r="EHQ2" s="11"/>
      <c r="EHR2" s="11"/>
      <c r="EHS2" s="11"/>
      <c r="EHT2" s="11"/>
      <c r="EHU2" s="11"/>
      <c r="EHV2" s="11"/>
      <c r="EHW2" s="11"/>
      <c r="EHX2" s="11"/>
      <c r="EHY2" s="11"/>
      <c r="EHZ2" s="11"/>
      <c r="EIA2" s="11"/>
      <c r="EIB2" s="11"/>
      <c r="EIC2" s="11"/>
      <c r="EID2" s="11"/>
      <c r="EIE2" s="11"/>
      <c r="EIF2" s="11"/>
      <c r="EIG2" s="11"/>
      <c r="EIH2" s="11"/>
      <c r="EII2" s="11"/>
      <c r="EIJ2" s="11"/>
      <c r="EIK2" s="11"/>
      <c r="EIL2" s="11"/>
      <c r="EIM2" s="11"/>
      <c r="EIN2" s="11"/>
      <c r="EIO2" s="11"/>
      <c r="EIP2" s="11"/>
      <c r="EIQ2" s="11"/>
      <c r="EIR2" s="11"/>
      <c r="EIS2" s="11"/>
      <c r="EIT2" s="11"/>
      <c r="EIU2" s="11"/>
      <c r="EIV2" s="11"/>
      <c r="EIW2" s="11"/>
      <c r="EIX2" s="11"/>
      <c r="EIY2" s="11"/>
      <c r="EIZ2" s="11"/>
      <c r="EJA2" s="11"/>
      <c r="EJB2" s="11"/>
      <c r="EJC2" s="11"/>
      <c r="EJD2" s="11"/>
      <c r="EJE2" s="11"/>
      <c r="EJF2" s="11"/>
      <c r="EJG2" s="11"/>
      <c r="EJH2" s="11"/>
      <c r="EJI2" s="11"/>
      <c r="EJJ2" s="11"/>
      <c r="EJK2" s="11"/>
      <c r="EJL2" s="11"/>
      <c r="EJM2" s="11"/>
      <c r="EJN2" s="11"/>
      <c r="EJO2" s="11"/>
      <c r="EJP2" s="11"/>
      <c r="EJQ2" s="11"/>
      <c r="EJR2" s="11"/>
      <c r="EJS2" s="11"/>
      <c r="EJT2" s="11"/>
      <c r="EJU2" s="11"/>
      <c r="EJV2" s="11"/>
      <c r="EJW2" s="11"/>
      <c r="EJX2" s="11"/>
      <c r="EJY2" s="11"/>
      <c r="EJZ2" s="11"/>
      <c r="EKA2" s="11"/>
      <c r="EKB2" s="11"/>
      <c r="EKC2" s="11"/>
      <c r="EKD2" s="11"/>
      <c r="EKE2" s="11"/>
      <c r="EKF2" s="11"/>
      <c r="EKG2" s="11"/>
      <c r="EKH2" s="11"/>
      <c r="EKI2" s="11"/>
      <c r="EKJ2" s="11"/>
      <c r="EKK2" s="11"/>
      <c r="EKL2" s="11"/>
      <c r="EKM2" s="11"/>
      <c r="EKN2" s="11"/>
      <c r="EKO2" s="11"/>
      <c r="EKP2" s="11"/>
      <c r="EKQ2" s="11"/>
      <c r="EKR2" s="11"/>
      <c r="EKS2" s="11"/>
      <c r="EKT2" s="11"/>
      <c r="EKU2" s="11"/>
      <c r="EKV2" s="11"/>
      <c r="EKW2" s="11"/>
      <c r="EKX2" s="11"/>
      <c r="EKY2" s="11"/>
      <c r="EKZ2" s="11"/>
      <c r="ELA2" s="11"/>
      <c r="ELB2" s="11"/>
      <c r="ELC2" s="11"/>
      <c r="ELD2" s="11"/>
      <c r="ELE2" s="11"/>
      <c r="ELF2" s="11"/>
      <c r="ELG2" s="11"/>
      <c r="ELH2" s="11"/>
      <c r="ELI2" s="11"/>
      <c r="ELJ2" s="11"/>
      <c r="ELK2" s="11"/>
      <c r="ELL2" s="11"/>
      <c r="ELM2" s="11"/>
      <c r="ELN2" s="11"/>
      <c r="ELO2" s="11"/>
      <c r="ELP2" s="11"/>
      <c r="ELQ2" s="11"/>
      <c r="ELR2" s="11"/>
      <c r="ELS2" s="11"/>
      <c r="ELT2" s="11"/>
      <c r="ELU2" s="11"/>
      <c r="ELV2" s="11"/>
      <c r="ELW2" s="11"/>
      <c r="ELX2" s="11"/>
      <c r="ELY2" s="11"/>
      <c r="ELZ2" s="11"/>
      <c r="EMA2" s="11"/>
      <c r="EMB2" s="11"/>
      <c r="EMC2" s="11"/>
      <c r="EMD2" s="11"/>
      <c r="EME2" s="11"/>
      <c r="EMF2" s="11"/>
      <c r="EMG2" s="11"/>
      <c r="EMH2" s="11"/>
      <c r="EMI2" s="11"/>
      <c r="EMJ2" s="11"/>
      <c r="EMK2" s="11"/>
      <c r="EML2" s="11"/>
      <c r="EMM2" s="11"/>
      <c r="EMN2" s="11"/>
      <c r="EMO2" s="11"/>
      <c r="EMP2" s="11"/>
      <c r="EMQ2" s="11"/>
      <c r="EMR2" s="11"/>
      <c r="EMS2" s="11"/>
      <c r="EMT2" s="11"/>
      <c r="EMU2" s="11"/>
      <c r="EMV2" s="11"/>
      <c r="EMW2" s="11"/>
      <c r="EMX2" s="11"/>
      <c r="EMY2" s="11"/>
      <c r="EMZ2" s="11"/>
      <c r="ENA2" s="11"/>
      <c r="ENB2" s="11"/>
      <c r="ENC2" s="11"/>
      <c r="END2" s="11"/>
      <c r="ENE2" s="11"/>
      <c r="ENF2" s="11"/>
      <c r="ENG2" s="11"/>
      <c r="ENH2" s="11"/>
      <c r="ENI2" s="11"/>
      <c r="ENJ2" s="11"/>
      <c r="ENK2" s="11"/>
      <c r="ENL2" s="11"/>
      <c r="ENM2" s="11"/>
      <c r="ENN2" s="11"/>
      <c r="ENO2" s="11"/>
      <c r="ENP2" s="11"/>
      <c r="ENQ2" s="11"/>
      <c r="ENR2" s="11"/>
      <c r="ENS2" s="11"/>
      <c r="ENT2" s="11"/>
      <c r="ENU2" s="11"/>
      <c r="ENV2" s="11"/>
      <c r="ENW2" s="11"/>
      <c r="ENX2" s="11"/>
      <c r="ENY2" s="11"/>
      <c r="ENZ2" s="11"/>
      <c r="EOA2" s="11"/>
      <c r="EOB2" s="11"/>
      <c r="EOC2" s="11"/>
      <c r="EOD2" s="11"/>
      <c r="EOE2" s="11"/>
      <c r="EOF2" s="11"/>
      <c r="EOG2" s="11"/>
      <c r="EOH2" s="11"/>
      <c r="EOI2" s="11"/>
      <c r="EOJ2" s="11"/>
      <c r="EOK2" s="11"/>
      <c r="EOL2" s="11"/>
      <c r="EOM2" s="11"/>
      <c r="EON2" s="11"/>
      <c r="EOO2" s="11"/>
      <c r="EOP2" s="11"/>
      <c r="EOQ2" s="11"/>
      <c r="EOR2" s="11"/>
      <c r="EOS2" s="11"/>
      <c r="EOT2" s="11"/>
      <c r="EOU2" s="11"/>
      <c r="EOV2" s="11"/>
      <c r="EOW2" s="11"/>
      <c r="EOX2" s="11"/>
      <c r="EOY2" s="11"/>
      <c r="EOZ2" s="11"/>
      <c r="EPA2" s="11"/>
      <c r="EPB2" s="11"/>
      <c r="EPC2" s="11"/>
      <c r="EPD2" s="11"/>
      <c r="EPE2" s="11"/>
      <c r="EPF2" s="11"/>
      <c r="EPG2" s="11"/>
      <c r="EPH2" s="11"/>
      <c r="EPI2" s="11"/>
      <c r="EPJ2" s="11"/>
      <c r="EPK2" s="11"/>
      <c r="EPL2" s="11"/>
      <c r="EPM2" s="11"/>
      <c r="EPN2" s="11"/>
      <c r="EPO2" s="11"/>
      <c r="EPP2" s="11"/>
      <c r="EPQ2" s="11"/>
      <c r="EPR2" s="11"/>
      <c r="EPS2" s="11"/>
      <c r="EPT2" s="11"/>
      <c r="EPU2" s="11"/>
      <c r="EPV2" s="11"/>
      <c r="EPW2" s="11"/>
      <c r="EPX2" s="11"/>
      <c r="EPY2" s="11"/>
      <c r="EPZ2" s="11"/>
      <c r="EQA2" s="11"/>
      <c r="EQB2" s="11"/>
      <c r="EQC2" s="11"/>
      <c r="EQD2" s="11"/>
      <c r="EQE2" s="11"/>
      <c r="EQF2" s="11"/>
      <c r="EQG2" s="11"/>
      <c r="EQH2" s="11"/>
      <c r="EQI2" s="11"/>
      <c r="EQJ2" s="11"/>
      <c r="EQK2" s="11"/>
      <c r="EQL2" s="11"/>
      <c r="EQM2" s="11"/>
      <c r="EQN2" s="11"/>
      <c r="EQO2" s="11"/>
      <c r="EQP2" s="11"/>
      <c r="EQQ2" s="11"/>
      <c r="EQR2" s="11"/>
      <c r="EQS2" s="11"/>
      <c r="EQT2" s="11"/>
      <c r="EQU2" s="11"/>
      <c r="EQV2" s="11"/>
      <c r="EQW2" s="11"/>
      <c r="EQX2" s="11"/>
      <c r="EQY2" s="11"/>
      <c r="EQZ2" s="11"/>
      <c r="ERA2" s="11"/>
      <c r="ERB2" s="11"/>
      <c r="ERC2" s="11"/>
      <c r="ERD2" s="11"/>
      <c r="ERE2" s="11"/>
      <c r="ERF2" s="11"/>
      <c r="ERG2" s="11"/>
      <c r="ERH2" s="11"/>
      <c r="ERI2" s="11"/>
      <c r="ERJ2" s="11"/>
      <c r="ERK2" s="11"/>
      <c r="ERL2" s="11"/>
      <c r="ERM2" s="11"/>
      <c r="ERN2" s="11"/>
      <c r="ERO2" s="11"/>
      <c r="ERP2" s="11"/>
      <c r="ERQ2" s="11"/>
      <c r="ERR2" s="11"/>
      <c r="ERS2" s="11"/>
      <c r="ERT2" s="11"/>
      <c r="ERU2" s="11"/>
      <c r="ERV2" s="11"/>
      <c r="ERW2" s="11"/>
      <c r="ERX2" s="11"/>
      <c r="ERY2" s="11"/>
      <c r="ERZ2" s="11"/>
      <c r="ESA2" s="11"/>
      <c r="ESB2" s="11"/>
      <c r="ESC2" s="11"/>
      <c r="ESD2" s="11"/>
      <c r="ESE2" s="11"/>
      <c r="ESF2" s="11"/>
      <c r="ESG2" s="11"/>
      <c r="ESH2" s="11"/>
      <c r="ESI2" s="11"/>
      <c r="ESJ2" s="11"/>
      <c r="ESK2" s="11"/>
      <c r="ESL2" s="11"/>
      <c r="ESM2" s="11"/>
      <c r="ESN2" s="11"/>
      <c r="ESO2" s="11"/>
      <c r="ESP2" s="11"/>
      <c r="ESQ2" s="11"/>
      <c r="ESR2" s="11"/>
      <c r="ESS2" s="11"/>
      <c r="EST2" s="11"/>
      <c r="ESU2" s="11"/>
      <c r="ESV2" s="11"/>
      <c r="ESW2" s="11"/>
      <c r="ESX2" s="11"/>
      <c r="ESY2" s="11"/>
      <c r="ESZ2" s="11"/>
      <c r="ETA2" s="11"/>
      <c r="ETB2" s="11"/>
      <c r="ETC2" s="11"/>
      <c r="ETD2" s="11"/>
      <c r="ETE2" s="11"/>
      <c r="ETF2" s="11"/>
      <c r="ETG2" s="11"/>
      <c r="ETH2" s="11"/>
      <c r="ETI2" s="11"/>
      <c r="ETJ2" s="11"/>
      <c r="ETK2" s="11"/>
      <c r="ETL2" s="11"/>
      <c r="ETM2" s="11"/>
      <c r="ETN2" s="11"/>
      <c r="ETO2" s="11"/>
      <c r="ETP2" s="11"/>
      <c r="ETQ2" s="11"/>
      <c r="ETR2" s="11"/>
      <c r="ETS2" s="11"/>
      <c r="ETT2" s="11"/>
      <c r="ETU2" s="11"/>
      <c r="ETV2" s="11"/>
      <c r="ETW2" s="11"/>
      <c r="ETX2" s="11"/>
      <c r="ETY2" s="11"/>
      <c r="ETZ2" s="11"/>
      <c r="EUA2" s="11"/>
      <c r="EUB2" s="11"/>
      <c r="EUC2" s="11"/>
      <c r="EUD2" s="11"/>
      <c r="EUE2" s="11"/>
      <c r="EUF2" s="11"/>
      <c r="EUG2" s="11"/>
      <c r="EUH2" s="11"/>
      <c r="EUI2" s="11"/>
      <c r="EUJ2" s="11"/>
      <c r="EUK2" s="11"/>
      <c r="EUL2" s="11"/>
      <c r="EUM2" s="11"/>
      <c r="EUN2" s="11"/>
      <c r="EUO2" s="11"/>
      <c r="EUP2" s="11"/>
      <c r="EUQ2" s="11"/>
      <c r="EUR2" s="11"/>
      <c r="EUS2" s="11"/>
      <c r="EUT2" s="11"/>
      <c r="EUU2" s="11"/>
      <c r="EUV2" s="11"/>
      <c r="EUW2" s="11"/>
      <c r="EUX2" s="11"/>
      <c r="EUY2" s="11"/>
      <c r="EUZ2" s="11"/>
      <c r="EVA2" s="11"/>
      <c r="EVB2" s="11"/>
      <c r="EVC2" s="11"/>
      <c r="EVD2" s="11"/>
      <c r="EVE2" s="11"/>
      <c r="EVF2" s="11"/>
      <c r="EVG2" s="11"/>
      <c r="EVH2" s="11"/>
      <c r="EVI2" s="11"/>
      <c r="EVJ2" s="11"/>
      <c r="EVK2" s="11"/>
      <c r="EVL2" s="11"/>
      <c r="EVM2" s="11"/>
      <c r="EVN2" s="11"/>
      <c r="EVO2" s="11"/>
      <c r="EVP2" s="11"/>
      <c r="EVQ2" s="11"/>
      <c r="EVR2" s="11"/>
      <c r="EVS2" s="11"/>
      <c r="EVT2" s="11"/>
      <c r="EVU2" s="11"/>
      <c r="EVV2" s="11"/>
      <c r="EVW2" s="11"/>
      <c r="EVX2" s="11"/>
      <c r="EVY2" s="11"/>
      <c r="EVZ2" s="11"/>
      <c r="EWA2" s="11"/>
      <c r="EWB2" s="11"/>
      <c r="EWC2" s="11"/>
      <c r="EWD2" s="11"/>
      <c r="EWE2" s="11"/>
      <c r="EWF2" s="11"/>
      <c r="EWG2" s="11"/>
      <c r="EWH2" s="11"/>
      <c r="EWI2" s="11"/>
      <c r="EWJ2" s="11"/>
      <c r="EWK2" s="11"/>
      <c r="EWL2" s="11"/>
      <c r="EWM2" s="11"/>
      <c r="EWN2" s="11"/>
      <c r="EWO2" s="11"/>
      <c r="EWP2" s="11"/>
      <c r="EWQ2" s="11"/>
      <c r="EWR2" s="11"/>
      <c r="EWS2" s="11"/>
      <c r="EWT2" s="11"/>
      <c r="EWU2" s="11"/>
      <c r="EWV2" s="11"/>
      <c r="EWW2" s="11"/>
      <c r="EWX2" s="11"/>
      <c r="EWY2" s="11"/>
      <c r="EWZ2" s="11"/>
      <c r="EXA2" s="11"/>
      <c r="EXB2" s="11"/>
      <c r="EXC2" s="11"/>
      <c r="EXD2" s="11"/>
      <c r="EXE2" s="11"/>
      <c r="EXF2" s="11"/>
      <c r="EXG2" s="11"/>
      <c r="EXH2" s="11"/>
      <c r="EXI2" s="11"/>
      <c r="EXJ2" s="11"/>
      <c r="EXK2" s="11"/>
      <c r="EXL2" s="11"/>
      <c r="EXM2" s="11"/>
      <c r="EXN2" s="11"/>
      <c r="EXO2" s="11"/>
      <c r="EXP2" s="11"/>
      <c r="EXQ2" s="11"/>
      <c r="EXR2" s="11"/>
      <c r="EXS2" s="11"/>
      <c r="EXT2" s="11"/>
      <c r="EXU2" s="11"/>
      <c r="EXV2" s="11"/>
      <c r="EXW2" s="11"/>
      <c r="EXX2" s="11"/>
      <c r="EXY2" s="11"/>
      <c r="EXZ2" s="11"/>
      <c r="EYA2" s="11"/>
      <c r="EYB2" s="11"/>
      <c r="EYC2" s="11"/>
      <c r="EYD2" s="11"/>
      <c r="EYE2" s="11"/>
      <c r="EYF2" s="11"/>
      <c r="EYG2" s="11"/>
      <c r="EYH2" s="11"/>
      <c r="EYI2" s="11"/>
      <c r="EYJ2" s="11"/>
      <c r="EYK2" s="11"/>
      <c r="EYL2" s="11"/>
      <c r="EYM2" s="11"/>
      <c r="EYN2" s="11"/>
      <c r="EYO2" s="11"/>
      <c r="EYP2" s="11"/>
      <c r="EYQ2" s="11"/>
      <c r="EYR2" s="11"/>
      <c r="EYS2" s="11"/>
      <c r="EYT2" s="11"/>
      <c r="EYU2" s="11"/>
      <c r="EYV2" s="11"/>
      <c r="EYW2" s="11"/>
      <c r="EYX2" s="11"/>
      <c r="EYY2" s="11"/>
      <c r="EYZ2" s="11"/>
      <c r="EZA2" s="11"/>
      <c r="EZB2" s="11"/>
      <c r="EZC2" s="11"/>
      <c r="EZD2" s="11"/>
      <c r="EZE2" s="11"/>
      <c r="EZF2" s="11"/>
      <c r="EZG2" s="11"/>
      <c r="EZH2" s="11"/>
      <c r="EZI2" s="11"/>
      <c r="EZJ2" s="11"/>
      <c r="EZK2" s="11"/>
      <c r="EZL2" s="11"/>
      <c r="EZM2" s="11"/>
      <c r="EZN2" s="11"/>
      <c r="EZO2" s="11"/>
      <c r="EZP2" s="11"/>
      <c r="EZQ2" s="11"/>
      <c r="EZR2" s="11"/>
      <c r="EZS2" s="11"/>
      <c r="EZT2" s="11"/>
      <c r="EZU2" s="11"/>
      <c r="EZV2" s="11"/>
      <c r="EZW2" s="11"/>
      <c r="EZX2" s="11"/>
      <c r="EZY2" s="11"/>
      <c r="EZZ2" s="11"/>
      <c r="FAA2" s="11"/>
      <c r="FAB2" s="11"/>
      <c r="FAC2" s="11"/>
      <c r="FAD2" s="11"/>
      <c r="FAE2" s="11"/>
      <c r="FAF2" s="11"/>
      <c r="FAG2" s="11"/>
      <c r="FAH2" s="11"/>
      <c r="FAI2" s="11"/>
      <c r="FAJ2" s="11"/>
      <c r="FAK2" s="11"/>
      <c r="FAL2" s="11"/>
      <c r="FAM2" s="11"/>
      <c r="FAN2" s="11"/>
      <c r="FAO2" s="11"/>
      <c r="FAP2" s="11"/>
      <c r="FAQ2" s="11"/>
      <c r="FAR2" s="11"/>
      <c r="FAS2" s="11"/>
      <c r="FAT2" s="11"/>
      <c r="FAU2" s="11"/>
      <c r="FAV2" s="11"/>
      <c r="FAW2" s="11"/>
      <c r="FAX2" s="11"/>
      <c r="FAY2" s="11"/>
      <c r="FAZ2" s="11"/>
      <c r="FBA2" s="11"/>
      <c r="FBB2" s="11"/>
      <c r="FBC2" s="11"/>
      <c r="FBD2" s="11"/>
      <c r="FBE2" s="11"/>
      <c r="FBF2" s="11"/>
      <c r="FBG2" s="11"/>
      <c r="FBH2" s="11"/>
      <c r="FBI2" s="11"/>
      <c r="FBJ2" s="11"/>
      <c r="FBK2" s="11"/>
      <c r="FBL2" s="11"/>
      <c r="FBM2" s="11"/>
      <c r="FBN2" s="11"/>
      <c r="FBO2" s="11"/>
      <c r="FBP2" s="11"/>
      <c r="FBQ2" s="11"/>
      <c r="FBR2" s="11"/>
      <c r="FBS2" s="11"/>
      <c r="FBT2" s="11"/>
      <c r="FBU2" s="11"/>
      <c r="FBV2" s="11"/>
      <c r="FBW2" s="11"/>
      <c r="FBX2" s="11"/>
      <c r="FBY2" s="11"/>
      <c r="FBZ2" s="11"/>
      <c r="FCA2" s="11"/>
      <c r="FCB2" s="11"/>
      <c r="FCC2" s="11"/>
      <c r="FCD2" s="11"/>
      <c r="FCE2" s="11"/>
      <c r="FCF2" s="11"/>
      <c r="FCG2" s="11"/>
      <c r="FCH2" s="11"/>
      <c r="FCI2" s="11"/>
      <c r="FCJ2" s="11"/>
      <c r="FCK2" s="11"/>
      <c r="FCL2" s="11"/>
      <c r="FCM2" s="11"/>
      <c r="FCN2" s="11"/>
      <c r="FCO2" s="11"/>
      <c r="FCP2" s="11"/>
      <c r="FCQ2" s="11"/>
      <c r="FCR2" s="11"/>
      <c r="FCS2" s="11"/>
      <c r="FCT2" s="11"/>
      <c r="FCU2" s="11"/>
      <c r="FCV2" s="11"/>
      <c r="FCW2" s="11"/>
      <c r="FCX2" s="11"/>
      <c r="FCY2" s="11"/>
      <c r="FCZ2" s="11"/>
      <c r="FDA2" s="11"/>
      <c r="FDB2" s="11"/>
      <c r="FDC2" s="11"/>
      <c r="FDD2" s="11"/>
      <c r="FDE2" s="11"/>
      <c r="FDF2" s="11"/>
      <c r="FDG2" s="11"/>
      <c r="FDH2" s="11"/>
      <c r="FDI2" s="11"/>
      <c r="FDJ2" s="11"/>
      <c r="FDK2" s="11"/>
      <c r="FDL2" s="11"/>
      <c r="FDM2" s="11"/>
      <c r="FDN2" s="11"/>
      <c r="FDO2" s="11"/>
      <c r="FDP2" s="11"/>
      <c r="FDQ2" s="11"/>
      <c r="FDR2" s="11"/>
      <c r="FDS2" s="11"/>
      <c r="FDT2" s="11"/>
      <c r="FDU2" s="11"/>
      <c r="FDV2" s="11"/>
      <c r="FDW2" s="11"/>
      <c r="FDX2" s="11"/>
      <c r="FDY2" s="11"/>
      <c r="FDZ2" s="11"/>
      <c r="FEA2" s="11"/>
      <c r="FEB2" s="11"/>
      <c r="FEC2" s="11"/>
      <c r="FED2" s="11"/>
      <c r="FEE2" s="11"/>
      <c r="FEF2" s="11"/>
      <c r="FEG2" s="11"/>
      <c r="FEH2" s="11"/>
      <c r="FEI2" s="11"/>
      <c r="FEJ2" s="11"/>
      <c r="FEK2" s="11"/>
      <c r="FEL2" s="11"/>
      <c r="FEM2" s="11"/>
      <c r="FEN2" s="11"/>
      <c r="FEO2" s="11"/>
      <c r="FEP2" s="11"/>
      <c r="FEQ2" s="11"/>
      <c r="FER2" s="11"/>
      <c r="FES2" s="11"/>
      <c r="FET2" s="11"/>
      <c r="FEU2" s="11"/>
      <c r="FEV2" s="11"/>
      <c r="FEW2" s="11"/>
      <c r="FEX2" s="11"/>
      <c r="FEY2" s="11"/>
      <c r="FEZ2" s="11"/>
      <c r="FFA2" s="11"/>
      <c r="FFB2" s="11"/>
      <c r="FFC2" s="11"/>
      <c r="FFD2" s="11"/>
      <c r="FFE2" s="11"/>
      <c r="FFF2" s="11"/>
      <c r="FFG2" s="11"/>
      <c r="FFH2" s="11"/>
      <c r="FFI2" s="11"/>
      <c r="FFJ2" s="11"/>
      <c r="FFK2" s="11"/>
      <c r="FFL2" s="11"/>
      <c r="FFM2" s="11"/>
      <c r="FFN2" s="11"/>
      <c r="FFO2" s="11"/>
      <c r="FFP2" s="11"/>
      <c r="FFQ2" s="11"/>
      <c r="FFR2" s="11"/>
      <c r="FFS2" s="11"/>
      <c r="FFT2" s="11"/>
      <c r="FFU2" s="11"/>
      <c r="FFV2" s="11"/>
      <c r="FFW2" s="11"/>
      <c r="FFX2" s="11"/>
      <c r="FFY2" s="11"/>
      <c r="FFZ2" s="11"/>
      <c r="FGA2" s="11"/>
      <c r="FGB2" s="11"/>
      <c r="FGC2" s="11"/>
      <c r="FGD2" s="11"/>
      <c r="FGE2" s="11"/>
      <c r="FGF2" s="11"/>
      <c r="FGG2" s="11"/>
      <c r="FGH2" s="11"/>
      <c r="FGI2" s="11"/>
      <c r="FGJ2" s="11"/>
      <c r="FGK2" s="11"/>
      <c r="FGL2" s="11"/>
      <c r="FGM2" s="11"/>
      <c r="FGN2" s="11"/>
      <c r="FGO2" s="11"/>
      <c r="FGP2" s="11"/>
      <c r="FGQ2" s="11"/>
      <c r="FGR2" s="11"/>
      <c r="FGS2" s="11"/>
      <c r="FGT2" s="11"/>
      <c r="FGU2" s="11"/>
      <c r="FGV2" s="11"/>
      <c r="FGW2" s="11"/>
      <c r="FGX2" s="11"/>
      <c r="FGY2" s="11"/>
      <c r="FGZ2" s="11"/>
      <c r="FHA2" s="11"/>
      <c r="FHB2" s="11"/>
      <c r="FHC2" s="11"/>
      <c r="FHD2" s="11"/>
      <c r="FHE2" s="11"/>
      <c r="FHF2" s="11"/>
      <c r="FHG2" s="11"/>
      <c r="FHH2" s="11"/>
      <c r="FHI2" s="11"/>
      <c r="FHJ2" s="11"/>
      <c r="FHK2" s="11"/>
      <c r="FHL2" s="11"/>
      <c r="FHM2" s="11"/>
      <c r="FHN2" s="11"/>
      <c r="FHO2" s="11"/>
      <c r="FHP2" s="11"/>
      <c r="FHQ2" s="11"/>
      <c r="FHR2" s="11"/>
      <c r="FHS2" s="11"/>
      <c r="FHT2" s="11"/>
      <c r="FHU2" s="11"/>
      <c r="FHV2" s="11"/>
      <c r="FHW2" s="11"/>
      <c r="FHX2" s="11"/>
      <c r="FHY2" s="11"/>
      <c r="FHZ2" s="11"/>
      <c r="FIA2" s="11"/>
      <c r="FIB2" s="11"/>
      <c r="FIC2" s="11"/>
      <c r="FID2" s="11"/>
      <c r="FIE2" s="11"/>
      <c r="FIF2" s="11"/>
      <c r="FIG2" s="11"/>
      <c r="FIH2" s="11"/>
      <c r="FII2" s="11"/>
      <c r="FIJ2" s="11"/>
      <c r="FIK2" s="11"/>
      <c r="FIL2" s="11"/>
      <c r="FIM2" s="11"/>
      <c r="FIN2" s="11"/>
      <c r="FIO2" s="11"/>
      <c r="FIP2" s="11"/>
      <c r="FIQ2" s="11"/>
      <c r="FIR2" s="11"/>
      <c r="FIS2" s="11"/>
      <c r="FIT2" s="11"/>
      <c r="FIU2" s="11"/>
      <c r="FIV2" s="11"/>
      <c r="FIW2" s="11"/>
      <c r="FIX2" s="11"/>
      <c r="FIY2" s="11"/>
      <c r="FIZ2" s="11"/>
      <c r="FJA2" s="11"/>
      <c r="FJB2" s="11"/>
      <c r="FJC2" s="11"/>
      <c r="FJD2" s="11"/>
      <c r="FJE2" s="11"/>
      <c r="FJF2" s="11"/>
      <c r="FJG2" s="11"/>
      <c r="FJH2" s="11"/>
      <c r="FJI2" s="11"/>
      <c r="FJJ2" s="11"/>
      <c r="FJK2" s="11"/>
      <c r="FJL2" s="11"/>
      <c r="FJM2" s="11"/>
      <c r="FJN2" s="11"/>
      <c r="FJO2" s="11"/>
      <c r="FJP2" s="11"/>
      <c r="FJQ2" s="11"/>
      <c r="FJR2" s="11"/>
      <c r="FJS2" s="11"/>
      <c r="FJT2" s="11"/>
      <c r="FJU2" s="11"/>
      <c r="FJV2" s="11"/>
      <c r="FJW2" s="11"/>
      <c r="FJX2" s="11"/>
      <c r="FJY2" s="11"/>
      <c r="FJZ2" s="11"/>
      <c r="FKA2" s="11"/>
      <c r="FKB2" s="11"/>
      <c r="FKC2" s="11"/>
      <c r="FKD2" s="11"/>
      <c r="FKE2" s="11"/>
      <c r="FKF2" s="11"/>
      <c r="FKG2" s="11"/>
      <c r="FKH2" s="11"/>
      <c r="FKI2" s="11"/>
      <c r="FKJ2" s="11"/>
      <c r="FKK2" s="11"/>
      <c r="FKL2" s="11"/>
      <c r="FKM2" s="11"/>
      <c r="FKN2" s="11"/>
      <c r="FKO2" s="11"/>
      <c r="FKP2" s="11"/>
      <c r="FKQ2" s="11"/>
      <c r="FKR2" s="11"/>
      <c r="FKS2" s="11"/>
      <c r="FKT2" s="11"/>
      <c r="FKU2" s="11"/>
      <c r="FKV2" s="11"/>
      <c r="FKW2" s="11"/>
      <c r="FKX2" s="11"/>
      <c r="FKY2" s="11"/>
      <c r="FKZ2" s="11"/>
      <c r="FLA2" s="11"/>
      <c r="FLB2" s="11"/>
      <c r="FLC2" s="11"/>
      <c r="FLD2" s="11"/>
      <c r="FLE2" s="11"/>
      <c r="FLF2" s="11"/>
      <c r="FLG2" s="11"/>
      <c r="FLH2" s="11"/>
      <c r="FLI2" s="11"/>
      <c r="FLJ2" s="11"/>
      <c r="FLK2" s="11"/>
      <c r="FLL2" s="11"/>
      <c r="FLM2" s="11"/>
      <c r="FLN2" s="11"/>
      <c r="FLO2" s="11"/>
      <c r="FLP2" s="11"/>
      <c r="FLQ2" s="11"/>
      <c r="FLR2" s="11"/>
      <c r="FLS2" s="11"/>
      <c r="FLT2" s="11"/>
      <c r="FLU2" s="11"/>
      <c r="FLV2" s="11"/>
      <c r="FLW2" s="11"/>
      <c r="FLX2" s="11"/>
      <c r="FLY2" s="11"/>
      <c r="FLZ2" s="11"/>
      <c r="FMA2" s="11"/>
      <c r="FMB2" s="11"/>
      <c r="FMC2" s="11"/>
      <c r="FMD2" s="11"/>
      <c r="FME2" s="11"/>
      <c r="FMF2" s="11"/>
      <c r="FMG2" s="11"/>
      <c r="FMH2" s="11"/>
      <c r="FMI2" s="11"/>
      <c r="FMJ2" s="11"/>
      <c r="FMK2" s="11"/>
      <c r="FML2" s="11"/>
      <c r="FMM2" s="11"/>
      <c r="FMN2" s="11"/>
      <c r="FMO2" s="11"/>
      <c r="FMP2" s="11"/>
      <c r="FMQ2" s="11"/>
      <c r="FMR2" s="11"/>
      <c r="FMS2" s="11"/>
      <c r="FMT2" s="11"/>
      <c r="FMU2" s="11"/>
      <c r="FMV2" s="11"/>
      <c r="FMW2" s="11"/>
      <c r="FMX2" s="11"/>
      <c r="FMY2" s="11"/>
      <c r="FMZ2" s="11"/>
      <c r="FNA2" s="11"/>
      <c r="FNB2" s="11"/>
      <c r="FNC2" s="11"/>
      <c r="FND2" s="11"/>
      <c r="FNE2" s="11"/>
      <c r="FNF2" s="11"/>
      <c r="FNG2" s="11"/>
      <c r="FNH2" s="11"/>
      <c r="FNI2" s="11"/>
      <c r="FNJ2" s="11"/>
      <c r="FNK2" s="11"/>
      <c r="FNL2" s="11"/>
      <c r="FNM2" s="11"/>
      <c r="FNN2" s="11"/>
      <c r="FNO2" s="11"/>
      <c r="FNP2" s="11"/>
      <c r="FNQ2" s="11"/>
      <c r="FNR2" s="11"/>
      <c r="FNS2" s="11"/>
      <c r="FNT2" s="11"/>
      <c r="FNU2" s="11"/>
      <c r="FNV2" s="11"/>
      <c r="FNW2" s="11"/>
      <c r="FNX2" s="11"/>
      <c r="FNY2" s="11"/>
      <c r="FNZ2" s="11"/>
      <c r="FOA2" s="11"/>
      <c r="FOB2" s="11"/>
      <c r="FOC2" s="11"/>
      <c r="FOD2" s="11"/>
      <c r="FOE2" s="11"/>
      <c r="FOF2" s="11"/>
      <c r="FOG2" s="11"/>
      <c r="FOH2" s="11"/>
      <c r="FOI2" s="11"/>
      <c r="FOJ2" s="11"/>
      <c r="FOK2" s="11"/>
      <c r="FOL2" s="11"/>
      <c r="FOM2" s="11"/>
      <c r="FON2" s="11"/>
      <c r="FOO2" s="11"/>
      <c r="FOP2" s="11"/>
      <c r="FOQ2" s="11"/>
      <c r="FOR2" s="11"/>
      <c r="FOS2" s="11"/>
      <c r="FOT2" s="11"/>
      <c r="FOU2" s="11"/>
      <c r="FOV2" s="11"/>
      <c r="FOW2" s="11"/>
      <c r="FOX2" s="11"/>
      <c r="FOY2" s="11"/>
      <c r="FOZ2" s="11"/>
      <c r="FPA2" s="11"/>
      <c r="FPB2" s="11"/>
      <c r="FPC2" s="11"/>
      <c r="FPD2" s="11"/>
      <c r="FPE2" s="11"/>
      <c r="FPF2" s="11"/>
      <c r="FPG2" s="11"/>
      <c r="FPH2" s="11"/>
      <c r="FPI2" s="11"/>
      <c r="FPJ2" s="11"/>
      <c r="FPK2" s="11"/>
      <c r="FPL2" s="11"/>
      <c r="FPM2" s="11"/>
      <c r="FPN2" s="11"/>
      <c r="FPO2" s="11"/>
      <c r="FPP2" s="11"/>
      <c r="FPQ2" s="11"/>
      <c r="FPR2" s="11"/>
      <c r="FPS2" s="11"/>
      <c r="FPT2" s="11"/>
      <c r="FPU2" s="11"/>
      <c r="FPV2" s="11"/>
      <c r="FPW2" s="11"/>
      <c r="FPX2" s="11"/>
      <c r="FPY2" s="11"/>
      <c r="FPZ2" s="11"/>
      <c r="FQA2" s="11"/>
      <c r="FQB2" s="11"/>
      <c r="FQC2" s="11"/>
      <c r="FQD2" s="11"/>
      <c r="FQE2" s="11"/>
      <c r="FQF2" s="11"/>
      <c r="FQG2" s="11"/>
      <c r="FQH2" s="11"/>
      <c r="FQI2" s="11"/>
      <c r="FQJ2" s="11"/>
      <c r="FQK2" s="11"/>
      <c r="FQL2" s="11"/>
      <c r="FQM2" s="11"/>
      <c r="FQN2" s="11"/>
      <c r="FQO2" s="11"/>
      <c r="FQP2" s="11"/>
      <c r="FQQ2" s="11"/>
      <c r="FQR2" s="11"/>
      <c r="FQS2" s="11"/>
      <c r="FQT2" s="11"/>
      <c r="FQU2" s="11"/>
      <c r="FQV2" s="11"/>
      <c r="FQW2" s="11"/>
      <c r="FQX2" s="11"/>
      <c r="FQY2" s="11"/>
      <c r="FQZ2" s="11"/>
      <c r="FRA2" s="11"/>
      <c r="FRB2" s="11"/>
      <c r="FRC2" s="11"/>
      <c r="FRD2" s="11"/>
      <c r="FRE2" s="11"/>
      <c r="FRF2" s="11"/>
      <c r="FRG2" s="11"/>
      <c r="FRH2" s="11"/>
      <c r="FRI2" s="11"/>
      <c r="FRJ2" s="11"/>
      <c r="FRK2" s="11"/>
      <c r="FRL2" s="11"/>
      <c r="FRM2" s="11"/>
      <c r="FRN2" s="11"/>
      <c r="FRO2" s="11"/>
      <c r="FRP2" s="11"/>
      <c r="FRQ2" s="11"/>
      <c r="FRR2" s="11"/>
      <c r="FRS2" s="11"/>
      <c r="FRT2" s="11"/>
      <c r="FRU2" s="11"/>
      <c r="FRV2" s="11"/>
      <c r="FRW2" s="11"/>
      <c r="FRX2" s="11"/>
      <c r="FRY2" s="11"/>
      <c r="FRZ2" s="11"/>
      <c r="FSA2" s="11"/>
      <c r="FSB2" s="11"/>
      <c r="FSC2" s="11"/>
      <c r="FSD2" s="11"/>
      <c r="FSE2" s="11"/>
      <c r="FSF2" s="11"/>
      <c r="FSG2" s="11"/>
      <c r="FSH2" s="11"/>
      <c r="FSI2" s="11"/>
      <c r="FSJ2" s="11"/>
      <c r="FSK2" s="11"/>
      <c r="FSL2" s="11"/>
      <c r="FSM2" s="11"/>
      <c r="FSN2" s="11"/>
      <c r="FSO2" s="11"/>
      <c r="FSP2" s="11"/>
      <c r="FSQ2" s="11"/>
      <c r="FSR2" s="11"/>
      <c r="FSS2" s="11"/>
      <c r="FST2" s="11"/>
      <c r="FSU2" s="11"/>
      <c r="FSV2" s="11"/>
      <c r="FSW2" s="11"/>
      <c r="FSX2" s="11"/>
      <c r="FSY2" s="11"/>
      <c r="FSZ2" s="11"/>
      <c r="FTA2" s="11"/>
      <c r="FTB2" s="11"/>
      <c r="FTC2" s="11"/>
      <c r="FTD2" s="11"/>
      <c r="FTE2" s="11"/>
      <c r="FTF2" s="11"/>
      <c r="FTG2" s="11"/>
      <c r="FTH2" s="11"/>
      <c r="FTI2" s="11"/>
      <c r="FTJ2" s="11"/>
      <c r="FTK2" s="11"/>
      <c r="FTL2" s="11"/>
      <c r="FTM2" s="11"/>
      <c r="FTN2" s="11"/>
      <c r="FTO2" s="11"/>
      <c r="FTP2" s="11"/>
      <c r="FTQ2" s="11"/>
      <c r="FTR2" s="11"/>
      <c r="FTS2" s="11"/>
      <c r="FTT2" s="11"/>
      <c r="FTU2" s="11"/>
      <c r="FTV2" s="11"/>
      <c r="FTW2" s="11"/>
      <c r="FTX2" s="11"/>
      <c r="FTY2" s="11"/>
      <c r="FTZ2" s="11"/>
      <c r="FUA2" s="11"/>
      <c r="FUB2" s="11"/>
      <c r="FUC2" s="11"/>
      <c r="FUD2" s="11"/>
      <c r="FUE2" s="11"/>
      <c r="FUF2" s="11"/>
      <c r="FUG2" s="11"/>
      <c r="FUH2" s="11"/>
      <c r="FUI2" s="11"/>
      <c r="FUJ2" s="11"/>
      <c r="FUK2" s="11"/>
      <c r="FUL2" s="11"/>
      <c r="FUM2" s="11"/>
      <c r="FUN2" s="11"/>
      <c r="FUO2" s="11"/>
      <c r="FUP2" s="11"/>
      <c r="FUQ2" s="11"/>
      <c r="FUR2" s="11"/>
      <c r="FUS2" s="11"/>
      <c r="FUT2" s="11"/>
      <c r="FUU2" s="11"/>
      <c r="FUV2" s="11"/>
      <c r="FUW2" s="11"/>
      <c r="FUX2" s="11"/>
      <c r="FUY2" s="11"/>
      <c r="FUZ2" s="11"/>
      <c r="FVA2" s="11"/>
      <c r="FVB2" s="11"/>
      <c r="FVC2" s="11"/>
      <c r="FVD2" s="11"/>
      <c r="FVE2" s="11"/>
      <c r="FVF2" s="11"/>
      <c r="FVG2" s="11"/>
      <c r="FVH2" s="11"/>
      <c r="FVI2" s="11"/>
      <c r="FVJ2" s="11"/>
      <c r="FVK2" s="11"/>
      <c r="FVL2" s="11"/>
      <c r="FVM2" s="11"/>
      <c r="FVN2" s="11"/>
      <c r="FVO2" s="11"/>
      <c r="FVP2" s="11"/>
      <c r="FVQ2" s="11"/>
      <c r="FVR2" s="11"/>
      <c r="FVS2" s="11"/>
      <c r="FVT2" s="11"/>
      <c r="FVU2" s="11"/>
      <c r="FVV2" s="11"/>
      <c r="FVW2" s="11"/>
      <c r="FVX2" s="11"/>
      <c r="FVY2" s="11"/>
      <c r="FVZ2" s="11"/>
      <c r="FWA2" s="11"/>
      <c r="FWB2" s="11"/>
      <c r="FWC2" s="11"/>
      <c r="FWD2" s="11"/>
      <c r="FWE2" s="11"/>
      <c r="FWF2" s="11"/>
      <c r="FWG2" s="11"/>
      <c r="FWH2" s="11"/>
      <c r="FWI2" s="11"/>
      <c r="FWJ2" s="11"/>
      <c r="FWK2" s="11"/>
      <c r="FWL2" s="11"/>
      <c r="FWM2" s="11"/>
      <c r="FWN2" s="11"/>
      <c r="FWO2" s="11"/>
      <c r="FWP2" s="11"/>
      <c r="FWQ2" s="11"/>
      <c r="FWR2" s="11"/>
      <c r="FWS2" s="11"/>
      <c r="FWT2" s="11"/>
      <c r="FWU2" s="11"/>
      <c r="FWV2" s="11"/>
      <c r="FWW2" s="11"/>
      <c r="FWX2" s="11"/>
      <c r="FWY2" s="11"/>
      <c r="FWZ2" s="11"/>
      <c r="FXA2" s="11"/>
      <c r="FXB2" s="11"/>
      <c r="FXC2" s="11"/>
      <c r="FXD2" s="11"/>
      <c r="FXE2" s="11"/>
      <c r="FXF2" s="11"/>
      <c r="FXG2" s="11"/>
      <c r="FXH2" s="11"/>
      <c r="FXI2" s="11"/>
      <c r="FXJ2" s="11"/>
      <c r="FXK2" s="11"/>
      <c r="FXL2" s="11"/>
      <c r="FXM2" s="11"/>
      <c r="FXN2" s="11"/>
      <c r="FXO2" s="11"/>
      <c r="FXP2" s="11"/>
      <c r="FXQ2" s="11"/>
      <c r="FXR2" s="11"/>
      <c r="FXS2" s="11"/>
      <c r="FXT2" s="11"/>
      <c r="FXU2" s="11"/>
      <c r="FXV2" s="11"/>
      <c r="FXW2" s="11"/>
      <c r="FXX2" s="11"/>
      <c r="FXY2" s="11"/>
      <c r="FXZ2" s="11"/>
      <c r="FYA2" s="11"/>
      <c r="FYB2" s="11"/>
      <c r="FYC2" s="11"/>
      <c r="FYD2" s="11"/>
      <c r="FYE2" s="11"/>
      <c r="FYF2" s="11"/>
      <c r="FYG2" s="11"/>
      <c r="FYH2" s="11"/>
      <c r="FYI2" s="11"/>
      <c r="FYJ2" s="11"/>
      <c r="FYK2" s="11"/>
      <c r="FYL2" s="11"/>
      <c r="FYM2" s="11"/>
      <c r="FYN2" s="11"/>
      <c r="FYO2" s="11"/>
      <c r="FYP2" s="11"/>
      <c r="FYQ2" s="11"/>
      <c r="FYR2" s="11"/>
      <c r="FYS2" s="11"/>
      <c r="FYT2" s="11"/>
      <c r="FYU2" s="11"/>
      <c r="FYV2" s="11"/>
      <c r="FYW2" s="11"/>
      <c r="FYX2" s="11"/>
      <c r="FYY2" s="11"/>
      <c r="FYZ2" s="11"/>
      <c r="FZA2" s="11"/>
      <c r="FZB2" s="11"/>
      <c r="FZC2" s="11"/>
      <c r="FZD2" s="11"/>
      <c r="FZE2" s="11"/>
      <c r="FZF2" s="11"/>
      <c r="FZG2" s="11"/>
      <c r="FZH2" s="11"/>
      <c r="FZI2" s="11"/>
      <c r="FZJ2" s="11"/>
      <c r="FZK2" s="11"/>
      <c r="FZL2" s="11"/>
      <c r="FZM2" s="11"/>
      <c r="FZN2" s="11"/>
      <c r="FZO2" s="11"/>
      <c r="FZP2" s="11"/>
      <c r="FZQ2" s="11"/>
      <c r="FZR2" s="11"/>
      <c r="FZS2" s="11"/>
      <c r="FZT2" s="11"/>
      <c r="FZU2" s="11"/>
      <c r="FZV2" s="11"/>
      <c r="FZW2" s="11"/>
      <c r="FZX2" s="11"/>
      <c r="FZY2" s="11"/>
      <c r="FZZ2" s="11"/>
      <c r="GAA2" s="11"/>
      <c r="GAB2" s="11"/>
      <c r="GAC2" s="11"/>
      <c r="GAD2" s="11"/>
      <c r="GAE2" s="11"/>
      <c r="GAF2" s="11"/>
      <c r="GAG2" s="11"/>
      <c r="GAH2" s="11"/>
      <c r="GAI2" s="11"/>
      <c r="GAJ2" s="11"/>
      <c r="GAK2" s="11"/>
      <c r="GAL2" s="11"/>
      <c r="GAM2" s="11"/>
      <c r="GAN2" s="11"/>
      <c r="GAO2" s="11"/>
      <c r="GAP2" s="11"/>
      <c r="GAQ2" s="11"/>
      <c r="GAR2" s="11"/>
      <c r="GAS2" s="11"/>
      <c r="GAT2" s="11"/>
      <c r="GAU2" s="11"/>
      <c r="GAV2" s="11"/>
      <c r="GAW2" s="11"/>
      <c r="GAX2" s="11"/>
      <c r="GAY2" s="11"/>
      <c r="GAZ2" s="11"/>
      <c r="GBA2" s="11"/>
      <c r="GBB2" s="11"/>
      <c r="GBC2" s="11"/>
      <c r="GBD2" s="11"/>
      <c r="GBE2" s="11"/>
      <c r="GBF2" s="11"/>
      <c r="GBG2" s="11"/>
      <c r="GBH2" s="11"/>
      <c r="GBI2" s="11"/>
      <c r="GBJ2" s="11"/>
      <c r="GBK2" s="11"/>
      <c r="GBL2" s="11"/>
      <c r="GBM2" s="11"/>
      <c r="GBN2" s="11"/>
      <c r="GBO2" s="11"/>
      <c r="GBP2" s="11"/>
      <c r="GBQ2" s="11"/>
      <c r="GBR2" s="11"/>
      <c r="GBS2" s="11"/>
      <c r="GBT2" s="11"/>
      <c r="GBU2" s="11"/>
      <c r="GBV2" s="11"/>
      <c r="GBW2" s="11"/>
      <c r="GBX2" s="11"/>
      <c r="GBY2" s="11"/>
      <c r="GBZ2" s="11"/>
      <c r="GCA2" s="11"/>
      <c r="GCB2" s="11"/>
      <c r="GCC2" s="11"/>
      <c r="GCD2" s="11"/>
      <c r="GCE2" s="11"/>
      <c r="GCF2" s="11"/>
      <c r="GCG2" s="11"/>
      <c r="GCH2" s="11"/>
      <c r="GCI2" s="11"/>
      <c r="GCJ2" s="11"/>
      <c r="GCK2" s="11"/>
      <c r="GCL2" s="11"/>
      <c r="GCM2" s="11"/>
      <c r="GCN2" s="11"/>
      <c r="GCO2" s="11"/>
      <c r="GCP2" s="11"/>
      <c r="GCQ2" s="11"/>
      <c r="GCR2" s="11"/>
      <c r="GCS2" s="11"/>
      <c r="GCT2" s="11"/>
      <c r="GCU2" s="11"/>
      <c r="GCV2" s="11"/>
      <c r="GCW2" s="11"/>
      <c r="GCX2" s="11"/>
      <c r="GCY2" s="11"/>
      <c r="GCZ2" s="11"/>
      <c r="GDA2" s="11"/>
      <c r="GDB2" s="11"/>
      <c r="GDC2" s="11"/>
      <c r="GDD2" s="11"/>
      <c r="GDE2" s="11"/>
      <c r="GDF2" s="11"/>
      <c r="GDG2" s="11"/>
      <c r="GDH2" s="11"/>
      <c r="GDI2" s="11"/>
      <c r="GDJ2" s="11"/>
      <c r="GDK2" s="11"/>
      <c r="GDL2" s="11"/>
      <c r="GDM2" s="11"/>
      <c r="GDN2" s="11"/>
      <c r="GDO2" s="11"/>
      <c r="GDP2" s="11"/>
      <c r="GDQ2" s="11"/>
      <c r="GDR2" s="11"/>
      <c r="GDS2" s="11"/>
      <c r="GDT2" s="11"/>
      <c r="GDU2" s="11"/>
      <c r="GDV2" s="11"/>
      <c r="GDW2" s="11"/>
      <c r="GDX2" s="11"/>
      <c r="GDY2" s="11"/>
      <c r="GDZ2" s="11"/>
      <c r="GEA2" s="11"/>
      <c r="GEB2" s="11"/>
      <c r="GEC2" s="11"/>
      <c r="GED2" s="11"/>
      <c r="GEE2" s="11"/>
      <c r="GEF2" s="11"/>
      <c r="GEG2" s="11"/>
      <c r="GEH2" s="11"/>
      <c r="GEI2" s="11"/>
      <c r="GEJ2" s="11"/>
      <c r="GEK2" s="11"/>
      <c r="GEL2" s="11"/>
      <c r="GEM2" s="11"/>
      <c r="GEN2" s="11"/>
      <c r="GEO2" s="11"/>
      <c r="GEP2" s="11"/>
      <c r="GEQ2" s="11"/>
      <c r="GER2" s="11"/>
      <c r="GES2" s="11"/>
      <c r="GET2" s="11"/>
      <c r="GEU2" s="11"/>
      <c r="GEV2" s="11"/>
      <c r="GEW2" s="11"/>
      <c r="GEX2" s="11"/>
      <c r="GEY2" s="11"/>
      <c r="GEZ2" s="11"/>
      <c r="GFA2" s="11"/>
      <c r="GFB2" s="11"/>
      <c r="GFC2" s="11"/>
      <c r="GFD2" s="11"/>
      <c r="GFE2" s="11"/>
      <c r="GFF2" s="11"/>
      <c r="GFG2" s="11"/>
      <c r="GFH2" s="11"/>
      <c r="GFI2" s="11"/>
      <c r="GFJ2" s="11"/>
      <c r="GFK2" s="11"/>
      <c r="GFL2" s="11"/>
      <c r="GFM2" s="11"/>
      <c r="GFN2" s="11"/>
      <c r="GFO2" s="11"/>
      <c r="GFP2" s="11"/>
      <c r="GFQ2" s="11"/>
      <c r="GFR2" s="11"/>
      <c r="GFS2" s="11"/>
      <c r="GFT2" s="11"/>
      <c r="GFU2" s="11"/>
      <c r="GFV2" s="11"/>
      <c r="GFW2" s="11"/>
      <c r="GFX2" s="11"/>
      <c r="GFY2" s="11"/>
      <c r="GFZ2" s="11"/>
      <c r="GGA2" s="11"/>
      <c r="GGB2" s="11"/>
      <c r="GGC2" s="11"/>
      <c r="GGD2" s="11"/>
      <c r="GGE2" s="11"/>
      <c r="GGF2" s="11"/>
      <c r="GGG2" s="11"/>
      <c r="GGH2" s="11"/>
      <c r="GGI2" s="11"/>
      <c r="GGJ2" s="11"/>
      <c r="GGK2" s="11"/>
      <c r="GGL2" s="11"/>
      <c r="GGM2" s="11"/>
      <c r="GGN2" s="11"/>
      <c r="GGO2" s="11"/>
      <c r="GGP2" s="11"/>
      <c r="GGQ2" s="11"/>
      <c r="GGR2" s="11"/>
      <c r="GGS2" s="11"/>
      <c r="GGT2" s="11"/>
      <c r="GGU2" s="11"/>
      <c r="GGV2" s="11"/>
      <c r="GGW2" s="11"/>
      <c r="GGX2" s="11"/>
      <c r="GGY2" s="11"/>
      <c r="GGZ2" s="11"/>
      <c r="GHA2" s="11"/>
      <c r="GHB2" s="11"/>
      <c r="GHC2" s="11"/>
      <c r="GHD2" s="11"/>
      <c r="GHE2" s="11"/>
      <c r="GHF2" s="11"/>
      <c r="GHG2" s="11"/>
      <c r="GHH2" s="11"/>
      <c r="GHI2" s="11"/>
      <c r="GHJ2" s="11"/>
      <c r="GHK2" s="11"/>
      <c r="GHL2" s="11"/>
      <c r="GHM2" s="11"/>
      <c r="GHN2" s="11"/>
      <c r="GHO2" s="11"/>
      <c r="GHP2" s="11"/>
      <c r="GHQ2" s="11"/>
      <c r="GHR2" s="11"/>
      <c r="GHS2" s="11"/>
      <c r="GHT2" s="11"/>
      <c r="GHU2" s="11"/>
      <c r="GHV2" s="11"/>
      <c r="GHW2" s="11"/>
      <c r="GHX2" s="11"/>
      <c r="GHY2" s="11"/>
      <c r="GHZ2" s="11"/>
      <c r="GIA2" s="11"/>
      <c r="GIB2" s="11"/>
      <c r="GIC2" s="11"/>
      <c r="GID2" s="11"/>
      <c r="GIE2" s="11"/>
      <c r="GIF2" s="11"/>
      <c r="GIG2" s="11"/>
      <c r="GIH2" s="11"/>
      <c r="GII2" s="11"/>
      <c r="GIJ2" s="11"/>
      <c r="GIK2" s="11"/>
      <c r="GIL2" s="11"/>
      <c r="GIM2" s="11"/>
      <c r="GIN2" s="11"/>
      <c r="GIO2" s="11"/>
      <c r="GIP2" s="11"/>
      <c r="GIQ2" s="11"/>
      <c r="GIR2" s="11"/>
      <c r="GIS2" s="11"/>
      <c r="GIT2" s="11"/>
      <c r="GIU2" s="11"/>
      <c r="GIV2" s="11"/>
      <c r="GIW2" s="11"/>
      <c r="GIX2" s="11"/>
      <c r="GIY2" s="11"/>
      <c r="GIZ2" s="11"/>
      <c r="GJA2" s="11"/>
      <c r="GJB2" s="11"/>
      <c r="GJC2" s="11"/>
      <c r="GJD2" s="11"/>
      <c r="GJE2" s="11"/>
      <c r="GJF2" s="11"/>
      <c r="GJG2" s="11"/>
      <c r="GJH2" s="11"/>
      <c r="GJI2" s="11"/>
      <c r="GJJ2" s="11"/>
      <c r="GJK2" s="11"/>
      <c r="GJL2" s="11"/>
      <c r="GJM2" s="11"/>
      <c r="GJN2" s="11"/>
      <c r="GJO2" s="11"/>
      <c r="GJP2" s="11"/>
      <c r="GJQ2" s="11"/>
      <c r="GJR2" s="11"/>
      <c r="GJS2" s="11"/>
      <c r="GJT2" s="11"/>
      <c r="GJU2" s="11"/>
      <c r="GJV2" s="11"/>
      <c r="GJW2" s="11"/>
      <c r="GJX2" s="11"/>
      <c r="GJY2" s="11"/>
      <c r="GJZ2" s="11"/>
      <c r="GKA2" s="11"/>
      <c r="GKB2" s="11"/>
      <c r="GKC2" s="11"/>
      <c r="GKD2" s="11"/>
      <c r="GKE2" s="11"/>
      <c r="GKF2" s="11"/>
      <c r="GKG2" s="11"/>
      <c r="GKH2" s="11"/>
      <c r="GKI2" s="11"/>
      <c r="GKJ2" s="11"/>
      <c r="GKK2" s="11"/>
      <c r="GKL2" s="11"/>
      <c r="GKM2" s="11"/>
      <c r="GKN2" s="11"/>
      <c r="GKO2" s="11"/>
      <c r="GKP2" s="11"/>
      <c r="GKQ2" s="11"/>
      <c r="GKR2" s="11"/>
      <c r="GKS2" s="11"/>
      <c r="GKT2" s="11"/>
      <c r="GKU2" s="11"/>
      <c r="GKV2" s="11"/>
      <c r="GKW2" s="11"/>
      <c r="GKX2" s="11"/>
      <c r="GKY2" s="11"/>
      <c r="GKZ2" s="11"/>
      <c r="GLA2" s="11"/>
      <c r="GLB2" s="11"/>
      <c r="GLC2" s="11"/>
      <c r="GLD2" s="11"/>
      <c r="GLE2" s="11"/>
      <c r="GLF2" s="11"/>
      <c r="GLG2" s="11"/>
      <c r="GLH2" s="11"/>
      <c r="GLI2" s="11"/>
      <c r="GLJ2" s="11"/>
      <c r="GLK2" s="11"/>
      <c r="GLL2" s="11"/>
      <c r="GLM2" s="11"/>
      <c r="GLN2" s="11"/>
      <c r="GLO2" s="11"/>
      <c r="GLP2" s="11"/>
      <c r="GLQ2" s="11"/>
      <c r="GLR2" s="11"/>
      <c r="GLS2" s="11"/>
      <c r="GLT2" s="11"/>
      <c r="GLU2" s="11"/>
      <c r="GLV2" s="11"/>
      <c r="GLW2" s="11"/>
      <c r="GLX2" s="11"/>
      <c r="GLY2" s="11"/>
      <c r="GLZ2" s="11"/>
      <c r="GMA2" s="11"/>
      <c r="GMB2" s="11"/>
      <c r="GMC2" s="11"/>
      <c r="GMD2" s="11"/>
      <c r="GME2" s="11"/>
      <c r="GMF2" s="11"/>
      <c r="GMG2" s="11"/>
      <c r="GMH2" s="11"/>
      <c r="GMI2" s="11"/>
      <c r="GMJ2" s="11"/>
      <c r="GMK2" s="11"/>
      <c r="GML2" s="11"/>
      <c r="GMM2" s="11"/>
      <c r="GMN2" s="11"/>
      <c r="GMO2" s="11"/>
      <c r="GMP2" s="11"/>
      <c r="GMQ2" s="11"/>
      <c r="GMR2" s="11"/>
      <c r="GMS2" s="11"/>
      <c r="GMT2" s="11"/>
      <c r="GMU2" s="11"/>
      <c r="GMV2" s="11"/>
      <c r="GMW2" s="11"/>
      <c r="GMX2" s="11"/>
      <c r="GMY2" s="11"/>
      <c r="GMZ2" s="11"/>
      <c r="GNA2" s="11"/>
      <c r="GNB2" s="11"/>
      <c r="GNC2" s="11"/>
      <c r="GND2" s="11"/>
      <c r="GNE2" s="11"/>
      <c r="GNF2" s="11"/>
      <c r="GNG2" s="11"/>
      <c r="GNH2" s="11"/>
      <c r="GNI2" s="11"/>
      <c r="GNJ2" s="11"/>
      <c r="GNK2" s="11"/>
      <c r="GNL2" s="11"/>
      <c r="GNM2" s="11"/>
      <c r="GNN2" s="11"/>
      <c r="GNO2" s="11"/>
      <c r="GNP2" s="11"/>
      <c r="GNQ2" s="11"/>
      <c r="GNR2" s="11"/>
      <c r="GNS2" s="11"/>
      <c r="GNT2" s="11"/>
      <c r="GNU2" s="11"/>
      <c r="GNV2" s="11"/>
      <c r="GNW2" s="11"/>
      <c r="GNX2" s="11"/>
      <c r="GNY2" s="11"/>
      <c r="GNZ2" s="11"/>
      <c r="GOA2" s="11"/>
      <c r="GOB2" s="11"/>
      <c r="GOC2" s="11"/>
      <c r="GOD2" s="11"/>
      <c r="GOE2" s="11"/>
      <c r="GOF2" s="11"/>
      <c r="GOG2" s="11"/>
      <c r="GOH2" s="11"/>
      <c r="GOI2" s="11"/>
      <c r="GOJ2" s="11"/>
      <c r="GOK2" s="11"/>
      <c r="GOL2" s="11"/>
      <c r="GOM2" s="11"/>
      <c r="GON2" s="11"/>
      <c r="GOO2" s="11"/>
      <c r="GOP2" s="11"/>
      <c r="GOQ2" s="11"/>
      <c r="GOR2" s="11"/>
      <c r="GOS2" s="11"/>
      <c r="GOT2" s="11"/>
      <c r="GOU2" s="11"/>
      <c r="GOV2" s="11"/>
      <c r="GOW2" s="11"/>
      <c r="GOX2" s="11"/>
      <c r="GOY2" s="11"/>
      <c r="GOZ2" s="11"/>
      <c r="GPA2" s="11"/>
      <c r="GPB2" s="11"/>
      <c r="GPC2" s="11"/>
      <c r="GPD2" s="11"/>
      <c r="GPE2" s="11"/>
      <c r="GPF2" s="11"/>
      <c r="GPG2" s="11"/>
      <c r="GPH2" s="11"/>
      <c r="GPI2" s="11"/>
      <c r="GPJ2" s="11"/>
      <c r="GPK2" s="11"/>
      <c r="GPL2" s="11"/>
      <c r="GPM2" s="11"/>
      <c r="GPN2" s="11"/>
      <c r="GPO2" s="11"/>
      <c r="GPP2" s="11"/>
      <c r="GPQ2" s="11"/>
      <c r="GPR2" s="11"/>
      <c r="GPS2" s="11"/>
      <c r="GPT2" s="11"/>
      <c r="GPU2" s="11"/>
      <c r="GPV2" s="11"/>
      <c r="GPW2" s="11"/>
      <c r="GPX2" s="11"/>
      <c r="GPY2" s="11"/>
      <c r="GPZ2" s="11"/>
      <c r="GQA2" s="11"/>
      <c r="GQB2" s="11"/>
      <c r="GQC2" s="11"/>
      <c r="GQD2" s="11"/>
      <c r="GQE2" s="11"/>
      <c r="GQF2" s="11"/>
      <c r="GQG2" s="11"/>
      <c r="GQH2" s="11"/>
      <c r="GQI2" s="11"/>
      <c r="GQJ2" s="11"/>
      <c r="GQK2" s="11"/>
      <c r="GQL2" s="11"/>
      <c r="GQM2" s="11"/>
      <c r="GQN2" s="11"/>
      <c r="GQO2" s="11"/>
      <c r="GQP2" s="11"/>
      <c r="GQQ2" s="11"/>
      <c r="GQR2" s="11"/>
      <c r="GQS2" s="11"/>
      <c r="GQT2" s="11"/>
      <c r="GQU2" s="11"/>
      <c r="GQV2" s="11"/>
      <c r="GQW2" s="11"/>
      <c r="GQX2" s="11"/>
      <c r="GQY2" s="11"/>
      <c r="GQZ2" s="11"/>
      <c r="GRA2" s="11"/>
      <c r="GRB2" s="11"/>
      <c r="GRC2" s="11"/>
      <c r="GRD2" s="11"/>
      <c r="GRE2" s="11"/>
      <c r="GRF2" s="11"/>
      <c r="GRG2" s="11"/>
      <c r="GRH2" s="11"/>
      <c r="GRI2" s="11"/>
      <c r="GRJ2" s="11"/>
      <c r="GRK2" s="11"/>
      <c r="GRL2" s="11"/>
      <c r="GRM2" s="11"/>
      <c r="GRN2" s="11"/>
      <c r="GRO2" s="11"/>
      <c r="GRP2" s="11"/>
      <c r="GRQ2" s="11"/>
      <c r="GRR2" s="11"/>
      <c r="GRS2" s="11"/>
      <c r="GRT2" s="11"/>
      <c r="GRU2" s="11"/>
      <c r="GRV2" s="11"/>
      <c r="GRW2" s="11"/>
      <c r="GRX2" s="11"/>
      <c r="GRY2" s="11"/>
      <c r="GRZ2" s="11"/>
      <c r="GSA2" s="11"/>
      <c r="GSB2" s="11"/>
      <c r="GSC2" s="11"/>
      <c r="GSD2" s="11"/>
      <c r="GSE2" s="11"/>
      <c r="GSF2" s="11"/>
      <c r="GSG2" s="11"/>
      <c r="GSH2" s="11"/>
      <c r="GSI2" s="11"/>
      <c r="GSJ2" s="11"/>
      <c r="GSK2" s="11"/>
      <c r="GSL2" s="11"/>
      <c r="GSM2" s="11"/>
      <c r="GSN2" s="11"/>
      <c r="GSO2" s="11"/>
      <c r="GSP2" s="11"/>
      <c r="GSQ2" s="11"/>
      <c r="GSR2" s="11"/>
      <c r="GSS2" s="11"/>
      <c r="GST2" s="11"/>
      <c r="GSU2" s="11"/>
      <c r="GSV2" s="11"/>
      <c r="GSW2" s="11"/>
      <c r="GSX2" s="11"/>
      <c r="GSY2" s="11"/>
      <c r="GSZ2" s="11"/>
      <c r="GTA2" s="11"/>
      <c r="GTB2" s="11"/>
      <c r="GTC2" s="11"/>
      <c r="GTD2" s="11"/>
      <c r="GTE2" s="11"/>
      <c r="GTF2" s="11"/>
      <c r="GTG2" s="11"/>
      <c r="GTH2" s="11"/>
      <c r="GTI2" s="11"/>
      <c r="GTJ2" s="11"/>
      <c r="GTK2" s="11"/>
      <c r="GTL2" s="11"/>
      <c r="GTM2" s="11"/>
      <c r="GTN2" s="11"/>
      <c r="GTO2" s="11"/>
      <c r="GTP2" s="11"/>
      <c r="GTQ2" s="11"/>
      <c r="GTR2" s="11"/>
      <c r="GTS2" s="11"/>
      <c r="GTT2" s="11"/>
      <c r="GTU2" s="11"/>
      <c r="GTV2" s="11"/>
      <c r="GTW2" s="11"/>
      <c r="GTX2" s="11"/>
      <c r="GTY2" s="11"/>
      <c r="GTZ2" s="11"/>
      <c r="GUA2" s="11"/>
      <c r="GUB2" s="11"/>
      <c r="GUC2" s="11"/>
      <c r="GUD2" s="11"/>
      <c r="GUE2" s="11"/>
      <c r="GUF2" s="11"/>
      <c r="GUG2" s="11"/>
      <c r="GUH2" s="11"/>
      <c r="GUI2" s="11"/>
      <c r="GUJ2" s="11"/>
      <c r="GUK2" s="11"/>
      <c r="GUL2" s="11"/>
      <c r="GUM2" s="11"/>
      <c r="GUN2" s="11"/>
      <c r="GUO2" s="11"/>
      <c r="GUP2" s="11"/>
      <c r="GUQ2" s="11"/>
      <c r="GUR2" s="11"/>
      <c r="GUS2" s="11"/>
      <c r="GUT2" s="11"/>
      <c r="GUU2" s="11"/>
      <c r="GUV2" s="11"/>
      <c r="GUW2" s="11"/>
      <c r="GUX2" s="11"/>
      <c r="GUY2" s="11"/>
      <c r="GUZ2" s="11"/>
      <c r="GVA2" s="11"/>
      <c r="GVB2" s="11"/>
      <c r="GVC2" s="11"/>
      <c r="GVD2" s="11"/>
      <c r="GVE2" s="11"/>
      <c r="GVF2" s="11"/>
      <c r="GVG2" s="11"/>
      <c r="GVH2" s="11"/>
      <c r="GVI2" s="11"/>
      <c r="GVJ2" s="11"/>
      <c r="GVK2" s="11"/>
      <c r="GVL2" s="11"/>
      <c r="GVM2" s="11"/>
      <c r="GVN2" s="11"/>
      <c r="GVO2" s="11"/>
      <c r="GVP2" s="11"/>
      <c r="GVQ2" s="11"/>
      <c r="GVR2" s="11"/>
      <c r="GVS2" s="11"/>
      <c r="GVT2" s="11"/>
      <c r="GVU2" s="11"/>
      <c r="GVV2" s="11"/>
      <c r="GVW2" s="11"/>
      <c r="GVX2" s="11"/>
      <c r="GVY2" s="11"/>
      <c r="GVZ2" s="11"/>
      <c r="GWA2" s="11"/>
      <c r="GWB2" s="11"/>
      <c r="GWC2" s="11"/>
      <c r="GWD2" s="11"/>
      <c r="GWE2" s="11"/>
      <c r="GWF2" s="11"/>
      <c r="GWG2" s="11"/>
      <c r="GWH2" s="11"/>
      <c r="GWI2" s="11"/>
      <c r="GWJ2" s="11"/>
      <c r="GWK2" s="11"/>
      <c r="GWL2" s="11"/>
      <c r="GWM2" s="11"/>
      <c r="GWN2" s="11"/>
      <c r="GWO2" s="11"/>
      <c r="GWP2" s="11"/>
      <c r="GWQ2" s="11"/>
      <c r="GWR2" s="11"/>
      <c r="GWS2" s="11"/>
      <c r="GWT2" s="11"/>
      <c r="GWU2" s="11"/>
      <c r="GWV2" s="11"/>
      <c r="GWW2" s="11"/>
      <c r="GWX2" s="11"/>
      <c r="GWY2" s="11"/>
      <c r="GWZ2" s="11"/>
      <c r="GXA2" s="11"/>
      <c r="GXB2" s="11"/>
      <c r="GXC2" s="11"/>
      <c r="GXD2" s="11"/>
      <c r="GXE2" s="11"/>
      <c r="GXF2" s="11"/>
      <c r="GXG2" s="11"/>
      <c r="GXH2" s="11"/>
      <c r="GXI2" s="11"/>
      <c r="GXJ2" s="11"/>
      <c r="GXK2" s="11"/>
      <c r="GXL2" s="11"/>
      <c r="GXM2" s="11"/>
      <c r="GXN2" s="11"/>
      <c r="GXO2" s="11"/>
      <c r="GXP2" s="11"/>
      <c r="GXQ2" s="11"/>
      <c r="GXR2" s="11"/>
      <c r="GXS2" s="11"/>
      <c r="GXT2" s="11"/>
      <c r="GXU2" s="11"/>
      <c r="GXV2" s="11"/>
      <c r="GXW2" s="11"/>
      <c r="GXX2" s="11"/>
      <c r="GXY2" s="11"/>
      <c r="GXZ2" s="11"/>
      <c r="GYA2" s="11"/>
      <c r="GYB2" s="11"/>
      <c r="GYC2" s="11"/>
      <c r="GYD2" s="11"/>
      <c r="GYE2" s="11"/>
      <c r="GYF2" s="11"/>
      <c r="GYG2" s="11"/>
      <c r="GYH2" s="11"/>
      <c r="GYI2" s="11"/>
      <c r="GYJ2" s="11"/>
      <c r="GYK2" s="11"/>
      <c r="GYL2" s="11"/>
      <c r="GYM2" s="11"/>
      <c r="GYN2" s="11"/>
      <c r="GYO2" s="11"/>
      <c r="GYP2" s="11"/>
      <c r="GYQ2" s="11"/>
      <c r="GYR2" s="11"/>
      <c r="GYS2" s="11"/>
      <c r="GYT2" s="11"/>
      <c r="GYU2" s="11"/>
      <c r="GYV2" s="11"/>
      <c r="GYW2" s="11"/>
      <c r="GYX2" s="11"/>
      <c r="GYY2" s="11"/>
      <c r="GYZ2" s="11"/>
      <c r="GZA2" s="11"/>
      <c r="GZB2" s="11"/>
      <c r="GZC2" s="11"/>
      <c r="GZD2" s="11"/>
      <c r="GZE2" s="11"/>
      <c r="GZF2" s="11"/>
      <c r="GZG2" s="11"/>
      <c r="GZH2" s="11"/>
      <c r="GZI2" s="11"/>
      <c r="GZJ2" s="11"/>
      <c r="GZK2" s="11"/>
      <c r="GZL2" s="11"/>
      <c r="GZM2" s="11"/>
      <c r="GZN2" s="11"/>
      <c r="GZO2" s="11"/>
      <c r="GZP2" s="11"/>
      <c r="GZQ2" s="11"/>
      <c r="GZR2" s="11"/>
      <c r="GZS2" s="11"/>
      <c r="GZT2" s="11"/>
      <c r="GZU2" s="11"/>
      <c r="GZV2" s="11"/>
      <c r="GZW2" s="11"/>
      <c r="GZX2" s="11"/>
      <c r="GZY2" s="11"/>
      <c r="GZZ2" s="11"/>
      <c r="HAA2" s="11"/>
      <c r="HAB2" s="11"/>
      <c r="HAC2" s="11"/>
      <c r="HAD2" s="11"/>
      <c r="HAE2" s="11"/>
      <c r="HAF2" s="11"/>
      <c r="HAG2" s="11"/>
      <c r="HAH2" s="11"/>
      <c r="HAI2" s="11"/>
      <c r="HAJ2" s="11"/>
      <c r="HAK2" s="11"/>
      <c r="HAL2" s="11"/>
      <c r="HAM2" s="11"/>
      <c r="HAN2" s="11"/>
      <c r="HAO2" s="11"/>
      <c r="HAP2" s="11"/>
      <c r="HAQ2" s="11"/>
      <c r="HAR2" s="11"/>
      <c r="HAS2" s="11"/>
      <c r="HAT2" s="11"/>
      <c r="HAU2" s="11"/>
      <c r="HAV2" s="11"/>
      <c r="HAW2" s="11"/>
      <c r="HAX2" s="11"/>
      <c r="HAY2" s="11"/>
      <c r="HAZ2" s="11"/>
      <c r="HBA2" s="11"/>
      <c r="HBB2" s="11"/>
      <c r="HBC2" s="11"/>
      <c r="HBD2" s="11"/>
      <c r="HBE2" s="11"/>
      <c r="HBF2" s="11"/>
      <c r="HBG2" s="11"/>
      <c r="HBH2" s="11"/>
      <c r="HBI2" s="11"/>
      <c r="HBJ2" s="11"/>
      <c r="HBK2" s="11"/>
      <c r="HBL2" s="11"/>
      <c r="HBM2" s="11"/>
      <c r="HBN2" s="11"/>
      <c r="HBO2" s="11"/>
      <c r="HBP2" s="11"/>
      <c r="HBQ2" s="11"/>
      <c r="HBR2" s="11"/>
      <c r="HBS2" s="11"/>
      <c r="HBT2" s="11"/>
      <c r="HBU2" s="11"/>
      <c r="HBV2" s="11"/>
      <c r="HBW2" s="11"/>
      <c r="HBX2" s="11"/>
      <c r="HBY2" s="11"/>
      <c r="HBZ2" s="11"/>
      <c r="HCA2" s="11"/>
      <c r="HCB2" s="11"/>
      <c r="HCC2" s="11"/>
      <c r="HCD2" s="11"/>
      <c r="HCE2" s="11"/>
      <c r="HCF2" s="11"/>
      <c r="HCG2" s="11"/>
      <c r="HCH2" s="11"/>
      <c r="HCI2" s="11"/>
      <c r="HCJ2" s="11"/>
      <c r="HCK2" s="11"/>
      <c r="HCL2" s="11"/>
      <c r="HCM2" s="11"/>
      <c r="HCN2" s="11"/>
      <c r="HCO2" s="11"/>
      <c r="HCP2" s="11"/>
      <c r="HCQ2" s="11"/>
      <c r="HCR2" s="11"/>
      <c r="HCS2" s="11"/>
      <c r="HCT2" s="11"/>
      <c r="HCU2" s="11"/>
      <c r="HCV2" s="11"/>
      <c r="HCW2" s="11"/>
      <c r="HCX2" s="11"/>
      <c r="HCY2" s="11"/>
      <c r="HCZ2" s="11"/>
      <c r="HDA2" s="11"/>
      <c r="HDB2" s="11"/>
      <c r="HDC2" s="11"/>
      <c r="HDD2" s="11"/>
      <c r="HDE2" s="11"/>
      <c r="HDF2" s="11"/>
      <c r="HDG2" s="11"/>
      <c r="HDH2" s="11"/>
      <c r="HDI2" s="11"/>
      <c r="HDJ2" s="11"/>
      <c r="HDK2" s="11"/>
      <c r="HDL2" s="11"/>
      <c r="HDM2" s="11"/>
      <c r="HDN2" s="11"/>
      <c r="HDO2" s="11"/>
      <c r="HDP2" s="11"/>
      <c r="HDQ2" s="11"/>
      <c r="HDR2" s="11"/>
      <c r="HDS2" s="11"/>
      <c r="HDT2" s="11"/>
      <c r="HDU2" s="11"/>
      <c r="HDV2" s="11"/>
      <c r="HDW2" s="11"/>
      <c r="HDX2" s="11"/>
      <c r="HDY2" s="11"/>
      <c r="HDZ2" s="11"/>
      <c r="HEA2" s="11"/>
      <c r="HEB2" s="11"/>
      <c r="HEC2" s="11"/>
      <c r="HED2" s="11"/>
      <c r="HEE2" s="11"/>
      <c r="HEF2" s="11"/>
      <c r="HEG2" s="11"/>
      <c r="HEH2" s="11"/>
      <c r="HEI2" s="11"/>
      <c r="HEJ2" s="11"/>
      <c r="HEK2" s="11"/>
      <c r="HEL2" s="11"/>
      <c r="HEM2" s="11"/>
      <c r="HEN2" s="11"/>
      <c r="HEO2" s="11"/>
      <c r="HEP2" s="11"/>
      <c r="HEQ2" s="11"/>
      <c r="HER2" s="11"/>
      <c r="HES2" s="11"/>
      <c r="HET2" s="11"/>
      <c r="HEU2" s="11"/>
      <c r="HEV2" s="11"/>
      <c r="HEW2" s="11"/>
      <c r="HEX2" s="11"/>
      <c r="HEY2" s="11"/>
      <c r="HEZ2" s="11"/>
      <c r="HFA2" s="11"/>
      <c r="HFB2" s="11"/>
      <c r="HFC2" s="11"/>
      <c r="HFD2" s="11"/>
      <c r="HFE2" s="11"/>
      <c r="HFF2" s="11"/>
      <c r="HFG2" s="11"/>
      <c r="HFH2" s="11"/>
      <c r="HFI2" s="11"/>
      <c r="HFJ2" s="11"/>
      <c r="HFK2" s="11"/>
      <c r="HFL2" s="11"/>
      <c r="HFM2" s="11"/>
      <c r="HFN2" s="11"/>
      <c r="HFO2" s="11"/>
      <c r="HFP2" s="11"/>
      <c r="HFQ2" s="11"/>
      <c r="HFR2" s="11"/>
      <c r="HFS2" s="11"/>
      <c r="HFT2" s="11"/>
      <c r="HFU2" s="11"/>
      <c r="HFV2" s="11"/>
      <c r="HFW2" s="11"/>
      <c r="HFX2" s="11"/>
      <c r="HFY2" s="11"/>
      <c r="HFZ2" s="11"/>
      <c r="HGA2" s="11"/>
      <c r="HGB2" s="11"/>
      <c r="HGC2" s="11"/>
      <c r="HGD2" s="11"/>
      <c r="HGE2" s="11"/>
      <c r="HGF2" s="11"/>
      <c r="HGG2" s="11"/>
      <c r="HGH2" s="11"/>
      <c r="HGI2" s="11"/>
      <c r="HGJ2" s="11"/>
      <c r="HGK2" s="11"/>
      <c r="HGL2" s="11"/>
      <c r="HGM2" s="11"/>
      <c r="HGN2" s="11"/>
      <c r="HGO2" s="11"/>
      <c r="HGP2" s="11"/>
      <c r="HGQ2" s="11"/>
      <c r="HGR2" s="11"/>
      <c r="HGS2" s="11"/>
      <c r="HGT2" s="11"/>
      <c r="HGU2" s="11"/>
      <c r="HGV2" s="11"/>
      <c r="HGW2" s="11"/>
      <c r="HGX2" s="11"/>
      <c r="HGY2" s="11"/>
      <c r="HGZ2" s="11"/>
      <c r="HHA2" s="11"/>
      <c r="HHB2" s="11"/>
      <c r="HHC2" s="11"/>
      <c r="HHD2" s="11"/>
      <c r="HHE2" s="11"/>
      <c r="HHF2" s="11"/>
      <c r="HHG2" s="11"/>
      <c r="HHH2" s="11"/>
      <c r="HHI2" s="11"/>
      <c r="HHJ2" s="11"/>
      <c r="HHK2" s="11"/>
      <c r="HHL2" s="11"/>
      <c r="HHM2" s="11"/>
      <c r="HHN2" s="11"/>
      <c r="HHO2" s="11"/>
      <c r="HHP2" s="11"/>
      <c r="HHQ2" s="11"/>
      <c r="HHR2" s="11"/>
      <c r="HHS2" s="11"/>
      <c r="HHT2" s="11"/>
      <c r="HHU2" s="11"/>
      <c r="HHV2" s="11"/>
      <c r="HHW2" s="11"/>
      <c r="HHX2" s="11"/>
      <c r="HHY2" s="11"/>
      <c r="HHZ2" s="11"/>
      <c r="HIA2" s="11"/>
      <c r="HIB2" s="11"/>
      <c r="HIC2" s="11"/>
      <c r="HID2" s="11"/>
      <c r="HIE2" s="11"/>
      <c r="HIF2" s="11"/>
      <c r="HIG2" s="11"/>
      <c r="HIH2" s="11"/>
      <c r="HII2" s="11"/>
      <c r="HIJ2" s="11"/>
      <c r="HIK2" s="11"/>
      <c r="HIL2" s="11"/>
      <c r="HIM2" s="11"/>
      <c r="HIN2" s="11"/>
      <c r="HIO2" s="11"/>
      <c r="HIP2" s="11"/>
      <c r="HIQ2" s="11"/>
      <c r="HIR2" s="11"/>
      <c r="HIS2" s="11"/>
      <c r="HIT2" s="11"/>
      <c r="HIU2" s="11"/>
      <c r="HIV2" s="11"/>
      <c r="HIW2" s="11"/>
      <c r="HIX2" s="11"/>
      <c r="HIY2" s="11"/>
      <c r="HIZ2" s="11"/>
      <c r="HJA2" s="11"/>
      <c r="HJB2" s="11"/>
      <c r="HJC2" s="11"/>
      <c r="HJD2" s="11"/>
      <c r="HJE2" s="11"/>
      <c r="HJF2" s="11"/>
      <c r="HJG2" s="11"/>
      <c r="HJH2" s="11"/>
      <c r="HJI2" s="11"/>
      <c r="HJJ2" s="11"/>
      <c r="HJK2" s="11"/>
      <c r="HJL2" s="11"/>
      <c r="HJM2" s="11"/>
      <c r="HJN2" s="11"/>
      <c r="HJO2" s="11"/>
      <c r="HJP2" s="11"/>
      <c r="HJQ2" s="11"/>
      <c r="HJR2" s="11"/>
      <c r="HJS2" s="11"/>
      <c r="HJT2" s="11"/>
      <c r="HJU2" s="11"/>
      <c r="HJV2" s="11"/>
      <c r="HJW2" s="11"/>
      <c r="HJX2" s="11"/>
      <c r="HJY2" s="11"/>
      <c r="HJZ2" s="11"/>
      <c r="HKA2" s="11"/>
      <c r="HKB2" s="11"/>
      <c r="HKC2" s="11"/>
      <c r="HKD2" s="11"/>
      <c r="HKE2" s="11"/>
      <c r="HKF2" s="11"/>
      <c r="HKG2" s="11"/>
      <c r="HKH2" s="11"/>
      <c r="HKI2" s="11"/>
      <c r="HKJ2" s="11"/>
      <c r="HKK2" s="11"/>
      <c r="HKL2" s="11"/>
      <c r="HKM2" s="11"/>
      <c r="HKN2" s="11"/>
      <c r="HKO2" s="11"/>
      <c r="HKP2" s="11"/>
      <c r="HKQ2" s="11"/>
      <c r="HKR2" s="11"/>
      <c r="HKS2" s="11"/>
      <c r="HKT2" s="11"/>
      <c r="HKU2" s="11"/>
      <c r="HKV2" s="11"/>
      <c r="HKW2" s="11"/>
      <c r="HKX2" s="11"/>
      <c r="HKY2" s="11"/>
      <c r="HKZ2" s="11"/>
      <c r="HLA2" s="11"/>
      <c r="HLB2" s="11"/>
      <c r="HLC2" s="11"/>
      <c r="HLD2" s="11"/>
      <c r="HLE2" s="11"/>
      <c r="HLF2" s="11"/>
      <c r="HLG2" s="11"/>
      <c r="HLH2" s="11"/>
      <c r="HLI2" s="11"/>
      <c r="HLJ2" s="11"/>
      <c r="HLK2" s="11"/>
      <c r="HLL2" s="11"/>
      <c r="HLM2" s="11"/>
      <c r="HLN2" s="11"/>
      <c r="HLO2" s="11"/>
      <c r="HLP2" s="11"/>
      <c r="HLQ2" s="11"/>
      <c r="HLR2" s="11"/>
      <c r="HLS2" s="11"/>
      <c r="HLT2" s="11"/>
      <c r="HLU2" s="11"/>
      <c r="HLV2" s="11"/>
      <c r="HLW2" s="11"/>
      <c r="HLX2" s="11"/>
      <c r="HLY2" s="11"/>
      <c r="HLZ2" s="11"/>
      <c r="HMA2" s="11"/>
      <c r="HMB2" s="11"/>
      <c r="HMC2" s="11"/>
      <c r="HMD2" s="11"/>
      <c r="HME2" s="11"/>
      <c r="HMF2" s="11"/>
      <c r="HMG2" s="11"/>
      <c r="HMH2" s="11"/>
      <c r="HMI2" s="11"/>
      <c r="HMJ2" s="11"/>
      <c r="HMK2" s="11"/>
      <c r="HML2" s="11"/>
      <c r="HMM2" s="11"/>
      <c r="HMN2" s="11"/>
      <c r="HMO2" s="11"/>
      <c r="HMP2" s="11"/>
      <c r="HMQ2" s="11"/>
      <c r="HMR2" s="11"/>
      <c r="HMS2" s="11"/>
      <c r="HMT2" s="11"/>
      <c r="HMU2" s="11"/>
      <c r="HMV2" s="11"/>
      <c r="HMW2" s="11"/>
      <c r="HMX2" s="11"/>
      <c r="HMY2" s="11"/>
      <c r="HMZ2" s="11"/>
      <c r="HNA2" s="11"/>
      <c r="HNB2" s="11"/>
      <c r="HNC2" s="11"/>
      <c r="HND2" s="11"/>
      <c r="HNE2" s="11"/>
      <c r="HNF2" s="11"/>
      <c r="HNG2" s="11"/>
      <c r="HNH2" s="11"/>
      <c r="HNI2" s="11"/>
      <c r="HNJ2" s="11"/>
      <c r="HNK2" s="11"/>
      <c r="HNL2" s="11"/>
      <c r="HNM2" s="11"/>
      <c r="HNN2" s="11"/>
      <c r="HNO2" s="11"/>
      <c r="HNP2" s="11"/>
      <c r="HNQ2" s="11"/>
      <c r="HNR2" s="11"/>
      <c r="HNS2" s="11"/>
      <c r="HNT2" s="11"/>
      <c r="HNU2" s="11"/>
      <c r="HNV2" s="11"/>
      <c r="HNW2" s="11"/>
      <c r="HNX2" s="11"/>
      <c r="HNY2" s="11"/>
      <c r="HNZ2" s="11"/>
      <c r="HOA2" s="11"/>
      <c r="HOB2" s="11"/>
      <c r="HOC2" s="11"/>
      <c r="HOD2" s="11"/>
      <c r="HOE2" s="11"/>
      <c r="HOF2" s="11"/>
      <c r="HOG2" s="11"/>
      <c r="HOH2" s="11"/>
      <c r="HOI2" s="11"/>
      <c r="HOJ2" s="11"/>
      <c r="HOK2" s="11"/>
      <c r="HOL2" s="11"/>
      <c r="HOM2" s="11"/>
      <c r="HON2" s="11"/>
      <c r="HOO2" s="11"/>
      <c r="HOP2" s="11"/>
      <c r="HOQ2" s="11"/>
      <c r="HOR2" s="11"/>
      <c r="HOS2" s="11"/>
      <c r="HOT2" s="11"/>
      <c r="HOU2" s="11"/>
      <c r="HOV2" s="11"/>
      <c r="HOW2" s="11"/>
      <c r="HOX2" s="11"/>
      <c r="HOY2" s="11"/>
      <c r="HOZ2" s="11"/>
      <c r="HPA2" s="11"/>
      <c r="HPB2" s="11"/>
      <c r="HPC2" s="11"/>
      <c r="HPD2" s="11"/>
      <c r="HPE2" s="11"/>
      <c r="HPF2" s="11"/>
      <c r="HPG2" s="11"/>
      <c r="HPH2" s="11"/>
      <c r="HPI2" s="11"/>
      <c r="HPJ2" s="11"/>
      <c r="HPK2" s="11"/>
      <c r="HPL2" s="11"/>
      <c r="HPM2" s="11"/>
      <c r="HPN2" s="11"/>
      <c r="HPO2" s="11"/>
      <c r="HPP2" s="11"/>
      <c r="HPQ2" s="11"/>
      <c r="HPR2" s="11"/>
      <c r="HPS2" s="11"/>
      <c r="HPT2" s="11"/>
      <c r="HPU2" s="11"/>
      <c r="HPV2" s="11"/>
      <c r="HPW2" s="11"/>
      <c r="HPX2" s="11"/>
      <c r="HPY2" s="11"/>
      <c r="HPZ2" s="11"/>
      <c r="HQA2" s="11"/>
      <c r="HQB2" s="11"/>
      <c r="HQC2" s="11"/>
      <c r="HQD2" s="11"/>
      <c r="HQE2" s="11"/>
      <c r="HQF2" s="11"/>
      <c r="HQG2" s="11"/>
      <c r="HQH2" s="11"/>
      <c r="HQI2" s="11"/>
      <c r="HQJ2" s="11"/>
      <c r="HQK2" s="11"/>
      <c r="HQL2" s="11"/>
      <c r="HQM2" s="11"/>
      <c r="HQN2" s="11"/>
      <c r="HQO2" s="11"/>
      <c r="HQP2" s="11"/>
      <c r="HQQ2" s="11"/>
      <c r="HQR2" s="11"/>
      <c r="HQS2" s="11"/>
      <c r="HQT2" s="11"/>
      <c r="HQU2" s="11"/>
      <c r="HQV2" s="11"/>
      <c r="HQW2" s="11"/>
      <c r="HQX2" s="11"/>
      <c r="HQY2" s="11"/>
      <c r="HQZ2" s="11"/>
      <c r="HRA2" s="11"/>
      <c r="HRB2" s="11"/>
      <c r="HRC2" s="11"/>
      <c r="HRD2" s="11"/>
      <c r="HRE2" s="11"/>
      <c r="HRF2" s="11"/>
      <c r="HRG2" s="11"/>
      <c r="HRH2" s="11"/>
      <c r="HRI2" s="11"/>
      <c r="HRJ2" s="11"/>
      <c r="HRK2" s="11"/>
      <c r="HRL2" s="11"/>
      <c r="HRM2" s="11"/>
      <c r="HRN2" s="11"/>
      <c r="HRO2" s="11"/>
      <c r="HRP2" s="11"/>
      <c r="HRQ2" s="11"/>
      <c r="HRR2" s="11"/>
      <c r="HRS2" s="11"/>
      <c r="HRT2" s="11"/>
      <c r="HRU2" s="11"/>
      <c r="HRV2" s="11"/>
      <c r="HRW2" s="11"/>
      <c r="HRX2" s="11"/>
      <c r="HRY2" s="11"/>
      <c r="HRZ2" s="11"/>
      <c r="HSA2" s="11"/>
      <c r="HSB2" s="11"/>
      <c r="HSC2" s="11"/>
      <c r="HSD2" s="11"/>
      <c r="HSE2" s="11"/>
      <c r="HSF2" s="11"/>
      <c r="HSG2" s="11"/>
      <c r="HSH2" s="11"/>
      <c r="HSI2" s="11"/>
      <c r="HSJ2" s="11"/>
      <c r="HSK2" s="11"/>
      <c r="HSL2" s="11"/>
      <c r="HSM2" s="11"/>
      <c r="HSN2" s="11"/>
      <c r="HSO2" s="11"/>
      <c r="HSP2" s="11"/>
      <c r="HSQ2" s="11"/>
      <c r="HSR2" s="11"/>
      <c r="HSS2" s="11"/>
      <c r="HST2" s="11"/>
      <c r="HSU2" s="11"/>
      <c r="HSV2" s="11"/>
      <c r="HSW2" s="11"/>
      <c r="HSX2" s="11"/>
      <c r="HSY2" s="11"/>
      <c r="HSZ2" s="11"/>
      <c r="HTA2" s="11"/>
      <c r="HTB2" s="11"/>
      <c r="HTC2" s="11"/>
      <c r="HTD2" s="11"/>
      <c r="HTE2" s="11"/>
      <c r="HTF2" s="11"/>
      <c r="HTG2" s="11"/>
      <c r="HTH2" s="11"/>
      <c r="HTI2" s="11"/>
      <c r="HTJ2" s="11"/>
      <c r="HTK2" s="11"/>
      <c r="HTL2" s="11"/>
      <c r="HTM2" s="11"/>
      <c r="HTN2" s="11"/>
      <c r="HTO2" s="11"/>
      <c r="HTP2" s="11"/>
      <c r="HTQ2" s="11"/>
      <c r="HTR2" s="11"/>
      <c r="HTS2" s="11"/>
      <c r="HTT2" s="11"/>
      <c r="HTU2" s="11"/>
      <c r="HTV2" s="11"/>
      <c r="HTW2" s="11"/>
      <c r="HTX2" s="11"/>
      <c r="HTY2" s="11"/>
      <c r="HTZ2" s="11"/>
      <c r="HUA2" s="11"/>
      <c r="HUB2" s="11"/>
      <c r="HUC2" s="11"/>
      <c r="HUD2" s="11"/>
      <c r="HUE2" s="11"/>
      <c r="HUF2" s="11"/>
      <c r="HUG2" s="11"/>
      <c r="HUH2" s="11"/>
      <c r="HUI2" s="11"/>
      <c r="HUJ2" s="11"/>
      <c r="HUK2" s="11"/>
      <c r="HUL2" s="11"/>
      <c r="HUM2" s="11"/>
      <c r="HUN2" s="11"/>
      <c r="HUO2" s="11"/>
      <c r="HUP2" s="11"/>
      <c r="HUQ2" s="11"/>
      <c r="HUR2" s="11"/>
      <c r="HUS2" s="11"/>
      <c r="HUT2" s="11"/>
      <c r="HUU2" s="11"/>
      <c r="HUV2" s="11"/>
      <c r="HUW2" s="11"/>
      <c r="HUX2" s="11"/>
      <c r="HUY2" s="11"/>
      <c r="HUZ2" s="11"/>
      <c r="HVA2" s="11"/>
      <c r="HVB2" s="11"/>
      <c r="HVC2" s="11"/>
      <c r="HVD2" s="11"/>
      <c r="HVE2" s="11"/>
      <c r="HVF2" s="11"/>
      <c r="HVG2" s="11"/>
      <c r="HVH2" s="11"/>
      <c r="HVI2" s="11"/>
      <c r="HVJ2" s="11"/>
      <c r="HVK2" s="11"/>
      <c r="HVL2" s="11"/>
      <c r="HVM2" s="11"/>
      <c r="HVN2" s="11"/>
      <c r="HVO2" s="11"/>
      <c r="HVP2" s="11"/>
      <c r="HVQ2" s="11"/>
      <c r="HVR2" s="11"/>
      <c r="HVS2" s="11"/>
      <c r="HVT2" s="11"/>
      <c r="HVU2" s="11"/>
      <c r="HVV2" s="11"/>
      <c r="HVW2" s="11"/>
      <c r="HVX2" s="11"/>
      <c r="HVY2" s="11"/>
      <c r="HVZ2" s="11"/>
      <c r="HWA2" s="11"/>
      <c r="HWB2" s="11"/>
      <c r="HWC2" s="11"/>
      <c r="HWD2" s="11"/>
      <c r="HWE2" s="11"/>
      <c r="HWF2" s="11"/>
      <c r="HWG2" s="11"/>
      <c r="HWH2" s="11"/>
      <c r="HWI2" s="11"/>
      <c r="HWJ2" s="11"/>
      <c r="HWK2" s="11"/>
      <c r="HWL2" s="11"/>
      <c r="HWM2" s="11"/>
      <c r="HWN2" s="11"/>
      <c r="HWO2" s="11"/>
      <c r="HWP2" s="11"/>
      <c r="HWQ2" s="11"/>
      <c r="HWR2" s="11"/>
      <c r="HWS2" s="11"/>
      <c r="HWT2" s="11"/>
      <c r="HWU2" s="11"/>
      <c r="HWV2" s="11"/>
      <c r="HWW2" s="11"/>
      <c r="HWX2" s="11"/>
      <c r="HWY2" s="11"/>
      <c r="HWZ2" s="11"/>
      <c r="HXA2" s="11"/>
      <c r="HXB2" s="11"/>
      <c r="HXC2" s="11"/>
      <c r="HXD2" s="11"/>
      <c r="HXE2" s="11"/>
      <c r="HXF2" s="11"/>
      <c r="HXG2" s="11"/>
      <c r="HXH2" s="11"/>
      <c r="HXI2" s="11"/>
      <c r="HXJ2" s="11"/>
      <c r="HXK2" s="11"/>
      <c r="HXL2" s="11"/>
      <c r="HXM2" s="11"/>
      <c r="HXN2" s="11"/>
      <c r="HXO2" s="11"/>
      <c r="HXP2" s="11"/>
      <c r="HXQ2" s="11"/>
      <c r="HXR2" s="11"/>
      <c r="HXS2" s="11"/>
      <c r="HXT2" s="11"/>
      <c r="HXU2" s="11"/>
      <c r="HXV2" s="11"/>
      <c r="HXW2" s="11"/>
      <c r="HXX2" s="11"/>
      <c r="HXY2" s="11"/>
      <c r="HXZ2" s="11"/>
      <c r="HYA2" s="11"/>
      <c r="HYB2" s="11"/>
      <c r="HYC2" s="11"/>
      <c r="HYD2" s="11"/>
      <c r="HYE2" s="11"/>
      <c r="HYF2" s="11"/>
      <c r="HYG2" s="11"/>
      <c r="HYH2" s="11"/>
      <c r="HYI2" s="11"/>
      <c r="HYJ2" s="11"/>
      <c r="HYK2" s="11"/>
      <c r="HYL2" s="11"/>
      <c r="HYM2" s="11"/>
      <c r="HYN2" s="11"/>
      <c r="HYO2" s="11"/>
      <c r="HYP2" s="11"/>
      <c r="HYQ2" s="11"/>
      <c r="HYR2" s="11"/>
      <c r="HYS2" s="11"/>
      <c r="HYT2" s="11"/>
      <c r="HYU2" s="11"/>
      <c r="HYV2" s="11"/>
      <c r="HYW2" s="11"/>
      <c r="HYX2" s="11"/>
      <c r="HYY2" s="11"/>
      <c r="HYZ2" s="11"/>
      <c r="HZA2" s="11"/>
      <c r="HZB2" s="11"/>
      <c r="HZC2" s="11"/>
      <c r="HZD2" s="11"/>
      <c r="HZE2" s="11"/>
      <c r="HZF2" s="11"/>
      <c r="HZG2" s="11"/>
      <c r="HZH2" s="11"/>
      <c r="HZI2" s="11"/>
      <c r="HZJ2" s="11"/>
      <c r="HZK2" s="11"/>
      <c r="HZL2" s="11"/>
      <c r="HZM2" s="11"/>
      <c r="HZN2" s="11"/>
      <c r="HZO2" s="11"/>
      <c r="HZP2" s="11"/>
      <c r="HZQ2" s="11"/>
      <c r="HZR2" s="11"/>
      <c r="HZS2" s="11"/>
      <c r="HZT2" s="11"/>
      <c r="HZU2" s="11"/>
      <c r="HZV2" s="11"/>
      <c r="HZW2" s="11"/>
      <c r="HZX2" s="11"/>
      <c r="HZY2" s="11"/>
      <c r="HZZ2" s="11"/>
      <c r="IAA2" s="11"/>
      <c r="IAB2" s="11"/>
      <c r="IAC2" s="11"/>
      <c r="IAD2" s="11"/>
      <c r="IAE2" s="11"/>
      <c r="IAF2" s="11"/>
      <c r="IAG2" s="11"/>
      <c r="IAH2" s="11"/>
      <c r="IAI2" s="11"/>
      <c r="IAJ2" s="11"/>
      <c r="IAK2" s="11"/>
      <c r="IAL2" s="11"/>
      <c r="IAM2" s="11"/>
      <c r="IAN2" s="11"/>
      <c r="IAO2" s="11"/>
      <c r="IAP2" s="11"/>
      <c r="IAQ2" s="11"/>
      <c r="IAR2" s="11"/>
      <c r="IAS2" s="11"/>
      <c r="IAT2" s="11"/>
      <c r="IAU2" s="11"/>
      <c r="IAV2" s="11"/>
      <c r="IAW2" s="11"/>
      <c r="IAX2" s="11"/>
      <c r="IAY2" s="11"/>
      <c r="IAZ2" s="11"/>
      <c r="IBA2" s="11"/>
      <c r="IBB2" s="11"/>
      <c r="IBC2" s="11"/>
      <c r="IBD2" s="11"/>
      <c r="IBE2" s="11"/>
      <c r="IBF2" s="11"/>
      <c r="IBG2" s="11"/>
      <c r="IBH2" s="11"/>
      <c r="IBI2" s="11"/>
      <c r="IBJ2" s="11"/>
      <c r="IBK2" s="11"/>
      <c r="IBL2" s="11"/>
      <c r="IBM2" s="11"/>
      <c r="IBN2" s="11"/>
      <c r="IBO2" s="11"/>
      <c r="IBP2" s="11"/>
      <c r="IBQ2" s="11"/>
      <c r="IBR2" s="11"/>
      <c r="IBS2" s="11"/>
      <c r="IBT2" s="11"/>
      <c r="IBU2" s="11"/>
      <c r="IBV2" s="11"/>
      <c r="IBW2" s="11"/>
      <c r="IBX2" s="11"/>
      <c r="IBY2" s="11"/>
      <c r="IBZ2" s="11"/>
      <c r="ICA2" s="11"/>
      <c r="ICB2" s="11"/>
      <c r="ICC2" s="11"/>
      <c r="ICD2" s="11"/>
      <c r="ICE2" s="11"/>
      <c r="ICF2" s="11"/>
      <c r="ICG2" s="11"/>
      <c r="ICH2" s="11"/>
      <c r="ICI2" s="11"/>
      <c r="ICJ2" s="11"/>
      <c r="ICK2" s="11"/>
      <c r="ICL2" s="11"/>
      <c r="ICM2" s="11"/>
      <c r="ICN2" s="11"/>
      <c r="ICO2" s="11"/>
      <c r="ICP2" s="11"/>
      <c r="ICQ2" s="11"/>
      <c r="ICR2" s="11"/>
      <c r="ICS2" s="11"/>
      <c r="ICT2" s="11"/>
      <c r="ICU2" s="11"/>
      <c r="ICV2" s="11"/>
      <c r="ICW2" s="11"/>
      <c r="ICX2" s="11"/>
      <c r="ICY2" s="11"/>
      <c r="ICZ2" s="11"/>
      <c r="IDA2" s="11"/>
      <c r="IDB2" s="11"/>
      <c r="IDC2" s="11"/>
      <c r="IDD2" s="11"/>
      <c r="IDE2" s="11"/>
      <c r="IDF2" s="11"/>
      <c r="IDG2" s="11"/>
      <c r="IDH2" s="11"/>
      <c r="IDI2" s="11"/>
      <c r="IDJ2" s="11"/>
      <c r="IDK2" s="11"/>
      <c r="IDL2" s="11"/>
      <c r="IDM2" s="11"/>
      <c r="IDN2" s="11"/>
      <c r="IDO2" s="11"/>
      <c r="IDP2" s="11"/>
      <c r="IDQ2" s="11"/>
      <c r="IDR2" s="11"/>
      <c r="IDS2" s="11"/>
      <c r="IDT2" s="11"/>
      <c r="IDU2" s="11"/>
      <c r="IDV2" s="11"/>
      <c r="IDW2" s="11"/>
      <c r="IDX2" s="11"/>
      <c r="IDY2" s="11"/>
      <c r="IDZ2" s="11"/>
      <c r="IEA2" s="11"/>
      <c r="IEB2" s="11"/>
      <c r="IEC2" s="11"/>
      <c r="IED2" s="11"/>
      <c r="IEE2" s="11"/>
      <c r="IEF2" s="11"/>
      <c r="IEG2" s="11"/>
      <c r="IEH2" s="11"/>
      <c r="IEI2" s="11"/>
      <c r="IEJ2" s="11"/>
      <c r="IEK2" s="11"/>
      <c r="IEL2" s="11"/>
      <c r="IEM2" s="11"/>
      <c r="IEN2" s="11"/>
      <c r="IEO2" s="11"/>
      <c r="IEP2" s="11"/>
      <c r="IEQ2" s="11"/>
      <c r="IER2" s="11"/>
      <c r="IES2" s="11"/>
      <c r="IET2" s="11"/>
      <c r="IEU2" s="11"/>
      <c r="IEV2" s="11"/>
      <c r="IEW2" s="11"/>
      <c r="IEX2" s="11"/>
      <c r="IEY2" s="11"/>
      <c r="IEZ2" s="11"/>
      <c r="IFA2" s="11"/>
      <c r="IFB2" s="11"/>
      <c r="IFC2" s="11"/>
      <c r="IFD2" s="11"/>
      <c r="IFE2" s="11"/>
      <c r="IFF2" s="11"/>
      <c r="IFG2" s="11"/>
      <c r="IFH2" s="11"/>
      <c r="IFI2" s="11"/>
      <c r="IFJ2" s="11"/>
      <c r="IFK2" s="11"/>
      <c r="IFL2" s="11"/>
      <c r="IFM2" s="11"/>
      <c r="IFN2" s="11"/>
      <c r="IFO2" s="11"/>
      <c r="IFP2" s="11"/>
      <c r="IFQ2" s="11"/>
      <c r="IFR2" s="11"/>
      <c r="IFS2" s="11"/>
      <c r="IFT2" s="11"/>
      <c r="IFU2" s="11"/>
      <c r="IFV2" s="11"/>
      <c r="IFW2" s="11"/>
      <c r="IFX2" s="11"/>
      <c r="IFY2" s="11"/>
      <c r="IFZ2" s="11"/>
      <c r="IGA2" s="11"/>
      <c r="IGB2" s="11"/>
      <c r="IGC2" s="11"/>
      <c r="IGD2" s="11"/>
      <c r="IGE2" s="11"/>
      <c r="IGF2" s="11"/>
      <c r="IGG2" s="11"/>
      <c r="IGH2" s="11"/>
      <c r="IGI2" s="11"/>
      <c r="IGJ2" s="11"/>
      <c r="IGK2" s="11"/>
      <c r="IGL2" s="11"/>
      <c r="IGM2" s="11"/>
      <c r="IGN2" s="11"/>
      <c r="IGO2" s="11"/>
      <c r="IGP2" s="11"/>
      <c r="IGQ2" s="11"/>
      <c r="IGR2" s="11"/>
      <c r="IGS2" s="11"/>
      <c r="IGT2" s="11"/>
      <c r="IGU2" s="11"/>
      <c r="IGV2" s="11"/>
      <c r="IGW2" s="11"/>
      <c r="IGX2" s="11"/>
      <c r="IGY2" s="11"/>
      <c r="IGZ2" s="11"/>
      <c r="IHA2" s="11"/>
      <c r="IHB2" s="11"/>
      <c r="IHC2" s="11"/>
      <c r="IHD2" s="11"/>
      <c r="IHE2" s="11"/>
      <c r="IHF2" s="11"/>
      <c r="IHG2" s="11"/>
      <c r="IHH2" s="11"/>
      <c r="IHI2" s="11"/>
      <c r="IHJ2" s="11"/>
      <c r="IHK2" s="11"/>
      <c r="IHL2" s="11"/>
      <c r="IHM2" s="11"/>
      <c r="IHN2" s="11"/>
      <c r="IHO2" s="11"/>
      <c r="IHP2" s="11"/>
      <c r="IHQ2" s="11"/>
      <c r="IHR2" s="11"/>
      <c r="IHS2" s="11"/>
      <c r="IHT2" s="11"/>
      <c r="IHU2" s="11"/>
      <c r="IHV2" s="11"/>
      <c r="IHW2" s="11"/>
      <c r="IHX2" s="11"/>
      <c r="IHY2" s="11"/>
      <c r="IHZ2" s="11"/>
      <c r="IIA2" s="11"/>
      <c r="IIB2" s="11"/>
      <c r="IIC2" s="11"/>
      <c r="IID2" s="11"/>
      <c r="IIE2" s="11"/>
      <c r="IIF2" s="11"/>
      <c r="IIG2" s="11"/>
      <c r="IIH2" s="11"/>
      <c r="III2" s="11"/>
      <c r="IIJ2" s="11"/>
      <c r="IIK2" s="11"/>
      <c r="IIL2" s="11"/>
      <c r="IIM2" s="11"/>
      <c r="IIN2" s="11"/>
      <c r="IIO2" s="11"/>
      <c r="IIP2" s="11"/>
      <c r="IIQ2" s="11"/>
      <c r="IIR2" s="11"/>
      <c r="IIS2" s="11"/>
      <c r="IIT2" s="11"/>
      <c r="IIU2" s="11"/>
      <c r="IIV2" s="11"/>
      <c r="IIW2" s="11"/>
      <c r="IIX2" s="11"/>
      <c r="IIY2" s="11"/>
      <c r="IIZ2" s="11"/>
      <c r="IJA2" s="11"/>
      <c r="IJB2" s="11"/>
      <c r="IJC2" s="11"/>
      <c r="IJD2" s="11"/>
      <c r="IJE2" s="11"/>
      <c r="IJF2" s="11"/>
      <c r="IJG2" s="11"/>
      <c r="IJH2" s="11"/>
      <c r="IJI2" s="11"/>
      <c r="IJJ2" s="11"/>
      <c r="IJK2" s="11"/>
      <c r="IJL2" s="11"/>
      <c r="IJM2" s="11"/>
      <c r="IJN2" s="11"/>
      <c r="IJO2" s="11"/>
      <c r="IJP2" s="11"/>
      <c r="IJQ2" s="11"/>
      <c r="IJR2" s="11"/>
      <c r="IJS2" s="11"/>
      <c r="IJT2" s="11"/>
      <c r="IJU2" s="11"/>
      <c r="IJV2" s="11"/>
      <c r="IJW2" s="11"/>
      <c r="IJX2" s="11"/>
      <c r="IJY2" s="11"/>
      <c r="IJZ2" s="11"/>
      <c r="IKA2" s="11"/>
      <c r="IKB2" s="11"/>
      <c r="IKC2" s="11"/>
      <c r="IKD2" s="11"/>
      <c r="IKE2" s="11"/>
      <c r="IKF2" s="11"/>
      <c r="IKG2" s="11"/>
      <c r="IKH2" s="11"/>
      <c r="IKI2" s="11"/>
      <c r="IKJ2" s="11"/>
      <c r="IKK2" s="11"/>
      <c r="IKL2" s="11"/>
      <c r="IKM2" s="11"/>
      <c r="IKN2" s="11"/>
      <c r="IKO2" s="11"/>
      <c r="IKP2" s="11"/>
      <c r="IKQ2" s="11"/>
      <c r="IKR2" s="11"/>
      <c r="IKS2" s="11"/>
      <c r="IKT2" s="11"/>
      <c r="IKU2" s="11"/>
      <c r="IKV2" s="11"/>
      <c r="IKW2" s="11"/>
      <c r="IKX2" s="11"/>
      <c r="IKY2" s="11"/>
      <c r="IKZ2" s="11"/>
      <c r="ILA2" s="11"/>
      <c r="ILB2" s="11"/>
      <c r="ILC2" s="11"/>
      <c r="ILD2" s="11"/>
      <c r="ILE2" s="11"/>
      <c r="ILF2" s="11"/>
      <c r="ILG2" s="11"/>
      <c r="ILH2" s="11"/>
      <c r="ILI2" s="11"/>
      <c r="ILJ2" s="11"/>
      <c r="ILK2" s="11"/>
      <c r="ILL2" s="11"/>
      <c r="ILM2" s="11"/>
      <c r="ILN2" s="11"/>
      <c r="ILO2" s="11"/>
      <c r="ILP2" s="11"/>
      <c r="ILQ2" s="11"/>
      <c r="ILR2" s="11"/>
      <c r="ILS2" s="11"/>
      <c r="ILT2" s="11"/>
      <c r="ILU2" s="11"/>
      <c r="ILV2" s="11"/>
      <c r="ILW2" s="11"/>
      <c r="ILX2" s="11"/>
      <c r="ILY2" s="11"/>
      <c r="ILZ2" s="11"/>
      <c r="IMA2" s="11"/>
      <c r="IMB2" s="11"/>
      <c r="IMC2" s="11"/>
      <c r="IMD2" s="11"/>
      <c r="IME2" s="11"/>
      <c r="IMF2" s="11"/>
      <c r="IMG2" s="11"/>
      <c r="IMH2" s="11"/>
      <c r="IMI2" s="11"/>
      <c r="IMJ2" s="11"/>
      <c r="IMK2" s="11"/>
      <c r="IML2" s="11"/>
      <c r="IMM2" s="11"/>
      <c r="IMN2" s="11"/>
      <c r="IMO2" s="11"/>
      <c r="IMP2" s="11"/>
      <c r="IMQ2" s="11"/>
      <c r="IMR2" s="11"/>
      <c r="IMS2" s="11"/>
      <c r="IMT2" s="11"/>
      <c r="IMU2" s="11"/>
      <c r="IMV2" s="11"/>
      <c r="IMW2" s="11"/>
      <c r="IMX2" s="11"/>
      <c r="IMY2" s="11"/>
      <c r="IMZ2" s="11"/>
      <c r="INA2" s="11"/>
      <c r="INB2" s="11"/>
      <c r="INC2" s="11"/>
      <c r="IND2" s="11"/>
      <c r="INE2" s="11"/>
      <c r="INF2" s="11"/>
      <c r="ING2" s="11"/>
      <c r="INH2" s="11"/>
      <c r="INI2" s="11"/>
      <c r="INJ2" s="11"/>
      <c r="INK2" s="11"/>
      <c r="INL2" s="11"/>
      <c r="INM2" s="11"/>
      <c r="INN2" s="11"/>
      <c r="INO2" s="11"/>
      <c r="INP2" s="11"/>
      <c r="INQ2" s="11"/>
      <c r="INR2" s="11"/>
      <c r="INS2" s="11"/>
      <c r="INT2" s="11"/>
      <c r="INU2" s="11"/>
      <c r="INV2" s="11"/>
      <c r="INW2" s="11"/>
      <c r="INX2" s="11"/>
      <c r="INY2" s="11"/>
      <c r="INZ2" s="11"/>
      <c r="IOA2" s="11"/>
      <c r="IOB2" s="11"/>
      <c r="IOC2" s="11"/>
      <c r="IOD2" s="11"/>
      <c r="IOE2" s="11"/>
      <c r="IOF2" s="11"/>
      <c r="IOG2" s="11"/>
      <c r="IOH2" s="11"/>
      <c r="IOI2" s="11"/>
      <c r="IOJ2" s="11"/>
      <c r="IOK2" s="11"/>
      <c r="IOL2" s="11"/>
      <c r="IOM2" s="11"/>
      <c r="ION2" s="11"/>
      <c r="IOO2" s="11"/>
      <c r="IOP2" s="11"/>
      <c r="IOQ2" s="11"/>
      <c r="IOR2" s="11"/>
      <c r="IOS2" s="11"/>
      <c r="IOT2" s="11"/>
      <c r="IOU2" s="11"/>
      <c r="IOV2" s="11"/>
      <c r="IOW2" s="11"/>
      <c r="IOX2" s="11"/>
      <c r="IOY2" s="11"/>
      <c r="IOZ2" s="11"/>
      <c r="IPA2" s="11"/>
      <c r="IPB2" s="11"/>
      <c r="IPC2" s="11"/>
      <c r="IPD2" s="11"/>
      <c r="IPE2" s="11"/>
      <c r="IPF2" s="11"/>
      <c r="IPG2" s="11"/>
      <c r="IPH2" s="11"/>
      <c r="IPI2" s="11"/>
      <c r="IPJ2" s="11"/>
      <c r="IPK2" s="11"/>
      <c r="IPL2" s="11"/>
      <c r="IPM2" s="11"/>
      <c r="IPN2" s="11"/>
      <c r="IPO2" s="11"/>
      <c r="IPP2" s="11"/>
      <c r="IPQ2" s="11"/>
      <c r="IPR2" s="11"/>
      <c r="IPS2" s="11"/>
      <c r="IPT2" s="11"/>
      <c r="IPU2" s="11"/>
      <c r="IPV2" s="11"/>
      <c r="IPW2" s="11"/>
      <c r="IPX2" s="11"/>
      <c r="IPY2" s="11"/>
      <c r="IPZ2" s="11"/>
      <c r="IQA2" s="11"/>
      <c r="IQB2" s="11"/>
      <c r="IQC2" s="11"/>
      <c r="IQD2" s="11"/>
      <c r="IQE2" s="11"/>
      <c r="IQF2" s="11"/>
      <c r="IQG2" s="11"/>
      <c r="IQH2" s="11"/>
      <c r="IQI2" s="11"/>
      <c r="IQJ2" s="11"/>
      <c r="IQK2" s="11"/>
      <c r="IQL2" s="11"/>
      <c r="IQM2" s="11"/>
      <c r="IQN2" s="11"/>
      <c r="IQO2" s="11"/>
      <c r="IQP2" s="11"/>
      <c r="IQQ2" s="11"/>
      <c r="IQR2" s="11"/>
      <c r="IQS2" s="11"/>
      <c r="IQT2" s="11"/>
      <c r="IQU2" s="11"/>
      <c r="IQV2" s="11"/>
      <c r="IQW2" s="11"/>
      <c r="IQX2" s="11"/>
      <c r="IQY2" s="11"/>
      <c r="IQZ2" s="11"/>
      <c r="IRA2" s="11"/>
      <c r="IRB2" s="11"/>
      <c r="IRC2" s="11"/>
      <c r="IRD2" s="11"/>
      <c r="IRE2" s="11"/>
      <c r="IRF2" s="11"/>
      <c r="IRG2" s="11"/>
      <c r="IRH2" s="11"/>
      <c r="IRI2" s="11"/>
      <c r="IRJ2" s="11"/>
      <c r="IRK2" s="11"/>
      <c r="IRL2" s="11"/>
      <c r="IRM2" s="11"/>
      <c r="IRN2" s="11"/>
      <c r="IRO2" s="11"/>
      <c r="IRP2" s="11"/>
      <c r="IRQ2" s="11"/>
      <c r="IRR2" s="11"/>
      <c r="IRS2" s="11"/>
      <c r="IRT2" s="11"/>
      <c r="IRU2" s="11"/>
      <c r="IRV2" s="11"/>
      <c r="IRW2" s="11"/>
      <c r="IRX2" s="11"/>
      <c r="IRY2" s="11"/>
      <c r="IRZ2" s="11"/>
      <c r="ISA2" s="11"/>
      <c r="ISB2" s="11"/>
      <c r="ISC2" s="11"/>
      <c r="ISD2" s="11"/>
      <c r="ISE2" s="11"/>
      <c r="ISF2" s="11"/>
      <c r="ISG2" s="11"/>
      <c r="ISH2" s="11"/>
      <c r="ISI2" s="11"/>
      <c r="ISJ2" s="11"/>
      <c r="ISK2" s="11"/>
      <c r="ISL2" s="11"/>
      <c r="ISM2" s="11"/>
      <c r="ISN2" s="11"/>
      <c r="ISO2" s="11"/>
      <c r="ISP2" s="11"/>
      <c r="ISQ2" s="11"/>
      <c r="ISR2" s="11"/>
      <c r="ISS2" s="11"/>
      <c r="IST2" s="11"/>
      <c r="ISU2" s="11"/>
      <c r="ISV2" s="11"/>
      <c r="ISW2" s="11"/>
      <c r="ISX2" s="11"/>
      <c r="ISY2" s="11"/>
      <c r="ISZ2" s="11"/>
      <c r="ITA2" s="11"/>
      <c r="ITB2" s="11"/>
      <c r="ITC2" s="11"/>
      <c r="ITD2" s="11"/>
      <c r="ITE2" s="11"/>
      <c r="ITF2" s="11"/>
      <c r="ITG2" s="11"/>
      <c r="ITH2" s="11"/>
      <c r="ITI2" s="11"/>
      <c r="ITJ2" s="11"/>
      <c r="ITK2" s="11"/>
      <c r="ITL2" s="11"/>
      <c r="ITM2" s="11"/>
      <c r="ITN2" s="11"/>
      <c r="ITO2" s="11"/>
      <c r="ITP2" s="11"/>
      <c r="ITQ2" s="11"/>
      <c r="ITR2" s="11"/>
      <c r="ITS2" s="11"/>
      <c r="ITT2" s="11"/>
      <c r="ITU2" s="11"/>
      <c r="ITV2" s="11"/>
      <c r="ITW2" s="11"/>
      <c r="ITX2" s="11"/>
      <c r="ITY2" s="11"/>
      <c r="ITZ2" s="11"/>
      <c r="IUA2" s="11"/>
      <c r="IUB2" s="11"/>
      <c r="IUC2" s="11"/>
      <c r="IUD2" s="11"/>
      <c r="IUE2" s="11"/>
      <c r="IUF2" s="11"/>
      <c r="IUG2" s="11"/>
      <c r="IUH2" s="11"/>
      <c r="IUI2" s="11"/>
      <c r="IUJ2" s="11"/>
      <c r="IUK2" s="11"/>
      <c r="IUL2" s="11"/>
      <c r="IUM2" s="11"/>
      <c r="IUN2" s="11"/>
      <c r="IUO2" s="11"/>
      <c r="IUP2" s="11"/>
      <c r="IUQ2" s="11"/>
      <c r="IUR2" s="11"/>
      <c r="IUS2" s="11"/>
      <c r="IUT2" s="11"/>
      <c r="IUU2" s="11"/>
      <c r="IUV2" s="11"/>
      <c r="IUW2" s="11"/>
      <c r="IUX2" s="11"/>
      <c r="IUY2" s="11"/>
      <c r="IUZ2" s="11"/>
      <c r="IVA2" s="11"/>
      <c r="IVB2" s="11"/>
      <c r="IVC2" s="11"/>
      <c r="IVD2" s="11"/>
      <c r="IVE2" s="11"/>
      <c r="IVF2" s="11"/>
      <c r="IVG2" s="11"/>
      <c r="IVH2" s="11"/>
      <c r="IVI2" s="11"/>
      <c r="IVJ2" s="11"/>
      <c r="IVK2" s="11"/>
      <c r="IVL2" s="11"/>
      <c r="IVM2" s="11"/>
      <c r="IVN2" s="11"/>
      <c r="IVO2" s="11"/>
      <c r="IVP2" s="11"/>
      <c r="IVQ2" s="11"/>
      <c r="IVR2" s="11"/>
      <c r="IVS2" s="11"/>
      <c r="IVT2" s="11"/>
      <c r="IVU2" s="11"/>
      <c r="IVV2" s="11"/>
      <c r="IVW2" s="11"/>
      <c r="IVX2" s="11"/>
      <c r="IVY2" s="11"/>
      <c r="IVZ2" s="11"/>
      <c r="IWA2" s="11"/>
      <c r="IWB2" s="11"/>
      <c r="IWC2" s="11"/>
      <c r="IWD2" s="11"/>
      <c r="IWE2" s="11"/>
      <c r="IWF2" s="11"/>
      <c r="IWG2" s="11"/>
      <c r="IWH2" s="11"/>
      <c r="IWI2" s="11"/>
      <c r="IWJ2" s="11"/>
      <c r="IWK2" s="11"/>
      <c r="IWL2" s="11"/>
      <c r="IWM2" s="11"/>
      <c r="IWN2" s="11"/>
      <c r="IWO2" s="11"/>
      <c r="IWP2" s="11"/>
      <c r="IWQ2" s="11"/>
      <c r="IWR2" s="11"/>
      <c r="IWS2" s="11"/>
      <c r="IWT2" s="11"/>
      <c r="IWU2" s="11"/>
      <c r="IWV2" s="11"/>
      <c r="IWW2" s="11"/>
      <c r="IWX2" s="11"/>
      <c r="IWY2" s="11"/>
      <c r="IWZ2" s="11"/>
      <c r="IXA2" s="11"/>
      <c r="IXB2" s="11"/>
      <c r="IXC2" s="11"/>
      <c r="IXD2" s="11"/>
      <c r="IXE2" s="11"/>
      <c r="IXF2" s="11"/>
      <c r="IXG2" s="11"/>
      <c r="IXH2" s="11"/>
      <c r="IXI2" s="11"/>
      <c r="IXJ2" s="11"/>
      <c r="IXK2" s="11"/>
      <c r="IXL2" s="11"/>
      <c r="IXM2" s="11"/>
      <c r="IXN2" s="11"/>
      <c r="IXO2" s="11"/>
      <c r="IXP2" s="11"/>
      <c r="IXQ2" s="11"/>
      <c r="IXR2" s="11"/>
      <c r="IXS2" s="11"/>
      <c r="IXT2" s="11"/>
      <c r="IXU2" s="11"/>
      <c r="IXV2" s="11"/>
      <c r="IXW2" s="11"/>
      <c r="IXX2" s="11"/>
      <c r="IXY2" s="11"/>
      <c r="IXZ2" s="11"/>
      <c r="IYA2" s="11"/>
      <c r="IYB2" s="11"/>
      <c r="IYC2" s="11"/>
      <c r="IYD2" s="11"/>
      <c r="IYE2" s="11"/>
      <c r="IYF2" s="11"/>
      <c r="IYG2" s="11"/>
      <c r="IYH2" s="11"/>
      <c r="IYI2" s="11"/>
      <c r="IYJ2" s="11"/>
      <c r="IYK2" s="11"/>
      <c r="IYL2" s="11"/>
      <c r="IYM2" s="11"/>
      <c r="IYN2" s="11"/>
      <c r="IYO2" s="11"/>
      <c r="IYP2" s="11"/>
      <c r="IYQ2" s="11"/>
      <c r="IYR2" s="11"/>
      <c r="IYS2" s="11"/>
      <c r="IYT2" s="11"/>
      <c r="IYU2" s="11"/>
      <c r="IYV2" s="11"/>
      <c r="IYW2" s="11"/>
      <c r="IYX2" s="11"/>
      <c r="IYY2" s="11"/>
      <c r="IYZ2" s="11"/>
      <c r="IZA2" s="11"/>
      <c r="IZB2" s="11"/>
      <c r="IZC2" s="11"/>
      <c r="IZD2" s="11"/>
      <c r="IZE2" s="11"/>
      <c r="IZF2" s="11"/>
      <c r="IZG2" s="11"/>
      <c r="IZH2" s="11"/>
      <c r="IZI2" s="11"/>
      <c r="IZJ2" s="11"/>
      <c r="IZK2" s="11"/>
      <c r="IZL2" s="11"/>
      <c r="IZM2" s="11"/>
      <c r="IZN2" s="11"/>
      <c r="IZO2" s="11"/>
      <c r="IZP2" s="11"/>
      <c r="IZQ2" s="11"/>
      <c r="IZR2" s="11"/>
      <c r="IZS2" s="11"/>
      <c r="IZT2" s="11"/>
      <c r="IZU2" s="11"/>
      <c r="IZV2" s="11"/>
      <c r="IZW2" s="11"/>
      <c r="IZX2" s="11"/>
      <c r="IZY2" s="11"/>
      <c r="IZZ2" s="11"/>
      <c r="JAA2" s="11"/>
      <c r="JAB2" s="11"/>
      <c r="JAC2" s="11"/>
      <c r="JAD2" s="11"/>
      <c r="JAE2" s="11"/>
      <c r="JAF2" s="11"/>
      <c r="JAG2" s="11"/>
      <c r="JAH2" s="11"/>
      <c r="JAI2" s="11"/>
      <c r="JAJ2" s="11"/>
      <c r="JAK2" s="11"/>
      <c r="JAL2" s="11"/>
      <c r="JAM2" s="11"/>
      <c r="JAN2" s="11"/>
      <c r="JAO2" s="11"/>
      <c r="JAP2" s="11"/>
      <c r="JAQ2" s="11"/>
      <c r="JAR2" s="11"/>
      <c r="JAS2" s="11"/>
      <c r="JAT2" s="11"/>
      <c r="JAU2" s="11"/>
      <c r="JAV2" s="11"/>
      <c r="JAW2" s="11"/>
      <c r="JAX2" s="11"/>
      <c r="JAY2" s="11"/>
      <c r="JAZ2" s="11"/>
      <c r="JBA2" s="11"/>
      <c r="JBB2" s="11"/>
      <c r="JBC2" s="11"/>
      <c r="JBD2" s="11"/>
      <c r="JBE2" s="11"/>
      <c r="JBF2" s="11"/>
      <c r="JBG2" s="11"/>
      <c r="JBH2" s="11"/>
      <c r="JBI2" s="11"/>
      <c r="JBJ2" s="11"/>
      <c r="JBK2" s="11"/>
      <c r="JBL2" s="11"/>
      <c r="JBM2" s="11"/>
      <c r="JBN2" s="11"/>
      <c r="JBO2" s="11"/>
      <c r="JBP2" s="11"/>
      <c r="JBQ2" s="11"/>
      <c r="JBR2" s="11"/>
      <c r="JBS2" s="11"/>
      <c r="JBT2" s="11"/>
      <c r="JBU2" s="11"/>
      <c r="JBV2" s="11"/>
      <c r="JBW2" s="11"/>
      <c r="JBX2" s="11"/>
      <c r="JBY2" s="11"/>
      <c r="JBZ2" s="11"/>
      <c r="JCA2" s="11"/>
      <c r="JCB2" s="11"/>
      <c r="JCC2" s="11"/>
      <c r="JCD2" s="11"/>
      <c r="JCE2" s="11"/>
      <c r="JCF2" s="11"/>
      <c r="JCG2" s="11"/>
      <c r="JCH2" s="11"/>
      <c r="JCI2" s="11"/>
      <c r="JCJ2" s="11"/>
      <c r="JCK2" s="11"/>
      <c r="JCL2" s="11"/>
      <c r="JCM2" s="11"/>
      <c r="JCN2" s="11"/>
      <c r="JCO2" s="11"/>
      <c r="JCP2" s="11"/>
      <c r="JCQ2" s="11"/>
      <c r="JCR2" s="11"/>
      <c r="JCS2" s="11"/>
      <c r="JCT2" s="11"/>
      <c r="JCU2" s="11"/>
      <c r="JCV2" s="11"/>
      <c r="JCW2" s="11"/>
      <c r="JCX2" s="11"/>
      <c r="JCY2" s="11"/>
      <c r="JCZ2" s="11"/>
      <c r="JDA2" s="11"/>
      <c r="JDB2" s="11"/>
      <c r="JDC2" s="11"/>
      <c r="JDD2" s="11"/>
      <c r="JDE2" s="11"/>
      <c r="JDF2" s="11"/>
      <c r="JDG2" s="11"/>
      <c r="JDH2" s="11"/>
      <c r="JDI2" s="11"/>
      <c r="JDJ2" s="11"/>
      <c r="JDK2" s="11"/>
      <c r="JDL2" s="11"/>
      <c r="JDM2" s="11"/>
      <c r="JDN2" s="11"/>
      <c r="JDO2" s="11"/>
      <c r="JDP2" s="11"/>
      <c r="JDQ2" s="11"/>
      <c r="JDR2" s="11"/>
      <c r="JDS2" s="11"/>
      <c r="JDT2" s="11"/>
      <c r="JDU2" s="11"/>
      <c r="JDV2" s="11"/>
      <c r="JDW2" s="11"/>
      <c r="JDX2" s="11"/>
      <c r="JDY2" s="11"/>
      <c r="JDZ2" s="11"/>
      <c r="JEA2" s="11"/>
      <c r="JEB2" s="11"/>
      <c r="JEC2" s="11"/>
      <c r="JED2" s="11"/>
      <c r="JEE2" s="11"/>
      <c r="JEF2" s="11"/>
      <c r="JEG2" s="11"/>
      <c r="JEH2" s="11"/>
      <c r="JEI2" s="11"/>
      <c r="JEJ2" s="11"/>
      <c r="JEK2" s="11"/>
      <c r="JEL2" s="11"/>
      <c r="JEM2" s="11"/>
      <c r="JEN2" s="11"/>
      <c r="JEO2" s="11"/>
      <c r="JEP2" s="11"/>
      <c r="JEQ2" s="11"/>
      <c r="JER2" s="11"/>
      <c r="JES2" s="11"/>
      <c r="JET2" s="11"/>
      <c r="JEU2" s="11"/>
      <c r="JEV2" s="11"/>
      <c r="JEW2" s="11"/>
      <c r="JEX2" s="11"/>
      <c r="JEY2" s="11"/>
      <c r="JEZ2" s="11"/>
      <c r="JFA2" s="11"/>
      <c r="JFB2" s="11"/>
      <c r="JFC2" s="11"/>
      <c r="JFD2" s="11"/>
      <c r="JFE2" s="11"/>
      <c r="JFF2" s="11"/>
      <c r="JFG2" s="11"/>
      <c r="JFH2" s="11"/>
      <c r="JFI2" s="11"/>
      <c r="JFJ2" s="11"/>
      <c r="JFK2" s="11"/>
      <c r="JFL2" s="11"/>
      <c r="JFM2" s="11"/>
      <c r="JFN2" s="11"/>
      <c r="JFO2" s="11"/>
      <c r="JFP2" s="11"/>
      <c r="JFQ2" s="11"/>
      <c r="JFR2" s="11"/>
      <c r="JFS2" s="11"/>
      <c r="JFT2" s="11"/>
      <c r="JFU2" s="11"/>
      <c r="JFV2" s="11"/>
      <c r="JFW2" s="11"/>
      <c r="JFX2" s="11"/>
      <c r="JFY2" s="11"/>
      <c r="JFZ2" s="11"/>
      <c r="JGA2" s="11"/>
      <c r="JGB2" s="11"/>
      <c r="JGC2" s="11"/>
      <c r="JGD2" s="11"/>
      <c r="JGE2" s="11"/>
      <c r="JGF2" s="11"/>
      <c r="JGG2" s="11"/>
      <c r="JGH2" s="11"/>
      <c r="JGI2" s="11"/>
      <c r="JGJ2" s="11"/>
      <c r="JGK2" s="11"/>
      <c r="JGL2" s="11"/>
      <c r="JGM2" s="11"/>
      <c r="JGN2" s="11"/>
      <c r="JGO2" s="11"/>
      <c r="JGP2" s="11"/>
      <c r="JGQ2" s="11"/>
      <c r="JGR2" s="11"/>
      <c r="JGS2" s="11"/>
      <c r="JGT2" s="11"/>
      <c r="JGU2" s="11"/>
      <c r="JGV2" s="11"/>
      <c r="JGW2" s="11"/>
      <c r="JGX2" s="11"/>
      <c r="JGY2" s="11"/>
      <c r="JGZ2" s="11"/>
      <c r="JHA2" s="11"/>
      <c r="JHB2" s="11"/>
      <c r="JHC2" s="11"/>
      <c r="JHD2" s="11"/>
      <c r="JHE2" s="11"/>
      <c r="JHF2" s="11"/>
      <c r="JHG2" s="11"/>
      <c r="JHH2" s="11"/>
      <c r="JHI2" s="11"/>
      <c r="JHJ2" s="11"/>
      <c r="JHK2" s="11"/>
      <c r="JHL2" s="11"/>
      <c r="JHM2" s="11"/>
      <c r="JHN2" s="11"/>
      <c r="JHO2" s="11"/>
      <c r="JHP2" s="11"/>
      <c r="JHQ2" s="11"/>
      <c r="JHR2" s="11"/>
      <c r="JHS2" s="11"/>
      <c r="JHT2" s="11"/>
      <c r="JHU2" s="11"/>
      <c r="JHV2" s="11"/>
      <c r="JHW2" s="11"/>
      <c r="JHX2" s="11"/>
      <c r="JHY2" s="11"/>
      <c r="JHZ2" s="11"/>
      <c r="JIA2" s="11"/>
      <c r="JIB2" s="11"/>
      <c r="JIC2" s="11"/>
      <c r="JID2" s="11"/>
      <c r="JIE2" s="11"/>
      <c r="JIF2" s="11"/>
      <c r="JIG2" s="11"/>
      <c r="JIH2" s="11"/>
      <c r="JII2" s="11"/>
      <c r="JIJ2" s="11"/>
      <c r="JIK2" s="11"/>
      <c r="JIL2" s="11"/>
      <c r="JIM2" s="11"/>
      <c r="JIN2" s="11"/>
      <c r="JIO2" s="11"/>
      <c r="JIP2" s="11"/>
      <c r="JIQ2" s="11"/>
      <c r="JIR2" s="11"/>
      <c r="JIS2" s="11"/>
      <c r="JIT2" s="11"/>
      <c r="JIU2" s="11"/>
      <c r="JIV2" s="11"/>
      <c r="JIW2" s="11"/>
      <c r="JIX2" s="11"/>
      <c r="JIY2" s="11"/>
      <c r="JIZ2" s="11"/>
      <c r="JJA2" s="11"/>
      <c r="JJB2" s="11"/>
      <c r="JJC2" s="11"/>
      <c r="JJD2" s="11"/>
      <c r="JJE2" s="11"/>
      <c r="JJF2" s="11"/>
      <c r="JJG2" s="11"/>
      <c r="JJH2" s="11"/>
      <c r="JJI2" s="11"/>
      <c r="JJJ2" s="11"/>
      <c r="JJK2" s="11"/>
      <c r="JJL2" s="11"/>
      <c r="JJM2" s="11"/>
      <c r="JJN2" s="11"/>
      <c r="JJO2" s="11"/>
      <c r="JJP2" s="11"/>
      <c r="JJQ2" s="11"/>
      <c r="JJR2" s="11"/>
      <c r="JJS2" s="11"/>
      <c r="JJT2" s="11"/>
      <c r="JJU2" s="11"/>
      <c r="JJV2" s="11"/>
      <c r="JJW2" s="11"/>
      <c r="JJX2" s="11"/>
      <c r="JJY2" s="11"/>
      <c r="JJZ2" s="11"/>
      <c r="JKA2" s="11"/>
      <c r="JKB2" s="11"/>
      <c r="JKC2" s="11"/>
      <c r="JKD2" s="11"/>
      <c r="JKE2" s="11"/>
      <c r="JKF2" s="11"/>
      <c r="JKG2" s="11"/>
      <c r="JKH2" s="11"/>
      <c r="JKI2" s="11"/>
      <c r="JKJ2" s="11"/>
      <c r="JKK2" s="11"/>
      <c r="JKL2" s="11"/>
      <c r="JKM2" s="11"/>
      <c r="JKN2" s="11"/>
      <c r="JKO2" s="11"/>
      <c r="JKP2" s="11"/>
      <c r="JKQ2" s="11"/>
      <c r="JKR2" s="11"/>
      <c r="JKS2" s="11"/>
      <c r="JKT2" s="11"/>
      <c r="JKU2" s="11"/>
      <c r="JKV2" s="11"/>
      <c r="JKW2" s="11"/>
      <c r="JKX2" s="11"/>
      <c r="JKY2" s="11"/>
      <c r="JKZ2" s="11"/>
      <c r="JLA2" s="11"/>
      <c r="JLB2" s="11"/>
      <c r="JLC2" s="11"/>
      <c r="JLD2" s="11"/>
      <c r="JLE2" s="11"/>
      <c r="JLF2" s="11"/>
      <c r="JLG2" s="11"/>
      <c r="JLH2" s="11"/>
      <c r="JLI2" s="11"/>
      <c r="JLJ2" s="11"/>
      <c r="JLK2" s="11"/>
      <c r="JLL2" s="11"/>
      <c r="JLM2" s="11"/>
      <c r="JLN2" s="11"/>
      <c r="JLO2" s="11"/>
      <c r="JLP2" s="11"/>
      <c r="JLQ2" s="11"/>
      <c r="JLR2" s="11"/>
      <c r="JLS2" s="11"/>
      <c r="JLT2" s="11"/>
      <c r="JLU2" s="11"/>
      <c r="JLV2" s="11"/>
      <c r="JLW2" s="11"/>
      <c r="JLX2" s="11"/>
      <c r="JLY2" s="11"/>
      <c r="JLZ2" s="11"/>
      <c r="JMA2" s="11"/>
      <c r="JMB2" s="11"/>
      <c r="JMC2" s="11"/>
      <c r="JMD2" s="11"/>
      <c r="JME2" s="11"/>
      <c r="JMF2" s="11"/>
      <c r="JMG2" s="11"/>
      <c r="JMH2" s="11"/>
      <c r="JMI2" s="11"/>
      <c r="JMJ2" s="11"/>
      <c r="JMK2" s="11"/>
      <c r="JML2" s="11"/>
      <c r="JMM2" s="11"/>
      <c r="JMN2" s="11"/>
      <c r="JMO2" s="11"/>
      <c r="JMP2" s="11"/>
      <c r="JMQ2" s="11"/>
      <c r="JMR2" s="11"/>
      <c r="JMS2" s="11"/>
      <c r="JMT2" s="11"/>
      <c r="JMU2" s="11"/>
      <c r="JMV2" s="11"/>
      <c r="JMW2" s="11"/>
      <c r="JMX2" s="11"/>
      <c r="JMY2" s="11"/>
      <c r="JMZ2" s="11"/>
      <c r="JNA2" s="11"/>
      <c r="JNB2" s="11"/>
      <c r="JNC2" s="11"/>
      <c r="JND2" s="11"/>
      <c r="JNE2" s="11"/>
      <c r="JNF2" s="11"/>
      <c r="JNG2" s="11"/>
      <c r="JNH2" s="11"/>
      <c r="JNI2" s="11"/>
      <c r="JNJ2" s="11"/>
      <c r="JNK2" s="11"/>
      <c r="JNL2" s="11"/>
      <c r="JNM2" s="11"/>
      <c r="JNN2" s="11"/>
      <c r="JNO2" s="11"/>
      <c r="JNP2" s="11"/>
      <c r="JNQ2" s="11"/>
      <c r="JNR2" s="11"/>
      <c r="JNS2" s="11"/>
      <c r="JNT2" s="11"/>
      <c r="JNU2" s="11"/>
      <c r="JNV2" s="11"/>
      <c r="JNW2" s="11"/>
      <c r="JNX2" s="11"/>
      <c r="JNY2" s="11"/>
      <c r="JNZ2" s="11"/>
      <c r="JOA2" s="11"/>
      <c r="JOB2" s="11"/>
      <c r="JOC2" s="11"/>
      <c r="JOD2" s="11"/>
      <c r="JOE2" s="11"/>
      <c r="JOF2" s="11"/>
      <c r="JOG2" s="11"/>
      <c r="JOH2" s="11"/>
      <c r="JOI2" s="11"/>
      <c r="JOJ2" s="11"/>
      <c r="JOK2" s="11"/>
      <c r="JOL2" s="11"/>
      <c r="JOM2" s="11"/>
      <c r="JON2" s="11"/>
      <c r="JOO2" s="11"/>
      <c r="JOP2" s="11"/>
      <c r="JOQ2" s="11"/>
      <c r="JOR2" s="11"/>
      <c r="JOS2" s="11"/>
      <c r="JOT2" s="11"/>
      <c r="JOU2" s="11"/>
      <c r="JOV2" s="11"/>
      <c r="JOW2" s="11"/>
      <c r="JOX2" s="11"/>
      <c r="JOY2" s="11"/>
      <c r="JOZ2" s="11"/>
      <c r="JPA2" s="11"/>
      <c r="JPB2" s="11"/>
      <c r="JPC2" s="11"/>
      <c r="JPD2" s="11"/>
      <c r="JPE2" s="11"/>
      <c r="JPF2" s="11"/>
      <c r="JPG2" s="11"/>
      <c r="JPH2" s="11"/>
      <c r="JPI2" s="11"/>
      <c r="JPJ2" s="11"/>
      <c r="JPK2" s="11"/>
      <c r="JPL2" s="11"/>
      <c r="JPM2" s="11"/>
      <c r="JPN2" s="11"/>
      <c r="JPO2" s="11"/>
      <c r="JPP2" s="11"/>
      <c r="JPQ2" s="11"/>
      <c r="JPR2" s="11"/>
      <c r="JPS2" s="11"/>
      <c r="JPT2" s="11"/>
      <c r="JPU2" s="11"/>
      <c r="JPV2" s="11"/>
      <c r="JPW2" s="11"/>
      <c r="JPX2" s="11"/>
      <c r="JPY2" s="11"/>
      <c r="JPZ2" s="11"/>
      <c r="JQA2" s="11"/>
      <c r="JQB2" s="11"/>
      <c r="JQC2" s="11"/>
      <c r="JQD2" s="11"/>
      <c r="JQE2" s="11"/>
      <c r="JQF2" s="11"/>
      <c r="JQG2" s="11"/>
      <c r="JQH2" s="11"/>
      <c r="JQI2" s="11"/>
      <c r="JQJ2" s="11"/>
      <c r="JQK2" s="11"/>
      <c r="JQL2" s="11"/>
      <c r="JQM2" s="11"/>
      <c r="JQN2" s="11"/>
      <c r="JQO2" s="11"/>
      <c r="JQP2" s="11"/>
      <c r="JQQ2" s="11"/>
      <c r="JQR2" s="11"/>
      <c r="JQS2" s="11"/>
      <c r="JQT2" s="11"/>
      <c r="JQU2" s="11"/>
      <c r="JQV2" s="11"/>
      <c r="JQW2" s="11"/>
      <c r="JQX2" s="11"/>
      <c r="JQY2" s="11"/>
      <c r="JQZ2" s="11"/>
      <c r="JRA2" s="11"/>
      <c r="JRB2" s="11"/>
      <c r="JRC2" s="11"/>
      <c r="JRD2" s="11"/>
      <c r="JRE2" s="11"/>
      <c r="JRF2" s="11"/>
      <c r="JRG2" s="11"/>
      <c r="JRH2" s="11"/>
      <c r="JRI2" s="11"/>
      <c r="JRJ2" s="11"/>
      <c r="JRK2" s="11"/>
      <c r="JRL2" s="11"/>
      <c r="JRM2" s="11"/>
      <c r="JRN2" s="11"/>
      <c r="JRO2" s="11"/>
      <c r="JRP2" s="11"/>
      <c r="JRQ2" s="11"/>
      <c r="JRR2" s="11"/>
      <c r="JRS2" s="11"/>
      <c r="JRT2" s="11"/>
      <c r="JRU2" s="11"/>
      <c r="JRV2" s="11"/>
      <c r="JRW2" s="11"/>
      <c r="JRX2" s="11"/>
      <c r="JRY2" s="11"/>
      <c r="JRZ2" s="11"/>
      <c r="JSA2" s="11"/>
      <c r="JSB2" s="11"/>
      <c r="JSC2" s="11"/>
      <c r="JSD2" s="11"/>
      <c r="JSE2" s="11"/>
      <c r="JSF2" s="11"/>
      <c r="JSG2" s="11"/>
      <c r="JSH2" s="11"/>
      <c r="JSI2" s="11"/>
      <c r="JSJ2" s="11"/>
      <c r="JSK2" s="11"/>
      <c r="JSL2" s="11"/>
      <c r="JSM2" s="11"/>
      <c r="JSN2" s="11"/>
      <c r="JSO2" s="11"/>
      <c r="JSP2" s="11"/>
      <c r="JSQ2" s="11"/>
      <c r="JSR2" s="11"/>
      <c r="JSS2" s="11"/>
      <c r="JST2" s="11"/>
      <c r="JSU2" s="11"/>
      <c r="JSV2" s="11"/>
      <c r="JSW2" s="11"/>
      <c r="JSX2" s="11"/>
      <c r="JSY2" s="11"/>
      <c r="JSZ2" s="11"/>
      <c r="JTA2" s="11"/>
      <c r="JTB2" s="11"/>
      <c r="JTC2" s="11"/>
      <c r="JTD2" s="11"/>
      <c r="JTE2" s="11"/>
      <c r="JTF2" s="11"/>
      <c r="JTG2" s="11"/>
      <c r="JTH2" s="11"/>
      <c r="JTI2" s="11"/>
      <c r="JTJ2" s="11"/>
      <c r="JTK2" s="11"/>
      <c r="JTL2" s="11"/>
      <c r="JTM2" s="11"/>
      <c r="JTN2" s="11"/>
      <c r="JTO2" s="11"/>
      <c r="JTP2" s="11"/>
      <c r="JTQ2" s="11"/>
      <c r="JTR2" s="11"/>
      <c r="JTS2" s="11"/>
      <c r="JTT2" s="11"/>
      <c r="JTU2" s="11"/>
      <c r="JTV2" s="11"/>
      <c r="JTW2" s="11"/>
      <c r="JTX2" s="11"/>
      <c r="JTY2" s="11"/>
      <c r="JTZ2" s="11"/>
      <c r="JUA2" s="11"/>
      <c r="JUB2" s="11"/>
      <c r="JUC2" s="11"/>
      <c r="JUD2" s="11"/>
      <c r="JUE2" s="11"/>
      <c r="JUF2" s="11"/>
      <c r="JUG2" s="11"/>
      <c r="JUH2" s="11"/>
      <c r="JUI2" s="11"/>
      <c r="JUJ2" s="11"/>
      <c r="JUK2" s="11"/>
      <c r="JUL2" s="11"/>
      <c r="JUM2" s="11"/>
      <c r="JUN2" s="11"/>
      <c r="JUO2" s="11"/>
      <c r="JUP2" s="11"/>
      <c r="JUQ2" s="11"/>
      <c r="JUR2" s="11"/>
      <c r="JUS2" s="11"/>
      <c r="JUT2" s="11"/>
      <c r="JUU2" s="11"/>
      <c r="JUV2" s="11"/>
      <c r="JUW2" s="11"/>
      <c r="JUX2" s="11"/>
      <c r="JUY2" s="11"/>
      <c r="JUZ2" s="11"/>
      <c r="JVA2" s="11"/>
      <c r="JVB2" s="11"/>
      <c r="JVC2" s="11"/>
      <c r="JVD2" s="11"/>
      <c r="JVE2" s="11"/>
      <c r="JVF2" s="11"/>
      <c r="JVG2" s="11"/>
      <c r="JVH2" s="11"/>
      <c r="JVI2" s="11"/>
      <c r="JVJ2" s="11"/>
      <c r="JVK2" s="11"/>
      <c r="JVL2" s="11"/>
      <c r="JVM2" s="11"/>
      <c r="JVN2" s="11"/>
      <c r="JVO2" s="11"/>
      <c r="JVP2" s="11"/>
      <c r="JVQ2" s="11"/>
      <c r="JVR2" s="11"/>
      <c r="JVS2" s="11"/>
      <c r="JVT2" s="11"/>
      <c r="JVU2" s="11"/>
      <c r="JVV2" s="11"/>
      <c r="JVW2" s="11"/>
      <c r="JVX2" s="11"/>
      <c r="JVY2" s="11"/>
      <c r="JVZ2" s="11"/>
      <c r="JWA2" s="11"/>
      <c r="JWB2" s="11"/>
      <c r="JWC2" s="11"/>
      <c r="JWD2" s="11"/>
      <c r="JWE2" s="11"/>
      <c r="JWF2" s="11"/>
      <c r="JWG2" s="11"/>
      <c r="JWH2" s="11"/>
      <c r="JWI2" s="11"/>
      <c r="JWJ2" s="11"/>
      <c r="JWK2" s="11"/>
      <c r="JWL2" s="11"/>
      <c r="JWM2" s="11"/>
      <c r="JWN2" s="11"/>
      <c r="JWO2" s="11"/>
      <c r="JWP2" s="11"/>
      <c r="JWQ2" s="11"/>
      <c r="JWR2" s="11"/>
      <c r="JWS2" s="11"/>
      <c r="JWT2" s="11"/>
      <c r="JWU2" s="11"/>
      <c r="JWV2" s="11"/>
      <c r="JWW2" s="11"/>
      <c r="JWX2" s="11"/>
      <c r="JWY2" s="11"/>
      <c r="JWZ2" s="11"/>
      <c r="JXA2" s="11"/>
      <c r="JXB2" s="11"/>
      <c r="JXC2" s="11"/>
      <c r="JXD2" s="11"/>
      <c r="JXE2" s="11"/>
      <c r="JXF2" s="11"/>
      <c r="JXG2" s="11"/>
      <c r="JXH2" s="11"/>
      <c r="JXI2" s="11"/>
      <c r="JXJ2" s="11"/>
      <c r="JXK2" s="11"/>
      <c r="JXL2" s="11"/>
      <c r="JXM2" s="11"/>
      <c r="JXN2" s="11"/>
      <c r="JXO2" s="11"/>
      <c r="JXP2" s="11"/>
      <c r="JXQ2" s="11"/>
      <c r="JXR2" s="11"/>
      <c r="JXS2" s="11"/>
      <c r="JXT2" s="11"/>
      <c r="JXU2" s="11"/>
      <c r="JXV2" s="11"/>
      <c r="JXW2" s="11"/>
      <c r="JXX2" s="11"/>
      <c r="JXY2" s="11"/>
      <c r="JXZ2" s="11"/>
      <c r="JYA2" s="11"/>
      <c r="JYB2" s="11"/>
      <c r="JYC2" s="11"/>
      <c r="JYD2" s="11"/>
      <c r="JYE2" s="11"/>
      <c r="JYF2" s="11"/>
      <c r="JYG2" s="11"/>
      <c r="JYH2" s="11"/>
      <c r="JYI2" s="11"/>
      <c r="JYJ2" s="11"/>
      <c r="JYK2" s="11"/>
      <c r="JYL2" s="11"/>
      <c r="JYM2" s="11"/>
      <c r="JYN2" s="11"/>
      <c r="JYO2" s="11"/>
      <c r="JYP2" s="11"/>
      <c r="JYQ2" s="11"/>
      <c r="JYR2" s="11"/>
      <c r="JYS2" s="11"/>
      <c r="JYT2" s="11"/>
      <c r="JYU2" s="11"/>
      <c r="JYV2" s="11"/>
      <c r="JYW2" s="11"/>
      <c r="JYX2" s="11"/>
      <c r="JYY2" s="11"/>
      <c r="JYZ2" s="11"/>
      <c r="JZA2" s="11"/>
      <c r="JZB2" s="11"/>
      <c r="JZC2" s="11"/>
      <c r="JZD2" s="11"/>
      <c r="JZE2" s="11"/>
      <c r="JZF2" s="11"/>
      <c r="JZG2" s="11"/>
      <c r="JZH2" s="11"/>
      <c r="JZI2" s="11"/>
      <c r="JZJ2" s="11"/>
      <c r="JZK2" s="11"/>
      <c r="JZL2" s="11"/>
      <c r="JZM2" s="11"/>
      <c r="JZN2" s="11"/>
      <c r="JZO2" s="11"/>
      <c r="JZP2" s="11"/>
      <c r="JZQ2" s="11"/>
      <c r="JZR2" s="11"/>
      <c r="JZS2" s="11"/>
      <c r="JZT2" s="11"/>
      <c r="JZU2" s="11"/>
      <c r="JZV2" s="11"/>
      <c r="JZW2" s="11"/>
      <c r="JZX2" s="11"/>
      <c r="JZY2" s="11"/>
      <c r="JZZ2" s="11"/>
      <c r="KAA2" s="11"/>
      <c r="KAB2" s="11"/>
      <c r="KAC2" s="11"/>
      <c r="KAD2" s="11"/>
      <c r="KAE2" s="11"/>
      <c r="KAF2" s="11"/>
      <c r="KAG2" s="11"/>
      <c r="KAH2" s="11"/>
      <c r="KAI2" s="11"/>
      <c r="KAJ2" s="11"/>
      <c r="KAK2" s="11"/>
      <c r="KAL2" s="11"/>
      <c r="KAM2" s="11"/>
      <c r="KAN2" s="11"/>
      <c r="KAO2" s="11"/>
      <c r="KAP2" s="11"/>
      <c r="KAQ2" s="11"/>
      <c r="KAR2" s="11"/>
      <c r="KAS2" s="11"/>
      <c r="KAT2" s="11"/>
      <c r="KAU2" s="11"/>
      <c r="KAV2" s="11"/>
      <c r="KAW2" s="11"/>
      <c r="KAX2" s="11"/>
      <c r="KAY2" s="11"/>
      <c r="KAZ2" s="11"/>
      <c r="KBA2" s="11"/>
      <c r="KBB2" s="11"/>
      <c r="KBC2" s="11"/>
      <c r="KBD2" s="11"/>
      <c r="KBE2" s="11"/>
      <c r="KBF2" s="11"/>
      <c r="KBG2" s="11"/>
      <c r="KBH2" s="11"/>
      <c r="KBI2" s="11"/>
      <c r="KBJ2" s="11"/>
      <c r="KBK2" s="11"/>
      <c r="KBL2" s="11"/>
      <c r="KBM2" s="11"/>
      <c r="KBN2" s="11"/>
      <c r="KBO2" s="11"/>
      <c r="KBP2" s="11"/>
      <c r="KBQ2" s="11"/>
      <c r="KBR2" s="11"/>
      <c r="KBS2" s="11"/>
      <c r="KBT2" s="11"/>
      <c r="KBU2" s="11"/>
      <c r="KBV2" s="11"/>
      <c r="KBW2" s="11"/>
      <c r="KBX2" s="11"/>
      <c r="KBY2" s="11"/>
      <c r="KBZ2" s="11"/>
      <c r="KCA2" s="11"/>
      <c r="KCB2" s="11"/>
      <c r="KCC2" s="11"/>
      <c r="KCD2" s="11"/>
      <c r="KCE2" s="11"/>
      <c r="KCF2" s="11"/>
      <c r="KCG2" s="11"/>
      <c r="KCH2" s="11"/>
      <c r="KCI2" s="11"/>
      <c r="KCJ2" s="11"/>
      <c r="KCK2" s="11"/>
      <c r="KCL2" s="11"/>
      <c r="KCM2" s="11"/>
      <c r="KCN2" s="11"/>
      <c r="KCO2" s="11"/>
      <c r="KCP2" s="11"/>
      <c r="KCQ2" s="11"/>
      <c r="KCR2" s="11"/>
      <c r="KCS2" s="11"/>
      <c r="KCT2" s="11"/>
      <c r="KCU2" s="11"/>
      <c r="KCV2" s="11"/>
      <c r="KCW2" s="11"/>
      <c r="KCX2" s="11"/>
      <c r="KCY2" s="11"/>
      <c r="KCZ2" s="11"/>
      <c r="KDA2" s="11"/>
      <c r="KDB2" s="11"/>
      <c r="KDC2" s="11"/>
      <c r="KDD2" s="11"/>
      <c r="KDE2" s="11"/>
      <c r="KDF2" s="11"/>
      <c r="KDG2" s="11"/>
      <c r="KDH2" s="11"/>
      <c r="KDI2" s="11"/>
      <c r="KDJ2" s="11"/>
      <c r="KDK2" s="11"/>
      <c r="KDL2" s="11"/>
      <c r="KDM2" s="11"/>
      <c r="KDN2" s="11"/>
      <c r="KDO2" s="11"/>
      <c r="KDP2" s="11"/>
      <c r="KDQ2" s="11"/>
      <c r="KDR2" s="11"/>
      <c r="KDS2" s="11"/>
      <c r="KDT2" s="11"/>
      <c r="KDU2" s="11"/>
      <c r="KDV2" s="11"/>
      <c r="KDW2" s="11"/>
      <c r="KDX2" s="11"/>
      <c r="KDY2" s="11"/>
      <c r="KDZ2" s="11"/>
      <c r="KEA2" s="11"/>
      <c r="KEB2" s="11"/>
      <c r="KEC2" s="11"/>
      <c r="KED2" s="11"/>
      <c r="KEE2" s="11"/>
      <c r="KEF2" s="11"/>
      <c r="KEG2" s="11"/>
      <c r="KEH2" s="11"/>
      <c r="KEI2" s="11"/>
      <c r="KEJ2" s="11"/>
      <c r="KEK2" s="11"/>
      <c r="KEL2" s="11"/>
      <c r="KEM2" s="11"/>
      <c r="KEN2" s="11"/>
      <c r="KEO2" s="11"/>
      <c r="KEP2" s="11"/>
      <c r="KEQ2" s="11"/>
      <c r="KER2" s="11"/>
      <c r="KES2" s="11"/>
      <c r="KET2" s="11"/>
      <c r="KEU2" s="11"/>
      <c r="KEV2" s="11"/>
      <c r="KEW2" s="11"/>
      <c r="KEX2" s="11"/>
      <c r="KEY2" s="11"/>
      <c r="KEZ2" s="11"/>
      <c r="KFA2" s="11"/>
      <c r="KFB2" s="11"/>
      <c r="KFC2" s="11"/>
      <c r="KFD2" s="11"/>
      <c r="KFE2" s="11"/>
      <c r="KFF2" s="11"/>
      <c r="KFG2" s="11"/>
      <c r="KFH2" s="11"/>
      <c r="KFI2" s="11"/>
      <c r="KFJ2" s="11"/>
      <c r="KFK2" s="11"/>
      <c r="KFL2" s="11"/>
      <c r="KFM2" s="11"/>
      <c r="KFN2" s="11"/>
      <c r="KFO2" s="11"/>
      <c r="KFP2" s="11"/>
      <c r="KFQ2" s="11"/>
      <c r="KFR2" s="11"/>
      <c r="KFS2" s="11"/>
      <c r="KFT2" s="11"/>
      <c r="KFU2" s="11"/>
      <c r="KFV2" s="11"/>
      <c r="KFW2" s="11"/>
      <c r="KFX2" s="11"/>
      <c r="KFY2" s="11"/>
      <c r="KFZ2" s="11"/>
      <c r="KGA2" s="11"/>
      <c r="KGB2" s="11"/>
      <c r="KGC2" s="11"/>
      <c r="KGD2" s="11"/>
      <c r="KGE2" s="11"/>
      <c r="KGF2" s="11"/>
      <c r="KGG2" s="11"/>
      <c r="KGH2" s="11"/>
      <c r="KGI2" s="11"/>
      <c r="KGJ2" s="11"/>
      <c r="KGK2" s="11"/>
      <c r="KGL2" s="11"/>
      <c r="KGM2" s="11"/>
      <c r="KGN2" s="11"/>
      <c r="KGO2" s="11"/>
      <c r="KGP2" s="11"/>
      <c r="KGQ2" s="11"/>
      <c r="KGR2" s="11"/>
      <c r="KGS2" s="11"/>
      <c r="KGT2" s="11"/>
      <c r="KGU2" s="11"/>
      <c r="KGV2" s="11"/>
      <c r="KGW2" s="11"/>
      <c r="KGX2" s="11"/>
      <c r="KGY2" s="11"/>
      <c r="KGZ2" s="11"/>
      <c r="KHA2" s="11"/>
      <c r="KHB2" s="11"/>
      <c r="KHC2" s="11"/>
      <c r="KHD2" s="11"/>
      <c r="KHE2" s="11"/>
      <c r="KHF2" s="11"/>
      <c r="KHG2" s="11"/>
      <c r="KHH2" s="11"/>
      <c r="KHI2" s="11"/>
      <c r="KHJ2" s="11"/>
      <c r="KHK2" s="11"/>
      <c r="KHL2" s="11"/>
      <c r="KHM2" s="11"/>
      <c r="KHN2" s="11"/>
      <c r="KHO2" s="11"/>
      <c r="KHP2" s="11"/>
      <c r="KHQ2" s="11"/>
      <c r="KHR2" s="11"/>
      <c r="KHS2" s="11"/>
      <c r="KHT2" s="11"/>
      <c r="KHU2" s="11"/>
      <c r="KHV2" s="11"/>
      <c r="KHW2" s="11"/>
      <c r="KHX2" s="11"/>
      <c r="KHY2" s="11"/>
      <c r="KHZ2" s="11"/>
      <c r="KIA2" s="11"/>
      <c r="KIB2" s="11"/>
      <c r="KIC2" s="11"/>
      <c r="KID2" s="11"/>
      <c r="KIE2" s="11"/>
      <c r="KIF2" s="11"/>
      <c r="KIG2" s="11"/>
      <c r="KIH2" s="11"/>
      <c r="KII2" s="11"/>
      <c r="KIJ2" s="11"/>
      <c r="KIK2" s="11"/>
      <c r="KIL2" s="11"/>
      <c r="KIM2" s="11"/>
      <c r="KIN2" s="11"/>
      <c r="KIO2" s="11"/>
      <c r="KIP2" s="11"/>
      <c r="KIQ2" s="11"/>
      <c r="KIR2" s="11"/>
      <c r="KIS2" s="11"/>
      <c r="KIT2" s="11"/>
      <c r="KIU2" s="11"/>
      <c r="KIV2" s="11"/>
      <c r="KIW2" s="11"/>
      <c r="KIX2" s="11"/>
      <c r="KIY2" s="11"/>
      <c r="KIZ2" s="11"/>
      <c r="KJA2" s="11"/>
      <c r="KJB2" s="11"/>
      <c r="KJC2" s="11"/>
      <c r="KJD2" s="11"/>
      <c r="KJE2" s="11"/>
      <c r="KJF2" s="11"/>
      <c r="KJG2" s="11"/>
      <c r="KJH2" s="11"/>
      <c r="KJI2" s="11"/>
      <c r="KJJ2" s="11"/>
      <c r="KJK2" s="11"/>
      <c r="KJL2" s="11"/>
      <c r="KJM2" s="11"/>
      <c r="KJN2" s="11"/>
      <c r="KJO2" s="11"/>
      <c r="KJP2" s="11"/>
      <c r="KJQ2" s="11"/>
      <c r="KJR2" s="11"/>
      <c r="KJS2" s="11"/>
      <c r="KJT2" s="11"/>
      <c r="KJU2" s="11"/>
      <c r="KJV2" s="11"/>
      <c r="KJW2" s="11"/>
      <c r="KJX2" s="11"/>
      <c r="KJY2" s="11"/>
      <c r="KJZ2" s="11"/>
      <c r="KKA2" s="11"/>
      <c r="KKB2" s="11"/>
      <c r="KKC2" s="11"/>
      <c r="KKD2" s="11"/>
      <c r="KKE2" s="11"/>
      <c r="KKF2" s="11"/>
      <c r="KKG2" s="11"/>
      <c r="KKH2" s="11"/>
      <c r="KKI2" s="11"/>
      <c r="KKJ2" s="11"/>
      <c r="KKK2" s="11"/>
      <c r="KKL2" s="11"/>
      <c r="KKM2" s="11"/>
      <c r="KKN2" s="11"/>
      <c r="KKO2" s="11"/>
      <c r="KKP2" s="11"/>
      <c r="KKQ2" s="11"/>
      <c r="KKR2" s="11"/>
      <c r="KKS2" s="11"/>
      <c r="KKT2" s="11"/>
      <c r="KKU2" s="11"/>
      <c r="KKV2" s="11"/>
      <c r="KKW2" s="11"/>
      <c r="KKX2" s="11"/>
      <c r="KKY2" s="11"/>
      <c r="KKZ2" s="11"/>
      <c r="KLA2" s="11"/>
      <c r="KLB2" s="11"/>
      <c r="KLC2" s="11"/>
      <c r="KLD2" s="11"/>
      <c r="KLE2" s="11"/>
      <c r="KLF2" s="11"/>
      <c r="KLG2" s="11"/>
      <c r="KLH2" s="11"/>
      <c r="KLI2" s="11"/>
      <c r="KLJ2" s="11"/>
      <c r="KLK2" s="11"/>
      <c r="KLL2" s="11"/>
      <c r="KLM2" s="11"/>
      <c r="KLN2" s="11"/>
      <c r="KLO2" s="11"/>
      <c r="KLP2" s="11"/>
      <c r="KLQ2" s="11"/>
      <c r="KLR2" s="11"/>
      <c r="KLS2" s="11"/>
      <c r="KLT2" s="11"/>
      <c r="KLU2" s="11"/>
      <c r="KLV2" s="11"/>
      <c r="KLW2" s="11"/>
      <c r="KLX2" s="11"/>
      <c r="KLY2" s="11"/>
      <c r="KLZ2" s="11"/>
      <c r="KMA2" s="11"/>
      <c r="KMB2" s="11"/>
      <c r="KMC2" s="11"/>
      <c r="KMD2" s="11"/>
      <c r="KME2" s="11"/>
      <c r="KMF2" s="11"/>
      <c r="KMG2" s="11"/>
      <c r="KMH2" s="11"/>
      <c r="KMI2" s="11"/>
      <c r="KMJ2" s="11"/>
      <c r="KMK2" s="11"/>
      <c r="KML2" s="11"/>
      <c r="KMM2" s="11"/>
      <c r="KMN2" s="11"/>
      <c r="KMO2" s="11"/>
      <c r="KMP2" s="11"/>
      <c r="KMQ2" s="11"/>
      <c r="KMR2" s="11"/>
      <c r="KMS2" s="11"/>
      <c r="KMT2" s="11"/>
      <c r="KMU2" s="11"/>
      <c r="KMV2" s="11"/>
      <c r="KMW2" s="11"/>
      <c r="KMX2" s="11"/>
      <c r="KMY2" s="11"/>
      <c r="KMZ2" s="11"/>
      <c r="KNA2" s="11"/>
      <c r="KNB2" s="11"/>
      <c r="KNC2" s="11"/>
      <c r="KND2" s="11"/>
      <c r="KNE2" s="11"/>
      <c r="KNF2" s="11"/>
      <c r="KNG2" s="11"/>
      <c r="KNH2" s="11"/>
      <c r="KNI2" s="11"/>
      <c r="KNJ2" s="11"/>
      <c r="KNK2" s="11"/>
      <c r="KNL2" s="11"/>
      <c r="KNM2" s="11"/>
      <c r="KNN2" s="11"/>
      <c r="KNO2" s="11"/>
      <c r="KNP2" s="11"/>
      <c r="KNQ2" s="11"/>
      <c r="KNR2" s="11"/>
      <c r="KNS2" s="11"/>
      <c r="KNT2" s="11"/>
      <c r="KNU2" s="11"/>
      <c r="KNV2" s="11"/>
      <c r="KNW2" s="11"/>
      <c r="KNX2" s="11"/>
      <c r="KNY2" s="11"/>
      <c r="KNZ2" s="11"/>
      <c r="KOA2" s="11"/>
      <c r="KOB2" s="11"/>
      <c r="KOC2" s="11"/>
      <c r="KOD2" s="11"/>
      <c r="KOE2" s="11"/>
      <c r="KOF2" s="11"/>
      <c r="KOG2" s="11"/>
      <c r="KOH2" s="11"/>
      <c r="KOI2" s="11"/>
      <c r="KOJ2" s="11"/>
      <c r="KOK2" s="11"/>
      <c r="KOL2" s="11"/>
      <c r="KOM2" s="11"/>
      <c r="KON2" s="11"/>
      <c r="KOO2" s="11"/>
      <c r="KOP2" s="11"/>
      <c r="KOQ2" s="11"/>
      <c r="KOR2" s="11"/>
      <c r="KOS2" s="11"/>
      <c r="KOT2" s="11"/>
      <c r="KOU2" s="11"/>
      <c r="KOV2" s="11"/>
      <c r="KOW2" s="11"/>
      <c r="KOX2" s="11"/>
      <c r="KOY2" s="11"/>
      <c r="KOZ2" s="11"/>
      <c r="KPA2" s="11"/>
      <c r="KPB2" s="11"/>
      <c r="KPC2" s="11"/>
      <c r="KPD2" s="11"/>
      <c r="KPE2" s="11"/>
      <c r="KPF2" s="11"/>
      <c r="KPG2" s="11"/>
      <c r="KPH2" s="11"/>
      <c r="KPI2" s="11"/>
      <c r="KPJ2" s="11"/>
      <c r="KPK2" s="11"/>
      <c r="KPL2" s="11"/>
      <c r="KPM2" s="11"/>
      <c r="KPN2" s="11"/>
      <c r="KPO2" s="11"/>
      <c r="KPP2" s="11"/>
      <c r="KPQ2" s="11"/>
      <c r="KPR2" s="11"/>
      <c r="KPS2" s="11"/>
      <c r="KPT2" s="11"/>
      <c r="KPU2" s="11"/>
      <c r="KPV2" s="11"/>
      <c r="KPW2" s="11"/>
      <c r="KPX2" s="11"/>
      <c r="KPY2" s="11"/>
      <c r="KPZ2" s="11"/>
      <c r="KQA2" s="11"/>
      <c r="KQB2" s="11"/>
      <c r="KQC2" s="11"/>
      <c r="KQD2" s="11"/>
      <c r="KQE2" s="11"/>
      <c r="KQF2" s="11"/>
      <c r="KQG2" s="11"/>
      <c r="KQH2" s="11"/>
      <c r="KQI2" s="11"/>
      <c r="KQJ2" s="11"/>
      <c r="KQK2" s="11"/>
      <c r="KQL2" s="11"/>
      <c r="KQM2" s="11"/>
      <c r="KQN2" s="11"/>
      <c r="KQO2" s="11"/>
      <c r="KQP2" s="11"/>
      <c r="KQQ2" s="11"/>
      <c r="KQR2" s="11"/>
      <c r="KQS2" s="11"/>
      <c r="KQT2" s="11"/>
      <c r="KQU2" s="11"/>
      <c r="KQV2" s="11"/>
      <c r="KQW2" s="11"/>
      <c r="KQX2" s="11"/>
      <c r="KQY2" s="11"/>
      <c r="KQZ2" s="11"/>
      <c r="KRA2" s="11"/>
      <c r="KRB2" s="11"/>
      <c r="KRC2" s="11"/>
      <c r="KRD2" s="11"/>
      <c r="KRE2" s="11"/>
      <c r="KRF2" s="11"/>
      <c r="KRG2" s="11"/>
      <c r="KRH2" s="11"/>
      <c r="KRI2" s="11"/>
      <c r="KRJ2" s="11"/>
      <c r="KRK2" s="11"/>
      <c r="KRL2" s="11"/>
      <c r="KRM2" s="11"/>
      <c r="KRN2" s="11"/>
      <c r="KRO2" s="11"/>
      <c r="KRP2" s="11"/>
      <c r="KRQ2" s="11"/>
      <c r="KRR2" s="11"/>
      <c r="KRS2" s="11"/>
      <c r="KRT2" s="11"/>
      <c r="KRU2" s="11"/>
      <c r="KRV2" s="11"/>
      <c r="KRW2" s="11"/>
      <c r="KRX2" s="11"/>
      <c r="KRY2" s="11"/>
      <c r="KRZ2" s="11"/>
      <c r="KSA2" s="11"/>
      <c r="KSB2" s="11"/>
      <c r="KSC2" s="11"/>
      <c r="KSD2" s="11"/>
      <c r="KSE2" s="11"/>
      <c r="KSF2" s="11"/>
      <c r="KSG2" s="11"/>
      <c r="KSH2" s="11"/>
      <c r="KSI2" s="11"/>
      <c r="KSJ2" s="11"/>
      <c r="KSK2" s="11"/>
      <c r="KSL2" s="11"/>
      <c r="KSM2" s="11"/>
      <c r="KSN2" s="11"/>
      <c r="KSO2" s="11"/>
      <c r="KSP2" s="11"/>
      <c r="KSQ2" s="11"/>
      <c r="KSR2" s="11"/>
      <c r="KSS2" s="11"/>
      <c r="KST2" s="11"/>
      <c r="KSU2" s="11"/>
      <c r="KSV2" s="11"/>
      <c r="KSW2" s="11"/>
      <c r="KSX2" s="11"/>
      <c r="KSY2" s="11"/>
      <c r="KSZ2" s="11"/>
      <c r="KTA2" s="11"/>
      <c r="KTB2" s="11"/>
      <c r="KTC2" s="11"/>
      <c r="KTD2" s="11"/>
      <c r="KTE2" s="11"/>
      <c r="KTF2" s="11"/>
      <c r="KTG2" s="11"/>
      <c r="KTH2" s="11"/>
      <c r="KTI2" s="11"/>
      <c r="KTJ2" s="11"/>
      <c r="KTK2" s="11"/>
      <c r="KTL2" s="11"/>
      <c r="KTM2" s="11"/>
      <c r="KTN2" s="11"/>
      <c r="KTO2" s="11"/>
      <c r="KTP2" s="11"/>
      <c r="KTQ2" s="11"/>
      <c r="KTR2" s="11"/>
      <c r="KTS2" s="11"/>
      <c r="KTT2" s="11"/>
      <c r="KTU2" s="11"/>
      <c r="KTV2" s="11"/>
      <c r="KTW2" s="11"/>
      <c r="KTX2" s="11"/>
      <c r="KTY2" s="11"/>
      <c r="KTZ2" s="11"/>
      <c r="KUA2" s="11"/>
      <c r="KUB2" s="11"/>
      <c r="KUC2" s="11"/>
      <c r="KUD2" s="11"/>
      <c r="KUE2" s="11"/>
      <c r="KUF2" s="11"/>
      <c r="KUG2" s="11"/>
      <c r="KUH2" s="11"/>
      <c r="KUI2" s="11"/>
      <c r="KUJ2" s="11"/>
      <c r="KUK2" s="11"/>
      <c r="KUL2" s="11"/>
      <c r="KUM2" s="11"/>
      <c r="KUN2" s="11"/>
      <c r="KUO2" s="11"/>
      <c r="KUP2" s="11"/>
      <c r="KUQ2" s="11"/>
      <c r="KUR2" s="11"/>
      <c r="KUS2" s="11"/>
      <c r="KUT2" s="11"/>
      <c r="KUU2" s="11"/>
      <c r="KUV2" s="11"/>
      <c r="KUW2" s="11"/>
      <c r="KUX2" s="11"/>
      <c r="KUY2" s="11"/>
      <c r="KUZ2" s="11"/>
      <c r="KVA2" s="11"/>
      <c r="KVB2" s="11"/>
      <c r="KVC2" s="11"/>
      <c r="KVD2" s="11"/>
      <c r="KVE2" s="11"/>
      <c r="KVF2" s="11"/>
      <c r="KVG2" s="11"/>
      <c r="KVH2" s="11"/>
      <c r="KVI2" s="11"/>
      <c r="KVJ2" s="11"/>
      <c r="KVK2" s="11"/>
      <c r="KVL2" s="11"/>
      <c r="KVM2" s="11"/>
      <c r="KVN2" s="11"/>
      <c r="KVO2" s="11"/>
      <c r="KVP2" s="11"/>
      <c r="KVQ2" s="11"/>
      <c r="KVR2" s="11"/>
      <c r="KVS2" s="11"/>
      <c r="KVT2" s="11"/>
      <c r="KVU2" s="11"/>
      <c r="KVV2" s="11"/>
      <c r="KVW2" s="11"/>
      <c r="KVX2" s="11"/>
      <c r="KVY2" s="11"/>
      <c r="KVZ2" s="11"/>
      <c r="KWA2" s="11"/>
      <c r="KWB2" s="11"/>
      <c r="KWC2" s="11"/>
      <c r="KWD2" s="11"/>
      <c r="KWE2" s="11"/>
      <c r="KWF2" s="11"/>
      <c r="KWG2" s="11"/>
      <c r="KWH2" s="11"/>
      <c r="KWI2" s="11"/>
      <c r="KWJ2" s="11"/>
      <c r="KWK2" s="11"/>
      <c r="KWL2" s="11"/>
      <c r="KWM2" s="11"/>
      <c r="KWN2" s="11"/>
      <c r="KWO2" s="11"/>
      <c r="KWP2" s="11"/>
      <c r="KWQ2" s="11"/>
      <c r="KWR2" s="11"/>
      <c r="KWS2" s="11"/>
      <c r="KWT2" s="11"/>
      <c r="KWU2" s="11"/>
      <c r="KWV2" s="11"/>
      <c r="KWW2" s="11"/>
      <c r="KWX2" s="11"/>
      <c r="KWY2" s="11"/>
      <c r="KWZ2" s="11"/>
      <c r="KXA2" s="11"/>
      <c r="KXB2" s="11"/>
      <c r="KXC2" s="11"/>
      <c r="KXD2" s="11"/>
      <c r="KXE2" s="11"/>
      <c r="KXF2" s="11"/>
      <c r="KXG2" s="11"/>
      <c r="KXH2" s="11"/>
      <c r="KXI2" s="11"/>
      <c r="KXJ2" s="11"/>
      <c r="KXK2" s="11"/>
      <c r="KXL2" s="11"/>
      <c r="KXM2" s="11"/>
      <c r="KXN2" s="11"/>
      <c r="KXO2" s="11"/>
      <c r="KXP2" s="11"/>
      <c r="KXQ2" s="11"/>
      <c r="KXR2" s="11"/>
      <c r="KXS2" s="11"/>
      <c r="KXT2" s="11"/>
      <c r="KXU2" s="11"/>
      <c r="KXV2" s="11"/>
      <c r="KXW2" s="11"/>
      <c r="KXX2" s="11"/>
      <c r="KXY2" s="11"/>
      <c r="KXZ2" s="11"/>
      <c r="KYA2" s="11"/>
      <c r="KYB2" s="11"/>
      <c r="KYC2" s="11"/>
      <c r="KYD2" s="11"/>
      <c r="KYE2" s="11"/>
      <c r="KYF2" s="11"/>
      <c r="KYG2" s="11"/>
      <c r="KYH2" s="11"/>
      <c r="KYI2" s="11"/>
      <c r="KYJ2" s="11"/>
      <c r="KYK2" s="11"/>
      <c r="KYL2" s="11"/>
      <c r="KYM2" s="11"/>
      <c r="KYN2" s="11"/>
      <c r="KYO2" s="11"/>
      <c r="KYP2" s="11"/>
      <c r="KYQ2" s="11"/>
      <c r="KYR2" s="11"/>
      <c r="KYS2" s="11"/>
      <c r="KYT2" s="11"/>
      <c r="KYU2" s="11"/>
      <c r="KYV2" s="11"/>
      <c r="KYW2" s="11"/>
      <c r="KYX2" s="11"/>
      <c r="KYY2" s="11"/>
      <c r="KYZ2" s="11"/>
      <c r="KZA2" s="11"/>
      <c r="KZB2" s="11"/>
      <c r="KZC2" s="11"/>
      <c r="KZD2" s="11"/>
      <c r="KZE2" s="11"/>
      <c r="KZF2" s="11"/>
      <c r="KZG2" s="11"/>
      <c r="KZH2" s="11"/>
      <c r="KZI2" s="11"/>
      <c r="KZJ2" s="11"/>
      <c r="KZK2" s="11"/>
      <c r="KZL2" s="11"/>
      <c r="KZM2" s="11"/>
      <c r="KZN2" s="11"/>
      <c r="KZO2" s="11"/>
      <c r="KZP2" s="11"/>
      <c r="KZQ2" s="11"/>
      <c r="KZR2" s="11"/>
      <c r="KZS2" s="11"/>
      <c r="KZT2" s="11"/>
      <c r="KZU2" s="11"/>
      <c r="KZV2" s="11"/>
      <c r="KZW2" s="11"/>
      <c r="KZX2" s="11"/>
      <c r="KZY2" s="11"/>
      <c r="KZZ2" s="11"/>
      <c r="LAA2" s="11"/>
      <c r="LAB2" s="11"/>
      <c r="LAC2" s="11"/>
      <c r="LAD2" s="11"/>
      <c r="LAE2" s="11"/>
      <c r="LAF2" s="11"/>
      <c r="LAG2" s="11"/>
      <c r="LAH2" s="11"/>
      <c r="LAI2" s="11"/>
      <c r="LAJ2" s="11"/>
      <c r="LAK2" s="11"/>
      <c r="LAL2" s="11"/>
      <c r="LAM2" s="11"/>
      <c r="LAN2" s="11"/>
      <c r="LAO2" s="11"/>
      <c r="LAP2" s="11"/>
      <c r="LAQ2" s="11"/>
      <c r="LAR2" s="11"/>
      <c r="LAS2" s="11"/>
      <c r="LAT2" s="11"/>
      <c r="LAU2" s="11"/>
      <c r="LAV2" s="11"/>
      <c r="LAW2" s="11"/>
      <c r="LAX2" s="11"/>
      <c r="LAY2" s="11"/>
      <c r="LAZ2" s="11"/>
      <c r="LBA2" s="11"/>
      <c r="LBB2" s="11"/>
      <c r="LBC2" s="11"/>
      <c r="LBD2" s="11"/>
      <c r="LBE2" s="11"/>
      <c r="LBF2" s="11"/>
      <c r="LBG2" s="11"/>
      <c r="LBH2" s="11"/>
      <c r="LBI2" s="11"/>
      <c r="LBJ2" s="11"/>
      <c r="LBK2" s="11"/>
      <c r="LBL2" s="11"/>
      <c r="LBM2" s="11"/>
      <c r="LBN2" s="11"/>
      <c r="LBO2" s="11"/>
      <c r="LBP2" s="11"/>
      <c r="LBQ2" s="11"/>
      <c r="LBR2" s="11"/>
      <c r="LBS2" s="11"/>
      <c r="LBT2" s="11"/>
      <c r="LBU2" s="11"/>
      <c r="LBV2" s="11"/>
      <c r="LBW2" s="11"/>
      <c r="LBX2" s="11"/>
      <c r="LBY2" s="11"/>
      <c r="LBZ2" s="11"/>
      <c r="LCA2" s="11"/>
      <c r="LCB2" s="11"/>
      <c r="LCC2" s="11"/>
      <c r="LCD2" s="11"/>
      <c r="LCE2" s="11"/>
      <c r="LCF2" s="11"/>
      <c r="LCG2" s="11"/>
      <c r="LCH2" s="11"/>
      <c r="LCI2" s="11"/>
      <c r="LCJ2" s="11"/>
      <c r="LCK2" s="11"/>
      <c r="LCL2" s="11"/>
      <c r="LCM2" s="11"/>
      <c r="LCN2" s="11"/>
      <c r="LCO2" s="11"/>
      <c r="LCP2" s="11"/>
      <c r="LCQ2" s="11"/>
      <c r="LCR2" s="11"/>
      <c r="LCS2" s="11"/>
      <c r="LCT2" s="11"/>
      <c r="LCU2" s="11"/>
      <c r="LCV2" s="11"/>
      <c r="LCW2" s="11"/>
      <c r="LCX2" s="11"/>
      <c r="LCY2" s="11"/>
      <c r="LCZ2" s="11"/>
      <c r="LDA2" s="11"/>
      <c r="LDB2" s="11"/>
      <c r="LDC2" s="11"/>
      <c r="LDD2" s="11"/>
      <c r="LDE2" s="11"/>
      <c r="LDF2" s="11"/>
      <c r="LDG2" s="11"/>
      <c r="LDH2" s="11"/>
      <c r="LDI2" s="11"/>
      <c r="LDJ2" s="11"/>
      <c r="LDK2" s="11"/>
      <c r="LDL2" s="11"/>
      <c r="LDM2" s="11"/>
      <c r="LDN2" s="11"/>
      <c r="LDO2" s="11"/>
      <c r="LDP2" s="11"/>
      <c r="LDQ2" s="11"/>
      <c r="LDR2" s="11"/>
      <c r="LDS2" s="11"/>
      <c r="LDT2" s="11"/>
      <c r="LDU2" s="11"/>
      <c r="LDV2" s="11"/>
      <c r="LDW2" s="11"/>
      <c r="LDX2" s="11"/>
      <c r="LDY2" s="11"/>
      <c r="LDZ2" s="11"/>
      <c r="LEA2" s="11"/>
      <c r="LEB2" s="11"/>
      <c r="LEC2" s="11"/>
      <c r="LED2" s="11"/>
      <c r="LEE2" s="11"/>
      <c r="LEF2" s="11"/>
      <c r="LEG2" s="11"/>
      <c r="LEH2" s="11"/>
      <c r="LEI2" s="11"/>
      <c r="LEJ2" s="11"/>
      <c r="LEK2" s="11"/>
      <c r="LEL2" s="11"/>
      <c r="LEM2" s="11"/>
      <c r="LEN2" s="11"/>
      <c r="LEO2" s="11"/>
      <c r="LEP2" s="11"/>
      <c r="LEQ2" s="11"/>
      <c r="LER2" s="11"/>
      <c r="LES2" s="11"/>
      <c r="LET2" s="11"/>
      <c r="LEU2" s="11"/>
      <c r="LEV2" s="11"/>
      <c r="LEW2" s="11"/>
      <c r="LEX2" s="11"/>
      <c r="LEY2" s="11"/>
      <c r="LEZ2" s="11"/>
      <c r="LFA2" s="11"/>
      <c r="LFB2" s="11"/>
      <c r="LFC2" s="11"/>
      <c r="LFD2" s="11"/>
      <c r="LFE2" s="11"/>
      <c r="LFF2" s="11"/>
      <c r="LFG2" s="11"/>
      <c r="LFH2" s="11"/>
      <c r="LFI2" s="11"/>
      <c r="LFJ2" s="11"/>
      <c r="LFK2" s="11"/>
      <c r="LFL2" s="11"/>
      <c r="LFM2" s="11"/>
      <c r="LFN2" s="11"/>
      <c r="LFO2" s="11"/>
      <c r="LFP2" s="11"/>
      <c r="LFQ2" s="11"/>
      <c r="LFR2" s="11"/>
      <c r="LFS2" s="11"/>
      <c r="LFT2" s="11"/>
      <c r="LFU2" s="11"/>
      <c r="LFV2" s="11"/>
      <c r="LFW2" s="11"/>
      <c r="LFX2" s="11"/>
      <c r="LFY2" s="11"/>
      <c r="LFZ2" s="11"/>
      <c r="LGA2" s="11"/>
      <c r="LGB2" s="11"/>
      <c r="LGC2" s="11"/>
      <c r="LGD2" s="11"/>
      <c r="LGE2" s="11"/>
      <c r="LGF2" s="11"/>
      <c r="LGG2" s="11"/>
      <c r="LGH2" s="11"/>
      <c r="LGI2" s="11"/>
      <c r="LGJ2" s="11"/>
      <c r="LGK2" s="11"/>
      <c r="LGL2" s="11"/>
      <c r="LGM2" s="11"/>
      <c r="LGN2" s="11"/>
      <c r="LGO2" s="11"/>
      <c r="LGP2" s="11"/>
      <c r="LGQ2" s="11"/>
      <c r="LGR2" s="11"/>
      <c r="LGS2" s="11"/>
      <c r="LGT2" s="11"/>
      <c r="LGU2" s="11"/>
      <c r="LGV2" s="11"/>
      <c r="LGW2" s="11"/>
      <c r="LGX2" s="11"/>
      <c r="LGY2" s="11"/>
      <c r="LGZ2" s="11"/>
      <c r="LHA2" s="11"/>
      <c r="LHB2" s="11"/>
      <c r="LHC2" s="11"/>
      <c r="LHD2" s="11"/>
      <c r="LHE2" s="11"/>
      <c r="LHF2" s="11"/>
      <c r="LHG2" s="11"/>
      <c r="LHH2" s="11"/>
      <c r="LHI2" s="11"/>
      <c r="LHJ2" s="11"/>
      <c r="LHK2" s="11"/>
      <c r="LHL2" s="11"/>
      <c r="LHM2" s="11"/>
      <c r="LHN2" s="11"/>
      <c r="LHO2" s="11"/>
      <c r="LHP2" s="11"/>
      <c r="LHQ2" s="11"/>
      <c r="LHR2" s="11"/>
      <c r="LHS2" s="11"/>
      <c r="LHT2" s="11"/>
      <c r="LHU2" s="11"/>
      <c r="LHV2" s="11"/>
      <c r="LHW2" s="11"/>
      <c r="LHX2" s="11"/>
      <c r="LHY2" s="11"/>
      <c r="LHZ2" s="11"/>
      <c r="LIA2" s="11"/>
      <c r="LIB2" s="11"/>
      <c r="LIC2" s="11"/>
      <c r="LID2" s="11"/>
      <c r="LIE2" s="11"/>
      <c r="LIF2" s="11"/>
      <c r="LIG2" s="11"/>
      <c r="LIH2" s="11"/>
      <c r="LII2" s="11"/>
      <c r="LIJ2" s="11"/>
      <c r="LIK2" s="11"/>
      <c r="LIL2" s="11"/>
      <c r="LIM2" s="11"/>
      <c r="LIN2" s="11"/>
      <c r="LIO2" s="11"/>
      <c r="LIP2" s="11"/>
      <c r="LIQ2" s="11"/>
      <c r="LIR2" s="11"/>
      <c r="LIS2" s="11"/>
      <c r="LIT2" s="11"/>
      <c r="LIU2" s="11"/>
      <c r="LIV2" s="11"/>
      <c r="LIW2" s="11"/>
      <c r="LIX2" s="11"/>
      <c r="LIY2" s="11"/>
      <c r="LIZ2" s="11"/>
      <c r="LJA2" s="11"/>
      <c r="LJB2" s="11"/>
      <c r="LJC2" s="11"/>
      <c r="LJD2" s="11"/>
      <c r="LJE2" s="11"/>
      <c r="LJF2" s="11"/>
      <c r="LJG2" s="11"/>
      <c r="LJH2" s="11"/>
      <c r="LJI2" s="11"/>
      <c r="LJJ2" s="11"/>
      <c r="LJK2" s="11"/>
      <c r="LJL2" s="11"/>
      <c r="LJM2" s="11"/>
      <c r="LJN2" s="11"/>
      <c r="LJO2" s="11"/>
      <c r="LJP2" s="11"/>
      <c r="LJQ2" s="11"/>
      <c r="LJR2" s="11"/>
      <c r="LJS2" s="11"/>
      <c r="LJT2" s="11"/>
      <c r="LJU2" s="11"/>
      <c r="LJV2" s="11"/>
      <c r="LJW2" s="11"/>
      <c r="LJX2" s="11"/>
      <c r="LJY2" s="11"/>
      <c r="LJZ2" s="11"/>
      <c r="LKA2" s="11"/>
      <c r="LKB2" s="11"/>
      <c r="LKC2" s="11"/>
      <c r="LKD2" s="11"/>
      <c r="LKE2" s="11"/>
      <c r="LKF2" s="11"/>
      <c r="LKG2" s="11"/>
      <c r="LKH2" s="11"/>
      <c r="LKI2" s="11"/>
      <c r="LKJ2" s="11"/>
      <c r="LKK2" s="11"/>
      <c r="LKL2" s="11"/>
      <c r="LKM2" s="11"/>
      <c r="LKN2" s="11"/>
      <c r="LKO2" s="11"/>
      <c r="LKP2" s="11"/>
      <c r="LKQ2" s="11"/>
      <c r="LKR2" s="11"/>
      <c r="LKS2" s="11"/>
      <c r="LKT2" s="11"/>
      <c r="LKU2" s="11"/>
      <c r="LKV2" s="11"/>
      <c r="LKW2" s="11"/>
      <c r="LKX2" s="11"/>
      <c r="LKY2" s="11"/>
      <c r="LKZ2" s="11"/>
      <c r="LLA2" s="11"/>
      <c r="LLB2" s="11"/>
      <c r="LLC2" s="11"/>
      <c r="LLD2" s="11"/>
      <c r="LLE2" s="11"/>
      <c r="LLF2" s="11"/>
      <c r="LLG2" s="11"/>
      <c r="LLH2" s="11"/>
      <c r="LLI2" s="11"/>
      <c r="LLJ2" s="11"/>
      <c r="LLK2" s="11"/>
      <c r="LLL2" s="11"/>
      <c r="LLM2" s="11"/>
      <c r="LLN2" s="11"/>
      <c r="LLO2" s="11"/>
      <c r="LLP2" s="11"/>
      <c r="LLQ2" s="11"/>
      <c r="LLR2" s="11"/>
      <c r="LLS2" s="11"/>
      <c r="LLT2" s="11"/>
      <c r="LLU2" s="11"/>
      <c r="LLV2" s="11"/>
      <c r="LLW2" s="11"/>
      <c r="LLX2" s="11"/>
      <c r="LLY2" s="11"/>
      <c r="LLZ2" s="11"/>
      <c r="LMA2" s="11"/>
      <c r="LMB2" s="11"/>
      <c r="LMC2" s="11"/>
      <c r="LMD2" s="11"/>
      <c r="LME2" s="11"/>
      <c r="LMF2" s="11"/>
      <c r="LMG2" s="11"/>
      <c r="LMH2" s="11"/>
      <c r="LMI2" s="11"/>
      <c r="LMJ2" s="11"/>
      <c r="LMK2" s="11"/>
      <c r="LML2" s="11"/>
      <c r="LMM2" s="11"/>
      <c r="LMN2" s="11"/>
      <c r="LMO2" s="11"/>
      <c r="LMP2" s="11"/>
      <c r="LMQ2" s="11"/>
      <c r="LMR2" s="11"/>
      <c r="LMS2" s="11"/>
      <c r="LMT2" s="11"/>
      <c r="LMU2" s="11"/>
      <c r="LMV2" s="11"/>
      <c r="LMW2" s="11"/>
      <c r="LMX2" s="11"/>
      <c r="LMY2" s="11"/>
      <c r="LMZ2" s="11"/>
      <c r="LNA2" s="11"/>
      <c r="LNB2" s="11"/>
      <c r="LNC2" s="11"/>
      <c r="LND2" s="11"/>
      <c r="LNE2" s="11"/>
      <c r="LNF2" s="11"/>
      <c r="LNG2" s="11"/>
      <c r="LNH2" s="11"/>
      <c r="LNI2" s="11"/>
      <c r="LNJ2" s="11"/>
      <c r="LNK2" s="11"/>
      <c r="LNL2" s="11"/>
      <c r="LNM2" s="11"/>
      <c r="LNN2" s="11"/>
      <c r="LNO2" s="11"/>
      <c r="LNP2" s="11"/>
      <c r="LNQ2" s="11"/>
      <c r="LNR2" s="11"/>
      <c r="LNS2" s="11"/>
      <c r="LNT2" s="11"/>
      <c r="LNU2" s="11"/>
      <c r="LNV2" s="11"/>
      <c r="LNW2" s="11"/>
      <c r="LNX2" s="11"/>
      <c r="LNY2" s="11"/>
      <c r="LNZ2" s="11"/>
      <c r="LOA2" s="11"/>
      <c r="LOB2" s="11"/>
      <c r="LOC2" s="11"/>
      <c r="LOD2" s="11"/>
      <c r="LOE2" s="11"/>
      <c r="LOF2" s="11"/>
      <c r="LOG2" s="11"/>
      <c r="LOH2" s="11"/>
      <c r="LOI2" s="11"/>
      <c r="LOJ2" s="11"/>
      <c r="LOK2" s="11"/>
      <c r="LOL2" s="11"/>
      <c r="LOM2" s="11"/>
      <c r="LON2" s="11"/>
      <c r="LOO2" s="11"/>
      <c r="LOP2" s="11"/>
      <c r="LOQ2" s="11"/>
      <c r="LOR2" s="11"/>
      <c r="LOS2" s="11"/>
      <c r="LOT2" s="11"/>
      <c r="LOU2" s="11"/>
      <c r="LOV2" s="11"/>
      <c r="LOW2" s="11"/>
      <c r="LOX2" s="11"/>
      <c r="LOY2" s="11"/>
      <c r="LOZ2" s="11"/>
      <c r="LPA2" s="11"/>
      <c r="LPB2" s="11"/>
      <c r="LPC2" s="11"/>
      <c r="LPD2" s="11"/>
      <c r="LPE2" s="11"/>
      <c r="LPF2" s="11"/>
      <c r="LPG2" s="11"/>
      <c r="LPH2" s="11"/>
      <c r="LPI2" s="11"/>
      <c r="LPJ2" s="11"/>
      <c r="LPK2" s="11"/>
      <c r="LPL2" s="11"/>
      <c r="LPM2" s="11"/>
      <c r="LPN2" s="11"/>
      <c r="LPO2" s="11"/>
      <c r="LPP2" s="11"/>
      <c r="LPQ2" s="11"/>
      <c r="LPR2" s="11"/>
      <c r="LPS2" s="11"/>
      <c r="LPT2" s="11"/>
      <c r="LPU2" s="11"/>
      <c r="LPV2" s="11"/>
      <c r="LPW2" s="11"/>
      <c r="LPX2" s="11"/>
      <c r="LPY2" s="11"/>
      <c r="LPZ2" s="11"/>
      <c r="LQA2" s="11"/>
      <c r="LQB2" s="11"/>
      <c r="LQC2" s="11"/>
      <c r="LQD2" s="11"/>
      <c r="LQE2" s="11"/>
      <c r="LQF2" s="11"/>
      <c r="LQG2" s="11"/>
      <c r="LQH2" s="11"/>
      <c r="LQI2" s="11"/>
      <c r="LQJ2" s="11"/>
      <c r="LQK2" s="11"/>
      <c r="LQL2" s="11"/>
      <c r="LQM2" s="11"/>
      <c r="LQN2" s="11"/>
      <c r="LQO2" s="11"/>
      <c r="LQP2" s="11"/>
      <c r="LQQ2" s="11"/>
      <c r="LQR2" s="11"/>
      <c r="LQS2" s="11"/>
      <c r="LQT2" s="11"/>
      <c r="LQU2" s="11"/>
      <c r="LQV2" s="11"/>
      <c r="LQW2" s="11"/>
      <c r="LQX2" s="11"/>
      <c r="LQY2" s="11"/>
      <c r="LQZ2" s="11"/>
      <c r="LRA2" s="11"/>
      <c r="LRB2" s="11"/>
      <c r="LRC2" s="11"/>
      <c r="LRD2" s="11"/>
      <c r="LRE2" s="11"/>
      <c r="LRF2" s="11"/>
      <c r="LRG2" s="11"/>
      <c r="LRH2" s="11"/>
      <c r="LRI2" s="11"/>
      <c r="LRJ2" s="11"/>
      <c r="LRK2" s="11"/>
      <c r="LRL2" s="11"/>
      <c r="LRM2" s="11"/>
      <c r="LRN2" s="11"/>
      <c r="LRO2" s="11"/>
      <c r="LRP2" s="11"/>
      <c r="LRQ2" s="11"/>
      <c r="LRR2" s="11"/>
      <c r="LRS2" s="11"/>
      <c r="LRT2" s="11"/>
      <c r="LRU2" s="11"/>
      <c r="LRV2" s="11"/>
      <c r="LRW2" s="11"/>
      <c r="LRX2" s="11"/>
      <c r="LRY2" s="11"/>
      <c r="LRZ2" s="11"/>
      <c r="LSA2" s="11"/>
      <c r="LSB2" s="11"/>
      <c r="LSC2" s="11"/>
      <c r="LSD2" s="11"/>
      <c r="LSE2" s="11"/>
      <c r="LSF2" s="11"/>
      <c r="LSG2" s="11"/>
      <c r="LSH2" s="11"/>
      <c r="LSI2" s="11"/>
      <c r="LSJ2" s="11"/>
      <c r="LSK2" s="11"/>
      <c r="LSL2" s="11"/>
      <c r="LSM2" s="11"/>
      <c r="LSN2" s="11"/>
      <c r="LSO2" s="11"/>
      <c r="LSP2" s="11"/>
      <c r="LSQ2" s="11"/>
      <c r="LSR2" s="11"/>
      <c r="LSS2" s="11"/>
      <c r="LST2" s="11"/>
      <c r="LSU2" s="11"/>
      <c r="LSV2" s="11"/>
      <c r="LSW2" s="11"/>
      <c r="LSX2" s="11"/>
      <c r="LSY2" s="11"/>
      <c r="LSZ2" s="11"/>
      <c r="LTA2" s="11"/>
      <c r="LTB2" s="11"/>
      <c r="LTC2" s="11"/>
      <c r="LTD2" s="11"/>
      <c r="LTE2" s="11"/>
      <c r="LTF2" s="11"/>
      <c r="LTG2" s="11"/>
      <c r="LTH2" s="11"/>
      <c r="LTI2" s="11"/>
      <c r="LTJ2" s="11"/>
      <c r="LTK2" s="11"/>
      <c r="LTL2" s="11"/>
      <c r="LTM2" s="11"/>
      <c r="LTN2" s="11"/>
      <c r="LTO2" s="11"/>
      <c r="LTP2" s="11"/>
      <c r="LTQ2" s="11"/>
      <c r="LTR2" s="11"/>
      <c r="LTS2" s="11"/>
      <c r="LTT2" s="11"/>
      <c r="LTU2" s="11"/>
      <c r="LTV2" s="11"/>
      <c r="LTW2" s="11"/>
      <c r="LTX2" s="11"/>
      <c r="LTY2" s="11"/>
      <c r="LTZ2" s="11"/>
      <c r="LUA2" s="11"/>
      <c r="LUB2" s="11"/>
      <c r="LUC2" s="11"/>
      <c r="LUD2" s="11"/>
      <c r="LUE2" s="11"/>
      <c r="LUF2" s="11"/>
      <c r="LUG2" s="11"/>
      <c r="LUH2" s="11"/>
      <c r="LUI2" s="11"/>
      <c r="LUJ2" s="11"/>
      <c r="LUK2" s="11"/>
      <c r="LUL2" s="11"/>
      <c r="LUM2" s="11"/>
      <c r="LUN2" s="11"/>
      <c r="LUO2" s="11"/>
      <c r="LUP2" s="11"/>
      <c r="LUQ2" s="11"/>
      <c r="LUR2" s="11"/>
      <c r="LUS2" s="11"/>
      <c r="LUT2" s="11"/>
      <c r="LUU2" s="11"/>
      <c r="LUV2" s="11"/>
      <c r="LUW2" s="11"/>
      <c r="LUX2" s="11"/>
      <c r="LUY2" s="11"/>
      <c r="LUZ2" s="11"/>
      <c r="LVA2" s="11"/>
      <c r="LVB2" s="11"/>
      <c r="LVC2" s="11"/>
      <c r="LVD2" s="11"/>
      <c r="LVE2" s="11"/>
      <c r="LVF2" s="11"/>
      <c r="LVG2" s="11"/>
      <c r="LVH2" s="11"/>
      <c r="LVI2" s="11"/>
      <c r="LVJ2" s="11"/>
      <c r="LVK2" s="11"/>
      <c r="LVL2" s="11"/>
      <c r="LVM2" s="11"/>
      <c r="LVN2" s="11"/>
      <c r="LVO2" s="11"/>
      <c r="LVP2" s="11"/>
      <c r="LVQ2" s="11"/>
      <c r="LVR2" s="11"/>
      <c r="LVS2" s="11"/>
      <c r="LVT2" s="11"/>
      <c r="LVU2" s="11"/>
      <c r="LVV2" s="11"/>
      <c r="LVW2" s="11"/>
      <c r="LVX2" s="11"/>
      <c r="LVY2" s="11"/>
      <c r="LVZ2" s="11"/>
      <c r="LWA2" s="11"/>
      <c r="LWB2" s="11"/>
      <c r="LWC2" s="11"/>
      <c r="LWD2" s="11"/>
      <c r="LWE2" s="11"/>
      <c r="LWF2" s="11"/>
      <c r="LWG2" s="11"/>
      <c r="LWH2" s="11"/>
      <c r="LWI2" s="11"/>
      <c r="LWJ2" s="11"/>
      <c r="LWK2" s="11"/>
      <c r="LWL2" s="11"/>
      <c r="LWM2" s="11"/>
      <c r="LWN2" s="11"/>
      <c r="LWO2" s="11"/>
      <c r="LWP2" s="11"/>
      <c r="LWQ2" s="11"/>
      <c r="LWR2" s="11"/>
      <c r="LWS2" s="11"/>
      <c r="LWT2" s="11"/>
      <c r="LWU2" s="11"/>
      <c r="LWV2" s="11"/>
      <c r="LWW2" s="11"/>
      <c r="LWX2" s="11"/>
      <c r="LWY2" s="11"/>
      <c r="LWZ2" s="11"/>
      <c r="LXA2" s="11"/>
      <c r="LXB2" s="11"/>
      <c r="LXC2" s="11"/>
      <c r="LXD2" s="11"/>
      <c r="LXE2" s="11"/>
      <c r="LXF2" s="11"/>
      <c r="LXG2" s="11"/>
      <c r="LXH2" s="11"/>
      <c r="LXI2" s="11"/>
      <c r="LXJ2" s="11"/>
      <c r="LXK2" s="11"/>
      <c r="LXL2" s="11"/>
      <c r="LXM2" s="11"/>
      <c r="LXN2" s="11"/>
      <c r="LXO2" s="11"/>
      <c r="LXP2" s="11"/>
      <c r="LXQ2" s="11"/>
      <c r="LXR2" s="11"/>
      <c r="LXS2" s="11"/>
      <c r="LXT2" s="11"/>
      <c r="LXU2" s="11"/>
      <c r="LXV2" s="11"/>
      <c r="LXW2" s="11"/>
      <c r="LXX2" s="11"/>
      <c r="LXY2" s="11"/>
      <c r="LXZ2" s="11"/>
      <c r="LYA2" s="11"/>
      <c r="LYB2" s="11"/>
      <c r="LYC2" s="11"/>
      <c r="LYD2" s="11"/>
      <c r="LYE2" s="11"/>
      <c r="LYF2" s="11"/>
      <c r="LYG2" s="11"/>
      <c r="LYH2" s="11"/>
      <c r="LYI2" s="11"/>
      <c r="LYJ2" s="11"/>
      <c r="LYK2" s="11"/>
      <c r="LYL2" s="11"/>
      <c r="LYM2" s="11"/>
      <c r="LYN2" s="11"/>
      <c r="LYO2" s="11"/>
      <c r="LYP2" s="11"/>
      <c r="LYQ2" s="11"/>
      <c r="LYR2" s="11"/>
      <c r="LYS2" s="11"/>
      <c r="LYT2" s="11"/>
      <c r="LYU2" s="11"/>
      <c r="LYV2" s="11"/>
      <c r="LYW2" s="11"/>
      <c r="LYX2" s="11"/>
      <c r="LYY2" s="11"/>
      <c r="LYZ2" s="11"/>
      <c r="LZA2" s="11"/>
      <c r="LZB2" s="11"/>
      <c r="LZC2" s="11"/>
      <c r="LZD2" s="11"/>
      <c r="LZE2" s="11"/>
      <c r="LZF2" s="11"/>
      <c r="LZG2" s="11"/>
      <c r="LZH2" s="11"/>
      <c r="LZI2" s="11"/>
      <c r="LZJ2" s="11"/>
      <c r="LZK2" s="11"/>
      <c r="LZL2" s="11"/>
      <c r="LZM2" s="11"/>
      <c r="LZN2" s="11"/>
      <c r="LZO2" s="11"/>
      <c r="LZP2" s="11"/>
      <c r="LZQ2" s="11"/>
      <c r="LZR2" s="11"/>
      <c r="LZS2" s="11"/>
      <c r="LZT2" s="11"/>
      <c r="LZU2" s="11"/>
      <c r="LZV2" s="11"/>
      <c r="LZW2" s="11"/>
      <c r="LZX2" s="11"/>
      <c r="LZY2" s="11"/>
      <c r="LZZ2" s="11"/>
      <c r="MAA2" s="11"/>
      <c r="MAB2" s="11"/>
      <c r="MAC2" s="11"/>
      <c r="MAD2" s="11"/>
      <c r="MAE2" s="11"/>
      <c r="MAF2" s="11"/>
      <c r="MAG2" s="11"/>
      <c r="MAH2" s="11"/>
      <c r="MAI2" s="11"/>
      <c r="MAJ2" s="11"/>
      <c r="MAK2" s="11"/>
      <c r="MAL2" s="11"/>
      <c r="MAM2" s="11"/>
      <c r="MAN2" s="11"/>
      <c r="MAO2" s="11"/>
      <c r="MAP2" s="11"/>
      <c r="MAQ2" s="11"/>
      <c r="MAR2" s="11"/>
      <c r="MAS2" s="11"/>
      <c r="MAT2" s="11"/>
      <c r="MAU2" s="11"/>
      <c r="MAV2" s="11"/>
      <c r="MAW2" s="11"/>
      <c r="MAX2" s="11"/>
      <c r="MAY2" s="11"/>
      <c r="MAZ2" s="11"/>
      <c r="MBA2" s="11"/>
      <c r="MBB2" s="11"/>
      <c r="MBC2" s="11"/>
      <c r="MBD2" s="11"/>
      <c r="MBE2" s="11"/>
      <c r="MBF2" s="11"/>
      <c r="MBG2" s="11"/>
      <c r="MBH2" s="11"/>
      <c r="MBI2" s="11"/>
      <c r="MBJ2" s="11"/>
      <c r="MBK2" s="11"/>
      <c r="MBL2" s="11"/>
      <c r="MBM2" s="11"/>
      <c r="MBN2" s="11"/>
      <c r="MBO2" s="11"/>
      <c r="MBP2" s="11"/>
      <c r="MBQ2" s="11"/>
      <c r="MBR2" s="11"/>
      <c r="MBS2" s="11"/>
      <c r="MBT2" s="11"/>
      <c r="MBU2" s="11"/>
      <c r="MBV2" s="11"/>
      <c r="MBW2" s="11"/>
      <c r="MBX2" s="11"/>
      <c r="MBY2" s="11"/>
      <c r="MBZ2" s="11"/>
      <c r="MCA2" s="11"/>
      <c r="MCB2" s="11"/>
      <c r="MCC2" s="11"/>
      <c r="MCD2" s="11"/>
      <c r="MCE2" s="11"/>
      <c r="MCF2" s="11"/>
      <c r="MCG2" s="11"/>
      <c r="MCH2" s="11"/>
      <c r="MCI2" s="11"/>
      <c r="MCJ2" s="11"/>
      <c r="MCK2" s="11"/>
      <c r="MCL2" s="11"/>
      <c r="MCM2" s="11"/>
      <c r="MCN2" s="11"/>
      <c r="MCO2" s="11"/>
      <c r="MCP2" s="11"/>
      <c r="MCQ2" s="11"/>
      <c r="MCR2" s="11"/>
      <c r="MCS2" s="11"/>
      <c r="MCT2" s="11"/>
      <c r="MCU2" s="11"/>
      <c r="MCV2" s="11"/>
      <c r="MCW2" s="11"/>
      <c r="MCX2" s="11"/>
      <c r="MCY2" s="11"/>
      <c r="MCZ2" s="11"/>
      <c r="MDA2" s="11"/>
      <c r="MDB2" s="11"/>
      <c r="MDC2" s="11"/>
      <c r="MDD2" s="11"/>
      <c r="MDE2" s="11"/>
      <c r="MDF2" s="11"/>
      <c r="MDG2" s="11"/>
      <c r="MDH2" s="11"/>
      <c r="MDI2" s="11"/>
      <c r="MDJ2" s="11"/>
      <c r="MDK2" s="11"/>
      <c r="MDL2" s="11"/>
      <c r="MDM2" s="11"/>
      <c r="MDN2" s="11"/>
      <c r="MDO2" s="11"/>
      <c r="MDP2" s="11"/>
      <c r="MDQ2" s="11"/>
      <c r="MDR2" s="11"/>
      <c r="MDS2" s="11"/>
      <c r="MDT2" s="11"/>
      <c r="MDU2" s="11"/>
      <c r="MDV2" s="11"/>
      <c r="MDW2" s="11"/>
      <c r="MDX2" s="11"/>
      <c r="MDY2" s="11"/>
      <c r="MDZ2" s="11"/>
      <c r="MEA2" s="11"/>
      <c r="MEB2" s="11"/>
      <c r="MEC2" s="11"/>
      <c r="MED2" s="11"/>
      <c r="MEE2" s="11"/>
      <c r="MEF2" s="11"/>
      <c r="MEG2" s="11"/>
      <c r="MEH2" s="11"/>
      <c r="MEI2" s="11"/>
      <c r="MEJ2" s="11"/>
      <c r="MEK2" s="11"/>
      <c r="MEL2" s="11"/>
      <c r="MEM2" s="11"/>
      <c r="MEN2" s="11"/>
      <c r="MEO2" s="11"/>
      <c r="MEP2" s="11"/>
      <c r="MEQ2" s="11"/>
      <c r="MER2" s="11"/>
      <c r="MES2" s="11"/>
      <c r="MET2" s="11"/>
      <c r="MEU2" s="11"/>
      <c r="MEV2" s="11"/>
      <c r="MEW2" s="11"/>
      <c r="MEX2" s="11"/>
      <c r="MEY2" s="11"/>
      <c r="MEZ2" s="11"/>
      <c r="MFA2" s="11"/>
      <c r="MFB2" s="11"/>
      <c r="MFC2" s="11"/>
      <c r="MFD2" s="11"/>
      <c r="MFE2" s="11"/>
      <c r="MFF2" s="11"/>
      <c r="MFG2" s="11"/>
      <c r="MFH2" s="11"/>
      <c r="MFI2" s="11"/>
      <c r="MFJ2" s="11"/>
      <c r="MFK2" s="11"/>
      <c r="MFL2" s="11"/>
      <c r="MFM2" s="11"/>
      <c r="MFN2" s="11"/>
      <c r="MFO2" s="11"/>
      <c r="MFP2" s="11"/>
      <c r="MFQ2" s="11"/>
      <c r="MFR2" s="11"/>
      <c r="MFS2" s="11"/>
      <c r="MFT2" s="11"/>
      <c r="MFU2" s="11"/>
      <c r="MFV2" s="11"/>
      <c r="MFW2" s="11"/>
      <c r="MFX2" s="11"/>
      <c r="MFY2" s="11"/>
      <c r="MFZ2" s="11"/>
      <c r="MGA2" s="11"/>
      <c r="MGB2" s="11"/>
      <c r="MGC2" s="11"/>
      <c r="MGD2" s="11"/>
      <c r="MGE2" s="11"/>
      <c r="MGF2" s="11"/>
      <c r="MGG2" s="11"/>
      <c r="MGH2" s="11"/>
      <c r="MGI2" s="11"/>
      <c r="MGJ2" s="11"/>
      <c r="MGK2" s="11"/>
      <c r="MGL2" s="11"/>
      <c r="MGM2" s="11"/>
      <c r="MGN2" s="11"/>
      <c r="MGO2" s="11"/>
      <c r="MGP2" s="11"/>
      <c r="MGQ2" s="11"/>
      <c r="MGR2" s="11"/>
      <c r="MGS2" s="11"/>
      <c r="MGT2" s="11"/>
      <c r="MGU2" s="11"/>
      <c r="MGV2" s="11"/>
      <c r="MGW2" s="11"/>
      <c r="MGX2" s="11"/>
      <c r="MGY2" s="11"/>
      <c r="MGZ2" s="11"/>
      <c r="MHA2" s="11"/>
      <c r="MHB2" s="11"/>
      <c r="MHC2" s="11"/>
      <c r="MHD2" s="11"/>
      <c r="MHE2" s="11"/>
      <c r="MHF2" s="11"/>
      <c r="MHG2" s="11"/>
      <c r="MHH2" s="11"/>
      <c r="MHI2" s="11"/>
      <c r="MHJ2" s="11"/>
      <c r="MHK2" s="11"/>
      <c r="MHL2" s="11"/>
      <c r="MHM2" s="11"/>
      <c r="MHN2" s="11"/>
      <c r="MHO2" s="11"/>
      <c r="MHP2" s="11"/>
      <c r="MHQ2" s="11"/>
      <c r="MHR2" s="11"/>
      <c r="MHS2" s="11"/>
      <c r="MHT2" s="11"/>
      <c r="MHU2" s="11"/>
      <c r="MHV2" s="11"/>
      <c r="MHW2" s="11"/>
      <c r="MHX2" s="11"/>
      <c r="MHY2" s="11"/>
      <c r="MHZ2" s="11"/>
      <c r="MIA2" s="11"/>
      <c r="MIB2" s="11"/>
      <c r="MIC2" s="11"/>
      <c r="MID2" s="11"/>
      <c r="MIE2" s="11"/>
      <c r="MIF2" s="11"/>
      <c r="MIG2" s="11"/>
      <c r="MIH2" s="11"/>
      <c r="MII2" s="11"/>
      <c r="MIJ2" s="11"/>
      <c r="MIK2" s="11"/>
      <c r="MIL2" s="11"/>
      <c r="MIM2" s="11"/>
      <c r="MIN2" s="11"/>
      <c r="MIO2" s="11"/>
      <c r="MIP2" s="11"/>
      <c r="MIQ2" s="11"/>
      <c r="MIR2" s="11"/>
      <c r="MIS2" s="11"/>
      <c r="MIT2" s="11"/>
      <c r="MIU2" s="11"/>
      <c r="MIV2" s="11"/>
      <c r="MIW2" s="11"/>
      <c r="MIX2" s="11"/>
      <c r="MIY2" s="11"/>
      <c r="MIZ2" s="11"/>
      <c r="MJA2" s="11"/>
      <c r="MJB2" s="11"/>
      <c r="MJC2" s="11"/>
      <c r="MJD2" s="11"/>
      <c r="MJE2" s="11"/>
      <c r="MJF2" s="11"/>
      <c r="MJG2" s="11"/>
      <c r="MJH2" s="11"/>
      <c r="MJI2" s="11"/>
      <c r="MJJ2" s="11"/>
      <c r="MJK2" s="11"/>
      <c r="MJL2" s="11"/>
      <c r="MJM2" s="11"/>
      <c r="MJN2" s="11"/>
      <c r="MJO2" s="11"/>
      <c r="MJP2" s="11"/>
      <c r="MJQ2" s="11"/>
      <c r="MJR2" s="11"/>
      <c r="MJS2" s="11"/>
      <c r="MJT2" s="11"/>
      <c r="MJU2" s="11"/>
      <c r="MJV2" s="11"/>
      <c r="MJW2" s="11"/>
      <c r="MJX2" s="11"/>
      <c r="MJY2" s="11"/>
      <c r="MJZ2" s="11"/>
      <c r="MKA2" s="11"/>
      <c r="MKB2" s="11"/>
      <c r="MKC2" s="11"/>
      <c r="MKD2" s="11"/>
      <c r="MKE2" s="11"/>
      <c r="MKF2" s="11"/>
      <c r="MKG2" s="11"/>
      <c r="MKH2" s="11"/>
      <c r="MKI2" s="11"/>
      <c r="MKJ2" s="11"/>
      <c r="MKK2" s="11"/>
      <c r="MKL2" s="11"/>
      <c r="MKM2" s="11"/>
      <c r="MKN2" s="11"/>
      <c r="MKO2" s="11"/>
      <c r="MKP2" s="11"/>
      <c r="MKQ2" s="11"/>
      <c r="MKR2" s="11"/>
      <c r="MKS2" s="11"/>
      <c r="MKT2" s="11"/>
      <c r="MKU2" s="11"/>
      <c r="MKV2" s="11"/>
      <c r="MKW2" s="11"/>
      <c r="MKX2" s="11"/>
      <c r="MKY2" s="11"/>
      <c r="MKZ2" s="11"/>
      <c r="MLA2" s="11"/>
      <c r="MLB2" s="11"/>
      <c r="MLC2" s="11"/>
      <c r="MLD2" s="11"/>
      <c r="MLE2" s="11"/>
      <c r="MLF2" s="11"/>
      <c r="MLG2" s="11"/>
      <c r="MLH2" s="11"/>
      <c r="MLI2" s="11"/>
      <c r="MLJ2" s="11"/>
      <c r="MLK2" s="11"/>
      <c r="MLL2" s="11"/>
      <c r="MLM2" s="11"/>
      <c r="MLN2" s="11"/>
      <c r="MLO2" s="11"/>
      <c r="MLP2" s="11"/>
      <c r="MLQ2" s="11"/>
      <c r="MLR2" s="11"/>
      <c r="MLS2" s="11"/>
      <c r="MLT2" s="11"/>
      <c r="MLU2" s="11"/>
      <c r="MLV2" s="11"/>
      <c r="MLW2" s="11"/>
      <c r="MLX2" s="11"/>
      <c r="MLY2" s="11"/>
      <c r="MLZ2" s="11"/>
      <c r="MMA2" s="11"/>
      <c r="MMB2" s="11"/>
      <c r="MMC2" s="11"/>
      <c r="MMD2" s="11"/>
      <c r="MME2" s="11"/>
      <c r="MMF2" s="11"/>
      <c r="MMG2" s="11"/>
      <c r="MMH2" s="11"/>
      <c r="MMI2" s="11"/>
      <c r="MMJ2" s="11"/>
      <c r="MMK2" s="11"/>
      <c r="MML2" s="11"/>
      <c r="MMM2" s="11"/>
      <c r="MMN2" s="11"/>
      <c r="MMO2" s="11"/>
      <c r="MMP2" s="11"/>
      <c r="MMQ2" s="11"/>
      <c r="MMR2" s="11"/>
      <c r="MMS2" s="11"/>
      <c r="MMT2" s="11"/>
      <c r="MMU2" s="11"/>
      <c r="MMV2" s="11"/>
      <c r="MMW2" s="11"/>
      <c r="MMX2" s="11"/>
      <c r="MMY2" s="11"/>
      <c r="MMZ2" s="11"/>
      <c r="MNA2" s="11"/>
      <c r="MNB2" s="11"/>
      <c r="MNC2" s="11"/>
      <c r="MND2" s="11"/>
      <c r="MNE2" s="11"/>
      <c r="MNF2" s="11"/>
      <c r="MNG2" s="11"/>
      <c r="MNH2" s="11"/>
      <c r="MNI2" s="11"/>
      <c r="MNJ2" s="11"/>
      <c r="MNK2" s="11"/>
      <c r="MNL2" s="11"/>
      <c r="MNM2" s="11"/>
      <c r="MNN2" s="11"/>
      <c r="MNO2" s="11"/>
      <c r="MNP2" s="11"/>
      <c r="MNQ2" s="11"/>
      <c r="MNR2" s="11"/>
      <c r="MNS2" s="11"/>
      <c r="MNT2" s="11"/>
      <c r="MNU2" s="11"/>
      <c r="MNV2" s="11"/>
      <c r="MNW2" s="11"/>
      <c r="MNX2" s="11"/>
      <c r="MNY2" s="11"/>
      <c r="MNZ2" s="11"/>
      <c r="MOA2" s="11"/>
      <c r="MOB2" s="11"/>
      <c r="MOC2" s="11"/>
      <c r="MOD2" s="11"/>
      <c r="MOE2" s="11"/>
      <c r="MOF2" s="11"/>
      <c r="MOG2" s="11"/>
      <c r="MOH2" s="11"/>
      <c r="MOI2" s="11"/>
      <c r="MOJ2" s="11"/>
      <c r="MOK2" s="11"/>
      <c r="MOL2" s="11"/>
      <c r="MOM2" s="11"/>
      <c r="MON2" s="11"/>
      <c r="MOO2" s="11"/>
      <c r="MOP2" s="11"/>
      <c r="MOQ2" s="11"/>
      <c r="MOR2" s="11"/>
      <c r="MOS2" s="11"/>
      <c r="MOT2" s="11"/>
      <c r="MOU2" s="11"/>
      <c r="MOV2" s="11"/>
      <c r="MOW2" s="11"/>
      <c r="MOX2" s="11"/>
      <c r="MOY2" s="11"/>
      <c r="MOZ2" s="11"/>
      <c r="MPA2" s="11"/>
      <c r="MPB2" s="11"/>
      <c r="MPC2" s="11"/>
      <c r="MPD2" s="11"/>
      <c r="MPE2" s="11"/>
      <c r="MPF2" s="11"/>
      <c r="MPG2" s="11"/>
      <c r="MPH2" s="11"/>
      <c r="MPI2" s="11"/>
      <c r="MPJ2" s="11"/>
      <c r="MPK2" s="11"/>
      <c r="MPL2" s="11"/>
      <c r="MPM2" s="11"/>
      <c r="MPN2" s="11"/>
      <c r="MPO2" s="11"/>
      <c r="MPP2" s="11"/>
      <c r="MPQ2" s="11"/>
      <c r="MPR2" s="11"/>
      <c r="MPS2" s="11"/>
      <c r="MPT2" s="11"/>
      <c r="MPU2" s="11"/>
      <c r="MPV2" s="11"/>
      <c r="MPW2" s="11"/>
      <c r="MPX2" s="11"/>
      <c r="MPY2" s="11"/>
      <c r="MPZ2" s="11"/>
      <c r="MQA2" s="11"/>
      <c r="MQB2" s="11"/>
      <c r="MQC2" s="11"/>
      <c r="MQD2" s="11"/>
      <c r="MQE2" s="11"/>
      <c r="MQF2" s="11"/>
      <c r="MQG2" s="11"/>
      <c r="MQH2" s="11"/>
      <c r="MQI2" s="11"/>
      <c r="MQJ2" s="11"/>
      <c r="MQK2" s="11"/>
      <c r="MQL2" s="11"/>
      <c r="MQM2" s="11"/>
      <c r="MQN2" s="11"/>
      <c r="MQO2" s="11"/>
      <c r="MQP2" s="11"/>
      <c r="MQQ2" s="11"/>
      <c r="MQR2" s="11"/>
      <c r="MQS2" s="11"/>
      <c r="MQT2" s="11"/>
      <c r="MQU2" s="11"/>
      <c r="MQV2" s="11"/>
      <c r="MQW2" s="11"/>
      <c r="MQX2" s="11"/>
      <c r="MQY2" s="11"/>
      <c r="MQZ2" s="11"/>
      <c r="MRA2" s="11"/>
      <c r="MRB2" s="11"/>
      <c r="MRC2" s="11"/>
      <c r="MRD2" s="11"/>
      <c r="MRE2" s="11"/>
      <c r="MRF2" s="11"/>
      <c r="MRG2" s="11"/>
      <c r="MRH2" s="11"/>
      <c r="MRI2" s="11"/>
      <c r="MRJ2" s="11"/>
      <c r="MRK2" s="11"/>
      <c r="MRL2" s="11"/>
      <c r="MRM2" s="11"/>
      <c r="MRN2" s="11"/>
      <c r="MRO2" s="11"/>
      <c r="MRP2" s="11"/>
      <c r="MRQ2" s="11"/>
      <c r="MRR2" s="11"/>
      <c r="MRS2" s="11"/>
      <c r="MRT2" s="11"/>
      <c r="MRU2" s="11"/>
      <c r="MRV2" s="11"/>
      <c r="MRW2" s="11"/>
      <c r="MRX2" s="11"/>
      <c r="MRY2" s="11"/>
      <c r="MRZ2" s="11"/>
      <c r="MSA2" s="11"/>
      <c r="MSB2" s="11"/>
      <c r="MSC2" s="11"/>
      <c r="MSD2" s="11"/>
      <c r="MSE2" s="11"/>
      <c r="MSF2" s="11"/>
      <c r="MSG2" s="11"/>
      <c r="MSH2" s="11"/>
      <c r="MSI2" s="11"/>
      <c r="MSJ2" s="11"/>
      <c r="MSK2" s="11"/>
      <c r="MSL2" s="11"/>
      <c r="MSM2" s="11"/>
      <c r="MSN2" s="11"/>
      <c r="MSO2" s="11"/>
      <c r="MSP2" s="11"/>
      <c r="MSQ2" s="11"/>
      <c r="MSR2" s="11"/>
      <c r="MSS2" s="11"/>
      <c r="MST2" s="11"/>
      <c r="MSU2" s="11"/>
      <c r="MSV2" s="11"/>
      <c r="MSW2" s="11"/>
      <c r="MSX2" s="11"/>
      <c r="MSY2" s="11"/>
      <c r="MSZ2" s="11"/>
      <c r="MTA2" s="11"/>
      <c r="MTB2" s="11"/>
      <c r="MTC2" s="11"/>
      <c r="MTD2" s="11"/>
      <c r="MTE2" s="11"/>
      <c r="MTF2" s="11"/>
      <c r="MTG2" s="11"/>
      <c r="MTH2" s="11"/>
      <c r="MTI2" s="11"/>
      <c r="MTJ2" s="11"/>
      <c r="MTK2" s="11"/>
      <c r="MTL2" s="11"/>
      <c r="MTM2" s="11"/>
      <c r="MTN2" s="11"/>
      <c r="MTO2" s="11"/>
      <c r="MTP2" s="11"/>
      <c r="MTQ2" s="11"/>
      <c r="MTR2" s="11"/>
      <c r="MTS2" s="11"/>
      <c r="MTT2" s="11"/>
      <c r="MTU2" s="11"/>
      <c r="MTV2" s="11"/>
      <c r="MTW2" s="11"/>
      <c r="MTX2" s="11"/>
      <c r="MTY2" s="11"/>
      <c r="MTZ2" s="11"/>
      <c r="MUA2" s="11"/>
      <c r="MUB2" s="11"/>
      <c r="MUC2" s="11"/>
      <c r="MUD2" s="11"/>
      <c r="MUE2" s="11"/>
      <c r="MUF2" s="11"/>
      <c r="MUG2" s="11"/>
      <c r="MUH2" s="11"/>
      <c r="MUI2" s="11"/>
      <c r="MUJ2" s="11"/>
      <c r="MUK2" s="11"/>
      <c r="MUL2" s="11"/>
      <c r="MUM2" s="11"/>
      <c r="MUN2" s="11"/>
      <c r="MUO2" s="11"/>
      <c r="MUP2" s="11"/>
      <c r="MUQ2" s="11"/>
      <c r="MUR2" s="11"/>
      <c r="MUS2" s="11"/>
      <c r="MUT2" s="11"/>
      <c r="MUU2" s="11"/>
      <c r="MUV2" s="11"/>
      <c r="MUW2" s="11"/>
      <c r="MUX2" s="11"/>
      <c r="MUY2" s="11"/>
      <c r="MUZ2" s="11"/>
      <c r="MVA2" s="11"/>
      <c r="MVB2" s="11"/>
      <c r="MVC2" s="11"/>
      <c r="MVD2" s="11"/>
      <c r="MVE2" s="11"/>
      <c r="MVF2" s="11"/>
      <c r="MVG2" s="11"/>
      <c r="MVH2" s="11"/>
      <c r="MVI2" s="11"/>
      <c r="MVJ2" s="11"/>
      <c r="MVK2" s="11"/>
      <c r="MVL2" s="11"/>
      <c r="MVM2" s="11"/>
      <c r="MVN2" s="11"/>
      <c r="MVO2" s="11"/>
      <c r="MVP2" s="11"/>
      <c r="MVQ2" s="11"/>
      <c r="MVR2" s="11"/>
      <c r="MVS2" s="11"/>
      <c r="MVT2" s="11"/>
      <c r="MVU2" s="11"/>
      <c r="MVV2" s="11"/>
      <c r="MVW2" s="11"/>
      <c r="MVX2" s="11"/>
      <c r="MVY2" s="11"/>
      <c r="MVZ2" s="11"/>
      <c r="MWA2" s="11"/>
      <c r="MWB2" s="11"/>
      <c r="MWC2" s="11"/>
      <c r="MWD2" s="11"/>
      <c r="MWE2" s="11"/>
      <c r="MWF2" s="11"/>
      <c r="MWG2" s="11"/>
      <c r="MWH2" s="11"/>
      <c r="MWI2" s="11"/>
      <c r="MWJ2" s="11"/>
      <c r="MWK2" s="11"/>
      <c r="MWL2" s="11"/>
      <c r="MWM2" s="11"/>
      <c r="MWN2" s="11"/>
      <c r="MWO2" s="11"/>
      <c r="MWP2" s="11"/>
      <c r="MWQ2" s="11"/>
      <c r="MWR2" s="11"/>
      <c r="MWS2" s="11"/>
      <c r="MWT2" s="11"/>
      <c r="MWU2" s="11"/>
      <c r="MWV2" s="11"/>
      <c r="MWW2" s="11"/>
      <c r="MWX2" s="11"/>
      <c r="MWY2" s="11"/>
      <c r="MWZ2" s="11"/>
      <c r="MXA2" s="11"/>
      <c r="MXB2" s="11"/>
      <c r="MXC2" s="11"/>
      <c r="MXD2" s="11"/>
      <c r="MXE2" s="11"/>
      <c r="MXF2" s="11"/>
      <c r="MXG2" s="11"/>
      <c r="MXH2" s="11"/>
      <c r="MXI2" s="11"/>
      <c r="MXJ2" s="11"/>
      <c r="MXK2" s="11"/>
      <c r="MXL2" s="11"/>
      <c r="MXM2" s="11"/>
      <c r="MXN2" s="11"/>
      <c r="MXO2" s="11"/>
      <c r="MXP2" s="11"/>
      <c r="MXQ2" s="11"/>
      <c r="MXR2" s="11"/>
      <c r="MXS2" s="11"/>
      <c r="MXT2" s="11"/>
      <c r="MXU2" s="11"/>
      <c r="MXV2" s="11"/>
      <c r="MXW2" s="11"/>
      <c r="MXX2" s="11"/>
      <c r="MXY2" s="11"/>
      <c r="MXZ2" s="11"/>
      <c r="MYA2" s="11"/>
      <c r="MYB2" s="11"/>
      <c r="MYC2" s="11"/>
      <c r="MYD2" s="11"/>
      <c r="MYE2" s="11"/>
      <c r="MYF2" s="11"/>
      <c r="MYG2" s="11"/>
      <c r="MYH2" s="11"/>
      <c r="MYI2" s="11"/>
      <c r="MYJ2" s="11"/>
      <c r="MYK2" s="11"/>
      <c r="MYL2" s="11"/>
      <c r="MYM2" s="11"/>
      <c r="MYN2" s="11"/>
      <c r="MYO2" s="11"/>
      <c r="MYP2" s="11"/>
      <c r="MYQ2" s="11"/>
      <c r="MYR2" s="11"/>
      <c r="MYS2" s="11"/>
      <c r="MYT2" s="11"/>
      <c r="MYU2" s="11"/>
      <c r="MYV2" s="11"/>
      <c r="MYW2" s="11"/>
      <c r="MYX2" s="11"/>
      <c r="MYY2" s="11"/>
      <c r="MYZ2" s="11"/>
      <c r="MZA2" s="11"/>
      <c r="MZB2" s="11"/>
      <c r="MZC2" s="11"/>
      <c r="MZD2" s="11"/>
      <c r="MZE2" s="11"/>
      <c r="MZF2" s="11"/>
      <c r="MZG2" s="11"/>
      <c r="MZH2" s="11"/>
      <c r="MZI2" s="11"/>
      <c r="MZJ2" s="11"/>
      <c r="MZK2" s="11"/>
      <c r="MZL2" s="11"/>
      <c r="MZM2" s="11"/>
      <c r="MZN2" s="11"/>
      <c r="MZO2" s="11"/>
      <c r="MZP2" s="11"/>
      <c r="MZQ2" s="11"/>
      <c r="MZR2" s="11"/>
      <c r="MZS2" s="11"/>
      <c r="MZT2" s="11"/>
      <c r="MZU2" s="11"/>
      <c r="MZV2" s="11"/>
      <c r="MZW2" s="11"/>
      <c r="MZX2" s="11"/>
      <c r="MZY2" s="11"/>
      <c r="MZZ2" s="11"/>
      <c r="NAA2" s="11"/>
      <c r="NAB2" s="11"/>
      <c r="NAC2" s="11"/>
      <c r="NAD2" s="11"/>
      <c r="NAE2" s="11"/>
      <c r="NAF2" s="11"/>
      <c r="NAG2" s="11"/>
      <c r="NAH2" s="11"/>
      <c r="NAI2" s="11"/>
      <c r="NAJ2" s="11"/>
      <c r="NAK2" s="11"/>
      <c r="NAL2" s="11"/>
      <c r="NAM2" s="11"/>
      <c r="NAN2" s="11"/>
      <c r="NAO2" s="11"/>
      <c r="NAP2" s="11"/>
      <c r="NAQ2" s="11"/>
      <c r="NAR2" s="11"/>
      <c r="NAS2" s="11"/>
      <c r="NAT2" s="11"/>
      <c r="NAU2" s="11"/>
      <c r="NAV2" s="11"/>
      <c r="NAW2" s="11"/>
      <c r="NAX2" s="11"/>
      <c r="NAY2" s="11"/>
      <c r="NAZ2" s="11"/>
      <c r="NBA2" s="11"/>
      <c r="NBB2" s="11"/>
      <c r="NBC2" s="11"/>
      <c r="NBD2" s="11"/>
      <c r="NBE2" s="11"/>
      <c r="NBF2" s="11"/>
      <c r="NBG2" s="11"/>
      <c r="NBH2" s="11"/>
      <c r="NBI2" s="11"/>
      <c r="NBJ2" s="11"/>
      <c r="NBK2" s="11"/>
      <c r="NBL2" s="11"/>
      <c r="NBM2" s="11"/>
      <c r="NBN2" s="11"/>
      <c r="NBO2" s="11"/>
      <c r="NBP2" s="11"/>
      <c r="NBQ2" s="11"/>
      <c r="NBR2" s="11"/>
      <c r="NBS2" s="11"/>
      <c r="NBT2" s="11"/>
      <c r="NBU2" s="11"/>
      <c r="NBV2" s="11"/>
      <c r="NBW2" s="11"/>
      <c r="NBX2" s="11"/>
      <c r="NBY2" s="11"/>
      <c r="NBZ2" s="11"/>
      <c r="NCA2" s="11"/>
      <c r="NCB2" s="11"/>
      <c r="NCC2" s="11"/>
      <c r="NCD2" s="11"/>
      <c r="NCE2" s="11"/>
      <c r="NCF2" s="11"/>
      <c r="NCG2" s="11"/>
      <c r="NCH2" s="11"/>
      <c r="NCI2" s="11"/>
      <c r="NCJ2" s="11"/>
      <c r="NCK2" s="11"/>
      <c r="NCL2" s="11"/>
      <c r="NCM2" s="11"/>
      <c r="NCN2" s="11"/>
      <c r="NCO2" s="11"/>
      <c r="NCP2" s="11"/>
      <c r="NCQ2" s="11"/>
      <c r="NCR2" s="11"/>
      <c r="NCS2" s="11"/>
      <c r="NCT2" s="11"/>
      <c r="NCU2" s="11"/>
      <c r="NCV2" s="11"/>
      <c r="NCW2" s="11"/>
      <c r="NCX2" s="11"/>
      <c r="NCY2" s="11"/>
      <c r="NCZ2" s="11"/>
      <c r="NDA2" s="11"/>
      <c r="NDB2" s="11"/>
      <c r="NDC2" s="11"/>
      <c r="NDD2" s="11"/>
      <c r="NDE2" s="11"/>
      <c r="NDF2" s="11"/>
      <c r="NDG2" s="11"/>
      <c r="NDH2" s="11"/>
      <c r="NDI2" s="11"/>
      <c r="NDJ2" s="11"/>
      <c r="NDK2" s="11"/>
      <c r="NDL2" s="11"/>
      <c r="NDM2" s="11"/>
      <c r="NDN2" s="11"/>
      <c r="NDO2" s="11"/>
      <c r="NDP2" s="11"/>
      <c r="NDQ2" s="11"/>
      <c r="NDR2" s="11"/>
      <c r="NDS2" s="11"/>
      <c r="NDT2" s="11"/>
      <c r="NDU2" s="11"/>
      <c r="NDV2" s="11"/>
      <c r="NDW2" s="11"/>
      <c r="NDX2" s="11"/>
      <c r="NDY2" s="11"/>
      <c r="NDZ2" s="11"/>
      <c r="NEA2" s="11"/>
      <c r="NEB2" s="11"/>
      <c r="NEC2" s="11"/>
      <c r="NED2" s="11"/>
      <c r="NEE2" s="11"/>
      <c r="NEF2" s="11"/>
      <c r="NEG2" s="11"/>
      <c r="NEH2" s="11"/>
      <c r="NEI2" s="11"/>
      <c r="NEJ2" s="11"/>
      <c r="NEK2" s="11"/>
      <c r="NEL2" s="11"/>
      <c r="NEM2" s="11"/>
      <c r="NEN2" s="11"/>
      <c r="NEO2" s="11"/>
      <c r="NEP2" s="11"/>
      <c r="NEQ2" s="11"/>
      <c r="NER2" s="11"/>
      <c r="NES2" s="11"/>
      <c r="NET2" s="11"/>
      <c r="NEU2" s="11"/>
      <c r="NEV2" s="11"/>
      <c r="NEW2" s="11"/>
      <c r="NEX2" s="11"/>
      <c r="NEY2" s="11"/>
      <c r="NEZ2" s="11"/>
      <c r="NFA2" s="11"/>
      <c r="NFB2" s="11"/>
      <c r="NFC2" s="11"/>
      <c r="NFD2" s="11"/>
      <c r="NFE2" s="11"/>
      <c r="NFF2" s="11"/>
      <c r="NFG2" s="11"/>
      <c r="NFH2" s="11"/>
      <c r="NFI2" s="11"/>
      <c r="NFJ2" s="11"/>
      <c r="NFK2" s="11"/>
      <c r="NFL2" s="11"/>
      <c r="NFM2" s="11"/>
      <c r="NFN2" s="11"/>
      <c r="NFO2" s="11"/>
      <c r="NFP2" s="11"/>
      <c r="NFQ2" s="11"/>
      <c r="NFR2" s="11"/>
      <c r="NFS2" s="11"/>
      <c r="NFT2" s="11"/>
      <c r="NFU2" s="11"/>
      <c r="NFV2" s="11"/>
      <c r="NFW2" s="11"/>
      <c r="NFX2" s="11"/>
      <c r="NFY2" s="11"/>
      <c r="NFZ2" s="11"/>
      <c r="NGA2" s="11"/>
      <c r="NGB2" s="11"/>
      <c r="NGC2" s="11"/>
      <c r="NGD2" s="11"/>
      <c r="NGE2" s="11"/>
      <c r="NGF2" s="11"/>
      <c r="NGG2" s="11"/>
      <c r="NGH2" s="11"/>
      <c r="NGI2" s="11"/>
      <c r="NGJ2" s="11"/>
      <c r="NGK2" s="11"/>
      <c r="NGL2" s="11"/>
      <c r="NGM2" s="11"/>
      <c r="NGN2" s="11"/>
      <c r="NGO2" s="11"/>
      <c r="NGP2" s="11"/>
      <c r="NGQ2" s="11"/>
      <c r="NGR2" s="11"/>
      <c r="NGS2" s="11"/>
      <c r="NGT2" s="11"/>
      <c r="NGU2" s="11"/>
      <c r="NGV2" s="11"/>
      <c r="NGW2" s="11"/>
      <c r="NGX2" s="11"/>
      <c r="NGY2" s="11"/>
      <c r="NGZ2" s="11"/>
      <c r="NHA2" s="11"/>
      <c r="NHB2" s="11"/>
      <c r="NHC2" s="11"/>
      <c r="NHD2" s="11"/>
      <c r="NHE2" s="11"/>
      <c r="NHF2" s="11"/>
      <c r="NHG2" s="11"/>
      <c r="NHH2" s="11"/>
      <c r="NHI2" s="11"/>
      <c r="NHJ2" s="11"/>
      <c r="NHK2" s="11"/>
      <c r="NHL2" s="11"/>
      <c r="NHM2" s="11"/>
      <c r="NHN2" s="11"/>
      <c r="NHO2" s="11"/>
      <c r="NHP2" s="11"/>
      <c r="NHQ2" s="11"/>
      <c r="NHR2" s="11"/>
      <c r="NHS2" s="11"/>
      <c r="NHT2" s="11"/>
      <c r="NHU2" s="11"/>
      <c r="NHV2" s="11"/>
      <c r="NHW2" s="11"/>
      <c r="NHX2" s="11"/>
      <c r="NHY2" s="11"/>
      <c r="NHZ2" s="11"/>
      <c r="NIA2" s="11"/>
      <c r="NIB2" s="11"/>
      <c r="NIC2" s="11"/>
      <c r="NID2" s="11"/>
      <c r="NIE2" s="11"/>
      <c r="NIF2" s="11"/>
      <c r="NIG2" s="11"/>
      <c r="NIH2" s="11"/>
      <c r="NII2" s="11"/>
      <c r="NIJ2" s="11"/>
      <c r="NIK2" s="11"/>
      <c r="NIL2" s="11"/>
      <c r="NIM2" s="11"/>
      <c r="NIN2" s="11"/>
      <c r="NIO2" s="11"/>
      <c r="NIP2" s="11"/>
      <c r="NIQ2" s="11"/>
      <c r="NIR2" s="11"/>
      <c r="NIS2" s="11"/>
      <c r="NIT2" s="11"/>
      <c r="NIU2" s="11"/>
      <c r="NIV2" s="11"/>
      <c r="NIW2" s="11"/>
      <c r="NIX2" s="11"/>
      <c r="NIY2" s="11"/>
      <c r="NIZ2" s="11"/>
      <c r="NJA2" s="11"/>
      <c r="NJB2" s="11"/>
      <c r="NJC2" s="11"/>
      <c r="NJD2" s="11"/>
      <c r="NJE2" s="11"/>
      <c r="NJF2" s="11"/>
      <c r="NJG2" s="11"/>
      <c r="NJH2" s="11"/>
      <c r="NJI2" s="11"/>
      <c r="NJJ2" s="11"/>
      <c r="NJK2" s="11"/>
      <c r="NJL2" s="11"/>
      <c r="NJM2" s="11"/>
      <c r="NJN2" s="11"/>
      <c r="NJO2" s="11"/>
      <c r="NJP2" s="11"/>
      <c r="NJQ2" s="11"/>
      <c r="NJR2" s="11"/>
      <c r="NJS2" s="11"/>
      <c r="NJT2" s="11"/>
      <c r="NJU2" s="11"/>
      <c r="NJV2" s="11"/>
      <c r="NJW2" s="11"/>
      <c r="NJX2" s="11"/>
      <c r="NJY2" s="11"/>
      <c r="NJZ2" s="11"/>
      <c r="NKA2" s="11"/>
      <c r="NKB2" s="11"/>
      <c r="NKC2" s="11"/>
      <c r="NKD2" s="11"/>
      <c r="NKE2" s="11"/>
      <c r="NKF2" s="11"/>
      <c r="NKG2" s="11"/>
      <c r="NKH2" s="11"/>
      <c r="NKI2" s="11"/>
      <c r="NKJ2" s="11"/>
      <c r="NKK2" s="11"/>
      <c r="NKL2" s="11"/>
      <c r="NKM2" s="11"/>
      <c r="NKN2" s="11"/>
      <c r="NKO2" s="11"/>
      <c r="NKP2" s="11"/>
      <c r="NKQ2" s="11"/>
      <c r="NKR2" s="11"/>
      <c r="NKS2" s="11"/>
      <c r="NKT2" s="11"/>
      <c r="NKU2" s="11"/>
      <c r="NKV2" s="11"/>
      <c r="NKW2" s="11"/>
      <c r="NKX2" s="11"/>
      <c r="NKY2" s="11"/>
      <c r="NKZ2" s="11"/>
      <c r="NLA2" s="11"/>
      <c r="NLB2" s="11"/>
      <c r="NLC2" s="11"/>
      <c r="NLD2" s="11"/>
      <c r="NLE2" s="11"/>
      <c r="NLF2" s="11"/>
      <c r="NLG2" s="11"/>
      <c r="NLH2" s="11"/>
      <c r="NLI2" s="11"/>
      <c r="NLJ2" s="11"/>
      <c r="NLK2" s="11"/>
      <c r="NLL2" s="11"/>
      <c r="NLM2" s="11"/>
      <c r="NLN2" s="11"/>
      <c r="NLO2" s="11"/>
      <c r="NLP2" s="11"/>
      <c r="NLQ2" s="11"/>
      <c r="NLR2" s="11"/>
      <c r="NLS2" s="11"/>
      <c r="NLT2" s="11"/>
      <c r="NLU2" s="11"/>
      <c r="NLV2" s="11"/>
      <c r="NLW2" s="11"/>
      <c r="NLX2" s="11"/>
      <c r="NLY2" s="11"/>
      <c r="NLZ2" s="11"/>
      <c r="NMA2" s="11"/>
      <c r="NMB2" s="11"/>
      <c r="NMC2" s="11"/>
      <c r="NMD2" s="11"/>
      <c r="NME2" s="11"/>
      <c r="NMF2" s="11"/>
      <c r="NMG2" s="11"/>
      <c r="NMH2" s="11"/>
      <c r="NMI2" s="11"/>
      <c r="NMJ2" s="11"/>
      <c r="NMK2" s="11"/>
      <c r="NML2" s="11"/>
      <c r="NMM2" s="11"/>
      <c r="NMN2" s="11"/>
      <c r="NMO2" s="11"/>
      <c r="NMP2" s="11"/>
      <c r="NMQ2" s="11"/>
      <c r="NMR2" s="11"/>
      <c r="NMS2" s="11"/>
      <c r="NMT2" s="11"/>
      <c r="NMU2" s="11"/>
      <c r="NMV2" s="11"/>
      <c r="NMW2" s="11"/>
      <c r="NMX2" s="11"/>
      <c r="NMY2" s="11"/>
      <c r="NMZ2" s="11"/>
      <c r="NNA2" s="11"/>
      <c r="NNB2" s="11"/>
      <c r="NNC2" s="11"/>
      <c r="NND2" s="11"/>
      <c r="NNE2" s="11"/>
      <c r="NNF2" s="11"/>
      <c r="NNG2" s="11"/>
      <c r="NNH2" s="11"/>
      <c r="NNI2" s="11"/>
      <c r="NNJ2" s="11"/>
      <c r="NNK2" s="11"/>
      <c r="NNL2" s="11"/>
      <c r="NNM2" s="11"/>
      <c r="NNN2" s="11"/>
      <c r="NNO2" s="11"/>
      <c r="NNP2" s="11"/>
      <c r="NNQ2" s="11"/>
      <c r="NNR2" s="11"/>
      <c r="NNS2" s="11"/>
      <c r="NNT2" s="11"/>
      <c r="NNU2" s="11"/>
      <c r="NNV2" s="11"/>
      <c r="NNW2" s="11"/>
      <c r="NNX2" s="11"/>
      <c r="NNY2" s="11"/>
      <c r="NNZ2" s="11"/>
      <c r="NOA2" s="11"/>
      <c r="NOB2" s="11"/>
      <c r="NOC2" s="11"/>
      <c r="NOD2" s="11"/>
      <c r="NOE2" s="11"/>
      <c r="NOF2" s="11"/>
      <c r="NOG2" s="11"/>
      <c r="NOH2" s="11"/>
      <c r="NOI2" s="11"/>
      <c r="NOJ2" s="11"/>
      <c r="NOK2" s="11"/>
      <c r="NOL2" s="11"/>
      <c r="NOM2" s="11"/>
      <c r="NON2" s="11"/>
      <c r="NOO2" s="11"/>
      <c r="NOP2" s="11"/>
      <c r="NOQ2" s="11"/>
      <c r="NOR2" s="11"/>
      <c r="NOS2" s="11"/>
      <c r="NOT2" s="11"/>
      <c r="NOU2" s="11"/>
      <c r="NOV2" s="11"/>
      <c r="NOW2" s="11"/>
      <c r="NOX2" s="11"/>
      <c r="NOY2" s="11"/>
      <c r="NOZ2" s="11"/>
      <c r="NPA2" s="11"/>
      <c r="NPB2" s="11"/>
      <c r="NPC2" s="11"/>
      <c r="NPD2" s="11"/>
      <c r="NPE2" s="11"/>
      <c r="NPF2" s="11"/>
      <c r="NPG2" s="11"/>
      <c r="NPH2" s="11"/>
      <c r="NPI2" s="11"/>
      <c r="NPJ2" s="11"/>
      <c r="NPK2" s="11"/>
      <c r="NPL2" s="11"/>
      <c r="NPM2" s="11"/>
      <c r="NPN2" s="11"/>
      <c r="NPO2" s="11"/>
      <c r="NPP2" s="11"/>
      <c r="NPQ2" s="11"/>
      <c r="NPR2" s="11"/>
      <c r="NPS2" s="11"/>
      <c r="NPT2" s="11"/>
      <c r="NPU2" s="11"/>
      <c r="NPV2" s="11"/>
      <c r="NPW2" s="11"/>
      <c r="NPX2" s="11"/>
      <c r="NPY2" s="11"/>
      <c r="NPZ2" s="11"/>
      <c r="NQA2" s="11"/>
      <c r="NQB2" s="11"/>
      <c r="NQC2" s="11"/>
      <c r="NQD2" s="11"/>
      <c r="NQE2" s="11"/>
      <c r="NQF2" s="11"/>
      <c r="NQG2" s="11"/>
      <c r="NQH2" s="11"/>
      <c r="NQI2" s="11"/>
      <c r="NQJ2" s="11"/>
      <c r="NQK2" s="11"/>
      <c r="NQL2" s="11"/>
      <c r="NQM2" s="11"/>
      <c r="NQN2" s="11"/>
      <c r="NQO2" s="11"/>
      <c r="NQP2" s="11"/>
      <c r="NQQ2" s="11"/>
      <c r="NQR2" s="11"/>
      <c r="NQS2" s="11"/>
      <c r="NQT2" s="11"/>
      <c r="NQU2" s="11"/>
      <c r="NQV2" s="11"/>
      <c r="NQW2" s="11"/>
      <c r="NQX2" s="11"/>
      <c r="NQY2" s="11"/>
      <c r="NQZ2" s="11"/>
      <c r="NRA2" s="11"/>
      <c r="NRB2" s="11"/>
      <c r="NRC2" s="11"/>
      <c r="NRD2" s="11"/>
      <c r="NRE2" s="11"/>
      <c r="NRF2" s="11"/>
      <c r="NRG2" s="11"/>
      <c r="NRH2" s="11"/>
      <c r="NRI2" s="11"/>
      <c r="NRJ2" s="11"/>
      <c r="NRK2" s="11"/>
      <c r="NRL2" s="11"/>
      <c r="NRM2" s="11"/>
      <c r="NRN2" s="11"/>
      <c r="NRO2" s="11"/>
      <c r="NRP2" s="11"/>
      <c r="NRQ2" s="11"/>
      <c r="NRR2" s="11"/>
      <c r="NRS2" s="11"/>
      <c r="NRT2" s="11"/>
      <c r="NRU2" s="11"/>
      <c r="NRV2" s="11"/>
      <c r="NRW2" s="11"/>
      <c r="NRX2" s="11"/>
      <c r="NRY2" s="11"/>
      <c r="NRZ2" s="11"/>
      <c r="NSA2" s="11"/>
      <c r="NSB2" s="11"/>
      <c r="NSC2" s="11"/>
      <c r="NSD2" s="11"/>
      <c r="NSE2" s="11"/>
      <c r="NSF2" s="11"/>
      <c r="NSG2" s="11"/>
      <c r="NSH2" s="11"/>
      <c r="NSI2" s="11"/>
      <c r="NSJ2" s="11"/>
      <c r="NSK2" s="11"/>
      <c r="NSL2" s="11"/>
      <c r="NSM2" s="11"/>
      <c r="NSN2" s="11"/>
      <c r="NSO2" s="11"/>
      <c r="NSP2" s="11"/>
      <c r="NSQ2" s="11"/>
      <c r="NSR2" s="11"/>
      <c r="NSS2" s="11"/>
      <c r="NST2" s="11"/>
      <c r="NSU2" s="11"/>
      <c r="NSV2" s="11"/>
      <c r="NSW2" s="11"/>
      <c r="NSX2" s="11"/>
      <c r="NSY2" s="11"/>
      <c r="NSZ2" s="11"/>
      <c r="NTA2" s="11"/>
      <c r="NTB2" s="11"/>
      <c r="NTC2" s="11"/>
      <c r="NTD2" s="11"/>
      <c r="NTE2" s="11"/>
      <c r="NTF2" s="11"/>
      <c r="NTG2" s="11"/>
      <c r="NTH2" s="11"/>
      <c r="NTI2" s="11"/>
      <c r="NTJ2" s="11"/>
      <c r="NTK2" s="11"/>
      <c r="NTL2" s="11"/>
      <c r="NTM2" s="11"/>
      <c r="NTN2" s="11"/>
      <c r="NTO2" s="11"/>
      <c r="NTP2" s="11"/>
      <c r="NTQ2" s="11"/>
      <c r="NTR2" s="11"/>
      <c r="NTS2" s="11"/>
      <c r="NTT2" s="11"/>
      <c r="NTU2" s="11"/>
      <c r="NTV2" s="11"/>
      <c r="NTW2" s="11"/>
      <c r="NTX2" s="11"/>
      <c r="NTY2" s="11"/>
      <c r="NTZ2" s="11"/>
      <c r="NUA2" s="11"/>
      <c r="NUB2" s="11"/>
      <c r="NUC2" s="11"/>
      <c r="NUD2" s="11"/>
      <c r="NUE2" s="11"/>
      <c r="NUF2" s="11"/>
      <c r="NUG2" s="11"/>
      <c r="NUH2" s="11"/>
      <c r="NUI2" s="11"/>
      <c r="NUJ2" s="11"/>
      <c r="NUK2" s="11"/>
      <c r="NUL2" s="11"/>
      <c r="NUM2" s="11"/>
      <c r="NUN2" s="11"/>
      <c r="NUO2" s="11"/>
      <c r="NUP2" s="11"/>
      <c r="NUQ2" s="11"/>
      <c r="NUR2" s="11"/>
      <c r="NUS2" s="11"/>
      <c r="NUT2" s="11"/>
      <c r="NUU2" s="11"/>
      <c r="NUV2" s="11"/>
      <c r="NUW2" s="11"/>
      <c r="NUX2" s="11"/>
      <c r="NUY2" s="11"/>
      <c r="NUZ2" s="11"/>
      <c r="NVA2" s="11"/>
      <c r="NVB2" s="11"/>
      <c r="NVC2" s="11"/>
      <c r="NVD2" s="11"/>
      <c r="NVE2" s="11"/>
      <c r="NVF2" s="11"/>
      <c r="NVG2" s="11"/>
      <c r="NVH2" s="11"/>
      <c r="NVI2" s="11"/>
      <c r="NVJ2" s="11"/>
      <c r="NVK2" s="11"/>
      <c r="NVL2" s="11"/>
      <c r="NVM2" s="11"/>
      <c r="NVN2" s="11"/>
      <c r="NVO2" s="11"/>
      <c r="NVP2" s="11"/>
      <c r="NVQ2" s="11"/>
      <c r="NVR2" s="11"/>
      <c r="NVS2" s="11"/>
      <c r="NVT2" s="11"/>
      <c r="NVU2" s="11"/>
      <c r="NVV2" s="11"/>
      <c r="NVW2" s="11"/>
      <c r="NVX2" s="11"/>
      <c r="NVY2" s="11"/>
      <c r="NVZ2" s="11"/>
      <c r="NWA2" s="11"/>
      <c r="NWB2" s="11"/>
      <c r="NWC2" s="11"/>
      <c r="NWD2" s="11"/>
      <c r="NWE2" s="11"/>
      <c r="NWF2" s="11"/>
      <c r="NWG2" s="11"/>
      <c r="NWH2" s="11"/>
      <c r="NWI2" s="11"/>
      <c r="NWJ2" s="11"/>
      <c r="NWK2" s="11"/>
      <c r="NWL2" s="11"/>
      <c r="NWM2" s="11"/>
      <c r="NWN2" s="11"/>
      <c r="NWO2" s="11"/>
      <c r="NWP2" s="11"/>
      <c r="NWQ2" s="11"/>
      <c r="NWR2" s="11"/>
      <c r="NWS2" s="11"/>
      <c r="NWT2" s="11"/>
      <c r="NWU2" s="11"/>
      <c r="NWV2" s="11"/>
      <c r="NWW2" s="11"/>
      <c r="NWX2" s="11"/>
      <c r="NWY2" s="11"/>
      <c r="NWZ2" s="11"/>
      <c r="NXA2" s="11"/>
      <c r="NXB2" s="11"/>
      <c r="NXC2" s="11"/>
      <c r="NXD2" s="11"/>
      <c r="NXE2" s="11"/>
      <c r="NXF2" s="11"/>
      <c r="NXG2" s="11"/>
      <c r="NXH2" s="11"/>
      <c r="NXI2" s="11"/>
      <c r="NXJ2" s="11"/>
      <c r="NXK2" s="11"/>
      <c r="NXL2" s="11"/>
      <c r="NXM2" s="11"/>
      <c r="NXN2" s="11"/>
      <c r="NXO2" s="11"/>
      <c r="NXP2" s="11"/>
      <c r="NXQ2" s="11"/>
      <c r="NXR2" s="11"/>
      <c r="NXS2" s="11"/>
      <c r="NXT2" s="11"/>
      <c r="NXU2" s="11"/>
      <c r="NXV2" s="11"/>
      <c r="NXW2" s="11"/>
      <c r="NXX2" s="11"/>
      <c r="NXY2" s="11"/>
      <c r="NXZ2" s="11"/>
      <c r="NYA2" s="11"/>
      <c r="NYB2" s="11"/>
      <c r="NYC2" s="11"/>
      <c r="NYD2" s="11"/>
      <c r="NYE2" s="11"/>
      <c r="NYF2" s="11"/>
      <c r="NYG2" s="11"/>
      <c r="NYH2" s="11"/>
      <c r="NYI2" s="11"/>
      <c r="NYJ2" s="11"/>
      <c r="NYK2" s="11"/>
      <c r="NYL2" s="11"/>
      <c r="NYM2" s="11"/>
      <c r="NYN2" s="11"/>
      <c r="NYO2" s="11"/>
      <c r="NYP2" s="11"/>
      <c r="NYQ2" s="11"/>
      <c r="NYR2" s="11"/>
      <c r="NYS2" s="11"/>
      <c r="NYT2" s="11"/>
      <c r="NYU2" s="11"/>
      <c r="NYV2" s="11"/>
      <c r="NYW2" s="11"/>
      <c r="NYX2" s="11"/>
      <c r="NYY2" s="11"/>
      <c r="NYZ2" s="11"/>
      <c r="NZA2" s="11"/>
      <c r="NZB2" s="11"/>
      <c r="NZC2" s="11"/>
      <c r="NZD2" s="11"/>
      <c r="NZE2" s="11"/>
      <c r="NZF2" s="11"/>
      <c r="NZG2" s="11"/>
      <c r="NZH2" s="11"/>
      <c r="NZI2" s="11"/>
      <c r="NZJ2" s="11"/>
      <c r="NZK2" s="11"/>
      <c r="NZL2" s="11"/>
      <c r="NZM2" s="11"/>
      <c r="NZN2" s="11"/>
      <c r="NZO2" s="11"/>
      <c r="NZP2" s="11"/>
      <c r="NZQ2" s="11"/>
      <c r="NZR2" s="11"/>
      <c r="NZS2" s="11"/>
      <c r="NZT2" s="11"/>
      <c r="NZU2" s="11"/>
      <c r="NZV2" s="11"/>
      <c r="NZW2" s="11"/>
      <c r="NZX2" s="11"/>
      <c r="NZY2" s="11"/>
      <c r="NZZ2" s="11"/>
      <c r="OAA2" s="11"/>
      <c r="OAB2" s="11"/>
      <c r="OAC2" s="11"/>
      <c r="OAD2" s="11"/>
      <c r="OAE2" s="11"/>
      <c r="OAF2" s="11"/>
      <c r="OAG2" s="11"/>
      <c r="OAH2" s="11"/>
      <c r="OAI2" s="11"/>
      <c r="OAJ2" s="11"/>
      <c r="OAK2" s="11"/>
      <c r="OAL2" s="11"/>
      <c r="OAM2" s="11"/>
      <c r="OAN2" s="11"/>
      <c r="OAO2" s="11"/>
      <c r="OAP2" s="11"/>
      <c r="OAQ2" s="11"/>
      <c r="OAR2" s="11"/>
      <c r="OAS2" s="11"/>
      <c r="OAT2" s="11"/>
      <c r="OAU2" s="11"/>
      <c r="OAV2" s="11"/>
      <c r="OAW2" s="11"/>
      <c r="OAX2" s="11"/>
      <c r="OAY2" s="11"/>
      <c r="OAZ2" s="11"/>
      <c r="OBA2" s="11"/>
      <c r="OBB2" s="11"/>
      <c r="OBC2" s="11"/>
      <c r="OBD2" s="11"/>
      <c r="OBE2" s="11"/>
      <c r="OBF2" s="11"/>
      <c r="OBG2" s="11"/>
      <c r="OBH2" s="11"/>
      <c r="OBI2" s="11"/>
      <c r="OBJ2" s="11"/>
      <c r="OBK2" s="11"/>
      <c r="OBL2" s="11"/>
      <c r="OBM2" s="11"/>
      <c r="OBN2" s="11"/>
      <c r="OBO2" s="11"/>
      <c r="OBP2" s="11"/>
      <c r="OBQ2" s="11"/>
      <c r="OBR2" s="11"/>
      <c r="OBS2" s="11"/>
      <c r="OBT2" s="11"/>
      <c r="OBU2" s="11"/>
      <c r="OBV2" s="11"/>
      <c r="OBW2" s="11"/>
      <c r="OBX2" s="11"/>
      <c r="OBY2" s="11"/>
      <c r="OBZ2" s="11"/>
      <c r="OCA2" s="11"/>
      <c r="OCB2" s="11"/>
      <c r="OCC2" s="11"/>
      <c r="OCD2" s="11"/>
      <c r="OCE2" s="11"/>
      <c r="OCF2" s="11"/>
      <c r="OCG2" s="11"/>
      <c r="OCH2" s="11"/>
      <c r="OCI2" s="11"/>
      <c r="OCJ2" s="11"/>
      <c r="OCK2" s="11"/>
      <c r="OCL2" s="11"/>
      <c r="OCM2" s="11"/>
      <c r="OCN2" s="11"/>
      <c r="OCO2" s="11"/>
      <c r="OCP2" s="11"/>
      <c r="OCQ2" s="11"/>
      <c r="OCR2" s="11"/>
      <c r="OCS2" s="11"/>
      <c r="OCT2" s="11"/>
      <c r="OCU2" s="11"/>
      <c r="OCV2" s="11"/>
      <c r="OCW2" s="11"/>
      <c r="OCX2" s="11"/>
      <c r="OCY2" s="11"/>
      <c r="OCZ2" s="11"/>
      <c r="ODA2" s="11"/>
      <c r="ODB2" s="11"/>
      <c r="ODC2" s="11"/>
      <c r="ODD2" s="11"/>
      <c r="ODE2" s="11"/>
      <c r="ODF2" s="11"/>
      <c r="ODG2" s="11"/>
      <c r="ODH2" s="11"/>
      <c r="ODI2" s="11"/>
      <c r="ODJ2" s="11"/>
      <c r="ODK2" s="11"/>
      <c r="ODL2" s="11"/>
      <c r="ODM2" s="11"/>
      <c r="ODN2" s="11"/>
      <c r="ODO2" s="11"/>
      <c r="ODP2" s="11"/>
      <c r="ODQ2" s="11"/>
      <c r="ODR2" s="11"/>
      <c r="ODS2" s="11"/>
      <c r="ODT2" s="11"/>
      <c r="ODU2" s="11"/>
      <c r="ODV2" s="11"/>
      <c r="ODW2" s="11"/>
      <c r="ODX2" s="11"/>
      <c r="ODY2" s="11"/>
      <c r="ODZ2" s="11"/>
      <c r="OEA2" s="11"/>
      <c r="OEB2" s="11"/>
      <c r="OEC2" s="11"/>
      <c r="OED2" s="11"/>
      <c r="OEE2" s="11"/>
      <c r="OEF2" s="11"/>
      <c r="OEG2" s="11"/>
      <c r="OEH2" s="11"/>
      <c r="OEI2" s="11"/>
      <c r="OEJ2" s="11"/>
      <c r="OEK2" s="11"/>
      <c r="OEL2" s="11"/>
      <c r="OEM2" s="11"/>
      <c r="OEN2" s="11"/>
      <c r="OEO2" s="11"/>
      <c r="OEP2" s="11"/>
      <c r="OEQ2" s="11"/>
      <c r="OER2" s="11"/>
      <c r="OES2" s="11"/>
      <c r="OET2" s="11"/>
      <c r="OEU2" s="11"/>
      <c r="OEV2" s="11"/>
      <c r="OEW2" s="11"/>
      <c r="OEX2" s="11"/>
      <c r="OEY2" s="11"/>
      <c r="OEZ2" s="11"/>
      <c r="OFA2" s="11"/>
      <c r="OFB2" s="11"/>
      <c r="OFC2" s="11"/>
      <c r="OFD2" s="11"/>
      <c r="OFE2" s="11"/>
      <c r="OFF2" s="11"/>
      <c r="OFG2" s="11"/>
      <c r="OFH2" s="11"/>
      <c r="OFI2" s="11"/>
      <c r="OFJ2" s="11"/>
      <c r="OFK2" s="11"/>
      <c r="OFL2" s="11"/>
      <c r="OFM2" s="11"/>
      <c r="OFN2" s="11"/>
      <c r="OFO2" s="11"/>
      <c r="OFP2" s="11"/>
      <c r="OFQ2" s="11"/>
      <c r="OFR2" s="11"/>
      <c r="OFS2" s="11"/>
      <c r="OFT2" s="11"/>
      <c r="OFU2" s="11"/>
      <c r="OFV2" s="11"/>
      <c r="OFW2" s="11"/>
      <c r="OFX2" s="11"/>
      <c r="OFY2" s="11"/>
      <c r="OFZ2" s="11"/>
      <c r="OGA2" s="11"/>
      <c r="OGB2" s="11"/>
      <c r="OGC2" s="11"/>
      <c r="OGD2" s="11"/>
      <c r="OGE2" s="11"/>
      <c r="OGF2" s="11"/>
      <c r="OGG2" s="11"/>
      <c r="OGH2" s="11"/>
      <c r="OGI2" s="11"/>
      <c r="OGJ2" s="11"/>
      <c r="OGK2" s="11"/>
      <c r="OGL2" s="11"/>
      <c r="OGM2" s="11"/>
      <c r="OGN2" s="11"/>
      <c r="OGO2" s="11"/>
      <c r="OGP2" s="11"/>
      <c r="OGQ2" s="11"/>
      <c r="OGR2" s="11"/>
      <c r="OGS2" s="11"/>
      <c r="OGT2" s="11"/>
      <c r="OGU2" s="11"/>
      <c r="OGV2" s="11"/>
      <c r="OGW2" s="11"/>
      <c r="OGX2" s="11"/>
      <c r="OGY2" s="11"/>
      <c r="OGZ2" s="11"/>
      <c r="OHA2" s="11"/>
      <c r="OHB2" s="11"/>
      <c r="OHC2" s="11"/>
      <c r="OHD2" s="11"/>
      <c r="OHE2" s="11"/>
      <c r="OHF2" s="11"/>
      <c r="OHG2" s="11"/>
      <c r="OHH2" s="11"/>
      <c r="OHI2" s="11"/>
      <c r="OHJ2" s="11"/>
      <c r="OHK2" s="11"/>
      <c r="OHL2" s="11"/>
      <c r="OHM2" s="11"/>
      <c r="OHN2" s="11"/>
      <c r="OHO2" s="11"/>
      <c r="OHP2" s="11"/>
      <c r="OHQ2" s="11"/>
      <c r="OHR2" s="11"/>
      <c r="OHS2" s="11"/>
      <c r="OHT2" s="11"/>
      <c r="OHU2" s="11"/>
      <c r="OHV2" s="11"/>
      <c r="OHW2" s="11"/>
      <c r="OHX2" s="11"/>
      <c r="OHY2" s="11"/>
      <c r="OHZ2" s="11"/>
      <c r="OIA2" s="11"/>
      <c r="OIB2" s="11"/>
      <c r="OIC2" s="11"/>
      <c r="OID2" s="11"/>
      <c r="OIE2" s="11"/>
      <c r="OIF2" s="11"/>
      <c r="OIG2" s="11"/>
      <c r="OIH2" s="11"/>
      <c r="OII2" s="11"/>
      <c r="OIJ2" s="11"/>
      <c r="OIK2" s="11"/>
      <c r="OIL2" s="11"/>
      <c r="OIM2" s="11"/>
      <c r="OIN2" s="11"/>
      <c r="OIO2" s="11"/>
      <c r="OIP2" s="11"/>
      <c r="OIQ2" s="11"/>
      <c r="OIR2" s="11"/>
      <c r="OIS2" s="11"/>
      <c r="OIT2" s="11"/>
      <c r="OIU2" s="11"/>
      <c r="OIV2" s="11"/>
      <c r="OIW2" s="11"/>
      <c r="OIX2" s="11"/>
      <c r="OIY2" s="11"/>
      <c r="OIZ2" s="11"/>
      <c r="OJA2" s="11"/>
      <c r="OJB2" s="11"/>
      <c r="OJC2" s="11"/>
      <c r="OJD2" s="11"/>
      <c r="OJE2" s="11"/>
      <c r="OJF2" s="11"/>
      <c r="OJG2" s="11"/>
      <c r="OJH2" s="11"/>
      <c r="OJI2" s="11"/>
      <c r="OJJ2" s="11"/>
      <c r="OJK2" s="11"/>
      <c r="OJL2" s="11"/>
      <c r="OJM2" s="11"/>
      <c r="OJN2" s="11"/>
      <c r="OJO2" s="11"/>
      <c r="OJP2" s="11"/>
      <c r="OJQ2" s="11"/>
      <c r="OJR2" s="11"/>
      <c r="OJS2" s="11"/>
      <c r="OJT2" s="11"/>
      <c r="OJU2" s="11"/>
      <c r="OJV2" s="11"/>
      <c r="OJW2" s="11"/>
      <c r="OJX2" s="11"/>
      <c r="OJY2" s="11"/>
      <c r="OJZ2" s="11"/>
      <c r="OKA2" s="11"/>
      <c r="OKB2" s="11"/>
      <c r="OKC2" s="11"/>
      <c r="OKD2" s="11"/>
      <c r="OKE2" s="11"/>
      <c r="OKF2" s="11"/>
      <c r="OKG2" s="11"/>
      <c r="OKH2" s="11"/>
      <c r="OKI2" s="11"/>
      <c r="OKJ2" s="11"/>
      <c r="OKK2" s="11"/>
      <c r="OKL2" s="11"/>
      <c r="OKM2" s="11"/>
      <c r="OKN2" s="11"/>
      <c r="OKO2" s="11"/>
      <c r="OKP2" s="11"/>
      <c r="OKQ2" s="11"/>
      <c r="OKR2" s="11"/>
      <c r="OKS2" s="11"/>
      <c r="OKT2" s="11"/>
      <c r="OKU2" s="11"/>
      <c r="OKV2" s="11"/>
      <c r="OKW2" s="11"/>
      <c r="OKX2" s="11"/>
      <c r="OKY2" s="11"/>
      <c r="OKZ2" s="11"/>
      <c r="OLA2" s="11"/>
      <c r="OLB2" s="11"/>
      <c r="OLC2" s="11"/>
      <c r="OLD2" s="11"/>
      <c r="OLE2" s="11"/>
      <c r="OLF2" s="11"/>
      <c r="OLG2" s="11"/>
      <c r="OLH2" s="11"/>
      <c r="OLI2" s="11"/>
      <c r="OLJ2" s="11"/>
      <c r="OLK2" s="11"/>
      <c r="OLL2" s="11"/>
      <c r="OLM2" s="11"/>
      <c r="OLN2" s="11"/>
      <c r="OLO2" s="11"/>
      <c r="OLP2" s="11"/>
      <c r="OLQ2" s="11"/>
      <c r="OLR2" s="11"/>
      <c r="OLS2" s="11"/>
      <c r="OLT2" s="11"/>
      <c r="OLU2" s="11"/>
      <c r="OLV2" s="11"/>
      <c r="OLW2" s="11"/>
      <c r="OLX2" s="11"/>
      <c r="OLY2" s="11"/>
      <c r="OLZ2" s="11"/>
      <c r="OMA2" s="11"/>
      <c r="OMB2" s="11"/>
      <c r="OMC2" s="11"/>
      <c r="OMD2" s="11"/>
      <c r="OME2" s="11"/>
      <c r="OMF2" s="11"/>
      <c r="OMG2" s="11"/>
      <c r="OMH2" s="11"/>
      <c r="OMI2" s="11"/>
      <c r="OMJ2" s="11"/>
      <c r="OMK2" s="11"/>
      <c r="OML2" s="11"/>
      <c r="OMM2" s="11"/>
      <c r="OMN2" s="11"/>
      <c r="OMO2" s="11"/>
      <c r="OMP2" s="11"/>
      <c r="OMQ2" s="11"/>
      <c r="OMR2" s="11"/>
      <c r="OMS2" s="11"/>
      <c r="OMT2" s="11"/>
      <c r="OMU2" s="11"/>
      <c r="OMV2" s="11"/>
      <c r="OMW2" s="11"/>
      <c r="OMX2" s="11"/>
      <c r="OMY2" s="11"/>
      <c r="OMZ2" s="11"/>
      <c r="ONA2" s="11"/>
      <c r="ONB2" s="11"/>
      <c r="ONC2" s="11"/>
      <c r="OND2" s="11"/>
      <c r="ONE2" s="11"/>
      <c r="ONF2" s="11"/>
      <c r="ONG2" s="11"/>
      <c r="ONH2" s="11"/>
      <c r="ONI2" s="11"/>
      <c r="ONJ2" s="11"/>
      <c r="ONK2" s="11"/>
      <c r="ONL2" s="11"/>
      <c r="ONM2" s="11"/>
      <c r="ONN2" s="11"/>
      <c r="ONO2" s="11"/>
      <c r="ONP2" s="11"/>
      <c r="ONQ2" s="11"/>
      <c r="ONR2" s="11"/>
      <c r="ONS2" s="11"/>
      <c r="ONT2" s="11"/>
      <c r="ONU2" s="11"/>
      <c r="ONV2" s="11"/>
      <c r="ONW2" s="11"/>
      <c r="ONX2" s="11"/>
      <c r="ONY2" s="11"/>
      <c r="ONZ2" s="11"/>
      <c r="OOA2" s="11"/>
      <c r="OOB2" s="11"/>
      <c r="OOC2" s="11"/>
      <c r="OOD2" s="11"/>
      <c r="OOE2" s="11"/>
      <c r="OOF2" s="11"/>
      <c r="OOG2" s="11"/>
      <c r="OOH2" s="11"/>
      <c r="OOI2" s="11"/>
      <c r="OOJ2" s="11"/>
      <c r="OOK2" s="11"/>
      <c r="OOL2" s="11"/>
      <c r="OOM2" s="11"/>
      <c r="OON2" s="11"/>
      <c r="OOO2" s="11"/>
      <c r="OOP2" s="11"/>
      <c r="OOQ2" s="11"/>
      <c r="OOR2" s="11"/>
      <c r="OOS2" s="11"/>
      <c r="OOT2" s="11"/>
      <c r="OOU2" s="11"/>
      <c r="OOV2" s="11"/>
      <c r="OOW2" s="11"/>
      <c r="OOX2" s="11"/>
      <c r="OOY2" s="11"/>
      <c r="OOZ2" s="11"/>
      <c r="OPA2" s="11"/>
      <c r="OPB2" s="11"/>
      <c r="OPC2" s="11"/>
      <c r="OPD2" s="11"/>
      <c r="OPE2" s="11"/>
      <c r="OPF2" s="11"/>
      <c r="OPG2" s="11"/>
      <c r="OPH2" s="11"/>
      <c r="OPI2" s="11"/>
      <c r="OPJ2" s="11"/>
      <c r="OPK2" s="11"/>
      <c r="OPL2" s="11"/>
      <c r="OPM2" s="11"/>
      <c r="OPN2" s="11"/>
      <c r="OPO2" s="11"/>
      <c r="OPP2" s="11"/>
      <c r="OPQ2" s="11"/>
      <c r="OPR2" s="11"/>
      <c r="OPS2" s="11"/>
      <c r="OPT2" s="11"/>
      <c r="OPU2" s="11"/>
      <c r="OPV2" s="11"/>
      <c r="OPW2" s="11"/>
      <c r="OPX2" s="11"/>
      <c r="OPY2" s="11"/>
      <c r="OPZ2" s="11"/>
      <c r="OQA2" s="11"/>
      <c r="OQB2" s="11"/>
      <c r="OQC2" s="11"/>
      <c r="OQD2" s="11"/>
      <c r="OQE2" s="11"/>
      <c r="OQF2" s="11"/>
      <c r="OQG2" s="11"/>
      <c r="OQH2" s="11"/>
      <c r="OQI2" s="11"/>
      <c r="OQJ2" s="11"/>
      <c r="OQK2" s="11"/>
      <c r="OQL2" s="11"/>
      <c r="OQM2" s="11"/>
      <c r="OQN2" s="11"/>
      <c r="OQO2" s="11"/>
      <c r="OQP2" s="11"/>
      <c r="OQQ2" s="11"/>
      <c r="OQR2" s="11"/>
      <c r="OQS2" s="11"/>
      <c r="OQT2" s="11"/>
      <c r="OQU2" s="11"/>
      <c r="OQV2" s="11"/>
      <c r="OQW2" s="11"/>
      <c r="OQX2" s="11"/>
      <c r="OQY2" s="11"/>
      <c r="OQZ2" s="11"/>
      <c r="ORA2" s="11"/>
      <c r="ORB2" s="11"/>
      <c r="ORC2" s="11"/>
      <c r="ORD2" s="11"/>
      <c r="ORE2" s="11"/>
      <c r="ORF2" s="11"/>
      <c r="ORG2" s="11"/>
      <c r="ORH2" s="11"/>
      <c r="ORI2" s="11"/>
      <c r="ORJ2" s="11"/>
      <c r="ORK2" s="11"/>
      <c r="ORL2" s="11"/>
      <c r="ORM2" s="11"/>
      <c r="ORN2" s="11"/>
      <c r="ORO2" s="11"/>
      <c r="ORP2" s="11"/>
      <c r="ORQ2" s="11"/>
      <c r="ORR2" s="11"/>
      <c r="ORS2" s="11"/>
      <c r="ORT2" s="11"/>
      <c r="ORU2" s="11"/>
      <c r="ORV2" s="11"/>
      <c r="ORW2" s="11"/>
      <c r="ORX2" s="11"/>
      <c r="ORY2" s="11"/>
      <c r="ORZ2" s="11"/>
      <c r="OSA2" s="11"/>
      <c r="OSB2" s="11"/>
      <c r="OSC2" s="11"/>
      <c r="OSD2" s="11"/>
      <c r="OSE2" s="11"/>
      <c r="OSF2" s="11"/>
      <c r="OSG2" s="11"/>
      <c r="OSH2" s="11"/>
      <c r="OSI2" s="11"/>
      <c r="OSJ2" s="11"/>
      <c r="OSK2" s="11"/>
      <c r="OSL2" s="11"/>
      <c r="OSM2" s="11"/>
      <c r="OSN2" s="11"/>
      <c r="OSO2" s="11"/>
      <c r="OSP2" s="11"/>
      <c r="OSQ2" s="11"/>
      <c r="OSR2" s="11"/>
      <c r="OSS2" s="11"/>
      <c r="OST2" s="11"/>
      <c r="OSU2" s="11"/>
      <c r="OSV2" s="11"/>
      <c r="OSW2" s="11"/>
      <c r="OSX2" s="11"/>
      <c r="OSY2" s="11"/>
      <c r="OSZ2" s="11"/>
      <c r="OTA2" s="11"/>
      <c r="OTB2" s="11"/>
      <c r="OTC2" s="11"/>
      <c r="OTD2" s="11"/>
      <c r="OTE2" s="11"/>
      <c r="OTF2" s="11"/>
      <c r="OTG2" s="11"/>
      <c r="OTH2" s="11"/>
      <c r="OTI2" s="11"/>
      <c r="OTJ2" s="11"/>
      <c r="OTK2" s="11"/>
      <c r="OTL2" s="11"/>
      <c r="OTM2" s="11"/>
      <c r="OTN2" s="11"/>
      <c r="OTO2" s="11"/>
      <c r="OTP2" s="11"/>
      <c r="OTQ2" s="11"/>
      <c r="OTR2" s="11"/>
      <c r="OTS2" s="11"/>
      <c r="OTT2" s="11"/>
      <c r="OTU2" s="11"/>
      <c r="OTV2" s="11"/>
      <c r="OTW2" s="11"/>
      <c r="OTX2" s="11"/>
      <c r="OTY2" s="11"/>
      <c r="OTZ2" s="11"/>
      <c r="OUA2" s="11"/>
      <c r="OUB2" s="11"/>
      <c r="OUC2" s="11"/>
      <c r="OUD2" s="11"/>
      <c r="OUE2" s="11"/>
      <c r="OUF2" s="11"/>
      <c r="OUG2" s="11"/>
      <c r="OUH2" s="11"/>
      <c r="OUI2" s="11"/>
      <c r="OUJ2" s="11"/>
      <c r="OUK2" s="11"/>
      <c r="OUL2" s="11"/>
      <c r="OUM2" s="11"/>
      <c r="OUN2" s="11"/>
      <c r="OUO2" s="11"/>
      <c r="OUP2" s="11"/>
      <c r="OUQ2" s="11"/>
      <c r="OUR2" s="11"/>
      <c r="OUS2" s="11"/>
      <c r="OUT2" s="11"/>
      <c r="OUU2" s="11"/>
      <c r="OUV2" s="11"/>
      <c r="OUW2" s="11"/>
      <c r="OUX2" s="11"/>
      <c r="OUY2" s="11"/>
      <c r="OUZ2" s="11"/>
      <c r="OVA2" s="11"/>
      <c r="OVB2" s="11"/>
      <c r="OVC2" s="11"/>
      <c r="OVD2" s="11"/>
      <c r="OVE2" s="11"/>
      <c r="OVF2" s="11"/>
      <c r="OVG2" s="11"/>
      <c r="OVH2" s="11"/>
      <c r="OVI2" s="11"/>
      <c r="OVJ2" s="11"/>
      <c r="OVK2" s="11"/>
      <c r="OVL2" s="11"/>
      <c r="OVM2" s="11"/>
      <c r="OVN2" s="11"/>
      <c r="OVO2" s="11"/>
      <c r="OVP2" s="11"/>
      <c r="OVQ2" s="11"/>
      <c r="OVR2" s="11"/>
      <c r="OVS2" s="11"/>
      <c r="OVT2" s="11"/>
      <c r="OVU2" s="11"/>
      <c r="OVV2" s="11"/>
      <c r="OVW2" s="11"/>
      <c r="OVX2" s="11"/>
      <c r="OVY2" s="11"/>
      <c r="OVZ2" s="11"/>
      <c r="OWA2" s="11"/>
      <c r="OWB2" s="11"/>
      <c r="OWC2" s="11"/>
      <c r="OWD2" s="11"/>
      <c r="OWE2" s="11"/>
      <c r="OWF2" s="11"/>
      <c r="OWG2" s="11"/>
      <c r="OWH2" s="11"/>
      <c r="OWI2" s="11"/>
      <c r="OWJ2" s="11"/>
      <c r="OWK2" s="11"/>
      <c r="OWL2" s="11"/>
      <c r="OWM2" s="11"/>
      <c r="OWN2" s="11"/>
      <c r="OWO2" s="11"/>
      <c r="OWP2" s="11"/>
      <c r="OWQ2" s="11"/>
      <c r="OWR2" s="11"/>
      <c r="OWS2" s="11"/>
      <c r="OWT2" s="11"/>
      <c r="OWU2" s="11"/>
      <c r="OWV2" s="11"/>
      <c r="OWW2" s="11"/>
      <c r="OWX2" s="11"/>
      <c r="OWY2" s="11"/>
      <c r="OWZ2" s="11"/>
      <c r="OXA2" s="11"/>
      <c r="OXB2" s="11"/>
      <c r="OXC2" s="11"/>
      <c r="OXD2" s="11"/>
      <c r="OXE2" s="11"/>
      <c r="OXF2" s="11"/>
      <c r="OXG2" s="11"/>
      <c r="OXH2" s="11"/>
      <c r="OXI2" s="11"/>
      <c r="OXJ2" s="11"/>
      <c r="OXK2" s="11"/>
      <c r="OXL2" s="11"/>
      <c r="OXM2" s="11"/>
      <c r="OXN2" s="11"/>
      <c r="OXO2" s="11"/>
      <c r="OXP2" s="11"/>
      <c r="OXQ2" s="11"/>
      <c r="OXR2" s="11"/>
      <c r="OXS2" s="11"/>
      <c r="OXT2" s="11"/>
      <c r="OXU2" s="11"/>
      <c r="OXV2" s="11"/>
      <c r="OXW2" s="11"/>
      <c r="OXX2" s="11"/>
      <c r="OXY2" s="11"/>
      <c r="OXZ2" s="11"/>
      <c r="OYA2" s="11"/>
      <c r="OYB2" s="11"/>
      <c r="OYC2" s="11"/>
      <c r="OYD2" s="11"/>
      <c r="OYE2" s="11"/>
      <c r="OYF2" s="11"/>
      <c r="OYG2" s="11"/>
      <c r="OYH2" s="11"/>
      <c r="OYI2" s="11"/>
      <c r="OYJ2" s="11"/>
      <c r="OYK2" s="11"/>
      <c r="OYL2" s="11"/>
      <c r="OYM2" s="11"/>
      <c r="OYN2" s="11"/>
      <c r="OYO2" s="11"/>
      <c r="OYP2" s="11"/>
      <c r="OYQ2" s="11"/>
      <c r="OYR2" s="11"/>
      <c r="OYS2" s="11"/>
      <c r="OYT2" s="11"/>
      <c r="OYU2" s="11"/>
      <c r="OYV2" s="11"/>
      <c r="OYW2" s="11"/>
      <c r="OYX2" s="11"/>
      <c r="OYY2" s="11"/>
      <c r="OYZ2" s="11"/>
      <c r="OZA2" s="11"/>
      <c r="OZB2" s="11"/>
      <c r="OZC2" s="11"/>
      <c r="OZD2" s="11"/>
      <c r="OZE2" s="11"/>
      <c r="OZF2" s="11"/>
      <c r="OZG2" s="11"/>
      <c r="OZH2" s="11"/>
      <c r="OZI2" s="11"/>
      <c r="OZJ2" s="11"/>
      <c r="OZK2" s="11"/>
      <c r="OZL2" s="11"/>
      <c r="OZM2" s="11"/>
      <c r="OZN2" s="11"/>
      <c r="OZO2" s="11"/>
      <c r="OZP2" s="11"/>
      <c r="OZQ2" s="11"/>
      <c r="OZR2" s="11"/>
      <c r="OZS2" s="11"/>
      <c r="OZT2" s="11"/>
      <c r="OZU2" s="11"/>
      <c r="OZV2" s="11"/>
      <c r="OZW2" s="11"/>
      <c r="OZX2" s="11"/>
      <c r="OZY2" s="11"/>
      <c r="OZZ2" s="11"/>
      <c r="PAA2" s="11"/>
      <c r="PAB2" s="11"/>
      <c r="PAC2" s="11"/>
      <c r="PAD2" s="11"/>
      <c r="PAE2" s="11"/>
      <c r="PAF2" s="11"/>
      <c r="PAG2" s="11"/>
      <c r="PAH2" s="11"/>
      <c r="PAI2" s="11"/>
      <c r="PAJ2" s="11"/>
      <c r="PAK2" s="11"/>
      <c r="PAL2" s="11"/>
      <c r="PAM2" s="11"/>
      <c r="PAN2" s="11"/>
      <c r="PAO2" s="11"/>
      <c r="PAP2" s="11"/>
      <c r="PAQ2" s="11"/>
      <c r="PAR2" s="11"/>
      <c r="PAS2" s="11"/>
      <c r="PAT2" s="11"/>
      <c r="PAU2" s="11"/>
      <c r="PAV2" s="11"/>
      <c r="PAW2" s="11"/>
      <c r="PAX2" s="11"/>
      <c r="PAY2" s="11"/>
      <c r="PAZ2" s="11"/>
      <c r="PBA2" s="11"/>
      <c r="PBB2" s="11"/>
      <c r="PBC2" s="11"/>
      <c r="PBD2" s="11"/>
      <c r="PBE2" s="11"/>
      <c r="PBF2" s="11"/>
      <c r="PBG2" s="11"/>
      <c r="PBH2" s="11"/>
      <c r="PBI2" s="11"/>
      <c r="PBJ2" s="11"/>
      <c r="PBK2" s="11"/>
      <c r="PBL2" s="11"/>
      <c r="PBM2" s="11"/>
      <c r="PBN2" s="11"/>
      <c r="PBO2" s="11"/>
      <c r="PBP2" s="11"/>
      <c r="PBQ2" s="11"/>
      <c r="PBR2" s="11"/>
      <c r="PBS2" s="11"/>
      <c r="PBT2" s="11"/>
      <c r="PBU2" s="11"/>
      <c r="PBV2" s="11"/>
      <c r="PBW2" s="11"/>
      <c r="PBX2" s="11"/>
      <c r="PBY2" s="11"/>
      <c r="PBZ2" s="11"/>
      <c r="PCA2" s="11"/>
      <c r="PCB2" s="11"/>
      <c r="PCC2" s="11"/>
      <c r="PCD2" s="11"/>
      <c r="PCE2" s="11"/>
      <c r="PCF2" s="11"/>
      <c r="PCG2" s="11"/>
      <c r="PCH2" s="11"/>
      <c r="PCI2" s="11"/>
      <c r="PCJ2" s="11"/>
      <c r="PCK2" s="11"/>
      <c r="PCL2" s="11"/>
      <c r="PCM2" s="11"/>
      <c r="PCN2" s="11"/>
      <c r="PCO2" s="11"/>
      <c r="PCP2" s="11"/>
      <c r="PCQ2" s="11"/>
      <c r="PCR2" s="11"/>
      <c r="PCS2" s="11"/>
      <c r="PCT2" s="11"/>
      <c r="PCU2" s="11"/>
      <c r="PCV2" s="11"/>
      <c r="PCW2" s="11"/>
      <c r="PCX2" s="11"/>
      <c r="PCY2" s="11"/>
      <c r="PCZ2" s="11"/>
      <c r="PDA2" s="11"/>
      <c r="PDB2" s="11"/>
      <c r="PDC2" s="11"/>
      <c r="PDD2" s="11"/>
      <c r="PDE2" s="11"/>
      <c r="PDF2" s="11"/>
      <c r="PDG2" s="11"/>
      <c r="PDH2" s="11"/>
      <c r="PDI2" s="11"/>
      <c r="PDJ2" s="11"/>
      <c r="PDK2" s="11"/>
      <c r="PDL2" s="11"/>
      <c r="PDM2" s="11"/>
      <c r="PDN2" s="11"/>
      <c r="PDO2" s="11"/>
      <c r="PDP2" s="11"/>
      <c r="PDQ2" s="11"/>
      <c r="PDR2" s="11"/>
      <c r="PDS2" s="11"/>
      <c r="PDT2" s="11"/>
      <c r="PDU2" s="11"/>
      <c r="PDV2" s="11"/>
      <c r="PDW2" s="11"/>
      <c r="PDX2" s="11"/>
      <c r="PDY2" s="11"/>
      <c r="PDZ2" s="11"/>
      <c r="PEA2" s="11"/>
      <c r="PEB2" s="11"/>
      <c r="PEC2" s="11"/>
      <c r="PED2" s="11"/>
      <c r="PEE2" s="11"/>
      <c r="PEF2" s="11"/>
      <c r="PEG2" s="11"/>
      <c r="PEH2" s="11"/>
      <c r="PEI2" s="11"/>
      <c r="PEJ2" s="11"/>
      <c r="PEK2" s="11"/>
      <c r="PEL2" s="11"/>
      <c r="PEM2" s="11"/>
      <c r="PEN2" s="11"/>
      <c r="PEO2" s="11"/>
      <c r="PEP2" s="11"/>
      <c r="PEQ2" s="11"/>
      <c r="PER2" s="11"/>
      <c r="PES2" s="11"/>
      <c r="PET2" s="11"/>
      <c r="PEU2" s="11"/>
      <c r="PEV2" s="11"/>
      <c r="PEW2" s="11"/>
      <c r="PEX2" s="11"/>
      <c r="PEY2" s="11"/>
      <c r="PEZ2" s="11"/>
      <c r="PFA2" s="11"/>
      <c r="PFB2" s="11"/>
      <c r="PFC2" s="11"/>
      <c r="PFD2" s="11"/>
      <c r="PFE2" s="11"/>
      <c r="PFF2" s="11"/>
      <c r="PFG2" s="11"/>
      <c r="PFH2" s="11"/>
      <c r="PFI2" s="11"/>
      <c r="PFJ2" s="11"/>
      <c r="PFK2" s="11"/>
      <c r="PFL2" s="11"/>
      <c r="PFM2" s="11"/>
      <c r="PFN2" s="11"/>
      <c r="PFO2" s="11"/>
      <c r="PFP2" s="11"/>
      <c r="PFQ2" s="11"/>
      <c r="PFR2" s="11"/>
      <c r="PFS2" s="11"/>
      <c r="PFT2" s="11"/>
      <c r="PFU2" s="11"/>
      <c r="PFV2" s="11"/>
      <c r="PFW2" s="11"/>
      <c r="PFX2" s="11"/>
      <c r="PFY2" s="11"/>
      <c r="PFZ2" s="11"/>
      <c r="PGA2" s="11"/>
      <c r="PGB2" s="11"/>
      <c r="PGC2" s="11"/>
      <c r="PGD2" s="11"/>
      <c r="PGE2" s="11"/>
      <c r="PGF2" s="11"/>
      <c r="PGG2" s="11"/>
      <c r="PGH2" s="11"/>
      <c r="PGI2" s="11"/>
      <c r="PGJ2" s="11"/>
      <c r="PGK2" s="11"/>
      <c r="PGL2" s="11"/>
      <c r="PGM2" s="11"/>
      <c r="PGN2" s="11"/>
      <c r="PGO2" s="11"/>
      <c r="PGP2" s="11"/>
      <c r="PGQ2" s="11"/>
      <c r="PGR2" s="11"/>
      <c r="PGS2" s="11"/>
      <c r="PGT2" s="11"/>
      <c r="PGU2" s="11"/>
      <c r="PGV2" s="11"/>
      <c r="PGW2" s="11"/>
      <c r="PGX2" s="11"/>
      <c r="PGY2" s="11"/>
      <c r="PGZ2" s="11"/>
      <c r="PHA2" s="11"/>
      <c r="PHB2" s="11"/>
      <c r="PHC2" s="11"/>
      <c r="PHD2" s="11"/>
      <c r="PHE2" s="11"/>
      <c r="PHF2" s="11"/>
      <c r="PHG2" s="11"/>
      <c r="PHH2" s="11"/>
      <c r="PHI2" s="11"/>
      <c r="PHJ2" s="11"/>
      <c r="PHK2" s="11"/>
      <c r="PHL2" s="11"/>
      <c r="PHM2" s="11"/>
      <c r="PHN2" s="11"/>
      <c r="PHO2" s="11"/>
      <c r="PHP2" s="11"/>
      <c r="PHQ2" s="11"/>
      <c r="PHR2" s="11"/>
      <c r="PHS2" s="11"/>
      <c r="PHT2" s="11"/>
      <c r="PHU2" s="11"/>
      <c r="PHV2" s="11"/>
      <c r="PHW2" s="11"/>
      <c r="PHX2" s="11"/>
      <c r="PHY2" s="11"/>
      <c r="PHZ2" s="11"/>
      <c r="PIA2" s="11"/>
      <c r="PIB2" s="11"/>
      <c r="PIC2" s="11"/>
      <c r="PID2" s="11"/>
      <c r="PIE2" s="11"/>
      <c r="PIF2" s="11"/>
      <c r="PIG2" s="11"/>
      <c r="PIH2" s="11"/>
      <c r="PII2" s="11"/>
      <c r="PIJ2" s="11"/>
      <c r="PIK2" s="11"/>
      <c r="PIL2" s="11"/>
      <c r="PIM2" s="11"/>
      <c r="PIN2" s="11"/>
      <c r="PIO2" s="11"/>
      <c r="PIP2" s="11"/>
      <c r="PIQ2" s="11"/>
      <c r="PIR2" s="11"/>
      <c r="PIS2" s="11"/>
      <c r="PIT2" s="11"/>
      <c r="PIU2" s="11"/>
      <c r="PIV2" s="11"/>
      <c r="PIW2" s="11"/>
      <c r="PIX2" s="11"/>
      <c r="PIY2" s="11"/>
      <c r="PIZ2" s="11"/>
      <c r="PJA2" s="11"/>
      <c r="PJB2" s="11"/>
      <c r="PJC2" s="11"/>
      <c r="PJD2" s="11"/>
      <c r="PJE2" s="11"/>
      <c r="PJF2" s="11"/>
      <c r="PJG2" s="11"/>
      <c r="PJH2" s="11"/>
      <c r="PJI2" s="11"/>
      <c r="PJJ2" s="11"/>
      <c r="PJK2" s="11"/>
      <c r="PJL2" s="11"/>
      <c r="PJM2" s="11"/>
      <c r="PJN2" s="11"/>
      <c r="PJO2" s="11"/>
      <c r="PJP2" s="11"/>
      <c r="PJQ2" s="11"/>
      <c r="PJR2" s="11"/>
      <c r="PJS2" s="11"/>
      <c r="PJT2" s="11"/>
      <c r="PJU2" s="11"/>
      <c r="PJV2" s="11"/>
      <c r="PJW2" s="11"/>
      <c r="PJX2" s="11"/>
      <c r="PJY2" s="11"/>
      <c r="PJZ2" s="11"/>
      <c r="PKA2" s="11"/>
      <c r="PKB2" s="11"/>
      <c r="PKC2" s="11"/>
      <c r="PKD2" s="11"/>
      <c r="PKE2" s="11"/>
      <c r="PKF2" s="11"/>
      <c r="PKG2" s="11"/>
      <c r="PKH2" s="11"/>
      <c r="PKI2" s="11"/>
      <c r="PKJ2" s="11"/>
      <c r="PKK2" s="11"/>
      <c r="PKL2" s="11"/>
      <c r="PKM2" s="11"/>
      <c r="PKN2" s="11"/>
      <c r="PKO2" s="11"/>
      <c r="PKP2" s="11"/>
      <c r="PKQ2" s="11"/>
      <c r="PKR2" s="11"/>
      <c r="PKS2" s="11"/>
      <c r="PKT2" s="11"/>
      <c r="PKU2" s="11"/>
      <c r="PKV2" s="11"/>
      <c r="PKW2" s="11"/>
      <c r="PKX2" s="11"/>
      <c r="PKY2" s="11"/>
      <c r="PKZ2" s="11"/>
      <c r="PLA2" s="11"/>
      <c r="PLB2" s="11"/>
      <c r="PLC2" s="11"/>
      <c r="PLD2" s="11"/>
      <c r="PLE2" s="11"/>
      <c r="PLF2" s="11"/>
      <c r="PLG2" s="11"/>
      <c r="PLH2" s="11"/>
      <c r="PLI2" s="11"/>
      <c r="PLJ2" s="11"/>
      <c r="PLK2" s="11"/>
      <c r="PLL2" s="11"/>
      <c r="PLM2" s="11"/>
      <c r="PLN2" s="11"/>
      <c r="PLO2" s="11"/>
      <c r="PLP2" s="11"/>
      <c r="PLQ2" s="11"/>
      <c r="PLR2" s="11"/>
      <c r="PLS2" s="11"/>
      <c r="PLT2" s="11"/>
      <c r="PLU2" s="11"/>
      <c r="PLV2" s="11"/>
      <c r="PLW2" s="11"/>
      <c r="PLX2" s="11"/>
      <c r="PLY2" s="11"/>
      <c r="PLZ2" s="11"/>
      <c r="PMA2" s="11"/>
      <c r="PMB2" s="11"/>
      <c r="PMC2" s="11"/>
      <c r="PMD2" s="11"/>
      <c r="PME2" s="11"/>
      <c r="PMF2" s="11"/>
      <c r="PMG2" s="11"/>
      <c r="PMH2" s="11"/>
      <c r="PMI2" s="11"/>
      <c r="PMJ2" s="11"/>
      <c r="PMK2" s="11"/>
      <c r="PML2" s="11"/>
      <c r="PMM2" s="11"/>
      <c r="PMN2" s="11"/>
      <c r="PMO2" s="11"/>
      <c r="PMP2" s="11"/>
      <c r="PMQ2" s="11"/>
      <c r="PMR2" s="11"/>
      <c r="PMS2" s="11"/>
      <c r="PMT2" s="11"/>
      <c r="PMU2" s="11"/>
      <c r="PMV2" s="11"/>
      <c r="PMW2" s="11"/>
      <c r="PMX2" s="11"/>
      <c r="PMY2" s="11"/>
      <c r="PMZ2" s="11"/>
      <c r="PNA2" s="11"/>
      <c r="PNB2" s="11"/>
      <c r="PNC2" s="11"/>
      <c r="PND2" s="11"/>
      <c r="PNE2" s="11"/>
      <c r="PNF2" s="11"/>
      <c r="PNG2" s="11"/>
      <c r="PNH2" s="11"/>
      <c r="PNI2" s="11"/>
      <c r="PNJ2" s="11"/>
      <c r="PNK2" s="11"/>
      <c r="PNL2" s="11"/>
      <c r="PNM2" s="11"/>
      <c r="PNN2" s="11"/>
      <c r="PNO2" s="11"/>
      <c r="PNP2" s="11"/>
      <c r="PNQ2" s="11"/>
      <c r="PNR2" s="11"/>
      <c r="PNS2" s="11"/>
      <c r="PNT2" s="11"/>
      <c r="PNU2" s="11"/>
      <c r="PNV2" s="11"/>
      <c r="PNW2" s="11"/>
      <c r="PNX2" s="11"/>
      <c r="PNY2" s="11"/>
      <c r="PNZ2" s="11"/>
      <c r="POA2" s="11"/>
      <c r="POB2" s="11"/>
      <c r="POC2" s="11"/>
      <c r="POD2" s="11"/>
      <c r="POE2" s="11"/>
      <c r="POF2" s="11"/>
      <c r="POG2" s="11"/>
      <c r="POH2" s="11"/>
      <c r="POI2" s="11"/>
      <c r="POJ2" s="11"/>
      <c r="POK2" s="11"/>
      <c r="POL2" s="11"/>
      <c r="POM2" s="11"/>
      <c r="PON2" s="11"/>
      <c r="POO2" s="11"/>
      <c r="POP2" s="11"/>
      <c r="POQ2" s="11"/>
      <c r="POR2" s="11"/>
      <c r="POS2" s="11"/>
      <c r="POT2" s="11"/>
      <c r="POU2" s="11"/>
      <c r="POV2" s="11"/>
      <c r="POW2" s="11"/>
      <c r="POX2" s="11"/>
      <c r="POY2" s="11"/>
      <c r="POZ2" s="11"/>
      <c r="PPA2" s="11"/>
      <c r="PPB2" s="11"/>
      <c r="PPC2" s="11"/>
      <c r="PPD2" s="11"/>
      <c r="PPE2" s="11"/>
      <c r="PPF2" s="11"/>
      <c r="PPG2" s="11"/>
      <c r="PPH2" s="11"/>
      <c r="PPI2" s="11"/>
      <c r="PPJ2" s="11"/>
      <c r="PPK2" s="11"/>
      <c r="PPL2" s="11"/>
      <c r="PPM2" s="11"/>
      <c r="PPN2" s="11"/>
      <c r="PPO2" s="11"/>
      <c r="PPP2" s="11"/>
      <c r="PPQ2" s="11"/>
      <c r="PPR2" s="11"/>
      <c r="PPS2" s="11"/>
      <c r="PPT2" s="11"/>
      <c r="PPU2" s="11"/>
      <c r="PPV2" s="11"/>
      <c r="PPW2" s="11"/>
      <c r="PPX2" s="11"/>
      <c r="PPY2" s="11"/>
      <c r="PPZ2" s="11"/>
      <c r="PQA2" s="11"/>
      <c r="PQB2" s="11"/>
      <c r="PQC2" s="11"/>
      <c r="PQD2" s="11"/>
      <c r="PQE2" s="11"/>
      <c r="PQF2" s="11"/>
      <c r="PQG2" s="11"/>
      <c r="PQH2" s="11"/>
      <c r="PQI2" s="11"/>
      <c r="PQJ2" s="11"/>
      <c r="PQK2" s="11"/>
      <c r="PQL2" s="11"/>
      <c r="PQM2" s="11"/>
      <c r="PQN2" s="11"/>
      <c r="PQO2" s="11"/>
      <c r="PQP2" s="11"/>
      <c r="PQQ2" s="11"/>
      <c r="PQR2" s="11"/>
      <c r="PQS2" s="11"/>
      <c r="PQT2" s="11"/>
      <c r="PQU2" s="11"/>
      <c r="PQV2" s="11"/>
      <c r="PQW2" s="11"/>
      <c r="PQX2" s="11"/>
      <c r="PQY2" s="11"/>
      <c r="PQZ2" s="11"/>
      <c r="PRA2" s="11"/>
      <c r="PRB2" s="11"/>
      <c r="PRC2" s="11"/>
      <c r="PRD2" s="11"/>
      <c r="PRE2" s="11"/>
      <c r="PRF2" s="11"/>
      <c r="PRG2" s="11"/>
      <c r="PRH2" s="11"/>
      <c r="PRI2" s="11"/>
      <c r="PRJ2" s="11"/>
      <c r="PRK2" s="11"/>
      <c r="PRL2" s="11"/>
      <c r="PRM2" s="11"/>
      <c r="PRN2" s="11"/>
      <c r="PRO2" s="11"/>
      <c r="PRP2" s="11"/>
      <c r="PRQ2" s="11"/>
      <c r="PRR2" s="11"/>
      <c r="PRS2" s="11"/>
      <c r="PRT2" s="11"/>
      <c r="PRU2" s="11"/>
      <c r="PRV2" s="11"/>
      <c r="PRW2" s="11"/>
      <c r="PRX2" s="11"/>
      <c r="PRY2" s="11"/>
      <c r="PRZ2" s="11"/>
      <c r="PSA2" s="11"/>
      <c r="PSB2" s="11"/>
      <c r="PSC2" s="11"/>
      <c r="PSD2" s="11"/>
      <c r="PSE2" s="11"/>
      <c r="PSF2" s="11"/>
      <c r="PSG2" s="11"/>
      <c r="PSH2" s="11"/>
      <c r="PSI2" s="11"/>
      <c r="PSJ2" s="11"/>
      <c r="PSK2" s="11"/>
      <c r="PSL2" s="11"/>
      <c r="PSM2" s="11"/>
      <c r="PSN2" s="11"/>
      <c r="PSO2" s="11"/>
      <c r="PSP2" s="11"/>
      <c r="PSQ2" s="11"/>
      <c r="PSR2" s="11"/>
      <c r="PSS2" s="11"/>
      <c r="PST2" s="11"/>
      <c r="PSU2" s="11"/>
      <c r="PSV2" s="11"/>
      <c r="PSW2" s="11"/>
      <c r="PSX2" s="11"/>
      <c r="PSY2" s="11"/>
      <c r="PSZ2" s="11"/>
      <c r="PTA2" s="11"/>
      <c r="PTB2" s="11"/>
      <c r="PTC2" s="11"/>
      <c r="PTD2" s="11"/>
      <c r="PTE2" s="11"/>
      <c r="PTF2" s="11"/>
      <c r="PTG2" s="11"/>
      <c r="PTH2" s="11"/>
      <c r="PTI2" s="11"/>
      <c r="PTJ2" s="11"/>
      <c r="PTK2" s="11"/>
      <c r="PTL2" s="11"/>
      <c r="PTM2" s="11"/>
      <c r="PTN2" s="11"/>
      <c r="PTO2" s="11"/>
      <c r="PTP2" s="11"/>
      <c r="PTQ2" s="11"/>
      <c r="PTR2" s="11"/>
      <c r="PTS2" s="11"/>
      <c r="PTT2" s="11"/>
      <c r="PTU2" s="11"/>
      <c r="PTV2" s="11"/>
      <c r="PTW2" s="11"/>
      <c r="PTX2" s="11"/>
      <c r="PTY2" s="11"/>
      <c r="PTZ2" s="11"/>
      <c r="PUA2" s="11"/>
      <c r="PUB2" s="11"/>
      <c r="PUC2" s="11"/>
      <c r="PUD2" s="11"/>
      <c r="PUE2" s="11"/>
      <c r="PUF2" s="11"/>
      <c r="PUG2" s="11"/>
      <c r="PUH2" s="11"/>
      <c r="PUI2" s="11"/>
      <c r="PUJ2" s="11"/>
      <c r="PUK2" s="11"/>
      <c r="PUL2" s="11"/>
      <c r="PUM2" s="11"/>
      <c r="PUN2" s="11"/>
      <c r="PUO2" s="11"/>
      <c r="PUP2" s="11"/>
      <c r="PUQ2" s="11"/>
      <c r="PUR2" s="11"/>
      <c r="PUS2" s="11"/>
      <c r="PUT2" s="11"/>
      <c r="PUU2" s="11"/>
      <c r="PUV2" s="11"/>
      <c r="PUW2" s="11"/>
      <c r="PUX2" s="11"/>
      <c r="PUY2" s="11"/>
      <c r="PUZ2" s="11"/>
      <c r="PVA2" s="11"/>
      <c r="PVB2" s="11"/>
      <c r="PVC2" s="11"/>
      <c r="PVD2" s="11"/>
      <c r="PVE2" s="11"/>
      <c r="PVF2" s="11"/>
      <c r="PVG2" s="11"/>
      <c r="PVH2" s="11"/>
      <c r="PVI2" s="11"/>
      <c r="PVJ2" s="11"/>
      <c r="PVK2" s="11"/>
      <c r="PVL2" s="11"/>
      <c r="PVM2" s="11"/>
      <c r="PVN2" s="11"/>
      <c r="PVO2" s="11"/>
      <c r="PVP2" s="11"/>
      <c r="PVQ2" s="11"/>
      <c r="PVR2" s="11"/>
      <c r="PVS2" s="11"/>
      <c r="PVT2" s="11"/>
      <c r="PVU2" s="11"/>
      <c r="PVV2" s="11"/>
      <c r="PVW2" s="11"/>
      <c r="PVX2" s="11"/>
      <c r="PVY2" s="11"/>
      <c r="PVZ2" s="11"/>
      <c r="PWA2" s="11"/>
      <c r="PWB2" s="11"/>
      <c r="PWC2" s="11"/>
      <c r="PWD2" s="11"/>
      <c r="PWE2" s="11"/>
      <c r="PWF2" s="11"/>
      <c r="PWG2" s="11"/>
      <c r="PWH2" s="11"/>
      <c r="PWI2" s="11"/>
      <c r="PWJ2" s="11"/>
      <c r="PWK2" s="11"/>
      <c r="PWL2" s="11"/>
      <c r="PWM2" s="11"/>
      <c r="PWN2" s="11"/>
      <c r="PWO2" s="11"/>
      <c r="PWP2" s="11"/>
      <c r="PWQ2" s="11"/>
      <c r="PWR2" s="11"/>
      <c r="PWS2" s="11"/>
      <c r="PWT2" s="11"/>
      <c r="PWU2" s="11"/>
      <c r="PWV2" s="11"/>
      <c r="PWW2" s="11"/>
      <c r="PWX2" s="11"/>
      <c r="PWY2" s="11"/>
      <c r="PWZ2" s="11"/>
      <c r="PXA2" s="11"/>
      <c r="PXB2" s="11"/>
      <c r="PXC2" s="11"/>
      <c r="PXD2" s="11"/>
      <c r="PXE2" s="11"/>
      <c r="PXF2" s="11"/>
      <c r="PXG2" s="11"/>
      <c r="PXH2" s="11"/>
      <c r="PXI2" s="11"/>
      <c r="PXJ2" s="11"/>
      <c r="PXK2" s="11"/>
      <c r="PXL2" s="11"/>
      <c r="PXM2" s="11"/>
      <c r="PXN2" s="11"/>
      <c r="PXO2" s="11"/>
      <c r="PXP2" s="11"/>
      <c r="PXQ2" s="11"/>
      <c r="PXR2" s="11"/>
      <c r="PXS2" s="11"/>
      <c r="PXT2" s="11"/>
      <c r="PXU2" s="11"/>
      <c r="PXV2" s="11"/>
      <c r="PXW2" s="11"/>
      <c r="PXX2" s="11"/>
      <c r="PXY2" s="11"/>
      <c r="PXZ2" s="11"/>
      <c r="PYA2" s="11"/>
      <c r="PYB2" s="11"/>
      <c r="PYC2" s="11"/>
      <c r="PYD2" s="11"/>
      <c r="PYE2" s="11"/>
      <c r="PYF2" s="11"/>
      <c r="PYG2" s="11"/>
      <c r="PYH2" s="11"/>
      <c r="PYI2" s="11"/>
      <c r="PYJ2" s="11"/>
      <c r="PYK2" s="11"/>
      <c r="PYL2" s="11"/>
      <c r="PYM2" s="11"/>
      <c r="PYN2" s="11"/>
      <c r="PYO2" s="11"/>
      <c r="PYP2" s="11"/>
      <c r="PYQ2" s="11"/>
      <c r="PYR2" s="11"/>
      <c r="PYS2" s="11"/>
      <c r="PYT2" s="11"/>
      <c r="PYU2" s="11"/>
      <c r="PYV2" s="11"/>
      <c r="PYW2" s="11"/>
      <c r="PYX2" s="11"/>
      <c r="PYY2" s="11"/>
      <c r="PYZ2" s="11"/>
      <c r="PZA2" s="11"/>
      <c r="PZB2" s="11"/>
      <c r="PZC2" s="11"/>
      <c r="PZD2" s="11"/>
      <c r="PZE2" s="11"/>
      <c r="PZF2" s="11"/>
      <c r="PZG2" s="11"/>
      <c r="PZH2" s="11"/>
      <c r="PZI2" s="11"/>
      <c r="PZJ2" s="11"/>
      <c r="PZK2" s="11"/>
      <c r="PZL2" s="11"/>
      <c r="PZM2" s="11"/>
      <c r="PZN2" s="11"/>
      <c r="PZO2" s="11"/>
      <c r="PZP2" s="11"/>
      <c r="PZQ2" s="11"/>
      <c r="PZR2" s="11"/>
      <c r="PZS2" s="11"/>
      <c r="PZT2" s="11"/>
      <c r="PZU2" s="11"/>
      <c r="PZV2" s="11"/>
      <c r="PZW2" s="11"/>
      <c r="PZX2" s="11"/>
      <c r="PZY2" s="11"/>
      <c r="PZZ2" s="11"/>
      <c r="QAA2" s="11"/>
      <c r="QAB2" s="11"/>
      <c r="QAC2" s="11"/>
      <c r="QAD2" s="11"/>
      <c r="QAE2" s="11"/>
      <c r="QAF2" s="11"/>
      <c r="QAG2" s="11"/>
      <c r="QAH2" s="11"/>
      <c r="QAI2" s="11"/>
      <c r="QAJ2" s="11"/>
      <c r="QAK2" s="11"/>
      <c r="QAL2" s="11"/>
      <c r="QAM2" s="11"/>
      <c r="QAN2" s="11"/>
      <c r="QAO2" s="11"/>
      <c r="QAP2" s="11"/>
      <c r="QAQ2" s="11"/>
      <c r="QAR2" s="11"/>
      <c r="QAS2" s="11"/>
      <c r="QAT2" s="11"/>
      <c r="QAU2" s="11"/>
      <c r="QAV2" s="11"/>
      <c r="QAW2" s="11"/>
      <c r="QAX2" s="11"/>
      <c r="QAY2" s="11"/>
      <c r="QAZ2" s="11"/>
      <c r="QBA2" s="11"/>
      <c r="QBB2" s="11"/>
      <c r="QBC2" s="11"/>
      <c r="QBD2" s="11"/>
      <c r="QBE2" s="11"/>
      <c r="QBF2" s="11"/>
      <c r="QBG2" s="11"/>
      <c r="QBH2" s="11"/>
      <c r="QBI2" s="11"/>
      <c r="QBJ2" s="11"/>
      <c r="QBK2" s="11"/>
      <c r="QBL2" s="11"/>
      <c r="QBM2" s="11"/>
      <c r="QBN2" s="11"/>
      <c r="QBO2" s="11"/>
      <c r="QBP2" s="11"/>
      <c r="QBQ2" s="11"/>
      <c r="QBR2" s="11"/>
      <c r="QBS2" s="11"/>
      <c r="QBT2" s="11"/>
      <c r="QBU2" s="11"/>
      <c r="QBV2" s="11"/>
      <c r="QBW2" s="11"/>
      <c r="QBX2" s="11"/>
      <c r="QBY2" s="11"/>
      <c r="QBZ2" s="11"/>
      <c r="QCA2" s="11"/>
      <c r="QCB2" s="11"/>
      <c r="QCC2" s="11"/>
      <c r="QCD2" s="11"/>
      <c r="QCE2" s="11"/>
      <c r="QCF2" s="11"/>
      <c r="QCG2" s="11"/>
      <c r="QCH2" s="11"/>
      <c r="QCI2" s="11"/>
      <c r="QCJ2" s="11"/>
      <c r="QCK2" s="11"/>
      <c r="QCL2" s="11"/>
      <c r="QCM2" s="11"/>
      <c r="QCN2" s="11"/>
      <c r="QCO2" s="11"/>
      <c r="QCP2" s="11"/>
      <c r="QCQ2" s="11"/>
      <c r="QCR2" s="11"/>
      <c r="QCS2" s="11"/>
      <c r="QCT2" s="11"/>
      <c r="QCU2" s="11"/>
      <c r="QCV2" s="11"/>
      <c r="QCW2" s="11"/>
      <c r="QCX2" s="11"/>
      <c r="QCY2" s="11"/>
      <c r="QCZ2" s="11"/>
      <c r="QDA2" s="11"/>
      <c r="QDB2" s="11"/>
      <c r="QDC2" s="11"/>
      <c r="QDD2" s="11"/>
      <c r="QDE2" s="11"/>
      <c r="QDF2" s="11"/>
      <c r="QDG2" s="11"/>
      <c r="QDH2" s="11"/>
      <c r="QDI2" s="11"/>
      <c r="QDJ2" s="11"/>
      <c r="QDK2" s="11"/>
      <c r="QDL2" s="11"/>
      <c r="QDM2" s="11"/>
      <c r="QDN2" s="11"/>
      <c r="QDO2" s="11"/>
      <c r="QDP2" s="11"/>
      <c r="QDQ2" s="11"/>
      <c r="QDR2" s="11"/>
      <c r="QDS2" s="11"/>
      <c r="QDT2" s="11"/>
      <c r="QDU2" s="11"/>
      <c r="QDV2" s="11"/>
      <c r="QDW2" s="11"/>
      <c r="QDX2" s="11"/>
      <c r="QDY2" s="11"/>
      <c r="QDZ2" s="11"/>
      <c r="QEA2" s="11"/>
      <c r="QEB2" s="11"/>
      <c r="QEC2" s="11"/>
      <c r="QED2" s="11"/>
      <c r="QEE2" s="11"/>
      <c r="QEF2" s="11"/>
      <c r="QEG2" s="11"/>
      <c r="QEH2" s="11"/>
      <c r="QEI2" s="11"/>
      <c r="QEJ2" s="11"/>
      <c r="QEK2" s="11"/>
      <c r="QEL2" s="11"/>
      <c r="QEM2" s="11"/>
      <c r="QEN2" s="11"/>
      <c r="QEO2" s="11"/>
      <c r="QEP2" s="11"/>
      <c r="QEQ2" s="11"/>
      <c r="QER2" s="11"/>
      <c r="QES2" s="11"/>
      <c r="QET2" s="11"/>
      <c r="QEU2" s="11"/>
      <c r="QEV2" s="11"/>
      <c r="QEW2" s="11"/>
      <c r="QEX2" s="11"/>
      <c r="QEY2" s="11"/>
      <c r="QEZ2" s="11"/>
      <c r="QFA2" s="11"/>
      <c r="QFB2" s="11"/>
      <c r="QFC2" s="11"/>
      <c r="QFD2" s="11"/>
      <c r="QFE2" s="11"/>
      <c r="QFF2" s="11"/>
      <c r="QFG2" s="11"/>
      <c r="QFH2" s="11"/>
      <c r="QFI2" s="11"/>
      <c r="QFJ2" s="11"/>
      <c r="QFK2" s="11"/>
      <c r="QFL2" s="11"/>
      <c r="QFM2" s="11"/>
      <c r="QFN2" s="11"/>
      <c r="QFO2" s="11"/>
      <c r="QFP2" s="11"/>
      <c r="QFQ2" s="11"/>
      <c r="QFR2" s="11"/>
      <c r="QFS2" s="11"/>
      <c r="QFT2" s="11"/>
      <c r="QFU2" s="11"/>
      <c r="QFV2" s="11"/>
      <c r="QFW2" s="11"/>
      <c r="QFX2" s="11"/>
      <c r="QFY2" s="11"/>
      <c r="QFZ2" s="11"/>
      <c r="QGA2" s="11"/>
      <c r="QGB2" s="11"/>
      <c r="QGC2" s="11"/>
      <c r="QGD2" s="11"/>
      <c r="QGE2" s="11"/>
      <c r="QGF2" s="11"/>
      <c r="QGG2" s="11"/>
      <c r="QGH2" s="11"/>
      <c r="QGI2" s="11"/>
      <c r="QGJ2" s="11"/>
      <c r="QGK2" s="11"/>
      <c r="QGL2" s="11"/>
      <c r="QGM2" s="11"/>
      <c r="QGN2" s="11"/>
      <c r="QGO2" s="11"/>
      <c r="QGP2" s="11"/>
      <c r="QGQ2" s="11"/>
      <c r="QGR2" s="11"/>
      <c r="QGS2" s="11"/>
      <c r="QGT2" s="11"/>
      <c r="QGU2" s="11"/>
      <c r="QGV2" s="11"/>
      <c r="QGW2" s="11"/>
      <c r="QGX2" s="11"/>
      <c r="QGY2" s="11"/>
      <c r="QGZ2" s="11"/>
      <c r="QHA2" s="11"/>
      <c r="QHB2" s="11"/>
      <c r="QHC2" s="11"/>
      <c r="QHD2" s="11"/>
      <c r="QHE2" s="11"/>
      <c r="QHF2" s="11"/>
      <c r="QHG2" s="11"/>
      <c r="QHH2" s="11"/>
      <c r="QHI2" s="11"/>
      <c r="QHJ2" s="11"/>
      <c r="QHK2" s="11"/>
      <c r="QHL2" s="11"/>
      <c r="QHM2" s="11"/>
      <c r="QHN2" s="11"/>
      <c r="QHO2" s="11"/>
      <c r="QHP2" s="11"/>
      <c r="QHQ2" s="11"/>
      <c r="QHR2" s="11"/>
      <c r="QHS2" s="11"/>
      <c r="QHT2" s="11"/>
      <c r="QHU2" s="11"/>
      <c r="QHV2" s="11"/>
      <c r="QHW2" s="11"/>
      <c r="QHX2" s="11"/>
      <c r="QHY2" s="11"/>
      <c r="QHZ2" s="11"/>
      <c r="QIA2" s="11"/>
      <c r="QIB2" s="11"/>
      <c r="QIC2" s="11"/>
      <c r="QID2" s="11"/>
      <c r="QIE2" s="11"/>
      <c r="QIF2" s="11"/>
      <c r="QIG2" s="11"/>
      <c r="QIH2" s="11"/>
      <c r="QII2" s="11"/>
      <c r="QIJ2" s="11"/>
      <c r="QIK2" s="11"/>
      <c r="QIL2" s="11"/>
      <c r="QIM2" s="11"/>
      <c r="QIN2" s="11"/>
      <c r="QIO2" s="11"/>
      <c r="QIP2" s="11"/>
      <c r="QIQ2" s="11"/>
      <c r="QIR2" s="11"/>
      <c r="QIS2" s="11"/>
      <c r="QIT2" s="11"/>
      <c r="QIU2" s="11"/>
      <c r="QIV2" s="11"/>
      <c r="QIW2" s="11"/>
      <c r="QIX2" s="11"/>
      <c r="QIY2" s="11"/>
      <c r="QIZ2" s="11"/>
      <c r="QJA2" s="11"/>
      <c r="QJB2" s="11"/>
      <c r="QJC2" s="11"/>
      <c r="QJD2" s="11"/>
      <c r="QJE2" s="11"/>
      <c r="QJF2" s="11"/>
      <c r="QJG2" s="11"/>
      <c r="QJH2" s="11"/>
      <c r="QJI2" s="11"/>
      <c r="QJJ2" s="11"/>
      <c r="QJK2" s="11"/>
      <c r="QJL2" s="11"/>
      <c r="QJM2" s="11"/>
      <c r="QJN2" s="11"/>
      <c r="QJO2" s="11"/>
      <c r="QJP2" s="11"/>
      <c r="QJQ2" s="11"/>
      <c r="QJR2" s="11"/>
      <c r="QJS2" s="11"/>
      <c r="QJT2" s="11"/>
      <c r="QJU2" s="11"/>
      <c r="QJV2" s="11"/>
      <c r="QJW2" s="11"/>
      <c r="QJX2" s="11"/>
      <c r="QJY2" s="11"/>
      <c r="QJZ2" s="11"/>
      <c r="QKA2" s="11"/>
      <c r="QKB2" s="11"/>
      <c r="QKC2" s="11"/>
      <c r="QKD2" s="11"/>
      <c r="QKE2" s="11"/>
      <c r="QKF2" s="11"/>
      <c r="QKG2" s="11"/>
      <c r="QKH2" s="11"/>
      <c r="QKI2" s="11"/>
      <c r="QKJ2" s="11"/>
      <c r="QKK2" s="11"/>
      <c r="QKL2" s="11"/>
      <c r="QKM2" s="11"/>
      <c r="QKN2" s="11"/>
      <c r="QKO2" s="11"/>
      <c r="QKP2" s="11"/>
      <c r="QKQ2" s="11"/>
      <c r="QKR2" s="11"/>
      <c r="QKS2" s="11"/>
      <c r="QKT2" s="11"/>
      <c r="QKU2" s="11"/>
      <c r="QKV2" s="11"/>
      <c r="QKW2" s="11"/>
      <c r="QKX2" s="11"/>
      <c r="QKY2" s="11"/>
      <c r="QKZ2" s="11"/>
      <c r="QLA2" s="11"/>
      <c r="QLB2" s="11"/>
      <c r="QLC2" s="11"/>
      <c r="QLD2" s="11"/>
      <c r="QLE2" s="11"/>
      <c r="QLF2" s="11"/>
      <c r="QLG2" s="11"/>
      <c r="QLH2" s="11"/>
      <c r="QLI2" s="11"/>
      <c r="QLJ2" s="11"/>
      <c r="QLK2" s="11"/>
      <c r="QLL2" s="11"/>
      <c r="QLM2" s="11"/>
      <c r="QLN2" s="11"/>
      <c r="QLO2" s="11"/>
      <c r="QLP2" s="11"/>
      <c r="QLQ2" s="11"/>
      <c r="QLR2" s="11"/>
      <c r="QLS2" s="11"/>
      <c r="QLT2" s="11"/>
      <c r="QLU2" s="11"/>
      <c r="QLV2" s="11"/>
      <c r="QLW2" s="11"/>
      <c r="QLX2" s="11"/>
      <c r="QLY2" s="11"/>
      <c r="QLZ2" s="11"/>
      <c r="QMA2" s="11"/>
      <c r="QMB2" s="11"/>
      <c r="QMC2" s="11"/>
      <c r="QMD2" s="11"/>
      <c r="QME2" s="11"/>
      <c r="QMF2" s="11"/>
      <c r="QMG2" s="11"/>
      <c r="QMH2" s="11"/>
      <c r="QMI2" s="11"/>
      <c r="QMJ2" s="11"/>
      <c r="QMK2" s="11"/>
      <c r="QML2" s="11"/>
      <c r="QMM2" s="11"/>
      <c r="QMN2" s="11"/>
      <c r="QMO2" s="11"/>
      <c r="QMP2" s="11"/>
      <c r="QMQ2" s="11"/>
      <c r="QMR2" s="11"/>
      <c r="QMS2" s="11"/>
      <c r="QMT2" s="11"/>
      <c r="QMU2" s="11"/>
      <c r="QMV2" s="11"/>
      <c r="QMW2" s="11"/>
      <c r="QMX2" s="11"/>
      <c r="QMY2" s="11"/>
      <c r="QMZ2" s="11"/>
      <c r="QNA2" s="11"/>
      <c r="QNB2" s="11"/>
      <c r="QNC2" s="11"/>
      <c r="QND2" s="11"/>
      <c r="QNE2" s="11"/>
      <c r="QNF2" s="11"/>
      <c r="QNG2" s="11"/>
      <c r="QNH2" s="11"/>
      <c r="QNI2" s="11"/>
      <c r="QNJ2" s="11"/>
      <c r="QNK2" s="11"/>
      <c r="QNL2" s="11"/>
      <c r="QNM2" s="11"/>
      <c r="QNN2" s="11"/>
      <c r="QNO2" s="11"/>
      <c r="QNP2" s="11"/>
      <c r="QNQ2" s="11"/>
      <c r="QNR2" s="11"/>
      <c r="QNS2" s="11"/>
      <c r="QNT2" s="11"/>
      <c r="QNU2" s="11"/>
      <c r="QNV2" s="11"/>
      <c r="QNW2" s="11"/>
      <c r="QNX2" s="11"/>
      <c r="QNY2" s="11"/>
      <c r="QNZ2" s="11"/>
      <c r="QOA2" s="11"/>
      <c r="QOB2" s="11"/>
      <c r="QOC2" s="11"/>
      <c r="QOD2" s="11"/>
      <c r="QOE2" s="11"/>
      <c r="QOF2" s="11"/>
      <c r="QOG2" s="11"/>
      <c r="QOH2" s="11"/>
      <c r="QOI2" s="11"/>
      <c r="QOJ2" s="11"/>
      <c r="QOK2" s="11"/>
      <c r="QOL2" s="11"/>
      <c r="QOM2" s="11"/>
      <c r="QON2" s="11"/>
      <c r="QOO2" s="11"/>
      <c r="QOP2" s="11"/>
      <c r="QOQ2" s="11"/>
      <c r="QOR2" s="11"/>
      <c r="QOS2" s="11"/>
      <c r="QOT2" s="11"/>
      <c r="QOU2" s="11"/>
      <c r="QOV2" s="11"/>
      <c r="QOW2" s="11"/>
      <c r="QOX2" s="11"/>
      <c r="QOY2" s="11"/>
      <c r="QOZ2" s="11"/>
      <c r="QPA2" s="11"/>
      <c r="QPB2" s="11"/>
      <c r="QPC2" s="11"/>
      <c r="QPD2" s="11"/>
      <c r="QPE2" s="11"/>
      <c r="QPF2" s="11"/>
      <c r="QPG2" s="11"/>
      <c r="QPH2" s="11"/>
      <c r="QPI2" s="11"/>
      <c r="QPJ2" s="11"/>
      <c r="QPK2" s="11"/>
      <c r="QPL2" s="11"/>
      <c r="QPM2" s="11"/>
      <c r="QPN2" s="11"/>
      <c r="QPO2" s="11"/>
      <c r="QPP2" s="11"/>
      <c r="QPQ2" s="11"/>
      <c r="QPR2" s="11"/>
      <c r="QPS2" s="11"/>
      <c r="QPT2" s="11"/>
      <c r="QPU2" s="11"/>
      <c r="QPV2" s="11"/>
      <c r="QPW2" s="11"/>
      <c r="QPX2" s="11"/>
      <c r="QPY2" s="11"/>
      <c r="QPZ2" s="11"/>
      <c r="QQA2" s="11"/>
      <c r="QQB2" s="11"/>
      <c r="QQC2" s="11"/>
      <c r="QQD2" s="11"/>
      <c r="QQE2" s="11"/>
      <c r="QQF2" s="11"/>
      <c r="QQG2" s="11"/>
      <c r="QQH2" s="11"/>
      <c r="QQI2" s="11"/>
      <c r="QQJ2" s="11"/>
      <c r="QQK2" s="11"/>
      <c r="QQL2" s="11"/>
      <c r="QQM2" s="11"/>
      <c r="QQN2" s="11"/>
      <c r="QQO2" s="11"/>
      <c r="QQP2" s="11"/>
      <c r="QQQ2" s="11"/>
      <c r="QQR2" s="11"/>
      <c r="QQS2" s="11"/>
      <c r="QQT2" s="11"/>
      <c r="QQU2" s="11"/>
      <c r="QQV2" s="11"/>
      <c r="QQW2" s="11"/>
      <c r="QQX2" s="11"/>
      <c r="QQY2" s="11"/>
      <c r="QQZ2" s="11"/>
      <c r="QRA2" s="11"/>
      <c r="QRB2" s="11"/>
      <c r="QRC2" s="11"/>
      <c r="QRD2" s="11"/>
      <c r="QRE2" s="11"/>
      <c r="QRF2" s="11"/>
      <c r="QRG2" s="11"/>
      <c r="QRH2" s="11"/>
      <c r="QRI2" s="11"/>
      <c r="QRJ2" s="11"/>
      <c r="QRK2" s="11"/>
      <c r="QRL2" s="11"/>
      <c r="QRM2" s="11"/>
      <c r="QRN2" s="11"/>
      <c r="QRO2" s="11"/>
      <c r="QRP2" s="11"/>
      <c r="QRQ2" s="11"/>
      <c r="QRR2" s="11"/>
      <c r="QRS2" s="11"/>
      <c r="QRT2" s="11"/>
      <c r="QRU2" s="11"/>
      <c r="QRV2" s="11"/>
      <c r="QRW2" s="11"/>
      <c r="QRX2" s="11"/>
      <c r="QRY2" s="11"/>
      <c r="QRZ2" s="11"/>
      <c r="QSA2" s="11"/>
      <c r="QSB2" s="11"/>
      <c r="QSC2" s="11"/>
      <c r="QSD2" s="11"/>
      <c r="QSE2" s="11"/>
      <c r="QSF2" s="11"/>
      <c r="QSG2" s="11"/>
      <c r="QSH2" s="11"/>
      <c r="QSI2" s="11"/>
      <c r="QSJ2" s="11"/>
      <c r="QSK2" s="11"/>
      <c r="QSL2" s="11"/>
      <c r="QSM2" s="11"/>
      <c r="QSN2" s="11"/>
      <c r="QSO2" s="11"/>
      <c r="QSP2" s="11"/>
      <c r="QSQ2" s="11"/>
      <c r="QSR2" s="11"/>
      <c r="QSS2" s="11"/>
      <c r="QST2" s="11"/>
      <c r="QSU2" s="11"/>
      <c r="QSV2" s="11"/>
      <c r="QSW2" s="11"/>
      <c r="QSX2" s="11"/>
      <c r="QSY2" s="11"/>
      <c r="QSZ2" s="11"/>
      <c r="QTA2" s="11"/>
      <c r="QTB2" s="11"/>
      <c r="QTC2" s="11"/>
      <c r="QTD2" s="11"/>
      <c r="QTE2" s="11"/>
      <c r="QTF2" s="11"/>
      <c r="QTG2" s="11"/>
      <c r="QTH2" s="11"/>
      <c r="QTI2" s="11"/>
      <c r="QTJ2" s="11"/>
      <c r="QTK2" s="11"/>
      <c r="QTL2" s="11"/>
      <c r="QTM2" s="11"/>
      <c r="QTN2" s="11"/>
      <c r="QTO2" s="11"/>
      <c r="QTP2" s="11"/>
      <c r="QTQ2" s="11"/>
      <c r="QTR2" s="11"/>
      <c r="QTS2" s="11"/>
      <c r="QTT2" s="11"/>
      <c r="QTU2" s="11"/>
      <c r="QTV2" s="11"/>
      <c r="QTW2" s="11"/>
      <c r="QTX2" s="11"/>
      <c r="QTY2" s="11"/>
      <c r="QTZ2" s="11"/>
      <c r="QUA2" s="11"/>
      <c r="QUB2" s="11"/>
      <c r="QUC2" s="11"/>
      <c r="QUD2" s="11"/>
      <c r="QUE2" s="11"/>
      <c r="QUF2" s="11"/>
      <c r="QUG2" s="11"/>
      <c r="QUH2" s="11"/>
      <c r="QUI2" s="11"/>
      <c r="QUJ2" s="11"/>
      <c r="QUK2" s="11"/>
      <c r="QUL2" s="11"/>
      <c r="QUM2" s="11"/>
      <c r="QUN2" s="11"/>
      <c r="QUO2" s="11"/>
      <c r="QUP2" s="11"/>
      <c r="QUQ2" s="11"/>
      <c r="QUR2" s="11"/>
      <c r="QUS2" s="11"/>
      <c r="QUT2" s="11"/>
      <c r="QUU2" s="11"/>
      <c r="QUV2" s="11"/>
      <c r="QUW2" s="11"/>
      <c r="QUX2" s="11"/>
      <c r="QUY2" s="11"/>
      <c r="QUZ2" s="11"/>
      <c r="QVA2" s="11"/>
      <c r="QVB2" s="11"/>
      <c r="QVC2" s="11"/>
      <c r="QVD2" s="11"/>
      <c r="QVE2" s="11"/>
      <c r="QVF2" s="11"/>
      <c r="QVG2" s="11"/>
      <c r="QVH2" s="11"/>
      <c r="QVI2" s="11"/>
      <c r="QVJ2" s="11"/>
      <c r="QVK2" s="11"/>
      <c r="QVL2" s="11"/>
      <c r="QVM2" s="11"/>
      <c r="QVN2" s="11"/>
      <c r="QVO2" s="11"/>
      <c r="QVP2" s="11"/>
      <c r="QVQ2" s="11"/>
      <c r="QVR2" s="11"/>
      <c r="QVS2" s="11"/>
      <c r="QVT2" s="11"/>
      <c r="QVU2" s="11"/>
      <c r="QVV2" s="11"/>
      <c r="QVW2" s="11"/>
      <c r="QVX2" s="11"/>
      <c r="QVY2" s="11"/>
      <c r="QVZ2" s="11"/>
      <c r="QWA2" s="11"/>
      <c r="QWB2" s="11"/>
      <c r="QWC2" s="11"/>
      <c r="QWD2" s="11"/>
      <c r="QWE2" s="11"/>
      <c r="QWF2" s="11"/>
      <c r="QWG2" s="11"/>
      <c r="QWH2" s="11"/>
      <c r="QWI2" s="11"/>
      <c r="QWJ2" s="11"/>
      <c r="QWK2" s="11"/>
      <c r="QWL2" s="11"/>
      <c r="QWM2" s="11"/>
      <c r="QWN2" s="11"/>
      <c r="QWO2" s="11"/>
      <c r="QWP2" s="11"/>
      <c r="QWQ2" s="11"/>
      <c r="QWR2" s="11"/>
      <c r="QWS2" s="11"/>
      <c r="QWT2" s="11"/>
      <c r="QWU2" s="11"/>
      <c r="QWV2" s="11"/>
      <c r="QWW2" s="11"/>
      <c r="QWX2" s="11"/>
      <c r="QWY2" s="11"/>
      <c r="QWZ2" s="11"/>
      <c r="QXA2" s="11"/>
      <c r="QXB2" s="11"/>
      <c r="QXC2" s="11"/>
      <c r="QXD2" s="11"/>
      <c r="QXE2" s="11"/>
      <c r="QXF2" s="11"/>
      <c r="QXG2" s="11"/>
      <c r="QXH2" s="11"/>
      <c r="QXI2" s="11"/>
      <c r="QXJ2" s="11"/>
      <c r="QXK2" s="11"/>
      <c r="QXL2" s="11"/>
      <c r="QXM2" s="11"/>
      <c r="QXN2" s="11"/>
      <c r="QXO2" s="11"/>
      <c r="QXP2" s="11"/>
      <c r="QXQ2" s="11"/>
      <c r="QXR2" s="11"/>
      <c r="QXS2" s="11"/>
      <c r="QXT2" s="11"/>
      <c r="QXU2" s="11"/>
      <c r="QXV2" s="11"/>
      <c r="QXW2" s="11"/>
      <c r="QXX2" s="11"/>
      <c r="QXY2" s="11"/>
      <c r="QXZ2" s="11"/>
      <c r="QYA2" s="11"/>
      <c r="QYB2" s="11"/>
      <c r="QYC2" s="11"/>
      <c r="QYD2" s="11"/>
      <c r="QYE2" s="11"/>
      <c r="QYF2" s="11"/>
      <c r="QYG2" s="11"/>
      <c r="QYH2" s="11"/>
      <c r="QYI2" s="11"/>
      <c r="QYJ2" s="11"/>
      <c r="QYK2" s="11"/>
      <c r="QYL2" s="11"/>
      <c r="QYM2" s="11"/>
      <c r="QYN2" s="11"/>
      <c r="QYO2" s="11"/>
      <c r="QYP2" s="11"/>
      <c r="QYQ2" s="11"/>
      <c r="QYR2" s="11"/>
      <c r="QYS2" s="11"/>
      <c r="QYT2" s="11"/>
      <c r="QYU2" s="11"/>
      <c r="QYV2" s="11"/>
      <c r="QYW2" s="11"/>
      <c r="QYX2" s="11"/>
      <c r="QYY2" s="11"/>
      <c r="QYZ2" s="11"/>
      <c r="QZA2" s="11"/>
      <c r="QZB2" s="11"/>
      <c r="QZC2" s="11"/>
      <c r="QZD2" s="11"/>
      <c r="QZE2" s="11"/>
      <c r="QZF2" s="11"/>
      <c r="QZG2" s="11"/>
      <c r="QZH2" s="11"/>
      <c r="QZI2" s="11"/>
      <c r="QZJ2" s="11"/>
      <c r="QZK2" s="11"/>
      <c r="QZL2" s="11"/>
      <c r="QZM2" s="11"/>
      <c r="QZN2" s="11"/>
      <c r="QZO2" s="11"/>
      <c r="QZP2" s="11"/>
      <c r="QZQ2" s="11"/>
      <c r="QZR2" s="11"/>
      <c r="QZS2" s="11"/>
      <c r="QZT2" s="11"/>
      <c r="QZU2" s="11"/>
      <c r="QZV2" s="11"/>
      <c r="QZW2" s="11"/>
      <c r="QZX2" s="11"/>
      <c r="QZY2" s="11"/>
      <c r="QZZ2" s="11"/>
      <c r="RAA2" s="11"/>
      <c r="RAB2" s="11"/>
      <c r="RAC2" s="11"/>
      <c r="RAD2" s="11"/>
      <c r="RAE2" s="11"/>
      <c r="RAF2" s="11"/>
      <c r="RAG2" s="11"/>
      <c r="RAH2" s="11"/>
      <c r="RAI2" s="11"/>
      <c r="RAJ2" s="11"/>
      <c r="RAK2" s="11"/>
      <c r="RAL2" s="11"/>
      <c r="RAM2" s="11"/>
      <c r="RAN2" s="11"/>
      <c r="RAO2" s="11"/>
      <c r="RAP2" s="11"/>
      <c r="RAQ2" s="11"/>
      <c r="RAR2" s="11"/>
      <c r="RAS2" s="11"/>
      <c r="RAT2" s="11"/>
      <c r="RAU2" s="11"/>
      <c r="RAV2" s="11"/>
      <c r="RAW2" s="11"/>
      <c r="RAX2" s="11"/>
      <c r="RAY2" s="11"/>
      <c r="RAZ2" s="11"/>
      <c r="RBA2" s="11"/>
      <c r="RBB2" s="11"/>
      <c r="RBC2" s="11"/>
      <c r="RBD2" s="11"/>
      <c r="RBE2" s="11"/>
      <c r="RBF2" s="11"/>
      <c r="RBG2" s="11"/>
      <c r="RBH2" s="11"/>
      <c r="RBI2" s="11"/>
      <c r="RBJ2" s="11"/>
      <c r="RBK2" s="11"/>
      <c r="RBL2" s="11"/>
      <c r="RBM2" s="11"/>
      <c r="RBN2" s="11"/>
      <c r="RBO2" s="11"/>
      <c r="RBP2" s="11"/>
      <c r="RBQ2" s="11"/>
      <c r="RBR2" s="11"/>
      <c r="RBS2" s="11"/>
      <c r="RBT2" s="11"/>
      <c r="RBU2" s="11"/>
      <c r="RBV2" s="11"/>
      <c r="RBW2" s="11"/>
      <c r="RBX2" s="11"/>
      <c r="RBY2" s="11"/>
      <c r="RBZ2" s="11"/>
      <c r="RCA2" s="11"/>
      <c r="RCB2" s="11"/>
      <c r="RCC2" s="11"/>
      <c r="RCD2" s="11"/>
      <c r="RCE2" s="11"/>
      <c r="RCF2" s="11"/>
      <c r="RCG2" s="11"/>
      <c r="RCH2" s="11"/>
      <c r="RCI2" s="11"/>
      <c r="RCJ2" s="11"/>
      <c r="RCK2" s="11"/>
      <c r="RCL2" s="11"/>
      <c r="RCM2" s="11"/>
      <c r="RCN2" s="11"/>
      <c r="RCO2" s="11"/>
      <c r="RCP2" s="11"/>
      <c r="RCQ2" s="11"/>
      <c r="RCR2" s="11"/>
      <c r="RCS2" s="11"/>
      <c r="RCT2" s="11"/>
      <c r="RCU2" s="11"/>
      <c r="RCV2" s="11"/>
      <c r="RCW2" s="11"/>
      <c r="RCX2" s="11"/>
      <c r="RCY2" s="11"/>
      <c r="RCZ2" s="11"/>
      <c r="RDA2" s="11"/>
      <c r="RDB2" s="11"/>
      <c r="RDC2" s="11"/>
      <c r="RDD2" s="11"/>
      <c r="RDE2" s="11"/>
      <c r="RDF2" s="11"/>
      <c r="RDG2" s="11"/>
      <c r="RDH2" s="11"/>
      <c r="RDI2" s="11"/>
      <c r="RDJ2" s="11"/>
      <c r="RDK2" s="11"/>
      <c r="RDL2" s="11"/>
      <c r="RDM2" s="11"/>
      <c r="RDN2" s="11"/>
      <c r="RDO2" s="11"/>
      <c r="RDP2" s="11"/>
      <c r="RDQ2" s="11"/>
      <c r="RDR2" s="11"/>
      <c r="RDS2" s="11"/>
      <c r="RDT2" s="11"/>
      <c r="RDU2" s="11"/>
      <c r="RDV2" s="11"/>
      <c r="RDW2" s="11"/>
      <c r="RDX2" s="11"/>
      <c r="RDY2" s="11"/>
      <c r="RDZ2" s="11"/>
      <c r="REA2" s="11"/>
      <c r="REB2" s="11"/>
      <c r="REC2" s="11"/>
      <c r="RED2" s="11"/>
      <c r="REE2" s="11"/>
      <c r="REF2" s="11"/>
      <c r="REG2" s="11"/>
      <c r="REH2" s="11"/>
      <c r="REI2" s="11"/>
      <c r="REJ2" s="11"/>
      <c r="REK2" s="11"/>
      <c r="REL2" s="11"/>
      <c r="REM2" s="11"/>
      <c r="REN2" s="11"/>
      <c r="REO2" s="11"/>
      <c r="REP2" s="11"/>
      <c r="REQ2" s="11"/>
      <c r="RER2" s="11"/>
      <c r="RES2" s="11"/>
      <c r="RET2" s="11"/>
      <c r="REU2" s="11"/>
      <c r="REV2" s="11"/>
      <c r="REW2" s="11"/>
      <c r="REX2" s="11"/>
      <c r="REY2" s="11"/>
      <c r="REZ2" s="11"/>
      <c r="RFA2" s="11"/>
      <c r="RFB2" s="11"/>
      <c r="RFC2" s="11"/>
      <c r="RFD2" s="11"/>
      <c r="RFE2" s="11"/>
      <c r="RFF2" s="11"/>
      <c r="RFG2" s="11"/>
      <c r="RFH2" s="11"/>
      <c r="RFI2" s="11"/>
      <c r="RFJ2" s="11"/>
      <c r="RFK2" s="11"/>
      <c r="RFL2" s="11"/>
      <c r="RFM2" s="11"/>
      <c r="RFN2" s="11"/>
      <c r="RFO2" s="11"/>
      <c r="RFP2" s="11"/>
      <c r="RFQ2" s="11"/>
      <c r="RFR2" s="11"/>
      <c r="RFS2" s="11"/>
      <c r="RFT2" s="11"/>
      <c r="RFU2" s="11"/>
      <c r="RFV2" s="11"/>
      <c r="RFW2" s="11"/>
      <c r="RFX2" s="11"/>
      <c r="RFY2" s="11"/>
      <c r="RFZ2" s="11"/>
      <c r="RGA2" s="11"/>
      <c r="RGB2" s="11"/>
      <c r="RGC2" s="11"/>
      <c r="RGD2" s="11"/>
      <c r="RGE2" s="11"/>
      <c r="RGF2" s="11"/>
      <c r="RGG2" s="11"/>
      <c r="RGH2" s="11"/>
      <c r="RGI2" s="11"/>
      <c r="RGJ2" s="11"/>
      <c r="RGK2" s="11"/>
      <c r="RGL2" s="11"/>
      <c r="RGM2" s="11"/>
      <c r="RGN2" s="11"/>
      <c r="RGO2" s="11"/>
      <c r="RGP2" s="11"/>
      <c r="RGQ2" s="11"/>
      <c r="RGR2" s="11"/>
      <c r="RGS2" s="11"/>
      <c r="RGT2" s="11"/>
      <c r="RGU2" s="11"/>
      <c r="RGV2" s="11"/>
      <c r="RGW2" s="11"/>
      <c r="RGX2" s="11"/>
      <c r="RGY2" s="11"/>
      <c r="RGZ2" s="11"/>
      <c r="RHA2" s="11"/>
      <c r="RHB2" s="11"/>
      <c r="RHC2" s="11"/>
      <c r="RHD2" s="11"/>
      <c r="RHE2" s="11"/>
      <c r="RHF2" s="11"/>
      <c r="RHG2" s="11"/>
      <c r="RHH2" s="11"/>
      <c r="RHI2" s="11"/>
      <c r="RHJ2" s="11"/>
      <c r="RHK2" s="11"/>
      <c r="RHL2" s="11"/>
      <c r="RHM2" s="11"/>
      <c r="RHN2" s="11"/>
      <c r="RHO2" s="11"/>
      <c r="RHP2" s="11"/>
      <c r="RHQ2" s="11"/>
      <c r="RHR2" s="11"/>
      <c r="RHS2" s="11"/>
      <c r="RHT2" s="11"/>
      <c r="RHU2" s="11"/>
      <c r="RHV2" s="11"/>
      <c r="RHW2" s="11"/>
      <c r="RHX2" s="11"/>
      <c r="RHY2" s="11"/>
      <c r="RHZ2" s="11"/>
      <c r="RIA2" s="11"/>
      <c r="RIB2" s="11"/>
      <c r="RIC2" s="11"/>
      <c r="RID2" s="11"/>
      <c r="RIE2" s="11"/>
      <c r="RIF2" s="11"/>
      <c r="RIG2" s="11"/>
      <c r="RIH2" s="11"/>
      <c r="RII2" s="11"/>
      <c r="RIJ2" s="11"/>
      <c r="RIK2" s="11"/>
      <c r="RIL2" s="11"/>
      <c r="RIM2" s="11"/>
      <c r="RIN2" s="11"/>
      <c r="RIO2" s="11"/>
      <c r="RIP2" s="11"/>
      <c r="RIQ2" s="11"/>
      <c r="RIR2" s="11"/>
      <c r="RIS2" s="11"/>
      <c r="RIT2" s="11"/>
      <c r="RIU2" s="11"/>
      <c r="RIV2" s="11"/>
      <c r="RIW2" s="11"/>
      <c r="RIX2" s="11"/>
      <c r="RIY2" s="11"/>
      <c r="RIZ2" s="11"/>
      <c r="RJA2" s="11"/>
      <c r="RJB2" s="11"/>
      <c r="RJC2" s="11"/>
      <c r="RJD2" s="11"/>
      <c r="RJE2" s="11"/>
      <c r="RJF2" s="11"/>
      <c r="RJG2" s="11"/>
      <c r="RJH2" s="11"/>
      <c r="RJI2" s="11"/>
      <c r="RJJ2" s="11"/>
      <c r="RJK2" s="11"/>
      <c r="RJL2" s="11"/>
      <c r="RJM2" s="11"/>
      <c r="RJN2" s="11"/>
      <c r="RJO2" s="11"/>
      <c r="RJP2" s="11"/>
      <c r="RJQ2" s="11"/>
      <c r="RJR2" s="11"/>
      <c r="RJS2" s="11"/>
      <c r="RJT2" s="11"/>
      <c r="RJU2" s="11"/>
      <c r="RJV2" s="11"/>
      <c r="RJW2" s="11"/>
      <c r="RJX2" s="11"/>
      <c r="RJY2" s="11"/>
      <c r="RJZ2" s="11"/>
      <c r="RKA2" s="11"/>
      <c r="RKB2" s="11"/>
      <c r="RKC2" s="11"/>
      <c r="RKD2" s="11"/>
      <c r="RKE2" s="11"/>
      <c r="RKF2" s="11"/>
      <c r="RKG2" s="11"/>
      <c r="RKH2" s="11"/>
      <c r="RKI2" s="11"/>
      <c r="RKJ2" s="11"/>
      <c r="RKK2" s="11"/>
      <c r="RKL2" s="11"/>
      <c r="RKM2" s="11"/>
      <c r="RKN2" s="11"/>
      <c r="RKO2" s="11"/>
      <c r="RKP2" s="11"/>
      <c r="RKQ2" s="11"/>
      <c r="RKR2" s="11"/>
      <c r="RKS2" s="11"/>
      <c r="RKT2" s="11"/>
      <c r="RKU2" s="11"/>
      <c r="RKV2" s="11"/>
      <c r="RKW2" s="11"/>
      <c r="RKX2" s="11"/>
      <c r="RKY2" s="11"/>
      <c r="RKZ2" s="11"/>
      <c r="RLA2" s="11"/>
      <c r="RLB2" s="11"/>
      <c r="RLC2" s="11"/>
      <c r="RLD2" s="11"/>
      <c r="RLE2" s="11"/>
      <c r="RLF2" s="11"/>
      <c r="RLG2" s="11"/>
      <c r="RLH2" s="11"/>
      <c r="RLI2" s="11"/>
      <c r="RLJ2" s="11"/>
      <c r="RLK2" s="11"/>
      <c r="RLL2" s="11"/>
      <c r="RLM2" s="11"/>
      <c r="RLN2" s="11"/>
      <c r="RLO2" s="11"/>
      <c r="RLP2" s="11"/>
      <c r="RLQ2" s="11"/>
      <c r="RLR2" s="11"/>
      <c r="RLS2" s="11"/>
      <c r="RLT2" s="11"/>
      <c r="RLU2" s="11"/>
      <c r="RLV2" s="11"/>
      <c r="RLW2" s="11"/>
      <c r="RLX2" s="11"/>
      <c r="RLY2" s="11"/>
      <c r="RLZ2" s="11"/>
      <c r="RMA2" s="11"/>
      <c r="RMB2" s="11"/>
      <c r="RMC2" s="11"/>
      <c r="RMD2" s="11"/>
      <c r="RME2" s="11"/>
      <c r="RMF2" s="11"/>
      <c r="RMG2" s="11"/>
      <c r="RMH2" s="11"/>
      <c r="RMI2" s="11"/>
      <c r="RMJ2" s="11"/>
      <c r="RMK2" s="11"/>
      <c r="RML2" s="11"/>
      <c r="RMM2" s="11"/>
      <c r="RMN2" s="11"/>
      <c r="RMO2" s="11"/>
      <c r="RMP2" s="11"/>
      <c r="RMQ2" s="11"/>
      <c r="RMR2" s="11"/>
      <c r="RMS2" s="11"/>
      <c r="RMT2" s="11"/>
      <c r="RMU2" s="11"/>
      <c r="RMV2" s="11"/>
      <c r="RMW2" s="11"/>
      <c r="RMX2" s="11"/>
      <c r="RMY2" s="11"/>
      <c r="RMZ2" s="11"/>
      <c r="RNA2" s="11"/>
      <c r="RNB2" s="11"/>
      <c r="RNC2" s="11"/>
      <c r="RND2" s="11"/>
      <c r="RNE2" s="11"/>
      <c r="RNF2" s="11"/>
      <c r="RNG2" s="11"/>
      <c r="RNH2" s="11"/>
      <c r="RNI2" s="11"/>
      <c r="RNJ2" s="11"/>
      <c r="RNK2" s="11"/>
      <c r="RNL2" s="11"/>
      <c r="RNM2" s="11"/>
      <c r="RNN2" s="11"/>
      <c r="RNO2" s="11"/>
      <c r="RNP2" s="11"/>
      <c r="RNQ2" s="11"/>
      <c r="RNR2" s="11"/>
      <c r="RNS2" s="11"/>
      <c r="RNT2" s="11"/>
      <c r="RNU2" s="11"/>
      <c r="RNV2" s="11"/>
      <c r="RNW2" s="11"/>
      <c r="RNX2" s="11"/>
      <c r="RNY2" s="11"/>
      <c r="RNZ2" s="11"/>
      <c r="ROA2" s="11"/>
      <c r="ROB2" s="11"/>
      <c r="ROC2" s="11"/>
      <c r="ROD2" s="11"/>
      <c r="ROE2" s="11"/>
      <c r="ROF2" s="11"/>
      <c r="ROG2" s="11"/>
      <c r="ROH2" s="11"/>
      <c r="ROI2" s="11"/>
      <c r="ROJ2" s="11"/>
      <c r="ROK2" s="11"/>
      <c r="ROL2" s="11"/>
      <c r="ROM2" s="11"/>
      <c r="RON2" s="11"/>
      <c r="ROO2" s="11"/>
      <c r="ROP2" s="11"/>
      <c r="ROQ2" s="11"/>
      <c r="ROR2" s="11"/>
      <c r="ROS2" s="11"/>
      <c r="ROT2" s="11"/>
      <c r="ROU2" s="11"/>
      <c r="ROV2" s="11"/>
      <c r="ROW2" s="11"/>
      <c r="ROX2" s="11"/>
      <c r="ROY2" s="11"/>
      <c r="ROZ2" s="11"/>
      <c r="RPA2" s="11"/>
      <c r="RPB2" s="11"/>
      <c r="RPC2" s="11"/>
      <c r="RPD2" s="11"/>
      <c r="RPE2" s="11"/>
      <c r="RPF2" s="11"/>
      <c r="RPG2" s="11"/>
      <c r="RPH2" s="11"/>
      <c r="RPI2" s="11"/>
      <c r="RPJ2" s="11"/>
      <c r="RPK2" s="11"/>
      <c r="RPL2" s="11"/>
      <c r="RPM2" s="11"/>
      <c r="RPN2" s="11"/>
      <c r="RPO2" s="11"/>
      <c r="RPP2" s="11"/>
      <c r="RPQ2" s="11"/>
      <c r="RPR2" s="11"/>
      <c r="RPS2" s="11"/>
      <c r="RPT2" s="11"/>
      <c r="RPU2" s="11"/>
      <c r="RPV2" s="11"/>
      <c r="RPW2" s="11"/>
      <c r="RPX2" s="11"/>
      <c r="RPY2" s="11"/>
      <c r="RPZ2" s="11"/>
      <c r="RQA2" s="11"/>
      <c r="RQB2" s="11"/>
      <c r="RQC2" s="11"/>
      <c r="RQD2" s="11"/>
      <c r="RQE2" s="11"/>
      <c r="RQF2" s="11"/>
      <c r="RQG2" s="11"/>
      <c r="RQH2" s="11"/>
      <c r="RQI2" s="11"/>
      <c r="RQJ2" s="11"/>
      <c r="RQK2" s="11"/>
      <c r="RQL2" s="11"/>
      <c r="RQM2" s="11"/>
      <c r="RQN2" s="11"/>
      <c r="RQO2" s="11"/>
      <c r="RQP2" s="11"/>
      <c r="RQQ2" s="11"/>
      <c r="RQR2" s="11"/>
      <c r="RQS2" s="11"/>
      <c r="RQT2" s="11"/>
      <c r="RQU2" s="11"/>
      <c r="RQV2" s="11"/>
      <c r="RQW2" s="11"/>
      <c r="RQX2" s="11"/>
      <c r="RQY2" s="11"/>
      <c r="RQZ2" s="11"/>
      <c r="RRA2" s="11"/>
      <c r="RRB2" s="11"/>
      <c r="RRC2" s="11"/>
      <c r="RRD2" s="11"/>
      <c r="RRE2" s="11"/>
      <c r="RRF2" s="11"/>
      <c r="RRG2" s="11"/>
      <c r="RRH2" s="11"/>
      <c r="RRI2" s="11"/>
      <c r="RRJ2" s="11"/>
      <c r="RRK2" s="11"/>
      <c r="RRL2" s="11"/>
      <c r="RRM2" s="11"/>
      <c r="RRN2" s="11"/>
      <c r="RRO2" s="11"/>
      <c r="RRP2" s="11"/>
      <c r="RRQ2" s="11"/>
      <c r="RRR2" s="11"/>
      <c r="RRS2" s="11"/>
      <c r="RRT2" s="11"/>
      <c r="RRU2" s="11"/>
      <c r="RRV2" s="11"/>
      <c r="RRW2" s="11"/>
      <c r="RRX2" s="11"/>
      <c r="RRY2" s="11"/>
      <c r="RRZ2" s="11"/>
      <c r="RSA2" s="11"/>
      <c r="RSB2" s="11"/>
      <c r="RSC2" s="11"/>
      <c r="RSD2" s="11"/>
      <c r="RSE2" s="11"/>
      <c r="RSF2" s="11"/>
      <c r="RSG2" s="11"/>
      <c r="RSH2" s="11"/>
      <c r="RSI2" s="11"/>
      <c r="RSJ2" s="11"/>
      <c r="RSK2" s="11"/>
      <c r="RSL2" s="11"/>
      <c r="RSM2" s="11"/>
      <c r="RSN2" s="11"/>
      <c r="RSO2" s="11"/>
      <c r="RSP2" s="11"/>
      <c r="RSQ2" s="11"/>
      <c r="RSR2" s="11"/>
      <c r="RSS2" s="11"/>
      <c r="RST2" s="11"/>
      <c r="RSU2" s="11"/>
      <c r="RSV2" s="11"/>
      <c r="RSW2" s="11"/>
      <c r="RSX2" s="11"/>
      <c r="RSY2" s="11"/>
      <c r="RSZ2" s="11"/>
      <c r="RTA2" s="11"/>
      <c r="RTB2" s="11"/>
      <c r="RTC2" s="11"/>
      <c r="RTD2" s="11"/>
      <c r="RTE2" s="11"/>
      <c r="RTF2" s="11"/>
      <c r="RTG2" s="11"/>
      <c r="RTH2" s="11"/>
      <c r="RTI2" s="11"/>
      <c r="RTJ2" s="11"/>
      <c r="RTK2" s="11"/>
      <c r="RTL2" s="11"/>
      <c r="RTM2" s="11"/>
      <c r="RTN2" s="11"/>
      <c r="RTO2" s="11"/>
      <c r="RTP2" s="11"/>
      <c r="RTQ2" s="11"/>
      <c r="RTR2" s="11"/>
      <c r="RTS2" s="11"/>
      <c r="RTT2" s="11"/>
      <c r="RTU2" s="11"/>
      <c r="RTV2" s="11"/>
      <c r="RTW2" s="11"/>
      <c r="RTX2" s="11"/>
      <c r="RTY2" s="11"/>
      <c r="RTZ2" s="11"/>
      <c r="RUA2" s="11"/>
      <c r="RUB2" s="11"/>
      <c r="RUC2" s="11"/>
      <c r="RUD2" s="11"/>
      <c r="RUE2" s="11"/>
      <c r="RUF2" s="11"/>
      <c r="RUG2" s="11"/>
      <c r="RUH2" s="11"/>
      <c r="RUI2" s="11"/>
      <c r="RUJ2" s="11"/>
      <c r="RUK2" s="11"/>
      <c r="RUL2" s="11"/>
      <c r="RUM2" s="11"/>
      <c r="RUN2" s="11"/>
      <c r="RUO2" s="11"/>
      <c r="RUP2" s="11"/>
      <c r="RUQ2" s="11"/>
      <c r="RUR2" s="11"/>
      <c r="RUS2" s="11"/>
      <c r="RUT2" s="11"/>
      <c r="RUU2" s="11"/>
      <c r="RUV2" s="11"/>
      <c r="RUW2" s="11"/>
      <c r="RUX2" s="11"/>
      <c r="RUY2" s="11"/>
      <c r="RUZ2" s="11"/>
      <c r="RVA2" s="11"/>
      <c r="RVB2" s="11"/>
      <c r="RVC2" s="11"/>
      <c r="RVD2" s="11"/>
      <c r="RVE2" s="11"/>
      <c r="RVF2" s="11"/>
      <c r="RVG2" s="11"/>
      <c r="RVH2" s="11"/>
      <c r="RVI2" s="11"/>
      <c r="RVJ2" s="11"/>
      <c r="RVK2" s="11"/>
      <c r="RVL2" s="11"/>
      <c r="RVM2" s="11"/>
      <c r="RVN2" s="11"/>
      <c r="RVO2" s="11"/>
      <c r="RVP2" s="11"/>
      <c r="RVQ2" s="11"/>
      <c r="RVR2" s="11"/>
      <c r="RVS2" s="11"/>
      <c r="RVT2" s="11"/>
      <c r="RVU2" s="11"/>
      <c r="RVV2" s="11"/>
      <c r="RVW2" s="11"/>
      <c r="RVX2" s="11"/>
      <c r="RVY2" s="11"/>
      <c r="RVZ2" s="11"/>
      <c r="RWA2" s="11"/>
      <c r="RWB2" s="11"/>
      <c r="RWC2" s="11"/>
      <c r="RWD2" s="11"/>
      <c r="RWE2" s="11"/>
      <c r="RWF2" s="11"/>
      <c r="RWG2" s="11"/>
      <c r="RWH2" s="11"/>
      <c r="RWI2" s="11"/>
      <c r="RWJ2" s="11"/>
      <c r="RWK2" s="11"/>
      <c r="RWL2" s="11"/>
      <c r="RWM2" s="11"/>
      <c r="RWN2" s="11"/>
      <c r="RWO2" s="11"/>
      <c r="RWP2" s="11"/>
      <c r="RWQ2" s="11"/>
      <c r="RWR2" s="11"/>
      <c r="RWS2" s="11"/>
      <c r="RWT2" s="11"/>
      <c r="RWU2" s="11"/>
      <c r="RWV2" s="11"/>
      <c r="RWW2" s="11"/>
      <c r="RWX2" s="11"/>
      <c r="RWY2" s="11"/>
      <c r="RWZ2" s="11"/>
      <c r="RXA2" s="11"/>
      <c r="RXB2" s="11"/>
      <c r="RXC2" s="11"/>
      <c r="RXD2" s="11"/>
      <c r="RXE2" s="11"/>
      <c r="RXF2" s="11"/>
      <c r="RXG2" s="11"/>
      <c r="RXH2" s="11"/>
      <c r="RXI2" s="11"/>
      <c r="RXJ2" s="11"/>
      <c r="RXK2" s="11"/>
      <c r="RXL2" s="11"/>
      <c r="RXM2" s="11"/>
      <c r="RXN2" s="11"/>
      <c r="RXO2" s="11"/>
      <c r="RXP2" s="11"/>
      <c r="RXQ2" s="11"/>
      <c r="RXR2" s="11"/>
      <c r="RXS2" s="11"/>
      <c r="RXT2" s="11"/>
      <c r="RXU2" s="11"/>
      <c r="RXV2" s="11"/>
      <c r="RXW2" s="11"/>
      <c r="RXX2" s="11"/>
      <c r="RXY2" s="11"/>
      <c r="RXZ2" s="11"/>
      <c r="RYA2" s="11"/>
      <c r="RYB2" s="11"/>
      <c r="RYC2" s="11"/>
      <c r="RYD2" s="11"/>
      <c r="RYE2" s="11"/>
      <c r="RYF2" s="11"/>
      <c r="RYG2" s="11"/>
      <c r="RYH2" s="11"/>
      <c r="RYI2" s="11"/>
      <c r="RYJ2" s="11"/>
      <c r="RYK2" s="11"/>
      <c r="RYL2" s="11"/>
      <c r="RYM2" s="11"/>
      <c r="RYN2" s="11"/>
      <c r="RYO2" s="11"/>
      <c r="RYP2" s="11"/>
      <c r="RYQ2" s="11"/>
      <c r="RYR2" s="11"/>
      <c r="RYS2" s="11"/>
      <c r="RYT2" s="11"/>
      <c r="RYU2" s="11"/>
      <c r="RYV2" s="11"/>
      <c r="RYW2" s="11"/>
      <c r="RYX2" s="11"/>
      <c r="RYY2" s="11"/>
      <c r="RYZ2" s="11"/>
      <c r="RZA2" s="11"/>
      <c r="RZB2" s="11"/>
      <c r="RZC2" s="11"/>
      <c r="RZD2" s="11"/>
      <c r="RZE2" s="11"/>
      <c r="RZF2" s="11"/>
      <c r="RZG2" s="11"/>
      <c r="RZH2" s="11"/>
      <c r="RZI2" s="11"/>
      <c r="RZJ2" s="11"/>
      <c r="RZK2" s="11"/>
      <c r="RZL2" s="11"/>
      <c r="RZM2" s="11"/>
      <c r="RZN2" s="11"/>
      <c r="RZO2" s="11"/>
      <c r="RZP2" s="11"/>
      <c r="RZQ2" s="11"/>
      <c r="RZR2" s="11"/>
      <c r="RZS2" s="11"/>
      <c r="RZT2" s="11"/>
      <c r="RZU2" s="11"/>
      <c r="RZV2" s="11"/>
      <c r="RZW2" s="11"/>
      <c r="RZX2" s="11"/>
      <c r="RZY2" s="11"/>
      <c r="RZZ2" s="11"/>
      <c r="SAA2" s="11"/>
      <c r="SAB2" s="11"/>
      <c r="SAC2" s="11"/>
      <c r="SAD2" s="11"/>
      <c r="SAE2" s="11"/>
      <c r="SAF2" s="11"/>
      <c r="SAG2" s="11"/>
      <c r="SAH2" s="11"/>
      <c r="SAI2" s="11"/>
      <c r="SAJ2" s="11"/>
      <c r="SAK2" s="11"/>
      <c r="SAL2" s="11"/>
      <c r="SAM2" s="11"/>
      <c r="SAN2" s="11"/>
      <c r="SAO2" s="11"/>
      <c r="SAP2" s="11"/>
      <c r="SAQ2" s="11"/>
      <c r="SAR2" s="11"/>
      <c r="SAS2" s="11"/>
      <c r="SAT2" s="11"/>
      <c r="SAU2" s="11"/>
      <c r="SAV2" s="11"/>
      <c r="SAW2" s="11"/>
      <c r="SAX2" s="11"/>
      <c r="SAY2" s="11"/>
      <c r="SAZ2" s="11"/>
      <c r="SBA2" s="11"/>
      <c r="SBB2" s="11"/>
      <c r="SBC2" s="11"/>
      <c r="SBD2" s="11"/>
      <c r="SBE2" s="11"/>
      <c r="SBF2" s="11"/>
      <c r="SBG2" s="11"/>
      <c r="SBH2" s="11"/>
      <c r="SBI2" s="11"/>
      <c r="SBJ2" s="11"/>
      <c r="SBK2" s="11"/>
      <c r="SBL2" s="11"/>
      <c r="SBM2" s="11"/>
      <c r="SBN2" s="11"/>
      <c r="SBO2" s="11"/>
      <c r="SBP2" s="11"/>
      <c r="SBQ2" s="11"/>
      <c r="SBR2" s="11"/>
      <c r="SBS2" s="11"/>
      <c r="SBT2" s="11"/>
      <c r="SBU2" s="11"/>
      <c r="SBV2" s="11"/>
      <c r="SBW2" s="11"/>
      <c r="SBX2" s="11"/>
      <c r="SBY2" s="11"/>
      <c r="SBZ2" s="11"/>
      <c r="SCA2" s="11"/>
      <c r="SCB2" s="11"/>
      <c r="SCC2" s="11"/>
      <c r="SCD2" s="11"/>
      <c r="SCE2" s="11"/>
      <c r="SCF2" s="11"/>
      <c r="SCG2" s="11"/>
      <c r="SCH2" s="11"/>
      <c r="SCI2" s="11"/>
      <c r="SCJ2" s="11"/>
      <c r="SCK2" s="11"/>
      <c r="SCL2" s="11"/>
      <c r="SCM2" s="11"/>
      <c r="SCN2" s="11"/>
      <c r="SCO2" s="11"/>
      <c r="SCP2" s="11"/>
      <c r="SCQ2" s="11"/>
      <c r="SCR2" s="11"/>
      <c r="SCS2" s="11"/>
      <c r="SCT2" s="11"/>
      <c r="SCU2" s="11"/>
      <c r="SCV2" s="11"/>
      <c r="SCW2" s="11"/>
      <c r="SCX2" s="11"/>
      <c r="SCY2" s="11"/>
      <c r="SCZ2" s="11"/>
      <c r="SDA2" s="11"/>
      <c r="SDB2" s="11"/>
      <c r="SDC2" s="11"/>
      <c r="SDD2" s="11"/>
      <c r="SDE2" s="11"/>
      <c r="SDF2" s="11"/>
      <c r="SDG2" s="11"/>
      <c r="SDH2" s="11"/>
      <c r="SDI2" s="11"/>
      <c r="SDJ2" s="11"/>
      <c r="SDK2" s="11"/>
      <c r="SDL2" s="11"/>
      <c r="SDM2" s="11"/>
      <c r="SDN2" s="11"/>
      <c r="SDO2" s="11"/>
      <c r="SDP2" s="11"/>
      <c r="SDQ2" s="11"/>
      <c r="SDR2" s="11"/>
      <c r="SDS2" s="11"/>
      <c r="SDT2" s="11"/>
      <c r="SDU2" s="11"/>
      <c r="SDV2" s="11"/>
      <c r="SDW2" s="11"/>
      <c r="SDX2" s="11"/>
      <c r="SDY2" s="11"/>
      <c r="SDZ2" s="11"/>
      <c r="SEA2" s="11"/>
      <c r="SEB2" s="11"/>
      <c r="SEC2" s="11"/>
      <c r="SED2" s="11"/>
      <c r="SEE2" s="11"/>
      <c r="SEF2" s="11"/>
      <c r="SEG2" s="11"/>
      <c r="SEH2" s="11"/>
      <c r="SEI2" s="11"/>
      <c r="SEJ2" s="11"/>
      <c r="SEK2" s="11"/>
      <c r="SEL2" s="11"/>
      <c r="SEM2" s="11"/>
      <c r="SEN2" s="11"/>
      <c r="SEO2" s="11"/>
      <c r="SEP2" s="11"/>
      <c r="SEQ2" s="11"/>
      <c r="SER2" s="11"/>
      <c r="SES2" s="11"/>
      <c r="SET2" s="11"/>
      <c r="SEU2" s="11"/>
      <c r="SEV2" s="11"/>
      <c r="SEW2" s="11"/>
      <c r="SEX2" s="11"/>
      <c r="SEY2" s="11"/>
      <c r="SEZ2" s="11"/>
      <c r="SFA2" s="11"/>
      <c r="SFB2" s="11"/>
      <c r="SFC2" s="11"/>
      <c r="SFD2" s="11"/>
      <c r="SFE2" s="11"/>
      <c r="SFF2" s="11"/>
      <c r="SFG2" s="11"/>
      <c r="SFH2" s="11"/>
      <c r="SFI2" s="11"/>
      <c r="SFJ2" s="11"/>
      <c r="SFK2" s="11"/>
      <c r="SFL2" s="11"/>
      <c r="SFM2" s="11"/>
      <c r="SFN2" s="11"/>
      <c r="SFO2" s="11"/>
      <c r="SFP2" s="11"/>
      <c r="SFQ2" s="11"/>
      <c r="SFR2" s="11"/>
      <c r="SFS2" s="11"/>
      <c r="SFT2" s="11"/>
      <c r="SFU2" s="11"/>
      <c r="SFV2" s="11"/>
      <c r="SFW2" s="11"/>
      <c r="SFX2" s="11"/>
      <c r="SFY2" s="11"/>
      <c r="SFZ2" s="11"/>
      <c r="SGA2" s="11"/>
      <c r="SGB2" s="11"/>
      <c r="SGC2" s="11"/>
      <c r="SGD2" s="11"/>
      <c r="SGE2" s="11"/>
      <c r="SGF2" s="11"/>
      <c r="SGG2" s="11"/>
      <c r="SGH2" s="11"/>
      <c r="SGI2" s="11"/>
      <c r="SGJ2" s="11"/>
      <c r="SGK2" s="11"/>
      <c r="SGL2" s="11"/>
      <c r="SGM2" s="11"/>
      <c r="SGN2" s="11"/>
      <c r="SGO2" s="11"/>
      <c r="SGP2" s="11"/>
      <c r="SGQ2" s="11"/>
      <c r="SGR2" s="11"/>
      <c r="SGS2" s="11"/>
      <c r="SGT2" s="11"/>
      <c r="SGU2" s="11"/>
      <c r="SGV2" s="11"/>
      <c r="SGW2" s="11"/>
      <c r="SGX2" s="11"/>
      <c r="SGY2" s="11"/>
      <c r="SGZ2" s="11"/>
      <c r="SHA2" s="11"/>
      <c r="SHB2" s="11"/>
      <c r="SHC2" s="11"/>
      <c r="SHD2" s="11"/>
      <c r="SHE2" s="11"/>
      <c r="SHF2" s="11"/>
      <c r="SHG2" s="11"/>
      <c r="SHH2" s="11"/>
      <c r="SHI2" s="11"/>
      <c r="SHJ2" s="11"/>
      <c r="SHK2" s="11"/>
      <c r="SHL2" s="11"/>
      <c r="SHM2" s="11"/>
      <c r="SHN2" s="11"/>
      <c r="SHO2" s="11"/>
      <c r="SHP2" s="11"/>
      <c r="SHQ2" s="11"/>
      <c r="SHR2" s="11"/>
      <c r="SHS2" s="11"/>
      <c r="SHT2" s="11"/>
      <c r="SHU2" s="11"/>
      <c r="SHV2" s="11"/>
      <c r="SHW2" s="11"/>
      <c r="SHX2" s="11"/>
      <c r="SHY2" s="11"/>
      <c r="SHZ2" s="11"/>
      <c r="SIA2" s="11"/>
      <c r="SIB2" s="11"/>
      <c r="SIC2" s="11"/>
      <c r="SID2" s="11"/>
      <c r="SIE2" s="11"/>
      <c r="SIF2" s="11"/>
      <c r="SIG2" s="11"/>
      <c r="SIH2" s="11"/>
      <c r="SII2" s="11"/>
      <c r="SIJ2" s="11"/>
      <c r="SIK2" s="11"/>
      <c r="SIL2" s="11"/>
      <c r="SIM2" s="11"/>
      <c r="SIN2" s="11"/>
      <c r="SIO2" s="11"/>
      <c r="SIP2" s="11"/>
      <c r="SIQ2" s="11"/>
      <c r="SIR2" s="11"/>
      <c r="SIS2" s="11"/>
      <c r="SIT2" s="11"/>
      <c r="SIU2" s="11"/>
      <c r="SIV2" s="11"/>
      <c r="SIW2" s="11"/>
      <c r="SIX2" s="11"/>
      <c r="SIY2" s="11"/>
      <c r="SIZ2" s="11"/>
      <c r="SJA2" s="11"/>
      <c r="SJB2" s="11"/>
      <c r="SJC2" s="11"/>
      <c r="SJD2" s="11"/>
      <c r="SJE2" s="11"/>
      <c r="SJF2" s="11"/>
      <c r="SJG2" s="11"/>
      <c r="SJH2" s="11"/>
      <c r="SJI2" s="11"/>
      <c r="SJJ2" s="11"/>
      <c r="SJK2" s="11"/>
      <c r="SJL2" s="11"/>
      <c r="SJM2" s="11"/>
      <c r="SJN2" s="11"/>
      <c r="SJO2" s="11"/>
      <c r="SJP2" s="11"/>
      <c r="SJQ2" s="11"/>
      <c r="SJR2" s="11"/>
      <c r="SJS2" s="11"/>
      <c r="SJT2" s="11"/>
      <c r="SJU2" s="11"/>
      <c r="SJV2" s="11"/>
      <c r="SJW2" s="11"/>
      <c r="SJX2" s="11"/>
      <c r="SJY2" s="11"/>
      <c r="SJZ2" s="11"/>
      <c r="SKA2" s="11"/>
      <c r="SKB2" s="11"/>
      <c r="SKC2" s="11"/>
      <c r="SKD2" s="11"/>
      <c r="SKE2" s="11"/>
      <c r="SKF2" s="11"/>
      <c r="SKG2" s="11"/>
      <c r="SKH2" s="11"/>
      <c r="SKI2" s="11"/>
      <c r="SKJ2" s="11"/>
      <c r="SKK2" s="11"/>
      <c r="SKL2" s="11"/>
      <c r="SKM2" s="11"/>
      <c r="SKN2" s="11"/>
      <c r="SKO2" s="11"/>
      <c r="SKP2" s="11"/>
      <c r="SKQ2" s="11"/>
      <c r="SKR2" s="11"/>
      <c r="SKS2" s="11"/>
      <c r="SKT2" s="11"/>
      <c r="SKU2" s="11"/>
      <c r="SKV2" s="11"/>
      <c r="SKW2" s="11"/>
      <c r="SKX2" s="11"/>
      <c r="SKY2" s="11"/>
      <c r="SKZ2" s="11"/>
      <c r="SLA2" s="11"/>
      <c r="SLB2" s="11"/>
      <c r="SLC2" s="11"/>
      <c r="SLD2" s="11"/>
      <c r="SLE2" s="11"/>
      <c r="SLF2" s="11"/>
      <c r="SLG2" s="11"/>
      <c r="SLH2" s="11"/>
      <c r="SLI2" s="11"/>
      <c r="SLJ2" s="11"/>
      <c r="SLK2" s="11"/>
      <c r="SLL2" s="11"/>
      <c r="SLM2" s="11"/>
      <c r="SLN2" s="11"/>
      <c r="SLO2" s="11"/>
      <c r="SLP2" s="11"/>
      <c r="SLQ2" s="11"/>
      <c r="SLR2" s="11"/>
      <c r="SLS2" s="11"/>
      <c r="SLT2" s="11"/>
      <c r="SLU2" s="11"/>
      <c r="SLV2" s="11"/>
      <c r="SLW2" s="11"/>
      <c r="SLX2" s="11"/>
      <c r="SLY2" s="11"/>
      <c r="SLZ2" s="11"/>
      <c r="SMA2" s="11"/>
      <c r="SMB2" s="11"/>
      <c r="SMC2" s="11"/>
      <c r="SMD2" s="11"/>
      <c r="SME2" s="11"/>
      <c r="SMF2" s="11"/>
      <c r="SMG2" s="11"/>
      <c r="SMH2" s="11"/>
      <c r="SMI2" s="11"/>
      <c r="SMJ2" s="11"/>
      <c r="SMK2" s="11"/>
      <c r="SML2" s="11"/>
      <c r="SMM2" s="11"/>
      <c r="SMN2" s="11"/>
      <c r="SMO2" s="11"/>
      <c r="SMP2" s="11"/>
      <c r="SMQ2" s="11"/>
      <c r="SMR2" s="11"/>
      <c r="SMS2" s="11"/>
      <c r="SMT2" s="11"/>
      <c r="SMU2" s="11"/>
      <c r="SMV2" s="11"/>
      <c r="SMW2" s="11"/>
      <c r="SMX2" s="11"/>
      <c r="SMY2" s="11"/>
      <c r="SMZ2" s="11"/>
      <c r="SNA2" s="11"/>
      <c r="SNB2" s="11"/>
      <c r="SNC2" s="11"/>
      <c r="SND2" s="11"/>
      <c r="SNE2" s="11"/>
      <c r="SNF2" s="11"/>
      <c r="SNG2" s="11"/>
      <c r="SNH2" s="11"/>
      <c r="SNI2" s="11"/>
      <c r="SNJ2" s="11"/>
      <c r="SNK2" s="11"/>
      <c r="SNL2" s="11"/>
      <c r="SNM2" s="11"/>
      <c r="SNN2" s="11"/>
      <c r="SNO2" s="11"/>
      <c r="SNP2" s="11"/>
      <c r="SNQ2" s="11"/>
      <c r="SNR2" s="11"/>
      <c r="SNS2" s="11"/>
      <c r="SNT2" s="11"/>
      <c r="SNU2" s="11"/>
      <c r="SNV2" s="11"/>
      <c r="SNW2" s="11"/>
      <c r="SNX2" s="11"/>
      <c r="SNY2" s="11"/>
      <c r="SNZ2" s="11"/>
      <c r="SOA2" s="11"/>
      <c r="SOB2" s="11"/>
      <c r="SOC2" s="11"/>
      <c r="SOD2" s="11"/>
      <c r="SOE2" s="11"/>
      <c r="SOF2" s="11"/>
      <c r="SOG2" s="11"/>
      <c r="SOH2" s="11"/>
      <c r="SOI2" s="11"/>
      <c r="SOJ2" s="11"/>
      <c r="SOK2" s="11"/>
      <c r="SOL2" s="11"/>
      <c r="SOM2" s="11"/>
      <c r="SON2" s="11"/>
      <c r="SOO2" s="11"/>
      <c r="SOP2" s="11"/>
      <c r="SOQ2" s="11"/>
      <c r="SOR2" s="11"/>
      <c r="SOS2" s="11"/>
      <c r="SOT2" s="11"/>
      <c r="SOU2" s="11"/>
      <c r="SOV2" s="11"/>
      <c r="SOW2" s="11"/>
      <c r="SOX2" s="11"/>
      <c r="SOY2" s="11"/>
      <c r="SOZ2" s="11"/>
      <c r="SPA2" s="11"/>
      <c r="SPB2" s="11"/>
      <c r="SPC2" s="11"/>
      <c r="SPD2" s="11"/>
      <c r="SPE2" s="11"/>
      <c r="SPF2" s="11"/>
      <c r="SPG2" s="11"/>
      <c r="SPH2" s="11"/>
      <c r="SPI2" s="11"/>
      <c r="SPJ2" s="11"/>
      <c r="SPK2" s="11"/>
      <c r="SPL2" s="11"/>
      <c r="SPM2" s="11"/>
      <c r="SPN2" s="11"/>
      <c r="SPO2" s="11"/>
      <c r="SPP2" s="11"/>
      <c r="SPQ2" s="11"/>
      <c r="SPR2" s="11"/>
      <c r="SPS2" s="11"/>
      <c r="SPT2" s="11"/>
      <c r="SPU2" s="11"/>
      <c r="SPV2" s="11"/>
      <c r="SPW2" s="11"/>
      <c r="SPX2" s="11"/>
      <c r="SPY2" s="11"/>
      <c r="SPZ2" s="11"/>
      <c r="SQA2" s="11"/>
      <c r="SQB2" s="11"/>
      <c r="SQC2" s="11"/>
      <c r="SQD2" s="11"/>
      <c r="SQE2" s="11"/>
      <c r="SQF2" s="11"/>
      <c r="SQG2" s="11"/>
      <c r="SQH2" s="11"/>
      <c r="SQI2" s="11"/>
      <c r="SQJ2" s="11"/>
      <c r="SQK2" s="11"/>
      <c r="SQL2" s="11"/>
      <c r="SQM2" s="11"/>
      <c r="SQN2" s="11"/>
      <c r="SQO2" s="11"/>
      <c r="SQP2" s="11"/>
      <c r="SQQ2" s="11"/>
      <c r="SQR2" s="11"/>
      <c r="SQS2" s="11"/>
      <c r="SQT2" s="11"/>
      <c r="SQU2" s="11"/>
      <c r="SQV2" s="11"/>
      <c r="SQW2" s="11"/>
      <c r="SQX2" s="11"/>
      <c r="SQY2" s="11"/>
      <c r="SQZ2" s="11"/>
      <c r="SRA2" s="11"/>
      <c r="SRB2" s="11"/>
      <c r="SRC2" s="11"/>
      <c r="SRD2" s="11"/>
      <c r="SRE2" s="11"/>
      <c r="SRF2" s="11"/>
      <c r="SRG2" s="11"/>
      <c r="SRH2" s="11"/>
      <c r="SRI2" s="11"/>
      <c r="SRJ2" s="11"/>
      <c r="SRK2" s="11"/>
      <c r="SRL2" s="11"/>
      <c r="SRM2" s="11"/>
      <c r="SRN2" s="11"/>
      <c r="SRO2" s="11"/>
      <c r="SRP2" s="11"/>
      <c r="SRQ2" s="11"/>
      <c r="SRR2" s="11"/>
      <c r="SRS2" s="11"/>
      <c r="SRT2" s="11"/>
      <c r="SRU2" s="11"/>
      <c r="SRV2" s="11"/>
      <c r="SRW2" s="11"/>
      <c r="SRX2" s="11"/>
      <c r="SRY2" s="11"/>
      <c r="SRZ2" s="11"/>
      <c r="SSA2" s="11"/>
      <c r="SSB2" s="11"/>
      <c r="SSC2" s="11"/>
      <c r="SSD2" s="11"/>
      <c r="SSE2" s="11"/>
      <c r="SSF2" s="11"/>
      <c r="SSG2" s="11"/>
      <c r="SSH2" s="11"/>
      <c r="SSI2" s="11"/>
      <c r="SSJ2" s="11"/>
      <c r="SSK2" s="11"/>
      <c r="SSL2" s="11"/>
      <c r="SSM2" s="11"/>
      <c r="SSN2" s="11"/>
      <c r="SSO2" s="11"/>
      <c r="SSP2" s="11"/>
      <c r="SSQ2" s="11"/>
      <c r="SSR2" s="11"/>
      <c r="SSS2" s="11"/>
      <c r="SST2" s="11"/>
      <c r="SSU2" s="11"/>
      <c r="SSV2" s="11"/>
      <c r="SSW2" s="11"/>
      <c r="SSX2" s="11"/>
      <c r="SSY2" s="11"/>
      <c r="SSZ2" s="11"/>
      <c r="STA2" s="11"/>
      <c r="STB2" s="11"/>
      <c r="STC2" s="11"/>
      <c r="STD2" s="11"/>
      <c r="STE2" s="11"/>
      <c r="STF2" s="11"/>
      <c r="STG2" s="11"/>
      <c r="STH2" s="11"/>
      <c r="STI2" s="11"/>
      <c r="STJ2" s="11"/>
      <c r="STK2" s="11"/>
      <c r="STL2" s="11"/>
      <c r="STM2" s="11"/>
      <c r="STN2" s="11"/>
      <c r="STO2" s="11"/>
      <c r="STP2" s="11"/>
      <c r="STQ2" s="11"/>
      <c r="STR2" s="11"/>
      <c r="STS2" s="11"/>
      <c r="STT2" s="11"/>
      <c r="STU2" s="11"/>
      <c r="STV2" s="11"/>
      <c r="STW2" s="11"/>
      <c r="STX2" s="11"/>
      <c r="STY2" s="11"/>
      <c r="STZ2" s="11"/>
      <c r="SUA2" s="11"/>
      <c r="SUB2" s="11"/>
      <c r="SUC2" s="11"/>
      <c r="SUD2" s="11"/>
      <c r="SUE2" s="11"/>
      <c r="SUF2" s="11"/>
      <c r="SUG2" s="11"/>
      <c r="SUH2" s="11"/>
      <c r="SUI2" s="11"/>
      <c r="SUJ2" s="11"/>
      <c r="SUK2" s="11"/>
      <c r="SUL2" s="11"/>
      <c r="SUM2" s="11"/>
      <c r="SUN2" s="11"/>
      <c r="SUO2" s="11"/>
      <c r="SUP2" s="11"/>
      <c r="SUQ2" s="11"/>
      <c r="SUR2" s="11"/>
      <c r="SUS2" s="11"/>
      <c r="SUT2" s="11"/>
      <c r="SUU2" s="11"/>
      <c r="SUV2" s="11"/>
      <c r="SUW2" s="11"/>
      <c r="SUX2" s="11"/>
      <c r="SUY2" s="11"/>
      <c r="SUZ2" s="11"/>
      <c r="SVA2" s="11"/>
      <c r="SVB2" s="11"/>
      <c r="SVC2" s="11"/>
      <c r="SVD2" s="11"/>
      <c r="SVE2" s="11"/>
      <c r="SVF2" s="11"/>
      <c r="SVG2" s="11"/>
      <c r="SVH2" s="11"/>
      <c r="SVI2" s="11"/>
      <c r="SVJ2" s="11"/>
      <c r="SVK2" s="11"/>
      <c r="SVL2" s="11"/>
      <c r="SVM2" s="11"/>
      <c r="SVN2" s="11"/>
      <c r="SVO2" s="11"/>
      <c r="SVP2" s="11"/>
      <c r="SVQ2" s="11"/>
      <c r="SVR2" s="11"/>
      <c r="SVS2" s="11"/>
      <c r="SVT2" s="11"/>
      <c r="SVU2" s="11"/>
      <c r="SVV2" s="11"/>
      <c r="SVW2" s="11"/>
      <c r="SVX2" s="11"/>
      <c r="SVY2" s="11"/>
      <c r="SVZ2" s="11"/>
      <c r="SWA2" s="11"/>
      <c r="SWB2" s="11"/>
      <c r="SWC2" s="11"/>
      <c r="SWD2" s="11"/>
      <c r="SWE2" s="11"/>
      <c r="SWF2" s="11"/>
      <c r="SWG2" s="11"/>
      <c r="SWH2" s="11"/>
      <c r="SWI2" s="11"/>
      <c r="SWJ2" s="11"/>
      <c r="SWK2" s="11"/>
      <c r="SWL2" s="11"/>
      <c r="SWM2" s="11"/>
      <c r="SWN2" s="11"/>
      <c r="SWO2" s="11"/>
      <c r="SWP2" s="11"/>
      <c r="SWQ2" s="11"/>
      <c r="SWR2" s="11"/>
      <c r="SWS2" s="11"/>
      <c r="SWT2" s="11"/>
      <c r="SWU2" s="11"/>
      <c r="SWV2" s="11"/>
      <c r="SWW2" s="11"/>
      <c r="SWX2" s="11"/>
      <c r="SWY2" s="11"/>
      <c r="SWZ2" s="11"/>
      <c r="SXA2" s="11"/>
      <c r="SXB2" s="11"/>
      <c r="SXC2" s="11"/>
      <c r="SXD2" s="11"/>
      <c r="SXE2" s="11"/>
      <c r="SXF2" s="11"/>
      <c r="SXG2" s="11"/>
      <c r="SXH2" s="11"/>
      <c r="SXI2" s="11"/>
      <c r="SXJ2" s="11"/>
      <c r="SXK2" s="11"/>
      <c r="SXL2" s="11"/>
      <c r="SXM2" s="11"/>
      <c r="SXN2" s="11"/>
      <c r="SXO2" s="11"/>
      <c r="SXP2" s="11"/>
      <c r="SXQ2" s="11"/>
      <c r="SXR2" s="11"/>
      <c r="SXS2" s="11"/>
      <c r="SXT2" s="11"/>
      <c r="SXU2" s="11"/>
      <c r="SXV2" s="11"/>
      <c r="SXW2" s="11"/>
      <c r="SXX2" s="11"/>
      <c r="SXY2" s="11"/>
      <c r="SXZ2" s="11"/>
      <c r="SYA2" s="11"/>
      <c r="SYB2" s="11"/>
      <c r="SYC2" s="11"/>
      <c r="SYD2" s="11"/>
      <c r="SYE2" s="11"/>
      <c r="SYF2" s="11"/>
      <c r="SYG2" s="11"/>
      <c r="SYH2" s="11"/>
      <c r="SYI2" s="11"/>
      <c r="SYJ2" s="11"/>
      <c r="SYK2" s="11"/>
      <c r="SYL2" s="11"/>
      <c r="SYM2" s="11"/>
      <c r="SYN2" s="11"/>
      <c r="SYO2" s="11"/>
      <c r="SYP2" s="11"/>
      <c r="SYQ2" s="11"/>
      <c r="SYR2" s="11"/>
      <c r="SYS2" s="11"/>
      <c r="SYT2" s="11"/>
      <c r="SYU2" s="11"/>
      <c r="SYV2" s="11"/>
      <c r="SYW2" s="11"/>
      <c r="SYX2" s="11"/>
      <c r="SYY2" s="11"/>
      <c r="SYZ2" s="11"/>
      <c r="SZA2" s="11"/>
      <c r="SZB2" s="11"/>
      <c r="SZC2" s="11"/>
      <c r="SZD2" s="11"/>
      <c r="SZE2" s="11"/>
      <c r="SZF2" s="11"/>
      <c r="SZG2" s="11"/>
      <c r="SZH2" s="11"/>
      <c r="SZI2" s="11"/>
      <c r="SZJ2" s="11"/>
      <c r="SZK2" s="11"/>
      <c r="SZL2" s="11"/>
      <c r="SZM2" s="11"/>
      <c r="SZN2" s="11"/>
      <c r="SZO2" s="11"/>
      <c r="SZP2" s="11"/>
      <c r="SZQ2" s="11"/>
      <c r="SZR2" s="11"/>
      <c r="SZS2" s="11"/>
      <c r="SZT2" s="11"/>
      <c r="SZU2" s="11"/>
      <c r="SZV2" s="11"/>
      <c r="SZW2" s="11"/>
      <c r="SZX2" s="11"/>
      <c r="SZY2" s="11"/>
      <c r="SZZ2" s="11"/>
      <c r="TAA2" s="11"/>
      <c r="TAB2" s="11"/>
      <c r="TAC2" s="11"/>
      <c r="TAD2" s="11"/>
      <c r="TAE2" s="11"/>
      <c r="TAF2" s="11"/>
      <c r="TAG2" s="11"/>
      <c r="TAH2" s="11"/>
      <c r="TAI2" s="11"/>
      <c r="TAJ2" s="11"/>
      <c r="TAK2" s="11"/>
      <c r="TAL2" s="11"/>
      <c r="TAM2" s="11"/>
      <c r="TAN2" s="11"/>
      <c r="TAO2" s="11"/>
      <c r="TAP2" s="11"/>
      <c r="TAQ2" s="11"/>
      <c r="TAR2" s="11"/>
      <c r="TAS2" s="11"/>
      <c r="TAT2" s="11"/>
      <c r="TAU2" s="11"/>
      <c r="TAV2" s="11"/>
      <c r="TAW2" s="11"/>
      <c r="TAX2" s="11"/>
      <c r="TAY2" s="11"/>
      <c r="TAZ2" s="11"/>
      <c r="TBA2" s="11"/>
      <c r="TBB2" s="11"/>
      <c r="TBC2" s="11"/>
      <c r="TBD2" s="11"/>
      <c r="TBE2" s="11"/>
      <c r="TBF2" s="11"/>
      <c r="TBG2" s="11"/>
      <c r="TBH2" s="11"/>
      <c r="TBI2" s="11"/>
      <c r="TBJ2" s="11"/>
      <c r="TBK2" s="11"/>
      <c r="TBL2" s="11"/>
      <c r="TBM2" s="11"/>
      <c r="TBN2" s="11"/>
      <c r="TBO2" s="11"/>
      <c r="TBP2" s="11"/>
      <c r="TBQ2" s="11"/>
      <c r="TBR2" s="11"/>
      <c r="TBS2" s="11"/>
      <c r="TBT2" s="11"/>
      <c r="TBU2" s="11"/>
      <c r="TBV2" s="11"/>
      <c r="TBW2" s="11"/>
      <c r="TBX2" s="11"/>
      <c r="TBY2" s="11"/>
      <c r="TBZ2" s="11"/>
      <c r="TCA2" s="11"/>
      <c r="TCB2" s="11"/>
      <c r="TCC2" s="11"/>
      <c r="TCD2" s="11"/>
      <c r="TCE2" s="11"/>
      <c r="TCF2" s="11"/>
      <c r="TCG2" s="11"/>
      <c r="TCH2" s="11"/>
      <c r="TCI2" s="11"/>
      <c r="TCJ2" s="11"/>
      <c r="TCK2" s="11"/>
      <c r="TCL2" s="11"/>
      <c r="TCM2" s="11"/>
      <c r="TCN2" s="11"/>
      <c r="TCO2" s="11"/>
      <c r="TCP2" s="11"/>
      <c r="TCQ2" s="11"/>
      <c r="TCR2" s="11"/>
      <c r="TCS2" s="11"/>
      <c r="TCT2" s="11"/>
      <c r="TCU2" s="11"/>
      <c r="TCV2" s="11"/>
      <c r="TCW2" s="11"/>
      <c r="TCX2" s="11"/>
      <c r="TCY2" s="11"/>
      <c r="TCZ2" s="11"/>
      <c r="TDA2" s="11"/>
      <c r="TDB2" s="11"/>
      <c r="TDC2" s="11"/>
      <c r="TDD2" s="11"/>
      <c r="TDE2" s="11"/>
      <c r="TDF2" s="11"/>
      <c r="TDG2" s="11"/>
      <c r="TDH2" s="11"/>
      <c r="TDI2" s="11"/>
      <c r="TDJ2" s="11"/>
      <c r="TDK2" s="11"/>
      <c r="TDL2" s="11"/>
      <c r="TDM2" s="11"/>
      <c r="TDN2" s="11"/>
      <c r="TDO2" s="11"/>
      <c r="TDP2" s="11"/>
      <c r="TDQ2" s="11"/>
      <c r="TDR2" s="11"/>
      <c r="TDS2" s="11"/>
      <c r="TDT2" s="11"/>
      <c r="TDU2" s="11"/>
      <c r="TDV2" s="11"/>
      <c r="TDW2" s="11"/>
      <c r="TDX2" s="11"/>
      <c r="TDY2" s="11"/>
      <c r="TDZ2" s="11"/>
      <c r="TEA2" s="11"/>
      <c r="TEB2" s="11"/>
      <c r="TEC2" s="11"/>
      <c r="TED2" s="11"/>
      <c r="TEE2" s="11"/>
      <c r="TEF2" s="11"/>
      <c r="TEG2" s="11"/>
      <c r="TEH2" s="11"/>
      <c r="TEI2" s="11"/>
      <c r="TEJ2" s="11"/>
      <c r="TEK2" s="11"/>
      <c r="TEL2" s="11"/>
      <c r="TEM2" s="11"/>
      <c r="TEN2" s="11"/>
      <c r="TEO2" s="11"/>
      <c r="TEP2" s="11"/>
      <c r="TEQ2" s="11"/>
      <c r="TER2" s="11"/>
      <c r="TES2" s="11"/>
      <c r="TET2" s="11"/>
      <c r="TEU2" s="11"/>
      <c r="TEV2" s="11"/>
      <c r="TEW2" s="11"/>
      <c r="TEX2" s="11"/>
      <c r="TEY2" s="11"/>
      <c r="TEZ2" s="11"/>
      <c r="TFA2" s="11"/>
      <c r="TFB2" s="11"/>
      <c r="TFC2" s="11"/>
      <c r="TFD2" s="11"/>
      <c r="TFE2" s="11"/>
      <c r="TFF2" s="11"/>
      <c r="TFG2" s="11"/>
      <c r="TFH2" s="11"/>
      <c r="TFI2" s="11"/>
      <c r="TFJ2" s="11"/>
      <c r="TFK2" s="11"/>
      <c r="TFL2" s="11"/>
      <c r="TFM2" s="11"/>
      <c r="TFN2" s="11"/>
      <c r="TFO2" s="11"/>
      <c r="TFP2" s="11"/>
      <c r="TFQ2" s="11"/>
      <c r="TFR2" s="11"/>
      <c r="TFS2" s="11"/>
      <c r="TFT2" s="11"/>
      <c r="TFU2" s="11"/>
      <c r="TFV2" s="11"/>
      <c r="TFW2" s="11"/>
      <c r="TFX2" s="11"/>
      <c r="TFY2" s="11"/>
      <c r="TFZ2" s="11"/>
      <c r="TGA2" s="11"/>
      <c r="TGB2" s="11"/>
      <c r="TGC2" s="11"/>
      <c r="TGD2" s="11"/>
      <c r="TGE2" s="11"/>
      <c r="TGF2" s="11"/>
      <c r="TGG2" s="11"/>
      <c r="TGH2" s="11"/>
      <c r="TGI2" s="11"/>
      <c r="TGJ2" s="11"/>
      <c r="TGK2" s="11"/>
      <c r="TGL2" s="11"/>
      <c r="TGM2" s="11"/>
      <c r="TGN2" s="11"/>
      <c r="TGO2" s="11"/>
      <c r="TGP2" s="11"/>
      <c r="TGQ2" s="11"/>
      <c r="TGR2" s="11"/>
      <c r="TGS2" s="11"/>
      <c r="TGT2" s="11"/>
      <c r="TGU2" s="11"/>
      <c r="TGV2" s="11"/>
      <c r="TGW2" s="11"/>
      <c r="TGX2" s="11"/>
      <c r="TGY2" s="11"/>
      <c r="TGZ2" s="11"/>
      <c r="THA2" s="11"/>
      <c r="THB2" s="11"/>
      <c r="THC2" s="11"/>
      <c r="THD2" s="11"/>
      <c r="THE2" s="11"/>
      <c r="THF2" s="11"/>
      <c r="THG2" s="11"/>
      <c r="THH2" s="11"/>
      <c r="THI2" s="11"/>
      <c r="THJ2" s="11"/>
      <c r="THK2" s="11"/>
      <c r="THL2" s="11"/>
      <c r="THM2" s="11"/>
      <c r="THN2" s="11"/>
      <c r="THO2" s="11"/>
      <c r="THP2" s="11"/>
      <c r="THQ2" s="11"/>
      <c r="THR2" s="11"/>
      <c r="THS2" s="11"/>
      <c r="THT2" s="11"/>
      <c r="THU2" s="11"/>
      <c r="THV2" s="11"/>
      <c r="THW2" s="11"/>
      <c r="THX2" s="11"/>
      <c r="THY2" s="11"/>
      <c r="THZ2" s="11"/>
      <c r="TIA2" s="11"/>
      <c r="TIB2" s="11"/>
      <c r="TIC2" s="11"/>
      <c r="TID2" s="11"/>
      <c r="TIE2" s="11"/>
      <c r="TIF2" s="11"/>
      <c r="TIG2" s="11"/>
      <c r="TIH2" s="11"/>
      <c r="TII2" s="11"/>
      <c r="TIJ2" s="11"/>
      <c r="TIK2" s="11"/>
      <c r="TIL2" s="11"/>
      <c r="TIM2" s="11"/>
      <c r="TIN2" s="11"/>
      <c r="TIO2" s="11"/>
      <c r="TIP2" s="11"/>
      <c r="TIQ2" s="11"/>
      <c r="TIR2" s="11"/>
      <c r="TIS2" s="11"/>
      <c r="TIT2" s="11"/>
      <c r="TIU2" s="11"/>
      <c r="TIV2" s="11"/>
      <c r="TIW2" s="11"/>
      <c r="TIX2" s="11"/>
      <c r="TIY2" s="11"/>
      <c r="TIZ2" s="11"/>
      <c r="TJA2" s="11"/>
      <c r="TJB2" s="11"/>
      <c r="TJC2" s="11"/>
      <c r="TJD2" s="11"/>
      <c r="TJE2" s="11"/>
      <c r="TJF2" s="11"/>
      <c r="TJG2" s="11"/>
      <c r="TJH2" s="11"/>
      <c r="TJI2" s="11"/>
      <c r="TJJ2" s="11"/>
      <c r="TJK2" s="11"/>
      <c r="TJL2" s="11"/>
      <c r="TJM2" s="11"/>
      <c r="TJN2" s="11"/>
      <c r="TJO2" s="11"/>
      <c r="TJP2" s="11"/>
      <c r="TJQ2" s="11"/>
      <c r="TJR2" s="11"/>
      <c r="TJS2" s="11"/>
      <c r="TJT2" s="11"/>
      <c r="TJU2" s="11"/>
      <c r="TJV2" s="11"/>
      <c r="TJW2" s="11"/>
      <c r="TJX2" s="11"/>
      <c r="TJY2" s="11"/>
      <c r="TJZ2" s="11"/>
      <c r="TKA2" s="11"/>
      <c r="TKB2" s="11"/>
      <c r="TKC2" s="11"/>
      <c r="TKD2" s="11"/>
      <c r="TKE2" s="11"/>
      <c r="TKF2" s="11"/>
      <c r="TKG2" s="11"/>
      <c r="TKH2" s="11"/>
      <c r="TKI2" s="11"/>
      <c r="TKJ2" s="11"/>
      <c r="TKK2" s="11"/>
      <c r="TKL2" s="11"/>
      <c r="TKM2" s="11"/>
      <c r="TKN2" s="11"/>
      <c r="TKO2" s="11"/>
      <c r="TKP2" s="11"/>
      <c r="TKQ2" s="11"/>
      <c r="TKR2" s="11"/>
      <c r="TKS2" s="11"/>
      <c r="TKT2" s="11"/>
      <c r="TKU2" s="11"/>
      <c r="TKV2" s="11"/>
      <c r="TKW2" s="11"/>
      <c r="TKX2" s="11"/>
      <c r="TKY2" s="11"/>
      <c r="TKZ2" s="11"/>
      <c r="TLA2" s="11"/>
      <c r="TLB2" s="11"/>
      <c r="TLC2" s="11"/>
      <c r="TLD2" s="11"/>
      <c r="TLE2" s="11"/>
      <c r="TLF2" s="11"/>
      <c r="TLG2" s="11"/>
      <c r="TLH2" s="11"/>
      <c r="TLI2" s="11"/>
      <c r="TLJ2" s="11"/>
      <c r="TLK2" s="11"/>
      <c r="TLL2" s="11"/>
      <c r="TLM2" s="11"/>
      <c r="TLN2" s="11"/>
      <c r="TLO2" s="11"/>
      <c r="TLP2" s="11"/>
      <c r="TLQ2" s="11"/>
      <c r="TLR2" s="11"/>
      <c r="TLS2" s="11"/>
      <c r="TLT2" s="11"/>
      <c r="TLU2" s="11"/>
      <c r="TLV2" s="11"/>
      <c r="TLW2" s="11"/>
      <c r="TLX2" s="11"/>
      <c r="TLY2" s="11"/>
      <c r="TLZ2" s="11"/>
      <c r="TMA2" s="11"/>
      <c r="TMB2" s="11"/>
      <c r="TMC2" s="11"/>
      <c r="TMD2" s="11"/>
      <c r="TME2" s="11"/>
      <c r="TMF2" s="11"/>
      <c r="TMG2" s="11"/>
      <c r="TMH2" s="11"/>
      <c r="TMI2" s="11"/>
      <c r="TMJ2" s="11"/>
      <c r="TMK2" s="11"/>
      <c r="TML2" s="11"/>
      <c r="TMM2" s="11"/>
      <c r="TMN2" s="11"/>
      <c r="TMO2" s="11"/>
      <c r="TMP2" s="11"/>
      <c r="TMQ2" s="11"/>
      <c r="TMR2" s="11"/>
      <c r="TMS2" s="11"/>
      <c r="TMT2" s="11"/>
      <c r="TMU2" s="11"/>
      <c r="TMV2" s="11"/>
      <c r="TMW2" s="11"/>
      <c r="TMX2" s="11"/>
      <c r="TMY2" s="11"/>
      <c r="TMZ2" s="11"/>
      <c r="TNA2" s="11"/>
      <c r="TNB2" s="11"/>
      <c r="TNC2" s="11"/>
      <c r="TND2" s="11"/>
      <c r="TNE2" s="11"/>
      <c r="TNF2" s="11"/>
      <c r="TNG2" s="11"/>
      <c r="TNH2" s="11"/>
      <c r="TNI2" s="11"/>
      <c r="TNJ2" s="11"/>
      <c r="TNK2" s="11"/>
      <c r="TNL2" s="11"/>
      <c r="TNM2" s="11"/>
      <c r="TNN2" s="11"/>
      <c r="TNO2" s="11"/>
      <c r="TNP2" s="11"/>
      <c r="TNQ2" s="11"/>
      <c r="TNR2" s="11"/>
      <c r="TNS2" s="11"/>
      <c r="TNT2" s="11"/>
      <c r="TNU2" s="11"/>
      <c r="TNV2" s="11"/>
      <c r="TNW2" s="11"/>
      <c r="TNX2" s="11"/>
      <c r="TNY2" s="11"/>
      <c r="TNZ2" s="11"/>
      <c r="TOA2" s="11"/>
      <c r="TOB2" s="11"/>
      <c r="TOC2" s="11"/>
      <c r="TOD2" s="11"/>
      <c r="TOE2" s="11"/>
      <c r="TOF2" s="11"/>
      <c r="TOG2" s="11"/>
      <c r="TOH2" s="11"/>
      <c r="TOI2" s="11"/>
      <c r="TOJ2" s="11"/>
      <c r="TOK2" s="11"/>
      <c r="TOL2" s="11"/>
      <c r="TOM2" s="11"/>
      <c r="TON2" s="11"/>
      <c r="TOO2" s="11"/>
      <c r="TOP2" s="11"/>
      <c r="TOQ2" s="11"/>
      <c r="TOR2" s="11"/>
      <c r="TOS2" s="11"/>
      <c r="TOT2" s="11"/>
      <c r="TOU2" s="11"/>
      <c r="TOV2" s="11"/>
      <c r="TOW2" s="11"/>
      <c r="TOX2" s="11"/>
      <c r="TOY2" s="11"/>
      <c r="TOZ2" s="11"/>
      <c r="TPA2" s="11"/>
      <c r="TPB2" s="11"/>
      <c r="TPC2" s="11"/>
      <c r="TPD2" s="11"/>
      <c r="TPE2" s="11"/>
      <c r="TPF2" s="11"/>
      <c r="TPG2" s="11"/>
      <c r="TPH2" s="11"/>
      <c r="TPI2" s="11"/>
      <c r="TPJ2" s="11"/>
      <c r="TPK2" s="11"/>
      <c r="TPL2" s="11"/>
      <c r="TPM2" s="11"/>
      <c r="TPN2" s="11"/>
      <c r="TPO2" s="11"/>
      <c r="TPP2" s="11"/>
      <c r="TPQ2" s="11"/>
      <c r="TPR2" s="11"/>
      <c r="TPS2" s="11"/>
      <c r="TPT2" s="11"/>
      <c r="TPU2" s="11"/>
      <c r="TPV2" s="11"/>
      <c r="TPW2" s="11"/>
      <c r="TPX2" s="11"/>
      <c r="TPY2" s="11"/>
      <c r="TPZ2" s="11"/>
      <c r="TQA2" s="11"/>
      <c r="TQB2" s="11"/>
      <c r="TQC2" s="11"/>
      <c r="TQD2" s="11"/>
      <c r="TQE2" s="11"/>
      <c r="TQF2" s="11"/>
      <c r="TQG2" s="11"/>
      <c r="TQH2" s="11"/>
      <c r="TQI2" s="11"/>
      <c r="TQJ2" s="11"/>
      <c r="TQK2" s="11"/>
      <c r="TQL2" s="11"/>
      <c r="TQM2" s="11"/>
      <c r="TQN2" s="11"/>
      <c r="TQO2" s="11"/>
      <c r="TQP2" s="11"/>
      <c r="TQQ2" s="11"/>
      <c r="TQR2" s="11"/>
      <c r="TQS2" s="11"/>
      <c r="TQT2" s="11"/>
      <c r="TQU2" s="11"/>
      <c r="TQV2" s="11"/>
      <c r="TQW2" s="11"/>
      <c r="TQX2" s="11"/>
      <c r="TQY2" s="11"/>
      <c r="TQZ2" s="11"/>
      <c r="TRA2" s="11"/>
      <c r="TRB2" s="11"/>
      <c r="TRC2" s="11"/>
      <c r="TRD2" s="11"/>
      <c r="TRE2" s="11"/>
      <c r="TRF2" s="11"/>
      <c r="TRG2" s="11"/>
      <c r="TRH2" s="11"/>
      <c r="TRI2" s="11"/>
      <c r="TRJ2" s="11"/>
      <c r="TRK2" s="11"/>
      <c r="TRL2" s="11"/>
      <c r="TRM2" s="11"/>
      <c r="TRN2" s="11"/>
      <c r="TRO2" s="11"/>
      <c r="TRP2" s="11"/>
      <c r="TRQ2" s="11"/>
      <c r="TRR2" s="11"/>
      <c r="TRS2" s="11"/>
      <c r="TRT2" s="11"/>
      <c r="TRU2" s="11"/>
      <c r="TRV2" s="11"/>
      <c r="TRW2" s="11"/>
      <c r="TRX2" s="11"/>
      <c r="TRY2" s="11"/>
      <c r="TRZ2" s="11"/>
      <c r="TSA2" s="11"/>
      <c r="TSB2" s="11"/>
      <c r="TSC2" s="11"/>
      <c r="TSD2" s="11"/>
      <c r="TSE2" s="11"/>
      <c r="TSF2" s="11"/>
      <c r="TSG2" s="11"/>
      <c r="TSH2" s="11"/>
      <c r="TSI2" s="11"/>
      <c r="TSJ2" s="11"/>
      <c r="TSK2" s="11"/>
      <c r="TSL2" s="11"/>
      <c r="TSM2" s="11"/>
      <c r="TSN2" s="11"/>
      <c r="TSO2" s="11"/>
      <c r="TSP2" s="11"/>
      <c r="TSQ2" s="11"/>
      <c r="TSR2" s="11"/>
      <c r="TSS2" s="11"/>
      <c r="TST2" s="11"/>
      <c r="TSU2" s="11"/>
      <c r="TSV2" s="11"/>
      <c r="TSW2" s="11"/>
      <c r="TSX2" s="11"/>
      <c r="TSY2" s="11"/>
      <c r="TSZ2" s="11"/>
      <c r="TTA2" s="11"/>
      <c r="TTB2" s="11"/>
      <c r="TTC2" s="11"/>
      <c r="TTD2" s="11"/>
      <c r="TTE2" s="11"/>
      <c r="TTF2" s="11"/>
      <c r="TTG2" s="11"/>
      <c r="TTH2" s="11"/>
      <c r="TTI2" s="11"/>
      <c r="TTJ2" s="11"/>
      <c r="TTK2" s="11"/>
      <c r="TTL2" s="11"/>
      <c r="TTM2" s="11"/>
      <c r="TTN2" s="11"/>
      <c r="TTO2" s="11"/>
      <c r="TTP2" s="11"/>
      <c r="TTQ2" s="11"/>
      <c r="TTR2" s="11"/>
      <c r="TTS2" s="11"/>
      <c r="TTT2" s="11"/>
      <c r="TTU2" s="11"/>
      <c r="TTV2" s="11"/>
      <c r="TTW2" s="11"/>
      <c r="TTX2" s="11"/>
      <c r="TTY2" s="11"/>
      <c r="TTZ2" s="11"/>
      <c r="TUA2" s="11"/>
      <c r="TUB2" s="11"/>
      <c r="TUC2" s="11"/>
      <c r="TUD2" s="11"/>
      <c r="TUE2" s="11"/>
      <c r="TUF2" s="11"/>
      <c r="TUG2" s="11"/>
      <c r="TUH2" s="11"/>
      <c r="TUI2" s="11"/>
      <c r="TUJ2" s="11"/>
      <c r="TUK2" s="11"/>
      <c r="TUL2" s="11"/>
      <c r="TUM2" s="11"/>
      <c r="TUN2" s="11"/>
      <c r="TUO2" s="11"/>
      <c r="TUP2" s="11"/>
      <c r="TUQ2" s="11"/>
      <c r="TUR2" s="11"/>
      <c r="TUS2" s="11"/>
      <c r="TUT2" s="11"/>
      <c r="TUU2" s="11"/>
      <c r="TUV2" s="11"/>
      <c r="TUW2" s="11"/>
      <c r="TUX2" s="11"/>
      <c r="TUY2" s="11"/>
      <c r="TUZ2" s="11"/>
      <c r="TVA2" s="11"/>
      <c r="TVB2" s="11"/>
      <c r="TVC2" s="11"/>
      <c r="TVD2" s="11"/>
      <c r="TVE2" s="11"/>
      <c r="TVF2" s="11"/>
      <c r="TVG2" s="11"/>
      <c r="TVH2" s="11"/>
      <c r="TVI2" s="11"/>
      <c r="TVJ2" s="11"/>
      <c r="TVK2" s="11"/>
      <c r="TVL2" s="11"/>
      <c r="TVM2" s="11"/>
      <c r="TVN2" s="11"/>
      <c r="TVO2" s="11"/>
      <c r="TVP2" s="11"/>
      <c r="TVQ2" s="11"/>
      <c r="TVR2" s="11"/>
      <c r="TVS2" s="11"/>
      <c r="TVT2" s="11"/>
      <c r="TVU2" s="11"/>
      <c r="TVV2" s="11"/>
      <c r="TVW2" s="11"/>
      <c r="TVX2" s="11"/>
      <c r="TVY2" s="11"/>
      <c r="TVZ2" s="11"/>
      <c r="TWA2" s="11"/>
      <c r="TWB2" s="11"/>
      <c r="TWC2" s="11"/>
      <c r="TWD2" s="11"/>
      <c r="TWE2" s="11"/>
      <c r="TWF2" s="11"/>
      <c r="TWG2" s="11"/>
      <c r="TWH2" s="11"/>
      <c r="TWI2" s="11"/>
      <c r="TWJ2" s="11"/>
      <c r="TWK2" s="11"/>
      <c r="TWL2" s="11"/>
      <c r="TWM2" s="11"/>
      <c r="TWN2" s="11"/>
      <c r="TWO2" s="11"/>
      <c r="TWP2" s="11"/>
      <c r="TWQ2" s="11"/>
      <c r="TWR2" s="11"/>
      <c r="TWS2" s="11"/>
      <c r="TWT2" s="11"/>
      <c r="TWU2" s="11"/>
      <c r="TWV2" s="11"/>
      <c r="TWW2" s="11"/>
      <c r="TWX2" s="11"/>
      <c r="TWY2" s="11"/>
      <c r="TWZ2" s="11"/>
      <c r="TXA2" s="11"/>
      <c r="TXB2" s="11"/>
      <c r="TXC2" s="11"/>
      <c r="TXD2" s="11"/>
      <c r="TXE2" s="11"/>
      <c r="TXF2" s="11"/>
      <c r="TXG2" s="11"/>
      <c r="TXH2" s="11"/>
      <c r="TXI2" s="11"/>
      <c r="TXJ2" s="11"/>
      <c r="TXK2" s="11"/>
      <c r="TXL2" s="11"/>
      <c r="TXM2" s="11"/>
      <c r="TXN2" s="11"/>
      <c r="TXO2" s="11"/>
      <c r="TXP2" s="11"/>
      <c r="TXQ2" s="11"/>
      <c r="TXR2" s="11"/>
      <c r="TXS2" s="11"/>
      <c r="TXT2" s="11"/>
      <c r="TXU2" s="11"/>
      <c r="TXV2" s="11"/>
      <c r="TXW2" s="11"/>
      <c r="TXX2" s="11"/>
      <c r="TXY2" s="11"/>
      <c r="TXZ2" s="11"/>
      <c r="TYA2" s="11"/>
      <c r="TYB2" s="11"/>
      <c r="TYC2" s="11"/>
      <c r="TYD2" s="11"/>
      <c r="TYE2" s="11"/>
      <c r="TYF2" s="11"/>
      <c r="TYG2" s="11"/>
      <c r="TYH2" s="11"/>
      <c r="TYI2" s="11"/>
      <c r="TYJ2" s="11"/>
      <c r="TYK2" s="11"/>
      <c r="TYL2" s="11"/>
      <c r="TYM2" s="11"/>
      <c r="TYN2" s="11"/>
      <c r="TYO2" s="11"/>
      <c r="TYP2" s="11"/>
      <c r="TYQ2" s="11"/>
      <c r="TYR2" s="11"/>
      <c r="TYS2" s="11"/>
      <c r="TYT2" s="11"/>
      <c r="TYU2" s="11"/>
      <c r="TYV2" s="11"/>
      <c r="TYW2" s="11"/>
      <c r="TYX2" s="11"/>
      <c r="TYY2" s="11"/>
      <c r="TYZ2" s="11"/>
      <c r="TZA2" s="11"/>
      <c r="TZB2" s="11"/>
      <c r="TZC2" s="11"/>
      <c r="TZD2" s="11"/>
      <c r="TZE2" s="11"/>
      <c r="TZF2" s="11"/>
      <c r="TZG2" s="11"/>
      <c r="TZH2" s="11"/>
      <c r="TZI2" s="11"/>
      <c r="TZJ2" s="11"/>
      <c r="TZK2" s="11"/>
      <c r="TZL2" s="11"/>
      <c r="TZM2" s="11"/>
      <c r="TZN2" s="11"/>
      <c r="TZO2" s="11"/>
      <c r="TZP2" s="11"/>
      <c r="TZQ2" s="11"/>
      <c r="TZR2" s="11"/>
      <c r="TZS2" s="11"/>
      <c r="TZT2" s="11"/>
      <c r="TZU2" s="11"/>
      <c r="TZV2" s="11"/>
      <c r="TZW2" s="11"/>
      <c r="TZX2" s="11"/>
      <c r="TZY2" s="11"/>
      <c r="TZZ2" s="11"/>
      <c r="UAA2" s="11"/>
      <c r="UAB2" s="11"/>
      <c r="UAC2" s="11"/>
      <c r="UAD2" s="11"/>
      <c r="UAE2" s="11"/>
      <c r="UAF2" s="11"/>
      <c r="UAG2" s="11"/>
      <c r="UAH2" s="11"/>
      <c r="UAI2" s="11"/>
      <c r="UAJ2" s="11"/>
      <c r="UAK2" s="11"/>
      <c r="UAL2" s="11"/>
      <c r="UAM2" s="11"/>
      <c r="UAN2" s="11"/>
      <c r="UAO2" s="11"/>
      <c r="UAP2" s="11"/>
      <c r="UAQ2" s="11"/>
      <c r="UAR2" s="11"/>
      <c r="UAS2" s="11"/>
      <c r="UAT2" s="11"/>
      <c r="UAU2" s="11"/>
      <c r="UAV2" s="11"/>
      <c r="UAW2" s="11"/>
      <c r="UAX2" s="11"/>
      <c r="UAY2" s="11"/>
      <c r="UAZ2" s="11"/>
      <c r="UBA2" s="11"/>
      <c r="UBB2" s="11"/>
      <c r="UBC2" s="11"/>
      <c r="UBD2" s="11"/>
      <c r="UBE2" s="11"/>
      <c r="UBF2" s="11"/>
      <c r="UBG2" s="11"/>
      <c r="UBH2" s="11"/>
      <c r="UBI2" s="11"/>
      <c r="UBJ2" s="11"/>
      <c r="UBK2" s="11"/>
      <c r="UBL2" s="11"/>
      <c r="UBM2" s="11"/>
      <c r="UBN2" s="11"/>
      <c r="UBO2" s="11"/>
      <c r="UBP2" s="11"/>
      <c r="UBQ2" s="11"/>
      <c r="UBR2" s="11"/>
      <c r="UBS2" s="11"/>
      <c r="UBT2" s="11"/>
      <c r="UBU2" s="11"/>
      <c r="UBV2" s="11"/>
      <c r="UBW2" s="11"/>
      <c r="UBX2" s="11"/>
      <c r="UBY2" s="11"/>
      <c r="UBZ2" s="11"/>
      <c r="UCA2" s="11"/>
      <c r="UCB2" s="11"/>
      <c r="UCC2" s="11"/>
      <c r="UCD2" s="11"/>
      <c r="UCE2" s="11"/>
      <c r="UCF2" s="11"/>
      <c r="UCG2" s="11"/>
      <c r="UCH2" s="11"/>
      <c r="UCI2" s="11"/>
      <c r="UCJ2" s="11"/>
      <c r="UCK2" s="11"/>
      <c r="UCL2" s="11"/>
      <c r="UCM2" s="11"/>
      <c r="UCN2" s="11"/>
      <c r="UCO2" s="11"/>
      <c r="UCP2" s="11"/>
      <c r="UCQ2" s="11"/>
      <c r="UCR2" s="11"/>
      <c r="UCS2" s="11"/>
      <c r="UCT2" s="11"/>
      <c r="UCU2" s="11"/>
      <c r="UCV2" s="11"/>
      <c r="UCW2" s="11"/>
      <c r="UCX2" s="11"/>
      <c r="UCY2" s="11"/>
      <c r="UCZ2" s="11"/>
      <c r="UDA2" s="11"/>
      <c r="UDB2" s="11"/>
      <c r="UDC2" s="11"/>
      <c r="UDD2" s="11"/>
      <c r="UDE2" s="11"/>
      <c r="UDF2" s="11"/>
      <c r="UDG2" s="11"/>
      <c r="UDH2" s="11"/>
      <c r="UDI2" s="11"/>
      <c r="UDJ2" s="11"/>
      <c r="UDK2" s="11"/>
      <c r="UDL2" s="11"/>
      <c r="UDM2" s="11"/>
      <c r="UDN2" s="11"/>
      <c r="UDO2" s="11"/>
      <c r="UDP2" s="11"/>
      <c r="UDQ2" s="11"/>
      <c r="UDR2" s="11"/>
      <c r="UDS2" s="11"/>
      <c r="UDT2" s="11"/>
      <c r="UDU2" s="11"/>
      <c r="UDV2" s="11"/>
      <c r="UDW2" s="11"/>
      <c r="UDX2" s="11"/>
      <c r="UDY2" s="11"/>
      <c r="UDZ2" s="11"/>
      <c r="UEA2" s="11"/>
      <c r="UEB2" s="11"/>
      <c r="UEC2" s="11"/>
      <c r="UED2" s="11"/>
      <c r="UEE2" s="11"/>
      <c r="UEF2" s="11"/>
      <c r="UEG2" s="11"/>
      <c r="UEH2" s="11"/>
      <c r="UEI2" s="11"/>
      <c r="UEJ2" s="11"/>
      <c r="UEK2" s="11"/>
      <c r="UEL2" s="11"/>
      <c r="UEM2" s="11"/>
      <c r="UEN2" s="11"/>
      <c r="UEO2" s="11"/>
      <c r="UEP2" s="11"/>
      <c r="UEQ2" s="11"/>
      <c r="UER2" s="11"/>
      <c r="UES2" s="11"/>
      <c r="UET2" s="11"/>
      <c r="UEU2" s="11"/>
      <c r="UEV2" s="11"/>
      <c r="UEW2" s="11"/>
      <c r="UEX2" s="11"/>
      <c r="UEY2" s="11"/>
      <c r="UEZ2" s="11"/>
      <c r="UFA2" s="11"/>
      <c r="UFB2" s="11"/>
      <c r="UFC2" s="11"/>
      <c r="UFD2" s="11"/>
      <c r="UFE2" s="11"/>
      <c r="UFF2" s="11"/>
      <c r="UFG2" s="11"/>
      <c r="UFH2" s="11"/>
      <c r="UFI2" s="11"/>
      <c r="UFJ2" s="11"/>
      <c r="UFK2" s="11"/>
      <c r="UFL2" s="11"/>
      <c r="UFM2" s="11"/>
      <c r="UFN2" s="11"/>
      <c r="UFO2" s="11"/>
      <c r="UFP2" s="11"/>
      <c r="UFQ2" s="11"/>
      <c r="UFR2" s="11"/>
      <c r="UFS2" s="11"/>
      <c r="UFT2" s="11"/>
      <c r="UFU2" s="11"/>
      <c r="UFV2" s="11"/>
      <c r="UFW2" s="11"/>
      <c r="UFX2" s="11"/>
      <c r="UFY2" s="11"/>
      <c r="UFZ2" s="11"/>
      <c r="UGA2" s="11"/>
      <c r="UGB2" s="11"/>
      <c r="UGC2" s="11"/>
      <c r="UGD2" s="11"/>
      <c r="UGE2" s="11"/>
      <c r="UGF2" s="11"/>
      <c r="UGG2" s="11"/>
      <c r="UGH2" s="11"/>
      <c r="UGI2" s="11"/>
      <c r="UGJ2" s="11"/>
      <c r="UGK2" s="11"/>
      <c r="UGL2" s="11"/>
      <c r="UGM2" s="11"/>
      <c r="UGN2" s="11"/>
      <c r="UGO2" s="11"/>
      <c r="UGP2" s="11"/>
      <c r="UGQ2" s="11"/>
      <c r="UGR2" s="11"/>
      <c r="UGS2" s="11"/>
      <c r="UGT2" s="11"/>
      <c r="UGU2" s="11"/>
      <c r="UGV2" s="11"/>
      <c r="UGW2" s="11"/>
      <c r="UGX2" s="11"/>
      <c r="UGY2" s="11"/>
      <c r="UGZ2" s="11"/>
      <c r="UHA2" s="11"/>
      <c r="UHB2" s="11"/>
      <c r="UHC2" s="11"/>
      <c r="UHD2" s="11"/>
      <c r="UHE2" s="11"/>
      <c r="UHF2" s="11"/>
      <c r="UHG2" s="11"/>
      <c r="UHH2" s="11"/>
      <c r="UHI2" s="11"/>
      <c r="UHJ2" s="11"/>
      <c r="UHK2" s="11"/>
      <c r="UHL2" s="11"/>
      <c r="UHM2" s="11"/>
      <c r="UHN2" s="11"/>
      <c r="UHO2" s="11"/>
      <c r="UHP2" s="11"/>
      <c r="UHQ2" s="11"/>
      <c r="UHR2" s="11"/>
      <c r="UHS2" s="11"/>
      <c r="UHT2" s="11"/>
      <c r="UHU2" s="11"/>
      <c r="UHV2" s="11"/>
      <c r="UHW2" s="11"/>
      <c r="UHX2" s="11"/>
      <c r="UHY2" s="11"/>
      <c r="UHZ2" s="11"/>
      <c r="UIA2" s="11"/>
      <c r="UIB2" s="11"/>
      <c r="UIC2" s="11"/>
      <c r="UID2" s="11"/>
      <c r="UIE2" s="11"/>
      <c r="UIF2" s="11"/>
      <c r="UIG2" s="11"/>
      <c r="UIH2" s="11"/>
      <c r="UII2" s="11"/>
      <c r="UIJ2" s="11"/>
      <c r="UIK2" s="11"/>
      <c r="UIL2" s="11"/>
      <c r="UIM2" s="11"/>
      <c r="UIN2" s="11"/>
      <c r="UIO2" s="11"/>
      <c r="UIP2" s="11"/>
      <c r="UIQ2" s="11"/>
      <c r="UIR2" s="11"/>
      <c r="UIS2" s="11"/>
      <c r="UIT2" s="11"/>
      <c r="UIU2" s="11"/>
      <c r="UIV2" s="11"/>
      <c r="UIW2" s="11"/>
      <c r="UIX2" s="11"/>
      <c r="UIY2" s="11"/>
      <c r="UIZ2" s="11"/>
      <c r="UJA2" s="11"/>
      <c r="UJB2" s="11"/>
      <c r="UJC2" s="11"/>
      <c r="UJD2" s="11"/>
      <c r="UJE2" s="11"/>
      <c r="UJF2" s="11"/>
      <c r="UJG2" s="11"/>
      <c r="UJH2" s="11"/>
      <c r="UJI2" s="11"/>
      <c r="UJJ2" s="11"/>
      <c r="UJK2" s="11"/>
      <c r="UJL2" s="11"/>
      <c r="UJM2" s="11"/>
      <c r="UJN2" s="11"/>
      <c r="UJO2" s="11"/>
      <c r="UJP2" s="11"/>
      <c r="UJQ2" s="11"/>
      <c r="UJR2" s="11"/>
      <c r="UJS2" s="11"/>
      <c r="UJT2" s="11"/>
      <c r="UJU2" s="11"/>
      <c r="UJV2" s="11"/>
      <c r="UJW2" s="11"/>
      <c r="UJX2" s="11"/>
      <c r="UJY2" s="11"/>
      <c r="UJZ2" s="11"/>
      <c r="UKA2" s="11"/>
      <c r="UKB2" s="11"/>
      <c r="UKC2" s="11"/>
      <c r="UKD2" s="11"/>
      <c r="UKE2" s="11"/>
      <c r="UKF2" s="11"/>
      <c r="UKG2" s="11"/>
      <c r="UKH2" s="11"/>
      <c r="UKI2" s="11"/>
      <c r="UKJ2" s="11"/>
      <c r="UKK2" s="11"/>
      <c r="UKL2" s="11"/>
      <c r="UKM2" s="11"/>
      <c r="UKN2" s="11"/>
      <c r="UKO2" s="11"/>
      <c r="UKP2" s="11"/>
      <c r="UKQ2" s="11"/>
      <c r="UKR2" s="11"/>
      <c r="UKS2" s="11"/>
      <c r="UKT2" s="11"/>
      <c r="UKU2" s="11"/>
      <c r="UKV2" s="11"/>
      <c r="UKW2" s="11"/>
      <c r="UKX2" s="11"/>
      <c r="UKY2" s="11"/>
      <c r="UKZ2" s="11"/>
      <c r="ULA2" s="11"/>
      <c r="ULB2" s="11"/>
      <c r="ULC2" s="11"/>
      <c r="ULD2" s="11"/>
      <c r="ULE2" s="11"/>
      <c r="ULF2" s="11"/>
      <c r="ULG2" s="11"/>
      <c r="ULH2" s="11"/>
      <c r="ULI2" s="11"/>
      <c r="ULJ2" s="11"/>
      <c r="ULK2" s="11"/>
      <c r="ULL2" s="11"/>
      <c r="ULM2" s="11"/>
      <c r="ULN2" s="11"/>
      <c r="ULO2" s="11"/>
      <c r="ULP2" s="11"/>
      <c r="ULQ2" s="11"/>
      <c r="ULR2" s="11"/>
      <c r="ULS2" s="11"/>
      <c r="ULT2" s="11"/>
      <c r="ULU2" s="11"/>
      <c r="ULV2" s="11"/>
      <c r="ULW2" s="11"/>
      <c r="ULX2" s="11"/>
      <c r="ULY2" s="11"/>
      <c r="ULZ2" s="11"/>
      <c r="UMA2" s="11"/>
      <c r="UMB2" s="11"/>
      <c r="UMC2" s="11"/>
      <c r="UMD2" s="11"/>
      <c r="UME2" s="11"/>
      <c r="UMF2" s="11"/>
      <c r="UMG2" s="11"/>
      <c r="UMH2" s="11"/>
      <c r="UMI2" s="11"/>
      <c r="UMJ2" s="11"/>
      <c r="UMK2" s="11"/>
      <c r="UML2" s="11"/>
      <c r="UMM2" s="11"/>
      <c r="UMN2" s="11"/>
      <c r="UMO2" s="11"/>
      <c r="UMP2" s="11"/>
      <c r="UMQ2" s="11"/>
      <c r="UMR2" s="11"/>
      <c r="UMS2" s="11"/>
      <c r="UMT2" s="11"/>
      <c r="UMU2" s="11"/>
      <c r="UMV2" s="11"/>
      <c r="UMW2" s="11"/>
      <c r="UMX2" s="11"/>
      <c r="UMY2" s="11"/>
      <c r="UMZ2" s="11"/>
      <c r="UNA2" s="11"/>
      <c r="UNB2" s="11"/>
      <c r="UNC2" s="11"/>
      <c r="UND2" s="11"/>
      <c r="UNE2" s="11"/>
      <c r="UNF2" s="11"/>
      <c r="UNG2" s="11"/>
      <c r="UNH2" s="11"/>
      <c r="UNI2" s="11"/>
      <c r="UNJ2" s="11"/>
      <c r="UNK2" s="11"/>
      <c r="UNL2" s="11"/>
      <c r="UNM2" s="11"/>
      <c r="UNN2" s="11"/>
      <c r="UNO2" s="11"/>
      <c r="UNP2" s="11"/>
      <c r="UNQ2" s="11"/>
      <c r="UNR2" s="11"/>
      <c r="UNS2" s="11"/>
      <c r="UNT2" s="11"/>
      <c r="UNU2" s="11"/>
      <c r="UNV2" s="11"/>
      <c r="UNW2" s="11"/>
      <c r="UNX2" s="11"/>
      <c r="UNY2" s="11"/>
      <c r="UNZ2" s="11"/>
      <c r="UOA2" s="11"/>
      <c r="UOB2" s="11"/>
      <c r="UOC2" s="11"/>
      <c r="UOD2" s="11"/>
      <c r="UOE2" s="11"/>
      <c r="UOF2" s="11"/>
      <c r="UOG2" s="11"/>
      <c r="UOH2" s="11"/>
      <c r="UOI2" s="11"/>
      <c r="UOJ2" s="11"/>
      <c r="UOK2" s="11"/>
      <c r="UOL2" s="11"/>
      <c r="UOM2" s="11"/>
      <c r="UON2" s="11"/>
      <c r="UOO2" s="11"/>
      <c r="UOP2" s="11"/>
      <c r="UOQ2" s="11"/>
      <c r="UOR2" s="11"/>
      <c r="UOS2" s="11"/>
      <c r="UOT2" s="11"/>
      <c r="UOU2" s="11"/>
      <c r="UOV2" s="11"/>
      <c r="UOW2" s="11"/>
      <c r="UOX2" s="11"/>
      <c r="UOY2" s="11"/>
      <c r="UOZ2" s="11"/>
      <c r="UPA2" s="11"/>
      <c r="UPB2" s="11"/>
      <c r="UPC2" s="11"/>
      <c r="UPD2" s="11"/>
      <c r="UPE2" s="11"/>
      <c r="UPF2" s="11"/>
      <c r="UPG2" s="11"/>
      <c r="UPH2" s="11"/>
      <c r="UPI2" s="11"/>
      <c r="UPJ2" s="11"/>
      <c r="UPK2" s="11"/>
      <c r="UPL2" s="11"/>
      <c r="UPM2" s="11"/>
      <c r="UPN2" s="11"/>
      <c r="UPO2" s="11"/>
      <c r="UPP2" s="11"/>
      <c r="UPQ2" s="11"/>
      <c r="UPR2" s="11"/>
      <c r="UPS2" s="11"/>
      <c r="UPT2" s="11"/>
      <c r="UPU2" s="11"/>
      <c r="UPV2" s="11"/>
      <c r="UPW2" s="11"/>
      <c r="UPX2" s="11"/>
      <c r="UPY2" s="11"/>
      <c r="UPZ2" s="11"/>
      <c r="UQA2" s="11"/>
      <c r="UQB2" s="11"/>
      <c r="UQC2" s="11"/>
      <c r="UQD2" s="11"/>
      <c r="UQE2" s="11"/>
      <c r="UQF2" s="11"/>
      <c r="UQG2" s="11"/>
      <c r="UQH2" s="11"/>
      <c r="UQI2" s="11"/>
      <c r="UQJ2" s="11"/>
      <c r="UQK2" s="11"/>
      <c r="UQL2" s="11"/>
      <c r="UQM2" s="11"/>
      <c r="UQN2" s="11"/>
      <c r="UQO2" s="11"/>
      <c r="UQP2" s="11"/>
      <c r="UQQ2" s="11"/>
      <c r="UQR2" s="11"/>
      <c r="UQS2" s="11"/>
      <c r="UQT2" s="11"/>
      <c r="UQU2" s="11"/>
      <c r="UQV2" s="11"/>
      <c r="UQW2" s="11"/>
      <c r="UQX2" s="11"/>
      <c r="UQY2" s="11"/>
      <c r="UQZ2" s="11"/>
      <c r="URA2" s="11"/>
      <c r="URB2" s="11"/>
      <c r="URC2" s="11"/>
      <c r="URD2" s="11"/>
      <c r="URE2" s="11"/>
      <c r="URF2" s="11"/>
      <c r="URG2" s="11"/>
      <c r="URH2" s="11"/>
      <c r="URI2" s="11"/>
      <c r="URJ2" s="11"/>
      <c r="URK2" s="11"/>
      <c r="URL2" s="11"/>
      <c r="URM2" s="11"/>
      <c r="URN2" s="11"/>
      <c r="URO2" s="11"/>
      <c r="URP2" s="11"/>
      <c r="URQ2" s="11"/>
      <c r="URR2" s="11"/>
      <c r="URS2" s="11"/>
      <c r="URT2" s="11"/>
      <c r="URU2" s="11"/>
      <c r="URV2" s="11"/>
      <c r="URW2" s="11"/>
      <c r="URX2" s="11"/>
      <c r="URY2" s="11"/>
      <c r="URZ2" s="11"/>
      <c r="USA2" s="11"/>
      <c r="USB2" s="11"/>
      <c r="USC2" s="11"/>
      <c r="USD2" s="11"/>
      <c r="USE2" s="11"/>
      <c r="USF2" s="11"/>
      <c r="USG2" s="11"/>
      <c r="USH2" s="11"/>
      <c r="USI2" s="11"/>
      <c r="USJ2" s="11"/>
      <c r="USK2" s="11"/>
      <c r="USL2" s="11"/>
      <c r="USM2" s="11"/>
      <c r="USN2" s="11"/>
      <c r="USO2" s="11"/>
      <c r="USP2" s="11"/>
      <c r="USQ2" s="11"/>
      <c r="USR2" s="11"/>
      <c r="USS2" s="11"/>
      <c r="UST2" s="11"/>
      <c r="USU2" s="11"/>
      <c r="USV2" s="11"/>
      <c r="USW2" s="11"/>
      <c r="USX2" s="11"/>
      <c r="USY2" s="11"/>
      <c r="USZ2" s="11"/>
      <c r="UTA2" s="11"/>
      <c r="UTB2" s="11"/>
      <c r="UTC2" s="11"/>
      <c r="UTD2" s="11"/>
      <c r="UTE2" s="11"/>
      <c r="UTF2" s="11"/>
      <c r="UTG2" s="11"/>
      <c r="UTH2" s="11"/>
      <c r="UTI2" s="11"/>
      <c r="UTJ2" s="11"/>
      <c r="UTK2" s="11"/>
      <c r="UTL2" s="11"/>
      <c r="UTM2" s="11"/>
      <c r="UTN2" s="11"/>
      <c r="UTO2" s="11"/>
      <c r="UTP2" s="11"/>
      <c r="UTQ2" s="11"/>
      <c r="UTR2" s="11"/>
      <c r="UTS2" s="11"/>
      <c r="UTT2" s="11"/>
      <c r="UTU2" s="11"/>
      <c r="UTV2" s="11"/>
      <c r="UTW2" s="11"/>
      <c r="UTX2" s="11"/>
      <c r="UTY2" s="11"/>
      <c r="UTZ2" s="11"/>
      <c r="UUA2" s="11"/>
      <c r="UUB2" s="11"/>
      <c r="UUC2" s="11"/>
      <c r="UUD2" s="11"/>
      <c r="UUE2" s="11"/>
      <c r="UUF2" s="11"/>
      <c r="UUG2" s="11"/>
      <c r="UUH2" s="11"/>
      <c r="UUI2" s="11"/>
      <c r="UUJ2" s="11"/>
      <c r="UUK2" s="11"/>
      <c r="UUL2" s="11"/>
      <c r="UUM2" s="11"/>
      <c r="UUN2" s="11"/>
      <c r="UUO2" s="11"/>
      <c r="UUP2" s="11"/>
      <c r="UUQ2" s="11"/>
      <c r="UUR2" s="11"/>
      <c r="UUS2" s="11"/>
      <c r="UUT2" s="11"/>
      <c r="UUU2" s="11"/>
      <c r="UUV2" s="11"/>
      <c r="UUW2" s="11"/>
      <c r="UUX2" s="11"/>
      <c r="UUY2" s="11"/>
      <c r="UUZ2" s="11"/>
      <c r="UVA2" s="11"/>
      <c r="UVB2" s="11"/>
      <c r="UVC2" s="11"/>
      <c r="UVD2" s="11"/>
      <c r="UVE2" s="11"/>
      <c r="UVF2" s="11"/>
      <c r="UVG2" s="11"/>
      <c r="UVH2" s="11"/>
      <c r="UVI2" s="11"/>
      <c r="UVJ2" s="11"/>
      <c r="UVK2" s="11"/>
      <c r="UVL2" s="11"/>
      <c r="UVM2" s="11"/>
      <c r="UVN2" s="11"/>
      <c r="UVO2" s="11"/>
      <c r="UVP2" s="11"/>
      <c r="UVQ2" s="11"/>
      <c r="UVR2" s="11"/>
      <c r="UVS2" s="11"/>
      <c r="UVT2" s="11"/>
      <c r="UVU2" s="11"/>
      <c r="UVV2" s="11"/>
      <c r="UVW2" s="11"/>
      <c r="UVX2" s="11"/>
      <c r="UVY2" s="11"/>
      <c r="UVZ2" s="11"/>
      <c r="UWA2" s="11"/>
      <c r="UWB2" s="11"/>
      <c r="UWC2" s="11"/>
      <c r="UWD2" s="11"/>
      <c r="UWE2" s="11"/>
      <c r="UWF2" s="11"/>
      <c r="UWG2" s="11"/>
      <c r="UWH2" s="11"/>
      <c r="UWI2" s="11"/>
      <c r="UWJ2" s="11"/>
      <c r="UWK2" s="11"/>
      <c r="UWL2" s="11"/>
      <c r="UWM2" s="11"/>
      <c r="UWN2" s="11"/>
      <c r="UWO2" s="11"/>
      <c r="UWP2" s="11"/>
      <c r="UWQ2" s="11"/>
      <c r="UWR2" s="11"/>
      <c r="UWS2" s="11"/>
      <c r="UWT2" s="11"/>
      <c r="UWU2" s="11"/>
      <c r="UWV2" s="11"/>
      <c r="UWW2" s="11"/>
      <c r="UWX2" s="11"/>
      <c r="UWY2" s="11"/>
      <c r="UWZ2" s="11"/>
      <c r="UXA2" s="11"/>
      <c r="UXB2" s="11"/>
      <c r="UXC2" s="11"/>
      <c r="UXD2" s="11"/>
      <c r="UXE2" s="11"/>
      <c r="UXF2" s="11"/>
      <c r="UXG2" s="11"/>
      <c r="UXH2" s="11"/>
      <c r="UXI2" s="11"/>
      <c r="UXJ2" s="11"/>
      <c r="UXK2" s="11"/>
      <c r="UXL2" s="11"/>
      <c r="UXM2" s="11"/>
      <c r="UXN2" s="11"/>
      <c r="UXO2" s="11"/>
      <c r="UXP2" s="11"/>
      <c r="UXQ2" s="11"/>
      <c r="UXR2" s="11"/>
      <c r="UXS2" s="11"/>
      <c r="UXT2" s="11"/>
      <c r="UXU2" s="11"/>
      <c r="UXV2" s="11"/>
      <c r="UXW2" s="11"/>
      <c r="UXX2" s="11"/>
      <c r="UXY2" s="11"/>
      <c r="UXZ2" s="11"/>
      <c r="UYA2" s="11"/>
      <c r="UYB2" s="11"/>
      <c r="UYC2" s="11"/>
      <c r="UYD2" s="11"/>
      <c r="UYE2" s="11"/>
      <c r="UYF2" s="11"/>
      <c r="UYG2" s="11"/>
      <c r="UYH2" s="11"/>
      <c r="UYI2" s="11"/>
      <c r="UYJ2" s="11"/>
      <c r="UYK2" s="11"/>
      <c r="UYL2" s="11"/>
      <c r="UYM2" s="11"/>
      <c r="UYN2" s="11"/>
      <c r="UYO2" s="11"/>
      <c r="UYP2" s="11"/>
      <c r="UYQ2" s="11"/>
      <c r="UYR2" s="11"/>
      <c r="UYS2" s="11"/>
      <c r="UYT2" s="11"/>
      <c r="UYU2" s="11"/>
      <c r="UYV2" s="11"/>
      <c r="UYW2" s="11"/>
      <c r="UYX2" s="11"/>
      <c r="UYY2" s="11"/>
      <c r="UYZ2" s="11"/>
      <c r="UZA2" s="11"/>
      <c r="UZB2" s="11"/>
      <c r="UZC2" s="11"/>
      <c r="UZD2" s="11"/>
      <c r="UZE2" s="11"/>
      <c r="UZF2" s="11"/>
      <c r="UZG2" s="11"/>
      <c r="UZH2" s="11"/>
      <c r="UZI2" s="11"/>
      <c r="UZJ2" s="11"/>
      <c r="UZK2" s="11"/>
      <c r="UZL2" s="11"/>
      <c r="UZM2" s="11"/>
      <c r="UZN2" s="11"/>
      <c r="UZO2" s="11"/>
      <c r="UZP2" s="11"/>
      <c r="UZQ2" s="11"/>
      <c r="UZR2" s="11"/>
      <c r="UZS2" s="11"/>
      <c r="UZT2" s="11"/>
      <c r="UZU2" s="11"/>
      <c r="UZV2" s="11"/>
      <c r="UZW2" s="11"/>
      <c r="UZX2" s="11"/>
      <c r="UZY2" s="11"/>
      <c r="UZZ2" s="11"/>
      <c r="VAA2" s="11"/>
      <c r="VAB2" s="11"/>
      <c r="VAC2" s="11"/>
      <c r="VAD2" s="11"/>
      <c r="VAE2" s="11"/>
      <c r="VAF2" s="11"/>
      <c r="VAG2" s="11"/>
      <c r="VAH2" s="11"/>
      <c r="VAI2" s="11"/>
      <c r="VAJ2" s="11"/>
      <c r="VAK2" s="11"/>
      <c r="VAL2" s="11"/>
      <c r="VAM2" s="11"/>
      <c r="VAN2" s="11"/>
      <c r="VAO2" s="11"/>
      <c r="VAP2" s="11"/>
      <c r="VAQ2" s="11"/>
      <c r="VAR2" s="11"/>
      <c r="VAS2" s="11"/>
      <c r="VAT2" s="11"/>
      <c r="VAU2" s="11"/>
      <c r="VAV2" s="11"/>
      <c r="VAW2" s="11"/>
      <c r="VAX2" s="11"/>
      <c r="VAY2" s="11"/>
      <c r="VAZ2" s="11"/>
      <c r="VBA2" s="11"/>
      <c r="VBB2" s="11"/>
      <c r="VBC2" s="11"/>
      <c r="VBD2" s="11"/>
      <c r="VBE2" s="11"/>
      <c r="VBF2" s="11"/>
      <c r="VBG2" s="11"/>
      <c r="VBH2" s="11"/>
      <c r="VBI2" s="11"/>
      <c r="VBJ2" s="11"/>
      <c r="VBK2" s="11"/>
      <c r="VBL2" s="11"/>
      <c r="VBM2" s="11"/>
      <c r="VBN2" s="11"/>
      <c r="VBO2" s="11"/>
      <c r="VBP2" s="11"/>
      <c r="VBQ2" s="11"/>
      <c r="VBR2" s="11"/>
      <c r="VBS2" s="11"/>
      <c r="VBT2" s="11"/>
      <c r="VBU2" s="11"/>
      <c r="VBV2" s="11"/>
      <c r="VBW2" s="11"/>
      <c r="VBX2" s="11"/>
      <c r="VBY2" s="11"/>
      <c r="VBZ2" s="11"/>
      <c r="VCA2" s="11"/>
      <c r="VCB2" s="11"/>
      <c r="VCC2" s="11"/>
      <c r="VCD2" s="11"/>
      <c r="VCE2" s="11"/>
      <c r="VCF2" s="11"/>
      <c r="VCG2" s="11"/>
      <c r="VCH2" s="11"/>
      <c r="VCI2" s="11"/>
      <c r="VCJ2" s="11"/>
      <c r="VCK2" s="11"/>
      <c r="VCL2" s="11"/>
      <c r="VCM2" s="11"/>
      <c r="VCN2" s="11"/>
      <c r="VCO2" s="11"/>
      <c r="VCP2" s="11"/>
      <c r="VCQ2" s="11"/>
      <c r="VCR2" s="11"/>
      <c r="VCS2" s="11"/>
      <c r="VCT2" s="11"/>
      <c r="VCU2" s="11"/>
      <c r="VCV2" s="11"/>
      <c r="VCW2" s="11"/>
      <c r="VCX2" s="11"/>
      <c r="VCY2" s="11"/>
      <c r="VCZ2" s="11"/>
      <c r="VDA2" s="11"/>
      <c r="VDB2" s="11"/>
      <c r="VDC2" s="11"/>
      <c r="VDD2" s="11"/>
      <c r="VDE2" s="11"/>
      <c r="VDF2" s="11"/>
      <c r="VDG2" s="11"/>
      <c r="VDH2" s="11"/>
      <c r="VDI2" s="11"/>
      <c r="VDJ2" s="11"/>
      <c r="VDK2" s="11"/>
      <c r="VDL2" s="11"/>
      <c r="VDM2" s="11"/>
      <c r="VDN2" s="11"/>
      <c r="VDO2" s="11"/>
      <c r="VDP2" s="11"/>
      <c r="VDQ2" s="11"/>
      <c r="VDR2" s="11"/>
      <c r="VDS2" s="11"/>
      <c r="VDT2" s="11"/>
      <c r="VDU2" s="11"/>
      <c r="VDV2" s="11"/>
      <c r="VDW2" s="11"/>
      <c r="VDX2" s="11"/>
      <c r="VDY2" s="11"/>
      <c r="VDZ2" s="11"/>
      <c r="VEA2" s="11"/>
      <c r="VEB2" s="11"/>
      <c r="VEC2" s="11"/>
      <c r="VED2" s="11"/>
      <c r="VEE2" s="11"/>
      <c r="VEF2" s="11"/>
      <c r="VEG2" s="11"/>
      <c r="VEH2" s="11"/>
      <c r="VEI2" s="11"/>
      <c r="VEJ2" s="11"/>
      <c r="VEK2" s="11"/>
      <c r="VEL2" s="11"/>
      <c r="VEM2" s="11"/>
      <c r="VEN2" s="11"/>
      <c r="VEO2" s="11"/>
      <c r="VEP2" s="11"/>
      <c r="VEQ2" s="11"/>
      <c r="VER2" s="11"/>
      <c r="VES2" s="11"/>
      <c r="VET2" s="11"/>
      <c r="VEU2" s="11"/>
      <c r="VEV2" s="11"/>
      <c r="VEW2" s="11"/>
      <c r="VEX2" s="11"/>
      <c r="VEY2" s="11"/>
      <c r="VEZ2" s="11"/>
      <c r="VFA2" s="11"/>
      <c r="VFB2" s="11"/>
      <c r="VFC2" s="11"/>
      <c r="VFD2" s="11"/>
      <c r="VFE2" s="11"/>
      <c r="VFF2" s="11"/>
      <c r="VFG2" s="11"/>
      <c r="VFH2" s="11"/>
      <c r="VFI2" s="11"/>
      <c r="VFJ2" s="11"/>
      <c r="VFK2" s="11"/>
      <c r="VFL2" s="11"/>
      <c r="VFM2" s="11"/>
      <c r="VFN2" s="11"/>
      <c r="VFO2" s="11"/>
      <c r="VFP2" s="11"/>
      <c r="VFQ2" s="11"/>
      <c r="VFR2" s="11"/>
      <c r="VFS2" s="11"/>
      <c r="VFT2" s="11"/>
      <c r="VFU2" s="11"/>
      <c r="VFV2" s="11"/>
      <c r="VFW2" s="11"/>
      <c r="VFX2" s="11"/>
      <c r="VFY2" s="11"/>
      <c r="VFZ2" s="11"/>
      <c r="VGA2" s="11"/>
      <c r="VGB2" s="11"/>
      <c r="VGC2" s="11"/>
      <c r="VGD2" s="11"/>
      <c r="VGE2" s="11"/>
      <c r="VGF2" s="11"/>
      <c r="VGG2" s="11"/>
      <c r="VGH2" s="11"/>
      <c r="VGI2" s="11"/>
      <c r="VGJ2" s="11"/>
      <c r="VGK2" s="11"/>
      <c r="VGL2" s="11"/>
      <c r="VGM2" s="11"/>
      <c r="VGN2" s="11"/>
      <c r="VGO2" s="11"/>
      <c r="VGP2" s="11"/>
      <c r="VGQ2" s="11"/>
      <c r="VGR2" s="11"/>
      <c r="VGS2" s="11"/>
      <c r="VGT2" s="11"/>
      <c r="VGU2" s="11"/>
      <c r="VGV2" s="11"/>
      <c r="VGW2" s="11"/>
      <c r="VGX2" s="11"/>
      <c r="VGY2" s="11"/>
      <c r="VGZ2" s="11"/>
      <c r="VHA2" s="11"/>
      <c r="VHB2" s="11"/>
      <c r="VHC2" s="11"/>
      <c r="VHD2" s="11"/>
      <c r="VHE2" s="11"/>
      <c r="VHF2" s="11"/>
      <c r="VHG2" s="11"/>
      <c r="VHH2" s="11"/>
      <c r="VHI2" s="11"/>
      <c r="VHJ2" s="11"/>
      <c r="VHK2" s="11"/>
      <c r="VHL2" s="11"/>
      <c r="VHM2" s="11"/>
      <c r="VHN2" s="11"/>
      <c r="VHO2" s="11"/>
      <c r="VHP2" s="11"/>
      <c r="VHQ2" s="11"/>
      <c r="VHR2" s="11"/>
      <c r="VHS2" s="11"/>
      <c r="VHT2" s="11"/>
      <c r="VHU2" s="11"/>
      <c r="VHV2" s="11"/>
      <c r="VHW2" s="11"/>
      <c r="VHX2" s="11"/>
      <c r="VHY2" s="11"/>
      <c r="VHZ2" s="11"/>
      <c r="VIA2" s="11"/>
      <c r="VIB2" s="11"/>
      <c r="VIC2" s="11"/>
      <c r="VID2" s="11"/>
      <c r="VIE2" s="11"/>
      <c r="VIF2" s="11"/>
      <c r="VIG2" s="11"/>
      <c r="VIH2" s="11"/>
      <c r="VII2" s="11"/>
      <c r="VIJ2" s="11"/>
      <c r="VIK2" s="11"/>
      <c r="VIL2" s="11"/>
      <c r="VIM2" s="11"/>
      <c r="VIN2" s="11"/>
      <c r="VIO2" s="11"/>
      <c r="VIP2" s="11"/>
      <c r="VIQ2" s="11"/>
      <c r="VIR2" s="11"/>
      <c r="VIS2" s="11"/>
      <c r="VIT2" s="11"/>
      <c r="VIU2" s="11"/>
      <c r="VIV2" s="11"/>
      <c r="VIW2" s="11"/>
      <c r="VIX2" s="11"/>
      <c r="VIY2" s="11"/>
      <c r="VIZ2" s="11"/>
      <c r="VJA2" s="11"/>
      <c r="VJB2" s="11"/>
      <c r="VJC2" s="11"/>
      <c r="VJD2" s="11"/>
      <c r="VJE2" s="11"/>
      <c r="VJF2" s="11"/>
      <c r="VJG2" s="11"/>
      <c r="VJH2" s="11"/>
      <c r="VJI2" s="11"/>
      <c r="VJJ2" s="11"/>
      <c r="VJK2" s="11"/>
      <c r="VJL2" s="11"/>
      <c r="VJM2" s="11"/>
      <c r="VJN2" s="11"/>
      <c r="VJO2" s="11"/>
      <c r="VJP2" s="11"/>
      <c r="VJQ2" s="11"/>
      <c r="VJR2" s="11"/>
      <c r="VJS2" s="11"/>
      <c r="VJT2" s="11"/>
      <c r="VJU2" s="11"/>
      <c r="VJV2" s="11"/>
      <c r="VJW2" s="11"/>
      <c r="VJX2" s="11"/>
      <c r="VJY2" s="11"/>
      <c r="VJZ2" s="11"/>
      <c r="VKA2" s="11"/>
      <c r="VKB2" s="11"/>
      <c r="VKC2" s="11"/>
      <c r="VKD2" s="11"/>
      <c r="VKE2" s="11"/>
      <c r="VKF2" s="11"/>
      <c r="VKG2" s="11"/>
      <c r="VKH2" s="11"/>
      <c r="VKI2" s="11"/>
      <c r="VKJ2" s="11"/>
      <c r="VKK2" s="11"/>
      <c r="VKL2" s="11"/>
      <c r="VKM2" s="11"/>
      <c r="VKN2" s="11"/>
      <c r="VKO2" s="11"/>
      <c r="VKP2" s="11"/>
      <c r="VKQ2" s="11"/>
      <c r="VKR2" s="11"/>
      <c r="VKS2" s="11"/>
      <c r="VKT2" s="11"/>
      <c r="VKU2" s="11"/>
      <c r="VKV2" s="11"/>
      <c r="VKW2" s="11"/>
      <c r="VKX2" s="11"/>
      <c r="VKY2" s="11"/>
      <c r="VKZ2" s="11"/>
      <c r="VLA2" s="11"/>
      <c r="VLB2" s="11"/>
      <c r="VLC2" s="11"/>
      <c r="VLD2" s="11"/>
      <c r="VLE2" s="11"/>
      <c r="VLF2" s="11"/>
      <c r="VLG2" s="11"/>
      <c r="VLH2" s="11"/>
      <c r="VLI2" s="11"/>
      <c r="VLJ2" s="11"/>
      <c r="VLK2" s="11"/>
      <c r="VLL2" s="11"/>
      <c r="VLM2" s="11"/>
      <c r="VLN2" s="11"/>
      <c r="VLO2" s="11"/>
      <c r="VLP2" s="11"/>
      <c r="VLQ2" s="11"/>
      <c r="VLR2" s="11"/>
      <c r="VLS2" s="11"/>
      <c r="VLT2" s="11"/>
      <c r="VLU2" s="11"/>
      <c r="VLV2" s="11"/>
      <c r="VLW2" s="11"/>
      <c r="VLX2" s="11"/>
      <c r="VLY2" s="11"/>
      <c r="VLZ2" s="11"/>
      <c r="VMA2" s="11"/>
      <c r="VMB2" s="11"/>
      <c r="VMC2" s="11"/>
      <c r="VMD2" s="11"/>
      <c r="VME2" s="11"/>
      <c r="VMF2" s="11"/>
      <c r="VMG2" s="11"/>
      <c r="VMH2" s="11"/>
      <c r="VMI2" s="11"/>
      <c r="VMJ2" s="11"/>
      <c r="VMK2" s="11"/>
      <c r="VML2" s="11"/>
      <c r="VMM2" s="11"/>
      <c r="VMN2" s="11"/>
      <c r="VMO2" s="11"/>
      <c r="VMP2" s="11"/>
      <c r="VMQ2" s="11"/>
      <c r="VMR2" s="11"/>
      <c r="VMS2" s="11"/>
      <c r="VMT2" s="11"/>
      <c r="VMU2" s="11"/>
      <c r="VMV2" s="11"/>
      <c r="VMW2" s="11"/>
      <c r="VMX2" s="11"/>
      <c r="VMY2" s="11"/>
      <c r="VMZ2" s="11"/>
      <c r="VNA2" s="11"/>
      <c r="VNB2" s="11"/>
      <c r="VNC2" s="11"/>
      <c r="VND2" s="11"/>
      <c r="VNE2" s="11"/>
      <c r="VNF2" s="11"/>
      <c r="VNG2" s="11"/>
      <c r="VNH2" s="11"/>
      <c r="VNI2" s="11"/>
      <c r="VNJ2" s="11"/>
      <c r="VNK2" s="11"/>
      <c r="VNL2" s="11"/>
      <c r="VNM2" s="11"/>
      <c r="VNN2" s="11"/>
      <c r="VNO2" s="11"/>
      <c r="VNP2" s="11"/>
      <c r="VNQ2" s="11"/>
      <c r="VNR2" s="11"/>
      <c r="VNS2" s="11"/>
      <c r="VNT2" s="11"/>
      <c r="VNU2" s="11"/>
      <c r="VNV2" s="11"/>
      <c r="VNW2" s="11"/>
      <c r="VNX2" s="11"/>
      <c r="VNY2" s="11"/>
      <c r="VNZ2" s="11"/>
      <c r="VOA2" s="11"/>
      <c r="VOB2" s="11"/>
      <c r="VOC2" s="11"/>
      <c r="VOD2" s="11"/>
      <c r="VOE2" s="11"/>
      <c r="VOF2" s="11"/>
      <c r="VOG2" s="11"/>
      <c r="VOH2" s="11"/>
      <c r="VOI2" s="11"/>
      <c r="VOJ2" s="11"/>
      <c r="VOK2" s="11"/>
      <c r="VOL2" s="11"/>
      <c r="VOM2" s="11"/>
      <c r="VON2" s="11"/>
      <c r="VOO2" s="11"/>
      <c r="VOP2" s="11"/>
      <c r="VOQ2" s="11"/>
      <c r="VOR2" s="11"/>
      <c r="VOS2" s="11"/>
      <c r="VOT2" s="11"/>
      <c r="VOU2" s="11"/>
      <c r="VOV2" s="11"/>
      <c r="VOW2" s="11"/>
      <c r="VOX2" s="11"/>
      <c r="VOY2" s="11"/>
      <c r="VOZ2" s="11"/>
      <c r="VPA2" s="11"/>
      <c r="VPB2" s="11"/>
      <c r="VPC2" s="11"/>
      <c r="VPD2" s="11"/>
      <c r="VPE2" s="11"/>
      <c r="VPF2" s="11"/>
      <c r="VPG2" s="11"/>
      <c r="VPH2" s="11"/>
      <c r="VPI2" s="11"/>
      <c r="VPJ2" s="11"/>
      <c r="VPK2" s="11"/>
      <c r="VPL2" s="11"/>
      <c r="VPM2" s="11"/>
      <c r="VPN2" s="11"/>
      <c r="VPO2" s="11"/>
      <c r="VPP2" s="11"/>
      <c r="VPQ2" s="11"/>
      <c r="VPR2" s="11"/>
      <c r="VPS2" s="11"/>
      <c r="VPT2" s="11"/>
      <c r="VPU2" s="11"/>
      <c r="VPV2" s="11"/>
      <c r="VPW2" s="11"/>
      <c r="VPX2" s="11"/>
      <c r="VPY2" s="11"/>
      <c r="VPZ2" s="11"/>
      <c r="VQA2" s="11"/>
      <c r="VQB2" s="11"/>
      <c r="VQC2" s="11"/>
      <c r="VQD2" s="11"/>
      <c r="VQE2" s="11"/>
      <c r="VQF2" s="11"/>
      <c r="VQG2" s="11"/>
      <c r="VQH2" s="11"/>
      <c r="VQI2" s="11"/>
      <c r="VQJ2" s="11"/>
      <c r="VQK2" s="11"/>
      <c r="VQL2" s="11"/>
      <c r="VQM2" s="11"/>
      <c r="VQN2" s="11"/>
      <c r="VQO2" s="11"/>
      <c r="VQP2" s="11"/>
      <c r="VQQ2" s="11"/>
      <c r="VQR2" s="11"/>
      <c r="VQS2" s="11"/>
      <c r="VQT2" s="11"/>
      <c r="VQU2" s="11"/>
      <c r="VQV2" s="11"/>
      <c r="VQW2" s="11"/>
      <c r="VQX2" s="11"/>
      <c r="VQY2" s="11"/>
      <c r="VQZ2" s="11"/>
      <c r="VRA2" s="11"/>
      <c r="VRB2" s="11"/>
      <c r="VRC2" s="11"/>
      <c r="VRD2" s="11"/>
      <c r="VRE2" s="11"/>
      <c r="VRF2" s="11"/>
      <c r="VRG2" s="11"/>
      <c r="VRH2" s="11"/>
      <c r="VRI2" s="11"/>
      <c r="VRJ2" s="11"/>
      <c r="VRK2" s="11"/>
      <c r="VRL2" s="11"/>
      <c r="VRM2" s="11"/>
      <c r="VRN2" s="11"/>
      <c r="VRO2" s="11"/>
      <c r="VRP2" s="11"/>
      <c r="VRQ2" s="11"/>
      <c r="VRR2" s="11"/>
      <c r="VRS2" s="11"/>
      <c r="VRT2" s="11"/>
      <c r="VRU2" s="11"/>
      <c r="VRV2" s="11"/>
      <c r="VRW2" s="11"/>
      <c r="VRX2" s="11"/>
      <c r="VRY2" s="11"/>
      <c r="VRZ2" s="11"/>
      <c r="VSA2" s="11"/>
      <c r="VSB2" s="11"/>
      <c r="VSC2" s="11"/>
      <c r="VSD2" s="11"/>
      <c r="VSE2" s="11"/>
      <c r="VSF2" s="11"/>
      <c r="VSG2" s="11"/>
      <c r="VSH2" s="11"/>
      <c r="VSI2" s="11"/>
      <c r="VSJ2" s="11"/>
      <c r="VSK2" s="11"/>
      <c r="VSL2" s="11"/>
      <c r="VSM2" s="11"/>
      <c r="VSN2" s="11"/>
      <c r="VSO2" s="11"/>
      <c r="VSP2" s="11"/>
      <c r="VSQ2" s="11"/>
      <c r="VSR2" s="11"/>
      <c r="VSS2" s="11"/>
      <c r="VST2" s="11"/>
      <c r="VSU2" s="11"/>
      <c r="VSV2" s="11"/>
      <c r="VSW2" s="11"/>
      <c r="VSX2" s="11"/>
      <c r="VSY2" s="11"/>
      <c r="VSZ2" s="11"/>
      <c r="VTA2" s="11"/>
      <c r="VTB2" s="11"/>
      <c r="VTC2" s="11"/>
      <c r="VTD2" s="11"/>
      <c r="VTE2" s="11"/>
      <c r="VTF2" s="11"/>
      <c r="VTG2" s="11"/>
      <c r="VTH2" s="11"/>
      <c r="VTI2" s="11"/>
      <c r="VTJ2" s="11"/>
      <c r="VTK2" s="11"/>
      <c r="VTL2" s="11"/>
      <c r="VTM2" s="11"/>
      <c r="VTN2" s="11"/>
      <c r="VTO2" s="11"/>
      <c r="VTP2" s="11"/>
      <c r="VTQ2" s="11"/>
      <c r="VTR2" s="11"/>
      <c r="VTS2" s="11"/>
      <c r="VTT2" s="11"/>
      <c r="VTU2" s="11"/>
      <c r="VTV2" s="11"/>
      <c r="VTW2" s="11"/>
      <c r="VTX2" s="11"/>
      <c r="VTY2" s="11"/>
      <c r="VTZ2" s="11"/>
      <c r="VUA2" s="11"/>
      <c r="VUB2" s="11"/>
      <c r="VUC2" s="11"/>
      <c r="VUD2" s="11"/>
      <c r="VUE2" s="11"/>
      <c r="VUF2" s="11"/>
      <c r="VUG2" s="11"/>
      <c r="VUH2" s="11"/>
      <c r="VUI2" s="11"/>
      <c r="VUJ2" s="11"/>
      <c r="VUK2" s="11"/>
      <c r="VUL2" s="11"/>
      <c r="VUM2" s="11"/>
      <c r="VUN2" s="11"/>
      <c r="VUO2" s="11"/>
      <c r="VUP2" s="11"/>
      <c r="VUQ2" s="11"/>
      <c r="VUR2" s="11"/>
      <c r="VUS2" s="11"/>
      <c r="VUT2" s="11"/>
      <c r="VUU2" s="11"/>
      <c r="VUV2" s="11"/>
      <c r="VUW2" s="11"/>
      <c r="VUX2" s="11"/>
      <c r="VUY2" s="11"/>
      <c r="VUZ2" s="11"/>
      <c r="VVA2" s="11"/>
      <c r="VVB2" s="11"/>
      <c r="VVC2" s="11"/>
      <c r="VVD2" s="11"/>
      <c r="VVE2" s="11"/>
      <c r="VVF2" s="11"/>
      <c r="VVG2" s="11"/>
      <c r="VVH2" s="11"/>
      <c r="VVI2" s="11"/>
      <c r="VVJ2" s="11"/>
      <c r="VVK2" s="11"/>
      <c r="VVL2" s="11"/>
      <c r="VVM2" s="11"/>
      <c r="VVN2" s="11"/>
      <c r="VVO2" s="11"/>
      <c r="VVP2" s="11"/>
      <c r="VVQ2" s="11"/>
      <c r="VVR2" s="11"/>
      <c r="VVS2" s="11"/>
      <c r="VVT2" s="11"/>
      <c r="VVU2" s="11"/>
      <c r="VVV2" s="11"/>
      <c r="VVW2" s="11"/>
      <c r="VVX2" s="11"/>
      <c r="VVY2" s="11"/>
      <c r="VVZ2" s="11"/>
      <c r="VWA2" s="11"/>
      <c r="VWB2" s="11"/>
      <c r="VWC2" s="11"/>
      <c r="VWD2" s="11"/>
      <c r="VWE2" s="11"/>
      <c r="VWF2" s="11"/>
      <c r="VWG2" s="11"/>
      <c r="VWH2" s="11"/>
      <c r="VWI2" s="11"/>
      <c r="VWJ2" s="11"/>
      <c r="VWK2" s="11"/>
      <c r="VWL2" s="11"/>
      <c r="VWM2" s="11"/>
      <c r="VWN2" s="11"/>
      <c r="VWO2" s="11"/>
      <c r="VWP2" s="11"/>
      <c r="VWQ2" s="11"/>
      <c r="VWR2" s="11"/>
      <c r="VWS2" s="11"/>
      <c r="VWT2" s="11"/>
      <c r="VWU2" s="11"/>
      <c r="VWV2" s="11"/>
      <c r="VWW2" s="11"/>
      <c r="VWX2" s="11"/>
      <c r="VWY2" s="11"/>
      <c r="VWZ2" s="11"/>
      <c r="VXA2" s="11"/>
      <c r="VXB2" s="11"/>
      <c r="VXC2" s="11"/>
      <c r="VXD2" s="11"/>
      <c r="VXE2" s="11"/>
      <c r="VXF2" s="11"/>
      <c r="VXG2" s="11"/>
      <c r="VXH2" s="11"/>
      <c r="VXI2" s="11"/>
      <c r="VXJ2" s="11"/>
      <c r="VXK2" s="11"/>
      <c r="VXL2" s="11"/>
      <c r="VXM2" s="11"/>
      <c r="VXN2" s="11"/>
      <c r="VXO2" s="11"/>
      <c r="VXP2" s="11"/>
      <c r="VXQ2" s="11"/>
      <c r="VXR2" s="11"/>
      <c r="VXS2" s="11"/>
      <c r="VXT2" s="11"/>
      <c r="VXU2" s="11"/>
      <c r="VXV2" s="11"/>
      <c r="VXW2" s="11"/>
      <c r="VXX2" s="11"/>
      <c r="VXY2" s="11"/>
      <c r="VXZ2" s="11"/>
      <c r="VYA2" s="11"/>
      <c r="VYB2" s="11"/>
      <c r="VYC2" s="11"/>
      <c r="VYD2" s="11"/>
      <c r="VYE2" s="11"/>
      <c r="VYF2" s="11"/>
      <c r="VYG2" s="11"/>
      <c r="VYH2" s="11"/>
      <c r="VYI2" s="11"/>
      <c r="VYJ2" s="11"/>
      <c r="VYK2" s="11"/>
      <c r="VYL2" s="11"/>
      <c r="VYM2" s="11"/>
      <c r="VYN2" s="11"/>
      <c r="VYO2" s="11"/>
      <c r="VYP2" s="11"/>
      <c r="VYQ2" s="11"/>
      <c r="VYR2" s="11"/>
      <c r="VYS2" s="11"/>
      <c r="VYT2" s="11"/>
      <c r="VYU2" s="11"/>
      <c r="VYV2" s="11"/>
      <c r="VYW2" s="11"/>
      <c r="VYX2" s="11"/>
      <c r="VYY2" s="11"/>
      <c r="VYZ2" s="11"/>
      <c r="VZA2" s="11"/>
      <c r="VZB2" s="11"/>
      <c r="VZC2" s="11"/>
      <c r="VZD2" s="11"/>
      <c r="VZE2" s="11"/>
      <c r="VZF2" s="11"/>
      <c r="VZG2" s="11"/>
      <c r="VZH2" s="11"/>
      <c r="VZI2" s="11"/>
      <c r="VZJ2" s="11"/>
      <c r="VZK2" s="11"/>
      <c r="VZL2" s="11"/>
      <c r="VZM2" s="11"/>
      <c r="VZN2" s="11"/>
      <c r="VZO2" s="11"/>
      <c r="VZP2" s="11"/>
      <c r="VZQ2" s="11"/>
      <c r="VZR2" s="11"/>
      <c r="VZS2" s="11"/>
      <c r="VZT2" s="11"/>
      <c r="VZU2" s="11"/>
      <c r="VZV2" s="11"/>
      <c r="VZW2" s="11"/>
      <c r="VZX2" s="11"/>
      <c r="VZY2" s="11"/>
      <c r="VZZ2" s="11"/>
      <c r="WAA2" s="11"/>
      <c r="WAB2" s="11"/>
      <c r="WAC2" s="11"/>
      <c r="WAD2" s="11"/>
      <c r="WAE2" s="11"/>
      <c r="WAF2" s="11"/>
      <c r="WAG2" s="11"/>
      <c r="WAH2" s="11"/>
      <c r="WAI2" s="11"/>
      <c r="WAJ2" s="11"/>
      <c r="WAK2" s="11"/>
      <c r="WAL2" s="11"/>
      <c r="WAM2" s="11"/>
      <c r="WAN2" s="11"/>
      <c r="WAO2" s="11"/>
      <c r="WAP2" s="11"/>
      <c r="WAQ2" s="11"/>
      <c r="WAR2" s="11"/>
      <c r="WAS2" s="11"/>
      <c r="WAT2" s="11"/>
      <c r="WAU2" s="11"/>
      <c r="WAV2" s="11"/>
      <c r="WAW2" s="11"/>
      <c r="WAX2" s="11"/>
      <c r="WAY2" s="11"/>
      <c r="WAZ2" s="11"/>
      <c r="WBA2" s="11"/>
      <c r="WBB2" s="11"/>
      <c r="WBC2" s="11"/>
      <c r="WBD2" s="11"/>
      <c r="WBE2" s="11"/>
      <c r="WBF2" s="11"/>
      <c r="WBG2" s="11"/>
      <c r="WBH2" s="11"/>
      <c r="WBI2" s="11"/>
      <c r="WBJ2" s="11"/>
      <c r="WBK2" s="11"/>
      <c r="WBL2" s="11"/>
      <c r="WBM2" s="11"/>
      <c r="WBN2" s="11"/>
      <c r="WBO2" s="11"/>
      <c r="WBP2" s="11"/>
      <c r="WBQ2" s="11"/>
      <c r="WBR2" s="11"/>
      <c r="WBS2" s="11"/>
      <c r="WBT2" s="11"/>
      <c r="WBU2" s="11"/>
      <c r="WBV2" s="11"/>
      <c r="WBW2" s="11"/>
      <c r="WBX2" s="11"/>
      <c r="WBY2" s="11"/>
      <c r="WBZ2" s="11"/>
      <c r="WCA2" s="11"/>
      <c r="WCB2" s="11"/>
      <c r="WCC2" s="11"/>
      <c r="WCD2" s="11"/>
      <c r="WCE2" s="11"/>
      <c r="WCF2" s="11"/>
      <c r="WCG2" s="11"/>
      <c r="WCH2" s="11"/>
      <c r="WCI2" s="11"/>
      <c r="WCJ2" s="11"/>
      <c r="WCK2" s="11"/>
      <c r="WCL2" s="11"/>
      <c r="WCM2" s="11"/>
      <c r="WCN2" s="11"/>
      <c r="WCO2" s="11"/>
      <c r="WCP2" s="11"/>
      <c r="WCQ2" s="11"/>
      <c r="WCR2" s="11"/>
      <c r="WCS2" s="11"/>
      <c r="WCT2" s="11"/>
      <c r="WCU2" s="11"/>
      <c r="WCV2" s="11"/>
      <c r="WCW2" s="11"/>
      <c r="WCX2" s="11"/>
      <c r="WCY2" s="11"/>
      <c r="WCZ2" s="11"/>
      <c r="WDA2" s="11"/>
      <c r="WDB2" s="11"/>
      <c r="WDC2" s="11"/>
      <c r="WDD2" s="11"/>
      <c r="WDE2" s="11"/>
      <c r="WDF2" s="11"/>
      <c r="WDG2" s="11"/>
      <c r="WDH2" s="11"/>
      <c r="WDI2" s="11"/>
      <c r="WDJ2" s="11"/>
      <c r="WDK2" s="11"/>
      <c r="WDL2" s="11"/>
      <c r="WDM2" s="11"/>
      <c r="WDN2" s="11"/>
      <c r="WDO2" s="11"/>
      <c r="WDP2" s="11"/>
      <c r="WDQ2" s="11"/>
      <c r="WDR2" s="11"/>
      <c r="WDS2" s="11"/>
      <c r="WDT2" s="11"/>
      <c r="WDU2" s="11"/>
      <c r="WDV2" s="11"/>
      <c r="WDW2" s="11"/>
      <c r="WDX2" s="11"/>
      <c r="WDY2" s="11"/>
      <c r="WDZ2" s="11"/>
      <c r="WEA2" s="11"/>
      <c r="WEB2" s="11"/>
      <c r="WEC2" s="11"/>
      <c r="WED2" s="11"/>
      <c r="WEE2" s="11"/>
      <c r="WEF2" s="11"/>
      <c r="WEG2" s="11"/>
      <c r="WEH2" s="11"/>
      <c r="WEI2" s="11"/>
      <c r="WEJ2" s="11"/>
      <c r="WEK2" s="11"/>
      <c r="WEL2" s="11"/>
      <c r="WEM2" s="11"/>
      <c r="WEN2" s="11"/>
      <c r="WEO2" s="11"/>
      <c r="WEP2" s="11"/>
      <c r="WEQ2" s="11"/>
      <c r="WER2" s="11"/>
      <c r="WES2" s="11"/>
      <c r="WET2" s="11"/>
      <c r="WEU2" s="11"/>
      <c r="WEV2" s="11"/>
      <c r="WEW2" s="11"/>
      <c r="WEX2" s="11"/>
      <c r="WEY2" s="11"/>
      <c r="WEZ2" s="11"/>
      <c r="WFA2" s="11"/>
      <c r="WFB2" s="11"/>
      <c r="WFC2" s="11"/>
      <c r="WFD2" s="11"/>
      <c r="WFE2" s="11"/>
      <c r="WFF2" s="11"/>
      <c r="WFG2" s="11"/>
      <c r="WFH2" s="11"/>
      <c r="WFI2" s="11"/>
      <c r="WFJ2" s="11"/>
      <c r="WFK2" s="11"/>
      <c r="WFL2" s="11"/>
      <c r="WFM2" s="11"/>
      <c r="WFN2" s="11"/>
      <c r="WFO2" s="11"/>
      <c r="WFP2" s="11"/>
      <c r="WFQ2" s="11"/>
      <c r="WFR2" s="11"/>
      <c r="WFS2" s="11"/>
      <c r="WFT2" s="11"/>
      <c r="WFU2" s="11"/>
      <c r="WFV2" s="11"/>
      <c r="WFW2" s="11"/>
      <c r="WFX2" s="11"/>
      <c r="WFY2" s="11"/>
      <c r="WFZ2" s="11"/>
      <c r="WGA2" s="11"/>
      <c r="WGB2" s="11"/>
      <c r="WGC2" s="11"/>
      <c r="WGD2" s="11"/>
      <c r="WGE2" s="11"/>
      <c r="WGF2" s="11"/>
      <c r="WGG2" s="11"/>
      <c r="WGH2" s="11"/>
      <c r="WGI2" s="11"/>
      <c r="WGJ2" s="11"/>
      <c r="WGK2" s="11"/>
      <c r="WGL2" s="11"/>
      <c r="WGM2" s="11"/>
      <c r="WGN2" s="11"/>
      <c r="WGO2" s="11"/>
      <c r="WGP2" s="11"/>
      <c r="WGQ2" s="11"/>
      <c r="WGR2" s="11"/>
      <c r="WGS2" s="11"/>
      <c r="WGT2" s="11"/>
      <c r="WGU2" s="11"/>
      <c r="WGV2" s="11"/>
      <c r="WGW2" s="11"/>
      <c r="WGX2" s="11"/>
      <c r="WGY2" s="11"/>
      <c r="WGZ2" s="11"/>
      <c r="WHA2" s="11"/>
      <c r="WHB2" s="11"/>
      <c r="WHC2" s="11"/>
      <c r="WHD2" s="11"/>
      <c r="WHE2" s="11"/>
      <c r="WHF2" s="11"/>
      <c r="WHG2" s="11"/>
      <c r="WHH2" s="11"/>
      <c r="WHI2" s="11"/>
      <c r="WHJ2" s="11"/>
      <c r="WHK2" s="11"/>
      <c r="WHL2" s="11"/>
      <c r="WHM2" s="11"/>
      <c r="WHN2" s="11"/>
      <c r="WHO2" s="11"/>
      <c r="WHP2" s="11"/>
      <c r="WHQ2" s="11"/>
      <c r="WHR2" s="11"/>
      <c r="WHS2" s="11"/>
      <c r="WHT2" s="11"/>
      <c r="WHU2" s="11"/>
      <c r="WHV2" s="11"/>
      <c r="WHW2" s="11"/>
      <c r="WHX2" s="11"/>
      <c r="WHY2" s="11"/>
      <c r="WHZ2" s="11"/>
      <c r="WIA2" s="11"/>
      <c r="WIB2" s="11"/>
      <c r="WIC2" s="11"/>
      <c r="WID2" s="11"/>
      <c r="WIE2" s="11"/>
      <c r="WIF2" s="11"/>
      <c r="WIG2" s="11"/>
      <c r="WIH2" s="11"/>
      <c r="WII2" s="11"/>
      <c r="WIJ2" s="11"/>
      <c r="WIK2" s="11"/>
      <c r="WIL2" s="11"/>
      <c r="WIM2" s="11"/>
      <c r="WIN2" s="11"/>
      <c r="WIO2" s="11"/>
      <c r="WIP2" s="11"/>
      <c r="WIQ2" s="11"/>
      <c r="WIR2" s="11"/>
      <c r="WIS2" s="11"/>
      <c r="WIT2" s="11"/>
      <c r="WIU2" s="11"/>
      <c r="WIV2" s="11"/>
      <c r="WIW2" s="11"/>
      <c r="WIX2" s="11"/>
      <c r="WIY2" s="11"/>
      <c r="WIZ2" s="11"/>
      <c r="WJA2" s="11"/>
      <c r="WJB2" s="11"/>
      <c r="WJC2" s="11"/>
      <c r="WJD2" s="11"/>
      <c r="WJE2" s="11"/>
      <c r="WJF2" s="11"/>
      <c r="WJG2" s="11"/>
      <c r="WJH2" s="11"/>
      <c r="WJI2" s="11"/>
      <c r="WJJ2" s="11"/>
      <c r="WJK2" s="11"/>
      <c r="WJL2" s="11"/>
      <c r="WJM2" s="11"/>
      <c r="WJN2" s="11"/>
      <c r="WJO2" s="11"/>
      <c r="WJP2" s="11"/>
      <c r="WJQ2" s="11"/>
      <c r="WJR2" s="11"/>
      <c r="WJS2" s="11"/>
      <c r="WJT2" s="11"/>
      <c r="WJU2" s="11"/>
      <c r="WJV2" s="11"/>
      <c r="WJW2" s="11"/>
      <c r="WJX2" s="11"/>
      <c r="WJY2" s="11"/>
      <c r="WJZ2" s="11"/>
      <c r="WKA2" s="11"/>
      <c r="WKB2" s="11"/>
      <c r="WKC2" s="11"/>
      <c r="WKD2" s="11"/>
      <c r="WKE2" s="11"/>
      <c r="WKF2" s="11"/>
      <c r="WKG2" s="11"/>
      <c r="WKH2" s="11"/>
      <c r="WKI2" s="11"/>
      <c r="WKJ2" s="11"/>
      <c r="WKK2" s="11"/>
      <c r="WKL2" s="11"/>
      <c r="WKM2" s="11"/>
      <c r="WKN2" s="11"/>
      <c r="WKO2" s="11"/>
      <c r="WKP2" s="11"/>
      <c r="WKQ2" s="11"/>
      <c r="WKR2" s="11"/>
      <c r="WKS2" s="11"/>
      <c r="WKT2" s="11"/>
      <c r="WKU2" s="11"/>
      <c r="WKV2" s="11"/>
      <c r="WKW2" s="11"/>
      <c r="WKX2" s="11"/>
      <c r="WKY2" s="11"/>
      <c r="WKZ2" s="11"/>
      <c r="WLA2" s="11"/>
      <c r="WLB2" s="11"/>
      <c r="WLC2" s="11"/>
      <c r="WLD2" s="11"/>
      <c r="WLE2" s="11"/>
      <c r="WLF2" s="11"/>
      <c r="WLG2" s="11"/>
      <c r="WLH2" s="11"/>
      <c r="WLI2" s="11"/>
      <c r="WLJ2" s="11"/>
      <c r="WLK2" s="11"/>
      <c r="WLL2" s="11"/>
      <c r="WLM2" s="11"/>
      <c r="WLN2" s="11"/>
      <c r="WLO2" s="11"/>
      <c r="WLP2" s="11"/>
      <c r="WLQ2" s="11"/>
      <c r="WLR2" s="11"/>
      <c r="WLS2" s="11"/>
      <c r="WLT2" s="11"/>
      <c r="WLU2" s="11"/>
      <c r="WLV2" s="11"/>
      <c r="WLW2" s="11"/>
      <c r="WLX2" s="11"/>
      <c r="WLY2" s="11"/>
      <c r="WLZ2" s="11"/>
      <c r="WMA2" s="11"/>
      <c r="WMB2" s="11"/>
      <c r="WMC2" s="11"/>
      <c r="WMD2" s="11"/>
      <c r="WME2" s="11"/>
      <c r="WMF2" s="11"/>
      <c r="WMG2" s="11"/>
      <c r="WMH2" s="11"/>
      <c r="WMI2" s="11"/>
      <c r="WMJ2" s="11"/>
      <c r="WMK2" s="11"/>
      <c r="WML2" s="11"/>
      <c r="WMM2" s="11"/>
      <c r="WMN2" s="11"/>
      <c r="WMO2" s="11"/>
      <c r="WMP2" s="11"/>
      <c r="WMQ2" s="11"/>
      <c r="WMR2" s="11"/>
      <c r="WMS2" s="11"/>
      <c r="WMT2" s="11"/>
      <c r="WMU2" s="11"/>
      <c r="WMV2" s="11"/>
      <c r="WMW2" s="11"/>
      <c r="WMX2" s="11"/>
      <c r="WMY2" s="11"/>
      <c r="WMZ2" s="11"/>
      <c r="WNA2" s="11"/>
      <c r="WNB2" s="11"/>
      <c r="WNC2" s="11"/>
      <c r="WND2" s="11"/>
      <c r="WNE2" s="11"/>
      <c r="WNF2" s="11"/>
      <c r="WNG2" s="11"/>
      <c r="WNH2" s="11"/>
      <c r="WNI2" s="11"/>
      <c r="WNJ2" s="11"/>
      <c r="WNK2" s="11"/>
      <c r="WNL2" s="11"/>
      <c r="WNM2" s="11"/>
      <c r="WNN2" s="11"/>
      <c r="WNO2" s="11"/>
      <c r="WNP2" s="11"/>
      <c r="WNQ2" s="11"/>
      <c r="WNR2" s="11"/>
      <c r="WNS2" s="11"/>
      <c r="WNT2" s="11"/>
      <c r="WNU2" s="11"/>
      <c r="WNV2" s="11"/>
      <c r="WNW2" s="11"/>
      <c r="WNX2" s="11"/>
      <c r="WNY2" s="11"/>
      <c r="WNZ2" s="11"/>
      <c r="WOA2" s="11"/>
      <c r="WOB2" s="11"/>
      <c r="WOC2" s="11"/>
      <c r="WOD2" s="11"/>
      <c r="WOE2" s="11"/>
      <c r="WOF2" s="11"/>
      <c r="WOG2" s="11"/>
      <c r="WOH2" s="11"/>
      <c r="WOI2" s="11"/>
      <c r="WOJ2" s="11"/>
      <c r="WOK2" s="11"/>
      <c r="WOL2" s="11"/>
      <c r="WOM2" s="11"/>
      <c r="WON2" s="11"/>
      <c r="WOO2" s="11"/>
      <c r="WOP2" s="11"/>
      <c r="WOQ2" s="11"/>
      <c r="WOR2" s="11"/>
      <c r="WOS2" s="11"/>
      <c r="WOT2" s="11"/>
      <c r="WOU2" s="11"/>
      <c r="WOV2" s="11"/>
      <c r="WOW2" s="11"/>
      <c r="WOX2" s="11"/>
      <c r="WOY2" s="11"/>
      <c r="WOZ2" s="11"/>
      <c r="WPA2" s="11"/>
      <c r="WPB2" s="11"/>
      <c r="WPC2" s="11"/>
      <c r="WPD2" s="11"/>
      <c r="WPE2" s="11"/>
      <c r="WPF2" s="11"/>
      <c r="WPG2" s="11"/>
      <c r="WPH2" s="11"/>
      <c r="WPI2" s="11"/>
      <c r="WPJ2" s="11"/>
      <c r="WPK2" s="11"/>
      <c r="WPL2" s="11"/>
      <c r="WPM2" s="11"/>
      <c r="WPN2" s="11"/>
      <c r="WPO2" s="11"/>
      <c r="WPP2" s="11"/>
      <c r="WPQ2" s="11"/>
      <c r="WPR2" s="11"/>
      <c r="WPS2" s="11"/>
      <c r="WPT2" s="11"/>
      <c r="WPU2" s="11"/>
      <c r="WPV2" s="11"/>
      <c r="WPW2" s="11"/>
      <c r="WPX2" s="11"/>
      <c r="WPY2" s="11"/>
      <c r="WPZ2" s="11"/>
      <c r="WQA2" s="11"/>
      <c r="WQB2" s="11"/>
      <c r="WQC2" s="11"/>
      <c r="WQD2" s="11"/>
      <c r="WQE2" s="11"/>
      <c r="WQF2" s="11"/>
      <c r="WQG2" s="11"/>
      <c r="WQH2" s="11"/>
      <c r="WQI2" s="11"/>
      <c r="WQJ2" s="11"/>
      <c r="WQK2" s="11"/>
      <c r="WQL2" s="11"/>
      <c r="WQM2" s="11"/>
      <c r="WQN2" s="11"/>
      <c r="WQO2" s="11"/>
      <c r="WQP2" s="11"/>
      <c r="WQQ2" s="11"/>
      <c r="WQR2" s="11"/>
      <c r="WQS2" s="11"/>
      <c r="WQT2" s="11"/>
      <c r="WQU2" s="11"/>
      <c r="WQV2" s="11"/>
      <c r="WQW2" s="11"/>
      <c r="WQX2" s="11"/>
      <c r="WQY2" s="11"/>
      <c r="WQZ2" s="11"/>
      <c r="WRA2" s="11"/>
      <c r="WRB2" s="11"/>
      <c r="WRC2" s="11"/>
      <c r="WRD2" s="11"/>
      <c r="WRE2" s="11"/>
      <c r="WRF2" s="11"/>
      <c r="WRG2" s="11"/>
      <c r="WRH2" s="11"/>
      <c r="WRI2" s="11"/>
      <c r="WRJ2" s="11"/>
      <c r="WRK2" s="11"/>
      <c r="WRL2" s="11"/>
      <c r="WRM2" s="11"/>
      <c r="WRN2" s="11"/>
      <c r="WRO2" s="11"/>
      <c r="WRP2" s="11"/>
      <c r="WRQ2" s="11"/>
      <c r="WRR2" s="11"/>
      <c r="WRS2" s="11"/>
      <c r="WRT2" s="11"/>
      <c r="WRU2" s="11"/>
      <c r="WRV2" s="11"/>
      <c r="WRW2" s="11"/>
      <c r="WRX2" s="11"/>
      <c r="WRY2" s="11"/>
      <c r="WRZ2" s="11"/>
      <c r="WSA2" s="11"/>
      <c r="WSB2" s="11"/>
      <c r="WSC2" s="11"/>
      <c r="WSD2" s="11"/>
      <c r="WSE2" s="11"/>
      <c r="WSF2" s="11"/>
      <c r="WSG2" s="11"/>
      <c r="WSH2" s="11"/>
      <c r="WSI2" s="11"/>
      <c r="WSJ2" s="11"/>
      <c r="WSK2" s="11"/>
      <c r="WSL2" s="11"/>
      <c r="WSM2" s="11"/>
      <c r="WSN2" s="11"/>
      <c r="WSO2" s="11"/>
      <c r="WSP2" s="11"/>
      <c r="WSQ2" s="11"/>
      <c r="WSR2" s="11"/>
      <c r="WSS2" s="11"/>
      <c r="WST2" s="11"/>
      <c r="WSU2" s="11"/>
      <c r="WSV2" s="11"/>
      <c r="WSW2" s="11"/>
      <c r="WSX2" s="11"/>
      <c r="WSY2" s="11"/>
      <c r="WSZ2" s="11"/>
      <c r="WTA2" s="11"/>
      <c r="WTB2" s="11"/>
      <c r="WTC2" s="11"/>
      <c r="WTD2" s="11"/>
      <c r="WTE2" s="11"/>
      <c r="WTF2" s="11"/>
      <c r="WTG2" s="11"/>
      <c r="WTH2" s="11"/>
      <c r="WTI2" s="11"/>
      <c r="WTJ2" s="11"/>
      <c r="WTK2" s="11"/>
      <c r="WTL2" s="11"/>
      <c r="WTM2" s="11"/>
      <c r="WTN2" s="11"/>
      <c r="WTO2" s="11"/>
      <c r="WTP2" s="11"/>
      <c r="WTQ2" s="11"/>
      <c r="WTR2" s="11"/>
      <c r="WTS2" s="11"/>
      <c r="WTT2" s="11"/>
      <c r="WTU2" s="11"/>
      <c r="WTV2" s="11"/>
      <c r="WTW2" s="11"/>
      <c r="WTX2" s="11"/>
      <c r="WTY2" s="11"/>
      <c r="WTZ2" s="11"/>
      <c r="WUA2" s="11"/>
      <c r="WUB2" s="11"/>
      <c r="WUC2" s="11"/>
      <c r="WUD2" s="11"/>
      <c r="WUE2" s="11"/>
      <c r="WUF2" s="11"/>
      <c r="WUG2" s="11"/>
      <c r="WUH2" s="11"/>
      <c r="WUI2" s="11"/>
      <c r="WUJ2" s="11"/>
      <c r="WUK2" s="11"/>
      <c r="WUL2" s="11"/>
      <c r="WUM2" s="11"/>
      <c r="WUN2" s="11"/>
      <c r="WUO2" s="11"/>
      <c r="WUP2" s="11"/>
      <c r="WUQ2" s="11"/>
      <c r="WUR2" s="11"/>
      <c r="WUS2" s="11"/>
      <c r="WUT2" s="11"/>
      <c r="WUU2" s="11"/>
      <c r="WUV2" s="11"/>
      <c r="WUW2" s="11"/>
      <c r="WUX2" s="11"/>
      <c r="WUY2" s="11"/>
      <c r="WUZ2" s="11"/>
      <c r="WVA2" s="11"/>
      <c r="WVB2" s="11"/>
      <c r="WVC2" s="11"/>
      <c r="WVD2" s="11"/>
      <c r="WVE2" s="11"/>
      <c r="WVF2" s="11"/>
      <c r="WVG2" s="11"/>
      <c r="WVH2" s="11"/>
      <c r="WVI2" s="11"/>
      <c r="WVJ2" s="11"/>
      <c r="WVK2" s="11"/>
      <c r="WVL2" s="11"/>
      <c r="WVM2" s="11"/>
      <c r="WVN2" s="11"/>
      <c r="WVO2" s="11"/>
      <c r="WVP2" s="11"/>
      <c r="WVQ2" s="11"/>
      <c r="WVR2" s="11"/>
      <c r="WVS2" s="11"/>
      <c r="WVT2" s="11"/>
      <c r="WVU2" s="11"/>
      <c r="WVV2" s="11"/>
      <c r="WVW2" s="11"/>
      <c r="WVX2" s="11"/>
      <c r="WVY2" s="11"/>
      <c r="WVZ2" s="11"/>
      <c r="WWA2" s="11"/>
      <c r="WWB2" s="11"/>
      <c r="WWC2" s="11"/>
      <c r="WWD2" s="11"/>
      <c r="WWE2" s="11"/>
      <c r="WWF2" s="11"/>
      <c r="WWG2" s="11"/>
      <c r="WWH2" s="11"/>
      <c r="WWI2" s="11"/>
      <c r="WWJ2" s="11"/>
      <c r="WWK2" s="11"/>
      <c r="WWL2" s="11"/>
      <c r="WWM2" s="11"/>
      <c r="WWN2" s="11"/>
      <c r="WWO2" s="11"/>
      <c r="WWP2" s="11"/>
      <c r="WWQ2" s="11"/>
      <c r="WWR2" s="11"/>
      <c r="WWS2" s="11"/>
      <c r="WWT2" s="11"/>
      <c r="WWU2" s="11"/>
      <c r="WWV2" s="11"/>
      <c r="WWW2" s="11"/>
      <c r="WWX2" s="11"/>
      <c r="WWY2" s="11"/>
      <c r="WWZ2" s="11"/>
      <c r="WXA2" s="11"/>
      <c r="WXB2" s="11"/>
      <c r="WXC2" s="11"/>
      <c r="WXD2" s="11"/>
      <c r="WXE2" s="11"/>
      <c r="WXF2" s="11"/>
      <c r="WXG2" s="11"/>
      <c r="WXH2" s="11"/>
      <c r="WXI2" s="11"/>
      <c r="WXJ2" s="11"/>
      <c r="WXK2" s="11"/>
      <c r="WXL2" s="11"/>
      <c r="WXM2" s="11"/>
      <c r="WXN2" s="11"/>
      <c r="WXO2" s="11"/>
      <c r="WXP2" s="11"/>
      <c r="WXQ2" s="11"/>
      <c r="WXR2" s="11"/>
      <c r="WXS2" s="11"/>
      <c r="WXT2" s="11"/>
      <c r="WXU2" s="11"/>
      <c r="WXV2" s="11"/>
      <c r="WXW2" s="11"/>
      <c r="WXX2" s="11"/>
      <c r="WXY2" s="11"/>
      <c r="WXZ2" s="11"/>
      <c r="WYA2" s="11"/>
      <c r="WYB2" s="11"/>
      <c r="WYC2" s="11"/>
      <c r="WYD2" s="11"/>
      <c r="WYE2" s="11"/>
      <c r="WYF2" s="11"/>
      <c r="WYG2" s="11"/>
      <c r="WYH2" s="11"/>
      <c r="WYI2" s="11"/>
      <c r="WYJ2" s="11"/>
      <c r="WYK2" s="11"/>
      <c r="WYL2" s="11"/>
      <c r="WYM2" s="11"/>
      <c r="WYN2" s="11"/>
      <c r="WYO2" s="11"/>
      <c r="WYP2" s="11"/>
      <c r="WYQ2" s="11"/>
      <c r="WYR2" s="11"/>
      <c r="WYS2" s="11"/>
      <c r="WYT2" s="11"/>
      <c r="WYU2" s="11"/>
      <c r="WYV2" s="11"/>
      <c r="WYW2" s="11"/>
      <c r="WYX2" s="11"/>
      <c r="WYY2" s="11"/>
      <c r="WYZ2" s="11"/>
      <c r="WZA2" s="11"/>
      <c r="WZB2" s="11"/>
      <c r="WZC2" s="11"/>
      <c r="WZD2" s="11"/>
      <c r="WZE2" s="11"/>
      <c r="WZF2" s="11"/>
      <c r="WZG2" s="11"/>
      <c r="WZH2" s="11"/>
      <c r="WZI2" s="11"/>
      <c r="WZJ2" s="11"/>
      <c r="WZK2" s="11"/>
      <c r="WZL2" s="11"/>
      <c r="WZM2" s="11"/>
      <c r="WZN2" s="11"/>
      <c r="WZO2" s="11"/>
      <c r="WZP2" s="11"/>
      <c r="WZQ2" s="11"/>
      <c r="WZR2" s="11"/>
      <c r="WZS2" s="11"/>
      <c r="WZT2" s="11"/>
      <c r="WZU2" s="11"/>
      <c r="WZV2" s="11"/>
      <c r="WZW2" s="11"/>
      <c r="WZX2" s="11"/>
      <c r="WZY2" s="11"/>
      <c r="WZZ2" s="11"/>
      <c r="XAA2" s="11"/>
      <c r="XAB2" s="11"/>
      <c r="XAC2" s="11"/>
      <c r="XAD2" s="11"/>
      <c r="XAE2" s="11"/>
      <c r="XAF2" s="11"/>
      <c r="XAG2" s="11"/>
      <c r="XAH2" s="11"/>
      <c r="XAI2" s="11"/>
      <c r="XAJ2" s="11"/>
      <c r="XAK2" s="11"/>
      <c r="XAL2" s="11"/>
      <c r="XAM2" s="11"/>
      <c r="XAN2" s="11"/>
      <c r="XAO2" s="11"/>
      <c r="XAP2" s="11"/>
      <c r="XAQ2" s="11"/>
      <c r="XAR2" s="11"/>
      <c r="XAS2" s="11"/>
      <c r="XAT2" s="11"/>
      <c r="XAU2" s="11"/>
      <c r="XAV2" s="11"/>
      <c r="XAW2" s="11"/>
      <c r="XAX2" s="11"/>
      <c r="XAY2" s="11"/>
      <c r="XAZ2" s="11"/>
      <c r="XBA2" s="11"/>
      <c r="XBB2" s="11"/>
      <c r="XBC2" s="11"/>
      <c r="XBD2" s="11"/>
      <c r="XBE2" s="11"/>
      <c r="XBF2" s="11"/>
      <c r="XBG2" s="11"/>
      <c r="XBH2" s="11"/>
      <c r="XBI2" s="11"/>
      <c r="XBJ2" s="11"/>
      <c r="XBK2" s="11"/>
      <c r="XBL2" s="11"/>
      <c r="XBM2" s="11"/>
      <c r="XBN2" s="11"/>
      <c r="XBO2" s="11"/>
      <c r="XBP2" s="11"/>
      <c r="XBQ2" s="11"/>
      <c r="XBR2" s="11"/>
      <c r="XBS2" s="11"/>
      <c r="XBT2" s="11"/>
      <c r="XBU2" s="11"/>
      <c r="XBV2" s="11"/>
      <c r="XBW2" s="11"/>
      <c r="XBX2" s="11"/>
      <c r="XBY2" s="11"/>
      <c r="XBZ2" s="11"/>
      <c r="XCA2" s="11"/>
      <c r="XCB2" s="11"/>
      <c r="XCC2" s="11"/>
      <c r="XCD2" s="11"/>
      <c r="XCE2" s="11"/>
      <c r="XCF2" s="11"/>
      <c r="XCG2" s="11"/>
      <c r="XCH2" s="11"/>
      <c r="XCI2" s="11"/>
      <c r="XCJ2" s="11"/>
      <c r="XCK2" s="11"/>
      <c r="XCL2" s="11"/>
      <c r="XCM2" s="11"/>
      <c r="XCN2" s="11"/>
      <c r="XCO2" s="11"/>
      <c r="XCP2" s="11"/>
      <c r="XCQ2" s="11"/>
      <c r="XCR2" s="11"/>
      <c r="XCS2" s="11"/>
      <c r="XCT2" s="11"/>
      <c r="XCU2" s="11"/>
      <c r="XCV2" s="11"/>
      <c r="XCW2" s="11"/>
      <c r="XCX2" s="11"/>
      <c r="XCY2" s="11"/>
      <c r="XCZ2" s="11"/>
      <c r="XDA2" s="11"/>
      <c r="XDB2" s="11"/>
      <c r="XDC2" s="11"/>
      <c r="XDD2" s="11"/>
      <c r="XDE2" s="11"/>
      <c r="XDF2" s="11"/>
      <c r="XDG2" s="11"/>
      <c r="XDH2" s="11"/>
      <c r="XDI2" s="11"/>
      <c r="XDJ2" s="11"/>
      <c r="XDK2" s="11"/>
      <c r="XDL2" s="11"/>
      <c r="XDM2" s="11"/>
      <c r="XDN2" s="11"/>
      <c r="XDO2" s="11"/>
      <c r="XDP2" s="11"/>
      <c r="XDQ2" s="11"/>
      <c r="XDR2" s="11"/>
      <c r="XDS2" s="11"/>
      <c r="XDT2" s="11"/>
      <c r="XDU2" s="11"/>
      <c r="XDV2" s="11"/>
      <c r="XDW2" s="11"/>
      <c r="XDX2" s="11"/>
      <c r="XDY2" s="11"/>
      <c r="XDZ2" s="11"/>
      <c r="XEA2" s="11"/>
      <c r="XEB2" s="11"/>
      <c r="XEC2" s="11"/>
      <c r="XED2" s="11"/>
      <c r="XEE2" s="11"/>
      <c r="XEF2" s="11"/>
      <c r="XEG2" s="11"/>
      <c r="XEH2" s="11"/>
      <c r="XEI2" s="11"/>
      <c r="XEJ2" s="11"/>
      <c r="XEK2" s="11"/>
      <c r="XEL2" s="11"/>
      <c r="XEM2" s="11"/>
      <c r="XEN2" s="11"/>
    </row>
    <row r="3" spans="1:16368" x14ac:dyDescent="0.2">
      <c r="A3" s="663" t="str">
        <f t="shared" ref="A3:A33" si="11">AB3</f>
        <v>WUBGR</v>
      </c>
      <c r="B3" s="4" t="str">
        <f t="shared" si="0"/>
        <v>blanc, bleu, noir, vert, rouge</v>
      </c>
      <c r="C3" s="89" t="str">
        <f t="shared" ref="C3:C66" si="12">H3&amp;", "&amp;J3&amp;"  ;  "&amp;P3&amp;", "&amp;R3</f>
        <v>structurer, intégrer  ;  réfréner ses envies, vivre dans la retenue</v>
      </c>
      <c r="D3" s="16" t="str">
        <f t="shared" ref="D3:D66" si="13">F3&amp;", "&amp;L3&amp;"  ;  "&amp;N3&amp;", "&amp;T3</f>
        <v>appartenir, administrer  ;  ne pas conquérir, se raisonner</v>
      </c>
      <c r="E3" s="1373" t="str">
        <f t="shared" ref="E3:E66" si="14">usrCode(U3)</f>
        <v>W</v>
      </c>
      <c r="F3" s="1098" t="str">
        <f t="shared" ref="F3:F66" si="15">VLOOKUP(E3,LibProfils,4,FALSE)</f>
        <v>appartenir</v>
      </c>
      <c r="G3" s="1373" t="str">
        <f t="shared" ref="G3:G66" si="16">usrCode(U3&amp;V3)</f>
        <v>WU</v>
      </c>
      <c r="H3" s="1099" t="str">
        <f t="shared" ref="H3:H66" si="17">VLOOKUP(G3,LibProfils,4,FALSE)</f>
        <v>structurer</v>
      </c>
      <c r="I3" s="1373" t="str">
        <f t="shared" ref="I3:I66" si="18">usrCode(U3&amp;W3)</f>
        <v>WB</v>
      </c>
      <c r="J3" s="1099" t="str">
        <f t="shared" si="3"/>
        <v>intégrer</v>
      </c>
      <c r="K3" s="1373" t="str">
        <f t="shared" ref="K3:K66" si="19">usrCode(U3&amp;V3&amp;W3)</f>
        <v>WUB</v>
      </c>
      <c r="L3" s="1098" t="str">
        <f t="shared" ref="L3:L66" si="20">VLOOKUP(K3,LibProfils,4,FALSE)</f>
        <v>administrer</v>
      </c>
      <c r="M3" s="1379" t="str">
        <f t="shared" ref="M3:M66" si="21">usrCode("/"&amp;W3&amp;"/"&amp;X3&amp;"/"&amp;Y3)</f>
        <v>/brg</v>
      </c>
      <c r="N3" s="1380" t="str">
        <f t="shared" si="5"/>
        <v>ne pas conquérir</v>
      </c>
      <c r="O3" s="1379" t="str">
        <f t="shared" ref="O3:O66" si="22">usrCode("/"&amp;W3&amp;"/"&amp;Y3)</f>
        <v>/br</v>
      </c>
      <c r="P3" s="1381" t="str">
        <f t="shared" si="6"/>
        <v>réfréner ses envies</v>
      </c>
      <c r="Q3" s="1379" t="str">
        <f t="shared" ref="Q3:Q66" si="23">usrCode("/"&amp;X3&amp;"/"&amp;Y3)</f>
        <v>/rg</v>
      </c>
      <c r="R3" s="1381" t="str">
        <f t="shared" si="7"/>
        <v>vivre dans la retenue</v>
      </c>
      <c r="S3" s="1379" t="str">
        <f t="shared" ref="S3:S66" si="24">usrCode("/"&amp;Y3)</f>
        <v>/r</v>
      </c>
      <c r="T3" s="1381" t="str">
        <f t="shared" ref="T3:T66" si="25">VLOOKUP(S3,LibProfils,4,FALSE)</f>
        <v>se raisonner</v>
      </c>
      <c r="U3" s="8" t="s">
        <v>0</v>
      </c>
      <c r="V3" s="6" t="s">
        <v>3</v>
      </c>
      <c r="W3" s="6" t="s">
        <v>2</v>
      </c>
      <c r="X3" s="6" t="s">
        <v>5</v>
      </c>
      <c r="Y3" s="6" t="s">
        <v>4</v>
      </c>
      <c r="Z3" s="211">
        <v>42984</v>
      </c>
      <c r="AA3" s="248">
        <f t="shared" ca="1" si="9"/>
        <v>763</v>
      </c>
      <c r="AB3" s="272" t="str">
        <f t="shared" si="10"/>
        <v>WUBGR</v>
      </c>
    </row>
    <row r="4" spans="1:16368" x14ac:dyDescent="0.2">
      <c r="A4" s="663" t="str">
        <f t="shared" si="11"/>
        <v>WURBG</v>
      </c>
      <c r="B4" s="4" t="str">
        <f t="shared" si="0"/>
        <v>blanc, bleu, rouge, noir, vert</v>
      </c>
      <c r="C4" s="89" t="str">
        <f t="shared" si="12"/>
        <v>structurer, s'engager  ;  vivre dans la retenue, réduire son empreinte</v>
      </c>
      <c r="D4" s="16" t="str">
        <f t="shared" si="13"/>
        <v>appartenir, améliorer  ;  ne pas conquérir, se contraindre</v>
      </c>
      <c r="E4" s="1373" t="str">
        <f t="shared" si="14"/>
        <v>W</v>
      </c>
      <c r="F4" s="1098" t="str">
        <f t="shared" si="15"/>
        <v>appartenir</v>
      </c>
      <c r="G4" s="1373" t="str">
        <f t="shared" si="16"/>
        <v>WU</v>
      </c>
      <c r="H4" s="1099" t="str">
        <f t="shared" si="17"/>
        <v>structurer</v>
      </c>
      <c r="I4" s="1373" t="str">
        <f t="shared" si="18"/>
        <v>RW</v>
      </c>
      <c r="J4" s="1099" t="str">
        <f t="shared" si="3"/>
        <v>s'engager</v>
      </c>
      <c r="K4" s="1373" t="str">
        <f t="shared" si="19"/>
        <v>URW</v>
      </c>
      <c r="L4" s="1098" t="str">
        <f t="shared" si="20"/>
        <v>améliorer</v>
      </c>
      <c r="M4" s="1379" t="str">
        <f t="shared" si="21"/>
        <v>/brg</v>
      </c>
      <c r="N4" s="1380" t="str">
        <f t="shared" si="5"/>
        <v>ne pas conquérir</v>
      </c>
      <c r="O4" s="1379" t="str">
        <f t="shared" si="22"/>
        <v>/rg</v>
      </c>
      <c r="P4" s="1381" t="str">
        <f t="shared" si="6"/>
        <v>vivre dans la retenue</v>
      </c>
      <c r="Q4" s="1379" t="str">
        <f t="shared" si="23"/>
        <v>/bg</v>
      </c>
      <c r="R4" s="1381" t="str">
        <f t="shared" si="7"/>
        <v>réduire son empreinte</v>
      </c>
      <c r="S4" s="1379" t="str">
        <f t="shared" si="24"/>
        <v>/g</v>
      </c>
      <c r="T4" s="1381" t="str">
        <f t="shared" si="25"/>
        <v>se contraindre</v>
      </c>
      <c r="U4" s="8" t="s">
        <v>0</v>
      </c>
      <c r="V4" s="6" t="s">
        <v>3</v>
      </c>
      <c r="W4" s="6" t="s">
        <v>4</v>
      </c>
      <c r="X4" s="6" t="s">
        <v>2</v>
      </c>
      <c r="Y4" s="6" t="s">
        <v>5</v>
      </c>
      <c r="Z4" s="211">
        <v>42984</v>
      </c>
      <c r="AA4" s="248">
        <f t="shared" ca="1" si="9"/>
        <v>763</v>
      </c>
      <c r="AB4" s="272" t="str">
        <f t="shared" si="10"/>
        <v>WURBG</v>
      </c>
    </row>
    <row r="5" spans="1:16368" x14ac:dyDescent="0.2">
      <c r="A5" s="663" t="str">
        <f t="shared" si="11"/>
        <v>WURGB</v>
      </c>
      <c r="B5" s="4" t="str">
        <f t="shared" si="0"/>
        <v>blanc, bleu, rouge, vert, noir</v>
      </c>
      <c r="C5" s="89" t="str">
        <f t="shared" si="12"/>
        <v>structurer, s'engager  ;  réfréner ses envies, réduire son empreinte</v>
      </c>
      <c r="D5" s="16" t="str">
        <f t="shared" si="13"/>
        <v>appartenir, améliorer  ;  ne pas conquérir, cohabiter</v>
      </c>
      <c r="E5" s="1373" t="str">
        <f t="shared" si="14"/>
        <v>W</v>
      </c>
      <c r="F5" s="1098" t="str">
        <f t="shared" si="15"/>
        <v>appartenir</v>
      </c>
      <c r="G5" s="1373" t="str">
        <f t="shared" si="16"/>
        <v>WU</v>
      </c>
      <c r="H5" s="1099" t="str">
        <f t="shared" si="17"/>
        <v>structurer</v>
      </c>
      <c r="I5" s="1373" t="str">
        <f t="shared" si="18"/>
        <v>RW</v>
      </c>
      <c r="J5" s="1099" t="str">
        <f t="shared" si="3"/>
        <v>s'engager</v>
      </c>
      <c r="K5" s="1373" t="str">
        <f t="shared" si="19"/>
        <v>URW</v>
      </c>
      <c r="L5" s="1098" t="str">
        <f t="shared" si="20"/>
        <v>améliorer</v>
      </c>
      <c r="M5" s="1379" t="str">
        <f t="shared" si="21"/>
        <v>/brg</v>
      </c>
      <c r="N5" s="1380" t="str">
        <f t="shared" si="5"/>
        <v>ne pas conquérir</v>
      </c>
      <c r="O5" s="1379" t="str">
        <f t="shared" si="22"/>
        <v>/br</v>
      </c>
      <c r="P5" s="1381" t="str">
        <f t="shared" si="6"/>
        <v>réfréner ses envies</v>
      </c>
      <c r="Q5" s="1379" t="str">
        <f t="shared" si="23"/>
        <v>/bg</v>
      </c>
      <c r="R5" s="1381" t="str">
        <f t="shared" si="7"/>
        <v>réduire son empreinte</v>
      </c>
      <c r="S5" s="1379" t="str">
        <f t="shared" si="24"/>
        <v>/b</v>
      </c>
      <c r="T5" s="1381" t="str">
        <f t="shared" si="25"/>
        <v>cohabiter</v>
      </c>
      <c r="U5" s="6" t="s">
        <v>0</v>
      </c>
      <c r="V5" s="8" t="s">
        <v>3</v>
      </c>
      <c r="W5" s="8" t="s">
        <v>4</v>
      </c>
      <c r="X5" s="8" t="s">
        <v>5</v>
      </c>
      <c r="Y5" s="8" t="s">
        <v>2</v>
      </c>
      <c r="Z5" s="211">
        <v>42984</v>
      </c>
      <c r="AA5" s="248">
        <f t="shared" ca="1" si="9"/>
        <v>763</v>
      </c>
      <c r="AB5" s="272" t="str">
        <f t="shared" si="10"/>
        <v>WURGB</v>
      </c>
    </row>
    <row r="6" spans="1:16368" x14ac:dyDescent="0.2">
      <c r="A6" s="663" t="str">
        <f t="shared" si="11"/>
        <v>WUGBR</v>
      </c>
      <c r="B6" s="4" t="str">
        <f t="shared" si="0"/>
        <v>blanc, bleu, vert, noir, rouge</v>
      </c>
      <c r="C6" s="89" t="str">
        <f t="shared" si="12"/>
        <v>structurer, s'entendre  ;  vivre dans la retenue, réfréner ses envies</v>
      </c>
      <c r="D6" s="16" t="str">
        <f t="shared" si="13"/>
        <v>appartenir, s'accorder  ;  ne pas conquérir, se raisonner</v>
      </c>
      <c r="E6" s="1373" t="str">
        <f t="shared" si="14"/>
        <v>W</v>
      </c>
      <c r="F6" s="1098" t="str">
        <f t="shared" si="15"/>
        <v>appartenir</v>
      </c>
      <c r="G6" s="1373" t="str">
        <f t="shared" si="16"/>
        <v>WU</v>
      </c>
      <c r="H6" s="1099" t="str">
        <f t="shared" si="17"/>
        <v>structurer</v>
      </c>
      <c r="I6" s="1373" t="str">
        <f t="shared" si="18"/>
        <v>GW</v>
      </c>
      <c r="J6" s="1099" t="str">
        <f t="shared" si="3"/>
        <v>s'entendre</v>
      </c>
      <c r="K6" s="1373" t="str">
        <f t="shared" si="19"/>
        <v>GWU</v>
      </c>
      <c r="L6" s="1098" t="str">
        <f t="shared" si="20"/>
        <v>s'accorder</v>
      </c>
      <c r="M6" s="1379" t="str">
        <f t="shared" si="21"/>
        <v>/brg</v>
      </c>
      <c r="N6" s="1380" t="str">
        <f t="shared" si="5"/>
        <v>ne pas conquérir</v>
      </c>
      <c r="O6" s="1379" t="str">
        <f t="shared" si="22"/>
        <v>/rg</v>
      </c>
      <c r="P6" s="1381" t="str">
        <f t="shared" si="6"/>
        <v>vivre dans la retenue</v>
      </c>
      <c r="Q6" s="1379" t="str">
        <f t="shared" si="23"/>
        <v>/br</v>
      </c>
      <c r="R6" s="1381" t="str">
        <f t="shared" si="7"/>
        <v>réfréner ses envies</v>
      </c>
      <c r="S6" s="1379" t="str">
        <f t="shared" si="24"/>
        <v>/r</v>
      </c>
      <c r="T6" s="1381" t="str">
        <f t="shared" si="25"/>
        <v>se raisonner</v>
      </c>
      <c r="U6" s="6" t="s">
        <v>0</v>
      </c>
      <c r="V6" s="8" t="s">
        <v>3</v>
      </c>
      <c r="W6" s="8" t="s">
        <v>5</v>
      </c>
      <c r="X6" s="8" t="s">
        <v>2</v>
      </c>
      <c r="Y6" s="8" t="s">
        <v>4</v>
      </c>
      <c r="Z6" s="211">
        <v>42984</v>
      </c>
      <c r="AA6" s="248">
        <f t="shared" ca="1" si="9"/>
        <v>763</v>
      </c>
      <c r="AB6" s="272" t="str">
        <f t="shared" si="10"/>
        <v>WUGBR</v>
      </c>
    </row>
    <row r="7" spans="1:16368" s="145" customFormat="1" x14ac:dyDescent="0.2">
      <c r="A7" s="664" t="str">
        <f t="shared" si="11"/>
        <v>WUGRB</v>
      </c>
      <c r="B7" s="12" t="str">
        <f t="shared" si="0"/>
        <v>blanc, bleu, vert, rouge, noir</v>
      </c>
      <c r="C7" s="80" t="str">
        <f t="shared" si="12"/>
        <v>structurer, s'entendre  ;  réduire son empreinte, réfréner ses envies</v>
      </c>
      <c r="D7" s="22" t="str">
        <f t="shared" si="13"/>
        <v>appartenir, s'accorder  ;  ne pas conquérir, cohabiter</v>
      </c>
      <c r="E7" s="1374" t="str">
        <f t="shared" si="14"/>
        <v>W</v>
      </c>
      <c r="F7" s="1375" t="str">
        <f t="shared" si="15"/>
        <v>appartenir</v>
      </c>
      <c r="G7" s="1374" t="str">
        <f t="shared" si="16"/>
        <v>WU</v>
      </c>
      <c r="H7" s="1100" t="str">
        <f t="shared" si="17"/>
        <v>structurer</v>
      </c>
      <c r="I7" s="1374" t="str">
        <f t="shared" si="18"/>
        <v>GW</v>
      </c>
      <c r="J7" s="1100" t="str">
        <f t="shared" si="3"/>
        <v>s'entendre</v>
      </c>
      <c r="K7" s="1374" t="str">
        <f t="shared" si="19"/>
        <v>GWU</v>
      </c>
      <c r="L7" s="1375" t="str">
        <f t="shared" si="20"/>
        <v>s'accorder</v>
      </c>
      <c r="M7" s="1382" t="str">
        <f t="shared" si="21"/>
        <v>/brg</v>
      </c>
      <c r="N7" s="1383" t="str">
        <f t="shared" si="5"/>
        <v>ne pas conquérir</v>
      </c>
      <c r="O7" s="1382" t="str">
        <f t="shared" si="22"/>
        <v>/bg</v>
      </c>
      <c r="P7" s="1384" t="str">
        <f t="shared" si="6"/>
        <v>réduire son empreinte</v>
      </c>
      <c r="Q7" s="1382" t="str">
        <f t="shared" si="23"/>
        <v>/br</v>
      </c>
      <c r="R7" s="1384" t="str">
        <f t="shared" si="7"/>
        <v>réfréner ses envies</v>
      </c>
      <c r="S7" s="1382" t="str">
        <f t="shared" si="24"/>
        <v>/b</v>
      </c>
      <c r="T7" s="1384" t="str">
        <f t="shared" si="25"/>
        <v>cohabiter</v>
      </c>
      <c r="U7" s="21" t="s">
        <v>0</v>
      </c>
      <c r="V7" s="17" t="s">
        <v>3</v>
      </c>
      <c r="W7" s="17" t="s">
        <v>5</v>
      </c>
      <c r="X7" s="17" t="s">
        <v>4</v>
      </c>
      <c r="Y7" s="17" t="s">
        <v>2</v>
      </c>
      <c r="Z7" s="212">
        <v>42984</v>
      </c>
      <c r="AA7" s="249">
        <f t="shared" ca="1" si="9"/>
        <v>763</v>
      </c>
      <c r="AB7" s="273" t="str">
        <f t="shared" si="10"/>
        <v>WUGRB</v>
      </c>
    </row>
    <row r="8" spans="1:16368" x14ac:dyDescent="0.2">
      <c r="A8" s="663" t="str">
        <f t="shared" si="11"/>
        <v>WBURG</v>
      </c>
      <c r="B8" s="4" t="str">
        <f t="shared" si="0"/>
        <v>blanc, noir, bleu, rouge, vert</v>
      </c>
      <c r="C8" s="89" t="str">
        <f t="shared" si="12"/>
        <v>intégrer, structurer  ;  pressurer au besoin, vivre dans la retenue</v>
      </c>
      <c r="D8" s="16" t="str">
        <f t="shared" si="13"/>
        <v>appartenir, administrer  ;  ne pas s'aventurer, se contraindre</v>
      </c>
      <c r="E8" s="1373" t="str">
        <f t="shared" si="14"/>
        <v>W</v>
      </c>
      <c r="F8" s="1098" t="str">
        <f t="shared" si="15"/>
        <v>appartenir</v>
      </c>
      <c r="G8" s="1373" t="str">
        <f t="shared" si="16"/>
        <v>WB</v>
      </c>
      <c r="H8" s="1099" t="str">
        <f t="shared" si="17"/>
        <v>intégrer</v>
      </c>
      <c r="I8" s="1373" t="str">
        <f t="shared" si="18"/>
        <v>WU</v>
      </c>
      <c r="J8" s="1099" t="str">
        <f t="shared" si="3"/>
        <v>structurer</v>
      </c>
      <c r="K8" s="1373" t="str">
        <f t="shared" si="19"/>
        <v>WUB</v>
      </c>
      <c r="L8" s="1098" t="str">
        <f t="shared" si="20"/>
        <v>administrer</v>
      </c>
      <c r="M8" s="1379" t="str">
        <f t="shared" si="21"/>
        <v>/gur</v>
      </c>
      <c r="N8" s="1380" t="str">
        <f t="shared" si="5"/>
        <v>ne pas s'aventurer</v>
      </c>
      <c r="O8" s="1379" t="str">
        <f t="shared" si="22"/>
        <v>/gu</v>
      </c>
      <c r="P8" s="1381" t="str">
        <f t="shared" si="6"/>
        <v>pressurer au besoin</v>
      </c>
      <c r="Q8" s="1379" t="str">
        <f t="shared" si="23"/>
        <v>/rg</v>
      </c>
      <c r="R8" s="1381" t="str">
        <f t="shared" si="7"/>
        <v>vivre dans la retenue</v>
      </c>
      <c r="S8" s="1379" t="str">
        <f t="shared" si="24"/>
        <v>/g</v>
      </c>
      <c r="T8" s="1381" t="str">
        <f t="shared" si="25"/>
        <v>se contraindre</v>
      </c>
      <c r="U8" s="6" t="s">
        <v>0</v>
      </c>
      <c r="V8" s="8" t="s">
        <v>2</v>
      </c>
      <c r="W8" s="8" t="s">
        <v>3</v>
      </c>
      <c r="X8" s="8" t="s">
        <v>4</v>
      </c>
      <c r="Y8" s="8" t="s">
        <v>5</v>
      </c>
      <c r="Z8" s="211">
        <v>42984</v>
      </c>
      <c r="AA8" s="248">
        <f t="shared" ca="1" si="9"/>
        <v>763</v>
      </c>
      <c r="AB8" s="272" t="str">
        <f t="shared" si="10"/>
        <v>WBURG</v>
      </c>
    </row>
    <row r="9" spans="1:16368" x14ac:dyDescent="0.2">
      <c r="A9" s="663" t="str">
        <f t="shared" si="11"/>
        <v>WBUGR</v>
      </c>
      <c r="B9" s="4" t="str">
        <f t="shared" si="0"/>
        <v>blanc, noir, bleu, vert, rouge</v>
      </c>
      <c r="C9" s="89" t="str">
        <f t="shared" si="12"/>
        <v>intégrer, structurer  ;  appliquer les recettes, vivre dans la retenue</v>
      </c>
      <c r="D9" s="16" t="str">
        <f t="shared" si="13"/>
        <v>appartenir, administrer  ;  ne pas s'aventurer, se raisonner</v>
      </c>
      <c r="E9" s="1373" t="str">
        <f t="shared" si="14"/>
        <v>W</v>
      </c>
      <c r="F9" s="1098" t="str">
        <f t="shared" si="15"/>
        <v>appartenir</v>
      </c>
      <c r="G9" s="1373" t="str">
        <f t="shared" si="16"/>
        <v>WB</v>
      </c>
      <c r="H9" s="1099" t="str">
        <f t="shared" si="17"/>
        <v>intégrer</v>
      </c>
      <c r="I9" s="1373" t="str">
        <f t="shared" si="18"/>
        <v>WU</v>
      </c>
      <c r="J9" s="1099" t="str">
        <f t="shared" si="3"/>
        <v>structurer</v>
      </c>
      <c r="K9" s="1373" t="str">
        <f t="shared" si="19"/>
        <v>WUB</v>
      </c>
      <c r="L9" s="1098" t="str">
        <f t="shared" si="20"/>
        <v>administrer</v>
      </c>
      <c r="M9" s="1379" t="str">
        <f t="shared" si="21"/>
        <v>/gur</v>
      </c>
      <c r="N9" s="1380" t="str">
        <f t="shared" si="5"/>
        <v>ne pas s'aventurer</v>
      </c>
      <c r="O9" s="1379" t="str">
        <f t="shared" si="22"/>
        <v>/ur</v>
      </c>
      <c r="P9" s="1381" t="str">
        <f t="shared" si="6"/>
        <v>appliquer les recettes</v>
      </c>
      <c r="Q9" s="1379" t="str">
        <f t="shared" si="23"/>
        <v>/rg</v>
      </c>
      <c r="R9" s="1381" t="str">
        <f t="shared" si="7"/>
        <v>vivre dans la retenue</v>
      </c>
      <c r="S9" s="1379" t="str">
        <f t="shared" si="24"/>
        <v>/r</v>
      </c>
      <c r="T9" s="1381" t="str">
        <f t="shared" si="25"/>
        <v>se raisonner</v>
      </c>
      <c r="U9" s="6" t="s">
        <v>0</v>
      </c>
      <c r="V9" s="8" t="s">
        <v>2</v>
      </c>
      <c r="W9" s="8" t="s">
        <v>3</v>
      </c>
      <c r="X9" s="8" t="s">
        <v>5</v>
      </c>
      <c r="Y9" s="8" t="s">
        <v>4</v>
      </c>
      <c r="Z9" s="211">
        <v>42984</v>
      </c>
      <c r="AA9" s="248">
        <f t="shared" ca="1" si="9"/>
        <v>763</v>
      </c>
      <c r="AB9" s="272" t="str">
        <f t="shared" si="10"/>
        <v>WBUGR</v>
      </c>
    </row>
    <row r="10" spans="1:16368" x14ac:dyDescent="0.2">
      <c r="A10" s="663" t="str">
        <f t="shared" si="11"/>
        <v>WBRUG</v>
      </c>
      <c r="B10" s="4" t="str">
        <f t="shared" si="0"/>
        <v>blanc, noir, rouge, bleu, vert</v>
      </c>
      <c r="C10" s="89" t="str">
        <f t="shared" si="12"/>
        <v>intégrer, s'engager  ;  vivre dans la retenue, pressurer au besoin</v>
      </c>
      <c r="D10" s="16" t="str">
        <f t="shared" si="13"/>
        <v>appartenir, diriger  ;  ne pas s'aventurer, se contraindre</v>
      </c>
      <c r="E10" s="1373" t="str">
        <f t="shared" si="14"/>
        <v>W</v>
      </c>
      <c r="F10" s="1098" t="str">
        <f t="shared" si="15"/>
        <v>appartenir</v>
      </c>
      <c r="G10" s="1373" t="str">
        <f t="shared" si="16"/>
        <v>WB</v>
      </c>
      <c r="H10" s="1099" t="str">
        <f t="shared" si="17"/>
        <v>intégrer</v>
      </c>
      <c r="I10" s="1373" t="str">
        <f t="shared" si="18"/>
        <v>RW</v>
      </c>
      <c r="J10" s="1099" t="str">
        <f t="shared" si="3"/>
        <v>s'engager</v>
      </c>
      <c r="K10" s="1373" t="str">
        <f t="shared" si="19"/>
        <v>RWB</v>
      </c>
      <c r="L10" s="1098" t="str">
        <f t="shared" si="20"/>
        <v>diriger</v>
      </c>
      <c r="M10" s="1379" t="str">
        <f t="shared" si="21"/>
        <v>/gur</v>
      </c>
      <c r="N10" s="1380" t="str">
        <f t="shared" si="5"/>
        <v>ne pas s'aventurer</v>
      </c>
      <c r="O10" s="1379" t="str">
        <f t="shared" si="22"/>
        <v>/rg</v>
      </c>
      <c r="P10" s="1381" t="str">
        <f t="shared" si="6"/>
        <v>vivre dans la retenue</v>
      </c>
      <c r="Q10" s="1379" t="str">
        <f t="shared" si="23"/>
        <v>/gu</v>
      </c>
      <c r="R10" s="1381" t="str">
        <f t="shared" si="7"/>
        <v>pressurer au besoin</v>
      </c>
      <c r="S10" s="1379" t="str">
        <f t="shared" si="24"/>
        <v>/g</v>
      </c>
      <c r="T10" s="1381" t="str">
        <f t="shared" si="25"/>
        <v>se contraindre</v>
      </c>
      <c r="U10" s="6" t="s">
        <v>0</v>
      </c>
      <c r="V10" s="8" t="s">
        <v>2</v>
      </c>
      <c r="W10" s="8" t="s">
        <v>4</v>
      </c>
      <c r="X10" s="8" t="s">
        <v>3</v>
      </c>
      <c r="Y10" s="8" t="s">
        <v>5</v>
      </c>
      <c r="Z10" s="211">
        <v>42984</v>
      </c>
      <c r="AA10" s="248">
        <f t="shared" ca="1" si="9"/>
        <v>763</v>
      </c>
      <c r="AB10" s="272" t="str">
        <f t="shared" si="10"/>
        <v>WBRUG</v>
      </c>
    </row>
    <row r="11" spans="1:16368" x14ac:dyDescent="0.2">
      <c r="A11" s="663" t="str">
        <f t="shared" si="11"/>
        <v>WBRGU</v>
      </c>
      <c r="B11" s="4" t="str">
        <f t="shared" si="0"/>
        <v>blanc, noir, rouge, vert, bleu</v>
      </c>
      <c r="C11" s="89" t="str">
        <f t="shared" si="12"/>
        <v>intégrer, s'engager  ;  appliquer les recettes, pressurer au besoin</v>
      </c>
      <c r="D11" s="16" t="str">
        <f t="shared" si="13"/>
        <v>appartenir, diriger  ;  ne pas s'aventurer, être</v>
      </c>
      <c r="E11" s="1373" t="str">
        <f t="shared" si="14"/>
        <v>W</v>
      </c>
      <c r="F11" s="1098" t="str">
        <f t="shared" si="15"/>
        <v>appartenir</v>
      </c>
      <c r="G11" s="1373" t="str">
        <f t="shared" si="16"/>
        <v>WB</v>
      </c>
      <c r="H11" s="1099" t="str">
        <f t="shared" si="17"/>
        <v>intégrer</v>
      </c>
      <c r="I11" s="1373" t="str">
        <f t="shared" si="18"/>
        <v>RW</v>
      </c>
      <c r="J11" s="1099" t="str">
        <f t="shared" si="3"/>
        <v>s'engager</v>
      </c>
      <c r="K11" s="1373" t="str">
        <f t="shared" si="19"/>
        <v>RWB</v>
      </c>
      <c r="L11" s="1098" t="str">
        <f t="shared" si="20"/>
        <v>diriger</v>
      </c>
      <c r="M11" s="1379" t="str">
        <f t="shared" si="21"/>
        <v>/gur</v>
      </c>
      <c r="N11" s="1380" t="str">
        <f t="shared" si="5"/>
        <v>ne pas s'aventurer</v>
      </c>
      <c r="O11" s="1379" t="str">
        <f t="shared" si="22"/>
        <v>/ur</v>
      </c>
      <c r="P11" s="1381" t="str">
        <f t="shared" si="6"/>
        <v>appliquer les recettes</v>
      </c>
      <c r="Q11" s="1379" t="str">
        <f t="shared" si="23"/>
        <v>/gu</v>
      </c>
      <c r="R11" s="1381" t="str">
        <f t="shared" si="7"/>
        <v>pressurer au besoin</v>
      </c>
      <c r="S11" s="1379" t="str">
        <f t="shared" si="24"/>
        <v>/u</v>
      </c>
      <c r="T11" s="1381" t="str">
        <f t="shared" si="25"/>
        <v>être</v>
      </c>
      <c r="U11" s="6" t="s">
        <v>0</v>
      </c>
      <c r="V11" s="8" t="s">
        <v>2</v>
      </c>
      <c r="W11" s="8" t="s">
        <v>4</v>
      </c>
      <c r="X11" s="8" t="s">
        <v>5</v>
      </c>
      <c r="Y11" s="8" t="s">
        <v>3</v>
      </c>
      <c r="Z11" s="211">
        <v>42984</v>
      </c>
      <c r="AA11" s="248">
        <f t="shared" ca="1" si="9"/>
        <v>763</v>
      </c>
      <c r="AB11" s="272" t="str">
        <f t="shared" si="10"/>
        <v>WBRGU</v>
      </c>
    </row>
    <row r="12" spans="1:16368" x14ac:dyDescent="0.2">
      <c r="A12" s="663" t="str">
        <f t="shared" si="11"/>
        <v>WBGUR</v>
      </c>
      <c r="B12" s="4" t="str">
        <f t="shared" si="0"/>
        <v>blanc, noir, vert, bleu, rouge</v>
      </c>
      <c r="C12" s="89" t="str">
        <f t="shared" si="12"/>
        <v>intégrer, s'entendre  ;  vivre dans la retenue, appliquer les recettes</v>
      </c>
      <c r="D12" s="16" t="str">
        <f t="shared" si="13"/>
        <v>appartenir, s'intégrer  ;  ne pas s'aventurer, se raisonner</v>
      </c>
      <c r="E12" s="1373" t="str">
        <f t="shared" si="14"/>
        <v>W</v>
      </c>
      <c r="F12" s="1098" t="str">
        <f t="shared" si="15"/>
        <v>appartenir</v>
      </c>
      <c r="G12" s="1373" t="str">
        <f t="shared" si="16"/>
        <v>WB</v>
      </c>
      <c r="H12" s="1099" t="str">
        <f t="shared" si="17"/>
        <v>intégrer</v>
      </c>
      <c r="I12" s="1373" t="str">
        <f t="shared" si="18"/>
        <v>GW</v>
      </c>
      <c r="J12" s="1099" t="str">
        <f t="shared" si="3"/>
        <v>s'entendre</v>
      </c>
      <c r="K12" s="1373" t="str">
        <f t="shared" si="19"/>
        <v>WBG</v>
      </c>
      <c r="L12" s="1098" t="str">
        <f t="shared" si="20"/>
        <v>s'intégrer</v>
      </c>
      <c r="M12" s="1379" t="str">
        <f t="shared" si="21"/>
        <v>/gur</v>
      </c>
      <c r="N12" s="1380" t="str">
        <f t="shared" si="5"/>
        <v>ne pas s'aventurer</v>
      </c>
      <c r="O12" s="1379" t="str">
        <f t="shared" si="22"/>
        <v>/rg</v>
      </c>
      <c r="P12" s="1381" t="str">
        <f t="shared" si="6"/>
        <v>vivre dans la retenue</v>
      </c>
      <c r="Q12" s="1379" t="str">
        <f t="shared" si="23"/>
        <v>/ur</v>
      </c>
      <c r="R12" s="1381" t="str">
        <f t="shared" si="7"/>
        <v>appliquer les recettes</v>
      </c>
      <c r="S12" s="1379" t="str">
        <f t="shared" si="24"/>
        <v>/r</v>
      </c>
      <c r="T12" s="1381" t="str">
        <f t="shared" si="25"/>
        <v>se raisonner</v>
      </c>
      <c r="U12" s="6" t="s">
        <v>0</v>
      </c>
      <c r="V12" s="8" t="s">
        <v>2</v>
      </c>
      <c r="W12" s="8" t="s">
        <v>5</v>
      </c>
      <c r="X12" s="8" t="s">
        <v>3</v>
      </c>
      <c r="Y12" s="8" t="s">
        <v>4</v>
      </c>
      <c r="Z12" s="211">
        <v>42984</v>
      </c>
      <c r="AA12" s="248">
        <f t="shared" ca="1" si="9"/>
        <v>763</v>
      </c>
      <c r="AB12" s="272" t="str">
        <f t="shared" si="10"/>
        <v>WBGUR</v>
      </c>
    </row>
    <row r="13" spans="1:16368" s="145" customFormat="1" x14ac:dyDescent="0.2">
      <c r="A13" s="664" t="str">
        <f t="shared" si="11"/>
        <v>WBGRU</v>
      </c>
      <c r="B13" s="12" t="str">
        <f t="shared" si="0"/>
        <v>blanc, noir, vert, rouge, bleu</v>
      </c>
      <c r="C13" s="80" t="str">
        <f t="shared" si="12"/>
        <v>intégrer, s'entendre  ;  pressurer au besoin, appliquer les recettes</v>
      </c>
      <c r="D13" s="22" t="str">
        <f t="shared" si="13"/>
        <v>appartenir, s'intégrer  ;  ne pas s'aventurer, être</v>
      </c>
      <c r="E13" s="1374" t="str">
        <f t="shared" si="14"/>
        <v>W</v>
      </c>
      <c r="F13" s="1375" t="str">
        <f t="shared" si="15"/>
        <v>appartenir</v>
      </c>
      <c r="G13" s="1374" t="str">
        <f t="shared" si="16"/>
        <v>WB</v>
      </c>
      <c r="H13" s="1100" t="str">
        <f t="shared" si="17"/>
        <v>intégrer</v>
      </c>
      <c r="I13" s="1374" t="str">
        <f t="shared" si="18"/>
        <v>GW</v>
      </c>
      <c r="J13" s="1100" t="str">
        <f t="shared" si="3"/>
        <v>s'entendre</v>
      </c>
      <c r="K13" s="1374" t="str">
        <f t="shared" si="19"/>
        <v>WBG</v>
      </c>
      <c r="L13" s="1375" t="str">
        <f t="shared" si="20"/>
        <v>s'intégrer</v>
      </c>
      <c r="M13" s="1382" t="str">
        <f t="shared" si="21"/>
        <v>/gur</v>
      </c>
      <c r="N13" s="1383" t="str">
        <f t="shared" si="5"/>
        <v>ne pas s'aventurer</v>
      </c>
      <c r="O13" s="1382" t="str">
        <f t="shared" si="22"/>
        <v>/gu</v>
      </c>
      <c r="P13" s="1384" t="str">
        <f t="shared" si="6"/>
        <v>pressurer au besoin</v>
      </c>
      <c r="Q13" s="1382" t="str">
        <f t="shared" si="23"/>
        <v>/ur</v>
      </c>
      <c r="R13" s="1384" t="str">
        <f t="shared" si="7"/>
        <v>appliquer les recettes</v>
      </c>
      <c r="S13" s="1382" t="str">
        <f t="shared" si="24"/>
        <v>/u</v>
      </c>
      <c r="T13" s="1384" t="str">
        <f t="shared" si="25"/>
        <v>être</v>
      </c>
      <c r="U13" s="21" t="s">
        <v>0</v>
      </c>
      <c r="V13" s="17" t="s">
        <v>2</v>
      </c>
      <c r="W13" s="17" t="s">
        <v>5</v>
      </c>
      <c r="X13" s="17" t="s">
        <v>4</v>
      </c>
      <c r="Y13" s="17" t="s">
        <v>3</v>
      </c>
      <c r="Z13" s="212">
        <v>42984</v>
      </c>
      <c r="AA13" s="249">
        <f t="shared" ca="1" si="9"/>
        <v>763</v>
      </c>
      <c r="AB13" s="273" t="str">
        <f t="shared" si="10"/>
        <v>WBGRU</v>
      </c>
    </row>
    <row r="14" spans="1:16368" x14ac:dyDescent="0.2">
      <c r="A14" s="663" t="str">
        <f t="shared" si="11"/>
        <v>WRUBG</v>
      </c>
      <c r="B14" s="4" t="str">
        <f t="shared" si="0"/>
        <v>blanc, rouge, bleu, noir, vert</v>
      </c>
      <c r="C14" s="89" t="str">
        <f t="shared" si="12"/>
        <v>s'engager, structurer  ;  pressurer au besoin, réduire son empreinte</v>
      </c>
      <c r="D14" s="16" t="str">
        <f t="shared" si="13"/>
        <v>appartenir, améliorer  ;  ne pas maîtriser, se contraindre</v>
      </c>
      <c r="E14" s="1373" t="str">
        <f t="shared" si="14"/>
        <v>W</v>
      </c>
      <c r="F14" s="1098" t="str">
        <f t="shared" si="15"/>
        <v>appartenir</v>
      </c>
      <c r="G14" s="1373" t="str">
        <f t="shared" si="16"/>
        <v>RW</v>
      </c>
      <c r="H14" s="1099" t="str">
        <f t="shared" si="17"/>
        <v>s'engager</v>
      </c>
      <c r="I14" s="1373" t="str">
        <f t="shared" si="18"/>
        <v>WU</v>
      </c>
      <c r="J14" s="1099" t="str">
        <f t="shared" si="3"/>
        <v>structurer</v>
      </c>
      <c r="K14" s="1373" t="str">
        <f t="shared" si="19"/>
        <v>URW</v>
      </c>
      <c r="L14" s="1098" t="str">
        <f t="shared" si="20"/>
        <v>améliorer</v>
      </c>
      <c r="M14" s="1379" t="str">
        <f t="shared" si="21"/>
        <v>/bgu</v>
      </c>
      <c r="N14" s="1380" t="str">
        <f t="shared" si="5"/>
        <v>ne pas maîtriser</v>
      </c>
      <c r="O14" s="1379" t="str">
        <f t="shared" si="22"/>
        <v>/gu</v>
      </c>
      <c r="P14" s="1381" t="str">
        <f t="shared" si="6"/>
        <v>pressurer au besoin</v>
      </c>
      <c r="Q14" s="1379" t="str">
        <f t="shared" si="23"/>
        <v>/bg</v>
      </c>
      <c r="R14" s="1381" t="str">
        <f t="shared" si="7"/>
        <v>réduire son empreinte</v>
      </c>
      <c r="S14" s="1379" t="str">
        <f t="shared" si="24"/>
        <v>/g</v>
      </c>
      <c r="T14" s="1381" t="str">
        <f t="shared" si="25"/>
        <v>se contraindre</v>
      </c>
      <c r="U14" s="6" t="s">
        <v>0</v>
      </c>
      <c r="V14" s="8" t="s">
        <v>4</v>
      </c>
      <c r="W14" s="8" t="s">
        <v>3</v>
      </c>
      <c r="X14" s="8" t="s">
        <v>2</v>
      </c>
      <c r="Y14" s="8" t="s">
        <v>5</v>
      </c>
      <c r="Z14" s="211">
        <v>42984</v>
      </c>
      <c r="AA14" s="248">
        <f t="shared" ca="1" si="9"/>
        <v>763</v>
      </c>
      <c r="AB14" s="272" t="str">
        <f t="shared" si="10"/>
        <v>WRUBG</v>
      </c>
    </row>
    <row r="15" spans="1:16368" x14ac:dyDescent="0.2">
      <c r="A15" s="663" t="str">
        <f t="shared" si="11"/>
        <v>WRUGB</v>
      </c>
      <c r="B15" s="4" t="str">
        <f t="shared" si="0"/>
        <v>blanc, rouge, bleu, vert, noir</v>
      </c>
      <c r="C15" s="89" t="str">
        <f t="shared" si="12"/>
        <v>s'engager, structurer  ;  vivre dans la candeur, réduire son empreinte</v>
      </c>
      <c r="D15" s="16" t="str">
        <f t="shared" si="13"/>
        <v>appartenir, améliorer  ;  ne pas maîtriser, cohabiter</v>
      </c>
      <c r="E15" s="1373" t="str">
        <f t="shared" si="14"/>
        <v>W</v>
      </c>
      <c r="F15" s="1098" t="str">
        <f t="shared" si="15"/>
        <v>appartenir</v>
      </c>
      <c r="G15" s="1373" t="str">
        <f t="shared" si="16"/>
        <v>RW</v>
      </c>
      <c r="H15" s="1099" t="str">
        <f t="shared" si="17"/>
        <v>s'engager</v>
      </c>
      <c r="I15" s="1373" t="str">
        <f t="shared" si="18"/>
        <v>WU</v>
      </c>
      <c r="J15" s="1099" t="str">
        <f t="shared" si="3"/>
        <v>structurer</v>
      </c>
      <c r="K15" s="1373" t="str">
        <f t="shared" si="19"/>
        <v>URW</v>
      </c>
      <c r="L15" s="1098" t="str">
        <f t="shared" si="20"/>
        <v>améliorer</v>
      </c>
      <c r="M15" s="1379" t="str">
        <f t="shared" si="21"/>
        <v>/bgu</v>
      </c>
      <c r="N15" s="1380" t="str">
        <f t="shared" si="5"/>
        <v>ne pas maîtriser</v>
      </c>
      <c r="O15" s="1379" t="str">
        <f t="shared" si="22"/>
        <v>/ub</v>
      </c>
      <c r="P15" s="1381" t="str">
        <f t="shared" si="6"/>
        <v>vivre dans la candeur</v>
      </c>
      <c r="Q15" s="1379" t="str">
        <f t="shared" si="23"/>
        <v>/bg</v>
      </c>
      <c r="R15" s="1381" t="str">
        <f t="shared" si="7"/>
        <v>réduire son empreinte</v>
      </c>
      <c r="S15" s="1379" t="str">
        <f t="shared" si="24"/>
        <v>/b</v>
      </c>
      <c r="T15" s="1381" t="str">
        <f t="shared" si="25"/>
        <v>cohabiter</v>
      </c>
      <c r="U15" s="6" t="s">
        <v>0</v>
      </c>
      <c r="V15" s="8" t="s">
        <v>4</v>
      </c>
      <c r="W15" s="8" t="s">
        <v>3</v>
      </c>
      <c r="X15" s="8" t="s">
        <v>5</v>
      </c>
      <c r="Y15" s="8" t="s">
        <v>2</v>
      </c>
      <c r="Z15" s="211">
        <v>42984</v>
      </c>
      <c r="AA15" s="248">
        <f t="shared" ca="1" si="9"/>
        <v>763</v>
      </c>
      <c r="AB15" s="272" t="str">
        <f t="shared" si="10"/>
        <v>WRUGB</v>
      </c>
    </row>
    <row r="16" spans="1:16368" x14ac:dyDescent="0.2">
      <c r="A16" s="663" t="str">
        <f t="shared" si="11"/>
        <v>WRBUG</v>
      </c>
      <c r="B16" s="4" t="str">
        <f t="shared" si="0"/>
        <v>blanc, rouge, noir, bleu, vert</v>
      </c>
      <c r="C16" s="89" t="str">
        <f t="shared" si="12"/>
        <v>s'engager, intégrer  ;  réduire son empreinte, pressurer au besoin</v>
      </c>
      <c r="D16" s="16" t="str">
        <f t="shared" si="13"/>
        <v>appartenir, diriger  ;  ne pas maîtriser, se contraindre</v>
      </c>
      <c r="E16" s="1373" t="str">
        <f t="shared" si="14"/>
        <v>W</v>
      </c>
      <c r="F16" s="1098" t="str">
        <f t="shared" si="15"/>
        <v>appartenir</v>
      </c>
      <c r="G16" s="1373" t="str">
        <f t="shared" si="16"/>
        <v>RW</v>
      </c>
      <c r="H16" s="1099" t="str">
        <f t="shared" si="17"/>
        <v>s'engager</v>
      </c>
      <c r="I16" s="1373" t="str">
        <f t="shared" si="18"/>
        <v>WB</v>
      </c>
      <c r="J16" s="1099" t="str">
        <f t="shared" si="3"/>
        <v>intégrer</v>
      </c>
      <c r="K16" s="1373" t="str">
        <f t="shared" si="19"/>
        <v>RWB</v>
      </c>
      <c r="L16" s="1098" t="str">
        <f t="shared" si="20"/>
        <v>diriger</v>
      </c>
      <c r="M16" s="1379" t="str">
        <f t="shared" si="21"/>
        <v>/bgu</v>
      </c>
      <c r="N16" s="1380" t="str">
        <f t="shared" si="5"/>
        <v>ne pas maîtriser</v>
      </c>
      <c r="O16" s="1379" t="str">
        <f t="shared" si="22"/>
        <v>/bg</v>
      </c>
      <c r="P16" s="1381" t="str">
        <f t="shared" si="6"/>
        <v>réduire son empreinte</v>
      </c>
      <c r="Q16" s="1379" t="str">
        <f t="shared" si="23"/>
        <v>/gu</v>
      </c>
      <c r="R16" s="1381" t="str">
        <f t="shared" si="7"/>
        <v>pressurer au besoin</v>
      </c>
      <c r="S16" s="1379" t="str">
        <f t="shared" si="24"/>
        <v>/g</v>
      </c>
      <c r="T16" s="1381" t="str">
        <f t="shared" si="25"/>
        <v>se contraindre</v>
      </c>
      <c r="U16" s="6" t="s">
        <v>0</v>
      </c>
      <c r="V16" s="8" t="s">
        <v>4</v>
      </c>
      <c r="W16" s="8" t="s">
        <v>2</v>
      </c>
      <c r="X16" s="8" t="s">
        <v>3</v>
      </c>
      <c r="Y16" s="8" t="s">
        <v>5</v>
      </c>
      <c r="Z16" s="211">
        <v>42984</v>
      </c>
      <c r="AA16" s="248">
        <f t="shared" ca="1" si="9"/>
        <v>763</v>
      </c>
      <c r="AB16" s="272" t="str">
        <f t="shared" si="10"/>
        <v>WRBUG</v>
      </c>
    </row>
    <row r="17" spans="1:28" x14ac:dyDescent="0.2">
      <c r="A17" s="663" t="str">
        <f t="shared" si="11"/>
        <v>WRBGU</v>
      </c>
      <c r="B17" s="4" t="str">
        <f t="shared" si="0"/>
        <v>blanc, rouge, noir, vert, bleu</v>
      </c>
      <c r="C17" s="89" t="str">
        <f t="shared" si="12"/>
        <v>s'engager, intégrer  ;  vivre dans la candeur, pressurer au besoin</v>
      </c>
      <c r="D17" s="16" t="str">
        <f t="shared" si="13"/>
        <v>appartenir, diriger  ;  ne pas maîtriser, être</v>
      </c>
      <c r="E17" s="1373" t="str">
        <f t="shared" si="14"/>
        <v>W</v>
      </c>
      <c r="F17" s="1098" t="str">
        <f t="shared" si="15"/>
        <v>appartenir</v>
      </c>
      <c r="G17" s="1373" t="str">
        <f t="shared" si="16"/>
        <v>RW</v>
      </c>
      <c r="H17" s="1099" t="str">
        <f t="shared" si="17"/>
        <v>s'engager</v>
      </c>
      <c r="I17" s="1373" t="str">
        <f t="shared" si="18"/>
        <v>WB</v>
      </c>
      <c r="J17" s="1099" t="str">
        <f t="shared" si="3"/>
        <v>intégrer</v>
      </c>
      <c r="K17" s="1373" t="str">
        <f t="shared" si="19"/>
        <v>RWB</v>
      </c>
      <c r="L17" s="1098" t="str">
        <f t="shared" si="20"/>
        <v>diriger</v>
      </c>
      <c r="M17" s="1379" t="str">
        <f t="shared" si="21"/>
        <v>/bgu</v>
      </c>
      <c r="N17" s="1380" t="str">
        <f t="shared" si="5"/>
        <v>ne pas maîtriser</v>
      </c>
      <c r="O17" s="1379" t="str">
        <f t="shared" si="22"/>
        <v>/ub</v>
      </c>
      <c r="P17" s="1381" t="str">
        <f t="shared" si="6"/>
        <v>vivre dans la candeur</v>
      </c>
      <c r="Q17" s="1379" t="str">
        <f t="shared" si="23"/>
        <v>/gu</v>
      </c>
      <c r="R17" s="1381" t="str">
        <f t="shared" si="7"/>
        <v>pressurer au besoin</v>
      </c>
      <c r="S17" s="1379" t="str">
        <f t="shared" si="24"/>
        <v>/u</v>
      </c>
      <c r="T17" s="1381" t="str">
        <f t="shared" si="25"/>
        <v>être</v>
      </c>
      <c r="U17" s="6" t="s">
        <v>0</v>
      </c>
      <c r="V17" s="8" t="s">
        <v>4</v>
      </c>
      <c r="W17" s="8" t="s">
        <v>2</v>
      </c>
      <c r="X17" s="8" t="s">
        <v>5</v>
      </c>
      <c r="Y17" s="8" t="s">
        <v>3</v>
      </c>
      <c r="Z17" s="211">
        <v>42984</v>
      </c>
      <c r="AA17" s="248">
        <f t="shared" ca="1" si="9"/>
        <v>763</v>
      </c>
      <c r="AB17" s="272" t="str">
        <f t="shared" si="10"/>
        <v>WRBGU</v>
      </c>
    </row>
    <row r="18" spans="1:28" x14ac:dyDescent="0.2">
      <c r="A18" s="663" t="str">
        <f t="shared" si="11"/>
        <v>WRGUB</v>
      </c>
      <c r="B18" s="4" t="str">
        <f t="shared" si="0"/>
        <v>blanc, rouge, vert, bleu, noir</v>
      </c>
      <c r="C18" s="89" t="str">
        <f t="shared" si="12"/>
        <v>s'engager, s'entendre  ;  réduire son empreinte, vivre dans la candeur</v>
      </c>
      <c r="D18" s="16" t="str">
        <f t="shared" si="13"/>
        <v>appartenir, participer  ;  ne pas maîtriser, cohabiter</v>
      </c>
      <c r="E18" s="1373" t="str">
        <f t="shared" si="14"/>
        <v>W</v>
      </c>
      <c r="F18" s="1098" t="str">
        <f t="shared" si="15"/>
        <v>appartenir</v>
      </c>
      <c r="G18" s="1373" t="str">
        <f t="shared" si="16"/>
        <v>RW</v>
      </c>
      <c r="H18" s="1099" t="str">
        <f t="shared" si="17"/>
        <v>s'engager</v>
      </c>
      <c r="I18" s="1373" t="str">
        <f t="shared" si="18"/>
        <v>GW</v>
      </c>
      <c r="J18" s="1099" t="str">
        <f t="shared" si="3"/>
        <v>s'entendre</v>
      </c>
      <c r="K18" s="1373" t="str">
        <f t="shared" si="19"/>
        <v>RGW</v>
      </c>
      <c r="L18" s="1098" t="str">
        <f t="shared" si="20"/>
        <v>participer</v>
      </c>
      <c r="M18" s="1379" t="str">
        <f t="shared" si="21"/>
        <v>/bgu</v>
      </c>
      <c r="N18" s="1380" t="str">
        <f t="shared" si="5"/>
        <v>ne pas maîtriser</v>
      </c>
      <c r="O18" s="1379" t="str">
        <f t="shared" si="22"/>
        <v>/bg</v>
      </c>
      <c r="P18" s="1381" t="str">
        <f t="shared" si="6"/>
        <v>réduire son empreinte</v>
      </c>
      <c r="Q18" s="1379" t="str">
        <f t="shared" si="23"/>
        <v>/ub</v>
      </c>
      <c r="R18" s="1381" t="str">
        <f t="shared" si="7"/>
        <v>vivre dans la candeur</v>
      </c>
      <c r="S18" s="1379" t="str">
        <f t="shared" si="24"/>
        <v>/b</v>
      </c>
      <c r="T18" s="1381" t="str">
        <f t="shared" si="25"/>
        <v>cohabiter</v>
      </c>
      <c r="U18" s="6" t="s">
        <v>0</v>
      </c>
      <c r="V18" s="8" t="s">
        <v>4</v>
      </c>
      <c r="W18" s="8" t="s">
        <v>5</v>
      </c>
      <c r="X18" s="8" t="s">
        <v>3</v>
      </c>
      <c r="Y18" s="8" t="s">
        <v>2</v>
      </c>
      <c r="Z18" s="211">
        <v>42984</v>
      </c>
      <c r="AA18" s="248">
        <f t="shared" ca="1" si="9"/>
        <v>763</v>
      </c>
      <c r="AB18" s="272" t="str">
        <f t="shared" si="10"/>
        <v>WRGUB</v>
      </c>
    </row>
    <row r="19" spans="1:28" s="145" customFormat="1" x14ac:dyDescent="0.2">
      <c r="A19" s="664" t="str">
        <f t="shared" si="11"/>
        <v>WRGBU</v>
      </c>
      <c r="B19" s="12" t="str">
        <f t="shared" si="0"/>
        <v>blanc, rouge, vert, noir, bleu</v>
      </c>
      <c r="C19" s="80" t="str">
        <f t="shared" si="12"/>
        <v>s'engager, s'entendre  ;  pressurer au besoin, vivre dans la candeur</v>
      </c>
      <c r="D19" s="22" t="str">
        <f t="shared" si="13"/>
        <v>appartenir, participer  ;  ne pas maîtriser, être</v>
      </c>
      <c r="E19" s="1374" t="str">
        <f t="shared" si="14"/>
        <v>W</v>
      </c>
      <c r="F19" s="1375" t="str">
        <f t="shared" si="15"/>
        <v>appartenir</v>
      </c>
      <c r="G19" s="1374" t="str">
        <f t="shared" si="16"/>
        <v>RW</v>
      </c>
      <c r="H19" s="1100" t="str">
        <f t="shared" si="17"/>
        <v>s'engager</v>
      </c>
      <c r="I19" s="1374" t="str">
        <f t="shared" si="18"/>
        <v>GW</v>
      </c>
      <c r="J19" s="1100" t="str">
        <f t="shared" si="3"/>
        <v>s'entendre</v>
      </c>
      <c r="K19" s="1374" t="str">
        <f t="shared" si="19"/>
        <v>RGW</v>
      </c>
      <c r="L19" s="1375" t="str">
        <f t="shared" si="20"/>
        <v>participer</v>
      </c>
      <c r="M19" s="1382" t="str">
        <f t="shared" si="21"/>
        <v>/bgu</v>
      </c>
      <c r="N19" s="1383" t="str">
        <f t="shared" si="5"/>
        <v>ne pas maîtriser</v>
      </c>
      <c r="O19" s="1382" t="str">
        <f t="shared" si="22"/>
        <v>/gu</v>
      </c>
      <c r="P19" s="1384" t="str">
        <f t="shared" si="6"/>
        <v>pressurer au besoin</v>
      </c>
      <c r="Q19" s="1382" t="str">
        <f t="shared" si="23"/>
        <v>/ub</v>
      </c>
      <c r="R19" s="1384" t="str">
        <f t="shared" si="7"/>
        <v>vivre dans la candeur</v>
      </c>
      <c r="S19" s="1382" t="str">
        <f t="shared" si="24"/>
        <v>/u</v>
      </c>
      <c r="T19" s="1384" t="str">
        <f t="shared" si="25"/>
        <v>être</v>
      </c>
      <c r="U19" s="21" t="s">
        <v>0</v>
      </c>
      <c r="V19" s="17" t="s">
        <v>4</v>
      </c>
      <c r="W19" s="17" t="s">
        <v>5</v>
      </c>
      <c r="X19" s="17" t="s">
        <v>2</v>
      </c>
      <c r="Y19" s="17" t="s">
        <v>3</v>
      </c>
      <c r="Z19" s="212">
        <v>42984</v>
      </c>
      <c r="AA19" s="249">
        <f t="shared" ca="1" si="9"/>
        <v>763</v>
      </c>
      <c r="AB19" s="273" t="str">
        <f t="shared" si="10"/>
        <v>WRGBU</v>
      </c>
    </row>
    <row r="20" spans="1:28" x14ac:dyDescent="0.2">
      <c r="A20" s="663" t="str">
        <f t="shared" si="11"/>
        <v>WGUBR</v>
      </c>
      <c r="B20" s="4" t="str">
        <f t="shared" si="0"/>
        <v>blanc, vert, bleu, noir, rouge</v>
      </c>
      <c r="C20" s="89" t="str">
        <f t="shared" si="12"/>
        <v>s'entendre, structurer  ;  appliquer les recettes, réfréner ses envies</v>
      </c>
      <c r="D20" s="16" t="str">
        <f t="shared" si="13"/>
        <v>appartenir, s'accorder  ;  ne pas accomplir, se raisonner</v>
      </c>
      <c r="E20" s="1373" t="str">
        <f t="shared" si="14"/>
        <v>W</v>
      </c>
      <c r="F20" s="1098" t="str">
        <f t="shared" si="15"/>
        <v>appartenir</v>
      </c>
      <c r="G20" s="1373" t="str">
        <f t="shared" si="16"/>
        <v>GW</v>
      </c>
      <c r="H20" s="1099" t="str">
        <f t="shared" si="17"/>
        <v>s'entendre</v>
      </c>
      <c r="I20" s="1373" t="str">
        <f t="shared" si="18"/>
        <v>WU</v>
      </c>
      <c r="J20" s="1099" t="str">
        <f t="shared" si="3"/>
        <v>structurer</v>
      </c>
      <c r="K20" s="1373" t="str">
        <f t="shared" si="19"/>
        <v>GWU</v>
      </c>
      <c r="L20" s="1098" t="str">
        <f t="shared" si="20"/>
        <v>s'accorder</v>
      </c>
      <c r="M20" s="1379" t="str">
        <f t="shared" si="21"/>
        <v>/ubr</v>
      </c>
      <c r="N20" s="1380" t="str">
        <f t="shared" si="5"/>
        <v>ne pas accomplir</v>
      </c>
      <c r="O20" s="1379" t="str">
        <f t="shared" si="22"/>
        <v>/ur</v>
      </c>
      <c r="P20" s="1381" t="str">
        <f t="shared" si="6"/>
        <v>appliquer les recettes</v>
      </c>
      <c r="Q20" s="1379" t="str">
        <f t="shared" si="23"/>
        <v>/br</v>
      </c>
      <c r="R20" s="1381" t="str">
        <f t="shared" si="7"/>
        <v>réfréner ses envies</v>
      </c>
      <c r="S20" s="1379" t="str">
        <f t="shared" si="24"/>
        <v>/r</v>
      </c>
      <c r="T20" s="1381" t="str">
        <f t="shared" si="25"/>
        <v>se raisonner</v>
      </c>
      <c r="U20" s="6" t="s">
        <v>0</v>
      </c>
      <c r="V20" s="8" t="s">
        <v>5</v>
      </c>
      <c r="W20" s="8" t="s">
        <v>3</v>
      </c>
      <c r="X20" s="8" t="s">
        <v>2</v>
      </c>
      <c r="Y20" s="8" t="s">
        <v>4</v>
      </c>
      <c r="Z20" s="211">
        <v>42984</v>
      </c>
      <c r="AA20" s="248">
        <f t="shared" ca="1" si="9"/>
        <v>763</v>
      </c>
      <c r="AB20" s="272" t="str">
        <f t="shared" si="10"/>
        <v>WGUBR</v>
      </c>
    </row>
    <row r="21" spans="1:28" x14ac:dyDescent="0.2">
      <c r="A21" s="663" t="str">
        <f t="shared" si="11"/>
        <v>WGURB</v>
      </c>
      <c r="B21" s="4" t="str">
        <f t="shared" si="0"/>
        <v>blanc, vert, bleu, rouge, noir</v>
      </c>
      <c r="C21" s="89" t="str">
        <f t="shared" si="12"/>
        <v>s'entendre, structurer  ;  vivre dans la candeur, réfréner ses envies</v>
      </c>
      <c r="D21" s="16" t="str">
        <f t="shared" si="13"/>
        <v>appartenir, s'accorder  ;  ne pas accomplir, cohabiter</v>
      </c>
      <c r="E21" s="1373" t="str">
        <f t="shared" si="14"/>
        <v>W</v>
      </c>
      <c r="F21" s="1098" t="str">
        <f t="shared" si="15"/>
        <v>appartenir</v>
      </c>
      <c r="G21" s="1373" t="str">
        <f t="shared" si="16"/>
        <v>GW</v>
      </c>
      <c r="H21" s="1099" t="str">
        <f t="shared" si="17"/>
        <v>s'entendre</v>
      </c>
      <c r="I21" s="1373" t="str">
        <f t="shared" si="18"/>
        <v>WU</v>
      </c>
      <c r="J21" s="1099" t="str">
        <f t="shared" si="3"/>
        <v>structurer</v>
      </c>
      <c r="K21" s="1373" t="str">
        <f t="shared" si="19"/>
        <v>GWU</v>
      </c>
      <c r="L21" s="1098" t="str">
        <f t="shared" si="20"/>
        <v>s'accorder</v>
      </c>
      <c r="M21" s="1379" t="str">
        <f t="shared" si="21"/>
        <v>/ubr</v>
      </c>
      <c r="N21" s="1380" t="str">
        <f t="shared" si="5"/>
        <v>ne pas accomplir</v>
      </c>
      <c r="O21" s="1379" t="str">
        <f t="shared" si="22"/>
        <v>/ub</v>
      </c>
      <c r="P21" s="1381" t="str">
        <f t="shared" si="6"/>
        <v>vivre dans la candeur</v>
      </c>
      <c r="Q21" s="1379" t="str">
        <f t="shared" si="23"/>
        <v>/br</v>
      </c>
      <c r="R21" s="1381" t="str">
        <f t="shared" si="7"/>
        <v>réfréner ses envies</v>
      </c>
      <c r="S21" s="1379" t="str">
        <f t="shared" si="24"/>
        <v>/b</v>
      </c>
      <c r="T21" s="1381" t="str">
        <f t="shared" si="25"/>
        <v>cohabiter</v>
      </c>
      <c r="U21" s="6" t="s">
        <v>0</v>
      </c>
      <c r="V21" s="8" t="s">
        <v>5</v>
      </c>
      <c r="W21" s="8" t="s">
        <v>3</v>
      </c>
      <c r="X21" s="8" t="s">
        <v>4</v>
      </c>
      <c r="Y21" s="8" t="s">
        <v>2</v>
      </c>
      <c r="Z21" s="211">
        <v>42984</v>
      </c>
      <c r="AA21" s="248">
        <f t="shared" ca="1" si="9"/>
        <v>763</v>
      </c>
      <c r="AB21" s="272" t="str">
        <f t="shared" si="10"/>
        <v>WGURB</v>
      </c>
    </row>
    <row r="22" spans="1:28" x14ac:dyDescent="0.2">
      <c r="A22" s="663" t="str">
        <f t="shared" si="11"/>
        <v>WGBUR</v>
      </c>
      <c r="B22" s="4" t="str">
        <f t="shared" si="0"/>
        <v>blanc, vert, noir, bleu, rouge</v>
      </c>
      <c r="C22" s="89" t="str">
        <f t="shared" si="12"/>
        <v>s'entendre, intégrer  ;  réfréner ses envies, appliquer les recettes</v>
      </c>
      <c r="D22" s="16" t="str">
        <f t="shared" si="13"/>
        <v>appartenir, s'intégrer  ;  ne pas accomplir, se raisonner</v>
      </c>
      <c r="E22" s="1373" t="str">
        <f t="shared" si="14"/>
        <v>W</v>
      </c>
      <c r="F22" s="1098" t="str">
        <f t="shared" si="15"/>
        <v>appartenir</v>
      </c>
      <c r="G22" s="1373" t="str">
        <f t="shared" si="16"/>
        <v>GW</v>
      </c>
      <c r="H22" s="1099" t="str">
        <f t="shared" si="17"/>
        <v>s'entendre</v>
      </c>
      <c r="I22" s="1373" t="str">
        <f t="shared" si="18"/>
        <v>WB</v>
      </c>
      <c r="J22" s="1099" t="str">
        <f t="shared" si="3"/>
        <v>intégrer</v>
      </c>
      <c r="K22" s="1373" t="str">
        <f t="shared" si="19"/>
        <v>WBG</v>
      </c>
      <c r="L22" s="1098" t="str">
        <f t="shared" si="20"/>
        <v>s'intégrer</v>
      </c>
      <c r="M22" s="1379" t="str">
        <f t="shared" si="21"/>
        <v>/ubr</v>
      </c>
      <c r="N22" s="1380" t="str">
        <f t="shared" si="5"/>
        <v>ne pas accomplir</v>
      </c>
      <c r="O22" s="1379" t="str">
        <f t="shared" si="22"/>
        <v>/br</v>
      </c>
      <c r="P22" s="1381" t="str">
        <f t="shared" si="6"/>
        <v>réfréner ses envies</v>
      </c>
      <c r="Q22" s="1379" t="str">
        <f t="shared" si="23"/>
        <v>/ur</v>
      </c>
      <c r="R22" s="1381" t="str">
        <f t="shared" si="7"/>
        <v>appliquer les recettes</v>
      </c>
      <c r="S22" s="1379" t="str">
        <f t="shared" si="24"/>
        <v>/r</v>
      </c>
      <c r="T22" s="1381" t="str">
        <f t="shared" si="25"/>
        <v>se raisonner</v>
      </c>
      <c r="U22" s="6" t="s">
        <v>0</v>
      </c>
      <c r="V22" s="8" t="s">
        <v>5</v>
      </c>
      <c r="W22" s="8" t="s">
        <v>2</v>
      </c>
      <c r="X22" s="8" t="s">
        <v>3</v>
      </c>
      <c r="Y22" s="8" t="s">
        <v>4</v>
      </c>
      <c r="Z22" s="211">
        <v>42984</v>
      </c>
      <c r="AA22" s="248">
        <f t="shared" ca="1" si="9"/>
        <v>763</v>
      </c>
      <c r="AB22" s="272" t="str">
        <f t="shared" si="10"/>
        <v>WGBUR</v>
      </c>
    </row>
    <row r="23" spans="1:28" x14ac:dyDescent="0.2">
      <c r="A23" s="663" t="str">
        <f t="shared" si="11"/>
        <v>WGBRU</v>
      </c>
      <c r="B23" s="4" t="str">
        <f t="shared" si="0"/>
        <v>blanc, vert, noir, rouge, bleu</v>
      </c>
      <c r="C23" s="89" t="str">
        <f t="shared" si="12"/>
        <v>s'entendre, intégrer  ;  vivre dans la candeur, appliquer les recettes</v>
      </c>
      <c r="D23" s="16" t="str">
        <f t="shared" si="13"/>
        <v>appartenir, s'intégrer  ;  ne pas accomplir, être</v>
      </c>
      <c r="E23" s="1373" t="str">
        <f t="shared" si="14"/>
        <v>W</v>
      </c>
      <c r="F23" s="1098" t="str">
        <f t="shared" si="15"/>
        <v>appartenir</v>
      </c>
      <c r="G23" s="1373" t="str">
        <f t="shared" si="16"/>
        <v>GW</v>
      </c>
      <c r="H23" s="1099" t="str">
        <f t="shared" si="17"/>
        <v>s'entendre</v>
      </c>
      <c r="I23" s="1373" t="str">
        <f t="shared" si="18"/>
        <v>WB</v>
      </c>
      <c r="J23" s="1099" t="str">
        <f t="shared" si="3"/>
        <v>intégrer</v>
      </c>
      <c r="K23" s="1373" t="str">
        <f t="shared" si="19"/>
        <v>WBG</v>
      </c>
      <c r="L23" s="1098" t="str">
        <f t="shared" si="20"/>
        <v>s'intégrer</v>
      </c>
      <c r="M23" s="1379" t="str">
        <f t="shared" si="21"/>
        <v>/ubr</v>
      </c>
      <c r="N23" s="1380" t="str">
        <f t="shared" si="5"/>
        <v>ne pas accomplir</v>
      </c>
      <c r="O23" s="1379" t="str">
        <f t="shared" si="22"/>
        <v>/ub</v>
      </c>
      <c r="P23" s="1381" t="str">
        <f t="shared" si="6"/>
        <v>vivre dans la candeur</v>
      </c>
      <c r="Q23" s="1379" t="str">
        <f t="shared" si="23"/>
        <v>/ur</v>
      </c>
      <c r="R23" s="1381" t="str">
        <f t="shared" si="7"/>
        <v>appliquer les recettes</v>
      </c>
      <c r="S23" s="1379" t="str">
        <f t="shared" si="24"/>
        <v>/u</v>
      </c>
      <c r="T23" s="1381" t="str">
        <f t="shared" si="25"/>
        <v>être</v>
      </c>
      <c r="U23" s="6" t="s">
        <v>0</v>
      </c>
      <c r="V23" s="8" t="s">
        <v>5</v>
      </c>
      <c r="W23" s="8" t="s">
        <v>2</v>
      </c>
      <c r="X23" s="8" t="s">
        <v>4</v>
      </c>
      <c r="Y23" s="8" t="s">
        <v>3</v>
      </c>
      <c r="Z23" s="211">
        <v>42984</v>
      </c>
      <c r="AA23" s="248">
        <f t="shared" ca="1" si="9"/>
        <v>763</v>
      </c>
      <c r="AB23" s="272" t="str">
        <f t="shared" si="10"/>
        <v>WGBRU</v>
      </c>
    </row>
    <row r="24" spans="1:28" x14ac:dyDescent="0.2">
      <c r="A24" s="663" t="str">
        <f t="shared" si="11"/>
        <v>WGRUB</v>
      </c>
      <c r="B24" s="4" t="str">
        <f t="shared" si="0"/>
        <v>blanc, vert, rouge, bleu, noir</v>
      </c>
      <c r="C24" s="89" t="str">
        <f t="shared" si="12"/>
        <v>s'entendre, s'engager  ;  réfréner ses envies, vivre dans la candeur</v>
      </c>
      <c r="D24" s="16" t="str">
        <f t="shared" si="13"/>
        <v>appartenir, participer  ;  ne pas accomplir, cohabiter</v>
      </c>
      <c r="E24" s="1373" t="str">
        <f t="shared" si="14"/>
        <v>W</v>
      </c>
      <c r="F24" s="1098" t="str">
        <f t="shared" si="15"/>
        <v>appartenir</v>
      </c>
      <c r="G24" s="1373" t="str">
        <f t="shared" si="16"/>
        <v>GW</v>
      </c>
      <c r="H24" s="1099" t="str">
        <f t="shared" si="17"/>
        <v>s'entendre</v>
      </c>
      <c r="I24" s="1373" t="str">
        <f t="shared" si="18"/>
        <v>RW</v>
      </c>
      <c r="J24" s="1099" t="str">
        <f t="shared" si="3"/>
        <v>s'engager</v>
      </c>
      <c r="K24" s="1373" t="str">
        <f t="shared" si="19"/>
        <v>RGW</v>
      </c>
      <c r="L24" s="1098" t="str">
        <f t="shared" si="20"/>
        <v>participer</v>
      </c>
      <c r="M24" s="1379" t="str">
        <f t="shared" si="21"/>
        <v>/ubr</v>
      </c>
      <c r="N24" s="1380" t="str">
        <f t="shared" si="5"/>
        <v>ne pas accomplir</v>
      </c>
      <c r="O24" s="1379" t="str">
        <f t="shared" si="22"/>
        <v>/br</v>
      </c>
      <c r="P24" s="1381" t="str">
        <f t="shared" si="6"/>
        <v>réfréner ses envies</v>
      </c>
      <c r="Q24" s="1379" t="str">
        <f t="shared" si="23"/>
        <v>/ub</v>
      </c>
      <c r="R24" s="1381" t="str">
        <f t="shared" si="7"/>
        <v>vivre dans la candeur</v>
      </c>
      <c r="S24" s="1379" t="str">
        <f t="shared" si="24"/>
        <v>/b</v>
      </c>
      <c r="T24" s="1381" t="str">
        <f t="shared" si="25"/>
        <v>cohabiter</v>
      </c>
      <c r="U24" s="6" t="s">
        <v>0</v>
      </c>
      <c r="V24" s="8" t="s">
        <v>5</v>
      </c>
      <c r="W24" s="8" t="s">
        <v>4</v>
      </c>
      <c r="X24" s="8" t="s">
        <v>3</v>
      </c>
      <c r="Y24" s="8" t="s">
        <v>2</v>
      </c>
      <c r="Z24" s="211">
        <v>42984</v>
      </c>
      <c r="AA24" s="248">
        <f t="shared" ca="1" si="9"/>
        <v>763</v>
      </c>
      <c r="AB24" s="272" t="str">
        <f t="shared" si="10"/>
        <v>WGRUB</v>
      </c>
    </row>
    <row r="25" spans="1:28" s="145" customFormat="1" x14ac:dyDescent="0.2">
      <c r="A25" s="664" t="str">
        <f t="shared" si="11"/>
        <v>WGRBU</v>
      </c>
      <c r="B25" s="12" t="str">
        <f t="shared" si="0"/>
        <v>blanc, vert, rouge, noir, bleu</v>
      </c>
      <c r="C25" s="80" t="str">
        <f t="shared" si="12"/>
        <v>s'entendre, s'engager  ;  appliquer les recettes, vivre dans la candeur</v>
      </c>
      <c r="D25" s="22" t="str">
        <f t="shared" si="13"/>
        <v>appartenir, participer  ;  ne pas accomplir, être</v>
      </c>
      <c r="E25" s="1374" t="str">
        <f t="shared" si="14"/>
        <v>W</v>
      </c>
      <c r="F25" s="1375" t="str">
        <f t="shared" si="15"/>
        <v>appartenir</v>
      </c>
      <c r="G25" s="1374" t="str">
        <f t="shared" si="16"/>
        <v>GW</v>
      </c>
      <c r="H25" s="1100" t="str">
        <f t="shared" si="17"/>
        <v>s'entendre</v>
      </c>
      <c r="I25" s="1374" t="str">
        <f t="shared" si="18"/>
        <v>RW</v>
      </c>
      <c r="J25" s="1100" t="str">
        <f t="shared" si="3"/>
        <v>s'engager</v>
      </c>
      <c r="K25" s="1374" t="str">
        <f t="shared" si="19"/>
        <v>RGW</v>
      </c>
      <c r="L25" s="1375" t="str">
        <f t="shared" si="20"/>
        <v>participer</v>
      </c>
      <c r="M25" s="1382" t="str">
        <f t="shared" si="21"/>
        <v>/ubr</v>
      </c>
      <c r="N25" s="1383" t="str">
        <f t="shared" si="5"/>
        <v>ne pas accomplir</v>
      </c>
      <c r="O25" s="1382" t="str">
        <f t="shared" si="22"/>
        <v>/ur</v>
      </c>
      <c r="P25" s="1384" t="str">
        <f t="shared" si="6"/>
        <v>appliquer les recettes</v>
      </c>
      <c r="Q25" s="1382" t="str">
        <f t="shared" si="23"/>
        <v>/ub</v>
      </c>
      <c r="R25" s="1384" t="str">
        <f t="shared" si="7"/>
        <v>vivre dans la candeur</v>
      </c>
      <c r="S25" s="1382" t="str">
        <f t="shared" si="24"/>
        <v>/u</v>
      </c>
      <c r="T25" s="1384" t="str">
        <f t="shared" si="25"/>
        <v>être</v>
      </c>
      <c r="U25" s="21" t="s">
        <v>0</v>
      </c>
      <c r="V25" s="17" t="s">
        <v>5</v>
      </c>
      <c r="W25" s="17" t="s">
        <v>4</v>
      </c>
      <c r="X25" s="17" t="s">
        <v>2</v>
      </c>
      <c r="Y25" s="17" t="s">
        <v>3</v>
      </c>
      <c r="Z25" s="212">
        <v>42984</v>
      </c>
      <c r="AA25" s="249">
        <f t="shared" ca="1" si="9"/>
        <v>763</v>
      </c>
      <c r="AB25" s="273" t="str">
        <f t="shared" si="10"/>
        <v>WGRBU</v>
      </c>
    </row>
    <row r="26" spans="1:28" x14ac:dyDescent="0.2">
      <c r="A26" s="665" t="str">
        <f t="shared" si="11"/>
        <v>UWBRG</v>
      </c>
      <c r="B26" s="4" t="str">
        <f t="shared" si="0"/>
        <v>bleu, blanc, noir, rouge, vert</v>
      </c>
      <c r="C26" s="89" t="str">
        <f t="shared" si="12"/>
        <v>structurer, réussir  ;  réduire son empreinte, vivre dans la retenue</v>
      </c>
      <c r="D26" s="16" t="str">
        <f t="shared" si="13"/>
        <v>savoir, administrer  ;  ne pas conquérir, se contraindre</v>
      </c>
      <c r="E26" s="1373" t="str">
        <f t="shared" si="14"/>
        <v>U</v>
      </c>
      <c r="F26" s="1098" t="str">
        <f t="shared" si="15"/>
        <v>savoir</v>
      </c>
      <c r="G26" s="1373" t="str">
        <f t="shared" si="16"/>
        <v>WU</v>
      </c>
      <c r="H26" s="1099" t="str">
        <f t="shared" si="17"/>
        <v>structurer</v>
      </c>
      <c r="I26" s="1373" t="str">
        <f t="shared" si="18"/>
        <v>UB</v>
      </c>
      <c r="J26" s="1099" t="str">
        <f t="shared" si="3"/>
        <v>réussir</v>
      </c>
      <c r="K26" s="1373" t="str">
        <f t="shared" si="19"/>
        <v>WUB</v>
      </c>
      <c r="L26" s="1098" t="str">
        <f t="shared" si="20"/>
        <v>administrer</v>
      </c>
      <c r="M26" s="1379" t="str">
        <f t="shared" si="21"/>
        <v>/brg</v>
      </c>
      <c r="N26" s="1380" t="str">
        <f t="shared" si="5"/>
        <v>ne pas conquérir</v>
      </c>
      <c r="O26" s="1379" t="str">
        <f t="shared" si="22"/>
        <v>/bg</v>
      </c>
      <c r="P26" s="1381" t="str">
        <f t="shared" si="6"/>
        <v>réduire son empreinte</v>
      </c>
      <c r="Q26" s="1379" t="str">
        <f t="shared" si="23"/>
        <v>/rg</v>
      </c>
      <c r="R26" s="1381" t="str">
        <f t="shared" si="7"/>
        <v>vivre dans la retenue</v>
      </c>
      <c r="S26" s="1379" t="str">
        <f t="shared" si="24"/>
        <v>/g</v>
      </c>
      <c r="T26" s="1381" t="str">
        <f t="shared" si="25"/>
        <v>se contraindre</v>
      </c>
      <c r="U26" s="6" t="s">
        <v>3</v>
      </c>
      <c r="V26" s="8" t="s">
        <v>0</v>
      </c>
      <c r="W26" s="8" t="s">
        <v>2</v>
      </c>
      <c r="X26" s="8" t="s">
        <v>4</v>
      </c>
      <c r="Y26" s="8" t="s">
        <v>5</v>
      </c>
      <c r="Z26" s="211">
        <v>42984</v>
      </c>
      <c r="AA26" s="248">
        <f t="shared" ca="1" si="9"/>
        <v>763</v>
      </c>
      <c r="AB26" s="272" t="str">
        <f t="shared" si="10"/>
        <v>UWBRG</v>
      </c>
    </row>
    <row r="27" spans="1:28" x14ac:dyDescent="0.2">
      <c r="A27" s="665" t="str">
        <f t="shared" si="11"/>
        <v>UWBGR</v>
      </c>
      <c r="B27" s="4" t="str">
        <f t="shared" si="0"/>
        <v>bleu, blanc, noir, vert, rouge</v>
      </c>
      <c r="C27" s="89" t="str">
        <f t="shared" si="12"/>
        <v>structurer, réussir  ;  réfréner ses envies, vivre dans la retenue</v>
      </c>
      <c r="D27" s="16" t="str">
        <f t="shared" si="13"/>
        <v>savoir, administrer  ;  ne pas conquérir, se raisonner</v>
      </c>
      <c r="E27" s="1373" t="str">
        <f t="shared" si="14"/>
        <v>U</v>
      </c>
      <c r="F27" s="1098" t="str">
        <f t="shared" si="15"/>
        <v>savoir</v>
      </c>
      <c r="G27" s="1373" t="str">
        <f t="shared" si="16"/>
        <v>WU</v>
      </c>
      <c r="H27" s="1099" t="str">
        <f t="shared" si="17"/>
        <v>structurer</v>
      </c>
      <c r="I27" s="1373" t="str">
        <f t="shared" si="18"/>
        <v>UB</v>
      </c>
      <c r="J27" s="1099" t="str">
        <f t="shared" si="3"/>
        <v>réussir</v>
      </c>
      <c r="K27" s="1373" t="str">
        <f t="shared" si="19"/>
        <v>WUB</v>
      </c>
      <c r="L27" s="1098" t="str">
        <f t="shared" si="20"/>
        <v>administrer</v>
      </c>
      <c r="M27" s="1379" t="str">
        <f t="shared" si="21"/>
        <v>/brg</v>
      </c>
      <c r="N27" s="1380" t="str">
        <f t="shared" si="5"/>
        <v>ne pas conquérir</v>
      </c>
      <c r="O27" s="1379" t="str">
        <f t="shared" si="22"/>
        <v>/br</v>
      </c>
      <c r="P27" s="1381" t="str">
        <f t="shared" si="6"/>
        <v>réfréner ses envies</v>
      </c>
      <c r="Q27" s="1379" t="str">
        <f t="shared" si="23"/>
        <v>/rg</v>
      </c>
      <c r="R27" s="1381" t="str">
        <f t="shared" si="7"/>
        <v>vivre dans la retenue</v>
      </c>
      <c r="S27" s="1379" t="str">
        <f t="shared" si="24"/>
        <v>/r</v>
      </c>
      <c r="T27" s="1381" t="str">
        <f t="shared" si="25"/>
        <v>se raisonner</v>
      </c>
      <c r="U27" s="6" t="s">
        <v>3</v>
      </c>
      <c r="V27" s="8" t="s">
        <v>0</v>
      </c>
      <c r="W27" s="8" t="s">
        <v>2</v>
      </c>
      <c r="X27" s="8" t="s">
        <v>5</v>
      </c>
      <c r="Y27" s="8" t="s">
        <v>4</v>
      </c>
      <c r="Z27" s="211">
        <v>42984</v>
      </c>
      <c r="AA27" s="248">
        <f t="shared" ca="1" si="9"/>
        <v>763</v>
      </c>
      <c r="AB27" s="272" t="str">
        <f t="shared" si="10"/>
        <v>UWBGR</v>
      </c>
    </row>
    <row r="28" spans="1:28" x14ac:dyDescent="0.2">
      <c r="A28" s="665" t="str">
        <f t="shared" si="11"/>
        <v>UWRBG</v>
      </c>
      <c r="B28" s="4" t="str">
        <f t="shared" si="0"/>
        <v>bleu, blanc, rouge, noir, vert</v>
      </c>
      <c r="C28" s="89" t="str">
        <f t="shared" si="12"/>
        <v>structurer, penser  ;  vivre dans la retenue, réduire son empreinte</v>
      </c>
      <c r="D28" s="16" t="str">
        <f t="shared" si="13"/>
        <v>savoir, améliorer  ;  ne pas conquérir, se contraindre</v>
      </c>
      <c r="E28" s="1373" t="str">
        <f t="shared" si="14"/>
        <v>U</v>
      </c>
      <c r="F28" s="1098" t="str">
        <f t="shared" si="15"/>
        <v>savoir</v>
      </c>
      <c r="G28" s="1373" t="str">
        <f t="shared" si="16"/>
        <v>WU</v>
      </c>
      <c r="H28" s="1099" t="str">
        <f t="shared" si="17"/>
        <v>structurer</v>
      </c>
      <c r="I28" s="1373" t="str">
        <f t="shared" si="18"/>
        <v>UR</v>
      </c>
      <c r="J28" s="1099" t="str">
        <f t="shared" si="3"/>
        <v>penser</v>
      </c>
      <c r="K28" s="1373" t="str">
        <f t="shared" si="19"/>
        <v>URW</v>
      </c>
      <c r="L28" s="1098" t="str">
        <f t="shared" si="20"/>
        <v>améliorer</v>
      </c>
      <c r="M28" s="1379" t="str">
        <f t="shared" si="21"/>
        <v>/brg</v>
      </c>
      <c r="N28" s="1380" t="str">
        <f t="shared" si="5"/>
        <v>ne pas conquérir</v>
      </c>
      <c r="O28" s="1379" t="str">
        <f t="shared" si="22"/>
        <v>/rg</v>
      </c>
      <c r="P28" s="1381" t="str">
        <f t="shared" si="6"/>
        <v>vivre dans la retenue</v>
      </c>
      <c r="Q28" s="1379" t="str">
        <f t="shared" si="23"/>
        <v>/bg</v>
      </c>
      <c r="R28" s="1381" t="str">
        <f t="shared" si="7"/>
        <v>réduire son empreinte</v>
      </c>
      <c r="S28" s="1379" t="str">
        <f t="shared" si="24"/>
        <v>/g</v>
      </c>
      <c r="T28" s="1381" t="str">
        <f t="shared" si="25"/>
        <v>se contraindre</v>
      </c>
      <c r="U28" s="6" t="s">
        <v>3</v>
      </c>
      <c r="V28" s="8" t="s">
        <v>0</v>
      </c>
      <c r="W28" s="8" t="s">
        <v>4</v>
      </c>
      <c r="X28" s="8" t="s">
        <v>2</v>
      </c>
      <c r="Y28" s="8" t="s">
        <v>5</v>
      </c>
      <c r="Z28" s="211">
        <v>42984</v>
      </c>
      <c r="AA28" s="248">
        <f t="shared" ca="1" si="9"/>
        <v>763</v>
      </c>
      <c r="AB28" s="272" t="str">
        <f t="shared" si="10"/>
        <v>UWRBG</v>
      </c>
    </row>
    <row r="29" spans="1:28" x14ac:dyDescent="0.2">
      <c r="A29" s="665" t="str">
        <f t="shared" si="11"/>
        <v>UWRGB</v>
      </c>
      <c r="B29" s="4" t="str">
        <f t="shared" si="0"/>
        <v>bleu, blanc, rouge, vert, noir</v>
      </c>
      <c r="C29" s="89" t="str">
        <f t="shared" si="12"/>
        <v>structurer, penser  ;  réfréner ses envies, réduire son empreinte</v>
      </c>
      <c r="D29" s="16" t="str">
        <f t="shared" si="13"/>
        <v>savoir, améliorer  ;  ne pas conquérir, cohabiter</v>
      </c>
      <c r="E29" s="1373" t="str">
        <f t="shared" si="14"/>
        <v>U</v>
      </c>
      <c r="F29" s="1098" t="str">
        <f t="shared" si="15"/>
        <v>savoir</v>
      </c>
      <c r="G29" s="1373" t="str">
        <f t="shared" si="16"/>
        <v>WU</v>
      </c>
      <c r="H29" s="1099" t="str">
        <f t="shared" si="17"/>
        <v>structurer</v>
      </c>
      <c r="I29" s="1373" t="str">
        <f t="shared" si="18"/>
        <v>UR</v>
      </c>
      <c r="J29" s="1099" t="str">
        <f t="shared" si="3"/>
        <v>penser</v>
      </c>
      <c r="K29" s="1373" t="str">
        <f t="shared" si="19"/>
        <v>URW</v>
      </c>
      <c r="L29" s="1098" t="str">
        <f t="shared" si="20"/>
        <v>améliorer</v>
      </c>
      <c r="M29" s="1379" t="str">
        <f t="shared" si="21"/>
        <v>/brg</v>
      </c>
      <c r="N29" s="1380" t="str">
        <f t="shared" si="5"/>
        <v>ne pas conquérir</v>
      </c>
      <c r="O29" s="1379" t="str">
        <f t="shared" si="22"/>
        <v>/br</v>
      </c>
      <c r="P29" s="1381" t="str">
        <f t="shared" si="6"/>
        <v>réfréner ses envies</v>
      </c>
      <c r="Q29" s="1379" t="str">
        <f t="shared" si="23"/>
        <v>/bg</v>
      </c>
      <c r="R29" s="1381" t="str">
        <f t="shared" si="7"/>
        <v>réduire son empreinte</v>
      </c>
      <c r="S29" s="1379" t="str">
        <f t="shared" si="24"/>
        <v>/b</v>
      </c>
      <c r="T29" s="1381" t="str">
        <f t="shared" si="25"/>
        <v>cohabiter</v>
      </c>
      <c r="U29" s="8" t="s">
        <v>3</v>
      </c>
      <c r="V29" s="8" t="s">
        <v>0</v>
      </c>
      <c r="W29" s="8" t="s">
        <v>4</v>
      </c>
      <c r="X29" s="8" t="s">
        <v>5</v>
      </c>
      <c r="Y29" s="8" t="s">
        <v>2</v>
      </c>
      <c r="Z29" s="211">
        <v>42984</v>
      </c>
      <c r="AA29" s="248">
        <f t="shared" ca="1" si="9"/>
        <v>763</v>
      </c>
      <c r="AB29" s="272" t="str">
        <f t="shared" si="10"/>
        <v>UWRGB</v>
      </c>
    </row>
    <row r="30" spans="1:28" x14ac:dyDescent="0.2">
      <c r="A30" s="665" t="str">
        <f t="shared" si="11"/>
        <v>UWGBR</v>
      </c>
      <c r="B30" s="4" t="str">
        <f t="shared" si="0"/>
        <v>bleu, blanc, vert, noir, rouge</v>
      </c>
      <c r="C30" s="89" t="str">
        <f t="shared" si="12"/>
        <v>structurer, s'adapter  ;  vivre dans la retenue, réfréner ses envies</v>
      </c>
      <c r="D30" s="16" t="str">
        <f t="shared" si="13"/>
        <v>savoir, s'accorder  ;  ne pas conquérir, se raisonner</v>
      </c>
      <c r="E30" s="1373" t="str">
        <f t="shared" si="14"/>
        <v>U</v>
      </c>
      <c r="F30" s="1098" t="str">
        <f t="shared" si="15"/>
        <v>savoir</v>
      </c>
      <c r="G30" s="1373" t="str">
        <f t="shared" si="16"/>
        <v>WU</v>
      </c>
      <c r="H30" s="1099" t="str">
        <f t="shared" si="17"/>
        <v>structurer</v>
      </c>
      <c r="I30" s="1373" t="str">
        <f t="shared" si="18"/>
        <v>GU</v>
      </c>
      <c r="J30" s="1099" t="str">
        <f t="shared" si="3"/>
        <v>s'adapter</v>
      </c>
      <c r="K30" s="1373" t="str">
        <f t="shared" si="19"/>
        <v>GWU</v>
      </c>
      <c r="L30" s="1098" t="str">
        <f t="shared" si="20"/>
        <v>s'accorder</v>
      </c>
      <c r="M30" s="1379" t="str">
        <f t="shared" si="21"/>
        <v>/brg</v>
      </c>
      <c r="N30" s="1380" t="str">
        <f t="shared" si="5"/>
        <v>ne pas conquérir</v>
      </c>
      <c r="O30" s="1379" t="str">
        <f t="shared" si="22"/>
        <v>/rg</v>
      </c>
      <c r="P30" s="1381" t="str">
        <f t="shared" si="6"/>
        <v>vivre dans la retenue</v>
      </c>
      <c r="Q30" s="1379" t="str">
        <f t="shared" si="23"/>
        <v>/br</v>
      </c>
      <c r="R30" s="1381" t="str">
        <f t="shared" si="7"/>
        <v>réfréner ses envies</v>
      </c>
      <c r="S30" s="1379" t="str">
        <f t="shared" si="24"/>
        <v>/r</v>
      </c>
      <c r="T30" s="1381" t="str">
        <f t="shared" si="25"/>
        <v>se raisonner</v>
      </c>
      <c r="U30" s="8" t="s">
        <v>3</v>
      </c>
      <c r="V30" s="8" t="s">
        <v>0</v>
      </c>
      <c r="W30" s="8" t="s">
        <v>5</v>
      </c>
      <c r="X30" s="8" t="s">
        <v>2</v>
      </c>
      <c r="Y30" s="8" t="s">
        <v>4</v>
      </c>
      <c r="Z30" s="211">
        <v>42984</v>
      </c>
      <c r="AA30" s="248">
        <f t="shared" ca="1" si="9"/>
        <v>763</v>
      </c>
      <c r="AB30" s="272" t="str">
        <f t="shared" si="10"/>
        <v>UWGBR</v>
      </c>
    </row>
    <row r="31" spans="1:28" s="145" customFormat="1" x14ac:dyDescent="0.2">
      <c r="A31" s="666" t="str">
        <f t="shared" si="11"/>
        <v>UWGRB</v>
      </c>
      <c r="B31" s="12" t="str">
        <f t="shared" si="0"/>
        <v>bleu, blanc, vert, rouge, noir</v>
      </c>
      <c r="C31" s="80" t="str">
        <f t="shared" si="12"/>
        <v>structurer, s'adapter  ;  réduire son empreinte, réfréner ses envies</v>
      </c>
      <c r="D31" s="22" t="str">
        <f t="shared" si="13"/>
        <v>savoir, s'accorder  ;  ne pas conquérir, cohabiter</v>
      </c>
      <c r="E31" s="1374" t="str">
        <f t="shared" si="14"/>
        <v>U</v>
      </c>
      <c r="F31" s="1375" t="str">
        <f t="shared" si="15"/>
        <v>savoir</v>
      </c>
      <c r="G31" s="1374" t="str">
        <f t="shared" si="16"/>
        <v>WU</v>
      </c>
      <c r="H31" s="1100" t="str">
        <f t="shared" si="17"/>
        <v>structurer</v>
      </c>
      <c r="I31" s="1374" t="str">
        <f t="shared" si="18"/>
        <v>GU</v>
      </c>
      <c r="J31" s="1100" t="str">
        <f t="shared" si="3"/>
        <v>s'adapter</v>
      </c>
      <c r="K31" s="1374" t="str">
        <f t="shared" si="19"/>
        <v>GWU</v>
      </c>
      <c r="L31" s="1375" t="str">
        <f t="shared" si="20"/>
        <v>s'accorder</v>
      </c>
      <c r="M31" s="1382" t="str">
        <f t="shared" si="21"/>
        <v>/brg</v>
      </c>
      <c r="N31" s="1383" t="str">
        <f t="shared" si="5"/>
        <v>ne pas conquérir</v>
      </c>
      <c r="O31" s="1382" t="str">
        <f t="shared" si="22"/>
        <v>/bg</v>
      </c>
      <c r="P31" s="1384" t="str">
        <f t="shared" si="6"/>
        <v>réduire son empreinte</v>
      </c>
      <c r="Q31" s="1382" t="str">
        <f t="shared" si="23"/>
        <v>/br</v>
      </c>
      <c r="R31" s="1384" t="str">
        <f t="shared" si="7"/>
        <v>réfréner ses envies</v>
      </c>
      <c r="S31" s="1382" t="str">
        <f t="shared" si="24"/>
        <v>/b</v>
      </c>
      <c r="T31" s="1384" t="str">
        <f t="shared" si="25"/>
        <v>cohabiter</v>
      </c>
      <c r="U31" s="17" t="s">
        <v>3</v>
      </c>
      <c r="V31" s="17" t="s">
        <v>0</v>
      </c>
      <c r="W31" s="17" t="s">
        <v>5</v>
      </c>
      <c r="X31" s="17" t="s">
        <v>4</v>
      </c>
      <c r="Y31" s="17" t="s">
        <v>2</v>
      </c>
      <c r="Z31" s="212">
        <v>42984</v>
      </c>
      <c r="AA31" s="249">
        <f t="shared" ca="1" si="9"/>
        <v>763</v>
      </c>
      <c r="AB31" s="273" t="str">
        <f t="shared" si="10"/>
        <v>UWGRB</v>
      </c>
    </row>
    <row r="32" spans="1:28" x14ac:dyDescent="0.2">
      <c r="A32" s="665" t="str">
        <f t="shared" si="11"/>
        <v>UBWRG</v>
      </c>
      <c r="B32" s="4" t="str">
        <f t="shared" si="0"/>
        <v>bleu, noir, blanc, rouge, vert</v>
      </c>
      <c r="C32" s="89" t="str">
        <f t="shared" si="12"/>
        <v>réussir, structurer  ;  rudoyer si nécessaire, vivre dans la retenue</v>
      </c>
      <c r="D32" s="16" t="str">
        <f t="shared" si="13"/>
        <v>savoir, administrer  ;  ne pas participer, se contraindre</v>
      </c>
      <c r="E32" s="1373" t="str">
        <f t="shared" si="14"/>
        <v>U</v>
      </c>
      <c r="F32" s="1098" t="str">
        <f t="shared" si="15"/>
        <v>savoir</v>
      </c>
      <c r="G32" s="1373" t="str">
        <f t="shared" si="16"/>
        <v>UB</v>
      </c>
      <c r="H32" s="1099" t="str">
        <f t="shared" si="17"/>
        <v>réussir</v>
      </c>
      <c r="I32" s="1373" t="str">
        <f t="shared" si="18"/>
        <v>WU</v>
      </c>
      <c r="J32" s="1099" t="str">
        <f t="shared" si="3"/>
        <v>structurer</v>
      </c>
      <c r="K32" s="1373" t="str">
        <f t="shared" si="19"/>
        <v>WUB</v>
      </c>
      <c r="L32" s="1098" t="str">
        <f t="shared" si="20"/>
        <v>administrer</v>
      </c>
      <c r="M32" s="1379" t="str">
        <f t="shared" si="21"/>
        <v>/rgw</v>
      </c>
      <c r="N32" s="1380" t="str">
        <f t="shared" si="5"/>
        <v>ne pas participer</v>
      </c>
      <c r="O32" s="1379" t="str">
        <f t="shared" si="22"/>
        <v>/gw</v>
      </c>
      <c r="P32" s="1381" t="str">
        <f t="shared" si="6"/>
        <v>rudoyer si nécessaire</v>
      </c>
      <c r="Q32" s="1379" t="str">
        <f t="shared" si="23"/>
        <v>/rg</v>
      </c>
      <c r="R32" s="1381" t="str">
        <f t="shared" si="7"/>
        <v>vivre dans la retenue</v>
      </c>
      <c r="S32" s="1379" t="str">
        <f t="shared" si="24"/>
        <v>/g</v>
      </c>
      <c r="T32" s="1381" t="str">
        <f t="shared" si="25"/>
        <v>se contraindre</v>
      </c>
      <c r="U32" s="8" t="s">
        <v>3</v>
      </c>
      <c r="V32" s="6" t="s">
        <v>2</v>
      </c>
      <c r="W32" s="6" t="s">
        <v>0</v>
      </c>
      <c r="X32" s="6" t="s">
        <v>4</v>
      </c>
      <c r="Y32" s="6" t="s">
        <v>5</v>
      </c>
      <c r="Z32" s="211">
        <v>42984</v>
      </c>
      <c r="AA32" s="248">
        <f t="shared" ca="1" si="9"/>
        <v>763</v>
      </c>
      <c r="AB32" s="272" t="str">
        <f t="shared" si="10"/>
        <v>UBWRG</v>
      </c>
    </row>
    <row r="33" spans="1:28" x14ac:dyDescent="0.2">
      <c r="A33" s="665" t="str">
        <f t="shared" si="11"/>
        <v>UBWGR</v>
      </c>
      <c r="B33" s="4" t="str">
        <f t="shared" si="0"/>
        <v>bleu, noir, blanc, vert, rouge</v>
      </c>
      <c r="C33" s="89" t="str">
        <f t="shared" si="12"/>
        <v>réussir, structurer  ;  être sa propre cause, vivre dans la retenue</v>
      </c>
      <c r="D33" s="16" t="str">
        <f t="shared" si="13"/>
        <v>savoir, administrer  ;  ne pas participer, se raisonner</v>
      </c>
      <c r="E33" s="1373" t="str">
        <f t="shared" si="14"/>
        <v>U</v>
      </c>
      <c r="F33" s="1098" t="str">
        <f t="shared" si="15"/>
        <v>savoir</v>
      </c>
      <c r="G33" s="1373" t="str">
        <f t="shared" si="16"/>
        <v>UB</v>
      </c>
      <c r="H33" s="1099" t="str">
        <f t="shared" si="17"/>
        <v>réussir</v>
      </c>
      <c r="I33" s="1373" t="str">
        <f t="shared" si="18"/>
        <v>WU</v>
      </c>
      <c r="J33" s="1099" t="str">
        <f t="shared" si="3"/>
        <v>structurer</v>
      </c>
      <c r="K33" s="1373" t="str">
        <f t="shared" si="19"/>
        <v>WUB</v>
      </c>
      <c r="L33" s="1098" t="str">
        <f t="shared" si="20"/>
        <v>administrer</v>
      </c>
      <c r="M33" s="1379" t="str">
        <f t="shared" si="21"/>
        <v>/rgw</v>
      </c>
      <c r="N33" s="1380" t="str">
        <f t="shared" si="5"/>
        <v>ne pas participer</v>
      </c>
      <c r="O33" s="1379" t="str">
        <f t="shared" si="22"/>
        <v>/rw</v>
      </c>
      <c r="P33" s="1381" t="str">
        <f t="shared" si="6"/>
        <v>être sa propre cause</v>
      </c>
      <c r="Q33" s="1379" t="str">
        <f t="shared" si="23"/>
        <v>/rg</v>
      </c>
      <c r="R33" s="1381" t="str">
        <f t="shared" si="7"/>
        <v>vivre dans la retenue</v>
      </c>
      <c r="S33" s="1379" t="str">
        <f t="shared" si="24"/>
        <v>/r</v>
      </c>
      <c r="T33" s="1381" t="str">
        <f t="shared" si="25"/>
        <v>se raisonner</v>
      </c>
      <c r="U33" s="8" t="s">
        <v>3</v>
      </c>
      <c r="V33" s="6" t="s">
        <v>2</v>
      </c>
      <c r="W33" s="6" t="s">
        <v>0</v>
      </c>
      <c r="X33" s="6" t="s">
        <v>5</v>
      </c>
      <c r="Y33" s="6" t="s">
        <v>4</v>
      </c>
      <c r="Z33" s="211">
        <v>42984</v>
      </c>
      <c r="AA33" s="248">
        <f t="shared" ca="1" si="9"/>
        <v>763</v>
      </c>
      <c r="AB33" s="272" t="str">
        <f t="shared" si="10"/>
        <v>UBWGR</v>
      </c>
    </row>
    <row r="34" spans="1:28" x14ac:dyDescent="0.2">
      <c r="A34" s="665" t="str">
        <f t="shared" ref="A34:A65" si="26">AB34</f>
        <v>UBRWG</v>
      </c>
      <c r="B34" s="4" t="str">
        <f t="shared" ref="B34:B65" si="27">VLOOKUP(U34,_Lib1,2,FALSE) &amp; ", " &amp;VLOOKUP(V34,_Lib1,2,FALSE) &amp; ", " &amp; VLOOKUP(W34,_Lib1,2,FALSE)&amp; ", " &amp; VLOOKUP(X34,_Lib1,2,FALSE) &amp; ", " &amp; VLOOKUP(Y34,_Lib1,2,FALSE)</f>
        <v>bleu, noir, rouge, blanc, vert</v>
      </c>
      <c r="C34" s="89" t="str">
        <f t="shared" si="12"/>
        <v>réussir, penser  ;  vivre dans la retenue, rudoyer si nécessaire</v>
      </c>
      <c r="D34" s="16" t="str">
        <f t="shared" si="13"/>
        <v>savoir, accomplir  ;  ne pas participer, se contraindre</v>
      </c>
      <c r="E34" s="1373" t="str">
        <f t="shared" si="14"/>
        <v>U</v>
      </c>
      <c r="F34" s="1098" t="str">
        <f t="shared" si="15"/>
        <v>savoir</v>
      </c>
      <c r="G34" s="1373" t="str">
        <f t="shared" si="16"/>
        <v>UB</v>
      </c>
      <c r="H34" s="1099" t="str">
        <f t="shared" si="17"/>
        <v>réussir</v>
      </c>
      <c r="I34" s="1373" t="str">
        <f t="shared" si="18"/>
        <v>UR</v>
      </c>
      <c r="J34" s="1099" t="str">
        <f t="shared" si="3"/>
        <v>penser</v>
      </c>
      <c r="K34" s="1373" t="str">
        <f t="shared" si="19"/>
        <v>UBR</v>
      </c>
      <c r="L34" s="1098" t="str">
        <f t="shared" si="20"/>
        <v>accomplir</v>
      </c>
      <c r="M34" s="1379" t="str">
        <f t="shared" si="21"/>
        <v>/rgw</v>
      </c>
      <c r="N34" s="1380" t="str">
        <f t="shared" si="5"/>
        <v>ne pas participer</v>
      </c>
      <c r="O34" s="1379" t="str">
        <f t="shared" si="22"/>
        <v>/rg</v>
      </c>
      <c r="P34" s="1381" t="str">
        <f t="shared" si="6"/>
        <v>vivre dans la retenue</v>
      </c>
      <c r="Q34" s="1379" t="str">
        <f t="shared" si="23"/>
        <v>/gw</v>
      </c>
      <c r="R34" s="1381" t="str">
        <f t="shared" si="7"/>
        <v>rudoyer si nécessaire</v>
      </c>
      <c r="S34" s="1379" t="str">
        <f t="shared" si="24"/>
        <v>/g</v>
      </c>
      <c r="T34" s="1381" t="str">
        <f t="shared" si="25"/>
        <v>se contraindre</v>
      </c>
      <c r="U34" s="8" t="s">
        <v>3</v>
      </c>
      <c r="V34" s="6" t="s">
        <v>2</v>
      </c>
      <c r="W34" s="6" t="s">
        <v>4</v>
      </c>
      <c r="X34" s="6" t="s">
        <v>0</v>
      </c>
      <c r="Y34" s="6" t="s">
        <v>5</v>
      </c>
      <c r="Z34" s="211">
        <v>42984</v>
      </c>
      <c r="AA34" s="248">
        <f t="shared" ca="1" si="9"/>
        <v>763</v>
      </c>
      <c r="AB34" s="272" t="str">
        <f t="shared" ref="AB34:AB65" si="28">U34&amp;V34&amp;W34&amp;X34&amp;Y34</f>
        <v>UBRWG</v>
      </c>
    </row>
    <row r="35" spans="1:28" x14ac:dyDescent="0.2">
      <c r="A35" s="665" t="str">
        <f t="shared" si="26"/>
        <v>UBRGW</v>
      </c>
      <c r="B35" s="4" t="str">
        <f t="shared" si="27"/>
        <v>bleu, noir, rouge, vert, blanc</v>
      </c>
      <c r="C35" s="89" t="str">
        <f t="shared" si="12"/>
        <v>réussir, penser  ;  être sa propre cause, rudoyer si nécessaire</v>
      </c>
      <c r="D35" s="16" t="str">
        <f t="shared" si="13"/>
        <v>savoir, accomplir  ;  ne pas participer, vagabonder</v>
      </c>
      <c r="E35" s="1373" t="str">
        <f t="shared" si="14"/>
        <v>U</v>
      </c>
      <c r="F35" s="1098" t="str">
        <f t="shared" si="15"/>
        <v>savoir</v>
      </c>
      <c r="G35" s="1373" t="str">
        <f t="shared" si="16"/>
        <v>UB</v>
      </c>
      <c r="H35" s="1099" t="str">
        <f t="shared" si="17"/>
        <v>réussir</v>
      </c>
      <c r="I35" s="1373" t="str">
        <f t="shared" si="18"/>
        <v>UR</v>
      </c>
      <c r="J35" s="1099" t="str">
        <f t="shared" si="3"/>
        <v>penser</v>
      </c>
      <c r="K35" s="1373" t="str">
        <f t="shared" si="19"/>
        <v>UBR</v>
      </c>
      <c r="L35" s="1098" t="str">
        <f t="shared" si="20"/>
        <v>accomplir</v>
      </c>
      <c r="M35" s="1379" t="str">
        <f t="shared" si="21"/>
        <v>/rgw</v>
      </c>
      <c r="N35" s="1380" t="str">
        <f t="shared" si="5"/>
        <v>ne pas participer</v>
      </c>
      <c r="O35" s="1379" t="str">
        <f t="shared" si="22"/>
        <v>/rw</v>
      </c>
      <c r="P35" s="1381" t="str">
        <f t="shared" si="6"/>
        <v>être sa propre cause</v>
      </c>
      <c r="Q35" s="1379" t="str">
        <f t="shared" si="23"/>
        <v>/gw</v>
      </c>
      <c r="R35" s="1381" t="str">
        <f t="shared" si="7"/>
        <v>rudoyer si nécessaire</v>
      </c>
      <c r="S35" s="1379" t="str">
        <f t="shared" si="24"/>
        <v>/w</v>
      </c>
      <c r="T35" s="1381" t="str">
        <f t="shared" si="25"/>
        <v>vagabonder</v>
      </c>
      <c r="U35" s="6" t="s">
        <v>3</v>
      </c>
      <c r="V35" s="8" t="s">
        <v>2</v>
      </c>
      <c r="W35" s="8" t="s">
        <v>4</v>
      </c>
      <c r="X35" s="8" t="s">
        <v>5</v>
      </c>
      <c r="Y35" s="8" t="s">
        <v>0</v>
      </c>
      <c r="Z35" s="211">
        <v>42984</v>
      </c>
      <c r="AA35" s="248">
        <f t="shared" ca="1" si="9"/>
        <v>763</v>
      </c>
      <c r="AB35" s="272" t="str">
        <f t="shared" si="28"/>
        <v>UBRGW</v>
      </c>
    </row>
    <row r="36" spans="1:28" x14ac:dyDescent="0.2">
      <c r="A36" s="665" t="str">
        <f t="shared" si="26"/>
        <v>UBGWR</v>
      </c>
      <c r="B36" s="4" t="str">
        <f t="shared" si="27"/>
        <v>bleu, noir, vert, blanc, rouge</v>
      </c>
      <c r="C36" s="89" t="str">
        <f t="shared" si="12"/>
        <v>réussir, s'adapter  ;  vivre dans la retenue, être sa propre cause</v>
      </c>
      <c r="D36" s="16" t="str">
        <f t="shared" si="13"/>
        <v>savoir, maîtriser  ;  ne pas participer, se raisonner</v>
      </c>
      <c r="E36" s="1373" t="str">
        <f t="shared" si="14"/>
        <v>U</v>
      </c>
      <c r="F36" s="1098" t="str">
        <f t="shared" si="15"/>
        <v>savoir</v>
      </c>
      <c r="G36" s="1373" t="str">
        <f t="shared" si="16"/>
        <v>UB</v>
      </c>
      <c r="H36" s="1099" t="str">
        <f t="shared" si="17"/>
        <v>réussir</v>
      </c>
      <c r="I36" s="1373" t="str">
        <f t="shared" si="18"/>
        <v>GU</v>
      </c>
      <c r="J36" s="1099" t="str">
        <f t="shared" si="3"/>
        <v>s'adapter</v>
      </c>
      <c r="K36" s="1373" t="str">
        <f t="shared" si="19"/>
        <v>BGU</v>
      </c>
      <c r="L36" s="1098" t="str">
        <f t="shared" si="20"/>
        <v>maîtriser</v>
      </c>
      <c r="M36" s="1379" t="str">
        <f t="shared" si="21"/>
        <v>/rgw</v>
      </c>
      <c r="N36" s="1380" t="str">
        <f t="shared" si="5"/>
        <v>ne pas participer</v>
      </c>
      <c r="O36" s="1379" t="str">
        <f t="shared" si="22"/>
        <v>/rg</v>
      </c>
      <c r="P36" s="1381" t="str">
        <f t="shared" si="6"/>
        <v>vivre dans la retenue</v>
      </c>
      <c r="Q36" s="1379" t="str">
        <f t="shared" si="23"/>
        <v>/rw</v>
      </c>
      <c r="R36" s="1381" t="str">
        <f t="shared" si="7"/>
        <v>être sa propre cause</v>
      </c>
      <c r="S36" s="1379" t="str">
        <f t="shared" si="24"/>
        <v>/r</v>
      </c>
      <c r="T36" s="1381" t="str">
        <f t="shared" si="25"/>
        <v>se raisonner</v>
      </c>
      <c r="U36" s="6" t="s">
        <v>3</v>
      </c>
      <c r="V36" s="8" t="s">
        <v>2</v>
      </c>
      <c r="W36" s="8" t="s">
        <v>5</v>
      </c>
      <c r="X36" s="8" t="s">
        <v>0</v>
      </c>
      <c r="Y36" s="8" t="s">
        <v>4</v>
      </c>
      <c r="Z36" s="211">
        <v>42984</v>
      </c>
      <c r="AA36" s="248">
        <f t="shared" ca="1" si="9"/>
        <v>763</v>
      </c>
      <c r="AB36" s="272" t="str">
        <f t="shared" si="28"/>
        <v>UBGWR</v>
      </c>
    </row>
    <row r="37" spans="1:28" s="145" customFormat="1" x14ac:dyDescent="0.2">
      <c r="A37" s="666" t="str">
        <f t="shared" si="26"/>
        <v>UBGRW</v>
      </c>
      <c r="B37" s="12" t="str">
        <f t="shared" si="27"/>
        <v>bleu, noir, vert, rouge, blanc</v>
      </c>
      <c r="C37" s="80" t="str">
        <f t="shared" si="12"/>
        <v>réussir, s'adapter  ;  rudoyer si nécessaire, être sa propre cause</v>
      </c>
      <c r="D37" s="22" t="str">
        <f t="shared" si="13"/>
        <v>savoir, maîtriser  ;  ne pas participer, vagabonder</v>
      </c>
      <c r="E37" s="1374" t="str">
        <f t="shared" si="14"/>
        <v>U</v>
      </c>
      <c r="F37" s="1375" t="str">
        <f t="shared" si="15"/>
        <v>savoir</v>
      </c>
      <c r="G37" s="1374" t="str">
        <f t="shared" si="16"/>
        <v>UB</v>
      </c>
      <c r="H37" s="1100" t="str">
        <f t="shared" si="17"/>
        <v>réussir</v>
      </c>
      <c r="I37" s="1374" t="str">
        <f t="shared" si="18"/>
        <v>GU</v>
      </c>
      <c r="J37" s="1100" t="str">
        <f t="shared" si="3"/>
        <v>s'adapter</v>
      </c>
      <c r="K37" s="1374" t="str">
        <f t="shared" si="19"/>
        <v>BGU</v>
      </c>
      <c r="L37" s="1375" t="str">
        <f t="shared" si="20"/>
        <v>maîtriser</v>
      </c>
      <c r="M37" s="1382" t="str">
        <f t="shared" si="21"/>
        <v>/rgw</v>
      </c>
      <c r="N37" s="1383" t="str">
        <f t="shared" si="5"/>
        <v>ne pas participer</v>
      </c>
      <c r="O37" s="1382" t="str">
        <f t="shared" si="22"/>
        <v>/gw</v>
      </c>
      <c r="P37" s="1384" t="str">
        <f t="shared" si="6"/>
        <v>rudoyer si nécessaire</v>
      </c>
      <c r="Q37" s="1382" t="str">
        <f t="shared" si="23"/>
        <v>/rw</v>
      </c>
      <c r="R37" s="1384" t="str">
        <f t="shared" si="7"/>
        <v>être sa propre cause</v>
      </c>
      <c r="S37" s="1382" t="str">
        <f t="shared" si="24"/>
        <v>/w</v>
      </c>
      <c r="T37" s="1384" t="str">
        <f t="shared" si="25"/>
        <v>vagabonder</v>
      </c>
      <c r="U37" s="21" t="s">
        <v>3</v>
      </c>
      <c r="V37" s="17" t="s">
        <v>2</v>
      </c>
      <c r="W37" s="17" t="s">
        <v>5</v>
      </c>
      <c r="X37" s="17" t="s">
        <v>4</v>
      </c>
      <c r="Y37" s="17" t="s">
        <v>0</v>
      </c>
      <c r="Z37" s="212">
        <v>42984</v>
      </c>
      <c r="AA37" s="249">
        <f t="shared" ca="1" si="9"/>
        <v>763</v>
      </c>
      <c r="AB37" s="273" t="str">
        <f t="shared" si="28"/>
        <v>UBGRW</v>
      </c>
    </row>
    <row r="38" spans="1:28" x14ac:dyDescent="0.2">
      <c r="A38" s="665" t="str">
        <f t="shared" si="26"/>
        <v>URWBG</v>
      </c>
      <c r="B38" s="4" t="str">
        <f t="shared" si="27"/>
        <v>bleu, rouge, blanc, noir, vert</v>
      </c>
      <c r="C38" s="89" t="str">
        <f t="shared" si="12"/>
        <v>penser, structurer  ;  rudoyer si nécessaire, réduire son empreinte</v>
      </c>
      <c r="D38" s="16" t="str">
        <f t="shared" si="13"/>
        <v>savoir, améliorer  ;  ne pas s'intégrer, se contraindre</v>
      </c>
      <c r="E38" s="1373" t="str">
        <f t="shared" si="14"/>
        <v>U</v>
      </c>
      <c r="F38" s="1098" t="str">
        <f t="shared" si="15"/>
        <v>savoir</v>
      </c>
      <c r="G38" s="1373" t="str">
        <f t="shared" si="16"/>
        <v>UR</v>
      </c>
      <c r="H38" s="1099" t="str">
        <f t="shared" si="17"/>
        <v>penser</v>
      </c>
      <c r="I38" s="1373" t="str">
        <f t="shared" si="18"/>
        <v>WU</v>
      </c>
      <c r="J38" s="1099" t="str">
        <f t="shared" si="3"/>
        <v>structurer</v>
      </c>
      <c r="K38" s="1373" t="str">
        <f t="shared" si="19"/>
        <v>URW</v>
      </c>
      <c r="L38" s="1098" t="str">
        <f t="shared" si="20"/>
        <v>améliorer</v>
      </c>
      <c r="M38" s="1379" t="str">
        <f t="shared" si="21"/>
        <v>/wbg</v>
      </c>
      <c r="N38" s="1380" t="str">
        <f t="shared" si="5"/>
        <v>ne pas s'intégrer</v>
      </c>
      <c r="O38" s="1379" t="str">
        <f t="shared" si="22"/>
        <v>/gw</v>
      </c>
      <c r="P38" s="1381" t="str">
        <f t="shared" si="6"/>
        <v>rudoyer si nécessaire</v>
      </c>
      <c r="Q38" s="1379" t="str">
        <f t="shared" si="23"/>
        <v>/bg</v>
      </c>
      <c r="R38" s="1381" t="str">
        <f t="shared" si="7"/>
        <v>réduire son empreinte</v>
      </c>
      <c r="S38" s="1379" t="str">
        <f t="shared" si="24"/>
        <v>/g</v>
      </c>
      <c r="T38" s="1381" t="str">
        <f t="shared" si="25"/>
        <v>se contraindre</v>
      </c>
      <c r="U38" s="6" t="s">
        <v>3</v>
      </c>
      <c r="V38" s="8" t="s">
        <v>4</v>
      </c>
      <c r="W38" s="8" t="s">
        <v>0</v>
      </c>
      <c r="X38" s="8" t="s">
        <v>2</v>
      </c>
      <c r="Y38" s="8" t="s">
        <v>5</v>
      </c>
      <c r="Z38" s="211">
        <v>42984</v>
      </c>
      <c r="AA38" s="248">
        <f t="shared" ca="1" si="9"/>
        <v>763</v>
      </c>
      <c r="AB38" s="272" t="str">
        <f t="shared" si="28"/>
        <v>URWBG</v>
      </c>
    </row>
    <row r="39" spans="1:28" x14ac:dyDescent="0.2">
      <c r="A39" s="665" t="str">
        <f t="shared" si="26"/>
        <v>URWGB</v>
      </c>
      <c r="B39" s="4" t="str">
        <f t="shared" si="27"/>
        <v>bleu, rouge, blanc, vert, noir</v>
      </c>
      <c r="C39" s="89" t="str">
        <f t="shared" si="12"/>
        <v>penser, structurer  ;  marginaliser, réduire son empreinte</v>
      </c>
      <c r="D39" s="16" t="str">
        <f t="shared" si="13"/>
        <v>savoir, améliorer  ;  ne pas s'intégrer, cohabiter</v>
      </c>
      <c r="E39" s="1373" t="str">
        <f t="shared" si="14"/>
        <v>U</v>
      </c>
      <c r="F39" s="1098" t="str">
        <f t="shared" si="15"/>
        <v>savoir</v>
      </c>
      <c r="G39" s="1373" t="str">
        <f t="shared" si="16"/>
        <v>UR</v>
      </c>
      <c r="H39" s="1099" t="str">
        <f t="shared" si="17"/>
        <v>penser</v>
      </c>
      <c r="I39" s="1373" t="str">
        <f t="shared" si="18"/>
        <v>WU</v>
      </c>
      <c r="J39" s="1099" t="str">
        <f t="shared" si="3"/>
        <v>structurer</v>
      </c>
      <c r="K39" s="1373" t="str">
        <f t="shared" si="19"/>
        <v>URW</v>
      </c>
      <c r="L39" s="1098" t="str">
        <f t="shared" si="20"/>
        <v>améliorer</v>
      </c>
      <c r="M39" s="1379" t="str">
        <f t="shared" si="21"/>
        <v>/wbg</v>
      </c>
      <c r="N39" s="1380" t="str">
        <f t="shared" si="5"/>
        <v>ne pas s'intégrer</v>
      </c>
      <c r="O39" s="1379" t="str">
        <f t="shared" si="22"/>
        <v>/wb</v>
      </c>
      <c r="P39" s="1381" t="str">
        <f t="shared" si="6"/>
        <v>marginaliser</v>
      </c>
      <c r="Q39" s="1379" t="str">
        <f t="shared" si="23"/>
        <v>/bg</v>
      </c>
      <c r="R39" s="1381" t="str">
        <f t="shared" si="7"/>
        <v>réduire son empreinte</v>
      </c>
      <c r="S39" s="1379" t="str">
        <f t="shared" si="24"/>
        <v>/b</v>
      </c>
      <c r="T39" s="1381" t="str">
        <f t="shared" si="25"/>
        <v>cohabiter</v>
      </c>
      <c r="U39" s="6" t="s">
        <v>3</v>
      </c>
      <c r="V39" s="8" t="s">
        <v>4</v>
      </c>
      <c r="W39" s="8" t="s">
        <v>0</v>
      </c>
      <c r="X39" s="8" t="s">
        <v>5</v>
      </c>
      <c r="Y39" s="8" t="s">
        <v>2</v>
      </c>
      <c r="Z39" s="211">
        <v>42984</v>
      </c>
      <c r="AA39" s="248">
        <f t="shared" ca="1" si="9"/>
        <v>763</v>
      </c>
      <c r="AB39" s="272" t="str">
        <f t="shared" si="28"/>
        <v>URWGB</v>
      </c>
    </row>
    <row r="40" spans="1:28" x14ac:dyDescent="0.2">
      <c r="A40" s="665" t="str">
        <f t="shared" si="26"/>
        <v>URBWG</v>
      </c>
      <c r="B40" s="4" t="str">
        <f t="shared" si="27"/>
        <v>bleu, rouge, noir, blanc, vert</v>
      </c>
      <c r="C40" s="89" t="str">
        <f t="shared" si="12"/>
        <v>penser, réussir  ;  réduire son empreinte, rudoyer si nécessaire</v>
      </c>
      <c r="D40" s="16" t="str">
        <f t="shared" si="13"/>
        <v>savoir, accomplir  ;  ne pas s'intégrer, se contraindre</v>
      </c>
      <c r="E40" s="1373" t="str">
        <f t="shared" si="14"/>
        <v>U</v>
      </c>
      <c r="F40" s="1098" t="str">
        <f t="shared" si="15"/>
        <v>savoir</v>
      </c>
      <c r="G40" s="1373" t="str">
        <f t="shared" si="16"/>
        <v>UR</v>
      </c>
      <c r="H40" s="1099" t="str">
        <f t="shared" si="17"/>
        <v>penser</v>
      </c>
      <c r="I40" s="1373" t="str">
        <f t="shared" si="18"/>
        <v>UB</v>
      </c>
      <c r="J40" s="1099" t="str">
        <f t="shared" si="3"/>
        <v>réussir</v>
      </c>
      <c r="K40" s="1373" t="str">
        <f t="shared" si="19"/>
        <v>UBR</v>
      </c>
      <c r="L40" s="1098" t="str">
        <f t="shared" si="20"/>
        <v>accomplir</v>
      </c>
      <c r="M40" s="1379" t="str">
        <f t="shared" si="21"/>
        <v>/wbg</v>
      </c>
      <c r="N40" s="1380" t="str">
        <f t="shared" si="5"/>
        <v>ne pas s'intégrer</v>
      </c>
      <c r="O40" s="1379" t="str">
        <f t="shared" si="22"/>
        <v>/bg</v>
      </c>
      <c r="P40" s="1381" t="str">
        <f t="shared" si="6"/>
        <v>réduire son empreinte</v>
      </c>
      <c r="Q40" s="1379" t="str">
        <f t="shared" si="23"/>
        <v>/gw</v>
      </c>
      <c r="R40" s="1381" t="str">
        <f t="shared" si="7"/>
        <v>rudoyer si nécessaire</v>
      </c>
      <c r="S40" s="1379" t="str">
        <f t="shared" si="24"/>
        <v>/g</v>
      </c>
      <c r="T40" s="1381" t="str">
        <f t="shared" si="25"/>
        <v>se contraindre</v>
      </c>
      <c r="U40" s="6" t="s">
        <v>3</v>
      </c>
      <c r="V40" s="8" t="s">
        <v>4</v>
      </c>
      <c r="W40" s="8" t="s">
        <v>2</v>
      </c>
      <c r="X40" s="8" t="s">
        <v>0</v>
      </c>
      <c r="Y40" s="8" t="s">
        <v>5</v>
      </c>
      <c r="Z40" s="211">
        <v>42984</v>
      </c>
      <c r="AA40" s="248">
        <f t="shared" ca="1" si="9"/>
        <v>763</v>
      </c>
      <c r="AB40" s="272" t="str">
        <f t="shared" si="28"/>
        <v>URBWG</v>
      </c>
    </row>
    <row r="41" spans="1:28" x14ac:dyDescent="0.2">
      <c r="A41" s="665" t="str">
        <f t="shared" si="26"/>
        <v>URBGW</v>
      </c>
      <c r="B41" s="4" t="str">
        <f t="shared" si="27"/>
        <v>bleu, rouge, noir, vert, blanc</v>
      </c>
      <c r="C41" s="89" t="str">
        <f t="shared" si="12"/>
        <v>penser, réussir  ;  marginaliser, rudoyer si nécessaire</v>
      </c>
      <c r="D41" s="16" t="str">
        <f t="shared" si="13"/>
        <v>savoir, accomplir  ;  ne pas s'intégrer, vagabonder</v>
      </c>
      <c r="E41" s="1373" t="str">
        <f t="shared" si="14"/>
        <v>U</v>
      </c>
      <c r="F41" s="1098" t="str">
        <f t="shared" si="15"/>
        <v>savoir</v>
      </c>
      <c r="G41" s="1373" t="str">
        <f t="shared" si="16"/>
        <v>UR</v>
      </c>
      <c r="H41" s="1099" t="str">
        <f t="shared" si="17"/>
        <v>penser</v>
      </c>
      <c r="I41" s="1373" t="str">
        <f t="shared" si="18"/>
        <v>UB</v>
      </c>
      <c r="J41" s="1099" t="str">
        <f t="shared" si="3"/>
        <v>réussir</v>
      </c>
      <c r="K41" s="1373" t="str">
        <f t="shared" si="19"/>
        <v>UBR</v>
      </c>
      <c r="L41" s="1098" t="str">
        <f t="shared" si="20"/>
        <v>accomplir</v>
      </c>
      <c r="M41" s="1379" t="str">
        <f t="shared" si="21"/>
        <v>/wbg</v>
      </c>
      <c r="N41" s="1380" t="str">
        <f t="shared" si="5"/>
        <v>ne pas s'intégrer</v>
      </c>
      <c r="O41" s="1379" t="str">
        <f t="shared" si="22"/>
        <v>/wb</v>
      </c>
      <c r="P41" s="1381" t="str">
        <f t="shared" si="6"/>
        <v>marginaliser</v>
      </c>
      <c r="Q41" s="1379" t="str">
        <f t="shared" si="23"/>
        <v>/gw</v>
      </c>
      <c r="R41" s="1381" t="str">
        <f t="shared" si="7"/>
        <v>rudoyer si nécessaire</v>
      </c>
      <c r="S41" s="1379" t="str">
        <f t="shared" si="24"/>
        <v>/w</v>
      </c>
      <c r="T41" s="1381" t="str">
        <f t="shared" si="25"/>
        <v>vagabonder</v>
      </c>
      <c r="U41" s="6" t="s">
        <v>3</v>
      </c>
      <c r="V41" s="8" t="s">
        <v>4</v>
      </c>
      <c r="W41" s="8" t="s">
        <v>2</v>
      </c>
      <c r="X41" s="8" t="s">
        <v>5</v>
      </c>
      <c r="Y41" s="8" t="s">
        <v>0</v>
      </c>
      <c r="Z41" s="211">
        <v>42984</v>
      </c>
      <c r="AA41" s="248">
        <f t="shared" ca="1" si="9"/>
        <v>763</v>
      </c>
      <c r="AB41" s="272" t="str">
        <f t="shared" si="28"/>
        <v>URBGW</v>
      </c>
    </row>
    <row r="42" spans="1:28" x14ac:dyDescent="0.2">
      <c r="A42" s="665" t="str">
        <f t="shared" si="26"/>
        <v>URGWB</v>
      </c>
      <c r="B42" s="4" t="str">
        <f t="shared" si="27"/>
        <v>bleu, rouge, vert, blanc, noir</v>
      </c>
      <c r="C42" s="89" t="str">
        <f t="shared" si="12"/>
        <v>penser, s'adapter  ;  réduire son empreinte, marginaliser</v>
      </c>
      <c r="D42" s="16" t="str">
        <f t="shared" si="13"/>
        <v>savoir, s'aventurer  ;  ne pas s'intégrer, cohabiter</v>
      </c>
      <c r="E42" s="1373" t="str">
        <f t="shared" si="14"/>
        <v>U</v>
      </c>
      <c r="F42" s="1098" t="str">
        <f t="shared" si="15"/>
        <v>savoir</v>
      </c>
      <c r="G42" s="1373" t="str">
        <f t="shared" si="16"/>
        <v>UR</v>
      </c>
      <c r="H42" s="1099" t="str">
        <f t="shared" si="17"/>
        <v>penser</v>
      </c>
      <c r="I42" s="1373" t="str">
        <f t="shared" si="18"/>
        <v>GU</v>
      </c>
      <c r="J42" s="1099" t="str">
        <f t="shared" si="3"/>
        <v>s'adapter</v>
      </c>
      <c r="K42" s="1373" t="str">
        <f t="shared" si="19"/>
        <v>GUR</v>
      </c>
      <c r="L42" s="1098" t="str">
        <f t="shared" si="20"/>
        <v>s'aventurer</v>
      </c>
      <c r="M42" s="1379" t="str">
        <f t="shared" si="21"/>
        <v>/wbg</v>
      </c>
      <c r="N42" s="1380" t="str">
        <f t="shared" si="5"/>
        <v>ne pas s'intégrer</v>
      </c>
      <c r="O42" s="1379" t="str">
        <f t="shared" si="22"/>
        <v>/bg</v>
      </c>
      <c r="P42" s="1381" t="str">
        <f t="shared" si="6"/>
        <v>réduire son empreinte</v>
      </c>
      <c r="Q42" s="1379" t="str">
        <f t="shared" si="23"/>
        <v>/wb</v>
      </c>
      <c r="R42" s="1381" t="str">
        <f t="shared" si="7"/>
        <v>marginaliser</v>
      </c>
      <c r="S42" s="1379" t="str">
        <f t="shared" si="24"/>
        <v>/b</v>
      </c>
      <c r="T42" s="1381" t="str">
        <f t="shared" si="25"/>
        <v>cohabiter</v>
      </c>
      <c r="U42" s="6" t="s">
        <v>3</v>
      </c>
      <c r="V42" s="8" t="s">
        <v>4</v>
      </c>
      <c r="W42" s="8" t="s">
        <v>5</v>
      </c>
      <c r="X42" s="8" t="s">
        <v>0</v>
      </c>
      <c r="Y42" s="8" t="s">
        <v>2</v>
      </c>
      <c r="Z42" s="211">
        <v>42984</v>
      </c>
      <c r="AA42" s="248">
        <f t="shared" ca="1" si="9"/>
        <v>763</v>
      </c>
      <c r="AB42" s="272" t="str">
        <f t="shared" si="28"/>
        <v>URGWB</v>
      </c>
    </row>
    <row r="43" spans="1:28" s="145" customFormat="1" x14ac:dyDescent="0.2">
      <c r="A43" s="666" t="str">
        <f t="shared" si="26"/>
        <v>URGBW</v>
      </c>
      <c r="B43" s="12" t="str">
        <f t="shared" si="27"/>
        <v>bleu, rouge, vert, noir, blanc</v>
      </c>
      <c r="C43" s="80" t="str">
        <f t="shared" si="12"/>
        <v>penser, s'adapter  ;  rudoyer si nécessaire, marginaliser</v>
      </c>
      <c r="D43" s="22" t="str">
        <f t="shared" si="13"/>
        <v>savoir, s'aventurer  ;  ne pas s'intégrer, vagabonder</v>
      </c>
      <c r="E43" s="1374" t="str">
        <f t="shared" si="14"/>
        <v>U</v>
      </c>
      <c r="F43" s="1375" t="str">
        <f t="shared" si="15"/>
        <v>savoir</v>
      </c>
      <c r="G43" s="1374" t="str">
        <f t="shared" si="16"/>
        <v>UR</v>
      </c>
      <c r="H43" s="1100" t="str">
        <f t="shared" si="17"/>
        <v>penser</v>
      </c>
      <c r="I43" s="1374" t="str">
        <f t="shared" si="18"/>
        <v>GU</v>
      </c>
      <c r="J43" s="1100" t="str">
        <f t="shared" si="3"/>
        <v>s'adapter</v>
      </c>
      <c r="K43" s="1374" t="str">
        <f t="shared" si="19"/>
        <v>GUR</v>
      </c>
      <c r="L43" s="1375" t="str">
        <f t="shared" si="20"/>
        <v>s'aventurer</v>
      </c>
      <c r="M43" s="1382" t="str">
        <f t="shared" si="21"/>
        <v>/wbg</v>
      </c>
      <c r="N43" s="1383" t="str">
        <f t="shared" si="5"/>
        <v>ne pas s'intégrer</v>
      </c>
      <c r="O43" s="1382" t="str">
        <f t="shared" si="22"/>
        <v>/gw</v>
      </c>
      <c r="P43" s="1384" t="str">
        <f t="shared" si="6"/>
        <v>rudoyer si nécessaire</v>
      </c>
      <c r="Q43" s="1382" t="str">
        <f t="shared" si="23"/>
        <v>/wb</v>
      </c>
      <c r="R43" s="1384" t="str">
        <f t="shared" si="7"/>
        <v>marginaliser</v>
      </c>
      <c r="S43" s="1382" t="str">
        <f t="shared" si="24"/>
        <v>/w</v>
      </c>
      <c r="T43" s="1384" t="str">
        <f t="shared" si="25"/>
        <v>vagabonder</v>
      </c>
      <c r="U43" s="21" t="s">
        <v>3</v>
      </c>
      <c r="V43" s="17" t="s">
        <v>4</v>
      </c>
      <c r="W43" s="17" t="s">
        <v>5</v>
      </c>
      <c r="X43" s="17" t="s">
        <v>2</v>
      </c>
      <c r="Y43" s="17" t="s">
        <v>0</v>
      </c>
      <c r="Z43" s="212">
        <v>42984</v>
      </c>
      <c r="AA43" s="249">
        <f t="shared" ca="1" si="9"/>
        <v>763</v>
      </c>
      <c r="AB43" s="273" t="str">
        <f t="shared" si="28"/>
        <v>URGBW</v>
      </c>
    </row>
    <row r="44" spans="1:28" x14ac:dyDescent="0.2">
      <c r="A44" s="665" t="str">
        <f t="shared" si="26"/>
        <v>UGWBR</v>
      </c>
      <c r="B44" s="4" t="str">
        <f t="shared" si="27"/>
        <v>bleu, vert, blanc, noir, rouge</v>
      </c>
      <c r="C44" s="89" t="str">
        <f t="shared" si="12"/>
        <v>s'adapter, structurer  ;  être sa propre cause, réfréner ses envies</v>
      </c>
      <c r="D44" s="16" t="str">
        <f t="shared" si="13"/>
        <v>savoir, s'accorder  ;  ne pas diriger, se raisonner</v>
      </c>
      <c r="E44" s="1373" t="str">
        <f t="shared" si="14"/>
        <v>U</v>
      </c>
      <c r="F44" s="1098" t="str">
        <f t="shared" si="15"/>
        <v>savoir</v>
      </c>
      <c r="G44" s="1373" t="str">
        <f t="shared" si="16"/>
        <v>GU</v>
      </c>
      <c r="H44" s="1099" t="str">
        <f t="shared" si="17"/>
        <v>s'adapter</v>
      </c>
      <c r="I44" s="1373" t="str">
        <f t="shared" si="18"/>
        <v>WU</v>
      </c>
      <c r="J44" s="1099" t="str">
        <f t="shared" si="3"/>
        <v>structurer</v>
      </c>
      <c r="K44" s="1373" t="str">
        <f t="shared" si="19"/>
        <v>GWU</v>
      </c>
      <c r="L44" s="1098" t="str">
        <f t="shared" si="20"/>
        <v>s'accorder</v>
      </c>
      <c r="M44" s="1379" t="str">
        <f t="shared" si="21"/>
        <v>/rwb</v>
      </c>
      <c r="N44" s="1380" t="str">
        <f t="shared" si="5"/>
        <v>ne pas diriger</v>
      </c>
      <c r="O44" s="1379" t="str">
        <f t="shared" si="22"/>
        <v>/rw</v>
      </c>
      <c r="P44" s="1381" t="str">
        <f t="shared" si="6"/>
        <v>être sa propre cause</v>
      </c>
      <c r="Q44" s="1379" t="str">
        <f t="shared" si="23"/>
        <v>/br</v>
      </c>
      <c r="R44" s="1381" t="str">
        <f t="shared" si="7"/>
        <v>réfréner ses envies</v>
      </c>
      <c r="S44" s="1379" t="str">
        <f t="shared" si="24"/>
        <v>/r</v>
      </c>
      <c r="T44" s="1381" t="str">
        <f t="shared" si="25"/>
        <v>se raisonner</v>
      </c>
      <c r="U44" s="6" t="s">
        <v>3</v>
      </c>
      <c r="V44" s="8" t="s">
        <v>5</v>
      </c>
      <c r="W44" s="8" t="s">
        <v>0</v>
      </c>
      <c r="X44" s="8" t="s">
        <v>2</v>
      </c>
      <c r="Y44" s="8" t="s">
        <v>4</v>
      </c>
      <c r="Z44" s="211">
        <v>42984</v>
      </c>
      <c r="AA44" s="248">
        <f t="shared" ca="1" si="9"/>
        <v>763</v>
      </c>
      <c r="AB44" s="272" t="str">
        <f t="shared" si="28"/>
        <v>UGWBR</v>
      </c>
    </row>
    <row r="45" spans="1:28" x14ac:dyDescent="0.2">
      <c r="A45" s="665" t="str">
        <f t="shared" si="26"/>
        <v>UGWRB</v>
      </c>
      <c r="B45" s="4" t="str">
        <f t="shared" si="27"/>
        <v>bleu, vert, blanc, rouge, noir</v>
      </c>
      <c r="C45" s="89" t="str">
        <f t="shared" si="12"/>
        <v>s'adapter, structurer  ;  marginaliser, réfréner ses envies</v>
      </c>
      <c r="D45" s="16" t="str">
        <f t="shared" si="13"/>
        <v>savoir, s'accorder  ;  ne pas diriger, cohabiter</v>
      </c>
      <c r="E45" s="1373" t="str">
        <f t="shared" si="14"/>
        <v>U</v>
      </c>
      <c r="F45" s="1098" t="str">
        <f t="shared" si="15"/>
        <v>savoir</v>
      </c>
      <c r="G45" s="1373" t="str">
        <f t="shared" si="16"/>
        <v>GU</v>
      </c>
      <c r="H45" s="1099" t="str">
        <f t="shared" si="17"/>
        <v>s'adapter</v>
      </c>
      <c r="I45" s="1373" t="str">
        <f t="shared" si="18"/>
        <v>WU</v>
      </c>
      <c r="J45" s="1099" t="str">
        <f t="shared" si="3"/>
        <v>structurer</v>
      </c>
      <c r="K45" s="1373" t="str">
        <f t="shared" si="19"/>
        <v>GWU</v>
      </c>
      <c r="L45" s="1098" t="str">
        <f t="shared" si="20"/>
        <v>s'accorder</v>
      </c>
      <c r="M45" s="1379" t="str">
        <f t="shared" si="21"/>
        <v>/rwb</v>
      </c>
      <c r="N45" s="1380" t="str">
        <f t="shared" si="5"/>
        <v>ne pas diriger</v>
      </c>
      <c r="O45" s="1379" t="str">
        <f t="shared" si="22"/>
        <v>/wb</v>
      </c>
      <c r="P45" s="1381" t="str">
        <f t="shared" si="6"/>
        <v>marginaliser</v>
      </c>
      <c r="Q45" s="1379" t="str">
        <f t="shared" si="23"/>
        <v>/br</v>
      </c>
      <c r="R45" s="1381" t="str">
        <f t="shared" si="7"/>
        <v>réfréner ses envies</v>
      </c>
      <c r="S45" s="1379" t="str">
        <f t="shared" si="24"/>
        <v>/b</v>
      </c>
      <c r="T45" s="1381" t="str">
        <f t="shared" si="25"/>
        <v>cohabiter</v>
      </c>
      <c r="U45" s="6" t="s">
        <v>3</v>
      </c>
      <c r="V45" s="8" t="s">
        <v>5</v>
      </c>
      <c r="W45" s="8" t="s">
        <v>0</v>
      </c>
      <c r="X45" s="8" t="s">
        <v>4</v>
      </c>
      <c r="Y45" s="8" t="s">
        <v>2</v>
      </c>
      <c r="Z45" s="211">
        <v>42984</v>
      </c>
      <c r="AA45" s="248">
        <f t="shared" ca="1" si="9"/>
        <v>763</v>
      </c>
      <c r="AB45" s="272" t="str">
        <f t="shared" si="28"/>
        <v>UGWRB</v>
      </c>
    </row>
    <row r="46" spans="1:28" x14ac:dyDescent="0.2">
      <c r="A46" s="665" t="str">
        <f t="shared" si="26"/>
        <v>UGBWR</v>
      </c>
      <c r="B46" s="4" t="str">
        <f t="shared" si="27"/>
        <v>bleu, vert, noir, blanc, rouge</v>
      </c>
      <c r="C46" s="89" t="str">
        <f t="shared" si="12"/>
        <v>s'adapter, réussir  ;  réfréner ses envies, être sa propre cause</v>
      </c>
      <c r="D46" s="16" t="str">
        <f t="shared" si="13"/>
        <v>savoir, maîtriser  ;  ne pas diriger, se raisonner</v>
      </c>
      <c r="E46" s="1373" t="str">
        <f t="shared" si="14"/>
        <v>U</v>
      </c>
      <c r="F46" s="1098" t="str">
        <f t="shared" si="15"/>
        <v>savoir</v>
      </c>
      <c r="G46" s="1373" t="str">
        <f t="shared" si="16"/>
        <v>GU</v>
      </c>
      <c r="H46" s="1099" t="str">
        <f t="shared" si="17"/>
        <v>s'adapter</v>
      </c>
      <c r="I46" s="1373" t="str">
        <f t="shared" si="18"/>
        <v>UB</v>
      </c>
      <c r="J46" s="1099" t="str">
        <f t="shared" si="3"/>
        <v>réussir</v>
      </c>
      <c r="K46" s="1373" t="str">
        <f t="shared" si="19"/>
        <v>BGU</v>
      </c>
      <c r="L46" s="1098" t="str">
        <f t="shared" si="20"/>
        <v>maîtriser</v>
      </c>
      <c r="M46" s="1379" t="str">
        <f t="shared" si="21"/>
        <v>/rwb</v>
      </c>
      <c r="N46" s="1380" t="str">
        <f t="shared" si="5"/>
        <v>ne pas diriger</v>
      </c>
      <c r="O46" s="1379" t="str">
        <f t="shared" si="22"/>
        <v>/br</v>
      </c>
      <c r="P46" s="1381" t="str">
        <f t="shared" si="6"/>
        <v>réfréner ses envies</v>
      </c>
      <c r="Q46" s="1379" t="str">
        <f t="shared" si="23"/>
        <v>/rw</v>
      </c>
      <c r="R46" s="1381" t="str">
        <f t="shared" si="7"/>
        <v>être sa propre cause</v>
      </c>
      <c r="S46" s="1379" t="str">
        <f t="shared" si="24"/>
        <v>/r</v>
      </c>
      <c r="T46" s="1381" t="str">
        <f t="shared" si="25"/>
        <v>se raisonner</v>
      </c>
      <c r="U46" s="6" t="s">
        <v>3</v>
      </c>
      <c r="V46" s="8" t="s">
        <v>5</v>
      </c>
      <c r="W46" s="8" t="s">
        <v>2</v>
      </c>
      <c r="X46" s="8" t="s">
        <v>0</v>
      </c>
      <c r="Y46" s="8" t="s">
        <v>4</v>
      </c>
      <c r="Z46" s="211">
        <v>42984</v>
      </c>
      <c r="AA46" s="248">
        <f t="shared" ca="1" si="9"/>
        <v>763</v>
      </c>
      <c r="AB46" s="272" t="str">
        <f t="shared" si="28"/>
        <v>UGBWR</v>
      </c>
    </row>
    <row r="47" spans="1:28" x14ac:dyDescent="0.2">
      <c r="A47" s="665" t="str">
        <f t="shared" si="26"/>
        <v>UGBRW</v>
      </c>
      <c r="B47" s="4" t="str">
        <f t="shared" si="27"/>
        <v>bleu, vert, noir, rouge, blanc</v>
      </c>
      <c r="C47" s="89" t="str">
        <f t="shared" si="12"/>
        <v>s'adapter, réussir  ;  marginaliser, être sa propre cause</v>
      </c>
      <c r="D47" s="16" t="str">
        <f t="shared" si="13"/>
        <v>savoir, maîtriser  ;  ne pas diriger, vagabonder</v>
      </c>
      <c r="E47" s="1373" t="str">
        <f t="shared" si="14"/>
        <v>U</v>
      </c>
      <c r="F47" s="1098" t="str">
        <f t="shared" si="15"/>
        <v>savoir</v>
      </c>
      <c r="G47" s="1373" t="str">
        <f t="shared" si="16"/>
        <v>GU</v>
      </c>
      <c r="H47" s="1099" t="str">
        <f t="shared" si="17"/>
        <v>s'adapter</v>
      </c>
      <c r="I47" s="1373" t="str">
        <f t="shared" si="18"/>
        <v>UB</v>
      </c>
      <c r="J47" s="1099" t="str">
        <f t="shared" si="3"/>
        <v>réussir</v>
      </c>
      <c r="K47" s="1373" t="str">
        <f t="shared" si="19"/>
        <v>BGU</v>
      </c>
      <c r="L47" s="1098" t="str">
        <f t="shared" si="20"/>
        <v>maîtriser</v>
      </c>
      <c r="M47" s="1379" t="str">
        <f t="shared" si="21"/>
        <v>/rwb</v>
      </c>
      <c r="N47" s="1380" t="str">
        <f t="shared" si="5"/>
        <v>ne pas diriger</v>
      </c>
      <c r="O47" s="1379" t="str">
        <f t="shared" si="22"/>
        <v>/wb</v>
      </c>
      <c r="P47" s="1381" t="str">
        <f t="shared" si="6"/>
        <v>marginaliser</v>
      </c>
      <c r="Q47" s="1379" t="str">
        <f t="shared" si="23"/>
        <v>/rw</v>
      </c>
      <c r="R47" s="1381" t="str">
        <f t="shared" si="7"/>
        <v>être sa propre cause</v>
      </c>
      <c r="S47" s="1379" t="str">
        <f t="shared" si="24"/>
        <v>/w</v>
      </c>
      <c r="T47" s="1381" t="str">
        <f t="shared" si="25"/>
        <v>vagabonder</v>
      </c>
      <c r="U47" s="6" t="s">
        <v>3</v>
      </c>
      <c r="V47" s="8" t="s">
        <v>5</v>
      </c>
      <c r="W47" s="8" t="s">
        <v>2</v>
      </c>
      <c r="X47" s="8" t="s">
        <v>4</v>
      </c>
      <c r="Y47" s="8" t="s">
        <v>0</v>
      </c>
      <c r="Z47" s="211">
        <v>42984</v>
      </c>
      <c r="AA47" s="248">
        <f t="shared" ca="1" si="9"/>
        <v>763</v>
      </c>
      <c r="AB47" s="272" t="str">
        <f t="shared" si="28"/>
        <v>UGBRW</v>
      </c>
    </row>
    <row r="48" spans="1:28" x14ac:dyDescent="0.2">
      <c r="A48" s="665" t="str">
        <f t="shared" si="26"/>
        <v>UGRWB</v>
      </c>
      <c r="B48" s="4" t="str">
        <f t="shared" si="27"/>
        <v>bleu, vert, rouge, blanc, noir</v>
      </c>
      <c r="C48" s="89" t="str">
        <f t="shared" si="12"/>
        <v>s'adapter, penser  ;  réfréner ses envies, marginaliser</v>
      </c>
      <c r="D48" s="16" t="str">
        <f t="shared" si="13"/>
        <v>savoir, s'aventurer  ;  ne pas diriger, cohabiter</v>
      </c>
      <c r="E48" s="1373" t="str">
        <f t="shared" si="14"/>
        <v>U</v>
      </c>
      <c r="F48" s="1098" t="str">
        <f t="shared" si="15"/>
        <v>savoir</v>
      </c>
      <c r="G48" s="1373" t="str">
        <f t="shared" si="16"/>
        <v>GU</v>
      </c>
      <c r="H48" s="1099" t="str">
        <f t="shared" si="17"/>
        <v>s'adapter</v>
      </c>
      <c r="I48" s="1373" t="str">
        <f t="shared" si="18"/>
        <v>UR</v>
      </c>
      <c r="J48" s="1099" t="str">
        <f t="shared" si="3"/>
        <v>penser</v>
      </c>
      <c r="K48" s="1373" t="str">
        <f t="shared" si="19"/>
        <v>GUR</v>
      </c>
      <c r="L48" s="1098" t="str">
        <f t="shared" si="20"/>
        <v>s'aventurer</v>
      </c>
      <c r="M48" s="1379" t="str">
        <f t="shared" si="21"/>
        <v>/rwb</v>
      </c>
      <c r="N48" s="1380" t="str">
        <f t="shared" si="5"/>
        <v>ne pas diriger</v>
      </c>
      <c r="O48" s="1379" t="str">
        <f t="shared" si="22"/>
        <v>/br</v>
      </c>
      <c r="P48" s="1381" t="str">
        <f t="shared" si="6"/>
        <v>réfréner ses envies</v>
      </c>
      <c r="Q48" s="1379" t="str">
        <f t="shared" si="23"/>
        <v>/wb</v>
      </c>
      <c r="R48" s="1381" t="str">
        <f t="shared" si="7"/>
        <v>marginaliser</v>
      </c>
      <c r="S48" s="1379" t="str">
        <f t="shared" si="24"/>
        <v>/b</v>
      </c>
      <c r="T48" s="1381" t="str">
        <f t="shared" si="25"/>
        <v>cohabiter</v>
      </c>
      <c r="U48" s="6" t="s">
        <v>3</v>
      </c>
      <c r="V48" s="8" t="s">
        <v>5</v>
      </c>
      <c r="W48" s="8" t="s">
        <v>4</v>
      </c>
      <c r="X48" s="8" t="s">
        <v>0</v>
      </c>
      <c r="Y48" s="8" t="s">
        <v>2</v>
      </c>
      <c r="Z48" s="211">
        <v>42984</v>
      </c>
      <c r="AA48" s="248">
        <f t="shared" ca="1" si="9"/>
        <v>763</v>
      </c>
      <c r="AB48" s="272" t="str">
        <f t="shared" si="28"/>
        <v>UGRWB</v>
      </c>
    </row>
    <row r="49" spans="1:28" s="145" customFormat="1" x14ac:dyDescent="0.2">
      <c r="A49" s="666" t="str">
        <f t="shared" si="26"/>
        <v>UGRBW</v>
      </c>
      <c r="B49" s="12" t="str">
        <f t="shared" si="27"/>
        <v>bleu, vert, rouge, noir, blanc</v>
      </c>
      <c r="C49" s="80" t="str">
        <f t="shared" si="12"/>
        <v>s'adapter, penser  ;  être sa propre cause, marginaliser</v>
      </c>
      <c r="D49" s="22" t="str">
        <f t="shared" si="13"/>
        <v>savoir, s'aventurer  ;  ne pas diriger, vagabonder</v>
      </c>
      <c r="E49" s="1374" t="str">
        <f t="shared" si="14"/>
        <v>U</v>
      </c>
      <c r="F49" s="1375" t="str">
        <f t="shared" si="15"/>
        <v>savoir</v>
      </c>
      <c r="G49" s="1374" t="str">
        <f t="shared" si="16"/>
        <v>GU</v>
      </c>
      <c r="H49" s="1100" t="str">
        <f t="shared" si="17"/>
        <v>s'adapter</v>
      </c>
      <c r="I49" s="1374" t="str">
        <f t="shared" si="18"/>
        <v>UR</v>
      </c>
      <c r="J49" s="1100" t="str">
        <f t="shared" si="3"/>
        <v>penser</v>
      </c>
      <c r="K49" s="1374" t="str">
        <f t="shared" si="19"/>
        <v>GUR</v>
      </c>
      <c r="L49" s="1375" t="str">
        <f t="shared" si="20"/>
        <v>s'aventurer</v>
      </c>
      <c r="M49" s="1382" t="str">
        <f t="shared" si="21"/>
        <v>/rwb</v>
      </c>
      <c r="N49" s="1383" t="str">
        <f t="shared" si="5"/>
        <v>ne pas diriger</v>
      </c>
      <c r="O49" s="1382" t="str">
        <f t="shared" si="22"/>
        <v>/rw</v>
      </c>
      <c r="P49" s="1384" t="str">
        <f t="shared" si="6"/>
        <v>être sa propre cause</v>
      </c>
      <c r="Q49" s="1382" t="str">
        <f t="shared" si="23"/>
        <v>/wb</v>
      </c>
      <c r="R49" s="1384" t="str">
        <f t="shared" si="7"/>
        <v>marginaliser</v>
      </c>
      <c r="S49" s="1382" t="str">
        <f t="shared" si="24"/>
        <v>/w</v>
      </c>
      <c r="T49" s="1384" t="str">
        <f t="shared" si="25"/>
        <v>vagabonder</v>
      </c>
      <c r="U49" s="21" t="s">
        <v>3</v>
      </c>
      <c r="V49" s="17" t="s">
        <v>5</v>
      </c>
      <c r="W49" s="17" t="s">
        <v>4</v>
      </c>
      <c r="X49" s="17" t="s">
        <v>2</v>
      </c>
      <c r="Y49" s="17" t="s">
        <v>0</v>
      </c>
      <c r="Z49" s="212">
        <v>42984</v>
      </c>
      <c r="AA49" s="249">
        <f t="shared" ca="1" si="9"/>
        <v>763</v>
      </c>
      <c r="AB49" s="273" t="str">
        <f t="shared" si="28"/>
        <v>UGRBW</v>
      </c>
    </row>
    <row r="50" spans="1:28" x14ac:dyDescent="0.2">
      <c r="A50" s="667" t="str">
        <f t="shared" si="26"/>
        <v>BWURG</v>
      </c>
      <c r="B50" s="4" t="str">
        <f t="shared" si="27"/>
        <v>noir, blanc, bleu, rouge, vert</v>
      </c>
      <c r="C50" s="89" t="str">
        <f t="shared" si="12"/>
        <v>intégrer, réussir  ;  pressurer au besoin, vivre dans la retenue</v>
      </c>
      <c r="D50" s="16" t="str">
        <f t="shared" si="13"/>
        <v>pouvoir, administrer  ;  ne pas s'aventurer, se contraindre</v>
      </c>
      <c r="E50" s="1373" t="str">
        <f t="shared" si="14"/>
        <v>B</v>
      </c>
      <c r="F50" s="1098" t="str">
        <f t="shared" si="15"/>
        <v>pouvoir</v>
      </c>
      <c r="G50" s="1373" t="str">
        <f t="shared" si="16"/>
        <v>WB</v>
      </c>
      <c r="H50" s="1099" t="str">
        <f t="shared" si="17"/>
        <v>intégrer</v>
      </c>
      <c r="I50" s="1373" t="str">
        <f t="shared" si="18"/>
        <v>UB</v>
      </c>
      <c r="J50" s="1099" t="str">
        <f t="shared" si="3"/>
        <v>réussir</v>
      </c>
      <c r="K50" s="1373" t="str">
        <f t="shared" si="19"/>
        <v>WUB</v>
      </c>
      <c r="L50" s="1098" t="str">
        <f t="shared" si="20"/>
        <v>administrer</v>
      </c>
      <c r="M50" s="1379" t="str">
        <f t="shared" si="21"/>
        <v>/gur</v>
      </c>
      <c r="N50" s="1380" t="str">
        <f t="shared" si="5"/>
        <v>ne pas s'aventurer</v>
      </c>
      <c r="O50" s="1379" t="str">
        <f t="shared" si="22"/>
        <v>/gu</v>
      </c>
      <c r="P50" s="1381" t="str">
        <f t="shared" si="6"/>
        <v>pressurer au besoin</v>
      </c>
      <c r="Q50" s="1379" t="str">
        <f t="shared" si="23"/>
        <v>/rg</v>
      </c>
      <c r="R50" s="1381" t="str">
        <f t="shared" si="7"/>
        <v>vivre dans la retenue</v>
      </c>
      <c r="S50" s="1379" t="str">
        <f t="shared" si="24"/>
        <v>/g</v>
      </c>
      <c r="T50" s="1381" t="str">
        <f t="shared" si="25"/>
        <v>se contraindre</v>
      </c>
      <c r="U50" s="6" t="s">
        <v>2</v>
      </c>
      <c r="V50" s="8" t="s">
        <v>0</v>
      </c>
      <c r="W50" s="8" t="s">
        <v>3</v>
      </c>
      <c r="X50" s="8" t="s">
        <v>4</v>
      </c>
      <c r="Y50" s="8" t="s">
        <v>5</v>
      </c>
      <c r="Z50" s="211">
        <v>42984</v>
      </c>
      <c r="AA50" s="248">
        <f t="shared" ca="1" si="9"/>
        <v>763</v>
      </c>
      <c r="AB50" s="272" t="str">
        <f t="shared" si="28"/>
        <v>BWURG</v>
      </c>
    </row>
    <row r="51" spans="1:28" x14ac:dyDescent="0.2">
      <c r="A51" s="667" t="str">
        <f t="shared" si="26"/>
        <v>BWUGR</v>
      </c>
      <c r="B51" s="4" t="str">
        <f t="shared" si="27"/>
        <v>noir, blanc, bleu, vert, rouge</v>
      </c>
      <c r="C51" s="89" t="str">
        <f t="shared" si="12"/>
        <v>intégrer, réussir  ;  appliquer les recettes, vivre dans la retenue</v>
      </c>
      <c r="D51" s="16" t="str">
        <f t="shared" si="13"/>
        <v>pouvoir, administrer  ;  ne pas s'aventurer, se raisonner</v>
      </c>
      <c r="E51" s="1373" t="str">
        <f t="shared" si="14"/>
        <v>B</v>
      </c>
      <c r="F51" s="1098" t="str">
        <f t="shared" si="15"/>
        <v>pouvoir</v>
      </c>
      <c r="G51" s="1373" t="str">
        <f t="shared" si="16"/>
        <v>WB</v>
      </c>
      <c r="H51" s="1099" t="str">
        <f t="shared" si="17"/>
        <v>intégrer</v>
      </c>
      <c r="I51" s="1373" t="str">
        <f t="shared" si="18"/>
        <v>UB</v>
      </c>
      <c r="J51" s="1099" t="str">
        <f t="shared" si="3"/>
        <v>réussir</v>
      </c>
      <c r="K51" s="1373" t="str">
        <f t="shared" si="19"/>
        <v>WUB</v>
      </c>
      <c r="L51" s="1098" t="str">
        <f t="shared" si="20"/>
        <v>administrer</v>
      </c>
      <c r="M51" s="1379" t="str">
        <f t="shared" si="21"/>
        <v>/gur</v>
      </c>
      <c r="N51" s="1380" t="str">
        <f t="shared" si="5"/>
        <v>ne pas s'aventurer</v>
      </c>
      <c r="O51" s="1379" t="str">
        <f t="shared" si="22"/>
        <v>/ur</v>
      </c>
      <c r="P51" s="1381" t="str">
        <f t="shared" si="6"/>
        <v>appliquer les recettes</v>
      </c>
      <c r="Q51" s="1379" t="str">
        <f t="shared" si="23"/>
        <v>/rg</v>
      </c>
      <c r="R51" s="1381" t="str">
        <f t="shared" si="7"/>
        <v>vivre dans la retenue</v>
      </c>
      <c r="S51" s="1379" t="str">
        <f t="shared" si="24"/>
        <v>/r</v>
      </c>
      <c r="T51" s="1381" t="str">
        <f t="shared" si="25"/>
        <v>se raisonner</v>
      </c>
      <c r="U51" s="6" t="s">
        <v>2</v>
      </c>
      <c r="V51" s="8" t="s">
        <v>0</v>
      </c>
      <c r="W51" s="8" t="s">
        <v>3</v>
      </c>
      <c r="X51" s="8" t="s">
        <v>5</v>
      </c>
      <c r="Y51" s="8" t="s">
        <v>4</v>
      </c>
      <c r="Z51" s="211">
        <v>42984</v>
      </c>
      <c r="AA51" s="248">
        <f t="shared" ca="1" si="9"/>
        <v>763</v>
      </c>
      <c r="AB51" s="272" t="str">
        <f t="shared" si="28"/>
        <v>BWUGR</v>
      </c>
    </row>
    <row r="52" spans="1:28" x14ac:dyDescent="0.2">
      <c r="A52" s="667" t="str">
        <f t="shared" si="26"/>
        <v>BWRUG</v>
      </c>
      <c r="B52" s="4" t="str">
        <f t="shared" si="27"/>
        <v>noir, blanc, rouge, bleu, vert</v>
      </c>
      <c r="C52" s="89" t="str">
        <f t="shared" si="12"/>
        <v>intégrer, obtenir  ;  vivre dans la retenue, pressurer au besoin</v>
      </c>
      <c r="D52" s="16" t="str">
        <f t="shared" si="13"/>
        <v>pouvoir, diriger  ;  ne pas s'aventurer, se contraindre</v>
      </c>
      <c r="E52" s="1373" t="str">
        <f t="shared" si="14"/>
        <v>B</v>
      </c>
      <c r="F52" s="1098" t="str">
        <f t="shared" si="15"/>
        <v>pouvoir</v>
      </c>
      <c r="G52" s="1373" t="str">
        <f t="shared" si="16"/>
        <v>WB</v>
      </c>
      <c r="H52" s="1099" t="str">
        <f t="shared" si="17"/>
        <v>intégrer</v>
      </c>
      <c r="I52" s="1373" t="str">
        <f t="shared" si="18"/>
        <v>BR</v>
      </c>
      <c r="J52" s="1099" t="str">
        <f t="shared" si="3"/>
        <v>obtenir</v>
      </c>
      <c r="K52" s="1373" t="str">
        <f t="shared" si="19"/>
        <v>RWB</v>
      </c>
      <c r="L52" s="1098" t="str">
        <f t="shared" si="20"/>
        <v>diriger</v>
      </c>
      <c r="M52" s="1379" t="str">
        <f t="shared" si="21"/>
        <v>/gur</v>
      </c>
      <c r="N52" s="1380" t="str">
        <f t="shared" si="5"/>
        <v>ne pas s'aventurer</v>
      </c>
      <c r="O52" s="1379" t="str">
        <f t="shared" si="22"/>
        <v>/rg</v>
      </c>
      <c r="P52" s="1381" t="str">
        <f t="shared" si="6"/>
        <v>vivre dans la retenue</v>
      </c>
      <c r="Q52" s="1379" t="str">
        <f t="shared" si="23"/>
        <v>/gu</v>
      </c>
      <c r="R52" s="1381" t="str">
        <f t="shared" si="7"/>
        <v>pressurer au besoin</v>
      </c>
      <c r="S52" s="1379" t="str">
        <f t="shared" si="24"/>
        <v>/g</v>
      </c>
      <c r="T52" s="1381" t="str">
        <f t="shared" si="25"/>
        <v>se contraindre</v>
      </c>
      <c r="U52" s="6" t="s">
        <v>2</v>
      </c>
      <c r="V52" s="8" t="s">
        <v>0</v>
      </c>
      <c r="W52" s="8" t="s">
        <v>4</v>
      </c>
      <c r="X52" s="8" t="s">
        <v>3</v>
      </c>
      <c r="Y52" s="8" t="s">
        <v>5</v>
      </c>
      <c r="Z52" s="211">
        <v>42984</v>
      </c>
      <c r="AA52" s="248">
        <f t="shared" ca="1" si="9"/>
        <v>763</v>
      </c>
      <c r="AB52" s="272" t="str">
        <f t="shared" si="28"/>
        <v>BWRUG</v>
      </c>
    </row>
    <row r="53" spans="1:28" x14ac:dyDescent="0.2">
      <c r="A53" s="667" t="str">
        <f t="shared" si="26"/>
        <v>BWRGU</v>
      </c>
      <c r="B53" s="4" t="str">
        <f t="shared" si="27"/>
        <v>noir, blanc, rouge, vert, bleu</v>
      </c>
      <c r="C53" s="89" t="str">
        <f t="shared" si="12"/>
        <v>intégrer, obtenir  ;  appliquer les recettes, pressurer au besoin</v>
      </c>
      <c r="D53" s="16" t="str">
        <f t="shared" si="13"/>
        <v>pouvoir, diriger  ;  ne pas s'aventurer, être</v>
      </c>
      <c r="E53" s="1373" t="str">
        <f t="shared" si="14"/>
        <v>B</v>
      </c>
      <c r="F53" s="1098" t="str">
        <f t="shared" si="15"/>
        <v>pouvoir</v>
      </c>
      <c r="G53" s="1373" t="str">
        <f t="shared" si="16"/>
        <v>WB</v>
      </c>
      <c r="H53" s="1099" t="str">
        <f t="shared" si="17"/>
        <v>intégrer</v>
      </c>
      <c r="I53" s="1373" t="str">
        <f t="shared" si="18"/>
        <v>BR</v>
      </c>
      <c r="J53" s="1099" t="str">
        <f t="shared" si="3"/>
        <v>obtenir</v>
      </c>
      <c r="K53" s="1373" t="str">
        <f t="shared" si="19"/>
        <v>RWB</v>
      </c>
      <c r="L53" s="1098" t="str">
        <f t="shared" si="20"/>
        <v>diriger</v>
      </c>
      <c r="M53" s="1379" t="str">
        <f t="shared" si="21"/>
        <v>/gur</v>
      </c>
      <c r="N53" s="1380" t="str">
        <f t="shared" si="5"/>
        <v>ne pas s'aventurer</v>
      </c>
      <c r="O53" s="1379" t="str">
        <f t="shared" si="22"/>
        <v>/ur</v>
      </c>
      <c r="P53" s="1381" t="str">
        <f t="shared" si="6"/>
        <v>appliquer les recettes</v>
      </c>
      <c r="Q53" s="1379" t="str">
        <f t="shared" si="23"/>
        <v>/gu</v>
      </c>
      <c r="R53" s="1381" t="str">
        <f t="shared" si="7"/>
        <v>pressurer au besoin</v>
      </c>
      <c r="S53" s="1379" t="str">
        <f t="shared" si="24"/>
        <v>/u</v>
      </c>
      <c r="T53" s="1381" t="str">
        <f t="shared" si="25"/>
        <v>être</v>
      </c>
      <c r="U53" s="8" t="s">
        <v>2</v>
      </c>
      <c r="V53" s="6" t="s">
        <v>0</v>
      </c>
      <c r="W53" s="6" t="s">
        <v>4</v>
      </c>
      <c r="X53" s="6" t="s">
        <v>5</v>
      </c>
      <c r="Y53" s="6" t="s">
        <v>3</v>
      </c>
      <c r="Z53" s="211">
        <v>42984</v>
      </c>
      <c r="AA53" s="248">
        <f t="shared" ca="1" si="9"/>
        <v>763</v>
      </c>
      <c r="AB53" s="272" t="str">
        <f t="shared" si="28"/>
        <v>BWRGU</v>
      </c>
    </row>
    <row r="54" spans="1:28" x14ac:dyDescent="0.2">
      <c r="A54" s="667" t="str">
        <f t="shared" si="26"/>
        <v>BWGUR</v>
      </c>
      <c r="B54" s="4" t="str">
        <f t="shared" si="27"/>
        <v>noir, blanc, vert, bleu, rouge</v>
      </c>
      <c r="C54" s="89" t="str">
        <f t="shared" si="12"/>
        <v>intégrer, prospérer  ;  vivre dans la retenue, appliquer les recettes</v>
      </c>
      <c r="D54" s="16" t="str">
        <f t="shared" si="13"/>
        <v>pouvoir, s'intégrer  ;  ne pas s'aventurer, se raisonner</v>
      </c>
      <c r="E54" s="1373" t="str">
        <f t="shared" si="14"/>
        <v>B</v>
      </c>
      <c r="F54" s="1098" t="str">
        <f t="shared" si="15"/>
        <v>pouvoir</v>
      </c>
      <c r="G54" s="1373" t="str">
        <f t="shared" si="16"/>
        <v>WB</v>
      </c>
      <c r="H54" s="1099" t="str">
        <f t="shared" si="17"/>
        <v>intégrer</v>
      </c>
      <c r="I54" s="1373" t="str">
        <f t="shared" si="18"/>
        <v>BG</v>
      </c>
      <c r="J54" s="1099" t="str">
        <f t="shared" si="3"/>
        <v>prospérer</v>
      </c>
      <c r="K54" s="1373" t="str">
        <f t="shared" si="19"/>
        <v>WBG</v>
      </c>
      <c r="L54" s="1098" t="str">
        <f t="shared" si="20"/>
        <v>s'intégrer</v>
      </c>
      <c r="M54" s="1379" t="str">
        <f t="shared" si="21"/>
        <v>/gur</v>
      </c>
      <c r="N54" s="1380" t="str">
        <f t="shared" si="5"/>
        <v>ne pas s'aventurer</v>
      </c>
      <c r="O54" s="1379" t="str">
        <f t="shared" si="22"/>
        <v>/rg</v>
      </c>
      <c r="P54" s="1381" t="str">
        <f t="shared" si="6"/>
        <v>vivre dans la retenue</v>
      </c>
      <c r="Q54" s="1379" t="str">
        <f t="shared" si="23"/>
        <v>/ur</v>
      </c>
      <c r="R54" s="1381" t="str">
        <f t="shared" si="7"/>
        <v>appliquer les recettes</v>
      </c>
      <c r="S54" s="1379" t="str">
        <f t="shared" si="24"/>
        <v>/r</v>
      </c>
      <c r="T54" s="1381" t="str">
        <f t="shared" si="25"/>
        <v>se raisonner</v>
      </c>
      <c r="U54" s="8" t="s">
        <v>2</v>
      </c>
      <c r="V54" s="6" t="s">
        <v>0</v>
      </c>
      <c r="W54" s="6" t="s">
        <v>5</v>
      </c>
      <c r="X54" s="6" t="s">
        <v>3</v>
      </c>
      <c r="Y54" s="6" t="s">
        <v>4</v>
      </c>
      <c r="Z54" s="211">
        <v>42984</v>
      </c>
      <c r="AA54" s="248">
        <f t="shared" ca="1" si="9"/>
        <v>763</v>
      </c>
      <c r="AB54" s="272" t="str">
        <f t="shared" si="28"/>
        <v>BWGUR</v>
      </c>
    </row>
    <row r="55" spans="1:28" s="145" customFormat="1" x14ac:dyDescent="0.2">
      <c r="A55" s="668" t="str">
        <f t="shared" si="26"/>
        <v>BWGRU</v>
      </c>
      <c r="B55" s="12" t="str">
        <f t="shared" si="27"/>
        <v>noir, blanc, vert, rouge, bleu</v>
      </c>
      <c r="C55" s="80" t="str">
        <f t="shared" si="12"/>
        <v>intégrer, prospérer  ;  pressurer au besoin, appliquer les recettes</v>
      </c>
      <c r="D55" s="22" t="str">
        <f t="shared" si="13"/>
        <v>pouvoir, s'intégrer  ;  ne pas s'aventurer, être</v>
      </c>
      <c r="E55" s="1374" t="str">
        <f t="shared" si="14"/>
        <v>B</v>
      </c>
      <c r="F55" s="1375" t="str">
        <f t="shared" si="15"/>
        <v>pouvoir</v>
      </c>
      <c r="G55" s="1374" t="str">
        <f t="shared" si="16"/>
        <v>WB</v>
      </c>
      <c r="H55" s="1100" t="str">
        <f t="shared" si="17"/>
        <v>intégrer</v>
      </c>
      <c r="I55" s="1374" t="str">
        <f t="shared" si="18"/>
        <v>BG</v>
      </c>
      <c r="J55" s="1100" t="str">
        <f t="shared" si="3"/>
        <v>prospérer</v>
      </c>
      <c r="K55" s="1374" t="str">
        <f t="shared" si="19"/>
        <v>WBG</v>
      </c>
      <c r="L55" s="1375" t="str">
        <f t="shared" si="20"/>
        <v>s'intégrer</v>
      </c>
      <c r="M55" s="1382" t="str">
        <f t="shared" si="21"/>
        <v>/gur</v>
      </c>
      <c r="N55" s="1383" t="str">
        <f t="shared" si="5"/>
        <v>ne pas s'aventurer</v>
      </c>
      <c r="O55" s="1382" t="str">
        <f t="shared" si="22"/>
        <v>/gu</v>
      </c>
      <c r="P55" s="1384" t="str">
        <f t="shared" si="6"/>
        <v>pressurer au besoin</v>
      </c>
      <c r="Q55" s="1382" t="str">
        <f t="shared" si="23"/>
        <v>/ur</v>
      </c>
      <c r="R55" s="1384" t="str">
        <f t="shared" si="7"/>
        <v>appliquer les recettes</v>
      </c>
      <c r="S55" s="1382" t="str">
        <f t="shared" si="24"/>
        <v>/u</v>
      </c>
      <c r="T55" s="1384" t="str">
        <f t="shared" si="25"/>
        <v>être</v>
      </c>
      <c r="U55" s="17" t="s">
        <v>2</v>
      </c>
      <c r="V55" s="21" t="s">
        <v>0</v>
      </c>
      <c r="W55" s="21" t="s">
        <v>5</v>
      </c>
      <c r="X55" s="21" t="s">
        <v>4</v>
      </c>
      <c r="Y55" s="21" t="s">
        <v>3</v>
      </c>
      <c r="Z55" s="212">
        <v>42984</v>
      </c>
      <c r="AA55" s="249">
        <f t="shared" ca="1" si="9"/>
        <v>763</v>
      </c>
      <c r="AB55" s="273" t="str">
        <f t="shared" si="28"/>
        <v>BWGRU</v>
      </c>
    </row>
    <row r="56" spans="1:28" x14ac:dyDescent="0.2">
      <c r="A56" s="667" t="str">
        <f t="shared" si="26"/>
        <v>BUWRG</v>
      </c>
      <c r="B56" s="4" t="str">
        <f t="shared" si="27"/>
        <v>noir, bleu, blanc, rouge, vert</v>
      </c>
      <c r="C56" s="89" t="str">
        <f t="shared" si="12"/>
        <v>réussir, intégrer  ;  rudoyer si nécessaire, vivre dans la retenue</v>
      </c>
      <c r="D56" s="16" t="str">
        <f t="shared" si="13"/>
        <v>pouvoir, administrer  ;  ne pas participer, se contraindre</v>
      </c>
      <c r="E56" s="1373" t="str">
        <f t="shared" si="14"/>
        <v>B</v>
      </c>
      <c r="F56" s="1098" t="str">
        <f t="shared" si="15"/>
        <v>pouvoir</v>
      </c>
      <c r="G56" s="1373" t="str">
        <f t="shared" si="16"/>
        <v>UB</v>
      </c>
      <c r="H56" s="1099" t="str">
        <f t="shared" si="17"/>
        <v>réussir</v>
      </c>
      <c r="I56" s="1373" t="str">
        <f t="shared" si="18"/>
        <v>WB</v>
      </c>
      <c r="J56" s="1099" t="str">
        <f t="shared" si="3"/>
        <v>intégrer</v>
      </c>
      <c r="K56" s="1373" t="str">
        <f t="shared" si="19"/>
        <v>WUB</v>
      </c>
      <c r="L56" s="1098" t="str">
        <f t="shared" si="20"/>
        <v>administrer</v>
      </c>
      <c r="M56" s="1379" t="str">
        <f t="shared" si="21"/>
        <v>/rgw</v>
      </c>
      <c r="N56" s="1380" t="str">
        <f t="shared" si="5"/>
        <v>ne pas participer</v>
      </c>
      <c r="O56" s="1379" t="str">
        <f t="shared" si="22"/>
        <v>/gw</v>
      </c>
      <c r="P56" s="1381" t="str">
        <f t="shared" si="6"/>
        <v>rudoyer si nécessaire</v>
      </c>
      <c r="Q56" s="1379" t="str">
        <f t="shared" si="23"/>
        <v>/rg</v>
      </c>
      <c r="R56" s="1381" t="str">
        <f t="shared" si="7"/>
        <v>vivre dans la retenue</v>
      </c>
      <c r="S56" s="1379" t="str">
        <f t="shared" si="24"/>
        <v>/g</v>
      </c>
      <c r="T56" s="1381" t="str">
        <f t="shared" si="25"/>
        <v>se contraindre</v>
      </c>
      <c r="U56" s="6" t="s">
        <v>2</v>
      </c>
      <c r="V56" s="8" t="s">
        <v>3</v>
      </c>
      <c r="W56" s="8" t="s">
        <v>0</v>
      </c>
      <c r="X56" s="8" t="s">
        <v>4</v>
      </c>
      <c r="Y56" s="8" t="s">
        <v>5</v>
      </c>
      <c r="Z56" s="211">
        <v>42984</v>
      </c>
      <c r="AA56" s="248">
        <f t="shared" ca="1" si="9"/>
        <v>763</v>
      </c>
      <c r="AB56" s="272" t="str">
        <f t="shared" si="28"/>
        <v>BUWRG</v>
      </c>
    </row>
    <row r="57" spans="1:28" x14ac:dyDescent="0.2">
      <c r="A57" s="667" t="str">
        <f t="shared" si="26"/>
        <v>BUWGR</v>
      </c>
      <c r="B57" s="4" t="str">
        <f t="shared" si="27"/>
        <v>noir, bleu, blanc, vert, rouge</v>
      </c>
      <c r="C57" s="89" t="str">
        <f t="shared" si="12"/>
        <v>réussir, intégrer  ;  être sa propre cause, vivre dans la retenue</v>
      </c>
      <c r="D57" s="16" t="str">
        <f t="shared" si="13"/>
        <v>pouvoir, administrer  ;  ne pas participer, se raisonner</v>
      </c>
      <c r="E57" s="1373" t="str">
        <f t="shared" si="14"/>
        <v>B</v>
      </c>
      <c r="F57" s="1098" t="str">
        <f t="shared" si="15"/>
        <v>pouvoir</v>
      </c>
      <c r="G57" s="1373" t="str">
        <f t="shared" si="16"/>
        <v>UB</v>
      </c>
      <c r="H57" s="1099" t="str">
        <f t="shared" si="17"/>
        <v>réussir</v>
      </c>
      <c r="I57" s="1373" t="str">
        <f t="shared" si="18"/>
        <v>WB</v>
      </c>
      <c r="J57" s="1099" t="str">
        <f t="shared" si="3"/>
        <v>intégrer</v>
      </c>
      <c r="K57" s="1373" t="str">
        <f t="shared" si="19"/>
        <v>WUB</v>
      </c>
      <c r="L57" s="1098" t="str">
        <f t="shared" si="20"/>
        <v>administrer</v>
      </c>
      <c r="M57" s="1379" t="str">
        <f t="shared" si="21"/>
        <v>/rgw</v>
      </c>
      <c r="N57" s="1380" t="str">
        <f t="shared" si="5"/>
        <v>ne pas participer</v>
      </c>
      <c r="O57" s="1379" t="str">
        <f t="shared" si="22"/>
        <v>/rw</v>
      </c>
      <c r="P57" s="1381" t="str">
        <f t="shared" si="6"/>
        <v>être sa propre cause</v>
      </c>
      <c r="Q57" s="1379" t="str">
        <f t="shared" si="23"/>
        <v>/rg</v>
      </c>
      <c r="R57" s="1381" t="str">
        <f t="shared" si="7"/>
        <v>vivre dans la retenue</v>
      </c>
      <c r="S57" s="1379" t="str">
        <f t="shared" si="24"/>
        <v>/r</v>
      </c>
      <c r="T57" s="1381" t="str">
        <f t="shared" si="25"/>
        <v>se raisonner</v>
      </c>
      <c r="U57" s="6" t="s">
        <v>2</v>
      </c>
      <c r="V57" s="8" t="s">
        <v>3</v>
      </c>
      <c r="W57" s="8" t="s">
        <v>0</v>
      </c>
      <c r="X57" s="8" t="s">
        <v>5</v>
      </c>
      <c r="Y57" s="8" t="s">
        <v>4</v>
      </c>
      <c r="Z57" s="211">
        <v>42984</v>
      </c>
      <c r="AA57" s="248">
        <f t="shared" ca="1" si="9"/>
        <v>763</v>
      </c>
      <c r="AB57" s="272" t="str">
        <f t="shared" si="28"/>
        <v>BUWGR</v>
      </c>
    </row>
    <row r="58" spans="1:28" x14ac:dyDescent="0.2">
      <c r="A58" s="667" t="str">
        <f t="shared" si="26"/>
        <v>BURWG</v>
      </c>
      <c r="B58" s="4" t="str">
        <f t="shared" si="27"/>
        <v>noir, bleu, rouge, blanc, vert</v>
      </c>
      <c r="C58" s="89" t="str">
        <f t="shared" si="12"/>
        <v>réussir, obtenir  ;  vivre dans la retenue, rudoyer si nécessaire</v>
      </c>
      <c r="D58" s="16" t="str">
        <f t="shared" si="13"/>
        <v>pouvoir, accomplir  ;  ne pas participer, se contraindre</v>
      </c>
      <c r="E58" s="1373" t="str">
        <f t="shared" si="14"/>
        <v>B</v>
      </c>
      <c r="F58" s="1098" t="str">
        <f t="shared" si="15"/>
        <v>pouvoir</v>
      </c>
      <c r="G58" s="1373" t="str">
        <f t="shared" si="16"/>
        <v>UB</v>
      </c>
      <c r="H58" s="1099" t="str">
        <f t="shared" si="17"/>
        <v>réussir</v>
      </c>
      <c r="I58" s="1373" t="str">
        <f t="shared" si="18"/>
        <v>BR</v>
      </c>
      <c r="J58" s="1099" t="str">
        <f t="shared" si="3"/>
        <v>obtenir</v>
      </c>
      <c r="K58" s="1373" t="str">
        <f t="shared" si="19"/>
        <v>UBR</v>
      </c>
      <c r="L58" s="1098" t="str">
        <f t="shared" si="20"/>
        <v>accomplir</v>
      </c>
      <c r="M58" s="1379" t="str">
        <f t="shared" si="21"/>
        <v>/rgw</v>
      </c>
      <c r="N58" s="1380" t="str">
        <f t="shared" si="5"/>
        <v>ne pas participer</v>
      </c>
      <c r="O58" s="1379" t="str">
        <f t="shared" si="22"/>
        <v>/rg</v>
      </c>
      <c r="P58" s="1381" t="str">
        <f t="shared" si="6"/>
        <v>vivre dans la retenue</v>
      </c>
      <c r="Q58" s="1379" t="str">
        <f t="shared" si="23"/>
        <v>/gw</v>
      </c>
      <c r="R58" s="1381" t="str">
        <f t="shared" si="7"/>
        <v>rudoyer si nécessaire</v>
      </c>
      <c r="S58" s="1379" t="str">
        <f t="shared" si="24"/>
        <v>/g</v>
      </c>
      <c r="T58" s="1381" t="str">
        <f t="shared" si="25"/>
        <v>se contraindre</v>
      </c>
      <c r="U58" s="6" t="s">
        <v>2</v>
      </c>
      <c r="V58" s="8" t="s">
        <v>3</v>
      </c>
      <c r="W58" s="8" t="s">
        <v>4</v>
      </c>
      <c r="X58" s="8" t="s">
        <v>0</v>
      </c>
      <c r="Y58" s="8" t="s">
        <v>5</v>
      </c>
      <c r="Z58" s="211">
        <v>42984</v>
      </c>
      <c r="AA58" s="248">
        <f t="shared" ca="1" si="9"/>
        <v>763</v>
      </c>
      <c r="AB58" s="272" t="str">
        <f t="shared" si="28"/>
        <v>BURWG</v>
      </c>
    </row>
    <row r="59" spans="1:28" x14ac:dyDescent="0.2">
      <c r="A59" s="667" t="str">
        <f t="shared" si="26"/>
        <v>BURGW</v>
      </c>
      <c r="B59" s="4" t="str">
        <f t="shared" si="27"/>
        <v>noir, bleu, rouge, vert, blanc</v>
      </c>
      <c r="C59" s="89" t="str">
        <f t="shared" si="12"/>
        <v>réussir, obtenir  ;  être sa propre cause, rudoyer si nécessaire</v>
      </c>
      <c r="D59" s="16" t="str">
        <f t="shared" si="13"/>
        <v>pouvoir, accomplir  ;  ne pas participer, vagabonder</v>
      </c>
      <c r="E59" s="1373" t="str">
        <f t="shared" si="14"/>
        <v>B</v>
      </c>
      <c r="F59" s="1098" t="str">
        <f t="shared" si="15"/>
        <v>pouvoir</v>
      </c>
      <c r="G59" s="1373" t="str">
        <f t="shared" si="16"/>
        <v>UB</v>
      </c>
      <c r="H59" s="1099" t="str">
        <f t="shared" si="17"/>
        <v>réussir</v>
      </c>
      <c r="I59" s="1373" t="str">
        <f t="shared" si="18"/>
        <v>BR</v>
      </c>
      <c r="J59" s="1099" t="str">
        <f t="shared" si="3"/>
        <v>obtenir</v>
      </c>
      <c r="K59" s="1373" t="str">
        <f t="shared" si="19"/>
        <v>UBR</v>
      </c>
      <c r="L59" s="1098" t="str">
        <f t="shared" si="20"/>
        <v>accomplir</v>
      </c>
      <c r="M59" s="1379" t="str">
        <f t="shared" si="21"/>
        <v>/rgw</v>
      </c>
      <c r="N59" s="1380" t="str">
        <f t="shared" si="5"/>
        <v>ne pas participer</v>
      </c>
      <c r="O59" s="1379" t="str">
        <f t="shared" si="22"/>
        <v>/rw</v>
      </c>
      <c r="P59" s="1381" t="str">
        <f t="shared" si="6"/>
        <v>être sa propre cause</v>
      </c>
      <c r="Q59" s="1379" t="str">
        <f t="shared" si="23"/>
        <v>/gw</v>
      </c>
      <c r="R59" s="1381" t="str">
        <f t="shared" si="7"/>
        <v>rudoyer si nécessaire</v>
      </c>
      <c r="S59" s="1379" t="str">
        <f t="shared" si="24"/>
        <v>/w</v>
      </c>
      <c r="T59" s="1381" t="str">
        <f t="shared" si="25"/>
        <v>vagabonder</v>
      </c>
      <c r="U59" s="6" t="s">
        <v>2</v>
      </c>
      <c r="V59" s="8" t="s">
        <v>3</v>
      </c>
      <c r="W59" s="8" t="s">
        <v>4</v>
      </c>
      <c r="X59" s="8" t="s">
        <v>5</v>
      </c>
      <c r="Y59" s="8" t="s">
        <v>0</v>
      </c>
      <c r="Z59" s="211">
        <v>42984</v>
      </c>
      <c r="AA59" s="248">
        <f t="shared" ca="1" si="9"/>
        <v>763</v>
      </c>
      <c r="AB59" s="272" t="str">
        <f t="shared" si="28"/>
        <v>BURGW</v>
      </c>
    </row>
    <row r="60" spans="1:28" x14ac:dyDescent="0.2">
      <c r="A60" s="667" t="str">
        <f t="shared" si="26"/>
        <v>BUGWR</v>
      </c>
      <c r="B60" s="4" t="str">
        <f t="shared" si="27"/>
        <v>noir, bleu, vert, blanc, rouge</v>
      </c>
      <c r="C60" s="89" t="str">
        <f t="shared" si="12"/>
        <v>réussir, prospérer  ;  vivre dans la retenue, être sa propre cause</v>
      </c>
      <c r="D60" s="16" t="str">
        <f t="shared" si="13"/>
        <v>pouvoir, maîtriser  ;  ne pas participer, se raisonner</v>
      </c>
      <c r="E60" s="1373" t="str">
        <f t="shared" si="14"/>
        <v>B</v>
      </c>
      <c r="F60" s="1098" t="str">
        <f t="shared" si="15"/>
        <v>pouvoir</v>
      </c>
      <c r="G60" s="1373" t="str">
        <f t="shared" si="16"/>
        <v>UB</v>
      </c>
      <c r="H60" s="1099" t="str">
        <f t="shared" si="17"/>
        <v>réussir</v>
      </c>
      <c r="I60" s="1373" t="str">
        <f t="shared" si="18"/>
        <v>BG</v>
      </c>
      <c r="J60" s="1099" t="str">
        <f t="shared" si="3"/>
        <v>prospérer</v>
      </c>
      <c r="K60" s="1373" t="str">
        <f t="shared" si="19"/>
        <v>BGU</v>
      </c>
      <c r="L60" s="1098" t="str">
        <f t="shared" si="20"/>
        <v>maîtriser</v>
      </c>
      <c r="M60" s="1379" t="str">
        <f t="shared" si="21"/>
        <v>/rgw</v>
      </c>
      <c r="N60" s="1380" t="str">
        <f t="shared" si="5"/>
        <v>ne pas participer</v>
      </c>
      <c r="O60" s="1379" t="str">
        <f t="shared" si="22"/>
        <v>/rg</v>
      </c>
      <c r="P60" s="1381" t="str">
        <f t="shared" si="6"/>
        <v>vivre dans la retenue</v>
      </c>
      <c r="Q60" s="1379" t="str">
        <f t="shared" si="23"/>
        <v>/rw</v>
      </c>
      <c r="R60" s="1381" t="str">
        <f t="shared" si="7"/>
        <v>être sa propre cause</v>
      </c>
      <c r="S60" s="1379" t="str">
        <f t="shared" si="24"/>
        <v>/r</v>
      </c>
      <c r="T60" s="1381" t="str">
        <f t="shared" si="25"/>
        <v>se raisonner</v>
      </c>
      <c r="U60" s="6" t="s">
        <v>2</v>
      </c>
      <c r="V60" s="8" t="s">
        <v>3</v>
      </c>
      <c r="W60" s="8" t="s">
        <v>5</v>
      </c>
      <c r="X60" s="8" t="s">
        <v>0</v>
      </c>
      <c r="Y60" s="8" t="s">
        <v>4</v>
      </c>
      <c r="Z60" s="211">
        <v>42984</v>
      </c>
      <c r="AA60" s="248">
        <f t="shared" ca="1" si="9"/>
        <v>763</v>
      </c>
      <c r="AB60" s="272" t="str">
        <f t="shared" si="28"/>
        <v>BUGWR</v>
      </c>
    </row>
    <row r="61" spans="1:28" s="145" customFormat="1" x14ac:dyDescent="0.2">
      <c r="A61" s="668" t="str">
        <f t="shared" si="26"/>
        <v>BUGRW</v>
      </c>
      <c r="B61" s="12" t="str">
        <f t="shared" si="27"/>
        <v>noir, bleu, vert, rouge, blanc</v>
      </c>
      <c r="C61" s="80" t="str">
        <f t="shared" si="12"/>
        <v>réussir, prospérer  ;  rudoyer si nécessaire, être sa propre cause</v>
      </c>
      <c r="D61" s="22" t="str">
        <f t="shared" si="13"/>
        <v>pouvoir, maîtriser  ;  ne pas participer, vagabonder</v>
      </c>
      <c r="E61" s="1374" t="str">
        <f t="shared" si="14"/>
        <v>B</v>
      </c>
      <c r="F61" s="1375" t="str">
        <f t="shared" si="15"/>
        <v>pouvoir</v>
      </c>
      <c r="G61" s="1374" t="str">
        <f t="shared" si="16"/>
        <v>UB</v>
      </c>
      <c r="H61" s="1100" t="str">
        <f t="shared" si="17"/>
        <v>réussir</v>
      </c>
      <c r="I61" s="1374" t="str">
        <f t="shared" si="18"/>
        <v>BG</v>
      </c>
      <c r="J61" s="1100" t="str">
        <f t="shared" si="3"/>
        <v>prospérer</v>
      </c>
      <c r="K61" s="1374" t="str">
        <f t="shared" si="19"/>
        <v>BGU</v>
      </c>
      <c r="L61" s="1375" t="str">
        <f t="shared" si="20"/>
        <v>maîtriser</v>
      </c>
      <c r="M61" s="1382" t="str">
        <f t="shared" si="21"/>
        <v>/rgw</v>
      </c>
      <c r="N61" s="1383" t="str">
        <f t="shared" si="5"/>
        <v>ne pas participer</v>
      </c>
      <c r="O61" s="1382" t="str">
        <f t="shared" si="22"/>
        <v>/gw</v>
      </c>
      <c r="P61" s="1384" t="str">
        <f t="shared" si="6"/>
        <v>rudoyer si nécessaire</v>
      </c>
      <c r="Q61" s="1382" t="str">
        <f t="shared" si="23"/>
        <v>/rw</v>
      </c>
      <c r="R61" s="1384" t="str">
        <f t="shared" si="7"/>
        <v>être sa propre cause</v>
      </c>
      <c r="S61" s="1382" t="str">
        <f t="shared" si="24"/>
        <v>/w</v>
      </c>
      <c r="T61" s="1384" t="str">
        <f t="shared" si="25"/>
        <v>vagabonder</v>
      </c>
      <c r="U61" s="21" t="s">
        <v>2</v>
      </c>
      <c r="V61" s="17" t="s">
        <v>3</v>
      </c>
      <c r="W61" s="17" t="s">
        <v>5</v>
      </c>
      <c r="X61" s="17" t="s">
        <v>4</v>
      </c>
      <c r="Y61" s="17" t="s">
        <v>0</v>
      </c>
      <c r="Z61" s="212">
        <v>42984</v>
      </c>
      <c r="AA61" s="249">
        <f t="shared" ca="1" si="9"/>
        <v>763</v>
      </c>
      <c r="AB61" s="273" t="str">
        <f t="shared" si="28"/>
        <v>BUGRW</v>
      </c>
    </row>
    <row r="62" spans="1:28" x14ac:dyDescent="0.2">
      <c r="A62" s="667" t="str">
        <f t="shared" si="26"/>
        <v>BRWUG</v>
      </c>
      <c r="B62" s="4" t="str">
        <f t="shared" si="27"/>
        <v>noir, rouge, blanc, bleu, vert</v>
      </c>
      <c r="C62" s="89" t="str">
        <f t="shared" si="12"/>
        <v>obtenir, intégrer  ;  rudoyer si nécessaire, pressurer au besoin</v>
      </c>
      <c r="D62" s="16" t="str">
        <f t="shared" si="13"/>
        <v>pouvoir, diriger  ;  ne pas s'accorder, se contraindre</v>
      </c>
      <c r="E62" s="1373" t="str">
        <f t="shared" si="14"/>
        <v>B</v>
      </c>
      <c r="F62" s="1098" t="str">
        <f t="shared" si="15"/>
        <v>pouvoir</v>
      </c>
      <c r="G62" s="1373" t="str">
        <f t="shared" si="16"/>
        <v>BR</v>
      </c>
      <c r="H62" s="1099" t="str">
        <f t="shared" si="17"/>
        <v>obtenir</v>
      </c>
      <c r="I62" s="1373" t="str">
        <f t="shared" si="18"/>
        <v>WB</v>
      </c>
      <c r="J62" s="1099" t="str">
        <f t="shared" si="3"/>
        <v>intégrer</v>
      </c>
      <c r="K62" s="1373" t="str">
        <f t="shared" si="19"/>
        <v>RWB</v>
      </c>
      <c r="L62" s="1098" t="str">
        <f t="shared" si="20"/>
        <v>diriger</v>
      </c>
      <c r="M62" s="1379" t="str">
        <f t="shared" si="21"/>
        <v>/gwu</v>
      </c>
      <c r="N62" s="1380" t="str">
        <f t="shared" si="5"/>
        <v>ne pas s'accorder</v>
      </c>
      <c r="O62" s="1379" t="str">
        <f t="shared" si="22"/>
        <v>/gw</v>
      </c>
      <c r="P62" s="1381" t="str">
        <f t="shared" si="6"/>
        <v>rudoyer si nécessaire</v>
      </c>
      <c r="Q62" s="1379" t="str">
        <f t="shared" si="23"/>
        <v>/gu</v>
      </c>
      <c r="R62" s="1381" t="str">
        <f t="shared" si="7"/>
        <v>pressurer au besoin</v>
      </c>
      <c r="S62" s="1379" t="str">
        <f t="shared" si="24"/>
        <v>/g</v>
      </c>
      <c r="T62" s="1381" t="str">
        <f t="shared" si="25"/>
        <v>se contraindre</v>
      </c>
      <c r="U62" s="8" t="s">
        <v>2</v>
      </c>
      <c r="V62" s="8" t="s">
        <v>4</v>
      </c>
      <c r="W62" s="8" t="s">
        <v>0</v>
      </c>
      <c r="X62" s="8" t="s">
        <v>3</v>
      </c>
      <c r="Y62" s="8" t="s">
        <v>5</v>
      </c>
      <c r="Z62" s="211">
        <v>42984</v>
      </c>
      <c r="AA62" s="248">
        <f t="shared" ca="1" si="9"/>
        <v>763</v>
      </c>
      <c r="AB62" s="272" t="str">
        <f t="shared" si="28"/>
        <v>BRWUG</v>
      </c>
    </row>
    <row r="63" spans="1:28" x14ac:dyDescent="0.2">
      <c r="A63" s="667" t="str">
        <f t="shared" si="26"/>
        <v>BRWGU</v>
      </c>
      <c r="B63" s="4" t="str">
        <f t="shared" si="27"/>
        <v>noir, rouge, blanc, vert, bleu</v>
      </c>
      <c r="C63" s="89" t="str">
        <f t="shared" si="12"/>
        <v>obtenir, intégrer  ;  improviser, pressurer au besoin</v>
      </c>
      <c r="D63" s="16" t="str">
        <f t="shared" si="13"/>
        <v>pouvoir, diriger  ;  ne pas s'accorder, être</v>
      </c>
      <c r="E63" s="1373" t="str">
        <f t="shared" si="14"/>
        <v>B</v>
      </c>
      <c r="F63" s="1098" t="str">
        <f t="shared" si="15"/>
        <v>pouvoir</v>
      </c>
      <c r="G63" s="1373" t="str">
        <f t="shared" si="16"/>
        <v>BR</v>
      </c>
      <c r="H63" s="1099" t="str">
        <f t="shared" si="17"/>
        <v>obtenir</v>
      </c>
      <c r="I63" s="1373" t="str">
        <f t="shared" si="18"/>
        <v>WB</v>
      </c>
      <c r="J63" s="1099" t="str">
        <f t="shared" si="3"/>
        <v>intégrer</v>
      </c>
      <c r="K63" s="1373" t="str">
        <f t="shared" si="19"/>
        <v>RWB</v>
      </c>
      <c r="L63" s="1098" t="str">
        <f t="shared" si="20"/>
        <v>diriger</v>
      </c>
      <c r="M63" s="1379" t="str">
        <f t="shared" si="21"/>
        <v>/gwu</v>
      </c>
      <c r="N63" s="1380" t="str">
        <f t="shared" si="5"/>
        <v>ne pas s'accorder</v>
      </c>
      <c r="O63" s="1379" t="str">
        <f t="shared" si="22"/>
        <v>/wu</v>
      </c>
      <c r="P63" s="1381" t="str">
        <f t="shared" si="6"/>
        <v>improviser</v>
      </c>
      <c r="Q63" s="1379" t="str">
        <f t="shared" si="23"/>
        <v>/gu</v>
      </c>
      <c r="R63" s="1381" t="str">
        <f t="shared" si="7"/>
        <v>pressurer au besoin</v>
      </c>
      <c r="S63" s="1379" t="str">
        <f t="shared" si="24"/>
        <v>/u</v>
      </c>
      <c r="T63" s="1381" t="str">
        <f t="shared" si="25"/>
        <v>être</v>
      </c>
      <c r="U63" s="8" t="s">
        <v>2</v>
      </c>
      <c r="V63" s="8" t="s">
        <v>4</v>
      </c>
      <c r="W63" s="8" t="s">
        <v>0</v>
      </c>
      <c r="X63" s="8" t="s">
        <v>5</v>
      </c>
      <c r="Y63" s="8" t="s">
        <v>3</v>
      </c>
      <c r="Z63" s="211">
        <v>42984</v>
      </c>
      <c r="AA63" s="248">
        <f t="shared" ca="1" si="9"/>
        <v>763</v>
      </c>
      <c r="AB63" s="272" t="str">
        <f t="shared" si="28"/>
        <v>BRWGU</v>
      </c>
    </row>
    <row r="64" spans="1:28" x14ac:dyDescent="0.2">
      <c r="A64" s="667" t="str">
        <f t="shared" si="26"/>
        <v>BRUWG</v>
      </c>
      <c r="B64" s="4" t="str">
        <f t="shared" si="27"/>
        <v>noir, rouge, bleu, blanc, vert</v>
      </c>
      <c r="C64" s="89" t="str">
        <f t="shared" si="12"/>
        <v>obtenir, réussir  ;  pressurer au besoin, rudoyer si nécessaire</v>
      </c>
      <c r="D64" s="16" t="str">
        <f t="shared" si="13"/>
        <v>pouvoir, accomplir  ;  ne pas s'accorder, se contraindre</v>
      </c>
      <c r="E64" s="1373" t="str">
        <f t="shared" si="14"/>
        <v>B</v>
      </c>
      <c r="F64" s="1098" t="str">
        <f t="shared" si="15"/>
        <v>pouvoir</v>
      </c>
      <c r="G64" s="1373" t="str">
        <f t="shared" si="16"/>
        <v>BR</v>
      </c>
      <c r="H64" s="1099" t="str">
        <f t="shared" si="17"/>
        <v>obtenir</v>
      </c>
      <c r="I64" s="1373" t="str">
        <f t="shared" si="18"/>
        <v>UB</v>
      </c>
      <c r="J64" s="1099" t="str">
        <f t="shared" si="3"/>
        <v>réussir</v>
      </c>
      <c r="K64" s="1373" t="str">
        <f t="shared" si="19"/>
        <v>UBR</v>
      </c>
      <c r="L64" s="1098" t="str">
        <f t="shared" si="20"/>
        <v>accomplir</v>
      </c>
      <c r="M64" s="1379" t="str">
        <f t="shared" si="21"/>
        <v>/gwu</v>
      </c>
      <c r="N64" s="1380" t="str">
        <f t="shared" si="5"/>
        <v>ne pas s'accorder</v>
      </c>
      <c r="O64" s="1379" t="str">
        <f t="shared" si="22"/>
        <v>/gu</v>
      </c>
      <c r="P64" s="1381" t="str">
        <f t="shared" si="6"/>
        <v>pressurer au besoin</v>
      </c>
      <c r="Q64" s="1379" t="str">
        <f t="shared" si="23"/>
        <v>/gw</v>
      </c>
      <c r="R64" s="1381" t="str">
        <f t="shared" si="7"/>
        <v>rudoyer si nécessaire</v>
      </c>
      <c r="S64" s="1379" t="str">
        <f t="shared" si="24"/>
        <v>/g</v>
      </c>
      <c r="T64" s="1381" t="str">
        <f t="shared" si="25"/>
        <v>se contraindre</v>
      </c>
      <c r="U64" s="8" t="s">
        <v>2</v>
      </c>
      <c r="V64" s="8" t="s">
        <v>4</v>
      </c>
      <c r="W64" s="8" t="s">
        <v>3</v>
      </c>
      <c r="X64" s="8" t="s">
        <v>0</v>
      </c>
      <c r="Y64" s="8" t="s">
        <v>5</v>
      </c>
      <c r="Z64" s="211">
        <v>42984</v>
      </c>
      <c r="AA64" s="248">
        <f t="shared" ca="1" si="9"/>
        <v>763</v>
      </c>
      <c r="AB64" s="272" t="str">
        <f t="shared" si="28"/>
        <v>BRUWG</v>
      </c>
    </row>
    <row r="65" spans="1:28" x14ac:dyDescent="0.2">
      <c r="A65" s="667" t="str">
        <f t="shared" si="26"/>
        <v>BRUGW</v>
      </c>
      <c r="B65" s="4" t="str">
        <f t="shared" si="27"/>
        <v>noir, rouge, bleu, vert, blanc</v>
      </c>
      <c r="C65" s="89" t="str">
        <f t="shared" si="12"/>
        <v>obtenir, réussir  ;  improviser, rudoyer si nécessaire</v>
      </c>
      <c r="D65" s="16" t="str">
        <f t="shared" si="13"/>
        <v>pouvoir, accomplir  ;  ne pas s'accorder, vagabonder</v>
      </c>
      <c r="E65" s="1373" t="str">
        <f t="shared" si="14"/>
        <v>B</v>
      </c>
      <c r="F65" s="1098" t="str">
        <f t="shared" si="15"/>
        <v>pouvoir</v>
      </c>
      <c r="G65" s="1373" t="str">
        <f t="shared" si="16"/>
        <v>BR</v>
      </c>
      <c r="H65" s="1099" t="str">
        <f t="shared" si="17"/>
        <v>obtenir</v>
      </c>
      <c r="I65" s="1373" t="str">
        <f t="shared" si="18"/>
        <v>UB</v>
      </c>
      <c r="J65" s="1099" t="str">
        <f t="shared" si="3"/>
        <v>réussir</v>
      </c>
      <c r="K65" s="1373" t="str">
        <f t="shared" si="19"/>
        <v>UBR</v>
      </c>
      <c r="L65" s="1098" t="str">
        <f t="shared" si="20"/>
        <v>accomplir</v>
      </c>
      <c r="M65" s="1379" t="str">
        <f t="shared" si="21"/>
        <v>/gwu</v>
      </c>
      <c r="N65" s="1380" t="str">
        <f t="shared" si="5"/>
        <v>ne pas s'accorder</v>
      </c>
      <c r="O65" s="1379" t="str">
        <f t="shared" si="22"/>
        <v>/wu</v>
      </c>
      <c r="P65" s="1381" t="str">
        <f t="shared" si="6"/>
        <v>improviser</v>
      </c>
      <c r="Q65" s="1379" t="str">
        <f t="shared" si="23"/>
        <v>/gw</v>
      </c>
      <c r="R65" s="1381" t="str">
        <f t="shared" si="7"/>
        <v>rudoyer si nécessaire</v>
      </c>
      <c r="S65" s="1379" t="str">
        <f t="shared" si="24"/>
        <v>/w</v>
      </c>
      <c r="T65" s="1381" t="str">
        <f t="shared" si="25"/>
        <v>vagabonder</v>
      </c>
      <c r="U65" s="8" t="s">
        <v>2</v>
      </c>
      <c r="V65" s="8" t="s">
        <v>4</v>
      </c>
      <c r="W65" s="8" t="s">
        <v>3</v>
      </c>
      <c r="X65" s="8" t="s">
        <v>5</v>
      </c>
      <c r="Y65" s="8" t="s">
        <v>0</v>
      </c>
      <c r="Z65" s="211">
        <v>42984</v>
      </c>
      <c r="AA65" s="248">
        <f t="shared" ca="1" si="9"/>
        <v>763</v>
      </c>
      <c r="AB65" s="272" t="str">
        <f t="shared" si="28"/>
        <v>BRUGW</v>
      </c>
    </row>
    <row r="66" spans="1:28" x14ac:dyDescent="0.2">
      <c r="A66" s="667" t="str">
        <f t="shared" ref="A66:A97" si="29">AB66</f>
        <v>BRGWU</v>
      </c>
      <c r="B66" s="4" t="str">
        <f t="shared" ref="B66:B97" si="30">VLOOKUP(U66,_Lib1,2,FALSE) &amp; ", " &amp;VLOOKUP(V66,_Lib1,2,FALSE) &amp; ", " &amp; VLOOKUP(W66,_Lib1,2,FALSE)&amp; ", " &amp; VLOOKUP(X66,_Lib1,2,FALSE) &amp; ", " &amp; VLOOKUP(Y66,_Lib1,2,FALSE)</f>
        <v>noir, rouge, vert, blanc, bleu</v>
      </c>
      <c r="C66" s="89" t="str">
        <f t="shared" si="12"/>
        <v>obtenir, prospérer  ;  pressurer au besoin, improviser</v>
      </c>
      <c r="D66" s="16" t="str">
        <f t="shared" si="13"/>
        <v>pouvoir, conquérir  ;  ne pas s'accorder, être</v>
      </c>
      <c r="E66" s="1373" t="str">
        <f t="shared" si="14"/>
        <v>B</v>
      </c>
      <c r="F66" s="1098" t="str">
        <f t="shared" si="15"/>
        <v>pouvoir</v>
      </c>
      <c r="G66" s="1373" t="str">
        <f t="shared" si="16"/>
        <v>BR</v>
      </c>
      <c r="H66" s="1099" t="str">
        <f t="shared" si="17"/>
        <v>obtenir</v>
      </c>
      <c r="I66" s="1373" t="str">
        <f t="shared" si="18"/>
        <v>BG</v>
      </c>
      <c r="J66" s="1099" t="str">
        <f t="shared" ref="J66:J121" si="31">VLOOKUP(I66,LibProfils,4,FALSE)</f>
        <v>prospérer</v>
      </c>
      <c r="K66" s="1373" t="str">
        <f t="shared" si="19"/>
        <v>BRG</v>
      </c>
      <c r="L66" s="1098" t="str">
        <f t="shared" si="20"/>
        <v>conquérir</v>
      </c>
      <c r="M66" s="1379" t="str">
        <f t="shared" si="21"/>
        <v>/gwu</v>
      </c>
      <c r="N66" s="1380" t="str">
        <f t="shared" ref="N66:N121" si="32">VLOOKUP(M66,LibProfils,4,FALSE)</f>
        <v>ne pas s'accorder</v>
      </c>
      <c r="O66" s="1379" t="str">
        <f t="shared" si="22"/>
        <v>/gu</v>
      </c>
      <c r="P66" s="1381" t="str">
        <f t="shared" ref="P66:P121" si="33">VLOOKUP(O66,LibProfils,4,FALSE)</f>
        <v>pressurer au besoin</v>
      </c>
      <c r="Q66" s="1379" t="str">
        <f t="shared" si="23"/>
        <v>/wu</v>
      </c>
      <c r="R66" s="1381" t="str">
        <f t="shared" ref="R66:R121" si="34">VLOOKUP(Q66,LibProfils,4,FALSE)</f>
        <v>improviser</v>
      </c>
      <c r="S66" s="1379" t="str">
        <f t="shared" si="24"/>
        <v>/u</v>
      </c>
      <c r="T66" s="1381" t="str">
        <f t="shared" si="25"/>
        <v>être</v>
      </c>
      <c r="U66" s="8" t="s">
        <v>2</v>
      </c>
      <c r="V66" s="8" t="s">
        <v>4</v>
      </c>
      <c r="W66" s="8" t="s">
        <v>5</v>
      </c>
      <c r="X66" s="8" t="s">
        <v>0</v>
      </c>
      <c r="Y66" s="8" t="s">
        <v>3</v>
      </c>
      <c r="Z66" s="211">
        <v>42984</v>
      </c>
      <c r="AA66" s="248">
        <f t="shared" ref="AA66:AA121" ca="1" si="35">TODAY()-Z66</f>
        <v>763</v>
      </c>
      <c r="AB66" s="272" t="str">
        <f t="shared" ref="AB66:AB97" si="36">U66&amp;V66&amp;W66&amp;X66&amp;Y66</f>
        <v>BRGWU</v>
      </c>
    </row>
    <row r="67" spans="1:28" s="145" customFormat="1" x14ac:dyDescent="0.2">
      <c r="A67" s="668" t="str">
        <f t="shared" si="29"/>
        <v>BRGUW</v>
      </c>
      <c r="B67" s="12" t="str">
        <f t="shared" si="30"/>
        <v>noir, rouge, vert, bleu, blanc</v>
      </c>
      <c r="C67" s="80" t="str">
        <f t="shared" ref="C67:C121" si="37">H67&amp;", "&amp;J67&amp;"  ;  "&amp;P67&amp;", "&amp;R67</f>
        <v>obtenir, prospérer  ;  rudoyer si nécessaire, improviser</v>
      </c>
      <c r="D67" s="22" t="str">
        <f t="shared" ref="D67:D121" si="38">F67&amp;", "&amp;L67&amp;"  ;  "&amp;N67&amp;", "&amp;T67</f>
        <v>pouvoir, conquérir  ;  ne pas s'accorder, vagabonder</v>
      </c>
      <c r="E67" s="1374" t="str">
        <f t="shared" ref="E67:E121" si="39">usrCode(U67)</f>
        <v>B</v>
      </c>
      <c r="F67" s="1375" t="str">
        <f t="shared" ref="F67:F121" si="40">VLOOKUP(E67,LibProfils,4,FALSE)</f>
        <v>pouvoir</v>
      </c>
      <c r="G67" s="1374" t="str">
        <f t="shared" ref="G67:G121" si="41">usrCode(U67&amp;V67)</f>
        <v>BR</v>
      </c>
      <c r="H67" s="1100" t="str">
        <f t="shared" ref="H67:H121" si="42">VLOOKUP(G67,LibProfils,4,FALSE)</f>
        <v>obtenir</v>
      </c>
      <c r="I67" s="1374" t="str">
        <f t="shared" ref="I67:I121" si="43">usrCode(U67&amp;W67)</f>
        <v>BG</v>
      </c>
      <c r="J67" s="1100" t="str">
        <f t="shared" si="31"/>
        <v>prospérer</v>
      </c>
      <c r="K67" s="1374" t="str">
        <f t="shared" ref="K67:K121" si="44">usrCode(U67&amp;V67&amp;W67)</f>
        <v>BRG</v>
      </c>
      <c r="L67" s="1375" t="str">
        <f t="shared" ref="L67:L121" si="45">VLOOKUP(K67,LibProfils,4,FALSE)</f>
        <v>conquérir</v>
      </c>
      <c r="M67" s="1382" t="str">
        <f t="shared" ref="M67:M121" si="46">usrCode("/"&amp;W67&amp;"/"&amp;X67&amp;"/"&amp;Y67)</f>
        <v>/gwu</v>
      </c>
      <c r="N67" s="1383" t="str">
        <f t="shared" si="32"/>
        <v>ne pas s'accorder</v>
      </c>
      <c r="O67" s="1382" t="str">
        <f t="shared" ref="O67:O121" si="47">usrCode("/"&amp;W67&amp;"/"&amp;Y67)</f>
        <v>/gw</v>
      </c>
      <c r="P67" s="1384" t="str">
        <f t="shared" si="33"/>
        <v>rudoyer si nécessaire</v>
      </c>
      <c r="Q67" s="1382" t="str">
        <f t="shared" ref="Q67:Q121" si="48">usrCode("/"&amp;X67&amp;"/"&amp;Y67)</f>
        <v>/wu</v>
      </c>
      <c r="R67" s="1384" t="str">
        <f t="shared" si="34"/>
        <v>improviser</v>
      </c>
      <c r="S67" s="1382" t="str">
        <f t="shared" ref="S67:S121" si="49">usrCode("/"&amp;Y67)</f>
        <v>/w</v>
      </c>
      <c r="T67" s="1384" t="str">
        <f t="shared" ref="T67:T121" si="50">VLOOKUP(S67,LibProfils,4,FALSE)</f>
        <v>vagabonder</v>
      </c>
      <c r="U67" s="17" t="s">
        <v>2</v>
      </c>
      <c r="V67" s="17" t="s">
        <v>4</v>
      </c>
      <c r="W67" s="17" t="s">
        <v>5</v>
      </c>
      <c r="X67" s="17" t="s">
        <v>3</v>
      </c>
      <c r="Y67" s="17" t="s">
        <v>0</v>
      </c>
      <c r="Z67" s="212">
        <v>42984</v>
      </c>
      <c r="AA67" s="249">
        <f t="shared" ca="1" si="35"/>
        <v>763</v>
      </c>
      <c r="AB67" s="273" t="str">
        <f t="shared" si="36"/>
        <v>BRGUW</v>
      </c>
    </row>
    <row r="68" spans="1:28" x14ac:dyDescent="0.2">
      <c r="A68" s="667" t="str">
        <f t="shared" si="29"/>
        <v>BGWUR</v>
      </c>
      <c r="B68" s="4" t="str">
        <f t="shared" si="30"/>
        <v>noir, vert, blanc, bleu, rouge</v>
      </c>
      <c r="C68" s="89" t="str">
        <f t="shared" si="37"/>
        <v>prospérer, intégrer  ;  être sa propre cause, appliquer les recettes</v>
      </c>
      <c r="D68" s="16" t="str">
        <f t="shared" si="38"/>
        <v>pouvoir, s'intégrer  ;  ne pas améliorer, se raisonner</v>
      </c>
      <c r="E68" s="1373" t="str">
        <f t="shared" si="39"/>
        <v>B</v>
      </c>
      <c r="F68" s="1098" t="str">
        <f t="shared" si="40"/>
        <v>pouvoir</v>
      </c>
      <c r="G68" s="1373" t="str">
        <f t="shared" si="41"/>
        <v>BG</v>
      </c>
      <c r="H68" s="1099" t="str">
        <f t="shared" si="42"/>
        <v>prospérer</v>
      </c>
      <c r="I68" s="1373" t="str">
        <f t="shared" si="43"/>
        <v>WB</v>
      </c>
      <c r="J68" s="1099" t="str">
        <f t="shared" si="31"/>
        <v>intégrer</v>
      </c>
      <c r="K68" s="1373" t="str">
        <f t="shared" si="44"/>
        <v>WBG</v>
      </c>
      <c r="L68" s="1098" t="str">
        <f t="shared" si="45"/>
        <v>s'intégrer</v>
      </c>
      <c r="M68" s="1379" t="str">
        <f t="shared" si="46"/>
        <v>/urw</v>
      </c>
      <c r="N68" s="1380" t="str">
        <f t="shared" si="32"/>
        <v>ne pas améliorer</v>
      </c>
      <c r="O68" s="1379" t="str">
        <f t="shared" si="47"/>
        <v>/rw</v>
      </c>
      <c r="P68" s="1381" t="str">
        <f t="shared" si="33"/>
        <v>être sa propre cause</v>
      </c>
      <c r="Q68" s="1379" t="str">
        <f t="shared" si="48"/>
        <v>/ur</v>
      </c>
      <c r="R68" s="1381" t="str">
        <f t="shared" si="34"/>
        <v>appliquer les recettes</v>
      </c>
      <c r="S68" s="1379" t="str">
        <f t="shared" si="49"/>
        <v>/r</v>
      </c>
      <c r="T68" s="1381" t="str">
        <f t="shared" si="50"/>
        <v>se raisonner</v>
      </c>
      <c r="U68" s="8" t="s">
        <v>2</v>
      </c>
      <c r="V68" s="8" t="s">
        <v>5</v>
      </c>
      <c r="W68" s="8" t="s">
        <v>0</v>
      </c>
      <c r="X68" s="8" t="s">
        <v>3</v>
      </c>
      <c r="Y68" s="8" t="s">
        <v>4</v>
      </c>
      <c r="Z68" s="211">
        <v>42984</v>
      </c>
      <c r="AA68" s="248">
        <f t="shared" ca="1" si="35"/>
        <v>763</v>
      </c>
      <c r="AB68" s="272" t="str">
        <f t="shared" si="36"/>
        <v>BGWUR</v>
      </c>
    </row>
    <row r="69" spans="1:28" x14ac:dyDescent="0.2">
      <c r="A69" s="667" t="str">
        <f t="shared" si="29"/>
        <v>BGWRU</v>
      </c>
      <c r="B69" s="4" t="str">
        <f t="shared" si="30"/>
        <v>noir, vert, blanc, rouge, bleu</v>
      </c>
      <c r="C69" s="89" t="str">
        <f t="shared" si="37"/>
        <v>prospérer, intégrer  ;  improviser, appliquer les recettes</v>
      </c>
      <c r="D69" s="16" t="str">
        <f t="shared" si="38"/>
        <v>pouvoir, s'intégrer  ;  ne pas améliorer, être</v>
      </c>
      <c r="E69" s="1373" t="str">
        <f t="shared" si="39"/>
        <v>B</v>
      </c>
      <c r="F69" s="1098" t="str">
        <f t="shared" si="40"/>
        <v>pouvoir</v>
      </c>
      <c r="G69" s="1373" t="str">
        <f t="shared" si="41"/>
        <v>BG</v>
      </c>
      <c r="H69" s="1099" t="str">
        <f t="shared" si="42"/>
        <v>prospérer</v>
      </c>
      <c r="I69" s="1373" t="str">
        <f t="shared" si="43"/>
        <v>WB</v>
      </c>
      <c r="J69" s="1099" t="str">
        <f t="shared" si="31"/>
        <v>intégrer</v>
      </c>
      <c r="K69" s="1373" t="str">
        <f t="shared" si="44"/>
        <v>WBG</v>
      </c>
      <c r="L69" s="1098" t="str">
        <f t="shared" si="45"/>
        <v>s'intégrer</v>
      </c>
      <c r="M69" s="1379" t="str">
        <f t="shared" si="46"/>
        <v>/urw</v>
      </c>
      <c r="N69" s="1380" t="str">
        <f t="shared" si="32"/>
        <v>ne pas améliorer</v>
      </c>
      <c r="O69" s="1379" t="str">
        <f t="shared" si="47"/>
        <v>/wu</v>
      </c>
      <c r="P69" s="1381" t="str">
        <f t="shared" si="33"/>
        <v>improviser</v>
      </c>
      <c r="Q69" s="1379" t="str">
        <f t="shared" si="48"/>
        <v>/ur</v>
      </c>
      <c r="R69" s="1381" t="str">
        <f t="shared" si="34"/>
        <v>appliquer les recettes</v>
      </c>
      <c r="S69" s="1379" t="str">
        <f t="shared" si="49"/>
        <v>/u</v>
      </c>
      <c r="T69" s="1381" t="str">
        <f t="shared" si="50"/>
        <v>être</v>
      </c>
      <c r="U69" s="8" t="s">
        <v>2</v>
      </c>
      <c r="V69" s="8" t="s">
        <v>5</v>
      </c>
      <c r="W69" s="8" t="s">
        <v>0</v>
      </c>
      <c r="X69" s="8" t="s">
        <v>4</v>
      </c>
      <c r="Y69" s="8" t="s">
        <v>3</v>
      </c>
      <c r="Z69" s="211">
        <v>42984</v>
      </c>
      <c r="AA69" s="248">
        <f t="shared" ca="1" si="35"/>
        <v>763</v>
      </c>
      <c r="AB69" s="272" t="str">
        <f t="shared" si="36"/>
        <v>BGWRU</v>
      </c>
    </row>
    <row r="70" spans="1:28" x14ac:dyDescent="0.2">
      <c r="A70" s="667" t="str">
        <f t="shared" si="29"/>
        <v>BGUWR</v>
      </c>
      <c r="B70" s="4" t="str">
        <f t="shared" si="30"/>
        <v>noir, vert, bleu, blanc, rouge</v>
      </c>
      <c r="C70" s="89" t="str">
        <f t="shared" si="37"/>
        <v>prospérer, réussir  ;  appliquer les recettes, être sa propre cause</v>
      </c>
      <c r="D70" s="16" t="str">
        <f t="shared" si="38"/>
        <v>pouvoir, maîtriser  ;  ne pas améliorer, se raisonner</v>
      </c>
      <c r="E70" s="1373" t="str">
        <f t="shared" si="39"/>
        <v>B</v>
      </c>
      <c r="F70" s="1098" t="str">
        <f t="shared" si="40"/>
        <v>pouvoir</v>
      </c>
      <c r="G70" s="1373" t="str">
        <f t="shared" si="41"/>
        <v>BG</v>
      </c>
      <c r="H70" s="1099" t="str">
        <f t="shared" si="42"/>
        <v>prospérer</v>
      </c>
      <c r="I70" s="1373" t="str">
        <f t="shared" si="43"/>
        <v>UB</v>
      </c>
      <c r="J70" s="1099" t="str">
        <f t="shared" si="31"/>
        <v>réussir</v>
      </c>
      <c r="K70" s="1373" t="str">
        <f t="shared" si="44"/>
        <v>BGU</v>
      </c>
      <c r="L70" s="1098" t="str">
        <f t="shared" si="45"/>
        <v>maîtriser</v>
      </c>
      <c r="M70" s="1379" t="str">
        <f t="shared" si="46"/>
        <v>/urw</v>
      </c>
      <c r="N70" s="1380" t="str">
        <f t="shared" si="32"/>
        <v>ne pas améliorer</v>
      </c>
      <c r="O70" s="1379" t="str">
        <f t="shared" si="47"/>
        <v>/ur</v>
      </c>
      <c r="P70" s="1381" t="str">
        <f t="shared" si="33"/>
        <v>appliquer les recettes</v>
      </c>
      <c r="Q70" s="1379" t="str">
        <f t="shared" si="48"/>
        <v>/rw</v>
      </c>
      <c r="R70" s="1381" t="str">
        <f t="shared" si="34"/>
        <v>être sa propre cause</v>
      </c>
      <c r="S70" s="1379" t="str">
        <f t="shared" si="49"/>
        <v>/r</v>
      </c>
      <c r="T70" s="1381" t="str">
        <f t="shared" si="50"/>
        <v>se raisonner</v>
      </c>
      <c r="U70" s="8" t="s">
        <v>2</v>
      </c>
      <c r="V70" s="8" t="s">
        <v>5</v>
      </c>
      <c r="W70" s="8" t="s">
        <v>3</v>
      </c>
      <c r="X70" s="8" t="s">
        <v>0</v>
      </c>
      <c r="Y70" s="8" t="s">
        <v>4</v>
      </c>
      <c r="Z70" s="211">
        <v>42984</v>
      </c>
      <c r="AA70" s="248">
        <f t="shared" ca="1" si="35"/>
        <v>763</v>
      </c>
      <c r="AB70" s="272" t="str">
        <f t="shared" si="36"/>
        <v>BGUWR</v>
      </c>
    </row>
    <row r="71" spans="1:28" x14ac:dyDescent="0.2">
      <c r="A71" s="667" t="str">
        <f t="shared" si="29"/>
        <v>BGURW</v>
      </c>
      <c r="B71" s="4" t="str">
        <f t="shared" si="30"/>
        <v>noir, vert, bleu, rouge, blanc</v>
      </c>
      <c r="C71" s="89" t="str">
        <f t="shared" si="37"/>
        <v>prospérer, réussir  ;  improviser, être sa propre cause</v>
      </c>
      <c r="D71" s="16" t="str">
        <f t="shared" si="38"/>
        <v>pouvoir, maîtriser  ;  ne pas améliorer, vagabonder</v>
      </c>
      <c r="E71" s="1373" t="str">
        <f t="shared" si="39"/>
        <v>B</v>
      </c>
      <c r="F71" s="1098" t="str">
        <f t="shared" si="40"/>
        <v>pouvoir</v>
      </c>
      <c r="G71" s="1373" t="str">
        <f t="shared" si="41"/>
        <v>BG</v>
      </c>
      <c r="H71" s="1099" t="str">
        <f t="shared" si="42"/>
        <v>prospérer</v>
      </c>
      <c r="I71" s="1373" t="str">
        <f t="shared" si="43"/>
        <v>UB</v>
      </c>
      <c r="J71" s="1099" t="str">
        <f t="shared" si="31"/>
        <v>réussir</v>
      </c>
      <c r="K71" s="1373" t="str">
        <f t="shared" si="44"/>
        <v>BGU</v>
      </c>
      <c r="L71" s="1098" t="str">
        <f t="shared" si="45"/>
        <v>maîtriser</v>
      </c>
      <c r="M71" s="1379" t="str">
        <f t="shared" si="46"/>
        <v>/urw</v>
      </c>
      <c r="N71" s="1380" t="str">
        <f t="shared" si="32"/>
        <v>ne pas améliorer</v>
      </c>
      <c r="O71" s="1379" t="str">
        <f t="shared" si="47"/>
        <v>/wu</v>
      </c>
      <c r="P71" s="1381" t="str">
        <f t="shared" si="33"/>
        <v>improviser</v>
      </c>
      <c r="Q71" s="1379" t="str">
        <f t="shared" si="48"/>
        <v>/rw</v>
      </c>
      <c r="R71" s="1381" t="str">
        <f t="shared" si="34"/>
        <v>être sa propre cause</v>
      </c>
      <c r="S71" s="1379" t="str">
        <f t="shared" si="49"/>
        <v>/w</v>
      </c>
      <c r="T71" s="1381" t="str">
        <f t="shared" si="50"/>
        <v>vagabonder</v>
      </c>
      <c r="U71" s="8" t="s">
        <v>2</v>
      </c>
      <c r="V71" s="8" t="s">
        <v>5</v>
      </c>
      <c r="W71" s="8" t="s">
        <v>3</v>
      </c>
      <c r="X71" s="8" t="s">
        <v>4</v>
      </c>
      <c r="Y71" s="8" t="s">
        <v>0</v>
      </c>
      <c r="Z71" s="211">
        <v>42984</v>
      </c>
      <c r="AA71" s="248">
        <f t="shared" ca="1" si="35"/>
        <v>763</v>
      </c>
      <c r="AB71" s="272" t="str">
        <f t="shared" si="36"/>
        <v>BGURW</v>
      </c>
    </row>
    <row r="72" spans="1:28" x14ac:dyDescent="0.2">
      <c r="A72" s="667" t="str">
        <f t="shared" si="29"/>
        <v>BGRWU</v>
      </c>
      <c r="B72" s="4" t="str">
        <f t="shared" si="30"/>
        <v>noir, vert, rouge, blanc, bleu</v>
      </c>
      <c r="C72" s="89" t="str">
        <f t="shared" si="37"/>
        <v>prospérer, obtenir  ;  appliquer les recettes, improviser</v>
      </c>
      <c r="D72" s="16" t="str">
        <f t="shared" si="38"/>
        <v>pouvoir, conquérir  ;  ne pas améliorer, être</v>
      </c>
      <c r="E72" s="1373" t="str">
        <f t="shared" si="39"/>
        <v>B</v>
      </c>
      <c r="F72" s="1098" t="str">
        <f t="shared" si="40"/>
        <v>pouvoir</v>
      </c>
      <c r="G72" s="1373" t="str">
        <f t="shared" si="41"/>
        <v>BG</v>
      </c>
      <c r="H72" s="1099" t="str">
        <f t="shared" si="42"/>
        <v>prospérer</v>
      </c>
      <c r="I72" s="1373" t="str">
        <f t="shared" si="43"/>
        <v>BR</v>
      </c>
      <c r="J72" s="1099" t="str">
        <f t="shared" si="31"/>
        <v>obtenir</v>
      </c>
      <c r="K72" s="1373" t="str">
        <f t="shared" si="44"/>
        <v>BRG</v>
      </c>
      <c r="L72" s="1098" t="str">
        <f t="shared" si="45"/>
        <v>conquérir</v>
      </c>
      <c r="M72" s="1379" t="str">
        <f t="shared" si="46"/>
        <v>/urw</v>
      </c>
      <c r="N72" s="1380" t="str">
        <f t="shared" si="32"/>
        <v>ne pas améliorer</v>
      </c>
      <c r="O72" s="1379" t="str">
        <f t="shared" si="47"/>
        <v>/ur</v>
      </c>
      <c r="P72" s="1381" t="str">
        <f t="shared" si="33"/>
        <v>appliquer les recettes</v>
      </c>
      <c r="Q72" s="1379" t="str">
        <f t="shared" si="48"/>
        <v>/wu</v>
      </c>
      <c r="R72" s="1381" t="str">
        <f t="shared" si="34"/>
        <v>improviser</v>
      </c>
      <c r="S72" s="1379" t="str">
        <f t="shared" si="49"/>
        <v>/u</v>
      </c>
      <c r="T72" s="1381" t="str">
        <f t="shared" si="50"/>
        <v>être</v>
      </c>
      <c r="U72" s="8" t="s">
        <v>2</v>
      </c>
      <c r="V72" s="8" t="s">
        <v>5</v>
      </c>
      <c r="W72" s="8" t="s">
        <v>4</v>
      </c>
      <c r="X72" s="8" t="s">
        <v>0</v>
      </c>
      <c r="Y72" s="8" t="s">
        <v>3</v>
      </c>
      <c r="Z72" s="211">
        <v>42984</v>
      </c>
      <c r="AA72" s="248">
        <f t="shared" ca="1" si="35"/>
        <v>763</v>
      </c>
      <c r="AB72" s="272" t="str">
        <f t="shared" si="36"/>
        <v>BGRWU</v>
      </c>
    </row>
    <row r="73" spans="1:28" s="145" customFormat="1" x14ac:dyDescent="0.2">
      <c r="A73" s="668" t="str">
        <f t="shared" si="29"/>
        <v>BGRUW</v>
      </c>
      <c r="B73" s="12" t="str">
        <f t="shared" si="30"/>
        <v>noir, vert, rouge, bleu, blanc</v>
      </c>
      <c r="C73" s="80" t="str">
        <f t="shared" si="37"/>
        <v>prospérer, obtenir  ;  être sa propre cause, improviser</v>
      </c>
      <c r="D73" s="22" t="str">
        <f t="shared" si="38"/>
        <v>pouvoir, conquérir  ;  ne pas améliorer, vagabonder</v>
      </c>
      <c r="E73" s="1374" t="str">
        <f t="shared" si="39"/>
        <v>B</v>
      </c>
      <c r="F73" s="1375" t="str">
        <f t="shared" si="40"/>
        <v>pouvoir</v>
      </c>
      <c r="G73" s="1374" t="str">
        <f t="shared" si="41"/>
        <v>BG</v>
      </c>
      <c r="H73" s="1100" t="str">
        <f t="shared" si="42"/>
        <v>prospérer</v>
      </c>
      <c r="I73" s="1374" t="str">
        <f t="shared" si="43"/>
        <v>BR</v>
      </c>
      <c r="J73" s="1100" t="str">
        <f t="shared" si="31"/>
        <v>obtenir</v>
      </c>
      <c r="K73" s="1374" t="str">
        <f t="shared" si="44"/>
        <v>BRG</v>
      </c>
      <c r="L73" s="1375" t="str">
        <f t="shared" si="45"/>
        <v>conquérir</v>
      </c>
      <c r="M73" s="1382" t="str">
        <f t="shared" si="46"/>
        <v>/urw</v>
      </c>
      <c r="N73" s="1383" t="str">
        <f t="shared" si="32"/>
        <v>ne pas améliorer</v>
      </c>
      <c r="O73" s="1382" t="str">
        <f t="shared" si="47"/>
        <v>/rw</v>
      </c>
      <c r="P73" s="1384" t="str">
        <f t="shared" si="33"/>
        <v>être sa propre cause</v>
      </c>
      <c r="Q73" s="1382" t="str">
        <f t="shared" si="48"/>
        <v>/wu</v>
      </c>
      <c r="R73" s="1384" t="str">
        <f t="shared" si="34"/>
        <v>improviser</v>
      </c>
      <c r="S73" s="1382" t="str">
        <f t="shared" si="49"/>
        <v>/w</v>
      </c>
      <c r="T73" s="1384" t="str">
        <f t="shared" si="50"/>
        <v>vagabonder</v>
      </c>
      <c r="U73" s="17" t="s">
        <v>2</v>
      </c>
      <c r="V73" s="17" t="s">
        <v>5</v>
      </c>
      <c r="W73" s="17" t="s">
        <v>4</v>
      </c>
      <c r="X73" s="17" t="s">
        <v>3</v>
      </c>
      <c r="Y73" s="17" t="s">
        <v>0</v>
      </c>
      <c r="Z73" s="212">
        <v>42984</v>
      </c>
      <c r="AA73" s="249">
        <f t="shared" ca="1" si="35"/>
        <v>763</v>
      </c>
      <c r="AB73" s="273" t="str">
        <f t="shared" si="36"/>
        <v>BGRUW</v>
      </c>
    </row>
    <row r="74" spans="1:28" x14ac:dyDescent="0.2">
      <c r="A74" s="669" t="str">
        <f t="shared" si="29"/>
        <v>RWUBG</v>
      </c>
      <c r="B74" s="4" t="str">
        <f t="shared" si="30"/>
        <v>rouge, blanc, bleu, noir, vert</v>
      </c>
      <c r="C74" s="89" t="str">
        <f t="shared" si="37"/>
        <v>s'engager, penser  ;  pressurer au besoin, réduire son empreinte</v>
      </c>
      <c r="D74" s="16" t="str">
        <f t="shared" si="38"/>
        <v>vibrer, améliorer  ;  ne pas maîtriser, se contraindre</v>
      </c>
      <c r="E74" s="1373" t="str">
        <f t="shared" si="39"/>
        <v>R</v>
      </c>
      <c r="F74" s="1098" t="str">
        <f t="shared" si="40"/>
        <v>vibrer</v>
      </c>
      <c r="G74" s="1373" t="str">
        <f t="shared" si="41"/>
        <v>RW</v>
      </c>
      <c r="H74" s="1099" t="str">
        <f t="shared" si="42"/>
        <v>s'engager</v>
      </c>
      <c r="I74" s="1373" t="str">
        <f t="shared" si="43"/>
        <v>UR</v>
      </c>
      <c r="J74" s="1099" t="str">
        <f t="shared" si="31"/>
        <v>penser</v>
      </c>
      <c r="K74" s="1373" t="str">
        <f t="shared" si="44"/>
        <v>URW</v>
      </c>
      <c r="L74" s="1098" t="str">
        <f t="shared" si="45"/>
        <v>améliorer</v>
      </c>
      <c r="M74" s="1379" t="str">
        <f t="shared" si="46"/>
        <v>/bgu</v>
      </c>
      <c r="N74" s="1380" t="str">
        <f t="shared" si="32"/>
        <v>ne pas maîtriser</v>
      </c>
      <c r="O74" s="1379" t="str">
        <f t="shared" si="47"/>
        <v>/gu</v>
      </c>
      <c r="P74" s="1381" t="str">
        <f t="shared" si="33"/>
        <v>pressurer au besoin</v>
      </c>
      <c r="Q74" s="1379" t="str">
        <f t="shared" si="48"/>
        <v>/bg</v>
      </c>
      <c r="R74" s="1381" t="str">
        <f t="shared" si="34"/>
        <v>réduire son empreinte</v>
      </c>
      <c r="S74" s="1379" t="str">
        <f t="shared" si="49"/>
        <v>/g</v>
      </c>
      <c r="T74" s="1381" t="str">
        <f t="shared" si="50"/>
        <v>se contraindre</v>
      </c>
      <c r="U74" s="8" t="s">
        <v>4</v>
      </c>
      <c r="V74" s="8" t="s">
        <v>0</v>
      </c>
      <c r="W74" s="8" t="s">
        <v>3</v>
      </c>
      <c r="X74" s="8" t="s">
        <v>2</v>
      </c>
      <c r="Y74" s="8" t="s">
        <v>5</v>
      </c>
      <c r="Z74" s="211">
        <v>42984</v>
      </c>
      <c r="AA74" s="248">
        <f t="shared" ca="1" si="35"/>
        <v>763</v>
      </c>
      <c r="AB74" s="272" t="str">
        <f t="shared" si="36"/>
        <v>RWUBG</v>
      </c>
    </row>
    <row r="75" spans="1:28" x14ac:dyDescent="0.2">
      <c r="A75" s="669" t="str">
        <f t="shared" si="29"/>
        <v>RWUGB</v>
      </c>
      <c r="B75" s="4" t="str">
        <f t="shared" si="30"/>
        <v>rouge, blanc, bleu, vert, noir</v>
      </c>
      <c r="C75" s="89" t="str">
        <f t="shared" si="37"/>
        <v>s'engager, penser  ;  vivre dans la candeur, réduire son empreinte</v>
      </c>
      <c r="D75" s="16" t="str">
        <f t="shared" si="38"/>
        <v>vibrer, améliorer  ;  ne pas maîtriser, cohabiter</v>
      </c>
      <c r="E75" s="1373" t="str">
        <f t="shared" si="39"/>
        <v>R</v>
      </c>
      <c r="F75" s="1098" t="str">
        <f t="shared" si="40"/>
        <v>vibrer</v>
      </c>
      <c r="G75" s="1373" t="str">
        <f t="shared" si="41"/>
        <v>RW</v>
      </c>
      <c r="H75" s="1099" t="str">
        <f t="shared" si="42"/>
        <v>s'engager</v>
      </c>
      <c r="I75" s="1373" t="str">
        <f t="shared" si="43"/>
        <v>UR</v>
      </c>
      <c r="J75" s="1099" t="str">
        <f t="shared" si="31"/>
        <v>penser</v>
      </c>
      <c r="K75" s="1373" t="str">
        <f t="shared" si="44"/>
        <v>URW</v>
      </c>
      <c r="L75" s="1098" t="str">
        <f t="shared" si="45"/>
        <v>améliorer</v>
      </c>
      <c r="M75" s="1379" t="str">
        <f t="shared" si="46"/>
        <v>/bgu</v>
      </c>
      <c r="N75" s="1380" t="str">
        <f t="shared" si="32"/>
        <v>ne pas maîtriser</v>
      </c>
      <c r="O75" s="1379" t="str">
        <f t="shared" si="47"/>
        <v>/ub</v>
      </c>
      <c r="P75" s="1381" t="str">
        <f t="shared" si="33"/>
        <v>vivre dans la candeur</v>
      </c>
      <c r="Q75" s="1379" t="str">
        <f t="shared" si="48"/>
        <v>/bg</v>
      </c>
      <c r="R75" s="1381" t="str">
        <f t="shared" si="34"/>
        <v>réduire son empreinte</v>
      </c>
      <c r="S75" s="1379" t="str">
        <f t="shared" si="49"/>
        <v>/b</v>
      </c>
      <c r="T75" s="1381" t="str">
        <f t="shared" si="50"/>
        <v>cohabiter</v>
      </c>
      <c r="U75" s="8" t="s">
        <v>4</v>
      </c>
      <c r="V75" s="8" t="s">
        <v>0</v>
      </c>
      <c r="W75" s="8" t="s">
        <v>3</v>
      </c>
      <c r="X75" s="8" t="s">
        <v>5</v>
      </c>
      <c r="Y75" s="8" t="s">
        <v>2</v>
      </c>
      <c r="Z75" s="211">
        <v>42984</v>
      </c>
      <c r="AA75" s="248">
        <f t="shared" ca="1" si="35"/>
        <v>763</v>
      </c>
      <c r="AB75" s="272" t="str">
        <f t="shared" si="36"/>
        <v>RWUGB</v>
      </c>
    </row>
    <row r="76" spans="1:28" x14ac:dyDescent="0.2">
      <c r="A76" s="669" t="str">
        <f t="shared" si="29"/>
        <v>RWBUG</v>
      </c>
      <c r="B76" s="4" t="str">
        <f t="shared" si="30"/>
        <v>rouge, blanc, noir, bleu, vert</v>
      </c>
      <c r="C76" s="89" t="str">
        <f t="shared" si="37"/>
        <v>s'engager, obtenir  ;  réduire son empreinte, pressurer au besoin</v>
      </c>
      <c r="D76" s="16" t="str">
        <f t="shared" si="38"/>
        <v>vibrer, diriger  ;  ne pas maîtriser, se contraindre</v>
      </c>
      <c r="E76" s="1373" t="str">
        <f t="shared" si="39"/>
        <v>R</v>
      </c>
      <c r="F76" s="1098" t="str">
        <f t="shared" si="40"/>
        <v>vibrer</v>
      </c>
      <c r="G76" s="1373" t="str">
        <f t="shared" si="41"/>
        <v>RW</v>
      </c>
      <c r="H76" s="1099" t="str">
        <f t="shared" si="42"/>
        <v>s'engager</v>
      </c>
      <c r="I76" s="1373" t="str">
        <f t="shared" si="43"/>
        <v>BR</v>
      </c>
      <c r="J76" s="1099" t="str">
        <f t="shared" si="31"/>
        <v>obtenir</v>
      </c>
      <c r="K76" s="1373" t="str">
        <f t="shared" si="44"/>
        <v>RWB</v>
      </c>
      <c r="L76" s="1098" t="str">
        <f t="shared" si="45"/>
        <v>diriger</v>
      </c>
      <c r="M76" s="1379" t="str">
        <f t="shared" si="46"/>
        <v>/bgu</v>
      </c>
      <c r="N76" s="1380" t="str">
        <f t="shared" si="32"/>
        <v>ne pas maîtriser</v>
      </c>
      <c r="O76" s="1379" t="str">
        <f t="shared" si="47"/>
        <v>/bg</v>
      </c>
      <c r="P76" s="1381" t="str">
        <f t="shared" si="33"/>
        <v>réduire son empreinte</v>
      </c>
      <c r="Q76" s="1379" t="str">
        <f t="shared" si="48"/>
        <v>/gu</v>
      </c>
      <c r="R76" s="1381" t="str">
        <f t="shared" si="34"/>
        <v>pressurer au besoin</v>
      </c>
      <c r="S76" s="1379" t="str">
        <f t="shared" si="49"/>
        <v>/g</v>
      </c>
      <c r="T76" s="1381" t="str">
        <f t="shared" si="50"/>
        <v>se contraindre</v>
      </c>
      <c r="U76" s="8" t="s">
        <v>4</v>
      </c>
      <c r="V76" s="8" t="s">
        <v>0</v>
      </c>
      <c r="W76" s="8" t="s">
        <v>2</v>
      </c>
      <c r="X76" s="8" t="s">
        <v>3</v>
      </c>
      <c r="Y76" s="8" t="s">
        <v>5</v>
      </c>
      <c r="Z76" s="211">
        <v>42984</v>
      </c>
      <c r="AA76" s="248">
        <f t="shared" ca="1" si="35"/>
        <v>763</v>
      </c>
      <c r="AB76" s="272" t="str">
        <f t="shared" si="36"/>
        <v>RWBUG</v>
      </c>
    </row>
    <row r="77" spans="1:28" x14ac:dyDescent="0.2">
      <c r="A77" s="669" t="str">
        <f t="shared" si="29"/>
        <v>RWBGU</v>
      </c>
      <c r="B77" s="4" t="str">
        <f t="shared" si="30"/>
        <v>rouge, blanc, noir, vert, bleu</v>
      </c>
      <c r="C77" s="89" t="str">
        <f t="shared" si="37"/>
        <v>s'engager, obtenir  ;  vivre dans la candeur, pressurer au besoin</v>
      </c>
      <c r="D77" s="16" t="str">
        <f t="shared" si="38"/>
        <v>vibrer, diriger  ;  ne pas maîtriser, être</v>
      </c>
      <c r="E77" s="1373" t="str">
        <f t="shared" si="39"/>
        <v>R</v>
      </c>
      <c r="F77" s="1098" t="str">
        <f t="shared" si="40"/>
        <v>vibrer</v>
      </c>
      <c r="G77" s="1373" t="str">
        <f t="shared" si="41"/>
        <v>RW</v>
      </c>
      <c r="H77" s="1099" t="str">
        <f t="shared" si="42"/>
        <v>s'engager</v>
      </c>
      <c r="I77" s="1373" t="str">
        <f t="shared" si="43"/>
        <v>BR</v>
      </c>
      <c r="J77" s="1099" t="str">
        <f t="shared" si="31"/>
        <v>obtenir</v>
      </c>
      <c r="K77" s="1373" t="str">
        <f t="shared" si="44"/>
        <v>RWB</v>
      </c>
      <c r="L77" s="1098" t="str">
        <f t="shared" si="45"/>
        <v>diriger</v>
      </c>
      <c r="M77" s="1379" t="str">
        <f t="shared" si="46"/>
        <v>/bgu</v>
      </c>
      <c r="N77" s="1380" t="str">
        <f t="shared" si="32"/>
        <v>ne pas maîtriser</v>
      </c>
      <c r="O77" s="1379" t="str">
        <f t="shared" si="47"/>
        <v>/ub</v>
      </c>
      <c r="P77" s="1381" t="str">
        <f t="shared" si="33"/>
        <v>vivre dans la candeur</v>
      </c>
      <c r="Q77" s="1379" t="str">
        <f t="shared" si="48"/>
        <v>/gu</v>
      </c>
      <c r="R77" s="1381" t="str">
        <f t="shared" si="34"/>
        <v>pressurer au besoin</v>
      </c>
      <c r="S77" s="1379" t="str">
        <f t="shared" si="49"/>
        <v>/u</v>
      </c>
      <c r="T77" s="1381" t="str">
        <f t="shared" si="50"/>
        <v>être</v>
      </c>
      <c r="U77" s="8" t="s">
        <v>4</v>
      </c>
      <c r="V77" s="8" t="s">
        <v>0</v>
      </c>
      <c r="W77" s="8" t="s">
        <v>2</v>
      </c>
      <c r="X77" s="8" t="s">
        <v>5</v>
      </c>
      <c r="Y77" s="8" t="s">
        <v>3</v>
      </c>
      <c r="Z77" s="211">
        <v>42984</v>
      </c>
      <c r="AA77" s="248">
        <f t="shared" ca="1" si="35"/>
        <v>763</v>
      </c>
      <c r="AB77" s="272" t="str">
        <f t="shared" si="36"/>
        <v>RWBGU</v>
      </c>
    </row>
    <row r="78" spans="1:28" x14ac:dyDescent="0.2">
      <c r="A78" s="669" t="str">
        <f t="shared" si="29"/>
        <v>RWGUB</v>
      </c>
      <c r="B78" s="4" t="str">
        <f t="shared" si="30"/>
        <v>rouge, blanc, vert, bleu, noir</v>
      </c>
      <c r="C78" s="89" t="str">
        <f t="shared" si="37"/>
        <v>s'engager, agir  ;  réduire son empreinte, vivre dans la candeur</v>
      </c>
      <c r="D78" s="16" t="str">
        <f t="shared" si="38"/>
        <v>vibrer, participer  ;  ne pas maîtriser, cohabiter</v>
      </c>
      <c r="E78" s="1373" t="str">
        <f t="shared" si="39"/>
        <v>R</v>
      </c>
      <c r="F78" s="1098" t="str">
        <f t="shared" si="40"/>
        <v>vibrer</v>
      </c>
      <c r="G78" s="1373" t="str">
        <f t="shared" si="41"/>
        <v>RW</v>
      </c>
      <c r="H78" s="1099" t="str">
        <f t="shared" si="42"/>
        <v>s'engager</v>
      </c>
      <c r="I78" s="1373" t="str">
        <f t="shared" si="43"/>
        <v>RG</v>
      </c>
      <c r="J78" s="1099" t="str">
        <f t="shared" si="31"/>
        <v>agir</v>
      </c>
      <c r="K78" s="1373" t="str">
        <f t="shared" si="44"/>
        <v>RGW</v>
      </c>
      <c r="L78" s="1098" t="str">
        <f t="shared" si="45"/>
        <v>participer</v>
      </c>
      <c r="M78" s="1379" t="str">
        <f t="shared" si="46"/>
        <v>/bgu</v>
      </c>
      <c r="N78" s="1380" t="str">
        <f t="shared" si="32"/>
        <v>ne pas maîtriser</v>
      </c>
      <c r="O78" s="1379" t="str">
        <f t="shared" si="47"/>
        <v>/bg</v>
      </c>
      <c r="P78" s="1381" t="str">
        <f t="shared" si="33"/>
        <v>réduire son empreinte</v>
      </c>
      <c r="Q78" s="1379" t="str">
        <f t="shared" si="48"/>
        <v>/ub</v>
      </c>
      <c r="R78" s="1381" t="str">
        <f t="shared" si="34"/>
        <v>vivre dans la candeur</v>
      </c>
      <c r="S78" s="1379" t="str">
        <f t="shared" si="49"/>
        <v>/b</v>
      </c>
      <c r="T78" s="1381" t="str">
        <f t="shared" si="50"/>
        <v>cohabiter</v>
      </c>
      <c r="U78" s="8" t="s">
        <v>4</v>
      </c>
      <c r="V78" s="8" t="s">
        <v>0</v>
      </c>
      <c r="W78" s="8" t="s">
        <v>5</v>
      </c>
      <c r="X78" s="8" t="s">
        <v>3</v>
      </c>
      <c r="Y78" s="8" t="s">
        <v>2</v>
      </c>
      <c r="Z78" s="211">
        <v>42984</v>
      </c>
      <c r="AA78" s="248">
        <f t="shared" ca="1" si="35"/>
        <v>763</v>
      </c>
      <c r="AB78" s="272" t="str">
        <f t="shared" si="36"/>
        <v>RWGUB</v>
      </c>
    </row>
    <row r="79" spans="1:28" s="145" customFormat="1" x14ac:dyDescent="0.2">
      <c r="A79" s="670" t="str">
        <f t="shared" si="29"/>
        <v>RWGBU</v>
      </c>
      <c r="B79" s="12" t="str">
        <f t="shared" si="30"/>
        <v>rouge, blanc, vert, noir, bleu</v>
      </c>
      <c r="C79" s="80" t="str">
        <f t="shared" si="37"/>
        <v>s'engager, agir  ;  pressurer au besoin, vivre dans la candeur</v>
      </c>
      <c r="D79" s="22" t="str">
        <f t="shared" si="38"/>
        <v>vibrer, participer  ;  ne pas maîtriser, être</v>
      </c>
      <c r="E79" s="1374" t="str">
        <f t="shared" si="39"/>
        <v>R</v>
      </c>
      <c r="F79" s="1375" t="str">
        <f t="shared" si="40"/>
        <v>vibrer</v>
      </c>
      <c r="G79" s="1374" t="str">
        <f t="shared" si="41"/>
        <v>RW</v>
      </c>
      <c r="H79" s="1100" t="str">
        <f t="shared" si="42"/>
        <v>s'engager</v>
      </c>
      <c r="I79" s="1374" t="str">
        <f t="shared" si="43"/>
        <v>RG</v>
      </c>
      <c r="J79" s="1100" t="str">
        <f t="shared" si="31"/>
        <v>agir</v>
      </c>
      <c r="K79" s="1374" t="str">
        <f t="shared" si="44"/>
        <v>RGW</v>
      </c>
      <c r="L79" s="1375" t="str">
        <f t="shared" si="45"/>
        <v>participer</v>
      </c>
      <c r="M79" s="1382" t="str">
        <f t="shared" si="46"/>
        <v>/bgu</v>
      </c>
      <c r="N79" s="1383" t="str">
        <f t="shared" si="32"/>
        <v>ne pas maîtriser</v>
      </c>
      <c r="O79" s="1382" t="str">
        <f t="shared" si="47"/>
        <v>/gu</v>
      </c>
      <c r="P79" s="1384" t="str">
        <f t="shared" si="33"/>
        <v>pressurer au besoin</v>
      </c>
      <c r="Q79" s="1382" t="str">
        <f t="shared" si="48"/>
        <v>/ub</v>
      </c>
      <c r="R79" s="1384" t="str">
        <f t="shared" si="34"/>
        <v>vivre dans la candeur</v>
      </c>
      <c r="S79" s="1382" t="str">
        <f t="shared" si="49"/>
        <v>/u</v>
      </c>
      <c r="T79" s="1384" t="str">
        <f t="shared" si="50"/>
        <v>être</v>
      </c>
      <c r="U79" s="17" t="s">
        <v>4</v>
      </c>
      <c r="V79" s="17" t="s">
        <v>0</v>
      </c>
      <c r="W79" s="17" t="s">
        <v>5</v>
      </c>
      <c r="X79" s="17" t="s">
        <v>2</v>
      </c>
      <c r="Y79" s="17" t="s">
        <v>3</v>
      </c>
      <c r="Z79" s="212">
        <v>42984</v>
      </c>
      <c r="AA79" s="249">
        <f t="shared" ca="1" si="35"/>
        <v>763</v>
      </c>
      <c r="AB79" s="273" t="str">
        <f t="shared" si="36"/>
        <v>RWGBU</v>
      </c>
    </row>
    <row r="80" spans="1:28" x14ac:dyDescent="0.2">
      <c r="A80" s="669" t="str">
        <f t="shared" si="29"/>
        <v>RUWBG</v>
      </c>
      <c r="B80" s="4" t="str">
        <f t="shared" si="30"/>
        <v>rouge, bleu, blanc, noir, vert</v>
      </c>
      <c r="C80" s="89" t="str">
        <f t="shared" si="37"/>
        <v>penser, s'engager  ;  rudoyer si nécessaire, réduire son empreinte</v>
      </c>
      <c r="D80" s="16" t="str">
        <f t="shared" si="38"/>
        <v>vibrer, améliorer  ;  ne pas s'intégrer, se contraindre</v>
      </c>
      <c r="E80" s="1373" t="str">
        <f t="shared" si="39"/>
        <v>R</v>
      </c>
      <c r="F80" s="1098" t="str">
        <f t="shared" si="40"/>
        <v>vibrer</v>
      </c>
      <c r="G80" s="1373" t="str">
        <f t="shared" si="41"/>
        <v>UR</v>
      </c>
      <c r="H80" s="1099" t="str">
        <f t="shared" si="42"/>
        <v>penser</v>
      </c>
      <c r="I80" s="1373" t="str">
        <f t="shared" si="43"/>
        <v>RW</v>
      </c>
      <c r="J80" s="1099" t="str">
        <f t="shared" si="31"/>
        <v>s'engager</v>
      </c>
      <c r="K80" s="1373" t="str">
        <f t="shared" si="44"/>
        <v>URW</v>
      </c>
      <c r="L80" s="1098" t="str">
        <f t="shared" si="45"/>
        <v>améliorer</v>
      </c>
      <c r="M80" s="1379" t="str">
        <f t="shared" si="46"/>
        <v>/wbg</v>
      </c>
      <c r="N80" s="1380" t="str">
        <f t="shared" si="32"/>
        <v>ne pas s'intégrer</v>
      </c>
      <c r="O80" s="1379" t="str">
        <f t="shared" si="47"/>
        <v>/gw</v>
      </c>
      <c r="P80" s="1381" t="str">
        <f t="shared" si="33"/>
        <v>rudoyer si nécessaire</v>
      </c>
      <c r="Q80" s="1379" t="str">
        <f t="shared" si="48"/>
        <v>/bg</v>
      </c>
      <c r="R80" s="1381" t="str">
        <f t="shared" si="34"/>
        <v>réduire son empreinte</v>
      </c>
      <c r="S80" s="1379" t="str">
        <f t="shared" si="49"/>
        <v>/g</v>
      </c>
      <c r="T80" s="1381" t="str">
        <f t="shared" si="50"/>
        <v>se contraindre</v>
      </c>
      <c r="U80" s="8" t="s">
        <v>4</v>
      </c>
      <c r="V80" s="8" t="s">
        <v>3</v>
      </c>
      <c r="W80" s="8" t="s">
        <v>0</v>
      </c>
      <c r="X80" s="8" t="s">
        <v>2</v>
      </c>
      <c r="Y80" s="8" t="s">
        <v>5</v>
      </c>
      <c r="Z80" s="211">
        <v>42984</v>
      </c>
      <c r="AA80" s="248">
        <f t="shared" ca="1" si="35"/>
        <v>763</v>
      </c>
      <c r="AB80" s="272" t="str">
        <f t="shared" si="36"/>
        <v>RUWBG</v>
      </c>
    </row>
    <row r="81" spans="1:28" x14ac:dyDescent="0.2">
      <c r="A81" s="669" t="str">
        <f t="shared" si="29"/>
        <v>RUWGB</v>
      </c>
      <c r="B81" s="4" t="str">
        <f t="shared" si="30"/>
        <v>rouge, bleu, blanc, vert, noir</v>
      </c>
      <c r="C81" s="89" t="str">
        <f t="shared" si="37"/>
        <v>penser, s'engager  ;  marginaliser, réduire son empreinte</v>
      </c>
      <c r="D81" s="16" t="str">
        <f t="shared" si="38"/>
        <v>vibrer, améliorer  ;  ne pas s'intégrer, cohabiter</v>
      </c>
      <c r="E81" s="1373" t="str">
        <f t="shared" si="39"/>
        <v>R</v>
      </c>
      <c r="F81" s="1098" t="str">
        <f t="shared" si="40"/>
        <v>vibrer</v>
      </c>
      <c r="G81" s="1373" t="str">
        <f t="shared" si="41"/>
        <v>UR</v>
      </c>
      <c r="H81" s="1099" t="str">
        <f t="shared" si="42"/>
        <v>penser</v>
      </c>
      <c r="I81" s="1373" t="str">
        <f t="shared" si="43"/>
        <v>RW</v>
      </c>
      <c r="J81" s="1099" t="str">
        <f t="shared" si="31"/>
        <v>s'engager</v>
      </c>
      <c r="K81" s="1373" t="str">
        <f t="shared" si="44"/>
        <v>URW</v>
      </c>
      <c r="L81" s="1098" t="str">
        <f t="shared" si="45"/>
        <v>améliorer</v>
      </c>
      <c r="M81" s="1379" t="str">
        <f t="shared" si="46"/>
        <v>/wbg</v>
      </c>
      <c r="N81" s="1380" t="str">
        <f t="shared" si="32"/>
        <v>ne pas s'intégrer</v>
      </c>
      <c r="O81" s="1379" t="str">
        <f t="shared" si="47"/>
        <v>/wb</v>
      </c>
      <c r="P81" s="1381" t="str">
        <f t="shared" si="33"/>
        <v>marginaliser</v>
      </c>
      <c r="Q81" s="1379" t="str">
        <f t="shared" si="48"/>
        <v>/bg</v>
      </c>
      <c r="R81" s="1381" t="str">
        <f t="shared" si="34"/>
        <v>réduire son empreinte</v>
      </c>
      <c r="S81" s="1379" t="str">
        <f t="shared" si="49"/>
        <v>/b</v>
      </c>
      <c r="T81" s="1381" t="str">
        <f t="shared" si="50"/>
        <v>cohabiter</v>
      </c>
      <c r="U81" s="8" t="s">
        <v>4</v>
      </c>
      <c r="V81" s="8" t="s">
        <v>3</v>
      </c>
      <c r="W81" s="8" t="s">
        <v>0</v>
      </c>
      <c r="X81" s="8" t="s">
        <v>5</v>
      </c>
      <c r="Y81" s="8" t="s">
        <v>2</v>
      </c>
      <c r="Z81" s="211">
        <v>42984</v>
      </c>
      <c r="AA81" s="248">
        <f t="shared" ca="1" si="35"/>
        <v>763</v>
      </c>
      <c r="AB81" s="272" t="str">
        <f t="shared" si="36"/>
        <v>RUWGB</v>
      </c>
    </row>
    <row r="82" spans="1:28" x14ac:dyDescent="0.2">
      <c r="A82" s="669" t="str">
        <f t="shared" si="29"/>
        <v>RUBWG</v>
      </c>
      <c r="B82" s="4" t="str">
        <f t="shared" si="30"/>
        <v>rouge, bleu, noir, blanc, vert</v>
      </c>
      <c r="C82" s="89" t="str">
        <f t="shared" si="37"/>
        <v>penser, obtenir  ;  réduire son empreinte, rudoyer si nécessaire</v>
      </c>
      <c r="D82" s="16" t="str">
        <f t="shared" si="38"/>
        <v>vibrer, accomplir  ;  ne pas s'intégrer, se contraindre</v>
      </c>
      <c r="E82" s="1373" t="str">
        <f t="shared" si="39"/>
        <v>R</v>
      </c>
      <c r="F82" s="1098" t="str">
        <f t="shared" si="40"/>
        <v>vibrer</v>
      </c>
      <c r="G82" s="1373" t="str">
        <f t="shared" si="41"/>
        <v>UR</v>
      </c>
      <c r="H82" s="1099" t="str">
        <f t="shared" si="42"/>
        <v>penser</v>
      </c>
      <c r="I82" s="1373" t="str">
        <f t="shared" si="43"/>
        <v>BR</v>
      </c>
      <c r="J82" s="1099" t="str">
        <f t="shared" si="31"/>
        <v>obtenir</v>
      </c>
      <c r="K82" s="1373" t="str">
        <f t="shared" si="44"/>
        <v>UBR</v>
      </c>
      <c r="L82" s="1098" t="str">
        <f t="shared" si="45"/>
        <v>accomplir</v>
      </c>
      <c r="M82" s="1379" t="str">
        <f t="shared" si="46"/>
        <v>/wbg</v>
      </c>
      <c r="N82" s="1380" t="str">
        <f t="shared" si="32"/>
        <v>ne pas s'intégrer</v>
      </c>
      <c r="O82" s="1379" t="str">
        <f t="shared" si="47"/>
        <v>/bg</v>
      </c>
      <c r="P82" s="1381" t="str">
        <f t="shared" si="33"/>
        <v>réduire son empreinte</v>
      </c>
      <c r="Q82" s="1379" t="str">
        <f t="shared" si="48"/>
        <v>/gw</v>
      </c>
      <c r="R82" s="1381" t="str">
        <f t="shared" si="34"/>
        <v>rudoyer si nécessaire</v>
      </c>
      <c r="S82" s="1379" t="str">
        <f t="shared" si="49"/>
        <v>/g</v>
      </c>
      <c r="T82" s="1381" t="str">
        <f t="shared" si="50"/>
        <v>se contraindre</v>
      </c>
      <c r="U82" s="8" t="s">
        <v>4</v>
      </c>
      <c r="V82" s="8" t="s">
        <v>3</v>
      </c>
      <c r="W82" s="8" t="s">
        <v>2</v>
      </c>
      <c r="X82" s="8" t="s">
        <v>0</v>
      </c>
      <c r="Y82" s="8" t="s">
        <v>5</v>
      </c>
      <c r="Z82" s="211">
        <v>42984</v>
      </c>
      <c r="AA82" s="248">
        <f t="shared" ca="1" si="35"/>
        <v>763</v>
      </c>
      <c r="AB82" s="272" t="str">
        <f t="shared" si="36"/>
        <v>RUBWG</v>
      </c>
    </row>
    <row r="83" spans="1:28" x14ac:dyDescent="0.2">
      <c r="A83" s="669" t="str">
        <f t="shared" si="29"/>
        <v>RUBGW</v>
      </c>
      <c r="B83" s="4" t="str">
        <f t="shared" si="30"/>
        <v>rouge, bleu, noir, vert, blanc</v>
      </c>
      <c r="C83" s="89" t="str">
        <f t="shared" si="37"/>
        <v>penser, obtenir  ;  marginaliser, rudoyer si nécessaire</v>
      </c>
      <c r="D83" s="16" t="str">
        <f t="shared" si="38"/>
        <v>vibrer, accomplir  ;  ne pas s'intégrer, vagabonder</v>
      </c>
      <c r="E83" s="1373" t="str">
        <f t="shared" si="39"/>
        <v>R</v>
      </c>
      <c r="F83" s="1098" t="str">
        <f t="shared" si="40"/>
        <v>vibrer</v>
      </c>
      <c r="G83" s="1373" t="str">
        <f t="shared" si="41"/>
        <v>UR</v>
      </c>
      <c r="H83" s="1099" t="str">
        <f t="shared" si="42"/>
        <v>penser</v>
      </c>
      <c r="I83" s="1373" t="str">
        <f t="shared" si="43"/>
        <v>BR</v>
      </c>
      <c r="J83" s="1099" t="str">
        <f t="shared" si="31"/>
        <v>obtenir</v>
      </c>
      <c r="K83" s="1373" t="str">
        <f t="shared" si="44"/>
        <v>UBR</v>
      </c>
      <c r="L83" s="1098" t="str">
        <f t="shared" si="45"/>
        <v>accomplir</v>
      </c>
      <c r="M83" s="1379" t="str">
        <f t="shared" si="46"/>
        <v>/wbg</v>
      </c>
      <c r="N83" s="1380" t="str">
        <f t="shared" si="32"/>
        <v>ne pas s'intégrer</v>
      </c>
      <c r="O83" s="1379" t="str">
        <f t="shared" si="47"/>
        <v>/wb</v>
      </c>
      <c r="P83" s="1381" t="str">
        <f t="shared" si="33"/>
        <v>marginaliser</v>
      </c>
      <c r="Q83" s="1379" t="str">
        <f t="shared" si="48"/>
        <v>/gw</v>
      </c>
      <c r="R83" s="1381" t="str">
        <f t="shared" si="34"/>
        <v>rudoyer si nécessaire</v>
      </c>
      <c r="S83" s="1379" t="str">
        <f t="shared" si="49"/>
        <v>/w</v>
      </c>
      <c r="T83" s="1381" t="str">
        <f t="shared" si="50"/>
        <v>vagabonder</v>
      </c>
      <c r="U83" s="8" t="s">
        <v>4</v>
      </c>
      <c r="V83" s="8" t="s">
        <v>3</v>
      </c>
      <c r="W83" s="8" t="s">
        <v>2</v>
      </c>
      <c r="X83" s="8" t="s">
        <v>5</v>
      </c>
      <c r="Y83" s="8" t="s">
        <v>0</v>
      </c>
      <c r="Z83" s="211">
        <v>42984</v>
      </c>
      <c r="AA83" s="248">
        <f t="shared" ca="1" si="35"/>
        <v>763</v>
      </c>
      <c r="AB83" s="272" t="str">
        <f t="shared" si="36"/>
        <v>RUBGW</v>
      </c>
    </row>
    <row r="84" spans="1:28" x14ac:dyDescent="0.2">
      <c r="A84" s="669" t="str">
        <f t="shared" si="29"/>
        <v>RUGWB</v>
      </c>
      <c r="B84" s="4" t="str">
        <f t="shared" si="30"/>
        <v>rouge, bleu, vert, blanc, noir</v>
      </c>
      <c r="C84" s="89" t="str">
        <f t="shared" si="37"/>
        <v>penser, agir  ;  réduire son empreinte, marginaliser</v>
      </c>
      <c r="D84" s="16" t="str">
        <f t="shared" si="38"/>
        <v>vibrer, s'aventurer  ;  ne pas s'intégrer, cohabiter</v>
      </c>
      <c r="E84" s="1373" t="str">
        <f t="shared" si="39"/>
        <v>R</v>
      </c>
      <c r="F84" s="1098" t="str">
        <f t="shared" si="40"/>
        <v>vibrer</v>
      </c>
      <c r="G84" s="1373" t="str">
        <f t="shared" si="41"/>
        <v>UR</v>
      </c>
      <c r="H84" s="1099" t="str">
        <f t="shared" si="42"/>
        <v>penser</v>
      </c>
      <c r="I84" s="1373" t="str">
        <f t="shared" si="43"/>
        <v>RG</v>
      </c>
      <c r="J84" s="1099" t="str">
        <f t="shared" si="31"/>
        <v>agir</v>
      </c>
      <c r="K84" s="1373" t="str">
        <f t="shared" si="44"/>
        <v>GUR</v>
      </c>
      <c r="L84" s="1098" t="str">
        <f t="shared" si="45"/>
        <v>s'aventurer</v>
      </c>
      <c r="M84" s="1379" t="str">
        <f t="shared" si="46"/>
        <v>/wbg</v>
      </c>
      <c r="N84" s="1380" t="str">
        <f t="shared" si="32"/>
        <v>ne pas s'intégrer</v>
      </c>
      <c r="O84" s="1379" t="str">
        <f t="shared" si="47"/>
        <v>/bg</v>
      </c>
      <c r="P84" s="1381" t="str">
        <f t="shared" si="33"/>
        <v>réduire son empreinte</v>
      </c>
      <c r="Q84" s="1379" t="str">
        <f t="shared" si="48"/>
        <v>/wb</v>
      </c>
      <c r="R84" s="1381" t="str">
        <f t="shared" si="34"/>
        <v>marginaliser</v>
      </c>
      <c r="S84" s="1379" t="str">
        <f t="shared" si="49"/>
        <v>/b</v>
      </c>
      <c r="T84" s="1381" t="str">
        <f t="shared" si="50"/>
        <v>cohabiter</v>
      </c>
      <c r="U84" s="8" t="s">
        <v>4</v>
      </c>
      <c r="V84" s="8" t="s">
        <v>3</v>
      </c>
      <c r="W84" s="8" t="s">
        <v>5</v>
      </c>
      <c r="X84" s="8" t="s">
        <v>0</v>
      </c>
      <c r="Y84" s="8" t="s">
        <v>2</v>
      </c>
      <c r="Z84" s="211">
        <v>42984</v>
      </c>
      <c r="AA84" s="248">
        <f t="shared" ca="1" si="35"/>
        <v>763</v>
      </c>
      <c r="AB84" s="272" t="str">
        <f t="shared" si="36"/>
        <v>RUGWB</v>
      </c>
    </row>
    <row r="85" spans="1:28" s="145" customFormat="1" x14ac:dyDescent="0.2">
      <c r="A85" s="670" t="str">
        <f t="shared" si="29"/>
        <v>RUGBW</v>
      </c>
      <c r="B85" s="12" t="str">
        <f t="shared" si="30"/>
        <v>rouge, bleu, vert, noir, blanc</v>
      </c>
      <c r="C85" s="80" t="str">
        <f t="shared" si="37"/>
        <v>penser, agir  ;  rudoyer si nécessaire, marginaliser</v>
      </c>
      <c r="D85" s="22" t="str">
        <f t="shared" si="38"/>
        <v>vibrer, s'aventurer  ;  ne pas s'intégrer, vagabonder</v>
      </c>
      <c r="E85" s="1374" t="str">
        <f t="shared" si="39"/>
        <v>R</v>
      </c>
      <c r="F85" s="1375" t="str">
        <f t="shared" si="40"/>
        <v>vibrer</v>
      </c>
      <c r="G85" s="1374" t="str">
        <f t="shared" si="41"/>
        <v>UR</v>
      </c>
      <c r="H85" s="1100" t="str">
        <f t="shared" si="42"/>
        <v>penser</v>
      </c>
      <c r="I85" s="1374" t="str">
        <f t="shared" si="43"/>
        <v>RG</v>
      </c>
      <c r="J85" s="1100" t="str">
        <f t="shared" si="31"/>
        <v>agir</v>
      </c>
      <c r="K85" s="1374" t="str">
        <f t="shared" si="44"/>
        <v>GUR</v>
      </c>
      <c r="L85" s="1375" t="str">
        <f t="shared" si="45"/>
        <v>s'aventurer</v>
      </c>
      <c r="M85" s="1382" t="str">
        <f t="shared" si="46"/>
        <v>/wbg</v>
      </c>
      <c r="N85" s="1383" t="str">
        <f t="shared" si="32"/>
        <v>ne pas s'intégrer</v>
      </c>
      <c r="O85" s="1382" t="str">
        <f t="shared" si="47"/>
        <v>/gw</v>
      </c>
      <c r="P85" s="1384" t="str">
        <f t="shared" si="33"/>
        <v>rudoyer si nécessaire</v>
      </c>
      <c r="Q85" s="1382" t="str">
        <f t="shared" si="48"/>
        <v>/wb</v>
      </c>
      <c r="R85" s="1384" t="str">
        <f t="shared" si="34"/>
        <v>marginaliser</v>
      </c>
      <c r="S85" s="1382" t="str">
        <f t="shared" si="49"/>
        <v>/w</v>
      </c>
      <c r="T85" s="1384" t="str">
        <f t="shared" si="50"/>
        <v>vagabonder</v>
      </c>
      <c r="U85" s="17" t="s">
        <v>4</v>
      </c>
      <c r="V85" s="17" t="s">
        <v>3</v>
      </c>
      <c r="W85" s="17" t="s">
        <v>5</v>
      </c>
      <c r="X85" s="17" t="s">
        <v>2</v>
      </c>
      <c r="Y85" s="17" t="s">
        <v>0</v>
      </c>
      <c r="Z85" s="212">
        <v>42984</v>
      </c>
      <c r="AA85" s="249">
        <f t="shared" ca="1" si="35"/>
        <v>763</v>
      </c>
      <c r="AB85" s="273" t="str">
        <f t="shared" si="36"/>
        <v>RUGBW</v>
      </c>
    </row>
    <row r="86" spans="1:28" x14ac:dyDescent="0.2">
      <c r="A86" s="669" t="str">
        <f t="shared" si="29"/>
        <v>RBWUG</v>
      </c>
      <c r="B86" s="4" t="str">
        <f t="shared" si="30"/>
        <v>rouge, noir, blanc, bleu, vert</v>
      </c>
      <c r="C86" s="89" t="str">
        <f t="shared" si="37"/>
        <v>obtenir, s'engager  ;  rudoyer si nécessaire, pressurer au besoin</v>
      </c>
      <c r="D86" s="16" t="str">
        <f t="shared" si="38"/>
        <v>vibrer, diriger  ;  ne pas s'accorder, se contraindre</v>
      </c>
      <c r="E86" s="1373" t="str">
        <f t="shared" si="39"/>
        <v>R</v>
      </c>
      <c r="F86" s="1098" t="str">
        <f t="shared" si="40"/>
        <v>vibrer</v>
      </c>
      <c r="G86" s="1373" t="str">
        <f t="shared" si="41"/>
        <v>BR</v>
      </c>
      <c r="H86" s="1099" t="str">
        <f t="shared" si="42"/>
        <v>obtenir</v>
      </c>
      <c r="I86" s="1373" t="str">
        <f t="shared" si="43"/>
        <v>RW</v>
      </c>
      <c r="J86" s="1099" t="str">
        <f t="shared" si="31"/>
        <v>s'engager</v>
      </c>
      <c r="K86" s="1373" t="str">
        <f t="shared" si="44"/>
        <v>RWB</v>
      </c>
      <c r="L86" s="1098" t="str">
        <f t="shared" si="45"/>
        <v>diriger</v>
      </c>
      <c r="M86" s="1379" t="str">
        <f t="shared" si="46"/>
        <v>/gwu</v>
      </c>
      <c r="N86" s="1380" t="str">
        <f t="shared" si="32"/>
        <v>ne pas s'accorder</v>
      </c>
      <c r="O86" s="1379" t="str">
        <f t="shared" si="47"/>
        <v>/gw</v>
      </c>
      <c r="P86" s="1381" t="str">
        <f t="shared" si="33"/>
        <v>rudoyer si nécessaire</v>
      </c>
      <c r="Q86" s="1379" t="str">
        <f t="shared" si="48"/>
        <v>/gu</v>
      </c>
      <c r="R86" s="1381" t="str">
        <f t="shared" si="34"/>
        <v>pressurer au besoin</v>
      </c>
      <c r="S86" s="1379" t="str">
        <f t="shared" si="49"/>
        <v>/g</v>
      </c>
      <c r="T86" s="1381" t="str">
        <f t="shared" si="50"/>
        <v>se contraindre</v>
      </c>
      <c r="U86" s="8" t="s">
        <v>4</v>
      </c>
      <c r="V86" s="8" t="s">
        <v>2</v>
      </c>
      <c r="W86" s="8" t="s">
        <v>0</v>
      </c>
      <c r="X86" s="8" t="s">
        <v>3</v>
      </c>
      <c r="Y86" s="8" t="s">
        <v>5</v>
      </c>
      <c r="Z86" s="211">
        <v>42984</v>
      </c>
      <c r="AA86" s="248">
        <f t="shared" ca="1" si="35"/>
        <v>763</v>
      </c>
      <c r="AB86" s="272" t="str">
        <f t="shared" si="36"/>
        <v>RBWUG</v>
      </c>
    </row>
    <row r="87" spans="1:28" x14ac:dyDescent="0.2">
      <c r="A87" s="669" t="str">
        <f t="shared" si="29"/>
        <v>RBWGU</v>
      </c>
      <c r="B87" s="4" t="str">
        <f t="shared" si="30"/>
        <v>rouge, noir, blanc, vert, bleu</v>
      </c>
      <c r="C87" s="89" t="str">
        <f t="shared" si="37"/>
        <v>obtenir, s'engager  ;  improviser, pressurer au besoin</v>
      </c>
      <c r="D87" s="16" t="str">
        <f t="shared" si="38"/>
        <v>vibrer, diriger  ;  ne pas s'accorder, être</v>
      </c>
      <c r="E87" s="1373" t="str">
        <f t="shared" si="39"/>
        <v>R</v>
      </c>
      <c r="F87" s="1098" t="str">
        <f t="shared" si="40"/>
        <v>vibrer</v>
      </c>
      <c r="G87" s="1373" t="str">
        <f t="shared" si="41"/>
        <v>BR</v>
      </c>
      <c r="H87" s="1099" t="str">
        <f t="shared" si="42"/>
        <v>obtenir</v>
      </c>
      <c r="I87" s="1373" t="str">
        <f t="shared" si="43"/>
        <v>RW</v>
      </c>
      <c r="J87" s="1099" t="str">
        <f t="shared" si="31"/>
        <v>s'engager</v>
      </c>
      <c r="K87" s="1373" t="str">
        <f t="shared" si="44"/>
        <v>RWB</v>
      </c>
      <c r="L87" s="1098" t="str">
        <f t="shared" si="45"/>
        <v>diriger</v>
      </c>
      <c r="M87" s="1379" t="str">
        <f t="shared" si="46"/>
        <v>/gwu</v>
      </c>
      <c r="N87" s="1380" t="str">
        <f t="shared" si="32"/>
        <v>ne pas s'accorder</v>
      </c>
      <c r="O87" s="1379" t="str">
        <f t="shared" si="47"/>
        <v>/wu</v>
      </c>
      <c r="P87" s="1381" t="str">
        <f t="shared" si="33"/>
        <v>improviser</v>
      </c>
      <c r="Q87" s="1379" t="str">
        <f t="shared" si="48"/>
        <v>/gu</v>
      </c>
      <c r="R87" s="1381" t="str">
        <f t="shared" si="34"/>
        <v>pressurer au besoin</v>
      </c>
      <c r="S87" s="1379" t="str">
        <f t="shared" si="49"/>
        <v>/u</v>
      </c>
      <c r="T87" s="1381" t="str">
        <f t="shared" si="50"/>
        <v>être</v>
      </c>
      <c r="U87" s="8" t="s">
        <v>4</v>
      </c>
      <c r="V87" s="8" t="s">
        <v>2</v>
      </c>
      <c r="W87" s="8" t="s">
        <v>0</v>
      </c>
      <c r="X87" s="8" t="s">
        <v>5</v>
      </c>
      <c r="Y87" s="8" t="s">
        <v>3</v>
      </c>
      <c r="Z87" s="211">
        <v>42984</v>
      </c>
      <c r="AA87" s="248">
        <f t="shared" ca="1" si="35"/>
        <v>763</v>
      </c>
      <c r="AB87" s="272" t="str">
        <f t="shared" si="36"/>
        <v>RBWGU</v>
      </c>
    </row>
    <row r="88" spans="1:28" x14ac:dyDescent="0.2">
      <c r="A88" s="669" t="str">
        <f t="shared" si="29"/>
        <v>RBUWG</v>
      </c>
      <c r="B88" s="4" t="str">
        <f t="shared" si="30"/>
        <v>rouge, noir, bleu, blanc, vert</v>
      </c>
      <c r="C88" s="89" t="str">
        <f t="shared" si="37"/>
        <v>obtenir, penser  ;  pressurer au besoin, rudoyer si nécessaire</v>
      </c>
      <c r="D88" s="16" t="str">
        <f t="shared" si="38"/>
        <v>vibrer, accomplir  ;  ne pas s'accorder, se contraindre</v>
      </c>
      <c r="E88" s="1373" t="str">
        <f t="shared" si="39"/>
        <v>R</v>
      </c>
      <c r="F88" s="1098" t="str">
        <f t="shared" si="40"/>
        <v>vibrer</v>
      </c>
      <c r="G88" s="1373" t="str">
        <f t="shared" si="41"/>
        <v>BR</v>
      </c>
      <c r="H88" s="1099" t="str">
        <f t="shared" si="42"/>
        <v>obtenir</v>
      </c>
      <c r="I88" s="1373" t="str">
        <f t="shared" si="43"/>
        <v>UR</v>
      </c>
      <c r="J88" s="1099" t="str">
        <f t="shared" si="31"/>
        <v>penser</v>
      </c>
      <c r="K88" s="1373" t="str">
        <f t="shared" si="44"/>
        <v>UBR</v>
      </c>
      <c r="L88" s="1098" t="str">
        <f t="shared" si="45"/>
        <v>accomplir</v>
      </c>
      <c r="M88" s="1379" t="str">
        <f t="shared" si="46"/>
        <v>/gwu</v>
      </c>
      <c r="N88" s="1380" t="str">
        <f t="shared" si="32"/>
        <v>ne pas s'accorder</v>
      </c>
      <c r="O88" s="1379" t="str">
        <f t="shared" si="47"/>
        <v>/gu</v>
      </c>
      <c r="P88" s="1381" t="str">
        <f t="shared" si="33"/>
        <v>pressurer au besoin</v>
      </c>
      <c r="Q88" s="1379" t="str">
        <f t="shared" si="48"/>
        <v>/gw</v>
      </c>
      <c r="R88" s="1381" t="str">
        <f t="shared" si="34"/>
        <v>rudoyer si nécessaire</v>
      </c>
      <c r="S88" s="1379" t="str">
        <f t="shared" si="49"/>
        <v>/g</v>
      </c>
      <c r="T88" s="1381" t="str">
        <f t="shared" si="50"/>
        <v>se contraindre</v>
      </c>
      <c r="U88" s="8" t="s">
        <v>4</v>
      </c>
      <c r="V88" s="8" t="s">
        <v>2</v>
      </c>
      <c r="W88" s="8" t="s">
        <v>3</v>
      </c>
      <c r="X88" s="8" t="s">
        <v>0</v>
      </c>
      <c r="Y88" s="8" t="s">
        <v>5</v>
      </c>
      <c r="Z88" s="211">
        <v>42984</v>
      </c>
      <c r="AA88" s="248">
        <f t="shared" ca="1" si="35"/>
        <v>763</v>
      </c>
      <c r="AB88" s="272" t="str">
        <f t="shared" si="36"/>
        <v>RBUWG</v>
      </c>
    </row>
    <row r="89" spans="1:28" x14ac:dyDescent="0.2">
      <c r="A89" s="669" t="str">
        <f t="shared" si="29"/>
        <v>RBUGW</v>
      </c>
      <c r="B89" s="4" t="str">
        <f t="shared" si="30"/>
        <v>rouge, noir, bleu, vert, blanc</v>
      </c>
      <c r="C89" s="89" t="str">
        <f t="shared" si="37"/>
        <v>obtenir, penser  ;  improviser, rudoyer si nécessaire</v>
      </c>
      <c r="D89" s="16" t="str">
        <f t="shared" si="38"/>
        <v>vibrer, accomplir  ;  ne pas s'accorder, vagabonder</v>
      </c>
      <c r="E89" s="1373" t="str">
        <f t="shared" si="39"/>
        <v>R</v>
      </c>
      <c r="F89" s="1098" t="str">
        <f t="shared" si="40"/>
        <v>vibrer</v>
      </c>
      <c r="G89" s="1373" t="str">
        <f t="shared" si="41"/>
        <v>BR</v>
      </c>
      <c r="H89" s="1099" t="str">
        <f t="shared" si="42"/>
        <v>obtenir</v>
      </c>
      <c r="I89" s="1373" t="str">
        <f t="shared" si="43"/>
        <v>UR</v>
      </c>
      <c r="J89" s="1099" t="str">
        <f t="shared" si="31"/>
        <v>penser</v>
      </c>
      <c r="K89" s="1373" t="str">
        <f t="shared" si="44"/>
        <v>UBR</v>
      </c>
      <c r="L89" s="1098" t="str">
        <f t="shared" si="45"/>
        <v>accomplir</v>
      </c>
      <c r="M89" s="1379" t="str">
        <f t="shared" si="46"/>
        <v>/gwu</v>
      </c>
      <c r="N89" s="1380" t="str">
        <f t="shared" si="32"/>
        <v>ne pas s'accorder</v>
      </c>
      <c r="O89" s="1379" t="str">
        <f t="shared" si="47"/>
        <v>/wu</v>
      </c>
      <c r="P89" s="1381" t="str">
        <f t="shared" si="33"/>
        <v>improviser</v>
      </c>
      <c r="Q89" s="1379" t="str">
        <f t="shared" si="48"/>
        <v>/gw</v>
      </c>
      <c r="R89" s="1381" t="str">
        <f t="shared" si="34"/>
        <v>rudoyer si nécessaire</v>
      </c>
      <c r="S89" s="1379" t="str">
        <f t="shared" si="49"/>
        <v>/w</v>
      </c>
      <c r="T89" s="1381" t="str">
        <f t="shared" si="50"/>
        <v>vagabonder</v>
      </c>
      <c r="U89" s="8" t="s">
        <v>4</v>
      </c>
      <c r="V89" s="8" t="s">
        <v>2</v>
      </c>
      <c r="W89" s="8" t="s">
        <v>3</v>
      </c>
      <c r="X89" s="8" t="s">
        <v>5</v>
      </c>
      <c r="Y89" s="8" t="s">
        <v>0</v>
      </c>
      <c r="Z89" s="211">
        <v>42984</v>
      </c>
      <c r="AA89" s="248">
        <f t="shared" ca="1" si="35"/>
        <v>763</v>
      </c>
      <c r="AB89" s="272" t="str">
        <f t="shared" si="36"/>
        <v>RBUGW</v>
      </c>
    </row>
    <row r="90" spans="1:28" x14ac:dyDescent="0.2">
      <c r="A90" s="669" t="str">
        <f t="shared" si="29"/>
        <v>RBGWU</v>
      </c>
      <c r="B90" s="4" t="str">
        <f t="shared" si="30"/>
        <v>rouge, noir, vert, blanc, bleu</v>
      </c>
      <c r="C90" s="89" t="str">
        <f t="shared" si="37"/>
        <v>obtenir, agir  ;  pressurer au besoin, improviser</v>
      </c>
      <c r="D90" s="16" t="str">
        <f t="shared" si="38"/>
        <v>vibrer, conquérir  ;  ne pas s'accorder, être</v>
      </c>
      <c r="E90" s="1373" t="str">
        <f t="shared" si="39"/>
        <v>R</v>
      </c>
      <c r="F90" s="1098" t="str">
        <f t="shared" si="40"/>
        <v>vibrer</v>
      </c>
      <c r="G90" s="1373" t="str">
        <f t="shared" si="41"/>
        <v>BR</v>
      </c>
      <c r="H90" s="1099" t="str">
        <f t="shared" si="42"/>
        <v>obtenir</v>
      </c>
      <c r="I90" s="1373" t="str">
        <f t="shared" si="43"/>
        <v>RG</v>
      </c>
      <c r="J90" s="1099" t="str">
        <f t="shared" si="31"/>
        <v>agir</v>
      </c>
      <c r="K90" s="1373" t="str">
        <f t="shared" si="44"/>
        <v>BRG</v>
      </c>
      <c r="L90" s="1098" t="str">
        <f t="shared" si="45"/>
        <v>conquérir</v>
      </c>
      <c r="M90" s="1379" t="str">
        <f t="shared" si="46"/>
        <v>/gwu</v>
      </c>
      <c r="N90" s="1380" t="str">
        <f t="shared" si="32"/>
        <v>ne pas s'accorder</v>
      </c>
      <c r="O90" s="1379" t="str">
        <f t="shared" si="47"/>
        <v>/gu</v>
      </c>
      <c r="P90" s="1381" t="str">
        <f t="shared" si="33"/>
        <v>pressurer au besoin</v>
      </c>
      <c r="Q90" s="1379" t="str">
        <f t="shared" si="48"/>
        <v>/wu</v>
      </c>
      <c r="R90" s="1381" t="str">
        <f t="shared" si="34"/>
        <v>improviser</v>
      </c>
      <c r="S90" s="1379" t="str">
        <f t="shared" si="49"/>
        <v>/u</v>
      </c>
      <c r="T90" s="1381" t="str">
        <f t="shared" si="50"/>
        <v>être</v>
      </c>
      <c r="U90" s="8" t="s">
        <v>4</v>
      </c>
      <c r="V90" s="8" t="s">
        <v>2</v>
      </c>
      <c r="W90" s="8" t="s">
        <v>5</v>
      </c>
      <c r="X90" s="8" t="s">
        <v>0</v>
      </c>
      <c r="Y90" s="8" t="s">
        <v>3</v>
      </c>
      <c r="Z90" s="211">
        <v>42984</v>
      </c>
      <c r="AA90" s="248">
        <f t="shared" ca="1" si="35"/>
        <v>763</v>
      </c>
      <c r="AB90" s="272" t="str">
        <f t="shared" si="36"/>
        <v>RBGWU</v>
      </c>
    </row>
    <row r="91" spans="1:28" s="145" customFormat="1" x14ac:dyDescent="0.2">
      <c r="A91" s="670" t="str">
        <f t="shared" si="29"/>
        <v>RBGUW</v>
      </c>
      <c r="B91" s="12" t="str">
        <f t="shared" si="30"/>
        <v>rouge, noir, vert, bleu, blanc</v>
      </c>
      <c r="C91" s="80" t="str">
        <f t="shared" si="37"/>
        <v>obtenir, agir  ;  rudoyer si nécessaire, improviser</v>
      </c>
      <c r="D91" s="22" t="str">
        <f t="shared" si="38"/>
        <v>vibrer, conquérir  ;  ne pas s'accorder, vagabonder</v>
      </c>
      <c r="E91" s="1374" t="str">
        <f t="shared" si="39"/>
        <v>R</v>
      </c>
      <c r="F91" s="1375" t="str">
        <f t="shared" si="40"/>
        <v>vibrer</v>
      </c>
      <c r="G91" s="1374" t="str">
        <f t="shared" si="41"/>
        <v>BR</v>
      </c>
      <c r="H91" s="1100" t="str">
        <f t="shared" si="42"/>
        <v>obtenir</v>
      </c>
      <c r="I91" s="1374" t="str">
        <f t="shared" si="43"/>
        <v>RG</v>
      </c>
      <c r="J91" s="1100" t="str">
        <f t="shared" si="31"/>
        <v>agir</v>
      </c>
      <c r="K91" s="1374" t="str">
        <f t="shared" si="44"/>
        <v>BRG</v>
      </c>
      <c r="L91" s="1375" t="str">
        <f t="shared" si="45"/>
        <v>conquérir</v>
      </c>
      <c r="M91" s="1382" t="str">
        <f t="shared" si="46"/>
        <v>/gwu</v>
      </c>
      <c r="N91" s="1383" t="str">
        <f t="shared" si="32"/>
        <v>ne pas s'accorder</v>
      </c>
      <c r="O91" s="1382" t="str">
        <f t="shared" si="47"/>
        <v>/gw</v>
      </c>
      <c r="P91" s="1384" t="str">
        <f t="shared" si="33"/>
        <v>rudoyer si nécessaire</v>
      </c>
      <c r="Q91" s="1382" t="str">
        <f t="shared" si="48"/>
        <v>/wu</v>
      </c>
      <c r="R91" s="1384" t="str">
        <f t="shared" si="34"/>
        <v>improviser</v>
      </c>
      <c r="S91" s="1382" t="str">
        <f t="shared" si="49"/>
        <v>/w</v>
      </c>
      <c r="T91" s="1384" t="str">
        <f t="shared" si="50"/>
        <v>vagabonder</v>
      </c>
      <c r="U91" s="17" t="s">
        <v>4</v>
      </c>
      <c r="V91" s="17" t="s">
        <v>2</v>
      </c>
      <c r="W91" s="17" t="s">
        <v>5</v>
      </c>
      <c r="X91" s="17" t="s">
        <v>3</v>
      </c>
      <c r="Y91" s="17" t="s">
        <v>0</v>
      </c>
      <c r="Z91" s="212">
        <v>42984</v>
      </c>
      <c r="AA91" s="249">
        <f t="shared" ca="1" si="35"/>
        <v>763</v>
      </c>
      <c r="AB91" s="273" t="str">
        <f t="shared" si="36"/>
        <v>RBGUW</v>
      </c>
    </row>
    <row r="92" spans="1:28" x14ac:dyDescent="0.2">
      <c r="A92" s="669" t="str">
        <f t="shared" si="29"/>
        <v>RGWUB</v>
      </c>
      <c r="B92" s="4" t="str">
        <f t="shared" si="30"/>
        <v>rouge, vert, blanc, bleu, noir</v>
      </c>
      <c r="C92" s="89" t="str">
        <f t="shared" si="37"/>
        <v>agir, s'engager  ;  marginaliser, vivre dans la candeur</v>
      </c>
      <c r="D92" s="16" t="str">
        <f t="shared" si="38"/>
        <v>vibrer, participer  ;  ne pas administrer, cohabiter</v>
      </c>
      <c r="E92" s="1373" t="str">
        <f t="shared" si="39"/>
        <v>R</v>
      </c>
      <c r="F92" s="1098" t="str">
        <f t="shared" si="40"/>
        <v>vibrer</v>
      </c>
      <c r="G92" s="1373" t="str">
        <f t="shared" si="41"/>
        <v>RG</v>
      </c>
      <c r="H92" s="1099" t="str">
        <f t="shared" si="42"/>
        <v>agir</v>
      </c>
      <c r="I92" s="1373" t="str">
        <f t="shared" si="43"/>
        <v>RW</v>
      </c>
      <c r="J92" s="1099" t="str">
        <f t="shared" si="31"/>
        <v>s'engager</v>
      </c>
      <c r="K92" s="1373" t="str">
        <f t="shared" si="44"/>
        <v>RGW</v>
      </c>
      <c r="L92" s="1098" t="str">
        <f t="shared" si="45"/>
        <v>participer</v>
      </c>
      <c r="M92" s="1379" t="str">
        <f t="shared" si="46"/>
        <v>/wub</v>
      </c>
      <c r="N92" s="1380" t="str">
        <f t="shared" si="32"/>
        <v>ne pas administrer</v>
      </c>
      <c r="O92" s="1379" t="str">
        <f t="shared" si="47"/>
        <v>/wb</v>
      </c>
      <c r="P92" s="1381" t="str">
        <f t="shared" si="33"/>
        <v>marginaliser</v>
      </c>
      <c r="Q92" s="1379" t="str">
        <f t="shared" si="48"/>
        <v>/ub</v>
      </c>
      <c r="R92" s="1381" t="str">
        <f t="shared" si="34"/>
        <v>vivre dans la candeur</v>
      </c>
      <c r="S92" s="1379" t="str">
        <f t="shared" si="49"/>
        <v>/b</v>
      </c>
      <c r="T92" s="1381" t="str">
        <f t="shared" si="50"/>
        <v>cohabiter</v>
      </c>
      <c r="U92" s="8" t="s">
        <v>4</v>
      </c>
      <c r="V92" s="8" t="s">
        <v>5</v>
      </c>
      <c r="W92" s="8" t="s">
        <v>0</v>
      </c>
      <c r="X92" s="8" t="s">
        <v>3</v>
      </c>
      <c r="Y92" s="8" t="s">
        <v>2</v>
      </c>
      <c r="Z92" s="211">
        <v>42984</v>
      </c>
      <c r="AA92" s="248">
        <f t="shared" ca="1" si="35"/>
        <v>763</v>
      </c>
      <c r="AB92" s="272" t="str">
        <f t="shared" si="36"/>
        <v>RGWUB</v>
      </c>
    </row>
    <row r="93" spans="1:28" x14ac:dyDescent="0.2">
      <c r="A93" s="669" t="str">
        <f t="shared" si="29"/>
        <v>RGWBU</v>
      </c>
      <c r="B93" s="4" t="str">
        <f t="shared" si="30"/>
        <v>rouge, vert, blanc, noir, bleu</v>
      </c>
      <c r="C93" s="89" t="str">
        <f t="shared" si="37"/>
        <v>agir, s'engager  ;  improviser, vivre dans la candeur</v>
      </c>
      <c r="D93" s="16" t="str">
        <f t="shared" si="38"/>
        <v>vibrer, participer  ;  ne pas administrer, être</v>
      </c>
      <c r="E93" s="1373" t="str">
        <f t="shared" si="39"/>
        <v>R</v>
      </c>
      <c r="F93" s="1098" t="str">
        <f t="shared" si="40"/>
        <v>vibrer</v>
      </c>
      <c r="G93" s="1373" t="str">
        <f t="shared" si="41"/>
        <v>RG</v>
      </c>
      <c r="H93" s="1099" t="str">
        <f t="shared" si="42"/>
        <v>agir</v>
      </c>
      <c r="I93" s="1373" t="str">
        <f t="shared" si="43"/>
        <v>RW</v>
      </c>
      <c r="J93" s="1099" t="str">
        <f t="shared" si="31"/>
        <v>s'engager</v>
      </c>
      <c r="K93" s="1373" t="str">
        <f t="shared" si="44"/>
        <v>RGW</v>
      </c>
      <c r="L93" s="1098" t="str">
        <f t="shared" si="45"/>
        <v>participer</v>
      </c>
      <c r="M93" s="1379" t="str">
        <f t="shared" si="46"/>
        <v>/wub</v>
      </c>
      <c r="N93" s="1380" t="str">
        <f t="shared" si="32"/>
        <v>ne pas administrer</v>
      </c>
      <c r="O93" s="1379" t="str">
        <f t="shared" si="47"/>
        <v>/wu</v>
      </c>
      <c r="P93" s="1381" t="str">
        <f t="shared" si="33"/>
        <v>improviser</v>
      </c>
      <c r="Q93" s="1379" t="str">
        <f t="shared" si="48"/>
        <v>/ub</v>
      </c>
      <c r="R93" s="1381" t="str">
        <f t="shared" si="34"/>
        <v>vivre dans la candeur</v>
      </c>
      <c r="S93" s="1379" t="str">
        <f t="shared" si="49"/>
        <v>/u</v>
      </c>
      <c r="T93" s="1381" t="str">
        <f t="shared" si="50"/>
        <v>être</v>
      </c>
      <c r="U93" s="8" t="s">
        <v>4</v>
      </c>
      <c r="V93" s="8" t="s">
        <v>5</v>
      </c>
      <c r="W93" s="8" t="s">
        <v>0</v>
      </c>
      <c r="X93" s="8" t="s">
        <v>2</v>
      </c>
      <c r="Y93" s="8" t="s">
        <v>3</v>
      </c>
      <c r="Z93" s="211">
        <v>42984</v>
      </c>
      <c r="AA93" s="248">
        <f t="shared" ca="1" si="35"/>
        <v>763</v>
      </c>
      <c r="AB93" s="272" t="str">
        <f t="shared" si="36"/>
        <v>RGWBU</v>
      </c>
    </row>
    <row r="94" spans="1:28" x14ac:dyDescent="0.2">
      <c r="A94" s="669" t="str">
        <f t="shared" si="29"/>
        <v>RGUWB</v>
      </c>
      <c r="B94" s="4" t="str">
        <f t="shared" si="30"/>
        <v>rouge, vert, bleu, blanc, noir</v>
      </c>
      <c r="C94" s="89" t="str">
        <f t="shared" si="37"/>
        <v>agir, penser  ;  vivre dans la candeur, marginaliser</v>
      </c>
      <c r="D94" s="16" t="str">
        <f t="shared" si="38"/>
        <v>vibrer, s'aventurer  ;  ne pas administrer, cohabiter</v>
      </c>
      <c r="E94" s="1373" t="str">
        <f t="shared" si="39"/>
        <v>R</v>
      </c>
      <c r="F94" s="1098" t="str">
        <f t="shared" si="40"/>
        <v>vibrer</v>
      </c>
      <c r="G94" s="1373" t="str">
        <f t="shared" si="41"/>
        <v>RG</v>
      </c>
      <c r="H94" s="1099" t="str">
        <f t="shared" si="42"/>
        <v>agir</v>
      </c>
      <c r="I94" s="1373" t="str">
        <f t="shared" si="43"/>
        <v>UR</v>
      </c>
      <c r="J94" s="1099" t="str">
        <f t="shared" si="31"/>
        <v>penser</v>
      </c>
      <c r="K94" s="1373" t="str">
        <f t="shared" si="44"/>
        <v>GUR</v>
      </c>
      <c r="L94" s="1098" t="str">
        <f t="shared" si="45"/>
        <v>s'aventurer</v>
      </c>
      <c r="M94" s="1379" t="str">
        <f t="shared" si="46"/>
        <v>/wub</v>
      </c>
      <c r="N94" s="1380" t="str">
        <f t="shared" si="32"/>
        <v>ne pas administrer</v>
      </c>
      <c r="O94" s="1379" t="str">
        <f t="shared" si="47"/>
        <v>/ub</v>
      </c>
      <c r="P94" s="1381" t="str">
        <f t="shared" si="33"/>
        <v>vivre dans la candeur</v>
      </c>
      <c r="Q94" s="1379" t="str">
        <f t="shared" si="48"/>
        <v>/wb</v>
      </c>
      <c r="R94" s="1381" t="str">
        <f t="shared" si="34"/>
        <v>marginaliser</v>
      </c>
      <c r="S94" s="1379" t="str">
        <f t="shared" si="49"/>
        <v>/b</v>
      </c>
      <c r="T94" s="1381" t="str">
        <f t="shared" si="50"/>
        <v>cohabiter</v>
      </c>
      <c r="U94" s="8" t="s">
        <v>4</v>
      </c>
      <c r="V94" s="8" t="s">
        <v>5</v>
      </c>
      <c r="W94" s="8" t="s">
        <v>3</v>
      </c>
      <c r="X94" s="8" t="s">
        <v>0</v>
      </c>
      <c r="Y94" s="8" t="s">
        <v>2</v>
      </c>
      <c r="Z94" s="211">
        <v>42984</v>
      </c>
      <c r="AA94" s="248">
        <f t="shared" ca="1" si="35"/>
        <v>763</v>
      </c>
      <c r="AB94" s="272" t="str">
        <f t="shared" si="36"/>
        <v>RGUWB</v>
      </c>
    </row>
    <row r="95" spans="1:28" x14ac:dyDescent="0.2">
      <c r="A95" s="669" t="str">
        <f t="shared" si="29"/>
        <v>RGUBW</v>
      </c>
      <c r="B95" s="4" t="str">
        <f t="shared" si="30"/>
        <v>rouge, vert, bleu, noir, blanc</v>
      </c>
      <c r="C95" s="89" t="str">
        <f t="shared" si="37"/>
        <v>agir, penser  ;  improviser, marginaliser</v>
      </c>
      <c r="D95" s="16" t="str">
        <f t="shared" si="38"/>
        <v>vibrer, s'aventurer  ;  ne pas administrer, vagabonder</v>
      </c>
      <c r="E95" s="1373" t="str">
        <f t="shared" si="39"/>
        <v>R</v>
      </c>
      <c r="F95" s="1098" t="str">
        <f t="shared" si="40"/>
        <v>vibrer</v>
      </c>
      <c r="G95" s="1373" t="str">
        <f t="shared" si="41"/>
        <v>RG</v>
      </c>
      <c r="H95" s="1099" t="str">
        <f t="shared" si="42"/>
        <v>agir</v>
      </c>
      <c r="I95" s="1373" t="str">
        <f t="shared" si="43"/>
        <v>UR</v>
      </c>
      <c r="J95" s="1099" t="str">
        <f t="shared" si="31"/>
        <v>penser</v>
      </c>
      <c r="K95" s="1373" t="str">
        <f t="shared" si="44"/>
        <v>GUR</v>
      </c>
      <c r="L95" s="1098" t="str">
        <f t="shared" si="45"/>
        <v>s'aventurer</v>
      </c>
      <c r="M95" s="1379" t="str">
        <f t="shared" si="46"/>
        <v>/wub</v>
      </c>
      <c r="N95" s="1380" t="str">
        <f t="shared" si="32"/>
        <v>ne pas administrer</v>
      </c>
      <c r="O95" s="1379" t="str">
        <f t="shared" si="47"/>
        <v>/wu</v>
      </c>
      <c r="P95" s="1381" t="str">
        <f t="shared" si="33"/>
        <v>improviser</v>
      </c>
      <c r="Q95" s="1379" t="str">
        <f t="shared" si="48"/>
        <v>/wb</v>
      </c>
      <c r="R95" s="1381" t="str">
        <f t="shared" si="34"/>
        <v>marginaliser</v>
      </c>
      <c r="S95" s="1379" t="str">
        <f t="shared" si="49"/>
        <v>/w</v>
      </c>
      <c r="T95" s="1381" t="str">
        <f t="shared" si="50"/>
        <v>vagabonder</v>
      </c>
      <c r="U95" s="8" t="s">
        <v>4</v>
      </c>
      <c r="V95" s="8" t="s">
        <v>5</v>
      </c>
      <c r="W95" s="8" t="s">
        <v>3</v>
      </c>
      <c r="X95" s="8" t="s">
        <v>2</v>
      </c>
      <c r="Y95" s="8" t="s">
        <v>0</v>
      </c>
      <c r="Z95" s="211">
        <v>42984</v>
      </c>
      <c r="AA95" s="248">
        <f t="shared" ca="1" si="35"/>
        <v>763</v>
      </c>
      <c r="AB95" s="272" t="str">
        <f t="shared" si="36"/>
        <v>RGUBW</v>
      </c>
    </row>
    <row r="96" spans="1:28" x14ac:dyDescent="0.2">
      <c r="A96" s="669" t="str">
        <f t="shared" si="29"/>
        <v>RGBWU</v>
      </c>
      <c r="B96" s="4" t="str">
        <f t="shared" si="30"/>
        <v>rouge, vert, noir, blanc, bleu</v>
      </c>
      <c r="C96" s="89" t="str">
        <f t="shared" si="37"/>
        <v>agir, obtenir  ;  vivre dans la candeur, improviser</v>
      </c>
      <c r="D96" s="16" t="str">
        <f t="shared" si="38"/>
        <v>vibrer, conquérir  ;  ne pas administrer, être</v>
      </c>
      <c r="E96" s="1373" t="str">
        <f t="shared" si="39"/>
        <v>R</v>
      </c>
      <c r="F96" s="1098" t="str">
        <f t="shared" si="40"/>
        <v>vibrer</v>
      </c>
      <c r="G96" s="1373" t="str">
        <f t="shared" si="41"/>
        <v>RG</v>
      </c>
      <c r="H96" s="1099" t="str">
        <f t="shared" si="42"/>
        <v>agir</v>
      </c>
      <c r="I96" s="1373" t="str">
        <f t="shared" si="43"/>
        <v>BR</v>
      </c>
      <c r="J96" s="1099" t="str">
        <f t="shared" si="31"/>
        <v>obtenir</v>
      </c>
      <c r="K96" s="1373" t="str">
        <f t="shared" si="44"/>
        <v>BRG</v>
      </c>
      <c r="L96" s="1098" t="str">
        <f t="shared" si="45"/>
        <v>conquérir</v>
      </c>
      <c r="M96" s="1379" t="str">
        <f t="shared" si="46"/>
        <v>/wub</v>
      </c>
      <c r="N96" s="1380" t="str">
        <f t="shared" si="32"/>
        <v>ne pas administrer</v>
      </c>
      <c r="O96" s="1379" t="str">
        <f t="shared" si="47"/>
        <v>/ub</v>
      </c>
      <c r="P96" s="1381" t="str">
        <f t="shared" si="33"/>
        <v>vivre dans la candeur</v>
      </c>
      <c r="Q96" s="1379" t="str">
        <f t="shared" si="48"/>
        <v>/wu</v>
      </c>
      <c r="R96" s="1381" t="str">
        <f t="shared" si="34"/>
        <v>improviser</v>
      </c>
      <c r="S96" s="1379" t="str">
        <f t="shared" si="49"/>
        <v>/u</v>
      </c>
      <c r="T96" s="1381" t="str">
        <f t="shared" si="50"/>
        <v>être</v>
      </c>
      <c r="U96" s="8" t="s">
        <v>4</v>
      </c>
      <c r="V96" s="8" t="s">
        <v>5</v>
      </c>
      <c r="W96" s="8" t="s">
        <v>2</v>
      </c>
      <c r="X96" s="8" t="s">
        <v>0</v>
      </c>
      <c r="Y96" s="8" t="s">
        <v>3</v>
      </c>
      <c r="Z96" s="211">
        <v>42984</v>
      </c>
      <c r="AA96" s="248">
        <f t="shared" ca="1" si="35"/>
        <v>763</v>
      </c>
      <c r="AB96" s="272" t="str">
        <f t="shared" si="36"/>
        <v>RGBWU</v>
      </c>
    </row>
    <row r="97" spans="1:28" s="145" customFormat="1" x14ac:dyDescent="0.2">
      <c r="A97" s="670" t="str">
        <f t="shared" si="29"/>
        <v>RGBUW</v>
      </c>
      <c r="B97" s="12" t="str">
        <f t="shared" si="30"/>
        <v>rouge, vert, noir, bleu, blanc</v>
      </c>
      <c r="C97" s="80" t="str">
        <f t="shared" si="37"/>
        <v>agir, obtenir  ;  marginaliser, improviser</v>
      </c>
      <c r="D97" s="22" t="str">
        <f t="shared" si="38"/>
        <v>vibrer, conquérir  ;  ne pas administrer, vagabonder</v>
      </c>
      <c r="E97" s="1374" t="str">
        <f t="shared" si="39"/>
        <v>R</v>
      </c>
      <c r="F97" s="1375" t="str">
        <f t="shared" si="40"/>
        <v>vibrer</v>
      </c>
      <c r="G97" s="1374" t="str">
        <f t="shared" si="41"/>
        <v>RG</v>
      </c>
      <c r="H97" s="1100" t="str">
        <f t="shared" si="42"/>
        <v>agir</v>
      </c>
      <c r="I97" s="1374" t="str">
        <f t="shared" si="43"/>
        <v>BR</v>
      </c>
      <c r="J97" s="1100" t="str">
        <f t="shared" si="31"/>
        <v>obtenir</v>
      </c>
      <c r="K97" s="1374" t="str">
        <f t="shared" si="44"/>
        <v>BRG</v>
      </c>
      <c r="L97" s="1375" t="str">
        <f t="shared" si="45"/>
        <v>conquérir</v>
      </c>
      <c r="M97" s="1382" t="str">
        <f t="shared" si="46"/>
        <v>/wub</v>
      </c>
      <c r="N97" s="1383" t="str">
        <f t="shared" si="32"/>
        <v>ne pas administrer</v>
      </c>
      <c r="O97" s="1382" t="str">
        <f t="shared" si="47"/>
        <v>/wb</v>
      </c>
      <c r="P97" s="1384" t="str">
        <f t="shared" si="33"/>
        <v>marginaliser</v>
      </c>
      <c r="Q97" s="1382" t="str">
        <f t="shared" si="48"/>
        <v>/wu</v>
      </c>
      <c r="R97" s="1384" t="str">
        <f t="shared" si="34"/>
        <v>improviser</v>
      </c>
      <c r="S97" s="1382" t="str">
        <f t="shared" si="49"/>
        <v>/w</v>
      </c>
      <c r="T97" s="1384" t="str">
        <f t="shared" si="50"/>
        <v>vagabonder</v>
      </c>
      <c r="U97" s="17" t="s">
        <v>4</v>
      </c>
      <c r="V97" s="17" t="s">
        <v>5</v>
      </c>
      <c r="W97" s="17" t="s">
        <v>2</v>
      </c>
      <c r="X97" s="17" t="s">
        <v>3</v>
      </c>
      <c r="Y97" s="17" t="s">
        <v>0</v>
      </c>
      <c r="Z97" s="212">
        <v>42984</v>
      </c>
      <c r="AA97" s="249">
        <f t="shared" ca="1" si="35"/>
        <v>763</v>
      </c>
      <c r="AB97" s="273" t="str">
        <f t="shared" si="36"/>
        <v>RGBUW</v>
      </c>
    </row>
    <row r="98" spans="1:28" x14ac:dyDescent="0.2">
      <c r="A98" s="671" t="str">
        <f t="shared" ref="A98:A121" si="51">AB98</f>
        <v>GWUBR</v>
      </c>
      <c r="B98" s="4" t="str">
        <f t="shared" ref="B98:B121" si="52">VLOOKUP(U98,_Lib1,2,FALSE) &amp; ", " &amp;VLOOKUP(V98,_Lib1,2,FALSE) &amp; ", " &amp; VLOOKUP(W98,_Lib1,2,FALSE)&amp; ", " &amp; VLOOKUP(X98,_Lib1,2,FALSE) &amp; ", " &amp; VLOOKUP(Y98,_Lib1,2,FALSE)</f>
        <v>vert, blanc, bleu, noir, rouge</v>
      </c>
      <c r="C98" s="89" t="str">
        <f t="shared" si="37"/>
        <v>s'entendre, s'adapter  ;  appliquer les recettes, réfréner ses envies</v>
      </c>
      <c r="D98" s="16" t="str">
        <f t="shared" si="38"/>
        <v>apprécier, s'accorder  ;  ne pas accomplir, se raisonner</v>
      </c>
      <c r="E98" s="1373" t="str">
        <f t="shared" si="39"/>
        <v>G</v>
      </c>
      <c r="F98" s="1098" t="str">
        <f t="shared" si="40"/>
        <v>apprécier</v>
      </c>
      <c r="G98" s="1373" t="str">
        <f t="shared" si="41"/>
        <v>GW</v>
      </c>
      <c r="H98" s="1099" t="str">
        <f t="shared" si="42"/>
        <v>s'entendre</v>
      </c>
      <c r="I98" s="1373" t="str">
        <f t="shared" si="43"/>
        <v>GU</v>
      </c>
      <c r="J98" s="1099" t="str">
        <f t="shared" si="31"/>
        <v>s'adapter</v>
      </c>
      <c r="K98" s="1373" t="str">
        <f t="shared" si="44"/>
        <v>GWU</v>
      </c>
      <c r="L98" s="1098" t="str">
        <f t="shared" si="45"/>
        <v>s'accorder</v>
      </c>
      <c r="M98" s="1379" t="str">
        <f t="shared" si="46"/>
        <v>/ubr</v>
      </c>
      <c r="N98" s="1380" t="str">
        <f t="shared" si="32"/>
        <v>ne pas accomplir</v>
      </c>
      <c r="O98" s="1379" t="str">
        <f t="shared" si="47"/>
        <v>/ur</v>
      </c>
      <c r="P98" s="1381" t="str">
        <f t="shared" si="33"/>
        <v>appliquer les recettes</v>
      </c>
      <c r="Q98" s="1379" t="str">
        <f t="shared" si="48"/>
        <v>/br</v>
      </c>
      <c r="R98" s="1381" t="str">
        <f t="shared" si="34"/>
        <v>réfréner ses envies</v>
      </c>
      <c r="S98" s="1379" t="str">
        <f t="shared" si="49"/>
        <v>/r</v>
      </c>
      <c r="T98" s="1381" t="str">
        <f t="shared" si="50"/>
        <v>se raisonner</v>
      </c>
      <c r="U98" s="8" t="s">
        <v>5</v>
      </c>
      <c r="V98" s="8" t="s">
        <v>0</v>
      </c>
      <c r="W98" s="8" t="s">
        <v>3</v>
      </c>
      <c r="X98" s="8" t="s">
        <v>2</v>
      </c>
      <c r="Y98" s="8" t="s">
        <v>4</v>
      </c>
      <c r="Z98" s="211">
        <v>42984</v>
      </c>
      <c r="AA98" s="248">
        <f t="shared" ca="1" si="35"/>
        <v>763</v>
      </c>
      <c r="AB98" s="272" t="str">
        <f t="shared" ref="AB98:AB121" si="53">U98&amp;V98&amp;W98&amp;X98&amp;Y98</f>
        <v>GWUBR</v>
      </c>
    </row>
    <row r="99" spans="1:28" x14ac:dyDescent="0.2">
      <c r="A99" s="671" t="str">
        <f t="shared" si="51"/>
        <v>GWURB</v>
      </c>
      <c r="B99" s="4" t="str">
        <f t="shared" si="52"/>
        <v>vert, blanc, bleu, rouge, noir</v>
      </c>
      <c r="C99" s="89" t="str">
        <f t="shared" si="37"/>
        <v>s'entendre, s'adapter  ;  vivre dans la candeur, réfréner ses envies</v>
      </c>
      <c r="D99" s="16" t="str">
        <f t="shared" si="38"/>
        <v>apprécier, s'accorder  ;  ne pas accomplir, cohabiter</v>
      </c>
      <c r="E99" s="1373" t="str">
        <f t="shared" si="39"/>
        <v>G</v>
      </c>
      <c r="F99" s="1098" t="str">
        <f t="shared" si="40"/>
        <v>apprécier</v>
      </c>
      <c r="G99" s="1373" t="str">
        <f t="shared" si="41"/>
        <v>GW</v>
      </c>
      <c r="H99" s="1099" t="str">
        <f t="shared" si="42"/>
        <v>s'entendre</v>
      </c>
      <c r="I99" s="1373" t="str">
        <f t="shared" si="43"/>
        <v>GU</v>
      </c>
      <c r="J99" s="1099" t="str">
        <f t="shared" si="31"/>
        <v>s'adapter</v>
      </c>
      <c r="K99" s="1373" t="str">
        <f t="shared" si="44"/>
        <v>GWU</v>
      </c>
      <c r="L99" s="1098" t="str">
        <f t="shared" si="45"/>
        <v>s'accorder</v>
      </c>
      <c r="M99" s="1379" t="str">
        <f t="shared" si="46"/>
        <v>/ubr</v>
      </c>
      <c r="N99" s="1380" t="str">
        <f t="shared" si="32"/>
        <v>ne pas accomplir</v>
      </c>
      <c r="O99" s="1379" t="str">
        <f t="shared" si="47"/>
        <v>/ub</v>
      </c>
      <c r="P99" s="1381" t="str">
        <f t="shared" si="33"/>
        <v>vivre dans la candeur</v>
      </c>
      <c r="Q99" s="1379" t="str">
        <f t="shared" si="48"/>
        <v>/br</v>
      </c>
      <c r="R99" s="1381" t="str">
        <f t="shared" si="34"/>
        <v>réfréner ses envies</v>
      </c>
      <c r="S99" s="1379" t="str">
        <f t="shared" si="49"/>
        <v>/b</v>
      </c>
      <c r="T99" s="1381" t="str">
        <f t="shared" si="50"/>
        <v>cohabiter</v>
      </c>
      <c r="U99" s="8" t="s">
        <v>5</v>
      </c>
      <c r="V99" s="8" t="s">
        <v>0</v>
      </c>
      <c r="W99" s="8" t="s">
        <v>3</v>
      </c>
      <c r="X99" s="8" t="s">
        <v>4</v>
      </c>
      <c r="Y99" s="8" t="s">
        <v>2</v>
      </c>
      <c r="Z99" s="211">
        <v>42984</v>
      </c>
      <c r="AA99" s="248">
        <f t="shared" ca="1" si="35"/>
        <v>763</v>
      </c>
      <c r="AB99" s="272" t="str">
        <f t="shared" si="53"/>
        <v>GWURB</v>
      </c>
    </row>
    <row r="100" spans="1:28" x14ac:dyDescent="0.2">
      <c r="A100" s="671" t="str">
        <f t="shared" si="51"/>
        <v>GWBUR</v>
      </c>
      <c r="B100" s="4" t="str">
        <f t="shared" si="52"/>
        <v>vert, blanc, noir, bleu, rouge</v>
      </c>
      <c r="C100" s="89" t="str">
        <f t="shared" si="37"/>
        <v>s'entendre, prospérer  ;  réfréner ses envies, appliquer les recettes</v>
      </c>
      <c r="D100" s="16" t="str">
        <f t="shared" si="38"/>
        <v>apprécier, s'intégrer  ;  ne pas accomplir, se raisonner</v>
      </c>
      <c r="E100" s="1373" t="str">
        <f t="shared" si="39"/>
        <v>G</v>
      </c>
      <c r="F100" s="1098" t="str">
        <f t="shared" si="40"/>
        <v>apprécier</v>
      </c>
      <c r="G100" s="1373" t="str">
        <f t="shared" si="41"/>
        <v>GW</v>
      </c>
      <c r="H100" s="1099" t="str">
        <f t="shared" si="42"/>
        <v>s'entendre</v>
      </c>
      <c r="I100" s="1373" t="str">
        <f t="shared" si="43"/>
        <v>BG</v>
      </c>
      <c r="J100" s="1099" t="str">
        <f t="shared" si="31"/>
        <v>prospérer</v>
      </c>
      <c r="K100" s="1373" t="str">
        <f t="shared" si="44"/>
        <v>WBG</v>
      </c>
      <c r="L100" s="1098" t="str">
        <f t="shared" si="45"/>
        <v>s'intégrer</v>
      </c>
      <c r="M100" s="1379" t="str">
        <f t="shared" si="46"/>
        <v>/ubr</v>
      </c>
      <c r="N100" s="1380" t="str">
        <f t="shared" si="32"/>
        <v>ne pas accomplir</v>
      </c>
      <c r="O100" s="1379" t="str">
        <f t="shared" si="47"/>
        <v>/br</v>
      </c>
      <c r="P100" s="1381" t="str">
        <f t="shared" si="33"/>
        <v>réfréner ses envies</v>
      </c>
      <c r="Q100" s="1379" t="str">
        <f t="shared" si="48"/>
        <v>/ur</v>
      </c>
      <c r="R100" s="1381" t="str">
        <f t="shared" si="34"/>
        <v>appliquer les recettes</v>
      </c>
      <c r="S100" s="1379" t="str">
        <f t="shared" si="49"/>
        <v>/r</v>
      </c>
      <c r="T100" s="1381" t="str">
        <f t="shared" si="50"/>
        <v>se raisonner</v>
      </c>
      <c r="U100" s="8" t="s">
        <v>5</v>
      </c>
      <c r="V100" s="8" t="s">
        <v>0</v>
      </c>
      <c r="W100" s="8" t="s">
        <v>2</v>
      </c>
      <c r="X100" s="8" t="s">
        <v>3</v>
      </c>
      <c r="Y100" s="8" t="s">
        <v>4</v>
      </c>
      <c r="Z100" s="211">
        <v>42984</v>
      </c>
      <c r="AA100" s="248">
        <f t="shared" ca="1" si="35"/>
        <v>763</v>
      </c>
      <c r="AB100" s="272" t="str">
        <f t="shared" si="53"/>
        <v>GWBUR</v>
      </c>
    </row>
    <row r="101" spans="1:28" x14ac:dyDescent="0.2">
      <c r="A101" s="671" t="str">
        <f t="shared" si="51"/>
        <v>GWBRU</v>
      </c>
      <c r="B101" s="4" t="str">
        <f t="shared" si="52"/>
        <v>vert, blanc, noir, rouge, bleu</v>
      </c>
      <c r="C101" s="89" t="str">
        <f t="shared" si="37"/>
        <v>s'entendre, prospérer  ;  vivre dans la candeur, appliquer les recettes</v>
      </c>
      <c r="D101" s="16" t="str">
        <f t="shared" si="38"/>
        <v>apprécier, s'intégrer  ;  ne pas accomplir, être</v>
      </c>
      <c r="E101" s="1373" t="str">
        <f t="shared" si="39"/>
        <v>G</v>
      </c>
      <c r="F101" s="1098" t="str">
        <f t="shared" si="40"/>
        <v>apprécier</v>
      </c>
      <c r="G101" s="1373" t="str">
        <f t="shared" si="41"/>
        <v>GW</v>
      </c>
      <c r="H101" s="1099" t="str">
        <f t="shared" si="42"/>
        <v>s'entendre</v>
      </c>
      <c r="I101" s="1373" t="str">
        <f t="shared" si="43"/>
        <v>BG</v>
      </c>
      <c r="J101" s="1099" t="str">
        <f t="shared" si="31"/>
        <v>prospérer</v>
      </c>
      <c r="K101" s="1373" t="str">
        <f t="shared" si="44"/>
        <v>WBG</v>
      </c>
      <c r="L101" s="1098" t="str">
        <f t="shared" si="45"/>
        <v>s'intégrer</v>
      </c>
      <c r="M101" s="1379" t="str">
        <f t="shared" si="46"/>
        <v>/ubr</v>
      </c>
      <c r="N101" s="1380" t="str">
        <f t="shared" si="32"/>
        <v>ne pas accomplir</v>
      </c>
      <c r="O101" s="1379" t="str">
        <f t="shared" si="47"/>
        <v>/ub</v>
      </c>
      <c r="P101" s="1381" t="str">
        <f t="shared" si="33"/>
        <v>vivre dans la candeur</v>
      </c>
      <c r="Q101" s="1379" t="str">
        <f t="shared" si="48"/>
        <v>/ur</v>
      </c>
      <c r="R101" s="1381" t="str">
        <f t="shared" si="34"/>
        <v>appliquer les recettes</v>
      </c>
      <c r="S101" s="1379" t="str">
        <f t="shared" si="49"/>
        <v>/u</v>
      </c>
      <c r="T101" s="1381" t="str">
        <f t="shared" si="50"/>
        <v>être</v>
      </c>
      <c r="U101" s="8" t="s">
        <v>5</v>
      </c>
      <c r="V101" s="8" t="s">
        <v>0</v>
      </c>
      <c r="W101" s="8" t="s">
        <v>2</v>
      </c>
      <c r="X101" s="8" t="s">
        <v>4</v>
      </c>
      <c r="Y101" s="8" t="s">
        <v>3</v>
      </c>
      <c r="Z101" s="211">
        <v>42984</v>
      </c>
      <c r="AA101" s="248">
        <f t="shared" ca="1" si="35"/>
        <v>763</v>
      </c>
      <c r="AB101" s="272" t="str">
        <f t="shared" si="53"/>
        <v>GWBRU</v>
      </c>
    </row>
    <row r="102" spans="1:28" x14ac:dyDescent="0.2">
      <c r="A102" s="671" t="str">
        <f t="shared" si="51"/>
        <v>GWRUB</v>
      </c>
      <c r="B102" s="4" t="str">
        <f t="shared" si="52"/>
        <v>vert, blanc, rouge, bleu, noir</v>
      </c>
      <c r="C102" s="89" t="str">
        <f t="shared" si="37"/>
        <v>s'entendre, agir  ;  réfréner ses envies, vivre dans la candeur</v>
      </c>
      <c r="D102" s="16" t="str">
        <f t="shared" si="38"/>
        <v>apprécier, participer  ;  ne pas accomplir, cohabiter</v>
      </c>
      <c r="E102" s="1373" t="str">
        <f t="shared" si="39"/>
        <v>G</v>
      </c>
      <c r="F102" s="1098" t="str">
        <f t="shared" si="40"/>
        <v>apprécier</v>
      </c>
      <c r="G102" s="1373" t="str">
        <f t="shared" si="41"/>
        <v>GW</v>
      </c>
      <c r="H102" s="1099" t="str">
        <f t="shared" si="42"/>
        <v>s'entendre</v>
      </c>
      <c r="I102" s="1373" t="str">
        <f t="shared" si="43"/>
        <v>RG</v>
      </c>
      <c r="J102" s="1099" t="str">
        <f t="shared" si="31"/>
        <v>agir</v>
      </c>
      <c r="K102" s="1373" t="str">
        <f t="shared" si="44"/>
        <v>RGW</v>
      </c>
      <c r="L102" s="1098" t="str">
        <f t="shared" si="45"/>
        <v>participer</v>
      </c>
      <c r="M102" s="1379" t="str">
        <f t="shared" si="46"/>
        <v>/ubr</v>
      </c>
      <c r="N102" s="1380" t="str">
        <f t="shared" si="32"/>
        <v>ne pas accomplir</v>
      </c>
      <c r="O102" s="1379" t="str">
        <f t="shared" si="47"/>
        <v>/br</v>
      </c>
      <c r="P102" s="1381" t="str">
        <f t="shared" si="33"/>
        <v>réfréner ses envies</v>
      </c>
      <c r="Q102" s="1379" t="str">
        <f t="shared" si="48"/>
        <v>/ub</v>
      </c>
      <c r="R102" s="1381" t="str">
        <f t="shared" si="34"/>
        <v>vivre dans la candeur</v>
      </c>
      <c r="S102" s="1379" t="str">
        <f t="shared" si="49"/>
        <v>/b</v>
      </c>
      <c r="T102" s="1381" t="str">
        <f t="shared" si="50"/>
        <v>cohabiter</v>
      </c>
      <c r="U102" s="8" t="s">
        <v>5</v>
      </c>
      <c r="V102" s="8" t="s">
        <v>0</v>
      </c>
      <c r="W102" s="8" t="s">
        <v>4</v>
      </c>
      <c r="X102" s="8" t="s">
        <v>3</v>
      </c>
      <c r="Y102" s="8" t="s">
        <v>2</v>
      </c>
      <c r="Z102" s="211">
        <v>42984</v>
      </c>
      <c r="AA102" s="248">
        <f t="shared" ca="1" si="35"/>
        <v>763</v>
      </c>
      <c r="AB102" s="272" t="str">
        <f t="shared" si="53"/>
        <v>GWRUB</v>
      </c>
    </row>
    <row r="103" spans="1:28" s="145" customFormat="1" x14ac:dyDescent="0.2">
      <c r="A103" s="672" t="str">
        <f t="shared" si="51"/>
        <v>GWRBU</v>
      </c>
      <c r="B103" s="12" t="str">
        <f t="shared" si="52"/>
        <v>vert, blanc, rouge, noir, bleu</v>
      </c>
      <c r="C103" s="80" t="str">
        <f t="shared" si="37"/>
        <v>s'entendre, agir  ;  appliquer les recettes, vivre dans la candeur</v>
      </c>
      <c r="D103" s="22" t="str">
        <f t="shared" si="38"/>
        <v>apprécier, participer  ;  ne pas accomplir, être</v>
      </c>
      <c r="E103" s="1374" t="str">
        <f t="shared" si="39"/>
        <v>G</v>
      </c>
      <c r="F103" s="1375" t="str">
        <f t="shared" si="40"/>
        <v>apprécier</v>
      </c>
      <c r="G103" s="1374" t="str">
        <f t="shared" si="41"/>
        <v>GW</v>
      </c>
      <c r="H103" s="1100" t="str">
        <f t="shared" si="42"/>
        <v>s'entendre</v>
      </c>
      <c r="I103" s="1374" t="str">
        <f t="shared" si="43"/>
        <v>RG</v>
      </c>
      <c r="J103" s="1100" t="str">
        <f t="shared" si="31"/>
        <v>agir</v>
      </c>
      <c r="K103" s="1374" t="str">
        <f t="shared" si="44"/>
        <v>RGW</v>
      </c>
      <c r="L103" s="1375" t="str">
        <f t="shared" si="45"/>
        <v>participer</v>
      </c>
      <c r="M103" s="1382" t="str">
        <f t="shared" si="46"/>
        <v>/ubr</v>
      </c>
      <c r="N103" s="1383" t="str">
        <f t="shared" si="32"/>
        <v>ne pas accomplir</v>
      </c>
      <c r="O103" s="1382" t="str">
        <f t="shared" si="47"/>
        <v>/ur</v>
      </c>
      <c r="P103" s="1384" t="str">
        <f t="shared" si="33"/>
        <v>appliquer les recettes</v>
      </c>
      <c r="Q103" s="1382" t="str">
        <f t="shared" si="48"/>
        <v>/ub</v>
      </c>
      <c r="R103" s="1384" t="str">
        <f t="shared" si="34"/>
        <v>vivre dans la candeur</v>
      </c>
      <c r="S103" s="1382" t="str">
        <f t="shared" si="49"/>
        <v>/u</v>
      </c>
      <c r="T103" s="1384" t="str">
        <f t="shared" si="50"/>
        <v>être</v>
      </c>
      <c r="U103" s="17" t="s">
        <v>5</v>
      </c>
      <c r="V103" s="17" t="s">
        <v>0</v>
      </c>
      <c r="W103" s="17" t="s">
        <v>4</v>
      </c>
      <c r="X103" s="17" t="s">
        <v>2</v>
      </c>
      <c r="Y103" s="17" t="s">
        <v>3</v>
      </c>
      <c r="Z103" s="212">
        <v>42984</v>
      </c>
      <c r="AA103" s="249">
        <f t="shared" ca="1" si="35"/>
        <v>763</v>
      </c>
      <c r="AB103" s="273" t="str">
        <f t="shared" si="53"/>
        <v>GWRBU</v>
      </c>
    </row>
    <row r="104" spans="1:28" x14ac:dyDescent="0.2">
      <c r="A104" s="671" t="str">
        <f t="shared" si="51"/>
        <v>GUWBR</v>
      </c>
      <c r="B104" s="4" t="str">
        <f t="shared" si="52"/>
        <v>vert, bleu, blanc, noir, rouge</v>
      </c>
      <c r="C104" s="89" t="str">
        <f t="shared" si="37"/>
        <v>s'adapter, s'entendre  ;  être sa propre cause, réfréner ses envies</v>
      </c>
      <c r="D104" s="16" t="str">
        <f t="shared" si="38"/>
        <v>apprécier, s'accorder  ;  ne pas diriger, se raisonner</v>
      </c>
      <c r="E104" s="1373" t="str">
        <f t="shared" si="39"/>
        <v>G</v>
      </c>
      <c r="F104" s="1098" t="str">
        <f t="shared" si="40"/>
        <v>apprécier</v>
      </c>
      <c r="G104" s="1373" t="str">
        <f t="shared" si="41"/>
        <v>GU</v>
      </c>
      <c r="H104" s="1099" t="str">
        <f t="shared" si="42"/>
        <v>s'adapter</v>
      </c>
      <c r="I104" s="1373" t="str">
        <f t="shared" si="43"/>
        <v>GW</v>
      </c>
      <c r="J104" s="1099" t="str">
        <f t="shared" si="31"/>
        <v>s'entendre</v>
      </c>
      <c r="K104" s="1373" t="str">
        <f t="shared" si="44"/>
        <v>GWU</v>
      </c>
      <c r="L104" s="1098" t="str">
        <f t="shared" si="45"/>
        <v>s'accorder</v>
      </c>
      <c r="M104" s="1379" t="str">
        <f t="shared" si="46"/>
        <v>/rwb</v>
      </c>
      <c r="N104" s="1380" t="str">
        <f t="shared" si="32"/>
        <v>ne pas diriger</v>
      </c>
      <c r="O104" s="1379" t="str">
        <f t="shared" si="47"/>
        <v>/rw</v>
      </c>
      <c r="P104" s="1381" t="str">
        <f t="shared" si="33"/>
        <v>être sa propre cause</v>
      </c>
      <c r="Q104" s="1379" t="str">
        <f t="shared" si="48"/>
        <v>/br</v>
      </c>
      <c r="R104" s="1381" t="str">
        <f t="shared" si="34"/>
        <v>réfréner ses envies</v>
      </c>
      <c r="S104" s="1379" t="str">
        <f t="shared" si="49"/>
        <v>/r</v>
      </c>
      <c r="T104" s="1381" t="str">
        <f t="shared" si="50"/>
        <v>se raisonner</v>
      </c>
      <c r="U104" s="8" t="s">
        <v>5</v>
      </c>
      <c r="V104" s="8" t="s">
        <v>3</v>
      </c>
      <c r="W104" s="8" t="s">
        <v>0</v>
      </c>
      <c r="X104" s="8" t="s">
        <v>2</v>
      </c>
      <c r="Y104" s="8" t="s">
        <v>4</v>
      </c>
      <c r="Z104" s="211">
        <v>42984</v>
      </c>
      <c r="AA104" s="248">
        <f t="shared" ca="1" si="35"/>
        <v>763</v>
      </c>
      <c r="AB104" s="272" t="str">
        <f t="shared" si="53"/>
        <v>GUWBR</v>
      </c>
    </row>
    <row r="105" spans="1:28" x14ac:dyDescent="0.2">
      <c r="A105" s="671" t="str">
        <f t="shared" si="51"/>
        <v>GUWRB</v>
      </c>
      <c r="B105" s="4" t="str">
        <f t="shared" si="52"/>
        <v>vert, bleu, blanc, rouge, noir</v>
      </c>
      <c r="C105" s="89" t="str">
        <f t="shared" si="37"/>
        <v>s'adapter, s'entendre  ;  marginaliser, réfréner ses envies</v>
      </c>
      <c r="D105" s="16" t="str">
        <f t="shared" si="38"/>
        <v>apprécier, s'accorder  ;  ne pas diriger, cohabiter</v>
      </c>
      <c r="E105" s="1373" t="str">
        <f t="shared" si="39"/>
        <v>G</v>
      </c>
      <c r="F105" s="1098" t="str">
        <f t="shared" si="40"/>
        <v>apprécier</v>
      </c>
      <c r="G105" s="1373" t="str">
        <f t="shared" si="41"/>
        <v>GU</v>
      </c>
      <c r="H105" s="1099" t="str">
        <f t="shared" si="42"/>
        <v>s'adapter</v>
      </c>
      <c r="I105" s="1373" t="str">
        <f t="shared" si="43"/>
        <v>GW</v>
      </c>
      <c r="J105" s="1099" t="str">
        <f t="shared" si="31"/>
        <v>s'entendre</v>
      </c>
      <c r="K105" s="1373" t="str">
        <f t="shared" si="44"/>
        <v>GWU</v>
      </c>
      <c r="L105" s="1098" t="str">
        <f t="shared" si="45"/>
        <v>s'accorder</v>
      </c>
      <c r="M105" s="1379" t="str">
        <f t="shared" si="46"/>
        <v>/rwb</v>
      </c>
      <c r="N105" s="1380" t="str">
        <f t="shared" si="32"/>
        <v>ne pas diriger</v>
      </c>
      <c r="O105" s="1379" t="str">
        <f t="shared" si="47"/>
        <v>/wb</v>
      </c>
      <c r="P105" s="1381" t="str">
        <f t="shared" si="33"/>
        <v>marginaliser</v>
      </c>
      <c r="Q105" s="1379" t="str">
        <f t="shared" si="48"/>
        <v>/br</v>
      </c>
      <c r="R105" s="1381" t="str">
        <f t="shared" si="34"/>
        <v>réfréner ses envies</v>
      </c>
      <c r="S105" s="1379" t="str">
        <f t="shared" si="49"/>
        <v>/b</v>
      </c>
      <c r="T105" s="1381" t="str">
        <f t="shared" si="50"/>
        <v>cohabiter</v>
      </c>
      <c r="U105" s="8" t="s">
        <v>5</v>
      </c>
      <c r="V105" s="8" t="s">
        <v>3</v>
      </c>
      <c r="W105" s="8" t="s">
        <v>0</v>
      </c>
      <c r="X105" s="8" t="s">
        <v>4</v>
      </c>
      <c r="Y105" s="8" t="s">
        <v>2</v>
      </c>
      <c r="Z105" s="211">
        <v>42984</v>
      </c>
      <c r="AA105" s="248">
        <f t="shared" ca="1" si="35"/>
        <v>763</v>
      </c>
      <c r="AB105" s="272" t="str">
        <f t="shared" si="53"/>
        <v>GUWRB</v>
      </c>
    </row>
    <row r="106" spans="1:28" x14ac:dyDescent="0.2">
      <c r="A106" s="671" t="str">
        <f t="shared" si="51"/>
        <v>GUBWR</v>
      </c>
      <c r="B106" s="4" t="str">
        <f t="shared" si="52"/>
        <v>vert, bleu, noir, blanc, rouge</v>
      </c>
      <c r="C106" s="89" t="str">
        <f t="shared" si="37"/>
        <v>s'adapter, prospérer  ;  réfréner ses envies, être sa propre cause</v>
      </c>
      <c r="D106" s="16" t="str">
        <f t="shared" si="38"/>
        <v>apprécier, maîtriser  ;  ne pas diriger, se raisonner</v>
      </c>
      <c r="E106" s="1373" t="str">
        <f t="shared" si="39"/>
        <v>G</v>
      </c>
      <c r="F106" s="1098" t="str">
        <f t="shared" si="40"/>
        <v>apprécier</v>
      </c>
      <c r="G106" s="1373" t="str">
        <f t="shared" si="41"/>
        <v>GU</v>
      </c>
      <c r="H106" s="1099" t="str">
        <f t="shared" si="42"/>
        <v>s'adapter</v>
      </c>
      <c r="I106" s="1373" t="str">
        <f t="shared" si="43"/>
        <v>BG</v>
      </c>
      <c r="J106" s="1099" t="str">
        <f t="shared" si="31"/>
        <v>prospérer</v>
      </c>
      <c r="K106" s="1373" t="str">
        <f t="shared" si="44"/>
        <v>BGU</v>
      </c>
      <c r="L106" s="1098" t="str">
        <f t="shared" si="45"/>
        <v>maîtriser</v>
      </c>
      <c r="M106" s="1379" t="str">
        <f t="shared" si="46"/>
        <v>/rwb</v>
      </c>
      <c r="N106" s="1380" t="str">
        <f t="shared" si="32"/>
        <v>ne pas diriger</v>
      </c>
      <c r="O106" s="1379" t="str">
        <f t="shared" si="47"/>
        <v>/br</v>
      </c>
      <c r="P106" s="1381" t="str">
        <f t="shared" si="33"/>
        <v>réfréner ses envies</v>
      </c>
      <c r="Q106" s="1379" t="str">
        <f t="shared" si="48"/>
        <v>/rw</v>
      </c>
      <c r="R106" s="1381" t="str">
        <f t="shared" si="34"/>
        <v>être sa propre cause</v>
      </c>
      <c r="S106" s="1379" t="str">
        <f t="shared" si="49"/>
        <v>/r</v>
      </c>
      <c r="T106" s="1381" t="str">
        <f t="shared" si="50"/>
        <v>se raisonner</v>
      </c>
      <c r="U106" s="8" t="s">
        <v>5</v>
      </c>
      <c r="V106" s="8" t="s">
        <v>3</v>
      </c>
      <c r="W106" s="8" t="s">
        <v>2</v>
      </c>
      <c r="X106" s="8" t="s">
        <v>0</v>
      </c>
      <c r="Y106" s="8" t="s">
        <v>4</v>
      </c>
      <c r="Z106" s="211">
        <v>42984</v>
      </c>
      <c r="AA106" s="248">
        <f t="shared" ca="1" si="35"/>
        <v>763</v>
      </c>
      <c r="AB106" s="272" t="str">
        <f t="shared" si="53"/>
        <v>GUBWR</v>
      </c>
    </row>
    <row r="107" spans="1:28" x14ac:dyDescent="0.2">
      <c r="A107" s="671" t="str">
        <f t="shared" si="51"/>
        <v>GUBRW</v>
      </c>
      <c r="B107" s="4" t="str">
        <f t="shared" si="52"/>
        <v>vert, bleu, noir, rouge, blanc</v>
      </c>
      <c r="C107" s="89" t="str">
        <f t="shared" si="37"/>
        <v>s'adapter, prospérer  ;  marginaliser, être sa propre cause</v>
      </c>
      <c r="D107" s="16" t="str">
        <f t="shared" si="38"/>
        <v>apprécier, maîtriser  ;  ne pas diriger, vagabonder</v>
      </c>
      <c r="E107" s="1373" t="str">
        <f t="shared" si="39"/>
        <v>G</v>
      </c>
      <c r="F107" s="1098" t="str">
        <f t="shared" si="40"/>
        <v>apprécier</v>
      </c>
      <c r="G107" s="1373" t="str">
        <f t="shared" si="41"/>
        <v>GU</v>
      </c>
      <c r="H107" s="1099" t="str">
        <f t="shared" si="42"/>
        <v>s'adapter</v>
      </c>
      <c r="I107" s="1373" t="str">
        <f t="shared" si="43"/>
        <v>BG</v>
      </c>
      <c r="J107" s="1099" t="str">
        <f t="shared" si="31"/>
        <v>prospérer</v>
      </c>
      <c r="K107" s="1373" t="str">
        <f t="shared" si="44"/>
        <v>BGU</v>
      </c>
      <c r="L107" s="1098" t="str">
        <f t="shared" si="45"/>
        <v>maîtriser</v>
      </c>
      <c r="M107" s="1379" t="str">
        <f t="shared" si="46"/>
        <v>/rwb</v>
      </c>
      <c r="N107" s="1380" t="str">
        <f t="shared" si="32"/>
        <v>ne pas diriger</v>
      </c>
      <c r="O107" s="1379" t="str">
        <f t="shared" si="47"/>
        <v>/wb</v>
      </c>
      <c r="P107" s="1381" t="str">
        <f t="shared" si="33"/>
        <v>marginaliser</v>
      </c>
      <c r="Q107" s="1379" t="str">
        <f t="shared" si="48"/>
        <v>/rw</v>
      </c>
      <c r="R107" s="1381" t="str">
        <f t="shared" si="34"/>
        <v>être sa propre cause</v>
      </c>
      <c r="S107" s="1379" t="str">
        <f t="shared" si="49"/>
        <v>/w</v>
      </c>
      <c r="T107" s="1381" t="str">
        <f t="shared" si="50"/>
        <v>vagabonder</v>
      </c>
      <c r="U107" s="8" t="s">
        <v>5</v>
      </c>
      <c r="V107" s="8" t="s">
        <v>3</v>
      </c>
      <c r="W107" s="8" t="s">
        <v>2</v>
      </c>
      <c r="X107" s="8" t="s">
        <v>4</v>
      </c>
      <c r="Y107" s="8" t="s">
        <v>0</v>
      </c>
      <c r="Z107" s="211">
        <v>42984</v>
      </c>
      <c r="AA107" s="248">
        <f t="shared" ca="1" si="35"/>
        <v>763</v>
      </c>
      <c r="AB107" s="272" t="str">
        <f t="shared" si="53"/>
        <v>GUBRW</v>
      </c>
    </row>
    <row r="108" spans="1:28" x14ac:dyDescent="0.2">
      <c r="A108" s="671" t="str">
        <f t="shared" si="51"/>
        <v>GURWB</v>
      </c>
      <c r="B108" s="4" t="str">
        <f t="shared" si="52"/>
        <v>vert, bleu, rouge, blanc, noir</v>
      </c>
      <c r="C108" s="89" t="str">
        <f t="shared" si="37"/>
        <v>s'adapter, agir  ;  réfréner ses envies, marginaliser</v>
      </c>
      <c r="D108" s="16" t="str">
        <f t="shared" si="38"/>
        <v>apprécier, s'aventurer  ;  ne pas diriger, cohabiter</v>
      </c>
      <c r="E108" s="1373" t="str">
        <f t="shared" si="39"/>
        <v>G</v>
      </c>
      <c r="F108" s="1098" t="str">
        <f t="shared" si="40"/>
        <v>apprécier</v>
      </c>
      <c r="G108" s="1373" t="str">
        <f t="shared" si="41"/>
        <v>GU</v>
      </c>
      <c r="H108" s="1099" t="str">
        <f t="shared" si="42"/>
        <v>s'adapter</v>
      </c>
      <c r="I108" s="1373" t="str">
        <f t="shared" si="43"/>
        <v>RG</v>
      </c>
      <c r="J108" s="1099" t="str">
        <f t="shared" si="31"/>
        <v>agir</v>
      </c>
      <c r="K108" s="1373" t="str">
        <f t="shared" si="44"/>
        <v>GUR</v>
      </c>
      <c r="L108" s="1098" t="str">
        <f t="shared" si="45"/>
        <v>s'aventurer</v>
      </c>
      <c r="M108" s="1379" t="str">
        <f t="shared" si="46"/>
        <v>/rwb</v>
      </c>
      <c r="N108" s="1380" t="str">
        <f t="shared" si="32"/>
        <v>ne pas diriger</v>
      </c>
      <c r="O108" s="1379" t="str">
        <f t="shared" si="47"/>
        <v>/br</v>
      </c>
      <c r="P108" s="1381" t="str">
        <f t="shared" si="33"/>
        <v>réfréner ses envies</v>
      </c>
      <c r="Q108" s="1379" t="str">
        <f t="shared" si="48"/>
        <v>/wb</v>
      </c>
      <c r="R108" s="1381" t="str">
        <f t="shared" si="34"/>
        <v>marginaliser</v>
      </c>
      <c r="S108" s="1379" t="str">
        <f t="shared" si="49"/>
        <v>/b</v>
      </c>
      <c r="T108" s="1381" t="str">
        <f t="shared" si="50"/>
        <v>cohabiter</v>
      </c>
      <c r="U108" s="8" t="s">
        <v>5</v>
      </c>
      <c r="V108" s="8" t="s">
        <v>3</v>
      </c>
      <c r="W108" s="8" t="s">
        <v>4</v>
      </c>
      <c r="X108" s="8" t="s">
        <v>0</v>
      </c>
      <c r="Y108" s="8" t="s">
        <v>2</v>
      </c>
      <c r="Z108" s="211">
        <v>42984</v>
      </c>
      <c r="AA108" s="248">
        <f t="shared" ca="1" si="35"/>
        <v>763</v>
      </c>
      <c r="AB108" s="272" t="str">
        <f t="shared" si="53"/>
        <v>GURWB</v>
      </c>
    </row>
    <row r="109" spans="1:28" s="145" customFormat="1" x14ac:dyDescent="0.2">
      <c r="A109" s="672" t="str">
        <f t="shared" si="51"/>
        <v>GURBW</v>
      </c>
      <c r="B109" s="12" t="str">
        <f t="shared" si="52"/>
        <v>vert, bleu, rouge, noir, blanc</v>
      </c>
      <c r="C109" s="80" t="str">
        <f t="shared" si="37"/>
        <v>s'adapter, agir  ;  être sa propre cause, marginaliser</v>
      </c>
      <c r="D109" s="22" t="str">
        <f t="shared" si="38"/>
        <v>apprécier, s'aventurer  ;  ne pas diriger, vagabonder</v>
      </c>
      <c r="E109" s="1374" t="str">
        <f t="shared" si="39"/>
        <v>G</v>
      </c>
      <c r="F109" s="1375" t="str">
        <f t="shared" si="40"/>
        <v>apprécier</v>
      </c>
      <c r="G109" s="1374" t="str">
        <f t="shared" si="41"/>
        <v>GU</v>
      </c>
      <c r="H109" s="1100" t="str">
        <f t="shared" si="42"/>
        <v>s'adapter</v>
      </c>
      <c r="I109" s="1374" t="str">
        <f t="shared" si="43"/>
        <v>RG</v>
      </c>
      <c r="J109" s="1100" t="str">
        <f t="shared" si="31"/>
        <v>agir</v>
      </c>
      <c r="K109" s="1374" t="str">
        <f t="shared" si="44"/>
        <v>GUR</v>
      </c>
      <c r="L109" s="1375" t="str">
        <f t="shared" si="45"/>
        <v>s'aventurer</v>
      </c>
      <c r="M109" s="1382" t="str">
        <f t="shared" si="46"/>
        <v>/rwb</v>
      </c>
      <c r="N109" s="1383" t="str">
        <f t="shared" si="32"/>
        <v>ne pas diriger</v>
      </c>
      <c r="O109" s="1382" t="str">
        <f t="shared" si="47"/>
        <v>/rw</v>
      </c>
      <c r="P109" s="1384" t="str">
        <f t="shared" si="33"/>
        <v>être sa propre cause</v>
      </c>
      <c r="Q109" s="1382" t="str">
        <f t="shared" si="48"/>
        <v>/wb</v>
      </c>
      <c r="R109" s="1384" t="str">
        <f t="shared" si="34"/>
        <v>marginaliser</v>
      </c>
      <c r="S109" s="1382" t="str">
        <f t="shared" si="49"/>
        <v>/w</v>
      </c>
      <c r="T109" s="1384" t="str">
        <f t="shared" si="50"/>
        <v>vagabonder</v>
      </c>
      <c r="U109" s="17" t="s">
        <v>5</v>
      </c>
      <c r="V109" s="17" t="s">
        <v>3</v>
      </c>
      <c r="W109" s="17" t="s">
        <v>4</v>
      </c>
      <c r="X109" s="17" t="s">
        <v>2</v>
      </c>
      <c r="Y109" s="17" t="s">
        <v>0</v>
      </c>
      <c r="Z109" s="212">
        <v>42984</v>
      </c>
      <c r="AA109" s="249">
        <f t="shared" ca="1" si="35"/>
        <v>763</v>
      </c>
      <c r="AB109" s="273" t="str">
        <f t="shared" si="53"/>
        <v>GURBW</v>
      </c>
    </row>
    <row r="110" spans="1:28" x14ac:dyDescent="0.2">
      <c r="A110" s="671" t="str">
        <f t="shared" si="51"/>
        <v>GBWUR</v>
      </c>
      <c r="B110" s="4" t="str">
        <f t="shared" si="52"/>
        <v>vert, noir, blanc, bleu, rouge</v>
      </c>
      <c r="C110" s="89" t="str">
        <f t="shared" si="37"/>
        <v>prospérer, s'entendre  ;  être sa propre cause, appliquer les recettes</v>
      </c>
      <c r="D110" s="16" t="str">
        <f t="shared" si="38"/>
        <v>apprécier, s'intégrer  ;  ne pas améliorer, se raisonner</v>
      </c>
      <c r="E110" s="1373" t="str">
        <f t="shared" si="39"/>
        <v>G</v>
      </c>
      <c r="F110" s="1098" t="str">
        <f t="shared" si="40"/>
        <v>apprécier</v>
      </c>
      <c r="G110" s="1373" t="str">
        <f t="shared" si="41"/>
        <v>BG</v>
      </c>
      <c r="H110" s="1099" t="str">
        <f t="shared" si="42"/>
        <v>prospérer</v>
      </c>
      <c r="I110" s="1373" t="str">
        <f t="shared" si="43"/>
        <v>GW</v>
      </c>
      <c r="J110" s="1099" t="str">
        <f t="shared" si="31"/>
        <v>s'entendre</v>
      </c>
      <c r="K110" s="1373" t="str">
        <f t="shared" si="44"/>
        <v>WBG</v>
      </c>
      <c r="L110" s="1098" t="str">
        <f t="shared" si="45"/>
        <v>s'intégrer</v>
      </c>
      <c r="M110" s="1379" t="str">
        <f t="shared" si="46"/>
        <v>/urw</v>
      </c>
      <c r="N110" s="1380" t="str">
        <f t="shared" si="32"/>
        <v>ne pas améliorer</v>
      </c>
      <c r="O110" s="1379" t="str">
        <f t="shared" si="47"/>
        <v>/rw</v>
      </c>
      <c r="P110" s="1381" t="str">
        <f t="shared" si="33"/>
        <v>être sa propre cause</v>
      </c>
      <c r="Q110" s="1379" t="str">
        <f t="shared" si="48"/>
        <v>/ur</v>
      </c>
      <c r="R110" s="1381" t="str">
        <f t="shared" si="34"/>
        <v>appliquer les recettes</v>
      </c>
      <c r="S110" s="1379" t="str">
        <f t="shared" si="49"/>
        <v>/r</v>
      </c>
      <c r="T110" s="1381" t="str">
        <f t="shared" si="50"/>
        <v>se raisonner</v>
      </c>
      <c r="U110" s="8" t="s">
        <v>5</v>
      </c>
      <c r="V110" s="8" t="s">
        <v>2</v>
      </c>
      <c r="W110" s="8" t="s">
        <v>0</v>
      </c>
      <c r="X110" s="8" t="s">
        <v>3</v>
      </c>
      <c r="Y110" s="8" t="s">
        <v>4</v>
      </c>
      <c r="Z110" s="211">
        <v>42984</v>
      </c>
      <c r="AA110" s="248">
        <f t="shared" ca="1" si="35"/>
        <v>763</v>
      </c>
      <c r="AB110" s="272" t="str">
        <f t="shared" si="53"/>
        <v>GBWUR</v>
      </c>
    </row>
    <row r="111" spans="1:28" x14ac:dyDescent="0.2">
      <c r="A111" s="671" t="str">
        <f t="shared" si="51"/>
        <v>GBWRU</v>
      </c>
      <c r="B111" s="4" t="str">
        <f t="shared" si="52"/>
        <v>vert, noir, blanc, rouge, bleu</v>
      </c>
      <c r="C111" s="89" t="str">
        <f t="shared" si="37"/>
        <v>prospérer, s'entendre  ;  improviser, appliquer les recettes</v>
      </c>
      <c r="D111" s="16" t="str">
        <f t="shared" si="38"/>
        <v>apprécier, s'intégrer  ;  ne pas améliorer, être</v>
      </c>
      <c r="E111" s="1373" t="str">
        <f t="shared" si="39"/>
        <v>G</v>
      </c>
      <c r="F111" s="1098" t="str">
        <f t="shared" si="40"/>
        <v>apprécier</v>
      </c>
      <c r="G111" s="1373" t="str">
        <f t="shared" si="41"/>
        <v>BG</v>
      </c>
      <c r="H111" s="1099" t="str">
        <f t="shared" si="42"/>
        <v>prospérer</v>
      </c>
      <c r="I111" s="1373" t="str">
        <f t="shared" si="43"/>
        <v>GW</v>
      </c>
      <c r="J111" s="1099" t="str">
        <f t="shared" si="31"/>
        <v>s'entendre</v>
      </c>
      <c r="K111" s="1373" t="str">
        <f t="shared" si="44"/>
        <v>WBG</v>
      </c>
      <c r="L111" s="1098" t="str">
        <f t="shared" si="45"/>
        <v>s'intégrer</v>
      </c>
      <c r="M111" s="1379" t="str">
        <f t="shared" si="46"/>
        <v>/urw</v>
      </c>
      <c r="N111" s="1380" t="str">
        <f t="shared" si="32"/>
        <v>ne pas améliorer</v>
      </c>
      <c r="O111" s="1379" t="str">
        <f t="shared" si="47"/>
        <v>/wu</v>
      </c>
      <c r="P111" s="1381" t="str">
        <f t="shared" si="33"/>
        <v>improviser</v>
      </c>
      <c r="Q111" s="1379" t="str">
        <f t="shared" si="48"/>
        <v>/ur</v>
      </c>
      <c r="R111" s="1381" t="str">
        <f t="shared" si="34"/>
        <v>appliquer les recettes</v>
      </c>
      <c r="S111" s="1379" t="str">
        <f t="shared" si="49"/>
        <v>/u</v>
      </c>
      <c r="T111" s="1381" t="str">
        <f t="shared" si="50"/>
        <v>être</v>
      </c>
      <c r="U111" s="8" t="s">
        <v>5</v>
      </c>
      <c r="V111" s="8" t="s">
        <v>2</v>
      </c>
      <c r="W111" s="8" t="s">
        <v>0</v>
      </c>
      <c r="X111" s="8" t="s">
        <v>4</v>
      </c>
      <c r="Y111" s="8" t="s">
        <v>3</v>
      </c>
      <c r="Z111" s="211">
        <v>42984</v>
      </c>
      <c r="AA111" s="248">
        <f t="shared" ca="1" si="35"/>
        <v>763</v>
      </c>
      <c r="AB111" s="272" t="str">
        <f t="shared" si="53"/>
        <v>GBWRU</v>
      </c>
    </row>
    <row r="112" spans="1:28" x14ac:dyDescent="0.2">
      <c r="A112" s="671" t="str">
        <f t="shared" si="51"/>
        <v>GBUWR</v>
      </c>
      <c r="B112" s="4" t="str">
        <f t="shared" si="52"/>
        <v>vert, noir, bleu, blanc, rouge</v>
      </c>
      <c r="C112" s="89" t="str">
        <f t="shared" si="37"/>
        <v>prospérer, s'adapter  ;  appliquer les recettes, être sa propre cause</v>
      </c>
      <c r="D112" s="16" t="str">
        <f t="shared" si="38"/>
        <v>apprécier, maîtriser  ;  ne pas améliorer, se raisonner</v>
      </c>
      <c r="E112" s="1373" t="str">
        <f t="shared" si="39"/>
        <v>G</v>
      </c>
      <c r="F112" s="1098" t="str">
        <f t="shared" si="40"/>
        <v>apprécier</v>
      </c>
      <c r="G112" s="1373" t="str">
        <f t="shared" si="41"/>
        <v>BG</v>
      </c>
      <c r="H112" s="1099" t="str">
        <f t="shared" si="42"/>
        <v>prospérer</v>
      </c>
      <c r="I112" s="1373" t="str">
        <f t="shared" si="43"/>
        <v>GU</v>
      </c>
      <c r="J112" s="1099" t="str">
        <f t="shared" si="31"/>
        <v>s'adapter</v>
      </c>
      <c r="K112" s="1373" t="str">
        <f t="shared" si="44"/>
        <v>BGU</v>
      </c>
      <c r="L112" s="1098" t="str">
        <f t="shared" si="45"/>
        <v>maîtriser</v>
      </c>
      <c r="M112" s="1379" t="str">
        <f t="shared" si="46"/>
        <v>/urw</v>
      </c>
      <c r="N112" s="1380" t="str">
        <f t="shared" si="32"/>
        <v>ne pas améliorer</v>
      </c>
      <c r="O112" s="1379" t="str">
        <f t="shared" si="47"/>
        <v>/ur</v>
      </c>
      <c r="P112" s="1381" t="str">
        <f t="shared" si="33"/>
        <v>appliquer les recettes</v>
      </c>
      <c r="Q112" s="1379" t="str">
        <f t="shared" si="48"/>
        <v>/rw</v>
      </c>
      <c r="R112" s="1381" t="str">
        <f t="shared" si="34"/>
        <v>être sa propre cause</v>
      </c>
      <c r="S112" s="1379" t="str">
        <f t="shared" si="49"/>
        <v>/r</v>
      </c>
      <c r="T112" s="1381" t="str">
        <f t="shared" si="50"/>
        <v>se raisonner</v>
      </c>
      <c r="U112" s="8" t="s">
        <v>5</v>
      </c>
      <c r="V112" s="8" t="s">
        <v>2</v>
      </c>
      <c r="W112" s="8" t="s">
        <v>3</v>
      </c>
      <c r="X112" s="8" t="s">
        <v>0</v>
      </c>
      <c r="Y112" s="8" t="s">
        <v>4</v>
      </c>
      <c r="Z112" s="211">
        <v>42984</v>
      </c>
      <c r="AA112" s="248">
        <f t="shared" ca="1" si="35"/>
        <v>763</v>
      </c>
      <c r="AB112" s="272" t="str">
        <f t="shared" si="53"/>
        <v>GBUWR</v>
      </c>
    </row>
    <row r="113" spans="1:28" x14ac:dyDescent="0.2">
      <c r="A113" s="671" t="str">
        <f t="shared" si="51"/>
        <v>GBURW</v>
      </c>
      <c r="B113" s="4" t="str">
        <f t="shared" si="52"/>
        <v>vert, noir, bleu, rouge, blanc</v>
      </c>
      <c r="C113" s="89" t="str">
        <f t="shared" si="37"/>
        <v>prospérer, s'adapter  ;  improviser, être sa propre cause</v>
      </c>
      <c r="D113" s="16" t="str">
        <f t="shared" si="38"/>
        <v>apprécier, maîtriser  ;  ne pas améliorer, vagabonder</v>
      </c>
      <c r="E113" s="1373" t="str">
        <f t="shared" si="39"/>
        <v>G</v>
      </c>
      <c r="F113" s="1098" t="str">
        <f t="shared" si="40"/>
        <v>apprécier</v>
      </c>
      <c r="G113" s="1373" t="str">
        <f t="shared" si="41"/>
        <v>BG</v>
      </c>
      <c r="H113" s="1099" t="str">
        <f t="shared" si="42"/>
        <v>prospérer</v>
      </c>
      <c r="I113" s="1373" t="str">
        <f t="shared" si="43"/>
        <v>GU</v>
      </c>
      <c r="J113" s="1099" t="str">
        <f t="shared" si="31"/>
        <v>s'adapter</v>
      </c>
      <c r="K113" s="1373" t="str">
        <f t="shared" si="44"/>
        <v>BGU</v>
      </c>
      <c r="L113" s="1098" t="str">
        <f t="shared" si="45"/>
        <v>maîtriser</v>
      </c>
      <c r="M113" s="1379" t="str">
        <f t="shared" si="46"/>
        <v>/urw</v>
      </c>
      <c r="N113" s="1380" t="str">
        <f t="shared" si="32"/>
        <v>ne pas améliorer</v>
      </c>
      <c r="O113" s="1379" t="str">
        <f t="shared" si="47"/>
        <v>/wu</v>
      </c>
      <c r="P113" s="1381" t="str">
        <f t="shared" si="33"/>
        <v>improviser</v>
      </c>
      <c r="Q113" s="1379" t="str">
        <f t="shared" si="48"/>
        <v>/rw</v>
      </c>
      <c r="R113" s="1381" t="str">
        <f t="shared" si="34"/>
        <v>être sa propre cause</v>
      </c>
      <c r="S113" s="1379" t="str">
        <f t="shared" si="49"/>
        <v>/w</v>
      </c>
      <c r="T113" s="1381" t="str">
        <f t="shared" si="50"/>
        <v>vagabonder</v>
      </c>
      <c r="U113" s="8" t="s">
        <v>5</v>
      </c>
      <c r="V113" s="8" t="s">
        <v>2</v>
      </c>
      <c r="W113" s="8" t="s">
        <v>3</v>
      </c>
      <c r="X113" s="8" t="s">
        <v>4</v>
      </c>
      <c r="Y113" s="8" t="s">
        <v>0</v>
      </c>
      <c r="Z113" s="211">
        <v>42984</v>
      </c>
      <c r="AA113" s="248">
        <f t="shared" ca="1" si="35"/>
        <v>763</v>
      </c>
      <c r="AB113" s="272" t="str">
        <f t="shared" si="53"/>
        <v>GBURW</v>
      </c>
    </row>
    <row r="114" spans="1:28" x14ac:dyDescent="0.2">
      <c r="A114" s="671" t="str">
        <f t="shared" si="51"/>
        <v>GBRWU</v>
      </c>
      <c r="B114" s="4" t="str">
        <f t="shared" si="52"/>
        <v>vert, noir, rouge, blanc, bleu</v>
      </c>
      <c r="C114" s="89" t="str">
        <f t="shared" si="37"/>
        <v>prospérer, agir  ;  appliquer les recettes, improviser</v>
      </c>
      <c r="D114" s="16" t="str">
        <f t="shared" si="38"/>
        <v>apprécier, conquérir  ;  ne pas améliorer, être</v>
      </c>
      <c r="E114" s="1373" t="str">
        <f t="shared" si="39"/>
        <v>G</v>
      </c>
      <c r="F114" s="1098" t="str">
        <f t="shared" si="40"/>
        <v>apprécier</v>
      </c>
      <c r="G114" s="1373" t="str">
        <f t="shared" si="41"/>
        <v>BG</v>
      </c>
      <c r="H114" s="1099" t="str">
        <f t="shared" si="42"/>
        <v>prospérer</v>
      </c>
      <c r="I114" s="1373" t="str">
        <f t="shared" si="43"/>
        <v>RG</v>
      </c>
      <c r="J114" s="1099" t="str">
        <f t="shared" si="31"/>
        <v>agir</v>
      </c>
      <c r="K114" s="1373" t="str">
        <f t="shared" si="44"/>
        <v>BRG</v>
      </c>
      <c r="L114" s="1098" t="str">
        <f t="shared" si="45"/>
        <v>conquérir</v>
      </c>
      <c r="M114" s="1379" t="str">
        <f t="shared" si="46"/>
        <v>/urw</v>
      </c>
      <c r="N114" s="1380" t="str">
        <f t="shared" si="32"/>
        <v>ne pas améliorer</v>
      </c>
      <c r="O114" s="1379" t="str">
        <f t="shared" si="47"/>
        <v>/ur</v>
      </c>
      <c r="P114" s="1381" t="str">
        <f t="shared" si="33"/>
        <v>appliquer les recettes</v>
      </c>
      <c r="Q114" s="1379" t="str">
        <f t="shared" si="48"/>
        <v>/wu</v>
      </c>
      <c r="R114" s="1381" t="str">
        <f t="shared" si="34"/>
        <v>improviser</v>
      </c>
      <c r="S114" s="1379" t="str">
        <f t="shared" si="49"/>
        <v>/u</v>
      </c>
      <c r="T114" s="1381" t="str">
        <f t="shared" si="50"/>
        <v>être</v>
      </c>
      <c r="U114" s="8" t="s">
        <v>5</v>
      </c>
      <c r="V114" s="8" t="s">
        <v>2</v>
      </c>
      <c r="W114" s="8" t="s">
        <v>4</v>
      </c>
      <c r="X114" s="8" t="s">
        <v>0</v>
      </c>
      <c r="Y114" s="8" t="s">
        <v>3</v>
      </c>
      <c r="Z114" s="211">
        <v>42984</v>
      </c>
      <c r="AA114" s="248">
        <f t="shared" ca="1" si="35"/>
        <v>763</v>
      </c>
      <c r="AB114" s="272" t="str">
        <f t="shared" si="53"/>
        <v>GBRWU</v>
      </c>
    </row>
    <row r="115" spans="1:28" s="145" customFormat="1" x14ac:dyDescent="0.2">
      <c r="A115" s="672" t="str">
        <f t="shared" si="51"/>
        <v>GBRUW</v>
      </c>
      <c r="B115" s="12" t="str">
        <f t="shared" si="52"/>
        <v>vert, noir, rouge, bleu, blanc</v>
      </c>
      <c r="C115" s="80" t="str">
        <f t="shared" si="37"/>
        <v>prospérer, agir  ;  être sa propre cause, improviser</v>
      </c>
      <c r="D115" s="22" t="str">
        <f t="shared" si="38"/>
        <v>apprécier, conquérir  ;  ne pas améliorer, vagabonder</v>
      </c>
      <c r="E115" s="1374" t="str">
        <f t="shared" si="39"/>
        <v>G</v>
      </c>
      <c r="F115" s="1375" t="str">
        <f t="shared" si="40"/>
        <v>apprécier</v>
      </c>
      <c r="G115" s="1374" t="str">
        <f t="shared" si="41"/>
        <v>BG</v>
      </c>
      <c r="H115" s="1100" t="str">
        <f t="shared" si="42"/>
        <v>prospérer</v>
      </c>
      <c r="I115" s="1374" t="str">
        <f t="shared" si="43"/>
        <v>RG</v>
      </c>
      <c r="J115" s="1100" t="str">
        <f t="shared" si="31"/>
        <v>agir</v>
      </c>
      <c r="K115" s="1374" t="str">
        <f t="shared" si="44"/>
        <v>BRG</v>
      </c>
      <c r="L115" s="1375" t="str">
        <f t="shared" si="45"/>
        <v>conquérir</v>
      </c>
      <c r="M115" s="1382" t="str">
        <f t="shared" si="46"/>
        <v>/urw</v>
      </c>
      <c r="N115" s="1383" t="str">
        <f t="shared" si="32"/>
        <v>ne pas améliorer</v>
      </c>
      <c r="O115" s="1382" t="str">
        <f t="shared" si="47"/>
        <v>/rw</v>
      </c>
      <c r="P115" s="1384" t="str">
        <f t="shared" si="33"/>
        <v>être sa propre cause</v>
      </c>
      <c r="Q115" s="1382" t="str">
        <f t="shared" si="48"/>
        <v>/wu</v>
      </c>
      <c r="R115" s="1384" t="str">
        <f t="shared" si="34"/>
        <v>improviser</v>
      </c>
      <c r="S115" s="1382" t="str">
        <f t="shared" si="49"/>
        <v>/w</v>
      </c>
      <c r="T115" s="1384" t="str">
        <f t="shared" si="50"/>
        <v>vagabonder</v>
      </c>
      <c r="U115" s="17" t="s">
        <v>5</v>
      </c>
      <c r="V115" s="17" t="s">
        <v>2</v>
      </c>
      <c r="W115" s="17" t="s">
        <v>4</v>
      </c>
      <c r="X115" s="17" t="s">
        <v>3</v>
      </c>
      <c r="Y115" s="17" t="s">
        <v>0</v>
      </c>
      <c r="Z115" s="212">
        <v>42984</v>
      </c>
      <c r="AA115" s="249">
        <f t="shared" ca="1" si="35"/>
        <v>763</v>
      </c>
      <c r="AB115" s="273" t="str">
        <f t="shared" si="53"/>
        <v>GBRUW</v>
      </c>
    </row>
    <row r="116" spans="1:28" x14ac:dyDescent="0.2">
      <c r="A116" s="671" t="str">
        <f t="shared" si="51"/>
        <v>GRWUB</v>
      </c>
      <c r="B116" s="4" t="str">
        <f t="shared" si="52"/>
        <v>vert, rouge, blanc, bleu, noir</v>
      </c>
      <c r="C116" s="89" t="str">
        <f t="shared" si="37"/>
        <v>agir, s'entendre  ;  marginaliser, vivre dans la candeur</v>
      </c>
      <c r="D116" s="16" t="str">
        <f t="shared" si="38"/>
        <v>apprécier, participer  ;  ne pas administrer, cohabiter</v>
      </c>
      <c r="E116" s="1373" t="str">
        <f t="shared" si="39"/>
        <v>G</v>
      </c>
      <c r="F116" s="1098" t="str">
        <f t="shared" si="40"/>
        <v>apprécier</v>
      </c>
      <c r="G116" s="1373" t="str">
        <f t="shared" si="41"/>
        <v>RG</v>
      </c>
      <c r="H116" s="1099" t="str">
        <f t="shared" si="42"/>
        <v>agir</v>
      </c>
      <c r="I116" s="1373" t="str">
        <f t="shared" si="43"/>
        <v>GW</v>
      </c>
      <c r="J116" s="1099" t="str">
        <f t="shared" si="31"/>
        <v>s'entendre</v>
      </c>
      <c r="K116" s="1373" t="str">
        <f t="shared" si="44"/>
        <v>RGW</v>
      </c>
      <c r="L116" s="1098" t="str">
        <f t="shared" si="45"/>
        <v>participer</v>
      </c>
      <c r="M116" s="1379" t="str">
        <f t="shared" si="46"/>
        <v>/wub</v>
      </c>
      <c r="N116" s="1380" t="str">
        <f t="shared" si="32"/>
        <v>ne pas administrer</v>
      </c>
      <c r="O116" s="1379" t="str">
        <f t="shared" si="47"/>
        <v>/wb</v>
      </c>
      <c r="P116" s="1381" t="str">
        <f t="shared" si="33"/>
        <v>marginaliser</v>
      </c>
      <c r="Q116" s="1379" t="str">
        <f t="shared" si="48"/>
        <v>/ub</v>
      </c>
      <c r="R116" s="1381" t="str">
        <f t="shared" si="34"/>
        <v>vivre dans la candeur</v>
      </c>
      <c r="S116" s="1379" t="str">
        <f t="shared" si="49"/>
        <v>/b</v>
      </c>
      <c r="T116" s="1381" t="str">
        <f t="shared" si="50"/>
        <v>cohabiter</v>
      </c>
      <c r="U116" s="8" t="s">
        <v>5</v>
      </c>
      <c r="V116" s="8" t="s">
        <v>4</v>
      </c>
      <c r="W116" s="8" t="s">
        <v>0</v>
      </c>
      <c r="X116" s="8" t="s">
        <v>3</v>
      </c>
      <c r="Y116" s="8" t="s">
        <v>2</v>
      </c>
      <c r="Z116" s="211">
        <v>42984</v>
      </c>
      <c r="AA116" s="248">
        <f t="shared" ca="1" si="35"/>
        <v>763</v>
      </c>
      <c r="AB116" s="272" t="str">
        <f t="shared" si="53"/>
        <v>GRWUB</v>
      </c>
    </row>
    <row r="117" spans="1:28" x14ac:dyDescent="0.2">
      <c r="A117" s="671" t="str">
        <f t="shared" si="51"/>
        <v>GRWBU</v>
      </c>
      <c r="B117" s="4" t="str">
        <f t="shared" si="52"/>
        <v>vert, rouge, blanc, noir, bleu</v>
      </c>
      <c r="C117" s="89" t="str">
        <f t="shared" si="37"/>
        <v>agir, s'entendre  ;  improviser, vivre dans la candeur</v>
      </c>
      <c r="D117" s="16" t="str">
        <f t="shared" si="38"/>
        <v>apprécier, participer  ;  ne pas administrer, être</v>
      </c>
      <c r="E117" s="1373" t="str">
        <f t="shared" si="39"/>
        <v>G</v>
      </c>
      <c r="F117" s="1098" t="str">
        <f t="shared" si="40"/>
        <v>apprécier</v>
      </c>
      <c r="G117" s="1373" t="str">
        <f t="shared" si="41"/>
        <v>RG</v>
      </c>
      <c r="H117" s="1099" t="str">
        <f t="shared" si="42"/>
        <v>agir</v>
      </c>
      <c r="I117" s="1373" t="str">
        <f t="shared" si="43"/>
        <v>GW</v>
      </c>
      <c r="J117" s="1099" t="str">
        <f t="shared" si="31"/>
        <v>s'entendre</v>
      </c>
      <c r="K117" s="1373" t="str">
        <f t="shared" si="44"/>
        <v>RGW</v>
      </c>
      <c r="L117" s="1098" t="str">
        <f t="shared" si="45"/>
        <v>participer</v>
      </c>
      <c r="M117" s="1379" t="str">
        <f t="shared" si="46"/>
        <v>/wub</v>
      </c>
      <c r="N117" s="1380" t="str">
        <f t="shared" si="32"/>
        <v>ne pas administrer</v>
      </c>
      <c r="O117" s="1379" t="str">
        <f t="shared" si="47"/>
        <v>/wu</v>
      </c>
      <c r="P117" s="1381" t="str">
        <f t="shared" si="33"/>
        <v>improviser</v>
      </c>
      <c r="Q117" s="1379" t="str">
        <f t="shared" si="48"/>
        <v>/ub</v>
      </c>
      <c r="R117" s="1381" t="str">
        <f t="shared" si="34"/>
        <v>vivre dans la candeur</v>
      </c>
      <c r="S117" s="1379" t="str">
        <f t="shared" si="49"/>
        <v>/u</v>
      </c>
      <c r="T117" s="1381" t="str">
        <f t="shared" si="50"/>
        <v>être</v>
      </c>
      <c r="U117" s="8" t="s">
        <v>5</v>
      </c>
      <c r="V117" s="8" t="s">
        <v>4</v>
      </c>
      <c r="W117" s="8" t="s">
        <v>0</v>
      </c>
      <c r="X117" s="8" t="s">
        <v>2</v>
      </c>
      <c r="Y117" s="8" t="s">
        <v>3</v>
      </c>
      <c r="Z117" s="211">
        <v>42984</v>
      </c>
      <c r="AA117" s="248">
        <f t="shared" ca="1" si="35"/>
        <v>763</v>
      </c>
      <c r="AB117" s="272" t="str">
        <f t="shared" si="53"/>
        <v>GRWBU</v>
      </c>
    </row>
    <row r="118" spans="1:28" x14ac:dyDescent="0.2">
      <c r="A118" s="671" t="str">
        <f t="shared" si="51"/>
        <v>GRUWB</v>
      </c>
      <c r="B118" s="4" t="str">
        <f t="shared" si="52"/>
        <v>vert, rouge, bleu, blanc, noir</v>
      </c>
      <c r="C118" s="89" t="str">
        <f t="shared" si="37"/>
        <v>agir, s'adapter  ;  vivre dans la candeur, marginaliser</v>
      </c>
      <c r="D118" s="16" t="str">
        <f t="shared" si="38"/>
        <v>apprécier, s'aventurer  ;  ne pas administrer, cohabiter</v>
      </c>
      <c r="E118" s="1373" t="str">
        <f t="shared" si="39"/>
        <v>G</v>
      </c>
      <c r="F118" s="1098" t="str">
        <f t="shared" si="40"/>
        <v>apprécier</v>
      </c>
      <c r="G118" s="1373" t="str">
        <f t="shared" si="41"/>
        <v>RG</v>
      </c>
      <c r="H118" s="1099" t="str">
        <f t="shared" si="42"/>
        <v>agir</v>
      </c>
      <c r="I118" s="1373" t="str">
        <f t="shared" si="43"/>
        <v>GU</v>
      </c>
      <c r="J118" s="1099" t="str">
        <f t="shared" si="31"/>
        <v>s'adapter</v>
      </c>
      <c r="K118" s="1373" t="str">
        <f t="shared" si="44"/>
        <v>GUR</v>
      </c>
      <c r="L118" s="1098" t="str">
        <f t="shared" si="45"/>
        <v>s'aventurer</v>
      </c>
      <c r="M118" s="1379" t="str">
        <f t="shared" si="46"/>
        <v>/wub</v>
      </c>
      <c r="N118" s="1380" t="str">
        <f t="shared" si="32"/>
        <v>ne pas administrer</v>
      </c>
      <c r="O118" s="1379" t="str">
        <f t="shared" si="47"/>
        <v>/ub</v>
      </c>
      <c r="P118" s="1381" t="str">
        <f t="shared" si="33"/>
        <v>vivre dans la candeur</v>
      </c>
      <c r="Q118" s="1379" t="str">
        <f t="shared" si="48"/>
        <v>/wb</v>
      </c>
      <c r="R118" s="1381" t="str">
        <f t="shared" si="34"/>
        <v>marginaliser</v>
      </c>
      <c r="S118" s="1379" t="str">
        <f t="shared" si="49"/>
        <v>/b</v>
      </c>
      <c r="T118" s="1381" t="str">
        <f t="shared" si="50"/>
        <v>cohabiter</v>
      </c>
      <c r="U118" s="8" t="s">
        <v>5</v>
      </c>
      <c r="V118" s="8" t="s">
        <v>4</v>
      </c>
      <c r="W118" s="8" t="s">
        <v>3</v>
      </c>
      <c r="X118" s="8" t="s">
        <v>0</v>
      </c>
      <c r="Y118" s="8" t="s">
        <v>2</v>
      </c>
      <c r="Z118" s="211">
        <v>42984</v>
      </c>
      <c r="AA118" s="248">
        <f t="shared" ca="1" si="35"/>
        <v>763</v>
      </c>
      <c r="AB118" s="272" t="str">
        <f t="shared" si="53"/>
        <v>GRUWB</v>
      </c>
    </row>
    <row r="119" spans="1:28" x14ac:dyDescent="0.2">
      <c r="A119" s="671" t="str">
        <f t="shared" si="51"/>
        <v>GRUBW</v>
      </c>
      <c r="B119" s="4" t="str">
        <f t="shared" si="52"/>
        <v>vert, rouge, bleu, noir, blanc</v>
      </c>
      <c r="C119" s="89" t="str">
        <f t="shared" si="37"/>
        <v>agir, s'adapter  ;  improviser, marginaliser</v>
      </c>
      <c r="D119" s="16" t="str">
        <f t="shared" si="38"/>
        <v>apprécier, s'aventurer  ;  ne pas administrer, vagabonder</v>
      </c>
      <c r="E119" s="1373" t="str">
        <f t="shared" si="39"/>
        <v>G</v>
      </c>
      <c r="F119" s="1098" t="str">
        <f t="shared" si="40"/>
        <v>apprécier</v>
      </c>
      <c r="G119" s="1373" t="str">
        <f t="shared" si="41"/>
        <v>RG</v>
      </c>
      <c r="H119" s="1099" t="str">
        <f t="shared" si="42"/>
        <v>agir</v>
      </c>
      <c r="I119" s="1373" t="str">
        <f t="shared" si="43"/>
        <v>GU</v>
      </c>
      <c r="J119" s="1099" t="str">
        <f t="shared" si="31"/>
        <v>s'adapter</v>
      </c>
      <c r="K119" s="1373" t="str">
        <f t="shared" si="44"/>
        <v>GUR</v>
      </c>
      <c r="L119" s="1098" t="str">
        <f t="shared" si="45"/>
        <v>s'aventurer</v>
      </c>
      <c r="M119" s="1379" t="str">
        <f t="shared" si="46"/>
        <v>/wub</v>
      </c>
      <c r="N119" s="1380" t="str">
        <f t="shared" si="32"/>
        <v>ne pas administrer</v>
      </c>
      <c r="O119" s="1379" t="str">
        <f t="shared" si="47"/>
        <v>/wu</v>
      </c>
      <c r="P119" s="1381" t="str">
        <f t="shared" si="33"/>
        <v>improviser</v>
      </c>
      <c r="Q119" s="1379" t="str">
        <f t="shared" si="48"/>
        <v>/wb</v>
      </c>
      <c r="R119" s="1381" t="str">
        <f t="shared" si="34"/>
        <v>marginaliser</v>
      </c>
      <c r="S119" s="1379" t="str">
        <f t="shared" si="49"/>
        <v>/w</v>
      </c>
      <c r="T119" s="1381" t="str">
        <f t="shared" si="50"/>
        <v>vagabonder</v>
      </c>
      <c r="U119" s="8" t="s">
        <v>5</v>
      </c>
      <c r="V119" s="8" t="s">
        <v>4</v>
      </c>
      <c r="W119" s="8" t="s">
        <v>3</v>
      </c>
      <c r="X119" s="8" t="s">
        <v>2</v>
      </c>
      <c r="Y119" s="8" t="s">
        <v>0</v>
      </c>
      <c r="Z119" s="211">
        <v>42984</v>
      </c>
      <c r="AA119" s="248">
        <f t="shared" ca="1" si="35"/>
        <v>763</v>
      </c>
      <c r="AB119" s="272" t="str">
        <f t="shared" si="53"/>
        <v>GRUBW</v>
      </c>
    </row>
    <row r="120" spans="1:28" x14ac:dyDescent="0.2">
      <c r="A120" s="671" t="str">
        <f t="shared" si="51"/>
        <v>GRBWU</v>
      </c>
      <c r="B120" s="4" t="str">
        <f t="shared" si="52"/>
        <v>vert, rouge, noir, blanc, bleu</v>
      </c>
      <c r="C120" s="89" t="str">
        <f t="shared" si="37"/>
        <v>agir, prospérer  ;  vivre dans la candeur, improviser</v>
      </c>
      <c r="D120" s="16" t="str">
        <f t="shared" si="38"/>
        <v>apprécier, conquérir  ;  ne pas administrer, être</v>
      </c>
      <c r="E120" s="1373" t="str">
        <f t="shared" si="39"/>
        <v>G</v>
      </c>
      <c r="F120" s="1098" t="str">
        <f t="shared" si="40"/>
        <v>apprécier</v>
      </c>
      <c r="G120" s="1373" t="str">
        <f t="shared" si="41"/>
        <v>RG</v>
      </c>
      <c r="H120" s="1099" t="str">
        <f t="shared" si="42"/>
        <v>agir</v>
      </c>
      <c r="I120" s="1373" t="str">
        <f t="shared" si="43"/>
        <v>BG</v>
      </c>
      <c r="J120" s="1099" t="str">
        <f t="shared" si="31"/>
        <v>prospérer</v>
      </c>
      <c r="K120" s="1373" t="str">
        <f t="shared" si="44"/>
        <v>BRG</v>
      </c>
      <c r="L120" s="1098" t="str">
        <f t="shared" si="45"/>
        <v>conquérir</v>
      </c>
      <c r="M120" s="1379" t="str">
        <f t="shared" si="46"/>
        <v>/wub</v>
      </c>
      <c r="N120" s="1380" t="str">
        <f t="shared" si="32"/>
        <v>ne pas administrer</v>
      </c>
      <c r="O120" s="1379" t="str">
        <f t="shared" si="47"/>
        <v>/ub</v>
      </c>
      <c r="P120" s="1381" t="str">
        <f t="shared" si="33"/>
        <v>vivre dans la candeur</v>
      </c>
      <c r="Q120" s="1379" t="str">
        <f t="shared" si="48"/>
        <v>/wu</v>
      </c>
      <c r="R120" s="1381" t="str">
        <f t="shared" si="34"/>
        <v>improviser</v>
      </c>
      <c r="S120" s="1379" t="str">
        <f t="shared" si="49"/>
        <v>/u</v>
      </c>
      <c r="T120" s="1381" t="str">
        <f t="shared" si="50"/>
        <v>être</v>
      </c>
      <c r="U120" s="8" t="s">
        <v>5</v>
      </c>
      <c r="V120" s="8" t="s">
        <v>4</v>
      </c>
      <c r="W120" s="8" t="s">
        <v>2</v>
      </c>
      <c r="X120" s="8" t="s">
        <v>0</v>
      </c>
      <c r="Y120" s="8" t="s">
        <v>3</v>
      </c>
      <c r="Z120" s="211">
        <v>42984</v>
      </c>
      <c r="AA120" s="248">
        <f t="shared" ca="1" si="35"/>
        <v>763</v>
      </c>
      <c r="AB120" s="272" t="str">
        <f t="shared" si="53"/>
        <v>GRBWU</v>
      </c>
    </row>
    <row r="121" spans="1:28" s="145" customFormat="1" x14ac:dyDescent="0.2">
      <c r="A121" s="672" t="str">
        <f t="shared" si="51"/>
        <v>GRBUW</v>
      </c>
      <c r="B121" s="12" t="str">
        <f t="shared" si="52"/>
        <v>vert, rouge, noir, bleu, blanc</v>
      </c>
      <c r="C121" s="80" t="str">
        <f t="shared" si="37"/>
        <v>agir, prospérer  ;  marginaliser, improviser</v>
      </c>
      <c r="D121" s="22" t="str">
        <f t="shared" si="38"/>
        <v>apprécier, conquérir  ;  ne pas administrer, vagabonder</v>
      </c>
      <c r="E121" s="1374" t="str">
        <f t="shared" si="39"/>
        <v>G</v>
      </c>
      <c r="F121" s="1375" t="str">
        <f t="shared" si="40"/>
        <v>apprécier</v>
      </c>
      <c r="G121" s="1374" t="str">
        <f t="shared" si="41"/>
        <v>RG</v>
      </c>
      <c r="H121" s="1100" t="str">
        <f t="shared" si="42"/>
        <v>agir</v>
      </c>
      <c r="I121" s="1374" t="str">
        <f t="shared" si="43"/>
        <v>BG</v>
      </c>
      <c r="J121" s="1100" t="str">
        <f t="shared" si="31"/>
        <v>prospérer</v>
      </c>
      <c r="K121" s="1374" t="str">
        <f t="shared" si="44"/>
        <v>BRG</v>
      </c>
      <c r="L121" s="1375" t="str">
        <f t="shared" si="45"/>
        <v>conquérir</v>
      </c>
      <c r="M121" s="1382" t="str">
        <f t="shared" si="46"/>
        <v>/wub</v>
      </c>
      <c r="N121" s="1383" t="str">
        <f t="shared" si="32"/>
        <v>ne pas administrer</v>
      </c>
      <c r="O121" s="1382" t="str">
        <f t="shared" si="47"/>
        <v>/wb</v>
      </c>
      <c r="P121" s="1384" t="str">
        <f t="shared" si="33"/>
        <v>marginaliser</v>
      </c>
      <c r="Q121" s="1382" t="str">
        <f t="shared" si="48"/>
        <v>/wu</v>
      </c>
      <c r="R121" s="1384" t="str">
        <f t="shared" si="34"/>
        <v>improviser</v>
      </c>
      <c r="S121" s="1382" t="str">
        <f t="shared" si="49"/>
        <v>/w</v>
      </c>
      <c r="T121" s="1384" t="str">
        <f t="shared" si="50"/>
        <v>vagabonder</v>
      </c>
      <c r="U121" s="17" t="s">
        <v>5</v>
      </c>
      <c r="V121" s="17" t="s">
        <v>4</v>
      </c>
      <c r="W121" s="17" t="s">
        <v>2</v>
      </c>
      <c r="X121" s="17" t="s">
        <v>3</v>
      </c>
      <c r="Y121" s="17" t="s">
        <v>0</v>
      </c>
      <c r="Z121" s="212">
        <v>42984</v>
      </c>
      <c r="AA121" s="249">
        <f t="shared" ca="1" si="35"/>
        <v>763</v>
      </c>
      <c r="AB121" s="273" t="str">
        <f t="shared" si="53"/>
        <v>GRBUW</v>
      </c>
    </row>
    <row r="122" spans="1:28" hidden="1" x14ac:dyDescent="0.2"/>
    <row r="123" spans="1:28" hidden="1" x14ac:dyDescent="0.2"/>
    <row r="124" spans="1:28" hidden="1" x14ac:dyDescent="0.2"/>
    <row r="125" spans="1:28" hidden="1" x14ac:dyDescent="0.2"/>
    <row r="126" spans="1:28" hidden="1" x14ac:dyDescent="0.2"/>
    <row r="127" spans="1:28" hidden="1" x14ac:dyDescent="0.2"/>
    <row r="128" spans="1: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00FF00"/>
  </sheetPr>
  <dimension ref="A1:XEZ363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11.28515625" style="1090" customWidth="1"/>
    <col min="2" max="2" width="20.140625" hidden="1" customWidth="1"/>
    <col min="3" max="3" width="42" bestFit="1" customWidth="1"/>
    <col min="4" max="4" width="75.5703125" bestFit="1" customWidth="1"/>
    <col min="5" max="5" width="7.7109375" style="104" hidden="1" customWidth="1"/>
    <col min="6" max="6" width="38.42578125" hidden="1" customWidth="1"/>
    <col min="7" max="7" width="7.5703125" style="126" hidden="1" customWidth="1"/>
    <col min="8" max="8" width="42.140625" style="127" hidden="1" customWidth="1"/>
    <col min="9" max="9" width="7.5703125" style="100" hidden="1" customWidth="1"/>
    <col min="10" max="10" width="37" hidden="1" customWidth="1"/>
    <col min="11" max="11" width="5" hidden="1" customWidth="1"/>
    <col min="12" max="12" width="5.5703125" hidden="1" customWidth="1"/>
    <col min="13" max="17" width="3" hidden="1" customWidth="1"/>
    <col min="18" max="20" width="7.5703125" hidden="1" customWidth="1"/>
    <col min="21" max="21" width="9" bestFit="1" customWidth="1"/>
    <col min="22" max="22" width="5" style="142" bestFit="1" customWidth="1"/>
    <col min="23" max="23" width="7.85546875" style="271" bestFit="1" customWidth="1"/>
    <col min="24" max="25" width="7.85546875" style="271" customWidth="1"/>
    <col min="26" max="26" width="6" style="11" bestFit="1" customWidth="1"/>
    <col min="27" max="29" width="4.7109375" style="11" customWidth="1"/>
    <col min="30" max="30" width="4.7109375" style="252" customWidth="1"/>
    <col min="31" max="40" width="4.7109375" style="26" customWidth="1"/>
    <col min="41" max="16384" width="11.5703125" hidden="1"/>
  </cols>
  <sheetData>
    <row r="1" spans="1:16380" s="145" customFormat="1" x14ac:dyDescent="0.2">
      <c r="A1" s="1085" t="s">
        <v>149</v>
      </c>
      <c r="B1" s="42" t="s">
        <v>150</v>
      </c>
      <c r="C1" s="43" t="s">
        <v>151</v>
      </c>
      <c r="D1" s="43" t="s">
        <v>152</v>
      </c>
      <c r="E1" s="1081" t="s">
        <v>81</v>
      </c>
      <c r="F1" s="1081" t="s">
        <v>83</v>
      </c>
      <c r="G1" s="1082" t="s">
        <v>220</v>
      </c>
      <c r="H1" s="1082" t="s">
        <v>222</v>
      </c>
      <c r="I1" s="42" t="s">
        <v>221</v>
      </c>
      <c r="J1" s="42" t="s">
        <v>223</v>
      </c>
      <c r="K1" s="983" t="s">
        <v>107</v>
      </c>
      <c r="L1" s="44" t="s">
        <v>108</v>
      </c>
      <c r="M1" s="45" t="s">
        <v>26</v>
      </c>
      <c r="N1" s="45" t="s">
        <v>27</v>
      </c>
      <c r="O1" s="45" t="s">
        <v>28</v>
      </c>
      <c r="P1" s="45" t="s">
        <v>30</v>
      </c>
      <c r="Q1" s="45" t="s">
        <v>31</v>
      </c>
      <c r="R1" s="45" t="s">
        <v>153</v>
      </c>
      <c r="S1" s="45" t="s">
        <v>154</v>
      </c>
      <c r="T1" s="45" t="s">
        <v>155</v>
      </c>
      <c r="U1" s="982"/>
      <c r="V1" s="976">
        <f ca="1">AVERAGE(V2:V363)</f>
        <v>763</v>
      </c>
      <c r="W1" s="1083" t="s">
        <v>149</v>
      </c>
      <c r="X1" s="1083" t="s">
        <v>216</v>
      </c>
      <c r="Y1" s="1083" t="s">
        <v>424</v>
      </c>
      <c r="Z1" s="45" t="s">
        <v>0</v>
      </c>
      <c r="AA1" s="45" t="s">
        <v>3</v>
      </c>
      <c r="AB1" s="45" t="s">
        <v>2</v>
      </c>
      <c r="AC1" s="45" t="s">
        <v>4</v>
      </c>
      <c r="AD1" s="1003" t="s">
        <v>5</v>
      </c>
      <c r="AE1" s="1084" t="s">
        <v>6</v>
      </c>
      <c r="AF1" s="1084" t="s">
        <v>11</v>
      </c>
      <c r="AG1" s="1084" t="s">
        <v>7</v>
      </c>
      <c r="AH1" s="1084" t="s">
        <v>12</v>
      </c>
      <c r="AI1" s="1084" t="s">
        <v>8</v>
      </c>
      <c r="AJ1" s="1084" t="s">
        <v>13</v>
      </c>
      <c r="AK1" s="1084" t="s">
        <v>9</v>
      </c>
      <c r="AL1" s="1084" t="s">
        <v>14</v>
      </c>
      <c r="AM1" s="1084" t="s">
        <v>10</v>
      </c>
      <c r="AN1" s="1084" t="s">
        <v>15</v>
      </c>
    </row>
    <row r="2" spans="1:16380" x14ac:dyDescent="0.2">
      <c r="A2" s="1086" t="str">
        <f>W2</f>
        <v>W UB RG</v>
      </c>
      <c r="B2" s="4" t="str">
        <f t="shared" ref="B2:B33" si="0">VLOOKUP(M2,_Lib1,2,FALSE) &amp; ", " &amp;VLOOKUP(N2,_Lib1,2,FALSE) &amp; "-" &amp; VLOOKUP(O2,_Lib1,2,FALSE)&amp; ", " &amp; VLOOKUP(P2,_Lib1,2,FALSE) &amp; "-" &amp; VLOOKUP(Q2,_Lib1,2,FALSE)</f>
        <v>blanc, bleu-noir, rouge-vert</v>
      </c>
      <c r="C2" s="89" t="str">
        <f t="shared" ref="C2:C33" si="1">VLOOKUP(X2,LibProfils,4,FALSE)&amp;" (et "&amp;VLOOKUP(Y2,LibProfils,4,FALSE)&amp;")"</f>
        <v>servir l'organisation (et apporter de l'ordre au monde)</v>
      </c>
      <c r="D2" s="16" t="str">
        <f t="shared" ref="D2:D33" si="2">VLOOKUP(X2,LibProfils,5,FALSE)&amp;" (et "&amp;VLOOKUP(Y2,LibProfils,5,FALSE)&amp;")"</f>
        <v>être de ceux garantissent les processus (et rendre l'organisation efficace)</v>
      </c>
      <c r="E2" s="128" t="str">
        <f t="shared" ref="E2:E33" si="3">usrCode(M2&amp;N2&amp;"/"&amp;Q2)</f>
        <v>WU/g</v>
      </c>
      <c r="F2" s="29" t="str">
        <f t="shared" ref="F2:F33" si="4">VLOOKUP(E2,LibProfils,5,FALSE)</f>
        <v>rendre l'organisation efficace</v>
      </c>
      <c r="G2" s="122" t="str">
        <f t="shared" ref="G2:G33" si="5">usrCode(M2&amp;N2)&amp;"."&amp;LOWER(O2)</f>
        <v>WU.b</v>
      </c>
      <c r="H2" s="123" t="str">
        <f t="shared" ref="H2:H33" si="6">VLOOKUP(G2,LibProfils,5,FALSE)</f>
        <v>garantir le bon ordre du monde</v>
      </c>
      <c r="I2" s="120" t="str">
        <f t="shared" ref="I2:I33" si="7">M2&amp;"."&amp;LOWER(usrCode(N2&amp;O2))</f>
        <v>W.ub</v>
      </c>
      <c r="J2" s="4" t="str">
        <f t="shared" ref="J2:J65" si="8">VLOOKUP(I2,LibProfils,5,FALSE)</f>
        <v>être de ceux garantissent les processus</v>
      </c>
      <c r="K2" s="90" t="str">
        <f>Q2&amp;","&amp;P2</f>
        <v>G,R</v>
      </c>
      <c r="L2" s="92" t="str">
        <f>Q2&amp;","&amp;P2&amp;","&amp;O2</f>
        <v>G,R,B</v>
      </c>
      <c r="M2" s="8" t="s">
        <v>0</v>
      </c>
      <c r="N2" s="6" t="s">
        <v>3</v>
      </c>
      <c r="O2" s="6" t="s">
        <v>2</v>
      </c>
      <c r="P2" s="6" t="s">
        <v>4</v>
      </c>
      <c r="Q2" s="6" t="s">
        <v>5</v>
      </c>
      <c r="R2" s="6">
        <v>1</v>
      </c>
      <c r="S2" s="6">
        <v>2</v>
      </c>
      <c r="T2" s="6">
        <v>2</v>
      </c>
      <c r="U2" s="211">
        <v>42984</v>
      </c>
      <c r="V2" s="248">
        <f t="shared" ref="V2:V65" ca="1" si="9">TODAY()-U2</f>
        <v>763</v>
      </c>
      <c r="W2" s="272" t="str">
        <f>M2&amp;" "&amp;N2&amp;O2&amp;" "&amp;P2&amp;Q2</f>
        <v>W UB RG</v>
      </c>
      <c r="X2" s="272" t="str">
        <f>I2</f>
        <v>W.ub</v>
      </c>
      <c r="Y2" s="272" t="str">
        <f>usrCode(M2&amp;N2&amp;"/"&amp;Q2)</f>
        <v>WU/g</v>
      </c>
      <c r="Z2" s="11">
        <f>INDEX('poids profils xyz'!$H$15:$H$19,SEARCH(Z$1,$M2&amp;$N2&amp;$O2&amp;$P2&amp;$Q2))</f>
        <v>86</v>
      </c>
      <c r="AA2" s="11">
        <f>INDEX('poids profils xyz'!$H$15:$H$19,SEARCH(AA$1,$M2&amp;$N2&amp;$O2&amp;$P2&amp;$Q2))</f>
        <v>63</v>
      </c>
      <c r="AB2" s="11">
        <f>INDEX('poids profils xyz'!$H$15:$H$19,SEARCH(AB$1,$M2&amp;$N2&amp;$O2&amp;$P2&amp;$Q2))</f>
        <v>52</v>
      </c>
      <c r="AC2" s="11">
        <f>INDEX('poids profils xyz'!$H$15:$H$19,SEARCH(AC$1,$M2&amp;$N2&amp;$O2&amp;$P2&amp;$Q2))</f>
        <v>30</v>
      </c>
      <c r="AD2" s="252">
        <f>INDEX('poids profils xyz'!$H$15:$H$19,SEARCH(AD$1,$M2&amp;$N2&amp;$O2&amp;$P2&amp;$Q2))</f>
        <v>20</v>
      </c>
      <c r="AE2" s="26">
        <f>AVERAGE(Z2,AA2)</f>
        <v>74.5</v>
      </c>
      <c r="AF2" s="26">
        <f>AVERAGE(Z2,AB2)</f>
        <v>69</v>
      </c>
      <c r="AG2" s="26">
        <f>AVERAGE(AA2,AB2)</f>
        <v>57.5</v>
      </c>
      <c r="AH2" s="26">
        <f>AVERAGE(AA2,AC2)</f>
        <v>46.5</v>
      </c>
      <c r="AI2" s="26">
        <f>AVERAGE(AB2,AC2)</f>
        <v>41</v>
      </c>
      <c r="AJ2" s="26">
        <f>AVERAGE(AB2,AD2)</f>
        <v>36</v>
      </c>
      <c r="AK2" s="26">
        <f>AVERAGE(AC2,AD2)</f>
        <v>25</v>
      </c>
      <c r="AL2" s="26">
        <f>AVERAGE(AC2,Z2)</f>
        <v>58</v>
      </c>
      <c r="AM2" s="26">
        <f>AVERAGE(AD2,Z2)</f>
        <v>53</v>
      </c>
      <c r="AN2" s="26">
        <f>AVERAGE(AD2,AA2)</f>
        <v>41.5</v>
      </c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  <c r="AMA2" s="11"/>
      <c r="AMB2" s="11"/>
      <c r="AMC2" s="11"/>
      <c r="AMD2" s="11"/>
      <c r="AME2" s="11"/>
      <c r="AMF2" s="11"/>
      <c r="AMG2" s="11"/>
      <c r="AMH2" s="11"/>
      <c r="AMI2" s="11"/>
      <c r="AMJ2" s="11"/>
      <c r="AMK2" s="11"/>
      <c r="AML2" s="11"/>
      <c r="AMM2" s="11"/>
      <c r="AMN2" s="11"/>
      <c r="AMO2" s="11"/>
      <c r="AMP2" s="11"/>
      <c r="AMQ2" s="11"/>
      <c r="AMR2" s="11"/>
      <c r="AMS2" s="11"/>
      <c r="AMT2" s="11"/>
      <c r="AMU2" s="11"/>
      <c r="AMV2" s="11"/>
      <c r="AMW2" s="11"/>
      <c r="AMX2" s="11"/>
      <c r="AMY2" s="11"/>
      <c r="AMZ2" s="11"/>
      <c r="ANA2" s="11"/>
      <c r="ANB2" s="11"/>
      <c r="ANC2" s="11"/>
      <c r="AND2" s="11"/>
      <c r="ANE2" s="11"/>
      <c r="ANF2" s="11"/>
      <c r="ANG2" s="11"/>
      <c r="ANH2" s="11"/>
      <c r="ANI2" s="11"/>
      <c r="ANJ2" s="11"/>
      <c r="ANK2" s="11"/>
      <c r="ANL2" s="11"/>
      <c r="ANM2" s="11"/>
      <c r="ANN2" s="11"/>
      <c r="ANO2" s="11"/>
      <c r="ANP2" s="11"/>
      <c r="ANQ2" s="11"/>
      <c r="ANR2" s="11"/>
      <c r="ANS2" s="11"/>
      <c r="ANT2" s="11"/>
      <c r="ANU2" s="11"/>
      <c r="ANV2" s="11"/>
      <c r="ANW2" s="11"/>
      <c r="ANX2" s="11"/>
      <c r="ANY2" s="11"/>
      <c r="ANZ2" s="11"/>
      <c r="AOA2" s="11"/>
      <c r="AOB2" s="11"/>
      <c r="AOC2" s="11"/>
      <c r="AOD2" s="11"/>
      <c r="AOE2" s="11"/>
      <c r="AOF2" s="11"/>
      <c r="AOG2" s="11"/>
      <c r="AOH2" s="11"/>
      <c r="AOI2" s="11"/>
      <c r="AOJ2" s="11"/>
      <c r="AOK2" s="11"/>
      <c r="AOL2" s="11"/>
      <c r="AOM2" s="11"/>
      <c r="AON2" s="11"/>
      <c r="AOO2" s="11"/>
      <c r="AOP2" s="11"/>
      <c r="AOQ2" s="11"/>
      <c r="AOR2" s="11"/>
      <c r="AOS2" s="11"/>
      <c r="AOT2" s="11"/>
      <c r="AOU2" s="11"/>
      <c r="AOV2" s="11"/>
      <c r="AOW2" s="11"/>
      <c r="AOX2" s="11"/>
      <c r="AOY2" s="11"/>
      <c r="AOZ2" s="11"/>
      <c r="APA2" s="11"/>
      <c r="APB2" s="11"/>
      <c r="APC2" s="11"/>
      <c r="APD2" s="11"/>
      <c r="APE2" s="11"/>
      <c r="APF2" s="11"/>
      <c r="APG2" s="11"/>
      <c r="APH2" s="11"/>
      <c r="API2" s="11"/>
      <c r="APJ2" s="11"/>
      <c r="APK2" s="11"/>
      <c r="APL2" s="11"/>
      <c r="APM2" s="11"/>
      <c r="APN2" s="11"/>
      <c r="APO2" s="11"/>
      <c r="APP2" s="11"/>
      <c r="APQ2" s="11"/>
      <c r="APR2" s="11"/>
      <c r="APS2" s="11"/>
      <c r="APT2" s="11"/>
      <c r="APU2" s="11"/>
      <c r="APV2" s="11"/>
      <c r="APW2" s="11"/>
      <c r="APX2" s="11"/>
      <c r="APY2" s="11"/>
      <c r="APZ2" s="11"/>
      <c r="AQA2" s="11"/>
      <c r="AQB2" s="11"/>
      <c r="AQC2" s="11"/>
      <c r="AQD2" s="11"/>
      <c r="AQE2" s="11"/>
      <c r="AQF2" s="11"/>
      <c r="AQG2" s="11"/>
      <c r="AQH2" s="11"/>
      <c r="AQI2" s="11"/>
      <c r="AQJ2" s="11"/>
      <c r="AQK2" s="11"/>
      <c r="AQL2" s="11"/>
      <c r="AQM2" s="11"/>
      <c r="AQN2" s="11"/>
      <c r="AQO2" s="11"/>
      <c r="AQP2" s="11"/>
      <c r="AQQ2" s="11"/>
      <c r="AQR2" s="11"/>
      <c r="AQS2" s="11"/>
      <c r="AQT2" s="11"/>
      <c r="AQU2" s="11"/>
      <c r="AQV2" s="11"/>
      <c r="AQW2" s="11"/>
      <c r="AQX2" s="11"/>
      <c r="AQY2" s="11"/>
      <c r="AQZ2" s="11"/>
      <c r="ARA2" s="11"/>
      <c r="ARB2" s="11"/>
      <c r="ARC2" s="11"/>
      <c r="ARD2" s="11"/>
      <c r="ARE2" s="11"/>
      <c r="ARF2" s="11"/>
      <c r="ARG2" s="11"/>
      <c r="ARH2" s="11"/>
      <c r="ARI2" s="11"/>
      <c r="ARJ2" s="11"/>
      <c r="ARK2" s="11"/>
      <c r="ARL2" s="11"/>
      <c r="ARM2" s="11"/>
      <c r="ARN2" s="11"/>
      <c r="ARO2" s="11"/>
      <c r="ARP2" s="11"/>
      <c r="ARQ2" s="11"/>
      <c r="ARR2" s="11"/>
      <c r="ARS2" s="11"/>
      <c r="ART2" s="11"/>
      <c r="ARU2" s="11"/>
      <c r="ARV2" s="11"/>
      <c r="ARW2" s="11"/>
      <c r="ARX2" s="11"/>
      <c r="ARY2" s="11"/>
      <c r="ARZ2" s="11"/>
      <c r="ASA2" s="11"/>
      <c r="ASB2" s="11"/>
      <c r="ASC2" s="11"/>
      <c r="ASD2" s="11"/>
      <c r="ASE2" s="11"/>
      <c r="ASF2" s="11"/>
      <c r="ASG2" s="11"/>
      <c r="ASH2" s="11"/>
      <c r="ASI2" s="11"/>
      <c r="ASJ2" s="11"/>
      <c r="ASK2" s="11"/>
      <c r="ASL2" s="11"/>
      <c r="ASM2" s="11"/>
      <c r="ASN2" s="11"/>
      <c r="ASO2" s="11"/>
      <c r="ASP2" s="11"/>
      <c r="ASQ2" s="11"/>
      <c r="ASR2" s="11"/>
      <c r="ASS2" s="11"/>
      <c r="AST2" s="11"/>
      <c r="ASU2" s="11"/>
      <c r="ASV2" s="11"/>
      <c r="ASW2" s="11"/>
      <c r="ASX2" s="11"/>
      <c r="ASY2" s="11"/>
      <c r="ASZ2" s="11"/>
      <c r="ATA2" s="11"/>
      <c r="ATB2" s="11"/>
      <c r="ATC2" s="11"/>
      <c r="ATD2" s="11"/>
      <c r="ATE2" s="11"/>
      <c r="ATF2" s="11"/>
      <c r="ATG2" s="11"/>
      <c r="ATH2" s="11"/>
      <c r="ATI2" s="11"/>
      <c r="ATJ2" s="11"/>
      <c r="ATK2" s="11"/>
      <c r="ATL2" s="11"/>
      <c r="ATM2" s="11"/>
      <c r="ATN2" s="11"/>
      <c r="ATO2" s="11"/>
      <c r="ATP2" s="11"/>
      <c r="ATQ2" s="11"/>
      <c r="ATR2" s="11"/>
      <c r="ATS2" s="11"/>
      <c r="ATT2" s="11"/>
      <c r="ATU2" s="11"/>
      <c r="ATV2" s="11"/>
      <c r="ATW2" s="11"/>
      <c r="ATX2" s="11"/>
      <c r="ATY2" s="11"/>
      <c r="ATZ2" s="11"/>
      <c r="AUA2" s="11"/>
      <c r="AUB2" s="11"/>
      <c r="AUC2" s="11"/>
      <c r="AUD2" s="11"/>
      <c r="AUE2" s="11"/>
      <c r="AUF2" s="11"/>
      <c r="AUG2" s="11"/>
      <c r="AUH2" s="11"/>
      <c r="AUI2" s="11"/>
      <c r="AUJ2" s="11"/>
      <c r="AUK2" s="11"/>
      <c r="AUL2" s="11"/>
      <c r="AUM2" s="11"/>
      <c r="AUN2" s="11"/>
      <c r="AUO2" s="11"/>
      <c r="AUP2" s="11"/>
      <c r="AUQ2" s="11"/>
      <c r="AUR2" s="11"/>
      <c r="AUS2" s="11"/>
      <c r="AUT2" s="11"/>
      <c r="AUU2" s="11"/>
      <c r="AUV2" s="11"/>
      <c r="AUW2" s="11"/>
      <c r="AUX2" s="11"/>
      <c r="AUY2" s="11"/>
      <c r="AUZ2" s="11"/>
      <c r="AVA2" s="11"/>
      <c r="AVB2" s="11"/>
      <c r="AVC2" s="11"/>
      <c r="AVD2" s="11"/>
      <c r="AVE2" s="11"/>
      <c r="AVF2" s="11"/>
      <c r="AVG2" s="11"/>
      <c r="AVH2" s="11"/>
      <c r="AVI2" s="11"/>
      <c r="AVJ2" s="11"/>
      <c r="AVK2" s="11"/>
      <c r="AVL2" s="11"/>
      <c r="AVM2" s="11"/>
      <c r="AVN2" s="11"/>
      <c r="AVO2" s="11"/>
      <c r="AVP2" s="11"/>
      <c r="AVQ2" s="11"/>
      <c r="AVR2" s="11"/>
      <c r="AVS2" s="11"/>
      <c r="AVT2" s="11"/>
      <c r="AVU2" s="11"/>
      <c r="AVV2" s="11"/>
      <c r="AVW2" s="11"/>
      <c r="AVX2" s="11"/>
      <c r="AVY2" s="11"/>
      <c r="AVZ2" s="11"/>
      <c r="AWA2" s="11"/>
      <c r="AWB2" s="11"/>
      <c r="AWC2" s="11"/>
      <c r="AWD2" s="11"/>
      <c r="AWE2" s="11"/>
      <c r="AWF2" s="11"/>
      <c r="AWG2" s="11"/>
      <c r="AWH2" s="11"/>
      <c r="AWI2" s="11"/>
      <c r="AWJ2" s="11"/>
      <c r="AWK2" s="11"/>
      <c r="AWL2" s="11"/>
      <c r="AWM2" s="11"/>
      <c r="AWN2" s="11"/>
      <c r="AWO2" s="11"/>
      <c r="AWP2" s="11"/>
      <c r="AWQ2" s="11"/>
      <c r="AWR2" s="11"/>
      <c r="AWS2" s="11"/>
      <c r="AWT2" s="11"/>
      <c r="AWU2" s="11"/>
      <c r="AWV2" s="11"/>
      <c r="AWW2" s="11"/>
      <c r="AWX2" s="11"/>
      <c r="AWY2" s="11"/>
      <c r="AWZ2" s="11"/>
      <c r="AXA2" s="11"/>
      <c r="AXB2" s="11"/>
      <c r="AXC2" s="11"/>
      <c r="AXD2" s="11"/>
      <c r="AXE2" s="11"/>
      <c r="AXF2" s="11"/>
      <c r="AXG2" s="11"/>
      <c r="AXH2" s="11"/>
      <c r="AXI2" s="11"/>
      <c r="AXJ2" s="11"/>
      <c r="AXK2" s="11"/>
      <c r="AXL2" s="11"/>
      <c r="AXM2" s="11"/>
      <c r="AXN2" s="11"/>
      <c r="AXO2" s="11"/>
      <c r="AXP2" s="11"/>
      <c r="AXQ2" s="11"/>
      <c r="AXR2" s="11"/>
      <c r="AXS2" s="11"/>
      <c r="AXT2" s="11"/>
      <c r="AXU2" s="11"/>
      <c r="AXV2" s="11"/>
      <c r="AXW2" s="11"/>
      <c r="AXX2" s="11"/>
      <c r="AXY2" s="11"/>
      <c r="AXZ2" s="11"/>
      <c r="AYA2" s="11"/>
      <c r="AYB2" s="11"/>
      <c r="AYC2" s="11"/>
      <c r="AYD2" s="11"/>
      <c r="AYE2" s="11"/>
      <c r="AYF2" s="11"/>
      <c r="AYG2" s="11"/>
      <c r="AYH2" s="11"/>
      <c r="AYI2" s="11"/>
      <c r="AYJ2" s="11"/>
      <c r="AYK2" s="11"/>
      <c r="AYL2" s="11"/>
      <c r="AYM2" s="11"/>
      <c r="AYN2" s="11"/>
      <c r="AYO2" s="11"/>
      <c r="AYP2" s="11"/>
      <c r="AYQ2" s="11"/>
      <c r="AYR2" s="11"/>
      <c r="AYS2" s="11"/>
      <c r="AYT2" s="11"/>
      <c r="AYU2" s="11"/>
      <c r="AYV2" s="11"/>
      <c r="AYW2" s="11"/>
      <c r="AYX2" s="11"/>
      <c r="AYY2" s="11"/>
      <c r="AYZ2" s="11"/>
      <c r="AZA2" s="11"/>
      <c r="AZB2" s="11"/>
      <c r="AZC2" s="11"/>
      <c r="AZD2" s="11"/>
      <c r="AZE2" s="11"/>
      <c r="AZF2" s="11"/>
      <c r="AZG2" s="11"/>
      <c r="AZH2" s="11"/>
      <c r="AZI2" s="11"/>
      <c r="AZJ2" s="11"/>
      <c r="AZK2" s="11"/>
      <c r="AZL2" s="11"/>
      <c r="AZM2" s="11"/>
      <c r="AZN2" s="11"/>
      <c r="AZO2" s="11"/>
      <c r="AZP2" s="11"/>
      <c r="AZQ2" s="11"/>
      <c r="AZR2" s="11"/>
      <c r="AZS2" s="11"/>
      <c r="AZT2" s="11"/>
      <c r="AZU2" s="11"/>
      <c r="AZV2" s="11"/>
      <c r="AZW2" s="11"/>
      <c r="AZX2" s="11"/>
      <c r="AZY2" s="11"/>
      <c r="AZZ2" s="11"/>
      <c r="BAA2" s="11"/>
      <c r="BAB2" s="11"/>
      <c r="BAC2" s="11"/>
      <c r="BAD2" s="11"/>
      <c r="BAE2" s="11"/>
      <c r="BAF2" s="11"/>
      <c r="BAG2" s="11"/>
      <c r="BAH2" s="11"/>
      <c r="BAI2" s="11"/>
      <c r="BAJ2" s="11"/>
      <c r="BAK2" s="11"/>
      <c r="BAL2" s="11"/>
      <c r="BAM2" s="11"/>
      <c r="BAN2" s="11"/>
      <c r="BAO2" s="11"/>
      <c r="BAP2" s="11"/>
      <c r="BAQ2" s="11"/>
      <c r="BAR2" s="11"/>
      <c r="BAS2" s="11"/>
      <c r="BAT2" s="11"/>
      <c r="BAU2" s="11"/>
      <c r="BAV2" s="11"/>
      <c r="BAW2" s="11"/>
      <c r="BAX2" s="11"/>
      <c r="BAY2" s="11"/>
      <c r="BAZ2" s="11"/>
      <c r="BBA2" s="11"/>
      <c r="BBB2" s="11"/>
      <c r="BBC2" s="11"/>
      <c r="BBD2" s="11"/>
      <c r="BBE2" s="11"/>
      <c r="BBF2" s="11"/>
      <c r="BBG2" s="11"/>
      <c r="BBH2" s="11"/>
      <c r="BBI2" s="11"/>
      <c r="BBJ2" s="11"/>
      <c r="BBK2" s="11"/>
      <c r="BBL2" s="11"/>
      <c r="BBM2" s="11"/>
      <c r="BBN2" s="11"/>
      <c r="BBO2" s="11"/>
      <c r="BBP2" s="11"/>
      <c r="BBQ2" s="11"/>
      <c r="BBR2" s="11"/>
      <c r="BBS2" s="11"/>
      <c r="BBT2" s="11"/>
      <c r="BBU2" s="11"/>
      <c r="BBV2" s="11"/>
      <c r="BBW2" s="11"/>
      <c r="BBX2" s="11"/>
      <c r="BBY2" s="11"/>
      <c r="BBZ2" s="11"/>
      <c r="BCA2" s="11"/>
      <c r="BCB2" s="11"/>
      <c r="BCC2" s="11"/>
      <c r="BCD2" s="11"/>
      <c r="BCE2" s="11"/>
      <c r="BCF2" s="11"/>
      <c r="BCG2" s="11"/>
      <c r="BCH2" s="11"/>
      <c r="BCI2" s="11"/>
      <c r="BCJ2" s="11"/>
      <c r="BCK2" s="11"/>
      <c r="BCL2" s="11"/>
      <c r="BCM2" s="11"/>
      <c r="BCN2" s="11"/>
      <c r="BCO2" s="11"/>
      <c r="BCP2" s="11"/>
      <c r="BCQ2" s="11"/>
      <c r="BCR2" s="11"/>
      <c r="BCS2" s="11"/>
      <c r="BCT2" s="11"/>
      <c r="BCU2" s="11"/>
      <c r="BCV2" s="11"/>
      <c r="BCW2" s="11"/>
      <c r="BCX2" s="11"/>
      <c r="BCY2" s="11"/>
      <c r="BCZ2" s="11"/>
      <c r="BDA2" s="11"/>
      <c r="BDB2" s="11"/>
      <c r="BDC2" s="11"/>
      <c r="BDD2" s="11"/>
      <c r="BDE2" s="11"/>
      <c r="BDF2" s="11"/>
      <c r="BDG2" s="11"/>
      <c r="BDH2" s="11"/>
      <c r="BDI2" s="11"/>
      <c r="BDJ2" s="11"/>
      <c r="BDK2" s="11"/>
      <c r="BDL2" s="11"/>
      <c r="BDM2" s="11"/>
      <c r="BDN2" s="11"/>
      <c r="BDO2" s="11"/>
      <c r="BDP2" s="11"/>
      <c r="BDQ2" s="11"/>
      <c r="BDR2" s="11"/>
      <c r="BDS2" s="11"/>
      <c r="BDT2" s="11"/>
      <c r="BDU2" s="11"/>
      <c r="BDV2" s="11"/>
      <c r="BDW2" s="11"/>
      <c r="BDX2" s="11"/>
      <c r="BDY2" s="11"/>
      <c r="BDZ2" s="11"/>
      <c r="BEA2" s="11"/>
      <c r="BEB2" s="11"/>
      <c r="BEC2" s="11"/>
      <c r="BED2" s="11"/>
      <c r="BEE2" s="11"/>
      <c r="BEF2" s="11"/>
      <c r="BEG2" s="11"/>
      <c r="BEH2" s="11"/>
      <c r="BEI2" s="11"/>
      <c r="BEJ2" s="11"/>
      <c r="BEK2" s="11"/>
      <c r="BEL2" s="11"/>
      <c r="BEM2" s="11"/>
      <c r="BEN2" s="11"/>
      <c r="BEO2" s="11"/>
      <c r="BEP2" s="11"/>
      <c r="BEQ2" s="11"/>
      <c r="BER2" s="11"/>
      <c r="BES2" s="11"/>
      <c r="BET2" s="11"/>
      <c r="BEU2" s="11"/>
      <c r="BEV2" s="11"/>
      <c r="BEW2" s="11"/>
      <c r="BEX2" s="11"/>
      <c r="BEY2" s="11"/>
      <c r="BEZ2" s="11"/>
      <c r="BFA2" s="11"/>
      <c r="BFB2" s="11"/>
      <c r="BFC2" s="11"/>
      <c r="BFD2" s="11"/>
      <c r="BFE2" s="11"/>
      <c r="BFF2" s="11"/>
      <c r="BFG2" s="11"/>
      <c r="BFH2" s="11"/>
      <c r="BFI2" s="11"/>
      <c r="BFJ2" s="11"/>
      <c r="BFK2" s="11"/>
      <c r="BFL2" s="11"/>
      <c r="BFM2" s="11"/>
      <c r="BFN2" s="11"/>
      <c r="BFO2" s="11"/>
      <c r="BFP2" s="11"/>
      <c r="BFQ2" s="11"/>
      <c r="BFR2" s="11"/>
      <c r="BFS2" s="11"/>
      <c r="BFT2" s="11"/>
      <c r="BFU2" s="11"/>
      <c r="BFV2" s="11"/>
      <c r="BFW2" s="11"/>
      <c r="BFX2" s="11"/>
      <c r="BFY2" s="11"/>
      <c r="BFZ2" s="11"/>
      <c r="BGA2" s="11"/>
      <c r="BGB2" s="11"/>
      <c r="BGC2" s="11"/>
      <c r="BGD2" s="11"/>
      <c r="BGE2" s="11"/>
      <c r="BGF2" s="11"/>
      <c r="BGG2" s="11"/>
      <c r="BGH2" s="11"/>
      <c r="BGI2" s="11"/>
      <c r="BGJ2" s="11"/>
      <c r="BGK2" s="11"/>
      <c r="BGL2" s="11"/>
      <c r="BGM2" s="11"/>
      <c r="BGN2" s="11"/>
      <c r="BGO2" s="11"/>
      <c r="BGP2" s="11"/>
      <c r="BGQ2" s="11"/>
      <c r="BGR2" s="11"/>
      <c r="BGS2" s="11"/>
      <c r="BGT2" s="11"/>
      <c r="BGU2" s="11"/>
      <c r="BGV2" s="11"/>
      <c r="BGW2" s="11"/>
      <c r="BGX2" s="11"/>
      <c r="BGY2" s="11"/>
      <c r="BGZ2" s="11"/>
      <c r="BHA2" s="11"/>
      <c r="BHB2" s="11"/>
      <c r="BHC2" s="11"/>
      <c r="BHD2" s="11"/>
      <c r="BHE2" s="11"/>
      <c r="BHF2" s="11"/>
      <c r="BHG2" s="11"/>
      <c r="BHH2" s="11"/>
      <c r="BHI2" s="11"/>
      <c r="BHJ2" s="11"/>
      <c r="BHK2" s="11"/>
      <c r="BHL2" s="11"/>
      <c r="BHM2" s="11"/>
      <c r="BHN2" s="11"/>
      <c r="BHO2" s="11"/>
      <c r="BHP2" s="11"/>
      <c r="BHQ2" s="11"/>
      <c r="BHR2" s="11"/>
      <c r="BHS2" s="11"/>
      <c r="BHT2" s="11"/>
      <c r="BHU2" s="11"/>
      <c r="BHV2" s="11"/>
      <c r="BHW2" s="11"/>
      <c r="BHX2" s="11"/>
      <c r="BHY2" s="11"/>
      <c r="BHZ2" s="11"/>
      <c r="BIA2" s="11"/>
      <c r="BIB2" s="11"/>
      <c r="BIC2" s="11"/>
      <c r="BID2" s="11"/>
      <c r="BIE2" s="11"/>
      <c r="BIF2" s="11"/>
      <c r="BIG2" s="11"/>
      <c r="BIH2" s="11"/>
      <c r="BII2" s="11"/>
      <c r="BIJ2" s="11"/>
      <c r="BIK2" s="11"/>
      <c r="BIL2" s="11"/>
      <c r="BIM2" s="11"/>
      <c r="BIN2" s="11"/>
      <c r="BIO2" s="11"/>
      <c r="BIP2" s="11"/>
      <c r="BIQ2" s="11"/>
      <c r="BIR2" s="11"/>
      <c r="BIS2" s="11"/>
      <c r="BIT2" s="11"/>
      <c r="BIU2" s="11"/>
      <c r="BIV2" s="11"/>
      <c r="BIW2" s="11"/>
      <c r="BIX2" s="11"/>
      <c r="BIY2" s="11"/>
      <c r="BIZ2" s="11"/>
      <c r="BJA2" s="11"/>
      <c r="BJB2" s="11"/>
      <c r="BJC2" s="11"/>
      <c r="BJD2" s="11"/>
      <c r="BJE2" s="11"/>
      <c r="BJF2" s="11"/>
      <c r="BJG2" s="11"/>
      <c r="BJH2" s="11"/>
      <c r="BJI2" s="11"/>
      <c r="BJJ2" s="11"/>
      <c r="BJK2" s="11"/>
      <c r="BJL2" s="11"/>
      <c r="BJM2" s="11"/>
      <c r="BJN2" s="11"/>
      <c r="BJO2" s="11"/>
      <c r="BJP2" s="11"/>
      <c r="BJQ2" s="11"/>
      <c r="BJR2" s="11"/>
      <c r="BJS2" s="11"/>
      <c r="BJT2" s="11"/>
      <c r="BJU2" s="11"/>
      <c r="BJV2" s="11"/>
      <c r="BJW2" s="11"/>
      <c r="BJX2" s="11"/>
      <c r="BJY2" s="11"/>
      <c r="BJZ2" s="11"/>
      <c r="BKA2" s="11"/>
      <c r="BKB2" s="11"/>
      <c r="BKC2" s="11"/>
      <c r="BKD2" s="11"/>
      <c r="BKE2" s="11"/>
      <c r="BKF2" s="11"/>
      <c r="BKG2" s="11"/>
      <c r="BKH2" s="11"/>
      <c r="BKI2" s="11"/>
      <c r="BKJ2" s="11"/>
      <c r="BKK2" s="11"/>
      <c r="BKL2" s="11"/>
      <c r="BKM2" s="11"/>
      <c r="BKN2" s="11"/>
      <c r="BKO2" s="11"/>
      <c r="BKP2" s="11"/>
      <c r="BKQ2" s="11"/>
      <c r="BKR2" s="11"/>
      <c r="BKS2" s="11"/>
      <c r="BKT2" s="11"/>
      <c r="BKU2" s="11"/>
      <c r="BKV2" s="11"/>
      <c r="BKW2" s="11"/>
      <c r="BKX2" s="11"/>
      <c r="BKY2" s="11"/>
      <c r="BKZ2" s="11"/>
      <c r="BLA2" s="11"/>
      <c r="BLB2" s="11"/>
      <c r="BLC2" s="11"/>
      <c r="BLD2" s="11"/>
      <c r="BLE2" s="11"/>
      <c r="BLF2" s="11"/>
      <c r="BLG2" s="11"/>
      <c r="BLH2" s="11"/>
      <c r="BLI2" s="11"/>
      <c r="BLJ2" s="11"/>
      <c r="BLK2" s="11"/>
      <c r="BLL2" s="11"/>
      <c r="BLM2" s="11"/>
      <c r="BLN2" s="11"/>
      <c r="BLO2" s="11"/>
      <c r="BLP2" s="11"/>
      <c r="BLQ2" s="11"/>
      <c r="BLR2" s="11"/>
      <c r="BLS2" s="11"/>
      <c r="BLT2" s="11"/>
      <c r="BLU2" s="11"/>
      <c r="BLV2" s="11"/>
      <c r="BLW2" s="11"/>
      <c r="BLX2" s="11"/>
      <c r="BLY2" s="11"/>
      <c r="BLZ2" s="11"/>
      <c r="BMA2" s="11"/>
      <c r="BMB2" s="11"/>
      <c r="BMC2" s="11"/>
      <c r="BMD2" s="11"/>
      <c r="BME2" s="11"/>
      <c r="BMF2" s="11"/>
      <c r="BMG2" s="11"/>
      <c r="BMH2" s="11"/>
      <c r="BMI2" s="11"/>
      <c r="BMJ2" s="11"/>
      <c r="BMK2" s="11"/>
      <c r="BML2" s="11"/>
      <c r="BMM2" s="11"/>
      <c r="BMN2" s="11"/>
      <c r="BMO2" s="11"/>
      <c r="BMP2" s="11"/>
      <c r="BMQ2" s="11"/>
      <c r="BMR2" s="11"/>
      <c r="BMS2" s="11"/>
      <c r="BMT2" s="11"/>
      <c r="BMU2" s="11"/>
      <c r="BMV2" s="11"/>
      <c r="BMW2" s="11"/>
      <c r="BMX2" s="11"/>
      <c r="BMY2" s="11"/>
      <c r="BMZ2" s="11"/>
      <c r="BNA2" s="11"/>
      <c r="BNB2" s="11"/>
      <c r="BNC2" s="11"/>
      <c r="BND2" s="11"/>
      <c r="BNE2" s="11"/>
      <c r="BNF2" s="11"/>
      <c r="BNG2" s="11"/>
      <c r="BNH2" s="11"/>
      <c r="BNI2" s="11"/>
      <c r="BNJ2" s="11"/>
      <c r="BNK2" s="11"/>
      <c r="BNL2" s="11"/>
      <c r="BNM2" s="11"/>
      <c r="BNN2" s="11"/>
      <c r="BNO2" s="11"/>
      <c r="BNP2" s="11"/>
      <c r="BNQ2" s="11"/>
      <c r="BNR2" s="11"/>
      <c r="BNS2" s="11"/>
      <c r="BNT2" s="11"/>
      <c r="BNU2" s="11"/>
      <c r="BNV2" s="11"/>
      <c r="BNW2" s="11"/>
      <c r="BNX2" s="11"/>
      <c r="BNY2" s="11"/>
      <c r="BNZ2" s="11"/>
      <c r="BOA2" s="11"/>
      <c r="BOB2" s="11"/>
      <c r="BOC2" s="11"/>
      <c r="BOD2" s="11"/>
      <c r="BOE2" s="11"/>
      <c r="BOF2" s="11"/>
      <c r="BOG2" s="11"/>
      <c r="BOH2" s="11"/>
      <c r="BOI2" s="11"/>
      <c r="BOJ2" s="11"/>
      <c r="BOK2" s="11"/>
      <c r="BOL2" s="11"/>
      <c r="BOM2" s="11"/>
      <c r="BON2" s="11"/>
      <c r="BOO2" s="11"/>
      <c r="BOP2" s="11"/>
      <c r="BOQ2" s="11"/>
      <c r="BOR2" s="11"/>
      <c r="BOS2" s="11"/>
      <c r="BOT2" s="11"/>
      <c r="BOU2" s="11"/>
      <c r="BOV2" s="11"/>
      <c r="BOW2" s="11"/>
      <c r="BOX2" s="11"/>
      <c r="BOY2" s="11"/>
      <c r="BOZ2" s="11"/>
      <c r="BPA2" s="11"/>
      <c r="BPB2" s="11"/>
      <c r="BPC2" s="11"/>
      <c r="BPD2" s="11"/>
      <c r="BPE2" s="11"/>
      <c r="BPF2" s="11"/>
      <c r="BPG2" s="11"/>
      <c r="BPH2" s="11"/>
      <c r="BPI2" s="11"/>
      <c r="BPJ2" s="11"/>
      <c r="BPK2" s="11"/>
      <c r="BPL2" s="11"/>
      <c r="BPM2" s="11"/>
      <c r="BPN2" s="11"/>
      <c r="BPO2" s="11"/>
      <c r="BPP2" s="11"/>
      <c r="BPQ2" s="11"/>
      <c r="BPR2" s="11"/>
      <c r="BPS2" s="11"/>
      <c r="BPT2" s="11"/>
      <c r="BPU2" s="11"/>
      <c r="BPV2" s="11"/>
      <c r="BPW2" s="11"/>
      <c r="BPX2" s="11"/>
      <c r="BPY2" s="11"/>
      <c r="BPZ2" s="11"/>
      <c r="BQA2" s="11"/>
      <c r="BQB2" s="11"/>
      <c r="BQC2" s="11"/>
      <c r="BQD2" s="11"/>
      <c r="BQE2" s="11"/>
      <c r="BQF2" s="11"/>
      <c r="BQG2" s="11"/>
      <c r="BQH2" s="11"/>
      <c r="BQI2" s="11"/>
      <c r="BQJ2" s="11"/>
      <c r="BQK2" s="11"/>
      <c r="BQL2" s="11"/>
      <c r="BQM2" s="11"/>
      <c r="BQN2" s="11"/>
      <c r="BQO2" s="11"/>
      <c r="BQP2" s="11"/>
      <c r="BQQ2" s="11"/>
      <c r="BQR2" s="11"/>
      <c r="BQS2" s="11"/>
      <c r="BQT2" s="11"/>
      <c r="BQU2" s="11"/>
      <c r="BQV2" s="11"/>
      <c r="BQW2" s="11"/>
      <c r="BQX2" s="11"/>
      <c r="BQY2" s="11"/>
      <c r="BQZ2" s="11"/>
      <c r="BRA2" s="11"/>
      <c r="BRB2" s="11"/>
      <c r="BRC2" s="11"/>
      <c r="BRD2" s="11"/>
      <c r="BRE2" s="11"/>
      <c r="BRF2" s="11"/>
      <c r="BRG2" s="11"/>
      <c r="BRH2" s="11"/>
      <c r="BRI2" s="11"/>
      <c r="BRJ2" s="11"/>
      <c r="BRK2" s="11"/>
      <c r="BRL2" s="11"/>
      <c r="BRM2" s="11"/>
      <c r="BRN2" s="11"/>
      <c r="BRO2" s="11"/>
      <c r="BRP2" s="11"/>
      <c r="BRQ2" s="11"/>
      <c r="BRR2" s="11"/>
      <c r="BRS2" s="11"/>
      <c r="BRT2" s="11"/>
      <c r="BRU2" s="11"/>
      <c r="BRV2" s="11"/>
      <c r="BRW2" s="11"/>
      <c r="BRX2" s="11"/>
      <c r="BRY2" s="11"/>
      <c r="BRZ2" s="11"/>
      <c r="BSA2" s="11"/>
      <c r="BSB2" s="11"/>
      <c r="BSC2" s="11"/>
      <c r="BSD2" s="11"/>
      <c r="BSE2" s="11"/>
      <c r="BSF2" s="11"/>
      <c r="BSG2" s="11"/>
      <c r="BSH2" s="11"/>
      <c r="BSI2" s="11"/>
      <c r="BSJ2" s="11"/>
      <c r="BSK2" s="11"/>
      <c r="BSL2" s="11"/>
      <c r="BSM2" s="11"/>
      <c r="BSN2" s="11"/>
      <c r="BSO2" s="11"/>
      <c r="BSP2" s="11"/>
      <c r="BSQ2" s="11"/>
      <c r="BSR2" s="11"/>
      <c r="BSS2" s="11"/>
      <c r="BST2" s="11"/>
      <c r="BSU2" s="11"/>
      <c r="BSV2" s="11"/>
      <c r="BSW2" s="11"/>
      <c r="BSX2" s="11"/>
      <c r="BSY2" s="11"/>
      <c r="BSZ2" s="11"/>
      <c r="BTA2" s="11"/>
      <c r="BTB2" s="11"/>
      <c r="BTC2" s="11"/>
      <c r="BTD2" s="11"/>
      <c r="BTE2" s="11"/>
      <c r="BTF2" s="11"/>
      <c r="BTG2" s="11"/>
      <c r="BTH2" s="11"/>
      <c r="BTI2" s="11"/>
      <c r="BTJ2" s="11"/>
      <c r="BTK2" s="11"/>
      <c r="BTL2" s="11"/>
      <c r="BTM2" s="11"/>
      <c r="BTN2" s="11"/>
      <c r="BTO2" s="11"/>
      <c r="BTP2" s="11"/>
      <c r="BTQ2" s="11"/>
      <c r="BTR2" s="11"/>
      <c r="BTS2" s="11"/>
      <c r="BTT2" s="11"/>
      <c r="BTU2" s="11"/>
      <c r="BTV2" s="11"/>
      <c r="BTW2" s="11"/>
      <c r="BTX2" s="11"/>
      <c r="BTY2" s="11"/>
      <c r="BTZ2" s="11"/>
      <c r="BUA2" s="11"/>
      <c r="BUB2" s="11"/>
      <c r="BUC2" s="11"/>
      <c r="BUD2" s="11"/>
      <c r="BUE2" s="11"/>
      <c r="BUF2" s="11"/>
      <c r="BUG2" s="11"/>
      <c r="BUH2" s="11"/>
      <c r="BUI2" s="11"/>
      <c r="BUJ2" s="11"/>
      <c r="BUK2" s="11"/>
      <c r="BUL2" s="11"/>
      <c r="BUM2" s="11"/>
      <c r="BUN2" s="11"/>
      <c r="BUO2" s="11"/>
      <c r="BUP2" s="11"/>
      <c r="BUQ2" s="11"/>
      <c r="BUR2" s="11"/>
      <c r="BUS2" s="11"/>
      <c r="BUT2" s="11"/>
      <c r="BUU2" s="11"/>
      <c r="BUV2" s="11"/>
      <c r="BUW2" s="11"/>
      <c r="BUX2" s="11"/>
      <c r="BUY2" s="11"/>
      <c r="BUZ2" s="11"/>
      <c r="BVA2" s="11"/>
      <c r="BVB2" s="11"/>
      <c r="BVC2" s="11"/>
      <c r="BVD2" s="11"/>
      <c r="BVE2" s="11"/>
      <c r="BVF2" s="11"/>
      <c r="BVG2" s="11"/>
      <c r="BVH2" s="11"/>
      <c r="BVI2" s="11"/>
      <c r="BVJ2" s="11"/>
      <c r="BVK2" s="11"/>
      <c r="BVL2" s="11"/>
      <c r="BVM2" s="11"/>
      <c r="BVN2" s="11"/>
      <c r="BVO2" s="11"/>
      <c r="BVP2" s="11"/>
      <c r="BVQ2" s="11"/>
      <c r="BVR2" s="11"/>
      <c r="BVS2" s="11"/>
      <c r="BVT2" s="11"/>
      <c r="BVU2" s="11"/>
      <c r="BVV2" s="11"/>
      <c r="BVW2" s="11"/>
      <c r="BVX2" s="11"/>
      <c r="BVY2" s="11"/>
      <c r="BVZ2" s="11"/>
      <c r="BWA2" s="11"/>
      <c r="BWB2" s="11"/>
      <c r="BWC2" s="11"/>
      <c r="BWD2" s="11"/>
      <c r="BWE2" s="11"/>
      <c r="BWF2" s="11"/>
      <c r="BWG2" s="11"/>
      <c r="BWH2" s="11"/>
      <c r="BWI2" s="11"/>
      <c r="BWJ2" s="11"/>
      <c r="BWK2" s="11"/>
      <c r="BWL2" s="11"/>
      <c r="BWM2" s="11"/>
      <c r="BWN2" s="11"/>
      <c r="BWO2" s="11"/>
      <c r="BWP2" s="11"/>
      <c r="BWQ2" s="11"/>
      <c r="BWR2" s="11"/>
      <c r="BWS2" s="11"/>
      <c r="BWT2" s="11"/>
      <c r="BWU2" s="11"/>
      <c r="BWV2" s="11"/>
      <c r="BWW2" s="11"/>
      <c r="BWX2" s="11"/>
      <c r="BWY2" s="11"/>
      <c r="BWZ2" s="11"/>
      <c r="BXA2" s="11"/>
      <c r="BXB2" s="11"/>
      <c r="BXC2" s="11"/>
      <c r="BXD2" s="11"/>
      <c r="BXE2" s="11"/>
      <c r="BXF2" s="11"/>
      <c r="BXG2" s="11"/>
      <c r="BXH2" s="11"/>
      <c r="BXI2" s="11"/>
      <c r="BXJ2" s="11"/>
      <c r="BXK2" s="11"/>
      <c r="BXL2" s="11"/>
      <c r="BXM2" s="11"/>
      <c r="BXN2" s="11"/>
      <c r="BXO2" s="11"/>
      <c r="BXP2" s="11"/>
      <c r="BXQ2" s="11"/>
      <c r="BXR2" s="11"/>
      <c r="BXS2" s="11"/>
      <c r="BXT2" s="11"/>
      <c r="BXU2" s="11"/>
      <c r="BXV2" s="11"/>
      <c r="BXW2" s="11"/>
      <c r="BXX2" s="11"/>
      <c r="BXY2" s="11"/>
      <c r="BXZ2" s="11"/>
      <c r="BYA2" s="11"/>
      <c r="BYB2" s="11"/>
      <c r="BYC2" s="11"/>
      <c r="BYD2" s="11"/>
      <c r="BYE2" s="11"/>
      <c r="BYF2" s="11"/>
      <c r="BYG2" s="11"/>
      <c r="BYH2" s="11"/>
      <c r="BYI2" s="11"/>
      <c r="BYJ2" s="11"/>
      <c r="BYK2" s="11"/>
      <c r="BYL2" s="11"/>
      <c r="BYM2" s="11"/>
      <c r="BYN2" s="11"/>
      <c r="BYO2" s="11"/>
      <c r="BYP2" s="11"/>
      <c r="BYQ2" s="11"/>
      <c r="BYR2" s="11"/>
      <c r="BYS2" s="11"/>
      <c r="BYT2" s="11"/>
      <c r="BYU2" s="11"/>
      <c r="BYV2" s="11"/>
      <c r="BYW2" s="11"/>
      <c r="BYX2" s="11"/>
      <c r="BYY2" s="11"/>
      <c r="BYZ2" s="11"/>
      <c r="BZA2" s="11"/>
      <c r="BZB2" s="11"/>
      <c r="BZC2" s="11"/>
      <c r="BZD2" s="11"/>
      <c r="BZE2" s="11"/>
      <c r="BZF2" s="11"/>
      <c r="BZG2" s="11"/>
      <c r="BZH2" s="11"/>
      <c r="BZI2" s="11"/>
      <c r="BZJ2" s="11"/>
      <c r="BZK2" s="11"/>
      <c r="BZL2" s="11"/>
      <c r="BZM2" s="11"/>
      <c r="BZN2" s="11"/>
      <c r="BZO2" s="11"/>
      <c r="BZP2" s="11"/>
      <c r="BZQ2" s="11"/>
      <c r="BZR2" s="11"/>
      <c r="BZS2" s="11"/>
      <c r="BZT2" s="11"/>
      <c r="BZU2" s="11"/>
      <c r="BZV2" s="11"/>
      <c r="BZW2" s="11"/>
      <c r="BZX2" s="11"/>
      <c r="BZY2" s="11"/>
      <c r="BZZ2" s="11"/>
      <c r="CAA2" s="11"/>
      <c r="CAB2" s="11"/>
      <c r="CAC2" s="11"/>
      <c r="CAD2" s="11"/>
      <c r="CAE2" s="11"/>
      <c r="CAF2" s="11"/>
      <c r="CAG2" s="11"/>
      <c r="CAH2" s="11"/>
      <c r="CAI2" s="11"/>
      <c r="CAJ2" s="11"/>
      <c r="CAK2" s="11"/>
      <c r="CAL2" s="11"/>
      <c r="CAM2" s="11"/>
      <c r="CAN2" s="11"/>
      <c r="CAO2" s="11"/>
      <c r="CAP2" s="11"/>
      <c r="CAQ2" s="11"/>
      <c r="CAR2" s="11"/>
      <c r="CAS2" s="11"/>
      <c r="CAT2" s="11"/>
      <c r="CAU2" s="11"/>
      <c r="CAV2" s="11"/>
      <c r="CAW2" s="11"/>
      <c r="CAX2" s="11"/>
      <c r="CAY2" s="11"/>
      <c r="CAZ2" s="11"/>
      <c r="CBA2" s="11"/>
      <c r="CBB2" s="11"/>
      <c r="CBC2" s="11"/>
      <c r="CBD2" s="11"/>
      <c r="CBE2" s="11"/>
      <c r="CBF2" s="11"/>
      <c r="CBG2" s="11"/>
      <c r="CBH2" s="11"/>
      <c r="CBI2" s="11"/>
      <c r="CBJ2" s="11"/>
      <c r="CBK2" s="11"/>
      <c r="CBL2" s="11"/>
      <c r="CBM2" s="11"/>
      <c r="CBN2" s="11"/>
      <c r="CBO2" s="11"/>
      <c r="CBP2" s="11"/>
      <c r="CBQ2" s="11"/>
      <c r="CBR2" s="11"/>
      <c r="CBS2" s="11"/>
      <c r="CBT2" s="11"/>
      <c r="CBU2" s="11"/>
      <c r="CBV2" s="11"/>
      <c r="CBW2" s="11"/>
      <c r="CBX2" s="11"/>
      <c r="CBY2" s="11"/>
      <c r="CBZ2" s="11"/>
      <c r="CCA2" s="11"/>
      <c r="CCB2" s="11"/>
      <c r="CCC2" s="11"/>
      <c r="CCD2" s="11"/>
      <c r="CCE2" s="11"/>
      <c r="CCF2" s="11"/>
      <c r="CCG2" s="11"/>
      <c r="CCH2" s="11"/>
      <c r="CCI2" s="11"/>
      <c r="CCJ2" s="11"/>
      <c r="CCK2" s="11"/>
      <c r="CCL2" s="11"/>
      <c r="CCM2" s="11"/>
      <c r="CCN2" s="11"/>
      <c r="CCO2" s="11"/>
      <c r="CCP2" s="11"/>
      <c r="CCQ2" s="11"/>
      <c r="CCR2" s="11"/>
      <c r="CCS2" s="11"/>
      <c r="CCT2" s="11"/>
      <c r="CCU2" s="11"/>
      <c r="CCV2" s="11"/>
      <c r="CCW2" s="11"/>
      <c r="CCX2" s="11"/>
      <c r="CCY2" s="11"/>
      <c r="CCZ2" s="11"/>
      <c r="CDA2" s="11"/>
      <c r="CDB2" s="11"/>
      <c r="CDC2" s="11"/>
      <c r="CDD2" s="11"/>
      <c r="CDE2" s="11"/>
      <c r="CDF2" s="11"/>
      <c r="CDG2" s="11"/>
      <c r="CDH2" s="11"/>
      <c r="CDI2" s="11"/>
      <c r="CDJ2" s="11"/>
      <c r="CDK2" s="11"/>
      <c r="CDL2" s="11"/>
      <c r="CDM2" s="11"/>
      <c r="CDN2" s="11"/>
      <c r="CDO2" s="11"/>
      <c r="CDP2" s="11"/>
      <c r="CDQ2" s="11"/>
      <c r="CDR2" s="11"/>
      <c r="CDS2" s="11"/>
      <c r="CDT2" s="11"/>
      <c r="CDU2" s="11"/>
      <c r="CDV2" s="11"/>
      <c r="CDW2" s="11"/>
      <c r="CDX2" s="11"/>
      <c r="CDY2" s="11"/>
      <c r="CDZ2" s="11"/>
      <c r="CEA2" s="11"/>
      <c r="CEB2" s="11"/>
      <c r="CEC2" s="11"/>
      <c r="CED2" s="11"/>
      <c r="CEE2" s="11"/>
      <c r="CEF2" s="11"/>
      <c r="CEG2" s="11"/>
      <c r="CEH2" s="11"/>
      <c r="CEI2" s="11"/>
      <c r="CEJ2" s="11"/>
      <c r="CEK2" s="11"/>
      <c r="CEL2" s="11"/>
      <c r="CEM2" s="11"/>
      <c r="CEN2" s="11"/>
      <c r="CEO2" s="11"/>
      <c r="CEP2" s="11"/>
      <c r="CEQ2" s="11"/>
      <c r="CER2" s="11"/>
      <c r="CES2" s="11"/>
      <c r="CET2" s="11"/>
      <c r="CEU2" s="11"/>
      <c r="CEV2" s="11"/>
      <c r="CEW2" s="11"/>
      <c r="CEX2" s="11"/>
      <c r="CEY2" s="11"/>
      <c r="CEZ2" s="11"/>
      <c r="CFA2" s="11"/>
      <c r="CFB2" s="11"/>
      <c r="CFC2" s="11"/>
      <c r="CFD2" s="11"/>
      <c r="CFE2" s="11"/>
      <c r="CFF2" s="11"/>
      <c r="CFG2" s="11"/>
      <c r="CFH2" s="11"/>
      <c r="CFI2" s="11"/>
      <c r="CFJ2" s="11"/>
      <c r="CFK2" s="11"/>
      <c r="CFL2" s="11"/>
      <c r="CFM2" s="11"/>
      <c r="CFN2" s="11"/>
      <c r="CFO2" s="11"/>
      <c r="CFP2" s="11"/>
      <c r="CFQ2" s="11"/>
      <c r="CFR2" s="11"/>
      <c r="CFS2" s="11"/>
      <c r="CFT2" s="11"/>
      <c r="CFU2" s="11"/>
      <c r="CFV2" s="11"/>
      <c r="CFW2" s="11"/>
      <c r="CFX2" s="11"/>
      <c r="CFY2" s="11"/>
      <c r="CFZ2" s="11"/>
      <c r="CGA2" s="11"/>
      <c r="CGB2" s="11"/>
      <c r="CGC2" s="11"/>
      <c r="CGD2" s="11"/>
      <c r="CGE2" s="11"/>
      <c r="CGF2" s="11"/>
      <c r="CGG2" s="11"/>
      <c r="CGH2" s="11"/>
      <c r="CGI2" s="11"/>
      <c r="CGJ2" s="11"/>
      <c r="CGK2" s="11"/>
      <c r="CGL2" s="11"/>
      <c r="CGM2" s="11"/>
      <c r="CGN2" s="11"/>
      <c r="CGO2" s="11"/>
      <c r="CGP2" s="11"/>
      <c r="CGQ2" s="11"/>
      <c r="CGR2" s="11"/>
      <c r="CGS2" s="11"/>
      <c r="CGT2" s="11"/>
      <c r="CGU2" s="11"/>
      <c r="CGV2" s="11"/>
      <c r="CGW2" s="11"/>
      <c r="CGX2" s="11"/>
      <c r="CGY2" s="11"/>
      <c r="CGZ2" s="11"/>
      <c r="CHA2" s="11"/>
      <c r="CHB2" s="11"/>
      <c r="CHC2" s="11"/>
      <c r="CHD2" s="11"/>
      <c r="CHE2" s="11"/>
      <c r="CHF2" s="11"/>
      <c r="CHG2" s="11"/>
      <c r="CHH2" s="11"/>
      <c r="CHI2" s="11"/>
      <c r="CHJ2" s="11"/>
      <c r="CHK2" s="11"/>
      <c r="CHL2" s="11"/>
      <c r="CHM2" s="11"/>
      <c r="CHN2" s="11"/>
      <c r="CHO2" s="11"/>
      <c r="CHP2" s="11"/>
      <c r="CHQ2" s="11"/>
      <c r="CHR2" s="11"/>
      <c r="CHS2" s="11"/>
      <c r="CHT2" s="11"/>
      <c r="CHU2" s="11"/>
      <c r="CHV2" s="11"/>
      <c r="CHW2" s="11"/>
      <c r="CHX2" s="11"/>
      <c r="CHY2" s="11"/>
      <c r="CHZ2" s="11"/>
      <c r="CIA2" s="11"/>
      <c r="CIB2" s="11"/>
      <c r="CIC2" s="11"/>
      <c r="CID2" s="11"/>
      <c r="CIE2" s="11"/>
      <c r="CIF2" s="11"/>
      <c r="CIG2" s="11"/>
      <c r="CIH2" s="11"/>
      <c r="CII2" s="11"/>
      <c r="CIJ2" s="11"/>
      <c r="CIK2" s="11"/>
      <c r="CIL2" s="11"/>
      <c r="CIM2" s="11"/>
      <c r="CIN2" s="11"/>
      <c r="CIO2" s="11"/>
      <c r="CIP2" s="11"/>
      <c r="CIQ2" s="11"/>
      <c r="CIR2" s="11"/>
      <c r="CIS2" s="11"/>
      <c r="CIT2" s="11"/>
      <c r="CIU2" s="11"/>
      <c r="CIV2" s="11"/>
      <c r="CIW2" s="11"/>
      <c r="CIX2" s="11"/>
      <c r="CIY2" s="11"/>
      <c r="CIZ2" s="11"/>
      <c r="CJA2" s="11"/>
      <c r="CJB2" s="11"/>
      <c r="CJC2" s="11"/>
      <c r="CJD2" s="11"/>
      <c r="CJE2" s="11"/>
      <c r="CJF2" s="11"/>
      <c r="CJG2" s="11"/>
      <c r="CJH2" s="11"/>
      <c r="CJI2" s="11"/>
      <c r="CJJ2" s="11"/>
      <c r="CJK2" s="11"/>
      <c r="CJL2" s="11"/>
      <c r="CJM2" s="11"/>
      <c r="CJN2" s="11"/>
      <c r="CJO2" s="11"/>
      <c r="CJP2" s="11"/>
      <c r="CJQ2" s="11"/>
      <c r="CJR2" s="11"/>
      <c r="CJS2" s="11"/>
      <c r="CJT2" s="11"/>
      <c r="CJU2" s="11"/>
      <c r="CJV2" s="11"/>
      <c r="CJW2" s="11"/>
      <c r="CJX2" s="11"/>
      <c r="CJY2" s="11"/>
      <c r="CJZ2" s="11"/>
      <c r="CKA2" s="11"/>
      <c r="CKB2" s="11"/>
      <c r="CKC2" s="11"/>
      <c r="CKD2" s="11"/>
      <c r="CKE2" s="11"/>
      <c r="CKF2" s="11"/>
      <c r="CKG2" s="11"/>
      <c r="CKH2" s="11"/>
      <c r="CKI2" s="11"/>
      <c r="CKJ2" s="11"/>
      <c r="CKK2" s="11"/>
      <c r="CKL2" s="11"/>
      <c r="CKM2" s="11"/>
      <c r="CKN2" s="11"/>
      <c r="CKO2" s="11"/>
      <c r="CKP2" s="11"/>
      <c r="CKQ2" s="11"/>
      <c r="CKR2" s="11"/>
      <c r="CKS2" s="11"/>
      <c r="CKT2" s="11"/>
      <c r="CKU2" s="11"/>
      <c r="CKV2" s="11"/>
      <c r="CKW2" s="11"/>
      <c r="CKX2" s="11"/>
      <c r="CKY2" s="11"/>
      <c r="CKZ2" s="11"/>
      <c r="CLA2" s="11"/>
      <c r="CLB2" s="11"/>
      <c r="CLC2" s="11"/>
      <c r="CLD2" s="11"/>
      <c r="CLE2" s="11"/>
      <c r="CLF2" s="11"/>
      <c r="CLG2" s="11"/>
      <c r="CLH2" s="11"/>
      <c r="CLI2" s="11"/>
      <c r="CLJ2" s="11"/>
      <c r="CLK2" s="11"/>
      <c r="CLL2" s="11"/>
      <c r="CLM2" s="11"/>
      <c r="CLN2" s="11"/>
      <c r="CLO2" s="11"/>
      <c r="CLP2" s="11"/>
      <c r="CLQ2" s="11"/>
      <c r="CLR2" s="11"/>
      <c r="CLS2" s="11"/>
      <c r="CLT2" s="11"/>
      <c r="CLU2" s="11"/>
      <c r="CLV2" s="11"/>
      <c r="CLW2" s="11"/>
      <c r="CLX2" s="11"/>
      <c r="CLY2" s="11"/>
      <c r="CLZ2" s="11"/>
      <c r="CMA2" s="11"/>
      <c r="CMB2" s="11"/>
      <c r="CMC2" s="11"/>
      <c r="CMD2" s="11"/>
      <c r="CME2" s="11"/>
      <c r="CMF2" s="11"/>
      <c r="CMG2" s="11"/>
      <c r="CMH2" s="11"/>
      <c r="CMI2" s="11"/>
      <c r="CMJ2" s="11"/>
      <c r="CMK2" s="11"/>
      <c r="CML2" s="11"/>
      <c r="CMM2" s="11"/>
      <c r="CMN2" s="11"/>
      <c r="CMO2" s="11"/>
      <c r="CMP2" s="11"/>
      <c r="CMQ2" s="11"/>
      <c r="CMR2" s="11"/>
      <c r="CMS2" s="11"/>
      <c r="CMT2" s="11"/>
      <c r="CMU2" s="11"/>
      <c r="CMV2" s="11"/>
      <c r="CMW2" s="11"/>
      <c r="CMX2" s="11"/>
      <c r="CMY2" s="11"/>
      <c r="CMZ2" s="11"/>
      <c r="CNA2" s="11"/>
      <c r="CNB2" s="11"/>
      <c r="CNC2" s="11"/>
      <c r="CND2" s="11"/>
      <c r="CNE2" s="11"/>
      <c r="CNF2" s="11"/>
      <c r="CNG2" s="11"/>
      <c r="CNH2" s="11"/>
      <c r="CNI2" s="11"/>
      <c r="CNJ2" s="11"/>
      <c r="CNK2" s="11"/>
      <c r="CNL2" s="11"/>
      <c r="CNM2" s="11"/>
      <c r="CNN2" s="11"/>
      <c r="CNO2" s="11"/>
      <c r="CNP2" s="11"/>
      <c r="CNQ2" s="11"/>
      <c r="CNR2" s="11"/>
      <c r="CNS2" s="11"/>
      <c r="CNT2" s="11"/>
      <c r="CNU2" s="11"/>
      <c r="CNV2" s="11"/>
      <c r="CNW2" s="11"/>
      <c r="CNX2" s="11"/>
      <c r="CNY2" s="11"/>
      <c r="CNZ2" s="11"/>
      <c r="COA2" s="11"/>
      <c r="COB2" s="11"/>
      <c r="COC2" s="11"/>
      <c r="COD2" s="11"/>
      <c r="COE2" s="11"/>
      <c r="COF2" s="11"/>
      <c r="COG2" s="11"/>
      <c r="COH2" s="11"/>
      <c r="COI2" s="11"/>
      <c r="COJ2" s="11"/>
      <c r="COK2" s="11"/>
      <c r="COL2" s="11"/>
      <c r="COM2" s="11"/>
      <c r="CON2" s="11"/>
      <c r="COO2" s="11"/>
      <c r="COP2" s="11"/>
      <c r="COQ2" s="11"/>
      <c r="COR2" s="11"/>
      <c r="COS2" s="11"/>
      <c r="COT2" s="11"/>
      <c r="COU2" s="11"/>
      <c r="COV2" s="11"/>
      <c r="COW2" s="11"/>
      <c r="COX2" s="11"/>
      <c r="COY2" s="11"/>
      <c r="COZ2" s="11"/>
      <c r="CPA2" s="11"/>
      <c r="CPB2" s="11"/>
      <c r="CPC2" s="11"/>
      <c r="CPD2" s="11"/>
      <c r="CPE2" s="11"/>
      <c r="CPF2" s="11"/>
      <c r="CPG2" s="11"/>
      <c r="CPH2" s="11"/>
      <c r="CPI2" s="11"/>
      <c r="CPJ2" s="11"/>
      <c r="CPK2" s="11"/>
      <c r="CPL2" s="11"/>
      <c r="CPM2" s="11"/>
      <c r="CPN2" s="11"/>
      <c r="CPO2" s="11"/>
      <c r="CPP2" s="11"/>
      <c r="CPQ2" s="11"/>
      <c r="CPR2" s="11"/>
      <c r="CPS2" s="11"/>
      <c r="CPT2" s="11"/>
      <c r="CPU2" s="11"/>
      <c r="CPV2" s="11"/>
      <c r="CPW2" s="11"/>
      <c r="CPX2" s="11"/>
      <c r="CPY2" s="11"/>
      <c r="CPZ2" s="11"/>
      <c r="CQA2" s="11"/>
      <c r="CQB2" s="11"/>
      <c r="CQC2" s="11"/>
      <c r="CQD2" s="11"/>
      <c r="CQE2" s="11"/>
      <c r="CQF2" s="11"/>
      <c r="CQG2" s="11"/>
      <c r="CQH2" s="11"/>
      <c r="CQI2" s="11"/>
      <c r="CQJ2" s="11"/>
      <c r="CQK2" s="11"/>
      <c r="CQL2" s="11"/>
      <c r="CQM2" s="11"/>
      <c r="CQN2" s="11"/>
      <c r="CQO2" s="11"/>
      <c r="CQP2" s="11"/>
      <c r="CQQ2" s="11"/>
      <c r="CQR2" s="11"/>
      <c r="CQS2" s="11"/>
      <c r="CQT2" s="11"/>
      <c r="CQU2" s="11"/>
      <c r="CQV2" s="11"/>
      <c r="CQW2" s="11"/>
      <c r="CQX2" s="11"/>
      <c r="CQY2" s="11"/>
      <c r="CQZ2" s="11"/>
      <c r="CRA2" s="11"/>
      <c r="CRB2" s="11"/>
      <c r="CRC2" s="11"/>
      <c r="CRD2" s="11"/>
      <c r="CRE2" s="11"/>
      <c r="CRF2" s="11"/>
      <c r="CRG2" s="11"/>
      <c r="CRH2" s="11"/>
      <c r="CRI2" s="11"/>
      <c r="CRJ2" s="11"/>
      <c r="CRK2" s="11"/>
      <c r="CRL2" s="11"/>
      <c r="CRM2" s="11"/>
      <c r="CRN2" s="11"/>
      <c r="CRO2" s="11"/>
      <c r="CRP2" s="11"/>
      <c r="CRQ2" s="11"/>
      <c r="CRR2" s="11"/>
      <c r="CRS2" s="11"/>
      <c r="CRT2" s="11"/>
      <c r="CRU2" s="11"/>
      <c r="CRV2" s="11"/>
      <c r="CRW2" s="11"/>
      <c r="CRX2" s="11"/>
      <c r="CRY2" s="11"/>
      <c r="CRZ2" s="11"/>
      <c r="CSA2" s="11"/>
      <c r="CSB2" s="11"/>
      <c r="CSC2" s="11"/>
      <c r="CSD2" s="11"/>
      <c r="CSE2" s="11"/>
      <c r="CSF2" s="11"/>
      <c r="CSG2" s="11"/>
      <c r="CSH2" s="11"/>
      <c r="CSI2" s="11"/>
      <c r="CSJ2" s="11"/>
      <c r="CSK2" s="11"/>
      <c r="CSL2" s="11"/>
      <c r="CSM2" s="11"/>
      <c r="CSN2" s="11"/>
      <c r="CSO2" s="11"/>
      <c r="CSP2" s="11"/>
      <c r="CSQ2" s="11"/>
      <c r="CSR2" s="11"/>
      <c r="CSS2" s="11"/>
      <c r="CST2" s="11"/>
      <c r="CSU2" s="11"/>
      <c r="CSV2" s="11"/>
      <c r="CSW2" s="11"/>
      <c r="CSX2" s="11"/>
      <c r="CSY2" s="11"/>
      <c r="CSZ2" s="11"/>
      <c r="CTA2" s="11"/>
      <c r="CTB2" s="11"/>
      <c r="CTC2" s="11"/>
      <c r="CTD2" s="11"/>
      <c r="CTE2" s="11"/>
      <c r="CTF2" s="11"/>
      <c r="CTG2" s="11"/>
      <c r="CTH2" s="11"/>
      <c r="CTI2" s="11"/>
      <c r="CTJ2" s="11"/>
      <c r="CTK2" s="11"/>
      <c r="CTL2" s="11"/>
      <c r="CTM2" s="11"/>
      <c r="CTN2" s="11"/>
      <c r="CTO2" s="11"/>
      <c r="CTP2" s="11"/>
      <c r="CTQ2" s="11"/>
      <c r="CTR2" s="11"/>
      <c r="CTS2" s="11"/>
      <c r="CTT2" s="11"/>
      <c r="CTU2" s="11"/>
      <c r="CTV2" s="11"/>
      <c r="CTW2" s="11"/>
      <c r="CTX2" s="11"/>
      <c r="CTY2" s="11"/>
      <c r="CTZ2" s="11"/>
      <c r="CUA2" s="11"/>
      <c r="CUB2" s="11"/>
      <c r="CUC2" s="11"/>
      <c r="CUD2" s="11"/>
      <c r="CUE2" s="11"/>
      <c r="CUF2" s="11"/>
      <c r="CUG2" s="11"/>
      <c r="CUH2" s="11"/>
      <c r="CUI2" s="11"/>
      <c r="CUJ2" s="11"/>
      <c r="CUK2" s="11"/>
      <c r="CUL2" s="11"/>
      <c r="CUM2" s="11"/>
      <c r="CUN2" s="11"/>
      <c r="CUO2" s="11"/>
      <c r="CUP2" s="11"/>
      <c r="CUQ2" s="11"/>
      <c r="CUR2" s="11"/>
      <c r="CUS2" s="11"/>
      <c r="CUT2" s="11"/>
      <c r="CUU2" s="11"/>
      <c r="CUV2" s="11"/>
      <c r="CUW2" s="11"/>
      <c r="CUX2" s="11"/>
      <c r="CUY2" s="11"/>
      <c r="CUZ2" s="11"/>
      <c r="CVA2" s="11"/>
      <c r="CVB2" s="11"/>
      <c r="CVC2" s="11"/>
      <c r="CVD2" s="11"/>
      <c r="CVE2" s="11"/>
      <c r="CVF2" s="11"/>
      <c r="CVG2" s="11"/>
      <c r="CVH2" s="11"/>
      <c r="CVI2" s="11"/>
      <c r="CVJ2" s="11"/>
      <c r="CVK2" s="11"/>
      <c r="CVL2" s="11"/>
      <c r="CVM2" s="11"/>
      <c r="CVN2" s="11"/>
      <c r="CVO2" s="11"/>
      <c r="CVP2" s="11"/>
      <c r="CVQ2" s="11"/>
      <c r="CVR2" s="11"/>
      <c r="CVS2" s="11"/>
      <c r="CVT2" s="11"/>
      <c r="CVU2" s="11"/>
      <c r="CVV2" s="11"/>
      <c r="CVW2" s="11"/>
      <c r="CVX2" s="11"/>
      <c r="CVY2" s="11"/>
      <c r="CVZ2" s="11"/>
      <c r="CWA2" s="11"/>
      <c r="CWB2" s="11"/>
      <c r="CWC2" s="11"/>
      <c r="CWD2" s="11"/>
      <c r="CWE2" s="11"/>
      <c r="CWF2" s="11"/>
      <c r="CWG2" s="11"/>
      <c r="CWH2" s="11"/>
      <c r="CWI2" s="11"/>
      <c r="CWJ2" s="11"/>
      <c r="CWK2" s="11"/>
      <c r="CWL2" s="11"/>
      <c r="CWM2" s="11"/>
      <c r="CWN2" s="11"/>
      <c r="CWO2" s="11"/>
      <c r="CWP2" s="11"/>
      <c r="CWQ2" s="11"/>
      <c r="CWR2" s="11"/>
      <c r="CWS2" s="11"/>
      <c r="CWT2" s="11"/>
      <c r="CWU2" s="11"/>
      <c r="CWV2" s="11"/>
      <c r="CWW2" s="11"/>
      <c r="CWX2" s="11"/>
      <c r="CWY2" s="11"/>
      <c r="CWZ2" s="11"/>
      <c r="CXA2" s="11"/>
      <c r="CXB2" s="11"/>
      <c r="CXC2" s="11"/>
      <c r="CXD2" s="11"/>
      <c r="CXE2" s="11"/>
      <c r="CXF2" s="11"/>
      <c r="CXG2" s="11"/>
      <c r="CXH2" s="11"/>
      <c r="CXI2" s="11"/>
      <c r="CXJ2" s="11"/>
      <c r="CXK2" s="11"/>
      <c r="CXL2" s="11"/>
      <c r="CXM2" s="11"/>
      <c r="CXN2" s="11"/>
      <c r="CXO2" s="11"/>
      <c r="CXP2" s="11"/>
      <c r="CXQ2" s="11"/>
      <c r="CXR2" s="11"/>
      <c r="CXS2" s="11"/>
      <c r="CXT2" s="11"/>
      <c r="CXU2" s="11"/>
      <c r="CXV2" s="11"/>
      <c r="CXW2" s="11"/>
      <c r="CXX2" s="11"/>
      <c r="CXY2" s="11"/>
      <c r="CXZ2" s="11"/>
      <c r="CYA2" s="11"/>
      <c r="CYB2" s="11"/>
      <c r="CYC2" s="11"/>
      <c r="CYD2" s="11"/>
      <c r="CYE2" s="11"/>
      <c r="CYF2" s="11"/>
      <c r="CYG2" s="11"/>
      <c r="CYH2" s="11"/>
      <c r="CYI2" s="11"/>
      <c r="CYJ2" s="11"/>
      <c r="CYK2" s="11"/>
      <c r="CYL2" s="11"/>
      <c r="CYM2" s="11"/>
      <c r="CYN2" s="11"/>
      <c r="CYO2" s="11"/>
      <c r="CYP2" s="11"/>
      <c r="CYQ2" s="11"/>
      <c r="CYR2" s="11"/>
      <c r="CYS2" s="11"/>
      <c r="CYT2" s="11"/>
      <c r="CYU2" s="11"/>
      <c r="CYV2" s="11"/>
      <c r="CYW2" s="11"/>
      <c r="CYX2" s="11"/>
      <c r="CYY2" s="11"/>
      <c r="CYZ2" s="11"/>
      <c r="CZA2" s="11"/>
      <c r="CZB2" s="11"/>
      <c r="CZC2" s="11"/>
      <c r="CZD2" s="11"/>
      <c r="CZE2" s="11"/>
      <c r="CZF2" s="11"/>
      <c r="CZG2" s="11"/>
      <c r="CZH2" s="11"/>
      <c r="CZI2" s="11"/>
      <c r="CZJ2" s="11"/>
      <c r="CZK2" s="11"/>
      <c r="CZL2" s="11"/>
      <c r="CZM2" s="11"/>
      <c r="CZN2" s="11"/>
      <c r="CZO2" s="11"/>
      <c r="CZP2" s="11"/>
      <c r="CZQ2" s="11"/>
      <c r="CZR2" s="11"/>
      <c r="CZS2" s="11"/>
      <c r="CZT2" s="11"/>
      <c r="CZU2" s="11"/>
      <c r="CZV2" s="11"/>
      <c r="CZW2" s="11"/>
      <c r="CZX2" s="11"/>
      <c r="CZY2" s="11"/>
      <c r="CZZ2" s="11"/>
      <c r="DAA2" s="11"/>
      <c r="DAB2" s="11"/>
      <c r="DAC2" s="11"/>
      <c r="DAD2" s="11"/>
      <c r="DAE2" s="11"/>
      <c r="DAF2" s="11"/>
      <c r="DAG2" s="11"/>
      <c r="DAH2" s="11"/>
      <c r="DAI2" s="11"/>
      <c r="DAJ2" s="11"/>
      <c r="DAK2" s="11"/>
      <c r="DAL2" s="11"/>
      <c r="DAM2" s="11"/>
      <c r="DAN2" s="11"/>
      <c r="DAO2" s="11"/>
      <c r="DAP2" s="11"/>
      <c r="DAQ2" s="11"/>
      <c r="DAR2" s="11"/>
      <c r="DAS2" s="11"/>
      <c r="DAT2" s="11"/>
      <c r="DAU2" s="11"/>
      <c r="DAV2" s="11"/>
      <c r="DAW2" s="11"/>
      <c r="DAX2" s="11"/>
      <c r="DAY2" s="11"/>
      <c r="DAZ2" s="11"/>
      <c r="DBA2" s="11"/>
      <c r="DBB2" s="11"/>
      <c r="DBC2" s="11"/>
      <c r="DBD2" s="11"/>
      <c r="DBE2" s="11"/>
      <c r="DBF2" s="11"/>
      <c r="DBG2" s="11"/>
      <c r="DBH2" s="11"/>
      <c r="DBI2" s="11"/>
      <c r="DBJ2" s="11"/>
      <c r="DBK2" s="11"/>
      <c r="DBL2" s="11"/>
      <c r="DBM2" s="11"/>
      <c r="DBN2" s="11"/>
      <c r="DBO2" s="11"/>
      <c r="DBP2" s="11"/>
      <c r="DBQ2" s="11"/>
      <c r="DBR2" s="11"/>
      <c r="DBS2" s="11"/>
      <c r="DBT2" s="11"/>
      <c r="DBU2" s="11"/>
      <c r="DBV2" s="11"/>
      <c r="DBW2" s="11"/>
      <c r="DBX2" s="11"/>
      <c r="DBY2" s="11"/>
      <c r="DBZ2" s="11"/>
      <c r="DCA2" s="11"/>
      <c r="DCB2" s="11"/>
      <c r="DCC2" s="11"/>
      <c r="DCD2" s="11"/>
      <c r="DCE2" s="11"/>
      <c r="DCF2" s="11"/>
      <c r="DCG2" s="11"/>
      <c r="DCH2" s="11"/>
      <c r="DCI2" s="11"/>
      <c r="DCJ2" s="11"/>
      <c r="DCK2" s="11"/>
      <c r="DCL2" s="11"/>
      <c r="DCM2" s="11"/>
      <c r="DCN2" s="11"/>
      <c r="DCO2" s="11"/>
      <c r="DCP2" s="11"/>
      <c r="DCQ2" s="11"/>
      <c r="DCR2" s="11"/>
      <c r="DCS2" s="11"/>
      <c r="DCT2" s="11"/>
      <c r="DCU2" s="11"/>
      <c r="DCV2" s="11"/>
      <c r="DCW2" s="11"/>
      <c r="DCX2" s="11"/>
      <c r="DCY2" s="11"/>
      <c r="DCZ2" s="11"/>
      <c r="DDA2" s="11"/>
      <c r="DDB2" s="11"/>
      <c r="DDC2" s="11"/>
      <c r="DDD2" s="11"/>
      <c r="DDE2" s="11"/>
      <c r="DDF2" s="11"/>
      <c r="DDG2" s="11"/>
      <c r="DDH2" s="11"/>
      <c r="DDI2" s="11"/>
      <c r="DDJ2" s="11"/>
      <c r="DDK2" s="11"/>
      <c r="DDL2" s="11"/>
      <c r="DDM2" s="11"/>
      <c r="DDN2" s="11"/>
      <c r="DDO2" s="11"/>
      <c r="DDP2" s="11"/>
      <c r="DDQ2" s="11"/>
      <c r="DDR2" s="11"/>
      <c r="DDS2" s="11"/>
      <c r="DDT2" s="11"/>
      <c r="DDU2" s="11"/>
      <c r="DDV2" s="11"/>
      <c r="DDW2" s="11"/>
      <c r="DDX2" s="11"/>
      <c r="DDY2" s="11"/>
      <c r="DDZ2" s="11"/>
      <c r="DEA2" s="11"/>
      <c r="DEB2" s="11"/>
      <c r="DEC2" s="11"/>
      <c r="DED2" s="11"/>
      <c r="DEE2" s="11"/>
      <c r="DEF2" s="11"/>
      <c r="DEG2" s="11"/>
      <c r="DEH2" s="11"/>
      <c r="DEI2" s="11"/>
      <c r="DEJ2" s="11"/>
      <c r="DEK2" s="11"/>
      <c r="DEL2" s="11"/>
      <c r="DEM2" s="11"/>
      <c r="DEN2" s="11"/>
      <c r="DEO2" s="11"/>
      <c r="DEP2" s="11"/>
      <c r="DEQ2" s="11"/>
      <c r="DER2" s="11"/>
      <c r="DES2" s="11"/>
      <c r="DET2" s="11"/>
      <c r="DEU2" s="11"/>
      <c r="DEV2" s="11"/>
      <c r="DEW2" s="11"/>
      <c r="DEX2" s="11"/>
      <c r="DEY2" s="11"/>
      <c r="DEZ2" s="11"/>
      <c r="DFA2" s="11"/>
      <c r="DFB2" s="11"/>
      <c r="DFC2" s="11"/>
      <c r="DFD2" s="11"/>
      <c r="DFE2" s="11"/>
      <c r="DFF2" s="11"/>
      <c r="DFG2" s="11"/>
      <c r="DFH2" s="11"/>
      <c r="DFI2" s="11"/>
      <c r="DFJ2" s="11"/>
      <c r="DFK2" s="11"/>
      <c r="DFL2" s="11"/>
      <c r="DFM2" s="11"/>
      <c r="DFN2" s="11"/>
      <c r="DFO2" s="11"/>
      <c r="DFP2" s="11"/>
      <c r="DFQ2" s="11"/>
      <c r="DFR2" s="11"/>
      <c r="DFS2" s="11"/>
      <c r="DFT2" s="11"/>
      <c r="DFU2" s="11"/>
      <c r="DFV2" s="11"/>
      <c r="DFW2" s="11"/>
      <c r="DFX2" s="11"/>
      <c r="DFY2" s="11"/>
      <c r="DFZ2" s="11"/>
      <c r="DGA2" s="11"/>
      <c r="DGB2" s="11"/>
      <c r="DGC2" s="11"/>
      <c r="DGD2" s="11"/>
      <c r="DGE2" s="11"/>
      <c r="DGF2" s="11"/>
      <c r="DGG2" s="11"/>
      <c r="DGH2" s="11"/>
      <c r="DGI2" s="11"/>
      <c r="DGJ2" s="11"/>
      <c r="DGK2" s="11"/>
      <c r="DGL2" s="11"/>
      <c r="DGM2" s="11"/>
      <c r="DGN2" s="11"/>
      <c r="DGO2" s="11"/>
      <c r="DGP2" s="11"/>
      <c r="DGQ2" s="11"/>
      <c r="DGR2" s="11"/>
      <c r="DGS2" s="11"/>
      <c r="DGT2" s="11"/>
      <c r="DGU2" s="11"/>
      <c r="DGV2" s="11"/>
      <c r="DGW2" s="11"/>
      <c r="DGX2" s="11"/>
      <c r="DGY2" s="11"/>
      <c r="DGZ2" s="11"/>
      <c r="DHA2" s="11"/>
      <c r="DHB2" s="11"/>
      <c r="DHC2" s="11"/>
      <c r="DHD2" s="11"/>
      <c r="DHE2" s="11"/>
      <c r="DHF2" s="11"/>
      <c r="DHG2" s="11"/>
      <c r="DHH2" s="11"/>
      <c r="DHI2" s="11"/>
      <c r="DHJ2" s="11"/>
      <c r="DHK2" s="11"/>
      <c r="DHL2" s="11"/>
      <c r="DHM2" s="11"/>
      <c r="DHN2" s="11"/>
      <c r="DHO2" s="11"/>
      <c r="DHP2" s="11"/>
      <c r="DHQ2" s="11"/>
      <c r="DHR2" s="11"/>
      <c r="DHS2" s="11"/>
      <c r="DHT2" s="11"/>
      <c r="DHU2" s="11"/>
      <c r="DHV2" s="11"/>
      <c r="DHW2" s="11"/>
      <c r="DHX2" s="11"/>
      <c r="DHY2" s="11"/>
      <c r="DHZ2" s="11"/>
      <c r="DIA2" s="11"/>
      <c r="DIB2" s="11"/>
      <c r="DIC2" s="11"/>
      <c r="DID2" s="11"/>
      <c r="DIE2" s="11"/>
      <c r="DIF2" s="11"/>
      <c r="DIG2" s="11"/>
      <c r="DIH2" s="11"/>
      <c r="DII2" s="11"/>
      <c r="DIJ2" s="11"/>
      <c r="DIK2" s="11"/>
      <c r="DIL2" s="11"/>
      <c r="DIM2" s="11"/>
      <c r="DIN2" s="11"/>
      <c r="DIO2" s="11"/>
      <c r="DIP2" s="11"/>
      <c r="DIQ2" s="11"/>
      <c r="DIR2" s="11"/>
      <c r="DIS2" s="11"/>
      <c r="DIT2" s="11"/>
      <c r="DIU2" s="11"/>
      <c r="DIV2" s="11"/>
      <c r="DIW2" s="11"/>
      <c r="DIX2" s="11"/>
      <c r="DIY2" s="11"/>
      <c r="DIZ2" s="11"/>
      <c r="DJA2" s="11"/>
      <c r="DJB2" s="11"/>
      <c r="DJC2" s="11"/>
      <c r="DJD2" s="11"/>
      <c r="DJE2" s="11"/>
      <c r="DJF2" s="11"/>
      <c r="DJG2" s="11"/>
      <c r="DJH2" s="11"/>
      <c r="DJI2" s="11"/>
      <c r="DJJ2" s="11"/>
      <c r="DJK2" s="11"/>
      <c r="DJL2" s="11"/>
      <c r="DJM2" s="11"/>
      <c r="DJN2" s="11"/>
      <c r="DJO2" s="11"/>
      <c r="DJP2" s="11"/>
      <c r="DJQ2" s="11"/>
      <c r="DJR2" s="11"/>
      <c r="DJS2" s="11"/>
      <c r="DJT2" s="11"/>
      <c r="DJU2" s="11"/>
      <c r="DJV2" s="11"/>
      <c r="DJW2" s="11"/>
      <c r="DJX2" s="11"/>
      <c r="DJY2" s="11"/>
      <c r="DJZ2" s="11"/>
      <c r="DKA2" s="11"/>
      <c r="DKB2" s="11"/>
      <c r="DKC2" s="11"/>
      <c r="DKD2" s="11"/>
      <c r="DKE2" s="11"/>
      <c r="DKF2" s="11"/>
      <c r="DKG2" s="11"/>
      <c r="DKH2" s="11"/>
      <c r="DKI2" s="11"/>
      <c r="DKJ2" s="11"/>
      <c r="DKK2" s="11"/>
      <c r="DKL2" s="11"/>
      <c r="DKM2" s="11"/>
      <c r="DKN2" s="11"/>
      <c r="DKO2" s="11"/>
      <c r="DKP2" s="11"/>
      <c r="DKQ2" s="11"/>
      <c r="DKR2" s="11"/>
      <c r="DKS2" s="11"/>
      <c r="DKT2" s="11"/>
      <c r="DKU2" s="11"/>
      <c r="DKV2" s="11"/>
      <c r="DKW2" s="11"/>
      <c r="DKX2" s="11"/>
      <c r="DKY2" s="11"/>
      <c r="DKZ2" s="11"/>
      <c r="DLA2" s="11"/>
      <c r="DLB2" s="11"/>
      <c r="DLC2" s="11"/>
      <c r="DLD2" s="11"/>
      <c r="DLE2" s="11"/>
      <c r="DLF2" s="11"/>
      <c r="DLG2" s="11"/>
      <c r="DLH2" s="11"/>
      <c r="DLI2" s="11"/>
      <c r="DLJ2" s="11"/>
      <c r="DLK2" s="11"/>
      <c r="DLL2" s="11"/>
      <c r="DLM2" s="11"/>
      <c r="DLN2" s="11"/>
      <c r="DLO2" s="11"/>
      <c r="DLP2" s="11"/>
      <c r="DLQ2" s="11"/>
      <c r="DLR2" s="11"/>
      <c r="DLS2" s="11"/>
      <c r="DLT2" s="11"/>
      <c r="DLU2" s="11"/>
      <c r="DLV2" s="11"/>
      <c r="DLW2" s="11"/>
      <c r="DLX2" s="11"/>
      <c r="DLY2" s="11"/>
      <c r="DLZ2" s="11"/>
      <c r="DMA2" s="11"/>
      <c r="DMB2" s="11"/>
      <c r="DMC2" s="11"/>
      <c r="DMD2" s="11"/>
      <c r="DME2" s="11"/>
      <c r="DMF2" s="11"/>
      <c r="DMG2" s="11"/>
      <c r="DMH2" s="11"/>
      <c r="DMI2" s="11"/>
      <c r="DMJ2" s="11"/>
      <c r="DMK2" s="11"/>
      <c r="DML2" s="11"/>
      <c r="DMM2" s="11"/>
      <c r="DMN2" s="11"/>
      <c r="DMO2" s="11"/>
      <c r="DMP2" s="11"/>
      <c r="DMQ2" s="11"/>
      <c r="DMR2" s="11"/>
      <c r="DMS2" s="11"/>
      <c r="DMT2" s="11"/>
      <c r="DMU2" s="11"/>
      <c r="DMV2" s="11"/>
      <c r="DMW2" s="11"/>
      <c r="DMX2" s="11"/>
      <c r="DMY2" s="11"/>
      <c r="DMZ2" s="11"/>
      <c r="DNA2" s="11"/>
      <c r="DNB2" s="11"/>
      <c r="DNC2" s="11"/>
      <c r="DND2" s="11"/>
      <c r="DNE2" s="11"/>
      <c r="DNF2" s="11"/>
      <c r="DNG2" s="11"/>
      <c r="DNH2" s="11"/>
      <c r="DNI2" s="11"/>
      <c r="DNJ2" s="11"/>
      <c r="DNK2" s="11"/>
      <c r="DNL2" s="11"/>
      <c r="DNM2" s="11"/>
      <c r="DNN2" s="11"/>
      <c r="DNO2" s="11"/>
      <c r="DNP2" s="11"/>
      <c r="DNQ2" s="11"/>
      <c r="DNR2" s="11"/>
      <c r="DNS2" s="11"/>
      <c r="DNT2" s="11"/>
      <c r="DNU2" s="11"/>
      <c r="DNV2" s="11"/>
      <c r="DNW2" s="11"/>
      <c r="DNX2" s="11"/>
      <c r="DNY2" s="11"/>
      <c r="DNZ2" s="11"/>
      <c r="DOA2" s="11"/>
      <c r="DOB2" s="11"/>
      <c r="DOC2" s="11"/>
      <c r="DOD2" s="11"/>
      <c r="DOE2" s="11"/>
      <c r="DOF2" s="11"/>
      <c r="DOG2" s="11"/>
      <c r="DOH2" s="11"/>
      <c r="DOI2" s="11"/>
      <c r="DOJ2" s="11"/>
      <c r="DOK2" s="11"/>
      <c r="DOL2" s="11"/>
      <c r="DOM2" s="11"/>
      <c r="DON2" s="11"/>
      <c r="DOO2" s="11"/>
      <c r="DOP2" s="11"/>
      <c r="DOQ2" s="11"/>
      <c r="DOR2" s="11"/>
      <c r="DOS2" s="11"/>
      <c r="DOT2" s="11"/>
      <c r="DOU2" s="11"/>
      <c r="DOV2" s="11"/>
      <c r="DOW2" s="11"/>
      <c r="DOX2" s="11"/>
      <c r="DOY2" s="11"/>
      <c r="DOZ2" s="11"/>
      <c r="DPA2" s="11"/>
      <c r="DPB2" s="11"/>
      <c r="DPC2" s="11"/>
      <c r="DPD2" s="11"/>
      <c r="DPE2" s="11"/>
      <c r="DPF2" s="11"/>
      <c r="DPG2" s="11"/>
      <c r="DPH2" s="11"/>
      <c r="DPI2" s="11"/>
      <c r="DPJ2" s="11"/>
      <c r="DPK2" s="11"/>
      <c r="DPL2" s="11"/>
      <c r="DPM2" s="11"/>
      <c r="DPN2" s="11"/>
      <c r="DPO2" s="11"/>
      <c r="DPP2" s="11"/>
      <c r="DPQ2" s="11"/>
      <c r="DPR2" s="11"/>
      <c r="DPS2" s="11"/>
      <c r="DPT2" s="11"/>
      <c r="DPU2" s="11"/>
      <c r="DPV2" s="11"/>
      <c r="DPW2" s="11"/>
      <c r="DPX2" s="11"/>
      <c r="DPY2" s="11"/>
      <c r="DPZ2" s="11"/>
      <c r="DQA2" s="11"/>
      <c r="DQB2" s="11"/>
      <c r="DQC2" s="11"/>
      <c r="DQD2" s="11"/>
      <c r="DQE2" s="11"/>
      <c r="DQF2" s="11"/>
      <c r="DQG2" s="11"/>
      <c r="DQH2" s="11"/>
      <c r="DQI2" s="11"/>
      <c r="DQJ2" s="11"/>
      <c r="DQK2" s="11"/>
      <c r="DQL2" s="11"/>
      <c r="DQM2" s="11"/>
      <c r="DQN2" s="11"/>
      <c r="DQO2" s="11"/>
      <c r="DQP2" s="11"/>
      <c r="DQQ2" s="11"/>
      <c r="DQR2" s="11"/>
      <c r="DQS2" s="11"/>
      <c r="DQT2" s="11"/>
      <c r="DQU2" s="11"/>
      <c r="DQV2" s="11"/>
      <c r="DQW2" s="11"/>
      <c r="DQX2" s="11"/>
      <c r="DQY2" s="11"/>
      <c r="DQZ2" s="11"/>
      <c r="DRA2" s="11"/>
      <c r="DRB2" s="11"/>
      <c r="DRC2" s="11"/>
      <c r="DRD2" s="11"/>
      <c r="DRE2" s="11"/>
      <c r="DRF2" s="11"/>
      <c r="DRG2" s="11"/>
      <c r="DRH2" s="11"/>
      <c r="DRI2" s="11"/>
      <c r="DRJ2" s="11"/>
      <c r="DRK2" s="11"/>
      <c r="DRL2" s="11"/>
      <c r="DRM2" s="11"/>
      <c r="DRN2" s="11"/>
      <c r="DRO2" s="11"/>
      <c r="DRP2" s="11"/>
      <c r="DRQ2" s="11"/>
      <c r="DRR2" s="11"/>
      <c r="DRS2" s="11"/>
      <c r="DRT2" s="11"/>
      <c r="DRU2" s="11"/>
      <c r="DRV2" s="11"/>
      <c r="DRW2" s="11"/>
      <c r="DRX2" s="11"/>
      <c r="DRY2" s="11"/>
      <c r="DRZ2" s="11"/>
      <c r="DSA2" s="11"/>
      <c r="DSB2" s="11"/>
      <c r="DSC2" s="11"/>
      <c r="DSD2" s="11"/>
      <c r="DSE2" s="11"/>
      <c r="DSF2" s="11"/>
      <c r="DSG2" s="11"/>
      <c r="DSH2" s="11"/>
      <c r="DSI2" s="11"/>
      <c r="DSJ2" s="11"/>
      <c r="DSK2" s="11"/>
      <c r="DSL2" s="11"/>
      <c r="DSM2" s="11"/>
      <c r="DSN2" s="11"/>
      <c r="DSO2" s="11"/>
      <c r="DSP2" s="11"/>
      <c r="DSQ2" s="11"/>
      <c r="DSR2" s="11"/>
      <c r="DSS2" s="11"/>
      <c r="DST2" s="11"/>
      <c r="DSU2" s="11"/>
      <c r="DSV2" s="11"/>
      <c r="DSW2" s="11"/>
      <c r="DSX2" s="11"/>
      <c r="DSY2" s="11"/>
      <c r="DSZ2" s="11"/>
      <c r="DTA2" s="11"/>
      <c r="DTB2" s="11"/>
      <c r="DTC2" s="11"/>
      <c r="DTD2" s="11"/>
      <c r="DTE2" s="11"/>
      <c r="DTF2" s="11"/>
      <c r="DTG2" s="11"/>
      <c r="DTH2" s="11"/>
      <c r="DTI2" s="11"/>
      <c r="DTJ2" s="11"/>
      <c r="DTK2" s="11"/>
      <c r="DTL2" s="11"/>
      <c r="DTM2" s="11"/>
      <c r="DTN2" s="11"/>
      <c r="DTO2" s="11"/>
      <c r="DTP2" s="11"/>
      <c r="DTQ2" s="11"/>
      <c r="DTR2" s="11"/>
      <c r="DTS2" s="11"/>
      <c r="DTT2" s="11"/>
      <c r="DTU2" s="11"/>
      <c r="DTV2" s="11"/>
      <c r="DTW2" s="11"/>
      <c r="DTX2" s="11"/>
      <c r="DTY2" s="11"/>
      <c r="DTZ2" s="11"/>
      <c r="DUA2" s="11"/>
      <c r="DUB2" s="11"/>
      <c r="DUC2" s="11"/>
      <c r="DUD2" s="11"/>
      <c r="DUE2" s="11"/>
      <c r="DUF2" s="11"/>
      <c r="DUG2" s="11"/>
      <c r="DUH2" s="11"/>
      <c r="DUI2" s="11"/>
      <c r="DUJ2" s="11"/>
      <c r="DUK2" s="11"/>
      <c r="DUL2" s="11"/>
      <c r="DUM2" s="11"/>
      <c r="DUN2" s="11"/>
      <c r="DUO2" s="11"/>
      <c r="DUP2" s="11"/>
      <c r="DUQ2" s="11"/>
      <c r="DUR2" s="11"/>
      <c r="DUS2" s="11"/>
      <c r="DUT2" s="11"/>
      <c r="DUU2" s="11"/>
      <c r="DUV2" s="11"/>
      <c r="DUW2" s="11"/>
      <c r="DUX2" s="11"/>
      <c r="DUY2" s="11"/>
      <c r="DUZ2" s="11"/>
      <c r="DVA2" s="11"/>
      <c r="DVB2" s="11"/>
      <c r="DVC2" s="11"/>
      <c r="DVD2" s="11"/>
      <c r="DVE2" s="11"/>
      <c r="DVF2" s="11"/>
      <c r="DVG2" s="11"/>
      <c r="DVH2" s="11"/>
      <c r="DVI2" s="11"/>
      <c r="DVJ2" s="11"/>
      <c r="DVK2" s="11"/>
      <c r="DVL2" s="11"/>
      <c r="DVM2" s="11"/>
      <c r="DVN2" s="11"/>
      <c r="DVO2" s="11"/>
      <c r="DVP2" s="11"/>
      <c r="DVQ2" s="11"/>
      <c r="DVR2" s="11"/>
      <c r="DVS2" s="11"/>
      <c r="DVT2" s="11"/>
      <c r="DVU2" s="11"/>
      <c r="DVV2" s="11"/>
      <c r="DVW2" s="11"/>
      <c r="DVX2" s="11"/>
      <c r="DVY2" s="11"/>
      <c r="DVZ2" s="11"/>
      <c r="DWA2" s="11"/>
      <c r="DWB2" s="11"/>
      <c r="DWC2" s="11"/>
      <c r="DWD2" s="11"/>
      <c r="DWE2" s="11"/>
      <c r="DWF2" s="11"/>
      <c r="DWG2" s="11"/>
      <c r="DWH2" s="11"/>
      <c r="DWI2" s="11"/>
      <c r="DWJ2" s="11"/>
      <c r="DWK2" s="11"/>
      <c r="DWL2" s="11"/>
      <c r="DWM2" s="11"/>
      <c r="DWN2" s="11"/>
      <c r="DWO2" s="11"/>
      <c r="DWP2" s="11"/>
      <c r="DWQ2" s="11"/>
      <c r="DWR2" s="11"/>
      <c r="DWS2" s="11"/>
      <c r="DWT2" s="11"/>
      <c r="DWU2" s="11"/>
      <c r="DWV2" s="11"/>
      <c r="DWW2" s="11"/>
      <c r="DWX2" s="11"/>
      <c r="DWY2" s="11"/>
      <c r="DWZ2" s="11"/>
      <c r="DXA2" s="11"/>
      <c r="DXB2" s="11"/>
      <c r="DXC2" s="11"/>
      <c r="DXD2" s="11"/>
      <c r="DXE2" s="11"/>
      <c r="DXF2" s="11"/>
      <c r="DXG2" s="11"/>
      <c r="DXH2" s="11"/>
      <c r="DXI2" s="11"/>
      <c r="DXJ2" s="11"/>
      <c r="DXK2" s="11"/>
      <c r="DXL2" s="11"/>
      <c r="DXM2" s="11"/>
      <c r="DXN2" s="11"/>
      <c r="DXO2" s="11"/>
      <c r="DXP2" s="11"/>
      <c r="DXQ2" s="11"/>
      <c r="DXR2" s="11"/>
      <c r="DXS2" s="11"/>
      <c r="DXT2" s="11"/>
      <c r="DXU2" s="11"/>
      <c r="DXV2" s="11"/>
      <c r="DXW2" s="11"/>
      <c r="DXX2" s="11"/>
      <c r="DXY2" s="11"/>
      <c r="DXZ2" s="11"/>
      <c r="DYA2" s="11"/>
      <c r="DYB2" s="11"/>
      <c r="DYC2" s="11"/>
      <c r="DYD2" s="11"/>
      <c r="DYE2" s="11"/>
      <c r="DYF2" s="11"/>
      <c r="DYG2" s="11"/>
      <c r="DYH2" s="11"/>
      <c r="DYI2" s="11"/>
      <c r="DYJ2" s="11"/>
      <c r="DYK2" s="11"/>
      <c r="DYL2" s="11"/>
      <c r="DYM2" s="11"/>
      <c r="DYN2" s="11"/>
      <c r="DYO2" s="11"/>
      <c r="DYP2" s="11"/>
      <c r="DYQ2" s="11"/>
      <c r="DYR2" s="11"/>
      <c r="DYS2" s="11"/>
      <c r="DYT2" s="11"/>
      <c r="DYU2" s="11"/>
      <c r="DYV2" s="11"/>
      <c r="DYW2" s="11"/>
      <c r="DYX2" s="11"/>
      <c r="DYY2" s="11"/>
      <c r="DYZ2" s="11"/>
      <c r="DZA2" s="11"/>
      <c r="DZB2" s="11"/>
      <c r="DZC2" s="11"/>
      <c r="DZD2" s="11"/>
      <c r="DZE2" s="11"/>
      <c r="DZF2" s="11"/>
      <c r="DZG2" s="11"/>
      <c r="DZH2" s="11"/>
      <c r="DZI2" s="11"/>
      <c r="DZJ2" s="11"/>
      <c r="DZK2" s="11"/>
      <c r="DZL2" s="11"/>
      <c r="DZM2" s="11"/>
      <c r="DZN2" s="11"/>
      <c r="DZO2" s="11"/>
      <c r="DZP2" s="11"/>
      <c r="DZQ2" s="11"/>
      <c r="DZR2" s="11"/>
      <c r="DZS2" s="11"/>
      <c r="DZT2" s="11"/>
      <c r="DZU2" s="11"/>
      <c r="DZV2" s="11"/>
      <c r="DZW2" s="11"/>
      <c r="DZX2" s="11"/>
      <c r="DZY2" s="11"/>
      <c r="DZZ2" s="11"/>
      <c r="EAA2" s="11"/>
      <c r="EAB2" s="11"/>
      <c r="EAC2" s="11"/>
      <c r="EAD2" s="11"/>
      <c r="EAE2" s="11"/>
      <c r="EAF2" s="11"/>
      <c r="EAG2" s="11"/>
      <c r="EAH2" s="11"/>
      <c r="EAI2" s="11"/>
      <c r="EAJ2" s="11"/>
      <c r="EAK2" s="11"/>
      <c r="EAL2" s="11"/>
      <c r="EAM2" s="11"/>
      <c r="EAN2" s="11"/>
      <c r="EAO2" s="11"/>
      <c r="EAP2" s="11"/>
      <c r="EAQ2" s="11"/>
      <c r="EAR2" s="11"/>
      <c r="EAS2" s="11"/>
      <c r="EAT2" s="11"/>
      <c r="EAU2" s="11"/>
      <c r="EAV2" s="11"/>
      <c r="EAW2" s="11"/>
      <c r="EAX2" s="11"/>
      <c r="EAY2" s="11"/>
      <c r="EAZ2" s="11"/>
      <c r="EBA2" s="11"/>
      <c r="EBB2" s="11"/>
      <c r="EBC2" s="11"/>
      <c r="EBD2" s="11"/>
      <c r="EBE2" s="11"/>
      <c r="EBF2" s="11"/>
      <c r="EBG2" s="11"/>
      <c r="EBH2" s="11"/>
      <c r="EBI2" s="11"/>
      <c r="EBJ2" s="11"/>
      <c r="EBK2" s="11"/>
      <c r="EBL2" s="11"/>
      <c r="EBM2" s="11"/>
      <c r="EBN2" s="11"/>
      <c r="EBO2" s="11"/>
      <c r="EBP2" s="11"/>
      <c r="EBQ2" s="11"/>
      <c r="EBR2" s="11"/>
      <c r="EBS2" s="11"/>
      <c r="EBT2" s="11"/>
      <c r="EBU2" s="11"/>
      <c r="EBV2" s="11"/>
      <c r="EBW2" s="11"/>
      <c r="EBX2" s="11"/>
      <c r="EBY2" s="11"/>
      <c r="EBZ2" s="11"/>
      <c r="ECA2" s="11"/>
      <c r="ECB2" s="11"/>
      <c r="ECC2" s="11"/>
      <c r="ECD2" s="11"/>
      <c r="ECE2" s="11"/>
      <c r="ECF2" s="11"/>
      <c r="ECG2" s="11"/>
      <c r="ECH2" s="11"/>
      <c r="ECI2" s="11"/>
      <c r="ECJ2" s="11"/>
      <c r="ECK2" s="11"/>
      <c r="ECL2" s="11"/>
      <c r="ECM2" s="11"/>
      <c r="ECN2" s="11"/>
      <c r="ECO2" s="11"/>
      <c r="ECP2" s="11"/>
      <c r="ECQ2" s="11"/>
      <c r="ECR2" s="11"/>
      <c r="ECS2" s="11"/>
      <c r="ECT2" s="11"/>
      <c r="ECU2" s="11"/>
      <c r="ECV2" s="11"/>
      <c r="ECW2" s="11"/>
      <c r="ECX2" s="11"/>
      <c r="ECY2" s="11"/>
      <c r="ECZ2" s="11"/>
      <c r="EDA2" s="11"/>
      <c r="EDB2" s="11"/>
      <c r="EDC2" s="11"/>
      <c r="EDD2" s="11"/>
      <c r="EDE2" s="11"/>
      <c r="EDF2" s="11"/>
      <c r="EDG2" s="11"/>
      <c r="EDH2" s="11"/>
      <c r="EDI2" s="11"/>
      <c r="EDJ2" s="11"/>
      <c r="EDK2" s="11"/>
      <c r="EDL2" s="11"/>
      <c r="EDM2" s="11"/>
      <c r="EDN2" s="11"/>
      <c r="EDO2" s="11"/>
      <c r="EDP2" s="11"/>
      <c r="EDQ2" s="11"/>
      <c r="EDR2" s="11"/>
      <c r="EDS2" s="11"/>
      <c r="EDT2" s="11"/>
      <c r="EDU2" s="11"/>
      <c r="EDV2" s="11"/>
      <c r="EDW2" s="11"/>
      <c r="EDX2" s="11"/>
      <c r="EDY2" s="11"/>
      <c r="EDZ2" s="11"/>
      <c r="EEA2" s="11"/>
      <c r="EEB2" s="11"/>
      <c r="EEC2" s="11"/>
      <c r="EED2" s="11"/>
      <c r="EEE2" s="11"/>
      <c r="EEF2" s="11"/>
      <c r="EEG2" s="11"/>
      <c r="EEH2" s="11"/>
      <c r="EEI2" s="11"/>
      <c r="EEJ2" s="11"/>
      <c r="EEK2" s="11"/>
      <c r="EEL2" s="11"/>
      <c r="EEM2" s="11"/>
      <c r="EEN2" s="11"/>
      <c r="EEO2" s="11"/>
      <c r="EEP2" s="11"/>
      <c r="EEQ2" s="11"/>
      <c r="EER2" s="11"/>
      <c r="EES2" s="11"/>
      <c r="EET2" s="11"/>
      <c r="EEU2" s="11"/>
      <c r="EEV2" s="11"/>
      <c r="EEW2" s="11"/>
      <c r="EEX2" s="11"/>
      <c r="EEY2" s="11"/>
      <c r="EEZ2" s="11"/>
      <c r="EFA2" s="11"/>
      <c r="EFB2" s="11"/>
      <c r="EFC2" s="11"/>
      <c r="EFD2" s="11"/>
      <c r="EFE2" s="11"/>
      <c r="EFF2" s="11"/>
      <c r="EFG2" s="11"/>
      <c r="EFH2" s="11"/>
      <c r="EFI2" s="11"/>
      <c r="EFJ2" s="11"/>
      <c r="EFK2" s="11"/>
      <c r="EFL2" s="11"/>
      <c r="EFM2" s="11"/>
      <c r="EFN2" s="11"/>
      <c r="EFO2" s="11"/>
      <c r="EFP2" s="11"/>
      <c r="EFQ2" s="11"/>
      <c r="EFR2" s="11"/>
      <c r="EFS2" s="11"/>
      <c r="EFT2" s="11"/>
      <c r="EFU2" s="11"/>
      <c r="EFV2" s="11"/>
      <c r="EFW2" s="11"/>
      <c r="EFX2" s="11"/>
      <c r="EFY2" s="11"/>
      <c r="EFZ2" s="11"/>
      <c r="EGA2" s="11"/>
      <c r="EGB2" s="11"/>
      <c r="EGC2" s="11"/>
      <c r="EGD2" s="11"/>
      <c r="EGE2" s="11"/>
      <c r="EGF2" s="11"/>
      <c r="EGG2" s="11"/>
      <c r="EGH2" s="11"/>
      <c r="EGI2" s="11"/>
      <c r="EGJ2" s="11"/>
      <c r="EGK2" s="11"/>
      <c r="EGL2" s="11"/>
      <c r="EGM2" s="11"/>
      <c r="EGN2" s="11"/>
      <c r="EGO2" s="11"/>
      <c r="EGP2" s="11"/>
      <c r="EGQ2" s="11"/>
      <c r="EGR2" s="11"/>
      <c r="EGS2" s="11"/>
      <c r="EGT2" s="11"/>
      <c r="EGU2" s="11"/>
      <c r="EGV2" s="11"/>
      <c r="EGW2" s="11"/>
      <c r="EGX2" s="11"/>
      <c r="EGY2" s="11"/>
      <c r="EGZ2" s="11"/>
      <c r="EHA2" s="11"/>
      <c r="EHB2" s="11"/>
      <c r="EHC2" s="11"/>
      <c r="EHD2" s="11"/>
      <c r="EHE2" s="11"/>
      <c r="EHF2" s="11"/>
      <c r="EHG2" s="11"/>
      <c r="EHH2" s="11"/>
      <c r="EHI2" s="11"/>
      <c r="EHJ2" s="11"/>
      <c r="EHK2" s="11"/>
      <c r="EHL2" s="11"/>
      <c r="EHM2" s="11"/>
      <c r="EHN2" s="11"/>
      <c r="EHO2" s="11"/>
      <c r="EHP2" s="11"/>
      <c r="EHQ2" s="11"/>
      <c r="EHR2" s="11"/>
      <c r="EHS2" s="11"/>
      <c r="EHT2" s="11"/>
      <c r="EHU2" s="11"/>
      <c r="EHV2" s="11"/>
      <c r="EHW2" s="11"/>
      <c r="EHX2" s="11"/>
      <c r="EHY2" s="11"/>
      <c r="EHZ2" s="11"/>
      <c r="EIA2" s="11"/>
      <c r="EIB2" s="11"/>
      <c r="EIC2" s="11"/>
      <c r="EID2" s="11"/>
      <c r="EIE2" s="11"/>
      <c r="EIF2" s="11"/>
      <c r="EIG2" s="11"/>
      <c r="EIH2" s="11"/>
      <c r="EII2" s="11"/>
      <c r="EIJ2" s="11"/>
      <c r="EIK2" s="11"/>
      <c r="EIL2" s="11"/>
      <c r="EIM2" s="11"/>
      <c r="EIN2" s="11"/>
      <c r="EIO2" s="11"/>
      <c r="EIP2" s="11"/>
      <c r="EIQ2" s="11"/>
      <c r="EIR2" s="11"/>
      <c r="EIS2" s="11"/>
      <c r="EIT2" s="11"/>
      <c r="EIU2" s="11"/>
      <c r="EIV2" s="11"/>
      <c r="EIW2" s="11"/>
      <c r="EIX2" s="11"/>
      <c r="EIY2" s="11"/>
      <c r="EIZ2" s="11"/>
      <c r="EJA2" s="11"/>
      <c r="EJB2" s="11"/>
      <c r="EJC2" s="11"/>
      <c r="EJD2" s="11"/>
      <c r="EJE2" s="11"/>
      <c r="EJF2" s="11"/>
      <c r="EJG2" s="11"/>
      <c r="EJH2" s="11"/>
      <c r="EJI2" s="11"/>
      <c r="EJJ2" s="11"/>
      <c r="EJK2" s="11"/>
      <c r="EJL2" s="11"/>
      <c r="EJM2" s="11"/>
      <c r="EJN2" s="11"/>
      <c r="EJO2" s="11"/>
      <c r="EJP2" s="11"/>
      <c r="EJQ2" s="11"/>
      <c r="EJR2" s="11"/>
      <c r="EJS2" s="11"/>
      <c r="EJT2" s="11"/>
      <c r="EJU2" s="11"/>
      <c r="EJV2" s="11"/>
      <c r="EJW2" s="11"/>
      <c r="EJX2" s="11"/>
      <c r="EJY2" s="11"/>
      <c r="EJZ2" s="11"/>
      <c r="EKA2" s="11"/>
      <c r="EKB2" s="11"/>
      <c r="EKC2" s="11"/>
      <c r="EKD2" s="11"/>
      <c r="EKE2" s="11"/>
      <c r="EKF2" s="11"/>
      <c r="EKG2" s="11"/>
      <c r="EKH2" s="11"/>
      <c r="EKI2" s="11"/>
      <c r="EKJ2" s="11"/>
      <c r="EKK2" s="11"/>
      <c r="EKL2" s="11"/>
      <c r="EKM2" s="11"/>
      <c r="EKN2" s="11"/>
      <c r="EKO2" s="11"/>
      <c r="EKP2" s="11"/>
      <c r="EKQ2" s="11"/>
      <c r="EKR2" s="11"/>
      <c r="EKS2" s="11"/>
      <c r="EKT2" s="11"/>
      <c r="EKU2" s="11"/>
      <c r="EKV2" s="11"/>
      <c r="EKW2" s="11"/>
      <c r="EKX2" s="11"/>
      <c r="EKY2" s="11"/>
      <c r="EKZ2" s="11"/>
      <c r="ELA2" s="11"/>
      <c r="ELB2" s="11"/>
      <c r="ELC2" s="11"/>
      <c r="ELD2" s="11"/>
      <c r="ELE2" s="11"/>
      <c r="ELF2" s="11"/>
      <c r="ELG2" s="11"/>
      <c r="ELH2" s="11"/>
      <c r="ELI2" s="11"/>
      <c r="ELJ2" s="11"/>
      <c r="ELK2" s="11"/>
      <c r="ELL2" s="11"/>
      <c r="ELM2" s="11"/>
      <c r="ELN2" s="11"/>
      <c r="ELO2" s="11"/>
      <c r="ELP2" s="11"/>
      <c r="ELQ2" s="11"/>
      <c r="ELR2" s="11"/>
      <c r="ELS2" s="11"/>
      <c r="ELT2" s="11"/>
      <c r="ELU2" s="11"/>
      <c r="ELV2" s="11"/>
      <c r="ELW2" s="11"/>
      <c r="ELX2" s="11"/>
      <c r="ELY2" s="11"/>
      <c r="ELZ2" s="11"/>
      <c r="EMA2" s="11"/>
      <c r="EMB2" s="11"/>
      <c r="EMC2" s="11"/>
      <c r="EMD2" s="11"/>
      <c r="EME2" s="11"/>
      <c r="EMF2" s="11"/>
      <c r="EMG2" s="11"/>
      <c r="EMH2" s="11"/>
      <c r="EMI2" s="11"/>
      <c r="EMJ2" s="11"/>
      <c r="EMK2" s="11"/>
      <c r="EML2" s="11"/>
      <c r="EMM2" s="11"/>
      <c r="EMN2" s="11"/>
      <c r="EMO2" s="11"/>
      <c r="EMP2" s="11"/>
      <c r="EMQ2" s="11"/>
      <c r="EMR2" s="11"/>
      <c r="EMS2" s="11"/>
      <c r="EMT2" s="11"/>
      <c r="EMU2" s="11"/>
      <c r="EMV2" s="11"/>
      <c r="EMW2" s="11"/>
      <c r="EMX2" s="11"/>
      <c r="EMY2" s="11"/>
      <c r="EMZ2" s="11"/>
      <c r="ENA2" s="11"/>
      <c r="ENB2" s="11"/>
      <c r="ENC2" s="11"/>
      <c r="END2" s="11"/>
      <c r="ENE2" s="11"/>
      <c r="ENF2" s="11"/>
      <c r="ENG2" s="11"/>
      <c r="ENH2" s="11"/>
      <c r="ENI2" s="11"/>
      <c r="ENJ2" s="11"/>
      <c r="ENK2" s="11"/>
      <c r="ENL2" s="11"/>
      <c r="ENM2" s="11"/>
      <c r="ENN2" s="11"/>
      <c r="ENO2" s="11"/>
      <c r="ENP2" s="11"/>
      <c r="ENQ2" s="11"/>
      <c r="ENR2" s="11"/>
      <c r="ENS2" s="11"/>
      <c r="ENT2" s="11"/>
      <c r="ENU2" s="11"/>
      <c r="ENV2" s="11"/>
      <c r="ENW2" s="11"/>
      <c r="ENX2" s="11"/>
      <c r="ENY2" s="11"/>
      <c r="ENZ2" s="11"/>
      <c r="EOA2" s="11"/>
      <c r="EOB2" s="11"/>
      <c r="EOC2" s="11"/>
      <c r="EOD2" s="11"/>
      <c r="EOE2" s="11"/>
      <c r="EOF2" s="11"/>
      <c r="EOG2" s="11"/>
      <c r="EOH2" s="11"/>
      <c r="EOI2" s="11"/>
      <c r="EOJ2" s="11"/>
      <c r="EOK2" s="11"/>
      <c r="EOL2" s="11"/>
      <c r="EOM2" s="11"/>
      <c r="EON2" s="11"/>
      <c r="EOO2" s="11"/>
      <c r="EOP2" s="11"/>
      <c r="EOQ2" s="11"/>
      <c r="EOR2" s="11"/>
      <c r="EOS2" s="11"/>
      <c r="EOT2" s="11"/>
      <c r="EOU2" s="11"/>
      <c r="EOV2" s="11"/>
      <c r="EOW2" s="11"/>
      <c r="EOX2" s="11"/>
      <c r="EOY2" s="11"/>
      <c r="EOZ2" s="11"/>
      <c r="EPA2" s="11"/>
      <c r="EPB2" s="11"/>
      <c r="EPC2" s="11"/>
      <c r="EPD2" s="11"/>
      <c r="EPE2" s="11"/>
      <c r="EPF2" s="11"/>
      <c r="EPG2" s="11"/>
      <c r="EPH2" s="11"/>
      <c r="EPI2" s="11"/>
      <c r="EPJ2" s="11"/>
      <c r="EPK2" s="11"/>
      <c r="EPL2" s="11"/>
      <c r="EPM2" s="11"/>
      <c r="EPN2" s="11"/>
      <c r="EPO2" s="11"/>
      <c r="EPP2" s="11"/>
      <c r="EPQ2" s="11"/>
      <c r="EPR2" s="11"/>
      <c r="EPS2" s="11"/>
      <c r="EPT2" s="11"/>
      <c r="EPU2" s="11"/>
      <c r="EPV2" s="11"/>
      <c r="EPW2" s="11"/>
      <c r="EPX2" s="11"/>
      <c r="EPY2" s="11"/>
      <c r="EPZ2" s="11"/>
      <c r="EQA2" s="11"/>
      <c r="EQB2" s="11"/>
      <c r="EQC2" s="11"/>
      <c r="EQD2" s="11"/>
      <c r="EQE2" s="11"/>
      <c r="EQF2" s="11"/>
      <c r="EQG2" s="11"/>
      <c r="EQH2" s="11"/>
      <c r="EQI2" s="11"/>
      <c r="EQJ2" s="11"/>
      <c r="EQK2" s="11"/>
      <c r="EQL2" s="11"/>
      <c r="EQM2" s="11"/>
      <c r="EQN2" s="11"/>
      <c r="EQO2" s="11"/>
      <c r="EQP2" s="11"/>
      <c r="EQQ2" s="11"/>
      <c r="EQR2" s="11"/>
      <c r="EQS2" s="11"/>
      <c r="EQT2" s="11"/>
      <c r="EQU2" s="11"/>
      <c r="EQV2" s="11"/>
      <c r="EQW2" s="11"/>
      <c r="EQX2" s="11"/>
      <c r="EQY2" s="11"/>
      <c r="EQZ2" s="11"/>
      <c r="ERA2" s="11"/>
      <c r="ERB2" s="11"/>
      <c r="ERC2" s="11"/>
      <c r="ERD2" s="11"/>
      <c r="ERE2" s="11"/>
      <c r="ERF2" s="11"/>
      <c r="ERG2" s="11"/>
      <c r="ERH2" s="11"/>
      <c r="ERI2" s="11"/>
      <c r="ERJ2" s="11"/>
      <c r="ERK2" s="11"/>
      <c r="ERL2" s="11"/>
      <c r="ERM2" s="11"/>
      <c r="ERN2" s="11"/>
      <c r="ERO2" s="11"/>
      <c r="ERP2" s="11"/>
      <c r="ERQ2" s="11"/>
      <c r="ERR2" s="11"/>
      <c r="ERS2" s="11"/>
      <c r="ERT2" s="11"/>
      <c r="ERU2" s="11"/>
      <c r="ERV2" s="11"/>
      <c r="ERW2" s="11"/>
      <c r="ERX2" s="11"/>
      <c r="ERY2" s="11"/>
      <c r="ERZ2" s="11"/>
      <c r="ESA2" s="11"/>
      <c r="ESB2" s="11"/>
      <c r="ESC2" s="11"/>
      <c r="ESD2" s="11"/>
      <c r="ESE2" s="11"/>
      <c r="ESF2" s="11"/>
      <c r="ESG2" s="11"/>
      <c r="ESH2" s="11"/>
      <c r="ESI2" s="11"/>
      <c r="ESJ2" s="11"/>
      <c r="ESK2" s="11"/>
      <c r="ESL2" s="11"/>
      <c r="ESM2" s="11"/>
      <c r="ESN2" s="11"/>
      <c r="ESO2" s="11"/>
      <c r="ESP2" s="11"/>
      <c r="ESQ2" s="11"/>
      <c r="ESR2" s="11"/>
      <c r="ESS2" s="11"/>
      <c r="EST2" s="11"/>
      <c r="ESU2" s="11"/>
      <c r="ESV2" s="11"/>
      <c r="ESW2" s="11"/>
      <c r="ESX2" s="11"/>
      <c r="ESY2" s="11"/>
      <c r="ESZ2" s="11"/>
      <c r="ETA2" s="11"/>
      <c r="ETB2" s="11"/>
      <c r="ETC2" s="11"/>
      <c r="ETD2" s="11"/>
      <c r="ETE2" s="11"/>
      <c r="ETF2" s="11"/>
      <c r="ETG2" s="11"/>
      <c r="ETH2" s="11"/>
      <c r="ETI2" s="11"/>
      <c r="ETJ2" s="11"/>
      <c r="ETK2" s="11"/>
      <c r="ETL2" s="11"/>
      <c r="ETM2" s="11"/>
      <c r="ETN2" s="11"/>
      <c r="ETO2" s="11"/>
      <c r="ETP2" s="11"/>
      <c r="ETQ2" s="11"/>
      <c r="ETR2" s="11"/>
      <c r="ETS2" s="11"/>
      <c r="ETT2" s="11"/>
      <c r="ETU2" s="11"/>
      <c r="ETV2" s="11"/>
      <c r="ETW2" s="11"/>
      <c r="ETX2" s="11"/>
      <c r="ETY2" s="11"/>
      <c r="ETZ2" s="11"/>
      <c r="EUA2" s="11"/>
      <c r="EUB2" s="11"/>
      <c r="EUC2" s="11"/>
      <c r="EUD2" s="11"/>
      <c r="EUE2" s="11"/>
      <c r="EUF2" s="11"/>
      <c r="EUG2" s="11"/>
      <c r="EUH2" s="11"/>
      <c r="EUI2" s="11"/>
      <c r="EUJ2" s="11"/>
      <c r="EUK2" s="11"/>
      <c r="EUL2" s="11"/>
      <c r="EUM2" s="11"/>
      <c r="EUN2" s="11"/>
      <c r="EUO2" s="11"/>
      <c r="EUP2" s="11"/>
      <c r="EUQ2" s="11"/>
      <c r="EUR2" s="11"/>
      <c r="EUS2" s="11"/>
      <c r="EUT2" s="11"/>
      <c r="EUU2" s="11"/>
      <c r="EUV2" s="11"/>
      <c r="EUW2" s="11"/>
      <c r="EUX2" s="11"/>
      <c r="EUY2" s="11"/>
      <c r="EUZ2" s="11"/>
      <c r="EVA2" s="11"/>
      <c r="EVB2" s="11"/>
      <c r="EVC2" s="11"/>
      <c r="EVD2" s="11"/>
      <c r="EVE2" s="11"/>
      <c r="EVF2" s="11"/>
      <c r="EVG2" s="11"/>
      <c r="EVH2" s="11"/>
      <c r="EVI2" s="11"/>
      <c r="EVJ2" s="11"/>
      <c r="EVK2" s="11"/>
      <c r="EVL2" s="11"/>
      <c r="EVM2" s="11"/>
      <c r="EVN2" s="11"/>
      <c r="EVO2" s="11"/>
      <c r="EVP2" s="11"/>
      <c r="EVQ2" s="11"/>
      <c r="EVR2" s="11"/>
      <c r="EVS2" s="11"/>
      <c r="EVT2" s="11"/>
      <c r="EVU2" s="11"/>
      <c r="EVV2" s="11"/>
      <c r="EVW2" s="11"/>
      <c r="EVX2" s="11"/>
      <c r="EVY2" s="11"/>
      <c r="EVZ2" s="11"/>
      <c r="EWA2" s="11"/>
      <c r="EWB2" s="11"/>
      <c r="EWC2" s="11"/>
      <c r="EWD2" s="11"/>
      <c r="EWE2" s="11"/>
      <c r="EWF2" s="11"/>
      <c r="EWG2" s="11"/>
      <c r="EWH2" s="11"/>
      <c r="EWI2" s="11"/>
      <c r="EWJ2" s="11"/>
      <c r="EWK2" s="11"/>
      <c r="EWL2" s="11"/>
      <c r="EWM2" s="11"/>
      <c r="EWN2" s="11"/>
      <c r="EWO2" s="11"/>
      <c r="EWP2" s="11"/>
      <c r="EWQ2" s="11"/>
      <c r="EWR2" s="11"/>
      <c r="EWS2" s="11"/>
      <c r="EWT2" s="11"/>
      <c r="EWU2" s="11"/>
      <c r="EWV2" s="11"/>
      <c r="EWW2" s="11"/>
      <c r="EWX2" s="11"/>
      <c r="EWY2" s="11"/>
      <c r="EWZ2" s="11"/>
      <c r="EXA2" s="11"/>
      <c r="EXB2" s="11"/>
      <c r="EXC2" s="11"/>
      <c r="EXD2" s="11"/>
      <c r="EXE2" s="11"/>
      <c r="EXF2" s="11"/>
      <c r="EXG2" s="11"/>
      <c r="EXH2" s="11"/>
      <c r="EXI2" s="11"/>
      <c r="EXJ2" s="11"/>
      <c r="EXK2" s="11"/>
      <c r="EXL2" s="11"/>
      <c r="EXM2" s="11"/>
      <c r="EXN2" s="11"/>
      <c r="EXO2" s="11"/>
      <c r="EXP2" s="11"/>
      <c r="EXQ2" s="11"/>
      <c r="EXR2" s="11"/>
      <c r="EXS2" s="11"/>
      <c r="EXT2" s="11"/>
      <c r="EXU2" s="11"/>
      <c r="EXV2" s="11"/>
      <c r="EXW2" s="11"/>
      <c r="EXX2" s="11"/>
      <c r="EXY2" s="11"/>
      <c r="EXZ2" s="11"/>
      <c r="EYA2" s="11"/>
      <c r="EYB2" s="11"/>
      <c r="EYC2" s="11"/>
      <c r="EYD2" s="11"/>
      <c r="EYE2" s="11"/>
      <c r="EYF2" s="11"/>
      <c r="EYG2" s="11"/>
      <c r="EYH2" s="11"/>
      <c r="EYI2" s="11"/>
      <c r="EYJ2" s="11"/>
      <c r="EYK2" s="11"/>
      <c r="EYL2" s="11"/>
      <c r="EYM2" s="11"/>
      <c r="EYN2" s="11"/>
      <c r="EYO2" s="11"/>
      <c r="EYP2" s="11"/>
      <c r="EYQ2" s="11"/>
      <c r="EYR2" s="11"/>
      <c r="EYS2" s="11"/>
      <c r="EYT2" s="11"/>
      <c r="EYU2" s="11"/>
      <c r="EYV2" s="11"/>
      <c r="EYW2" s="11"/>
      <c r="EYX2" s="11"/>
      <c r="EYY2" s="11"/>
      <c r="EYZ2" s="11"/>
      <c r="EZA2" s="11"/>
      <c r="EZB2" s="11"/>
      <c r="EZC2" s="11"/>
      <c r="EZD2" s="11"/>
      <c r="EZE2" s="11"/>
      <c r="EZF2" s="11"/>
      <c r="EZG2" s="11"/>
      <c r="EZH2" s="11"/>
      <c r="EZI2" s="11"/>
      <c r="EZJ2" s="11"/>
      <c r="EZK2" s="11"/>
      <c r="EZL2" s="11"/>
      <c r="EZM2" s="11"/>
      <c r="EZN2" s="11"/>
      <c r="EZO2" s="11"/>
      <c r="EZP2" s="11"/>
      <c r="EZQ2" s="11"/>
      <c r="EZR2" s="11"/>
      <c r="EZS2" s="11"/>
      <c r="EZT2" s="11"/>
      <c r="EZU2" s="11"/>
      <c r="EZV2" s="11"/>
      <c r="EZW2" s="11"/>
      <c r="EZX2" s="11"/>
      <c r="EZY2" s="11"/>
      <c r="EZZ2" s="11"/>
      <c r="FAA2" s="11"/>
      <c r="FAB2" s="11"/>
      <c r="FAC2" s="11"/>
      <c r="FAD2" s="11"/>
      <c r="FAE2" s="11"/>
      <c r="FAF2" s="11"/>
      <c r="FAG2" s="11"/>
      <c r="FAH2" s="11"/>
      <c r="FAI2" s="11"/>
      <c r="FAJ2" s="11"/>
      <c r="FAK2" s="11"/>
      <c r="FAL2" s="11"/>
      <c r="FAM2" s="11"/>
      <c r="FAN2" s="11"/>
      <c r="FAO2" s="11"/>
      <c r="FAP2" s="11"/>
      <c r="FAQ2" s="11"/>
      <c r="FAR2" s="11"/>
      <c r="FAS2" s="11"/>
      <c r="FAT2" s="11"/>
      <c r="FAU2" s="11"/>
      <c r="FAV2" s="11"/>
      <c r="FAW2" s="11"/>
      <c r="FAX2" s="11"/>
      <c r="FAY2" s="11"/>
      <c r="FAZ2" s="11"/>
      <c r="FBA2" s="11"/>
      <c r="FBB2" s="11"/>
      <c r="FBC2" s="11"/>
      <c r="FBD2" s="11"/>
      <c r="FBE2" s="11"/>
      <c r="FBF2" s="11"/>
      <c r="FBG2" s="11"/>
      <c r="FBH2" s="11"/>
      <c r="FBI2" s="11"/>
      <c r="FBJ2" s="11"/>
      <c r="FBK2" s="11"/>
      <c r="FBL2" s="11"/>
      <c r="FBM2" s="11"/>
      <c r="FBN2" s="11"/>
      <c r="FBO2" s="11"/>
      <c r="FBP2" s="11"/>
      <c r="FBQ2" s="11"/>
      <c r="FBR2" s="11"/>
      <c r="FBS2" s="11"/>
      <c r="FBT2" s="11"/>
      <c r="FBU2" s="11"/>
      <c r="FBV2" s="11"/>
      <c r="FBW2" s="11"/>
      <c r="FBX2" s="11"/>
      <c r="FBY2" s="11"/>
      <c r="FBZ2" s="11"/>
      <c r="FCA2" s="11"/>
      <c r="FCB2" s="11"/>
      <c r="FCC2" s="11"/>
      <c r="FCD2" s="11"/>
      <c r="FCE2" s="11"/>
      <c r="FCF2" s="11"/>
      <c r="FCG2" s="11"/>
      <c r="FCH2" s="11"/>
      <c r="FCI2" s="11"/>
      <c r="FCJ2" s="11"/>
      <c r="FCK2" s="11"/>
      <c r="FCL2" s="11"/>
      <c r="FCM2" s="11"/>
      <c r="FCN2" s="11"/>
      <c r="FCO2" s="11"/>
      <c r="FCP2" s="11"/>
      <c r="FCQ2" s="11"/>
      <c r="FCR2" s="11"/>
      <c r="FCS2" s="11"/>
      <c r="FCT2" s="11"/>
      <c r="FCU2" s="11"/>
      <c r="FCV2" s="11"/>
      <c r="FCW2" s="11"/>
      <c r="FCX2" s="11"/>
      <c r="FCY2" s="11"/>
      <c r="FCZ2" s="11"/>
      <c r="FDA2" s="11"/>
      <c r="FDB2" s="11"/>
      <c r="FDC2" s="11"/>
      <c r="FDD2" s="11"/>
      <c r="FDE2" s="11"/>
      <c r="FDF2" s="11"/>
      <c r="FDG2" s="11"/>
      <c r="FDH2" s="11"/>
      <c r="FDI2" s="11"/>
      <c r="FDJ2" s="11"/>
      <c r="FDK2" s="11"/>
      <c r="FDL2" s="11"/>
      <c r="FDM2" s="11"/>
      <c r="FDN2" s="11"/>
      <c r="FDO2" s="11"/>
      <c r="FDP2" s="11"/>
      <c r="FDQ2" s="11"/>
      <c r="FDR2" s="11"/>
      <c r="FDS2" s="11"/>
      <c r="FDT2" s="11"/>
      <c r="FDU2" s="11"/>
      <c r="FDV2" s="11"/>
      <c r="FDW2" s="11"/>
      <c r="FDX2" s="11"/>
      <c r="FDY2" s="11"/>
      <c r="FDZ2" s="11"/>
      <c r="FEA2" s="11"/>
      <c r="FEB2" s="11"/>
      <c r="FEC2" s="11"/>
      <c r="FED2" s="11"/>
      <c r="FEE2" s="11"/>
      <c r="FEF2" s="11"/>
      <c r="FEG2" s="11"/>
      <c r="FEH2" s="11"/>
      <c r="FEI2" s="11"/>
      <c r="FEJ2" s="11"/>
      <c r="FEK2" s="11"/>
      <c r="FEL2" s="11"/>
      <c r="FEM2" s="11"/>
      <c r="FEN2" s="11"/>
      <c r="FEO2" s="11"/>
      <c r="FEP2" s="11"/>
      <c r="FEQ2" s="11"/>
      <c r="FER2" s="11"/>
      <c r="FES2" s="11"/>
      <c r="FET2" s="11"/>
      <c r="FEU2" s="11"/>
      <c r="FEV2" s="11"/>
      <c r="FEW2" s="11"/>
      <c r="FEX2" s="11"/>
      <c r="FEY2" s="11"/>
      <c r="FEZ2" s="11"/>
      <c r="FFA2" s="11"/>
      <c r="FFB2" s="11"/>
      <c r="FFC2" s="11"/>
      <c r="FFD2" s="11"/>
      <c r="FFE2" s="11"/>
      <c r="FFF2" s="11"/>
      <c r="FFG2" s="11"/>
      <c r="FFH2" s="11"/>
      <c r="FFI2" s="11"/>
      <c r="FFJ2" s="11"/>
      <c r="FFK2" s="11"/>
      <c r="FFL2" s="11"/>
      <c r="FFM2" s="11"/>
      <c r="FFN2" s="11"/>
      <c r="FFO2" s="11"/>
      <c r="FFP2" s="11"/>
      <c r="FFQ2" s="11"/>
      <c r="FFR2" s="11"/>
      <c r="FFS2" s="11"/>
      <c r="FFT2" s="11"/>
      <c r="FFU2" s="11"/>
      <c r="FFV2" s="11"/>
      <c r="FFW2" s="11"/>
      <c r="FFX2" s="11"/>
      <c r="FFY2" s="11"/>
      <c r="FFZ2" s="11"/>
      <c r="FGA2" s="11"/>
      <c r="FGB2" s="11"/>
      <c r="FGC2" s="11"/>
      <c r="FGD2" s="11"/>
      <c r="FGE2" s="11"/>
      <c r="FGF2" s="11"/>
      <c r="FGG2" s="11"/>
      <c r="FGH2" s="11"/>
      <c r="FGI2" s="11"/>
      <c r="FGJ2" s="11"/>
      <c r="FGK2" s="11"/>
      <c r="FGL2" s="11"/>
      <c r="FGM2" s="11"/>
      <c r="FGN2" s="11"/>
      <c r="FGO2" s="11"/>
      <c r="FGP2" s="11"/>
      <c r="FGQ2" s="11"/>
      <c r="FGR2" s="11"/>
      <c r="FGS2" s="11"/>
      <c r="FGT2" s="11"/>
      <c r="FGU2" s="11"/>
      <c r="FGV2" s="11"/>
      <c r="FGW2" s="11"/>
      <c r="FGX2" s="11"/>
      <c r="FGY2" s="11"/>
      <c r="FGZ2" s="11"/>
      <c r="FHA2" s="11"/>
      <c r="FHB2" s="11"/>
      <c r="FHC2" s="11"/>
      <c r="FHD2" s="11"/>
      <c r="FHE2" s="11"/>
      <c r="FHF2" s="11"/>
      <c r="FHG2" s="11"/>
      <c r="FHH2" s="11"/>
      <c r="FHI2" s="11"/>
      <c r="FHJ2" s="11"/>
      <c r="FHK2" s="11"/>
      <c r="FHL2" s="11"/>
      <c r="FHM2" s="11"/>
      <c r="FHN2" s="11"/>
      <c r="FHO2" s="11"/>
      <c r="FHP2" s="11"/>
      <c r="FHQ2" s="11"/>
      <c r="FHR2" s="11"/>
      <c r="FHS2" s="11"/>
      <c r="FHT2" s="11"/>
      <c r="FHU2" s="11"/>
      <c r="FHV2" s="11"/>
      <c r="FHW2" s="11"/>
      <c r="FHX2" s="11"/>
      <c r="FHY2" s="11"/>
      <c r="FHZ2" s="11"/>
      <c r="FIA2" s="11"/>
      <c r="FIB2" s="11"/>
      <c r="FIC2" s="11"/>
      <c r="FID2" s="11"/>
      <c r="FIE2" s="11"/>
      <c r="FIF2" s="11"/>
      <c r="FIG2" s="11"/>
      <c r="FIH2" s="11"/>
      <c r="FII2" s="11"/>
      <c r="FIJ2" s="11"/>
      <c r="FIK2" s="11"/>
      <c r="FIL2" s="11"/>
      <c r="FIM2" s="11"/>
      <c r="FIN2" s="11"/>
      <c r="FIO2" s="11"/>
      <c r="FIP2" s="11"/>
      <c r="FIQ2" s="11"/>
      <c r="FIR2" s="11"/>
      <c r="FIS2" s="11"/>
      <c r="FIT2" s="11"/>
      <c r="FIU2" s="11"/>
      <c r="FIV2" s="11"/>
      <c r="FIW2" s="11"/>
      <c r="FIX2" s="11"/>
      <c r="FIY2" s="11"/>
      <c r="FIZ2" s="11"/>
      <c r="FJA2" s="11"/>
      <c r="FJB2" s="11"/>
      <c r="FJC2" s="11"/>
      <c r="FJD2" s="11"/>
      <c r="FJE2" s="11"/>
      <c r="FJF2" s="11"/>
      <c r="FJG2" s="11"/>
      <c r="FJH2" s="11"/>
      <c r="FJI2" s="11"/>
      <c r="FJJ2" s="11"/>
      <c r="FJK2" s="11"/>
      <c r="FJL2" s="11"/>
      <c r="FJM2" s="11"/>
      <c r="FJN2" s="11"/>
      <c r="FJO2" s="11"/>
      <c r="FJP2" s="11"/>
      <c r="FJQ2" s="11"/>
      <c r="FJR2" s="11"/>
      <c r="FJS2" s="11"/>
      <c r="FJT2" s="11"/>
      <c r="FJU2" s="11"/>
      <c r="FJV2" s="11"/>
      <c r="FJW2" s="11"/>
      <c r="FJX2" s="11"/>
      <c r="FJY2" s="11"/>
      <c r="FJZ2" s="11"/>
      <c r="FKA2" s="11"/>
      <c r="FKB2" s="11"/>
      <c r="FKC2" s="11"/>
      <c r="FKD2" s="11"/>
      <c r="FKE2" s="11"/>
      <c r="FKF2" s="11"/>
      <c r="FKG2" s="11"/>
      <c r="FKH2" s="11"/>
      <c r="FKI2" s="11"/>
      <c r="FKJ2" s="11"/>
      <c r="FKK2" s="11"/>
      <c r="FKL2" s="11"/>
      <c r="FKM2" s="11"/>
      <c r="FKN2" s="11"/>
      <c r="FKO2" s="11"/>
      <c r="FKP2" s="11"/>
      <c r="FKQ2" s="11"/>
      <c r="FKR2" s="11"/>
      <c r="FKS2" s="11"/>
      <c r="FKT2" s="11"/>
      <c r="FKU2" s="11"/>
      <c r="FKV2" s="11"/>
      <c r="FKW2" s="11"/>
      <c r="FKX2" s="11"/>
      <c r="FKY2" s="11"/>
      <c r="FKZ2" s="11"/>
      <c r="FLA2" s="11"/>
      <c r="FLB2" s="11"/>
      <c r="FLC2" s="11"/>
      <c r="FLD2" s="11"/>
      <c r="FLE2" s="11"/>
      <c r="FLF2" s="11"/>
      <c r="FLG2" s="11"/>
      <c r="FLH2" s="11"/>
      <c r="FLI2" s="11"/>
      <c r="FLJ2" s="11"/>
      <c r="FLK2" s="11"/>
      <c r="FLL2" s="11"/>
      <c r="FLM2" s="11"/>
      <c r="FLN2" s="11"/>
      <c r="FLO2" s="11"/>
      <c r="FLP2" s="11"/>
      <c r="FLQ2" s="11"/>
      <c r="FLR2" s="11"/>
      <c r="FLS2" s="11"/>
      <c r="FLT2" s="11"/>
      <c r="FLU2" s="11"/>
      <c r="FLV2" s="11"/>
      <c r="FLW2" s="11"/>
      <c r="FLX2" s="11"/>
      <c r="FLY2" s="11"/>
      <c r="FLZ2" s="11"/>
      <c r="FMA2" s="11"/>
      <c r="FMB2" s="11"/>
      <c r="FMC2" s="11"/>
      <c r="FMD2" s="11"/>
      <c r="FME2" s="11"/>
      <c r="FMF2" s="11"/>
      <c r="FMG2" s="11"/>
      <c r="FMH2" s="11"/>
      <c r="FMI2" s="11"/>
      <c r="FMJ2" s="11"/>
      <c r="FMK2" s="11"/>
      <c r="FML2" s="11"/>
      <c r="FMM2" s="11"/>
      <c r="FMN2" s="11"/>
      <c r="FMO2" s="11"/>
      <c r="FMP2" s="11"/>
      <c r="FMQ2" s="11"/>
      <c r="FMR2" s="11"/>
      <c r="FMS2" s="11"/>
      <c r="FMT2" s="11"/>
      <c r="FMU2" s="11"/>
      <c r="FMV2" s="11"/>
      <c r="FMW2" s="11"/>
      <c r="FMX2" s="11"/>
      <c r="FMY2" s="11"/>
      <c r="FMZ2" s="11"/>
      <c r="FNA2" s="11"/>
      <c r="FNB2" s="11"/>
      <c r="FNC2" s="11"/>
      <c r="FND2" s="11"/>
      <c r="FNE2" s="11"/>
      <c r="FNF2" s="11"/>
      <c r="FNG2" s="11"/>
      <c r="FNH2" s="11"/>
      <c r="FNI2" s="11"/>
      <c r="FNJ2" s="11"/>
      <c r="FNK2" s="11"/>
      <c r="FNL2" s="11"/>
      <c r="FNM2" s="11"/>
      <c r="FNN2" s="11"/>
      <c r="FNO2" s="11"/>
      <c r="FNP2" s="11"/>
      <c r="FNQ2" s="11"/>
      <c r="FNR2" s="11"/>
      <c r="FNS2" s="11"/>
      <c r="FNT2" s="11"/>
      <c r="FNU2" s="11"/>
      <c r="FNV2" s="11"/>
      <c r="FNW2" s="11"/>
      <c r="FNX2" s="11"/>
      <c r="FNY2" s="11"/>
      <c r="FNZ2" s="11"/>
      <c r="FOA2" s="11"/>
      <c r="FOB2" s="11"/>
      <c r="FOC2" s="11"/>
      <c r="FOD2" s="11"/>
      <c r="FOE2" s="11"/>
      <c r="FOF2" s="11"/>
      <c r="FOG2" s="11"/>
      <c r="FOH2" s="11"/>
      <c r="FOI2" s="11"/>
      <c r="FOJ2" s="11"/>
      <c r="FOK2" s="11"/>
      <c r="FOL2" s="11"/>
      <c r="FOM2" s="11"/>
      <c r="FON2" s="11"/>
      <c r="FOO2" s="11"/>
      <c r="FOP2" s="11"/>
      <c r="FOQ2" s="11"/>
      <c r="FOR2" s="11"/>
      <c r="FOS2" s="11"/>
      <c r="FOT2" s="11"/>
      <c r="FOU2" s="11"/>
      <c r="FOV2" s="11"/>
      <c r="FOW2" s="11"/>
      <c r="FOX2" s="11"/>
      <c r="FOY2" s="11"/>
      <c r="FOZ2" s="11"/>
      <c r="FPA2" s="11"/>
      <c r="FPB2" s="11"/>
      <c r="FPC2" s="11"/>
      <c r="FPD2" s="11"/>
      <c r="FPE2" s="11"/>
      <c r="FPF2" s="11"/>
      <c r="FPG2" s="11"/>
      <c r="FPH2" s="11"/>
      <c r="FPI2" s="11"/>
      <c r="FPJ2" s="11"/>
      <c r="FPK2" s="11"/>
      <c r="FPL2" s="11"/>
      <c r="FPM2" s="11"/>
      <c r="FPN2" s="11"/>
      <c r="FPO2" s="11"/>
      <c r="FPP2" s="11"/>
      <c r="FPQ2" s="11"/>
      <c r="FPR2" s="11"/>
      <c r="FPS2" s="11"/>
      <c r="FPT2" s="11"/>
      <c r="FPU2" s="11"/>
      <c r="FPV2" s="11"/>
      <c r="FPW2" s="11"/>
      <c r="FPX2" s="11"/>
      <c r="FPY2" s="11"/>
      <c r="FPZ2" s="11"/>
      <c r="FQA2" s="11"/>
      <c r="FQB2" s="11"/>
      <c r="FQC2" s="11"/>
      <c r="FQD2" s="11"/>
      <c r="FQE2" s="11"/>
      <c r="FQF2" s="11"/>
      <c r="FQG2" s="11"/>
      <c r="FQH2" s="11"/>
      <c r="FQI2" s="11"/>
      <c r="FQJ2" s="11"/>
      <c r="FQK2" s="11"/>
      <c r="FQL2" s="11"/>
      <c r="FQM2" s="11"/>
      <c r="FQN2" s="11"/>
      <c r="FQO2" s="11"/>
      <c r="FQP2" s="11"/>
      <c r="FQQ2" s="11"/>
      <c r="FQR2" s="11"/>
      <c r="FQS2" s="11"/>
      <c r="FQT2" s="11"/>
      <c r="FQU2" s="11"/>
      <c r="FQV2" s="11"/>
      <c r="FQW2" s="11"/>
      <c r="FQX2" s="11"/>
      <c r="FQY2" s="11"/>
      <c r="FQZ2" s="11"/>
      <c r="FRA2" s="11"/>
      <c r="FRB2" s="11"/>
      <c r="FRC2" s="11"/>
      <c r="FRD2" s="11"/>
      <c r="FRE2" s="11"/>
      <c r="FRF2" s="11"/>
      <c r="FRG2" s="11"/>
      <c r="FRH2" s="11"/>
      <c r="FRI2" s="11"/>
      <c r="FRJ2" s="11"/>
      <c r="FRK2" s="11"/>
      <c r="FRL2" s="11"/>
      <c r="FRM2" s="11"/>
      <c r="FRN2" s="11"/>
      <c r="FRO2" s="11"/>
      <c r="FRP2" s="11"/>
      <c r="FRQ2" s="11"/>
      <c r="FRR2" s="11"/>
      <c r="FRS2" s="11"/>
      <c r="FRT2" s="11"/>
      <c r="FRU2" s="11"/>
      <c r="FRV2" s="11"/>
      <c r="FRW2" s="11"/>
      <c r="FRX2" s="11"/>
      <c r="FRY2" s="11"/>
      <c r="FRZ2" s="11"/>
      <c r="FSA2" s="11"/>
      <c r="FSB2" s="11"/>
      <c r="FSC2" s="11"/>
      <c r="FSD2" s="11"/>
      <c r="FSE2" s="11"/>
      <c r="FSF2" s="11"/>
      <c r="FSG2" s="11"/>
      <c r="FSH2" s="11"/>
      <c r="FSI2" s="11"/>
      <c r="FSJ2" s="11"/>
      <c r="FSK2" s="11"/>
      <c r="FSL2" s="11"/>
      <c r="FSM2" s="11"/>
      <c r="FSN2" s="11"/>
      <c r="FSO2" s="11"/>
      <c r="FSP2" s="11"/>
      <c r="FSQ2" s="11"/>
      <c r="FSR2" s="11"/>
      <c r="FSS2" s="11"/>
      <c r="FST2" s="11"/>
      <c r="FSU2" s="11"/>
      <c r="FSV2" s="11"/>
      <c r="FSW2" s="11"/>
      <c r="FSX2" s="11"/>
      <c r="FSY2" s="11"/>
      <c r="FSZ2" s="11"/>
      <c r="FTA2" s="11"/>
      <c r="FTB2" s="11"/>
      <c r="FTC2" s="11"/>
      <c r="FTD2" s="11"/>
      <c r="FTE2" s="11"/>
      <c r="FTF2" s="11"/>
      <c r="FTG2" s="11"/>
      <c r="FTH2" s="11"/>
      <c r="FTI2" s="11"/>
      <c r="FTJ2" s="11"/>
      <c r="FTK2" s="11"/>
      <c r="FTL2" s="11"/>
      <c r="FTM2" s="11"/>
      <c r="FTN2" s="11"/>
      <c r="FTO2" s="11"/>
      <c r="FTP2" s="11"/>
      <c r="FTQ2" s="11"/>
      <c r="FTR2" s="11"/>
      <c r="FTS2" s="11"/>
      <c r="FTT2" s="11"/>
      <c r="FTU2" s="11"/>
      <c r="FTV2" s="11"/>
      <c r="FTW2" s="11"/>
      <c r="FTX2" s="11"/>
      <c r="FTY2" s="11"/>
      <c r="FTZ2" s="11"/>
      <c r="FUA2" s="11"/>
      <c r="FUB2" s="11"/>
      <c r="FUC2" s="11"/>
      <c r="FUD2" s="11"/>
      <c r="FUE2" s="11"/>
      <c r="FUF2" s="11"/>
      <c r="FUG2" s="11"/>
      <c r="FUH2" s="11"/>
      <c r="FUI2" s="11"/>
      <c r="FUJ2" s="11"/>
      <c r="FUK2" s="11"/>
      <c r="FUL2" s="11"/>
      <c r="FUM2" s="11"/>
      <c r="FUN2" s="11"/>
      <c r="FUO2" s="11"/>
      <c r="FUP2" s="11"/>
      <c r="FUQ2" s="11"/>
      <c r="FUR2" s="11"/>
      <c r="FUS2" s="11"/>
      <c r="FUT2" s="11"/>
      <c r="FUU2" s="11"/>
      <c r="FUV2" s="11"/>
      <c r="FUW2" s="11"/>
      <c r="FUX2" s="11"/>
      <c r="FUY2" s="11"/>
      <c r="FUZ2" s="11"/>
      <c r="FVA2" s="11"/>
      <c r="FVB2" s="11"/>
      <c r="FVC2" s="11"/>
      <c r="FVD2" s="11"/>
      <c r="FVE2" s="11"/>
      <c r="FVF2" s="11"/>
      <c r="FVG2" s="11"/>
      <c r="FVH2" s="11"/>
      <c r="FVI2" s="11"/>
      <c r="FVJ2" s="11"/>
      <c r="FVK2" s="11"/>
      <c r="FVL2" s="11"/>
      <c r="FVM2" s="11"/>
      <c r="FVN2" s="11"/>
      <c r="FVO2" s="11"/>
      <c r="FVP2" s="11"/>
      <c r="FVQ2" s="11"/>
      <c r="FVR2" s="11"/>
      <c r="FVS2" s="11"/>
      <c r="FVT2" s="11"/>
      <c r="FVU2" s="11"/>
      <c r="FVV2" s="11"/>
      <c r="FVW2" s="11"/>
      <c r="FVX2" s="11"/>
      <c r="FVY2" s="11"/>
      <c r="FVZ2" s="11"/>
      <c r="FWA2" s="11"/>
      <c r="FWB2" s="11"/>
      <c r="FWC2" s="11"/>
      <c r="FWD2" s="11"/>
      <c r="FWE2" s="11"/>
      <c r="FWF2" s="11"/>
      <c r="FWG2" s="11"/>
      <c r="FWH2" s="11"/>
      <c r="FWI2" s="11"/>
      <c r="FWJ2" s="11"/>
      <c r="FWK2" s="11"/>
      <c r="FWL2" s="11"/>
      <c r="FWM2" s="11"/>
      <c r="FWN2" s="11"/>
      <c r="FWO2" s="11"/>
      <c r="FWP2" s="11"/>
      <c r="FWQ2" s="11"/>
      <c r="FWR2" s="11"/>
      <c r="FWS2" s="11"/>
      <c r="FWT2" s="11"/>
      <c r="FWU2" s="11"/>
      <c r="FWV2" s="11"/>
      <c r="FWW2" s="11"/>
      <c r="FWX2" s="11"/>
      <c r="FWY2" s="11"/>
      <c r="FWZ2" s="11"/>
      <c r="FXA2" s="11"/>
      <c r="FXB2" s="11"/>
      <c r="FXC2" s="11"/>
      <c r="FXD2" s="11"/>
      <c r="FXE2" s="11"/>
      <c r="FXF2" s="11"/>
      <c r="FXG2" s="11"/>
      <c r="FXH2" s="11"/>
      <c r="FXI2" s="11"/>
      <c r="FXJ2" s="11"/>
      <c r="FXK2" s="11"/>
      <c r="FXL2" s="11"/>
      <c r="FXM2" s="11"/>
      <c r="FXN2" s="11"/>
      <c r="FXO2" s="11"/>
      <c r="FXP2" s="11"/>
      <c r="FXQ2" s="11"/>
      <c r="FXR2" s="11"/>
      <c r="FXS2" s="11"/>
      <c r="FXT2" s="11"/>
      <c r="FXU2" s="11"/>
      <c r="FXV2" s="11"/>
      <c r="FXW2" s="11"/>
      <c r="FXX2" s="11"/>
      <c r="FXY2" s="11"/>
      <c r="FXZ2" s="11"/>
      <c r="FYA2" s="11"/>
      <c r="FYB2" s="11"/>
      <c r="FYC2" s="11"/>
      <c r="FYD2" s="11"/>
      <c r="FYE2" s="11"/>
      <c r="FYF2" s="11"/>
      <c r="FYG2" s="11"/>
      <c r="FYH2" s="11"/>
      <c r="FYI2" s="11"/>
      <c r="FYJ2" s="11"/>
      <c r="FYK2" s="11"/>
      <c r="FYL2" s="11"/>
      <c r="FYM2" s="11"/>
      <c r="FYN2" s="11"/>
      <c r="FYO2" s="11"/>
      <c r="FYP2" s="11"/>
      <c r="FYQ2" s="11"/>
      <c r="FYR2" s="11"/>
      <c r="FYS2" s="11"/>
      <c r="FYT2" s="11"/>
      <c r="FYU2" s="11"/>
      <c r="FYV2" s="11"/>
      <c r="FYW2" s="11"/>
      <c r="FYX2" s="11"/>
      <c r="FYY2" s="11"/>
      <c r="FYZ2" s="11"/>
      <c r="FZA2" s="11"/>
      <c r="FZB2" s="11"/>
      <c r="FZC2" s="11"/>
      <c r="FZD2" s="11"/>
      <c r="FZE2" s="11"/>
      <c r="FZF2" s="11"/>
      <c r="FZG2" s="11"/>
      <c r="FZH2" s="11"/>
      <c r="FZI2" s="11"/>
      <c r="FZJ2" s="11"/>
      <c r="FZK2" s="11"/>
      <c r="FZL2" s="11"/>
      <c r="FZM2" s="11"/>
      <c r="FZN2" s="11"/>
      <c r="FZO2" s="11"/>
      <c r="FZP2" s="11"/>
      <c r="FZQ2" s="11"/>
      <c r="FZR2" s="11"/>
      <c r="FZS2" s="11"/>
      <c r="FZT2" s="11"/>
      <c r="FZU2" s="11"/>
      <c r="FZV2" s="11"/>
      <c r="FZW2" s="11"/>
      <c r="FZX2" s="11"/>
      <c r="FZY2" s="11"/>
      <c r="FZZ2" s="11"/>
      <c r="GAA2" s="11"/>
      <c r="GAB2" s="11"/>
      <c r="GAC2" s="11"/>
      <c r="GAD2" s="11"/>
      <c r="GAE2" s="11"/>
      <c r="GAF2" s="11"/>
      <c r="GAG2" s="11"/>
      <c r="GAH2" s="11"/>
      <c r="GAI2" s="11"/>
      <c r="GAJ2" s="11"/>
      <c r="GAK2" s="11"/>
      <c r="GAL2" s="11"/>
      <c r="GAM2" s="11"/>
      <c r="GAN2" s="11"/>
      <c r="GAO2" s="11"/>
      <c r="GAP2" s="11"/>
      <c r="GAQ2" s="11"/>
      <c r="GAR2" s="11"/>
      <c r="GAS2" s="11"/>
      <c r="GAT2" s="11"/>
      <c r="GAU2" s="11"/>
      <c r="GAV2" s="11"/>
      <c r="GAW2" s="11"/>
      <c r="GAX2" s="11"/>
      <c r="GAY2" s="11"/>
      <c r="GAZ2" s="11"/>
      <c r="GBA2" s="11"/>
      <c r="GBB2" s="11"/>
      <c r="GBC2" s="11"/>
      <c r="GBD2" s="11"/>
      <c r="GBE2" s="11"/>
      <c r="GBF2" s="11"/>
      <c r="GBG2" s="11"/>
      <c r="GBH2" s="11"/>
      <c r="GBI2" s="11"/>
      <c r="GBJ2" s="11"/>
      <c r="GBK2" s="11"/>
      <c r="GBL2" s="11"/>
      <c r="GBM2" s="11"/>
      <c r="GBN2" s="11"/>
      <c r="GBO2" s="11"/>
      <c r="GBP2" s="11"/>
      <c r="GBQ2" s="11"/>
      <c r="GBR2" s="11"/>
      <c r="GBS2" s="11"/>
      <c r="GBT2" s="11"/>
      <c r="GBU2" s="11"/>
      <c r="GBV2" s="11"/>
      <c r="GBW2" s="11"/>
      <c r="GBX2" s="11"/>
      <c r="GBY2" s="11"/>
      <c r="GBZ2" s="11"/>
      <c r="GCA2" s="11"/>
      <c r="GCB2" s="11"/>
      <c r="GCC2" s="11"/>
      <c r="GCD2" s="11"/>
      <c r="GCE2" s="11"/>
      <c r="GCF2" s="11"/>
      <c r="GCG2" s="11"/>
      <c r="GCH2" s="11"/>
      <c r="GCI2" s="11"/>
      <c r="GCJ2" s="11"/>
      <c r="GCK2" s="11"/>
      <c r="GCL2" s="11"/>
      <c r="GCM2" s="11"/>
      <c r="GCN2" s="11"/>
      <c r="GCO2" s="11"/>
      <c r="GCP2" s="11"/>
      <c r="GCQ2" s="11"/>
      <c r="GCR2" s="11"/>
      <c r="GCS2" s="11"/>
      <c r="GCT2" s="11"/>
      <c r="GCU2" s="11"/>
      <c r="GCV2" s="11"/>
      <c r="GCW2" s="11"/>
      <c r="GCX2" s="11"/>
      <c r="GCY2" s="11"/>
      <c r="GCZ2" s="11"/>
      <c r="GDA2" s="11"/>
      <c r="GDB2" s="11"/>
      <c r="GDC2" s="11"/>
      <c r="GDD2" s="11"/>
      <c r="GDE2" s="11"/>
      <c r="GDF2" s="11"/>
      <c r="GDG2" s="11"/>
      <c r="GDH2" s="11"/>
      <c r="GDI2" s="11"/>
      <c r="GDJ2" s="11"/>
      <c r="GDK2" s="11"/>
      <c r="GDL2" s="11"/>
      <c r="GDM2" s="11"/>
      <c r="GDN2" s="11"/>
      <c r="GDO2" s="11"/>
      <c r="GDP2" s="11"/>
      <c r="GDQ2" s="11"/>
      <c r="GDR2" s="11"/>
      <c r="GDS2" s="11"/>
      <c r="GDT2" s="11"/>
      <c r="GDU2" s="11"/>
      <c r="GDV2" s="11"/>
      <c r="GDW2" s="11"/>
      <c r="GDX2" s="11"/>
      <c r="GDY2" s="11"/>
      <c r="GDZ2" s="11"/>
      <c r="GEA2" s="11"/>
      <c r="GEB2" s="11"/>
      <c r="GEC2" s="11"/>
      <c r="GED2" s="11"/>
      <c r="GEE2" s="11"/>
      <c r="GEF2" s="11"/>
      <c r="GEG2" s="11"/>
      <c r="GEH2" s="11"/>
      <c r="GEI2" s="11"/>
      <c r="GEJ2" s="11"/>
      <c r="GEK2" s="11"/>
      <c r="GEL2" s="11"/>
      <c r="GEM2" s="11"/>
      <c r="GEN2" s="11"/>
      <c r="GEO2" s="11"/>
      <c r="GEP2" s="11"/>
      <c r="GEQ2" s="11"/>
      <c r="GER2" s="11"/>
      <c r="GES2" s="11"/>
      <c r="GET2" s="11"/>
      <c r="GEU2" s="11"/>
      <c r="GEV2" s="11"/>
      <c r="GEW2" s="11"/>
      <c r="GEX2" s="11"/>
      <c r="GEY2" s="11"/>
      <c r="GEZ2" s="11"/>
      <c r="GFA2" s="11"/>
      <c r="GFB2" s="11"/>
      <c r="GFC2" s="11"/>
      <c r="GFD2" s="11"/>
      <c r="GFE2" s="11"/>
      <c r="GFF2" s="11"/>
      <c r="GFG2" s="11"/>
      <c r="GFH2" s="11"/>
      <c r="GFI2" s="11"/>
      <c r="GFJ2" s="11"/>
      <c r="GFK2" s="11"/>
      <c r="GFL2" s="11"/>
      <c r="GFM2" s="11"/>
      <c r="GFN2" s="11"/>
      <c r="GFO2" s="11"/>
      <c r="GFP2" s="11"/>
      <c r="GFQ2" s="11"/>
      <c r="GFR2" s="11"/>
      <c r="GFS2" s="11"/>
      <c r="GFT2" s="11"/>
      <c r="GFU2" s="11"/>
      <c r="GFV2" s="11"/>
      <c r="GFW2" s="11"/>
      <c r="GFX2" s="11"/>
      <c r="GFY2" s="11"/>
      <c r="GFZ2" s="11"/>
      <c r="GGA2" s="11"/>
      <c r="GGB2" s="11"/>
      <c r="GGC2" s="11"/>
      <c r="GGD2" s="11"/>
      <c r="GGE2" s="11"/>
      <c r="GGF2" s="11"/>
      <c r="GGG2" s="11"/>
      <c r="GGH2" s="11"/>
      <c r="GGI2" s="11"/>
      <c r="GGJ2" s="11"/>
      <c r="GGK2" s="11"/>
      <c r="GGL2" s="11"/>
      <c r="GGM2" s="11"/>
      <c r="GGN2" s="11"/>
      <c r="GGO2" s="11"/>
      <c r="GGP2" s="11"/>
      <c r="GGQ2" s="11"/>
      <c r="GGR2" s="11"/>
      <c r="GGS2" s="11"/>
      <c r="GGT2" s="11"/>
      <c r="GGU2" s="11"/>
      <c r="GGV2" s="11"/>
      <c r="GGW2" s="11"/>
      <c r="GGX2" s="11"/>
      <c r="GGY2" s="11"/>
      <c r="GGZ2" s="11"/>
      <c r="GHA2" s="11"/>
      <c r="GHB2" s="11"/>
      <c r="GHC2" s="11"/>
      <c r="GHD2" s="11"/>
      <c r="GHE2" s="11"/>
      <c r="GHF2" s="11"/>
      <c r="GHG2" s="11"/>
      <c r="GHH2" s="11"/>
      <c r="GHI2" s="11"/>
      <c r="GHJ2" s="11"/>
      <c r="GHK2" s="11"/>
      <c r="GHL2" s="11"/>
      <c r="GHM2" s="11"/>
      <c r="GHN2" s="11"/>
      <c r="GHO2" s="11"/>
      <c r="GHP2" s="11"/>
      <c r="GHQ2" s="11"/>
      <c r="GHR2" s="11"/>
      <c r="GHS2" s="11"/>
      <c r="GHT2" s="11"/>
      <c r="GHU2" s="11"/>
      <c r="GHV2" s="11"/>
      <c r="GHW2" s="11"/>
      <c r="GHX2" s="11"/>
      <c r="GHY2" s="11"/>
      <c r="GHZ2" s="11"/>
      <c r="GIA2" s="11"/>
      <c r="GIB2" s="11"/>
      <c r="GIC2" s="11"/>
      <c r="GID2" s="11"/>
      <c r="GIE2" s="11"/>
      <c r="GIF2" s="11"/>
      <c r="GIG2" s="11"/>
      <c r="GIH2" s="11"/>
      <c r="GII2" s="11"/>
      <c r="GIJ2" s="11"/>
      <c r="GIK2" s="11"/>
      <c r="GIL2" s="11"/>
      <c r="GIM2" s="11"/>
      <c r="GIN2" s="11"/>
      <c r="GIO2" s="11"/>
      <c r="GIP2" s="11"/>
      <c r="GIQ2" s="11"/>
      <c r="GIR2" s="11"/>
      <c r="GIS2" s="11"/>
      <c r="GIT2" s="11"/>
      <c r="GIU2" s="11"/>
      <c r="GIV2" s="11"/>
      <c r="GIW2" s="11"/>
      <c r="GIX2" s="11"/>
      <c r="GIY2" s="11"/>
      <c r="GIZ2" s="11"/>
      <c r="GJA2" s="11"/>
      <c r="GJB2" s="11"/>
      <c r="GJC2" s="11"/>
      <c r="GJD2" s="11"/>
      <c r="GJE2" s="11"/>
      <c r="GJF2" s="11"/>
      <c r="GJG2" s="11"/>
      <c r="GJH2" s="11"/>
      <c r="GJI2" s="11"/>
      <c r="GJJ2" s="11"/>
      <c r="GJK2" s="11"/>
      <c r="GJL2" s="11"/>
      <c r="GJM2" s="11"/>
      <c r="GJN2" s="11"/>
      <c r="GJO2" s="11"/>
      <c r="GJP2" s="11"/>
      <c r="GJQ2" s="11"/>
      <c r="GJR2" s="11"/>
      <c r="GJS2" s="11"/>
      <c r="GJT2" s="11"/>
      <c r="GJU2" s="11"/>
      <c r="GJV2" s="11"/>
      <c r="GJW2" s="11"/>
      <c r="GJX2" s="11"/>
      <c r="GJY2" s="11"/>
      <c r="GJZ2" s="11"/>
      <c r="GKA2" s="11"/>
      <c r="GKB2" s="11"/>
      <c r="GKC2" s="11"/>
      <c r="GKD2" s="11"/>
      <c r="GKE2" s="11"/>
      <c r="GKF2" s="11"/>
      <c r="GKG2" s="11"/>
      <c r="GKH2" s="11"/>
      <c r="GKI2" s="11"/>
      <c r="GKJ2" s="11"/>
      <c r="GKK2" s="11"/>
      <c r="GKL2" s="11"/>
      <c r="GKM2" s="11"/>
      <c r="GKN2" s="11"/>
      <c r="GKO2" s="11"/>
      <c r="GKP2" s="11"/>
      <c r="GKQ2" s="11"/>
      <c r="GKR2" s="11"/>
      <c r="GKS2" s="11"/>
      <c r="GKT2" s="11"/>
      <c r="GKU2" s="11"/>
      <c r="GKV2" s="11"/>
      <c r="GKW2" s="11"/>
      <c r="GKX2" s="11"/>
      <c r="GKY2" s="11"/>
      <c r="GKZ2" s="11"/>
      <c r="GLA2" s="11"/>
      <c r="GLB2" s="11"/>
      <c r="GLC2" s="11"/>
      <c r="GLD2" s="11"/>
      <c r="GLE2" s="11"/>
      <c r="GLF2" s="11"/>
      <c r="GLG2" s="11"/>
      <c r="GLH2" s="11"/>
      <c r="GLI2" s="11"/>
      <c r="GLJ2" s="11"/>
      <c r="GLK2" s="11"/>
      <c r="GLL2" s="11"/>
      <c r="GLM2" s="11"/>
      <c r="GLN2" s="11"/>
      <c r="GLO2" s="11"/>
      <c r="GLP2" s="11"/>
      <c r="GLQ2" s="11"/>
      <c r="GLR2" s="11"/>
      <c r="GLS2" s="11"/>
      <c r="GLT2" s="11"/>
      <c r="GLU2" s="11"/>
      <c r="GLV2" s="11"/>
      <c r="GLW2" s="11"/>
      <c r="GLX2" s="11"/>
      <c r="GLY2" s="11"/>
      <c r="GLZ2" s="11"/>
      <c r="GMA2" s="11"/>
      <c r="GMB2" s="11"/>
      <c r="GMC2" s="11"/>
      <c r="GMD2" s="11"/>
      <c r="GME2" s="11"/>
      <c r="GMF2" s="11"/>
      <c r="GMG2" s="11"/>
      <c r="GMH2" s="11"/>
      <c r="GMI2" s="11"/>
      <c r="GMJ2" s="11"/>
      <c r="GMK2" s="11"/>
      <c r="GML2" s="11"/>
      <c r="GMM2" s="11"/>
      <c r="GMN2" s="11"/>
      <c r="GMO2" s="11"/>
      <c r="GMP2" s="11"/>
      <c r="GMQ2" s="11"/>
      <c r="GMR2" s="11"/>
      <c r="GMS2" s="11"/>
      <c r="GMT2" s="11"/>
      <c r="GMU2" s="11"/>
      <c r="GMV2" s="11"/>
      <c r="GMW2" s="11"/>
      <c r="GMX2" s="11"/>
      <c r="GMY2" s="11"/>
      <c r="GMZ2" s="11"/>
      <c r="GNA2" s="11"/>
      <c r="GNB2" s="11"/>
      <c r="GNC2" s="11"/>
      <c r="GND2" s="11"/>
      <c r="GNE2" s="11"/>
      <c r="GNF2" s="11"/>
      <c r="GNG2" s="11"/>
      <c r="GNH2" s="11"/>
      <c r="GNI2" s="11"/>
      <c r="GNJ2" s="11"/>
      <c r="GNK2" s="11"/>
      <c r="GNL2" s="11"/>
      <c r="GNM2" s="11"/>
      <c r="GNN2" s="11"/>
      <c r="GNO2" s="11"/>
      <c r="GNP2" s="11"/>
      <c r="GNQ2" s="11"/>
      <c r="GNR2" s="11"/>
      <c r="GNS2" s="11"/>
      <c r="GNT2" s="11"/>
      <c r="GNU2" s="11"/>
      <c r="GNV2" s="11"/>
      <c r="GNW2" s="11"/>
      <c r="GNX2" s="11"/>
      <c r="GNY2" s="11"/>
      <c r="GNZ2" s="11"/>
      <c r="GOA2" s="11"/>
      <c r="GOB2" s="11"/>
      <c r="GOC2" s="11"/>
      <c r="GOD2" s="11"/>
      <c r="GOE2" s="11"/>
      <c r="GOF2" s="11"/>
      <c r="GOG2" s="11"/>
      <c r="GOH2" s="11"/>
      <c r="GOI2" s="11"/>
      <c r="GOJ2" s="11"/>
      <c r="GOK2" s="11"/>
      <c r="GOL2" s="11"/>
      <c r="GOM2" s="11"/>
      <c r="GON2" s="11"/>
      <c r="GOO2" s="11"/>
      <c r="GOP2" s="11"/>
      <c r="GOQ2" s="11"/>
      <c r="GOR2" s="11"/>
      <c r="GOS2" s="11"/>
      <c r="GOT2" s="11"/>
      <c r="GOU2" s="11"/>
      <c r="GOV2" s="11"/>
      <c r="GOW2" s="11"/>
      <c r="GOX2" s="11"/>
      <c r="GOY2" s="11"/>
      <c r="GOZ2" s="11"/>
      <c r="GPA2" s="11"/>
      <c r="GPB2" s="11"/>
      <c r="GPC2" s="11"/>
      <c r="GPD2" s="11"/>
      <c r="GPE2" s="11"/>
      <c r="GPF2" s="11"/>
      <c r="GPG2" s="11"/>
      <c r="GPH2" s="11"/>
      <c r="GPI2" s="11"/>
      <c r="GPJ2" s="11"/>
      <c r="GPK2" s="11"/>
      <c r="GPL2" s="11"/>
      <c r="GPM2" s="11"/>
      <c r="GPN2" s="11"/>
      <c r="GPO2" s="11"/>
      <c r="GPP2" s="11"/>
      <c r="GPQ2" s="11"/>
      <c r="GPR2" s="11"/>
      <c r="GPS2" s="11"/>
      <c r="GPT2" s="11"/>
      <c r="GPU2" s="11"/>
      <c r="GPV2" s="11"/>
      <c r="GPW2" s="11"/>
      <c r="GPX2" s="11"/>
      <c r="GPY2" s="11"/>
      <c r="GPZ2" s="11"/>
      <c r="GQA2" s="11"/>
      <c r="GQB2" s="11"/>
      <c r="GQC2" s="11"/>
      <c r="GQD2" s="11"/>
      <c r="GQE2" s="11"/>
      <c r="GQF2" s="11"/>
      <c r="GQG2" s="11"/>
      <c r="GQH2" s="11"/>
      <c r="GQI2" s="11"/>
      <c r="GQJ2" s="11"/>
      <c r="GQK2" s="11"/>
      <c r="GQL2" s="11"/>
      <c r="GQM2" s="11"/>
      <c r="GQN2" s="11"/>
      <c r="GQO2" s="11"/>
      <c r="GQP2" s="11"/>
      <c r="GQQ2" s="11"/>
      <c r="GQR2" s="11"/>
      <c r="GQS2" s="11"/>
      <c r="GQT2" s="11"/>
      <c r="GQU2" s="11"/>
      <c r="GQV2" s="11"/>
      <c r="GQW2" s="11"/>
      <c r="GQX2" s="11"/>
      <c r="GQY2" s="11"/>
      <c r="GQZ2" s="11"/>
      <c r="GRA2" s="11"/>
      <c r="GRB2" s="11"/>
      <c r="GRC2" s="11"/>
      <c r="GRD2" s="11"/>
      <c r="GRE2" s="11"/>
      <c r="GRF2" s="11"/>
      <c r="GRG2" s="11"/>
      <c r="GRH2" s="11"/>
      <c r="GRI2" s="11"/>
      <c r="GRJ2" s="11"/>
      <c r="GRK2" s="11"/>
      <c r="GRL2" s="11"/>
      <c r="GRM2" s="11"/>
      <c r="GRN2" s="11"/>
      <c r="GRO2" s="11"/>
      <c r="GRP2" s="11"/>
      <c r="GRQ2" s="11"/>
      <c r="GRR2" s="11"/>
      <c r="GRS2" s="11"/>
      <c r="GRT2" s="11"/>
      <c r="GRU2" s="11"/>
      <c r="GRV2" s="11"/>
      <c r="GRW2" s="11"/>
      <c r="GRX2" s="11"/>
      <c r="GRY2" s="11"/>
      <c r="GRZ2" s="11"/>
      <c r="GSA2" s="11"/>
      <c r="GSB2" s="11"/>
      <c r="GSC2" s="11"/>
      <c r="GSD2" s="11"/>
      <c r="GSE2" s="11"/>
      <c r="GSF2" s="11"/>
      <c r="GSG2" s="11"/>
      <c r="GSH2" s="11"/>
      <c r="GSI2" s="11"/>
      <c r="GSJ2" s="11"/>
      <c r="GSK2" s="11"/>
      <c r="GSL2" s="11"/>
      <c r="GSM2" s="11"/>
      <c r="GSN2" s="11"/>
      <c r="GSO2" s="11"/>
      <c r="GSP2" s="11"/>
      <c r="GSQ2" s="11"/>
      <c r="GSR2" s="11"/>
      <c r="GSS2" s="11"/>
      <c r="GST2" s="11"/>
      <c r="GSU2" s="11"/>
      <c r="GSV2" s="11"/>
      <c r="GSW2" s="11"/>
      <c r="GSX2" s="11"/>
      <c r="GSY2" s="11"/>
      <c r="GSZ2" s="11"/>
      <c r="GTA2" s="11"/>
      <c r="GTB2" s="11"/>
      <c r="GTC2" s="11"/>
      <c r="GTD2" s="11"/>
      <c r="GTE2" s="11"/>
      <c r="GTF2" s="11"/>
      <c r="GTG2" s="11"/>
      <c r="GTH2" s="11"/>
      <c r="GTI2" s="11"/>
      <c r="GTJ2" s="11"/>
      <c r="GTK2" s="11"/>
      <c r="GTL2" s="11"/>
      <c r="GTM2" s="11"/>
      <c r="GTN2" s="11"/>
      <c r="GTO2" s="11"/>
      <c r="GTP2" s="11"/>
      <c r="GTQ2" s="11"/>
      <c r="GTR2" s="11"/>
      <c r="GTS2" s="11"/>
      <c r="GTT2" s="11"/>
      <c r="GTU2" s="11"/>
      <c r="GTV2" s="11"/>
      <c r="GTW2" s="11"/>
      <c r="GTX2" s="11"/>
      <c r="GTY2" s="11"/>
      <c r="GTZ2" s="11"/>
      <c r="GUA2" s="11"/>
      <c r="GUB2" s="11"/>
      <c r="GUC2" s="11"/>
      <c r="GUD2" s="11"/>
      <c r="GUE2" s="11"/>
      <c r="GUF2" s="11"/>
      <c r="GUG2" s="11"/>
      <c r="GUH2" s="11"/>
      <c r="GUI2" s="11"/>
      <c r="GUJ2" s="11"/>
      <c r="GUK2" s="11"/>
      <c r="GUL2" s="11"/>
      <c r="GUM2" s="11"/>
      <c r="GUN2" s="11"/>
      <c r="GUO2" s="11"/>
      <c r="GUP2" s="11"/>
      <c r="GUQ2" s="11"/>
      <c r="GUR2" s="11"/>
      <c r="GUS2" s="11"/>
      <c r="GUT2" s="11"/>
      <c r="GUU2" s="11"/>
      <c r="GUV2" s="11"/>
      <c r="GUW2" s="11"/>
      <c r="GUX2" s="11"/>
      <c r="GUY2" s="11"/>
      <c r="GUZ2" s="11"/>
      <c r="GVA2" s="11"/>
      <c r="GVB2" s="11"/>
      <c r="GVC2" s="11"/>
      <c r="GVD2" s="11"/>
      <c r="GVE2" s="11"/>
      <c r="GVF2" s="11"/>
      <c r="GVG2" s="11"/>
      <c r="GVH2" s="11"/>
      <c r="GVI2" s="11"/>
      <c r="GVJ2" s="11"/>
      <c r="GVK2" s="11"/>
      <c r="GVL2" s="11"/>
      <c r="GVM2" s="11"/>
      <c r="GVN2" s="11"/>
      <c r="GVO2" s="11"/>
      <c r="GVP2" s="11"/>
      <c r="GVQ2" s="11"/>
      <c r="GVR2" s="11"/>
      <c r="GVS2" s="11"/>
      <c r="GVT2" s="11"/>
      <c r="GVU2" s="11"/>
      <c r="GVV2" s="11"/>
      <c r="GVW2" s="11"/>
      <c r="GVX2" s="11"/>
      <c r="GVY2" s="11"/>
      <c r="GVZ2" s="11"/>
      <c r="GWA2" s="11"/>
      <c r="GWB2" s="11"/>
      <c r="GWC2" s="11"/>
      <c r="GWD2" s="11"/>
      <c r="GWE2" s="11"/>
      <c r="GWF2" s="11"/>
      <c r="GWG2" s="11"/>
      <c r="GWH2" s="11"/>
      <c r="GWI2" s="11"/>
      <c r="GWJ2" s="11"/>
      <c r="GWK2" s="11"/>
      <c r="GWL2" s="11"/>
      <c r="GWM2" s="11"/>
      <c r="GWN2" s="11"/>
      <c r="GWO2" s="11"/>
      <c r="GWP2" s="11"/>
      <c r="GWQ2" s="11"/>
      <c r="GWR2" s="11"/>
      <c r="GWS2" s="11"/>
      <c r="GWT2" s="11"/>
      <c r="GWU2" s="11"/>
      <c r="GWV2" s="11"/>
      <c r="GWW2" s="11"/>
      <c r="GWX2" s="11"/>
      <c r="GWY2" s="11"/>
      <c r="GWZ2" s="11"/>
      <c r="GXA2" s="11"/>
      <c r="GXB2" s="11"/>
      <c r="GXC2" s="11"/>
      <c r="GXD2" s="11"/>
      <c r="GXE2" s="11"/>
      <c r="GXF2" s="11"/>
      <c r="GXG2" s="11"/>
      <c r="GXH2" s="11"/>
      <c r="GXI2" s="11"/>
      <c r="GXJ2" s="11"/>
      <c r="GXK2" s="11"/>
      <c r="GXL2" s="11"/>
      <c r="GXM2" s="11"/>
      <c r="GXN2" s="11"/>
      <c r="GXO2" s="11"/>
      <c r="GXP2" s="11"/>
      <c r="GXQ2" s="11"/>
      <c r="GXR2" s="11"/>
      <c r="GXS2" s="11"/>
      <c r="GXT2" s="11"/>
      <c r="GXU2" s="11"/>
      <c r="GXV2" s="11"/>
      <c r="GXW2" s="11"/>
      <c r="GXX2" s="11"/>
      <c r="GXY2" s="11"/>
      <c r="GXZ2" s="11"/>
      <c r="GYA2" s="11"/>
      <c r="GYB2" s="11"/>
      <c r="GYC2" s="11"/>
      <c r="GYD2" s="11"/>
      <c r="GYE2" s="11"/>
      <c r="GYF2" s="11"/>
      <c r="GYG2" s="11"/>
      <c r="GYH2" s="11"/>
      <c r="GYI2" s="11"/>
      <c r="GYJ2" s="11"/>
      <c r="GYK2" s="11"/>
      <c r="GYL2" s="11"/>
      <c r="GYM2" s="11"/>
      <c r="GYN2" s="11"/>
      <c r="GYO2" s="11"/>
      <c r="GYP2" s="11"/>
      <c r="GYQ2" s="11"/>
      <c r="GYR2" s="11"/>
      <c r="GYS2" s="11"/>
      <c r="GYT2" s="11"/>
      <c r="GYU2" s="11"/>
      <c r="GYV2" s="11"/>
      <c r="GYW2" s="11"/>
      <c r="GYX2" s="11"/>
      <c r="GYY2" s="11"/>
      <c r="GYZ2" s="11"/>
      <c r="GZA2" s="11"/>
      <c r="GZB2" s="11"/>
      <c r="GZC2" s="11"/>
      <c r="GZD2" s="11"/>
      <c r="GZE2" s="11"/>
      <c r="GZF2" s="11"/>
      <c r="GZG2" s="11"/>
      <c r="GZH2" s="11"/>
      <c r="GZI2" s="11"/>
      <c r="GZJ2" s="11"/>
      <c r="GZK2" s="11"/>
      <c r="GZL2" s="11"/>
      <c r="GZM2" s="11"/>
      <c r="GZN2" s="11"/>
      <c r="GZO2" s="11"/>
      <c r="GZP2" s="11"/>
      <c r="GZQ2" s="11"/>
      <c r="GZR2" s="11"/>
      <c r="GZS2" s="11"/>
      <c r="GZT2" s="11"/>
      <c r="GZU2" s="11"/>
      <c r="GZV2" s="11"/>
      <c r="GZW2" s="11"/>
      <c r="GZX2" s="11"/>
      <c r="GZY2" s="11"/>
      <c r="GZZ2" s="11"/>
      <c r="HAA2" s="11"/>
      <c r="HAB2" s="11"/>
      <c r="HAC2" s="11"/>
      <c r="HAD2" s="11"/>
      <c r="HAE2" s="11"/>
      <c r="HAF2" s="11"/>
      <c r="HAG2" s="11"/>
      <c r="HAH2" s="11"/>
      <c r="HAI2" s="11"/>
      <c r="HAJ2" s="11"/>
      <c r="HAK2" s="11"/>
      <c r="HAL2" s="11"/>
      <c r="HAM2" s="11"/>
      <c r="HAN2" s="11"/>
      <c r="HAO2" s="11"/>
      <c r="HAP2" s="11"/>
      <c r="HAQ2" s="11"/>
      <c r="HAR2" s="11"/>
      <c r="HAS2" s="11"/>
      <c r="HAT2" s="11"/>
      <c r="HAU2" s="11"/>
      <c r="HAV2" s="11"/>
      <c r="HAW2" s="11"/>
      <c r="HAX2" s="11"/>
      <c r="HAY2" s="11"/>
      <c r="HAZ2" s="11"/>
      <c r="HBA2" s="11"/>
      <c r="HBB2" s="11"/>
      <c r="HBC2" s="11"/>
      <c r="HBD2" s="11"/>
      <c r="HBE2" s="11"/>
      <c r="HBF2" s="11"/>
      <c r="HBG2" s="11"/>
      <c r="HBH2" s="11"/>
      <c r="HBI2" s="11"/>
      <c r="HBJ2" s="11"/>
      <c r="HBK2" s="11"/>
      <c r="HBL2" s="11"/>
      <c r="HBM2" s="11"/>
      <c r="HBN2" s="11"/>
      <c r="HBO2" s="11"/>
      <c r="HBP2" s="11"/>
      <c r="HBQ2" s="11"/>
      <c r="HBR2" s="11"/>
      <c r="HBS2" s="11"/>
      <c r="HBT2" s="11"/>
      <c r="HBU2" s="11"/>
      <c r="HBV2" s="11"/>
      <c r="HBW2" s="11"/>
      <c r="HBX2" s="11"/>
      <c r="HBY2" s="11"/>
      <c r="HBZ2" s="11"/>
      <c r="HCA2" s="11"/>
      <c r="HCB2" s="11"/>
      <c r="HCC2" s="11"/>
      <c r="HCD2" s="11"/>
      <c r="HCE2" s="11"/>
      <c r="HCF2" s="11"/>
      <c r="HCG2" s="11"/>
      <c r="HCH2" s="11"/>
      <c r="HCI2" s="11"/>
      <c r="HCJ2" s="11"/>
      <c r="HCK2" s="11"/>
      <c r="HCL2" s="11"/>
      <c r="HCM2" s="11"/>
      <c r="HCN2" s="11"/>
      <c r="HCO2" s="11"/>
      <c r="HCP2" s="11"/>
      <c r="HCQ2" s="11"/>
      <c r="HCR2" s="11"/>
      <c r="HCS2" s="11"/>
      <c r="HCT2" s="11"/>
      <c r="HCU2" s="11"/>
      <c r="HCV2" s="11"/>
      <c r="HCW2" s="11"/>
      <c r="HCX2" s="11"/>
      <c r="HCY2" s="11"/>
      <c r="HCZ2" s="11"/>
      <c r="HDA2" s="11"/>
      <c r="HDB2" s="11"/>
      <c r="HDC2" s="11"/>
      <c r="HDD2" s="11"/>
      <c r="HDE2" s="11"/>
      <c r="HDF2" s="11"/>
      <c r="HDG2" s="11"/>
      <c r="HDH2" s="11"/>
      <c r="HDI2" s="11"/>
      <c r="HDJ2" s="11"/>
      <c r="HDK2" s="11"/>
      <c r="HDL2" s="11"/>
      <c r="HDM2" s="11"/>
      <c r="HDN2" s="11"/>
      <c r="HDO2" s="11"/>
      <c r="HDP2" s="11"/>
      <c r="HDQ2" s="11"/>
      <c r="HDR2" s="11"/>
      <c r="HDS2" s="11"/>
      <c r="HDT2" s="11"/>
      <c r="HDU2" s="11"/>
      <c r="HDV2" s="11"/>
      <c r="HDW2" s="11"/>
      <c r="HDX2" s="11"/>
      <c r="HDY2" s="11"/>
      <c r="HDZ2" s="11"/>
      <c r="HEA2" s="11"/>
      <c r="HEB2" s="11"/>
      <c r="HEC2" s="11"/>
      <c r="HED2" s="11"/>
      <c r="HEE2" s="11"/>
      <c r="HEF2" s="11"/>
      <c r="HEG2" s="11"/>
      <c r="HEH2" s="11"/>
      <c r="HEI2" s="11"/>
      <c r="HEJ2" s="11"/>
      <c r="HEK2" s="11"/>
      <c r="HEL2" s="11"/>
      <c r="HEM2" s="11"/>
      <c r="HEN2" s="11"/>
      <c r="HEO2" s="11"/>
      <c r="HEP2" s="11"/>
      <c r="HEQ2" s="11"/>
      <c r="HER2" s="11"/>
      <c r="HES2" s="11"/>
      <c r="HET2" s="11"/>
      <c r="HEU2" s="11"/>
      <c r="HEV2" s="11"/>
      <c r="HEW2" s="11"/>
      <c r="HEX2" s="11"/>
      <c r="HEY2" s="11"/>
      <c r="HEZ2" s="11"/>
      <c r="HFA2" s="11"/>
      <c r="HFB2" s="11"/>
      <c r="HFC2" s="11"/>
      <c r="HFD2" s="11"/>
      <c r="HFE2" s="11"/>
      <c r="HFF2" s="11"/>
      <c r="HFG2" s="11"/>
      <c r="HFH2" s="11"/>
      <c r="HFI2" s="11"/>
      <c r="HFJ2" s="11"/>
      <c r="HFK2" s="11"/>
      <c r="HFL2" s="11"/>
      <c r="HFM2" s="11"/>
      <c r="HFN2" s="11"/>
      <c r="HFO2" s="11"/>
      <c r="HFP2" s="11"/>
      <c r="HFQ2" s="11"/>
      <c r="HFR2" s="11"/>
      <c r="HFS2" s="11"/>
      <c r="HFT2" s="11"/>
      <c r="HFU2" s="11"/>
      <c r="HFV2" s="11"/>
      <c r="HFW2" s="11"/>
      <c r="HFX2" s="11"/>
      <c r="HFY2" s="11"/>
      <c r="HFZ2" s="11"/>
      <c r="HGA2" s="11"/>
      <c r="HGB2" s="11"/>
      <c r="HGC2" s="11"/>
      <c r="HGD2" s="11"/>
      <c r="HGE2" s="11"/>
      <c r="HGF2" s="11"/>
      <c r="HGG2" s="11"/>
      <c r="HGH2" s="11"/>
      <c r="HGI2" s="11"/>
      <c r="HGJ2" s="11"/>
      <c r="HGK2" s="11"/>
      <c r="HGL2" s="11"/>
      <c r="HGM2" s="11"/>
      <c r="HGN2" s="11"/>
      <c r="HGO2" s="11"/>
      <c r="HGP2" s="11"/>
      <c r="HGQ2" s="11"/>
      <c r="HGR2" s="11"/>
      <c r="HGS2" s="11"/>
      <c r="HGT2" s="11"/>
      <c r="HGU2" s="11"/>
      <c r="HGV2" s="11"/>
      <c r="HGW2" s="11"/>
      <c r="HGX2" s="11"/>
      <c r="HGY2" s="11"/>
      <c r="HGZ2" s="11"/>
      <c r="HHA2" s="11"/>
      <c r="HHB2" s="11"/>
      <c r="HHC2" s="11"/>
      <c r="HHD2" s="11"/>
      <c r="HHE2" s="11"/>
      <c r="HHF2" s="11"/>
      <c r="HHG2" s="11"/>
      <c r="HHH2" s="11"/>
      <c r="HHI2" s="11"/>
      <c r="HHJ2" s="11"/>
      <c r="HHK2" s="11"/>
      <c r="HHL2" s="11"/>
      <c r="HHM2" s="11"/>
      <c r="HHN2" s="11"/>
      <c r="HHO2" s="11"/>
      <c r="HHP2" s="11"/>
      <c r="HHQ2" s="11"/>
      <c r="HHR2" s="11"/>
      <c r="HHS2" s="11"/>
      <c r="HHT2" s="11"/>
      <c r="HHU2" s="11"/>
      <c r="HHV2" s="11"/>
      <c r="HHW2" s="11"/>
      <c r="HHX2" s="11"/>
      <c r="HHY2" s="11"/>
      <c r="HHZ2" s="11"/>
      <c r="HIA2" s="11"/>
      <c r="HIB2" s="11"/>
      <c r="HIC2" s="11"/>
      <c r="HID2" s="11"/>
      <c r="HIE2" s="11"/>
      <c r="HIF2" s="11"/>
      <c r="HIG2" s="11"/>
      <c r="HIH2" s="11"/>
      <c r="HII2" s="11"/>
      <c r="HIJ2" s="11"/>
      <c r="HIK2" s="11"/>
      <c r="HIL2" s="11"/>
      <c r="HIM2" s="11"/>
      <c r="HIN2" s="11"/>
      <c r="HIO2" s="11"/>
      <c r="HIP2" s="11"/>
      <c r="HIQ2" s="11"/>
      <c r="HIR2" s="11"/>
      <c r="HIS2" s="11"/>
      <c r="HIT2" s="11"/>
      <c r="HIU2" s="11"/>
      <c r="HIV2" s="11"/>
      <c r="HIW2" s="11"/>
      <c r="HIX2" s="11"/>
      <c r="HIY2" s="11"/>
      <c r="HIZ2" s="11"/>
      <c r="HJA2" s="11"/>
      <c r="HJB2" s="11"/>
      <c r="HJC2" s="11"/>
      <c r="HJD2" s="11"/>
      <c r="HJE2" s="11"/>
      <c r="HJF2" s="11"/>
      <c r="HJG2" s="11"/>
      <c r="HJH2" s="11"/>
      <c r="HJI2" s="11"/>
      <c r="HJJ2" s="11"/>
      <c r="HJK2" s="11"/>
      <c r="HJL2" s="11"/>
      <c r="HJM2" s="11"/>
      <c r="HJN2" s="11"/>
      <c r="HJO2" s="11"/>
      <c r="HJP2" s="11"/>
      <c r="HJQ2" s="11"/>
      <c r="HJR2" s="11"/>
      <c r="HJS2" s="11"/>
      <c r="HJT2" s="11"/>
      <c r="HJU2" s="11"/>
      <c r="HJV2" s="11"/>
      <c r="HJW2" s="11"/>
      <c r="HJX2" s="11"/>
      <c r="HJY2" s="11"/>
      <c r="HJZ2" s="11"/>
      <c r="HKA2" s="11"/>
      <c r="HKB2" s="11"/>
      <c r="HKC2" s="11"/>
      <c r="HKD2" s="11"/>
      <c r="HKE2" s="11"/>
      <c r="HKF2" s="11"/>
      <c r="HKG2" s="11"/>
      <c r="HKH2" s="11"/>
      <c r="HKI2" s="11"/>
      <c r="HKJ2" s="11"/>
      <c r="HKK2" s="11"/>
      <c r="HKL2" s="11"/>
      <c r="HKM2" s="11"/>
      <c r="HKN2" s="11"/>
      <c r="HKO2" s="11"/>
      <c r="HKP2" s="11"/>
      <c r="HKQ2" s="11"/>
      <c r="HKR2" s="11"/>
      <c r="HKS2" s="11"/>
      <c r="HKT2" s="11"/>
      <c r="HKU2" s="11"/>
      <c r="HKV2" s="11"/>
      <c r="HKW2" s="11"/>
      <c r="HKX2" s="11"/>
      <c r="HKY2" s="11"/>
      <c r="HKZ2" s="11"/>
      <c r="HLA2" s="11"/>
      <c r="HLB2" s="11"/>
      <c r="HLC2" s="11"/>
      <c r="HLD2" s="11"/>
      <c r="HLE2" s="11"/>
      <c r="HLF2" s="11"/>
      <c r="HLG2" s="11"/>
      <c r="HLH2" s="11"/>
      <c r="HLI2" s="11"/>
      <c r="HLJ2" s="11"/>
      <c r="HLK2" s="11"/>
      <c r="HLL2" s="11"/>
      <c r="HLM2" s="11"/>
      <c r="HLN2" s="11"/>
      <c r="HLO2" s="11"/>
      <c r="HLP2" s="11"/>
      <c r="HLQ2" s="11"/>
      <c r="HLR2" s="11"/>
      <c r="HLS2" s="11"/>
      <c r="HLT2" s="11"/>
      <c r="HLU2" s="11"/>
      <c r="HLV2" s="11"/>
      <c r="HLW2" s="11"/>
      <c r="HLX2" s="11"/>
      <c r="HLY2" s="11"/>
      <c r="HLZ2" s="11"/>
      <c r="HMA2" s="11"/>
      <c r="HMB2" s="11"/>
      <c r="HMC2" s="11"/>
      <c r="HMD2" s="11"/>
      <c r="HME2" s="11"/>
      <c r="HMF2" s="11"/>
      <c r="HMG2" s="11"/>
      <c r="HMH2" s="11"/>
      <c r="HMI2" s="11"/>
      <c r="HMJ2" s="11"/>
      <c r="HMK2" s="11"/>
      <c r="HML2" s="11"/>
      <c r="HMM2" s="11"/>
      <c r="HMN2" s="11"/>
      <c r="HMO2" s="11"/>
      <c r="HMP2" s="11"/>
      <c r="HMQ2" s="11"/>
      <c r="HMR2" s="11"/>
      <c r="HMS2" s="11"/>
      <c r="HMT2" s="11"/>
      <c r="HMU2" s="11"/>
      <c r="HMV2" s="11"/>
      <c r="HMW2" s="11"/>
      <c r="HMX2" s="11"/>
      <c r="HMY2" s="11"/>
      <c r="HMZ2" s="11"/>
      <c r="HNA2" s="11"/>
      <c r="HNB2" s="11"/>
      <c r="HNC2" s="11"/>
      <c r="HND2" s="11"/>
      <c r="HNE2" s="11"/>
      <c r="HNF2" s="11"/>
      <c r="HNG2" s="11"/>
      <c r="HNH2" s="11"/>
      <c r="HNI2" s="11"/>
      <c r="HNJ2" s="11"/>
      <c r="HNK2" s="11"/>
      <c r="HNL2" s="11"/>
      <c r="HNM2" s="11"/>
      <c r="HNN2" s="11"/>
      <c r="HNO2" s="11"/>
      <c r="HNP2" s="11"/>
      <c r="HNQ2" s="11"/>
      <c r="HNR2" s="11"/>
      <c r="HNS2" s="11"/>
      <c r="HNT2" s="11"/>
      <c r="HNU2" s="11"/>
      <c r="HNV2" s="11"/>
      <c r="HNW2" s="11"/>
      <c r="HNX2" s="11"/>
      <c r="HNY2" s="11"/>
      <c r="HNZ2" s="11"/>
      <c r="HOA2" s="11"/>
      <c r="HOB2" s="11"/>
      <c r="HOC2" s="11"/>
      <c r="HOD2" s="11"/>
      <c r="HOE2" s="11"/>
      <c r="HOF2" s="11"/>
      <c r="HOG2" s="11"/>
      <c r="HOH2" s="11"/>
      <c r="HOI2" s="11"/>
      <c r="HOJ2" s="11"/>
      <c r="HOK2" s="11"/>
      <c r="HOL2" s="11"/>
      <c r="HOM2" s="11"/>
      <c r="HON2" s="11"/>
      <c r="HOO2" s="11"/>
      <c r="HOP2" s="11"/>
      <c r="HOQ2" s="11"/>
      <c r="HOR2" s="11"/>
      <c r="HOS2" s="11"/>
      <c r="HOT2" s="11"/>
      <c r="HOU2" s="11"/>
      <c r="HOV2" s="11"/>
      <c r="HOW2" s="11"/>
      <c r="HOX2" s="11"/>
      <c r="HOY2" s="11"/>
      <c r="HOZ2" s="11"/>
      <c r="HPA2" s="11"/>
      <c r="HPB2" s="11"/>
      <c r="HPC2" s="11"/>
      <c r="HPD2" s="11"/>
      <c r="HPE2" s="11"/>
      <c r="HPF2" s="11"/>
      <c r="HPG2" s="11"/>
      <c r="HPH2" s="11"/>
      <c r="HPI2" s="11"/>
      <c r="HPJ2" s="11"/>
      <c r="HPK2" s="11"/>
      <c r="HPL2" s="11"/>
      <c r="HPM2" s="11"/>
      <c r="HPN2" s="11"/>
      <c r="HPO2" s="11"/>
      <c r="HPP2" s="11"/>
      <c r="HPQ2" s="11"/>
      <c r="HPR2" s="11"/>
      <c r="HPS2" s="11"/>
      <c r="HPT2" s="11"/>
      <c r="HPU2" s="11"/>
      <c r="HPV2" s="11"/>
      <c r="HPW2" s="11"/>
      <c r="HPX2" s="11"/>
      <c r="HPY2" s="11"/>
      <c r="HPZ2" s="11"/>
      <c r="HQA2" s="11"/>
      <c r="HQB2" s="11"/>
      <c r="HQC2" s="11"/>
      <c r="HQD2" s="11"/>
      <c r="HQE2" s="11"/>
      <c r="HQF2" s="11"/>
      <c r="HQG2" s="11"/>
      <c r="HQH2" s="11"/>
      <c r="HQI2" s="11"/>
      <c r="HQJ2" s="11"/>
      <c r="HQK2" s="11"/>
      <c r="HQL2" s="11"/>
      <c r="HQM2" s="11"/>
      <c r="HQN2" s="11"/>
      <c r="HQO2" s="11"/>
      <c r="HQP2" s="11"/>
      <c r="HQQ2" s="11"/>
      <c r="HQR2" s="11"/>
      <c r="HQS2" s="11"/>
      <c r="HQT2" s="11"/>
      <c r="HQU2" s="11"/>
      <c r="HQV2" s="11"/>
      <c r="HQW2" s="11"/>
      <c r="HQX2" s="11"/>
      <c r="HQY2" s="11"/>
      <c r="HQZ2" s="11"/>
      <c r="HRA2" s="11"/>
      <c r="HRB2" s="11"/>
      <c r="HRC2" s="11"/>
      <c r="HRD2" s="11"/>
      <c r="HRE2" s="11"/>
      <c r="HRF2" s="11"/>
      <c r="HRG2" s="11"/>
      <c r="HRH2" s="11"/>
      <c r="HRI2" s="11"/>
      <c r="HRJ2" s="11"/>
      <c r="HRK2" s="11"/>
      <c r="HRL2" s="11"/>
      <c r="HRM2" s="11"/>
      <c r="HRN2" s="11"/>
      <c r="HRO2" s="11"/>
      <c r="HRP2" s="11"/>
      <c r="HRQ2" s="11"/>
      <c r="HRR2" s="11"/>
      <c r="HRS2" s="11"/>
      <c r="HRT2" s="11"/>
      <c r="HRU2" s="11"/>
      <c r="HRV2" s="11"/>
      <c r="HRW2" s="11"/>
      <c r="HRX2" s="11"/>
      <c r="HRY2" s="11"/>
      <c r="HRZ2" s="11"/>
      <c r="HSA2" s="11"/>
      <c r="HSB2" s="11"/>
      <c r="HSC2" s="11"/>
      <c r="HSD2" s="11"/>
      <c r="HSE2" s="11"/>
      <c r="HSF2" s="11"/>
      <c r="HSG2" s="11"/>
      <c r="HSH2" s="11"/>
      <c r="HSI2" s="11"/>
      <c r="HSJ2" s="11"/>
      <c r="HSK2" s="11"/>
      <c r="HSL2" s="11"/>
      <c r="HSM2" s="11"/>
      <c r="HSN2" s="11"/>
      <c r="HSO2" s="11"/>
      <c r="HSP2" s="11"/>
      <c r="HSQ2" s="11"/>
      <c r="HSR2" s="11"/>
      <c r="HSS2" s="11"/>
      <c r="HST2" s="11"/>
      <c r="HSU2" s="11"/>
      <c r="HSV2" s="11"/>
      <c r="HSW2" s="11"/>
      <c r="HSX2" s="11"/>
      <c r="HSY2" s="11"/>
      <c r="HSZ2" s="11"/>
      <c r="HTA2" s="11"/>
      <c r="HTB2" s="11"/>
      <c r="HTC2" s="11"/>
      <c r="HTD2" s="11"/>
      <c r="HTE2" s="11"/>
      <c r="HTF2" s="11"/>
      <c r="HTG2" s="11"/>
      <c r="HTH2" s="11"/>
      <c r="HTI2" s="11"/>
      <c r="HTJ2" s="11"/>
      <c r="HTK2" s="11"/>
      <c r="HTL2" s="11"/>
      <c r="HTM2" s="11"/>
      <c r="HTN2" s="11"/>
      <c r="HTO2" s="11"/>
      <c r="HTP2" s="11"/>
      <c r="HTQ2" s="11"/>
      <c r="HTR2" s="11"/>
      <c r="HTS2" s="11"/>
      <c r="HTT2" s="11"/>
      <c r="HTU2" s="11"/>
      <c r="HTV2" s="11"/>
      <c r="HTW2" s="11"/>
      <c r="HTX2" s="11"/>
      <c r="HTY2" s="11"/>
      <c r="HTZ2" s="11"/>
      <c r="HUA2" s="11"/>
      <c r="HUB2" s="11"/>
      <c r="HUC2" s="11"/>
      <c r="HUD2" s="11"/>
      <c r="HUE2" s="11"/>
      <c r="HUF2" s="11"/>
      <c r="HUG2" s="11"/>
      <c r="HUH2" s="11"/>
      <c r="HUI2" s="11"/>
      <c r="HUJ2" s="11"/>
      <c r="HUK2" s="11"/>
      <c r="HUL2" s="11"/>
      <c r="HUM2" s="11"/>
      <c r="HUN2" s="11"/>
      <c r="HUO2" s="11"/>
      <c r="HUP2" s="11"/>
      <c r="HUQ2" s="11"/>
      <c r="HUR2" s="11"/>
      <c r="HUS2" s="11"/>
      <c r="HUT2" s="11"/>
      <c r="HUU2" s="11"/>
      <c r="HUV2" s="11"/>
      <c r="HUW2" s="11"/>
      <c r="HUX2" s="11"/>
      <c r="HUY2" s="11"/>
      <c r="HUZ2" s="11"/>
      <c r="HVA2" s="11"/>
      <c r="HVB2" s="11"/>
      <c r="HVC2" s="11"/>
      <c r="HVD2" s="11"/>
      <c r="HVE2" s="11"/>
      <c r="HVF2" s="11"/>
      <c r="HVG2" s="11"/>
      <c r="HVH2" s="11"/>
      <c r="HVI2" s="11"/>
      <c r="HVJ2" s="11"/>
      <c r="HVK2" s="11"/>
      <c r="HVL2" s="11"/>
      <c r="HVM2" s="11"/>
      <c r="HVN2" s="11"/>
      <c r="HVO2" s="11"/>
      <c r="HVP2" s="11"/>
      <c r="HVQ2" s="11"/>
      <c r="HVR2" s="11"/>
      <c r="HVS2" s="11"/>
      <c r="HVT2" s="11"/>
      <c r="HVU2" s="11"/>
      <c r="HVV2" s="11"/>
      <c r="HVW2" s="11"/>
      <c r="HVX2" s="11"/>
      <c r="HVY2" s="11"/>
      <c r="HVZ2" s="11"/>
      <c r="HWA2" s="11"/>
      <c r="HWB2" s="11"/>
      <c r="HWC2" s="11"/>
      <c r="HWD2" s="11"/>
      <c r="HWE2" s="11"/>
      <c r="HWF2" s="11"/>
      <c r="HWG2" s="11"/>
      <c r="HWH2" s="11"/>
      <c r="HWI2" s="11"/>
      <c r="HWJ2" s="11"/>
      <c r="HWK2" s="11"/>
      <c r="HWL2" s="11"/>
      <c r="HWM2" s="11"/>
      <c r="HWN2" s="11"/>
      <c r="HWO2" s="11"/>
      <c r="HWP2" s="11"/>
      <c r="HWQ2" s="11"/>
      <c r="HWR2" s="11"/>
      <c r="HWS2" s="11"/>
      <c r="HWT2" s="11"/>
      <c r="HWU2" s="11"/>
      <c r="HWV2" s="11"/>
      <c r="HWW2" s="11"/>
      <c r="HWX2" s="11"/>
      <c r="HWY2" s="11"/>
      <c r="HWZ2" s="11"/>
      <c r="HXA2" s="11"/>
      <c r="HXB2" s="11"/>
      <c r="HXC2" s="11"/>
      <c r="HXD2" s="11"/>
      <c r="HXE2" s="11"/>
      <c r="HXF2" s="11"/>
      <c r="HXG2" s="11"/>
      <c r="HXH2" s="11"/>
      <c r="HXI2" s="11"/>
      <c r="HXJ2" s="11"/>
      <c r="HXK2" s="11"/>
      <c r="HXL2" s="11"/>
      <c r="HXM2" s="11"/>
      <c r="HXN2" s="11"/>
      <c r="HXO2" s="11"/>
      <c r="HXP2" s="11"/>
      <c r="HXQ2" s="11"/>
      <c r="HXR2" s="11"/>
      <c r="HXS2" s="11"/>
      <c r="HXT2" s="11"/>
      <c r="HXU2" s="11"/>
      <c r="HXV2" s="11"/>
      <c r="HXW2" s="11"/>
      <c r="HXX2" s="11"/>
      <c r="HXY2" s="11"/>
      <c r="HXZ2" s="11"/>
      <c r="HYA2" s="11"/>
      <c r="HYB2" s="11"/>
      <c r="HYC2" s="11"/>
      <c r="HYD2" s="11"/>
      <c r="HYE2" s="11"/>
      <c r="HYF2" s="11"/>
      <c r="HYG2" s="11"/>
      <c r="HYH2" s="11"/>
      <c r="HYI2" s="11"/>
      <c r="HYJ2" s="11"/>
      <c r="HYK2" s="11"/>
      <c r="HYL2" s="11"/>
      <c r="HYM2" s="11"/>
      <c r="HYN2" s="11"/>
      <c r="HYO2" s="11"/>
      <c r="HYP2" s="11"/>
      <c r="HYQ2" s="11"/>
      <c r="HYR2" s="11"/>
      <c r="HYS2" s="11"/>
      <c r="HYT2" s="11"/>
      <c r="HYU2" s="11"/>
      <c r="HYV2" s="11"/>
      <c r="HYW2" s="11"/>
      <c r="HYX2" s="11"/>
      <c r="HYY2" s="11"/>
      <c r="HYZ2" s="11"/>
      <c r="HZA2" s="11"/>
      <c r="HZB2" s="11"/>
      <c r="HZC2" s="11"/>
      <c r="HZD2" s="11"/>
      <c r="HZE2" s="11"/>
      <c r="HZF2" s="11"/>
      <c r="HZG2" s="11"/>
      <c r="HZH2" s="11"/>
      <c r="HZI2" s="11"/>
      <c r="HZJ2" s="11"/>
      <c r="HZK2" s="11"/>
      <c r="HZL2" s="11"/>
      <c r="HZM2" s="11"/>
      <c r="HZN2" s="11"/>
      <c r="HZO2" s="11"/>
      <c r="HZP2" s="11"/>
      <c r="HZQ2" s="11"/>
      <c r="HZR2" s="11"/>
      <c r="HZS2" s="11"/>
      <c r="HZT2" s="11"/>
      <c r="HZU2" s="11"/>
      <c r="HZV2" s="11"/>
      <c r="HZW2" s="11"/>
      <c r="HZX2" s="11"/>
      <c r="HZY2" s="11"/>
      <c r="HZZ2" s="11"/>
      <c r="IAA2" s="11"/>
      <c r="IAB2" s="11"/>
      <c r="IAC2" s="11"/>
      <c r="IAD2" s="11"/>
      <c r="IAE2" s="11"/>
      <c r="IAF2" s="11"/>
      <c r="IAG2" s="11"/>
      <c r="IAH2" s="11"/>
      <c r="IAI2" s="11"/>
      <c r="IAJ2" s="11"/>
      <c r="IAK2" s="11"/>
      <c r="IAL2" s="11"/>
      <c r="IAM2" s="11"/>
      <c r="IAN2" s="11"/>
      <c r="IAO2" s="11"/>
      <c r="IAP2" s="11"/>
      <c r="IAQ2" s="11"/>
      <c r="IAR2" s="11"/>
      <c r="IAS2" s="11"/>
      <c r="IAT2" s="11"/>
      <c r="IAU2" s="11"/>
      <c r="IAV2" s="11"/>
      <c r="IAW2" s="11"/>
      <c r="IAX2" s="11"/>
      <c r="IAY2" s="11"/>
      <c r="IAZ2" s="11"/>
      <c r="IBA2" s="11"/>
      <c r="IBB2" s="11"/>
      <c r="IBC2" s="11"/>
      <c r="IBD2" s="11"/>
      <c r="IBE2" s="11"/>
      <c r="IBF2" s="11"/>
      <c r="IBG2" s="11"/>
      <c r="IBH2" s="11"/>
      <c r="IBI2" s="11"/>
      <c r="IBJ2" s="11"/>
      <c r="IBK2" s="11"/>
      <c r="IBL2" s="11"/>
      <c r="IBM2" s="11"/>
      <c r="IBN2" s="11"/>
      <c r="IBO2" s="11"/>
      <c r="IBP2" s="11"/>
      <c r="IBQ2" s="11"/>
      <c r="IBR2" s="11"/>
      <c r="IBS2" s="11"/>
      <c r="IBT2" s="11"/>
      <c r="IBU2" s="11"/>
      <c r="IBV2" s="11"/>
      <c r="IBW2" s="11"/>
      <c r="IBX2" s="11"/>
      <c r="IBY2" s="11"/>
      <c r="IBZ2" s="11"/>
      <c r="ICA2" s="11"/>
      <c r="ICB2" s="11"/>
      <c r="ICC2" s="11"/>
      <c r="ICD2" s="11"/>
      <c r="ICE2" s="11"/>
      <c r="ICF2" s="11"/>
      <c r="ICG2" s="11"/>
      <c r="ICH2" s="11"/>
      <c r="ICI2" s="11"/>
      <c r="ICJ2" s="11"/>
      <c r="ICK2" s="11"/>
      <c r="ICL2" s="11"/>
      <c r="ICM2" s="11"/>
      <c r="ICN2" s="11"/>
      <c r="ICO2" s="11"/>
      <c r="ICP2" s="11"/>
      <c r="ICQ2" s="11"/>
      <c r="ICR2" s="11"/>
      <c r="ICS2" s="11"/>
      <c r="ICT2" s="11"/>
      <c r="ICU2" s="11"/>
      <c r="ICV2" s="11"/>
      <c r="ICW2" s="11"/>
      <c r="ICX2" s="11"/>
      <c r="ICY2" s="11"/>
      <c r="ICZ2" s="11"/>
      <c r="IDA2" s="11"/>
      <c r="IDB2" s="11"/>
      <c r="IDC2" s="11"/>
      <c r="IDD2" s="11"/>
      <c r="IDE2" s="11"/>
      <c r="IDF2" s="11"/>
      <c r="IDG2" s="11"/>
      <c r="IDH2" s="11"/>
      <c r="IDI2" s="11"/>
      <c r="IDJ2" s="11"/>
      <c r="IDK2" s="11"/>
      <c r="IDL2" s="11"/>
      <c r="IDM2" s="11"/>
      <c r="IDN2" s="11"/>
      <c r="IDO2" s="11"/>
      <c r="IDP2" s="11"/>
      <c r="IDQ2" s="11"/>
      <c r="IDR2" s="11"/>
      <c r="IDS2" s="11"/>
      <c r="IDT2" s="11"/>
      <c r="IDU2" s="11"/>
      <c r="IDV2" s="11"/>
      <c r="IDW2" s="11"/>
      <c r="IDX2" s="11"/>
      <c r="IDY2" s="11"/>
      <c r="IDZ2" s="11"/>
      <c r="IEA2" s="11"/>
      <c r="IEB2" s="11"/>
      <c r="IEC2" s="11"/>
      <c r="IED2" s="11"/>
      <c r="IEE2" s="11"/>
      <c r="IEF2" s="11"/>
      <c r="IEG2" s="11"/>
      <c r="IEH2" s="11"/>
      <c r="IEI2" s="11"/>
      <c r="IEJ2" s="11"/>
      <c r="IEK2" s="11"/>
      <c r="IEL2" s="11"/>
      <c r="IEM2" s="11"/>
      <c r="IEN2" s="11"/>
      <c r="IEO2" s="11"/>
      <c r="IEP2" s="11"/>
      <c r="IEQ2" s="11"/>
      <c r="IER2" s="11"/>
      <c r="IES2" s="11"/>
      <c r="IET2" s="11"/>
      <c r="IEU2" s="11"/>
      <c r="IEV2" s="11"/>
      <c r="IEW2" s="11"/>
      <c r="IEX2" s="11"/>
      <c r="IEY2" s="11"/>
      <c r="IEZ2" s="11"/>
      <c r="IFA2" s="11"/>
      <c r="IFB2" s="11"/>
      <c r="IFC2" s="11"/>
      <c r="IFD2" s="11"/>
      <c r="IFE2" s="11"/>
      <c r="IFF2" s="11"/>
      <c r="IFG2" s="11"/>
      <c r="IFH2" s="11"/>
      <c r="IFI2" s="11"/>
      <c r="IFJ2" s="11"/>
      <c r="IFK2" s="11"/>
      <c r="IFL2" s="11"/>
      <c r="IFM2" s="11"/>
      <c r="IFN2" s="11"/>
      <c r="IFO2" s="11"/>
      <c r="IFP2" s="11"/>
      <c r="IFQ2" s="11"/>
      <c r="IFR2" s="11"/>
      <c r="IFS2" s="11"/>
      <c r="IFT2" s="11"/>
      <c r="IFU2" s="11"/>
      <c r="IFV2" s="11"/>
      <c r="IFW2" s="11"/>
      <c r="IFX2" s="11"/>
      <c r="IFY2" s="11"/>
      <c r="IFZ2" s="11"/>
      <c r="IGA2" s="11"/>
      <c r="IGB2" s="11"/>
      <c r="IGC2" s="11"/>
      <c r="IGD2" s="11"/>
      <c r="IGE2" s="11"/>
      <c r="IGF2" s="11"/>
      <c r="IGG2" s="11"/>
      <c r="IGH2" s="11"/>
      <c r="IGI2" s="11"/>
      <c r="IGJ2" s="11"/>
      <c r="IGK2" s="11"/>
      <c r="IGL2" s="11"/>
      <c r="IGM2" s="11"/>
      <c r="IGN2" s="11"/>
      <c r="IGO2" s="11"/>
      <c r="IGP2" s="11"/>
      <c r="IGQ2" s="11"/>
      <c r="IGR2" s="11"/>
      <c r="IGS2" s="11"/>
      <c r="IGT2" s="11"/>
      <c r="IGU2" s="11"/>
      <c r="IGV2" s="11"/>
      <c r="IGW2" s="11"/>
      <c r="IGX2" s="11"/>
      <c r="IGY2" s="11"/>
      <c r="IGZ2" s="11"/>
      <c r="IHA2" s="11"/>
      <c r="IHB2" s="11"/>
      <c r="IHC2" s="11"/>
      <c r="IHD2" s="11"/>
      <c r="IHE2" s="11"/>
      <c r="IHF2" s="11"/>
      <c r="IHG2" s="11"/>
      <c r="IHH2" s="11"/>
      <c r="IHI2" s="11"/>
      <c r="IHJ2" s="11"/>
      <c r="IHK2" s="11"/>
      <c r="IHL2" s="11"/>
      <c r="IHM2" s="11"/>
      <c r="IHN2" s="11"/>
      <c r="IHO2" s="11"/>
      <c r="IHP2" s="11"/>
      <c r="IHQ2" s="11"/>
      <c r="IHR2" s="11"/>
      <c r="IHS2" s="11"/>
      <c r="IHT2" s="11"/>
      <c r="IHU2" s="11"/>
      <c r="IHV2" s="11"/>
      <c r="IHW2" s="11"/>
      <c r="IHX2" s="11"/>
      <c r="IHY2" s="11"/>
      <c r="IHZ2" s="11"/>
      <c r="IIA2" s="11"/>
      <c r="IIB2" s="11"/>
      <c r="IIC2" s="11"/>
      <c r="IID2" s="11"/>
      <c r="IIE2" s="11"/>
      <c r="IIF2" s="11"/>
      <c r="IIG2" s="11"/>
      <c r="IIH2" s="11"/>
      <c r="III2" s="11"/>
      <c r="IIJ2" s="11"/>
      <c r="IIK2" s="11"/>
      <c r="IIL2" s="11"/>
      <c r="IIM2" s="11"/>
      <c r="IIN2" s="11"/>
      <c r="IIO2" s="11"/>
      <c r="IIP2" s="11"/>
      <c r="IIQ2" s="11"/>
      <c r="IIR2" s="11"/>
      <c r="IIS2" s="11"/>
      <c r="IIT2" s="11"/>
      <c r="IIU2" s="11"/>
      <c r="IIV2" s="11"/>
      <c r="IIW2" s="11"/>
      <c r="IIX2" s="11"/>
      <c r="IIY2" s="11"/>
      <c r="IIZ2" s="11"/>
      <c r="IJA2" s="11"/>
      <c r="IJB2" s="11"/>
      <c r="IJC2" s="11"/>
      <c r="IJD2" s="11"/>
      <c r="IJE2" s="11"/>
      <c r="IJF2" s="11"/>
      <c r="IJG2" s="11"/>
      <c r="IJH2" s="11"/>
      <c r="IJI2" s="11"/>
      <c r="IJJ2" s="11"/>
      <c r="IJK2" s="11"/>
      <c r="IJL2" s="11"/>
      <c r="IJM2" s="11"/>
      <c r="IJN2" s="11"/>
      <c r="IJO2" s="11"/>
      <c r="IJP2" s="11"/>
      <c r="IJQ2" s="11"/>
      <c r="IJR2" s="11"/>
      <c r="IJS2" s="11"/>
      <c r="IJT2" s="11"/>
      <c r="IJU2" s="11"/>
      <c r="IJV2" s="11"/>
      <c r="IJW2" s="11"/>
      <c r="IJX2" s="11"/>
      <c r="IJY2" s="11"/>
      <c r="IJZ2" s="11"/>
      <c r="IKA2" s="11"/>
      <c r="IKB2" s="11"/>
      <c r="IKC2" s="11"/>
      <c r="IKD2" s="11"/>
      <c r="IKE2" s="11"/>
      <c r="IKF2" s="11"/>
      <c r="IKG2" s="11"/>
      <c r="IKH2" s="11"/>
      <c r="IKI2" s="11"/>
      <c r="IKJ2" s="11"/>
      <c r="IKK2" s="11"/>
      <c r="IKL2" s="11"/>
      <c r="IKM2" s="11"/>
      <c r="IKN2" s="11"/>
      <c r="IKO2" s="11"/>
      <c r="IKP2" s="11"/>
      <c r="IKQ2" s="11"/>
      <c r="IKR2" s="11"/>
      <c r="IKS2" s="11"/>
      <c r="IKT2" s="11"/>
      <c r="IKU2" s="11"/>
      <c r="IKV2" s="11"/>
      <c r="IKW2" s="11"/>
      <c r="IKX2" s="11"/>
      <c r="IKY2" s="11"/>
      <c r="IKZ2" s="11"/>
      <c r="ILA2" s="11"/>
      <c r="ILB2" s="11"/>
      <c r="ILC2" s="11"/>
      <c r="ILD2" s="11"/>
      <c r="ILE2" s="11"/>
      <c r="ILF2" s="11"/>
      <c r="ILG2" s="11"/>
      <c r="ILH2" s="11"/>
      <c r="ILI2" s="11"/>
      <c r="ILJ2" s="11"/>
      <c r="ILK2" s="11"/>
      <c r="ILL2" s="11"/>
      <c r="ILM2" s="11"/>
      <c r="ILN2" s="11"/>
      <c r="ILO2" s="11"/>
      <c r="ILP2" s="11"/>
      <c r="ILQ2" s="11"/>
      <c r="ILR2" s="11"/>
      <c r="ILS2" s="11"/>
      <c r="ILT2" s="11"/>
      <c r="ILU2" s="11"/>
      <c r="ILV2" s="11"/>
      <c r="ILW2" s="11"/>
      <c r="ILX2" s="11"/>
      <c r="ILY2" s="11"/>
      <c r="ILZ2" s="11"/>
      <c r="IMA2" s="11"/>
      <c r="IMB2" s="11"/>
      <c r="IMC2" s="11"/>
      <c r="IMD2" s="11"/>
      <c r="IME2" s="11"/>
      <c r="IMF2" s="11"/>
      <c r="IMG2" s="11"/>
      <c r="IMH2" s="11"/>
      <c r="IMI2" s="11"/>
      <c r="IMJ2" s="11"/>
      <c r="IMK2" s="11"/>
      <c r="IML2" s="11"/>
      <c r="IMM2" s="11"/>
      <c r="IMN2" s="11"/>
      <c r="IMO2" s="11"/>
      <c r="IMP2" s="11"/>
      <c r="IMQ2" s="11"/>
      <c r="IMR2" s="11"/>
      <c r="IMS2" s="11"/>
      <c r="IMT2" s="11"/>
      <c r="IMU2" s="11"/>
      <c r="IMV2" s="11"/>
      <c r="IMW2" s="11"/>
      <c r="IMX2" s="11"/>
      <c r="IMY2" s="11"/>
      <c r="IMZ2" s="11"/>
      <c r="INA2" s="11"/>
      <c r="INB2" s="11"/>
      <c r="INC2" s="11"/>
      <c r="IND2" s="11"/>
      <c r="INE2" s="11"/>
      <c r="INF2" s="11"/>
      <c r="ING2" s="11"/>
      <c r="INH2" s="11"/>
      <c r="INI2" s="11"/>
      <c r="INJ2" s="11"/>
      <c r="INK2" s="11"/>
      <c r="INL2" s="11"/>
      <c r="INM2" s="11"/>
      <c r="INN2" s="11"/>
      <c r="INO2" s="11"/>
      <c r="INP2" s="11"/>
      <c r="INQ2" s="11"/>
      <c r="INR2" s="11"/>
      <c r="INS2" s="11"/>
      <c r="INT2" s="11"/>
      <c r="INU2" s="11"/>
      <c r="INV2" s="11"/>
      <c r="INW2" s="11"/>
      <c r="INX2" s="11"/>
      <c r="INY2" s="11"/>
      <c r="INZ2" s="11"/>
      <c r="IOA2" s="11"/>
      <c r="IOB2" s="11"/>
      <c r="IOC2" s="11"/>
      <c r="IOD2" s="11"/>
      <c r="IOE2" s="11"/>
      <c r="IOF2" s="11"/>
      <c r="IOG2" s="11"/>
      <c r="IOH2" s="11"/>
      <c r="IOI2" s="11"/>
      <c r="IOJ2" s="11"/>
      <c r="IOK2" s="11"/>
      <c r="IOL2" s="11"/>
      <c r="IOM2" s="11"/>
      <c r="ION2" s="11"/>
      <c r="IOO2" s="11"/>
      <c r="IOP2" s="11"/>
      <c r="IOQ2" s="11"/>
      <c r="IOR2" s="11"/>
      <c r="IOS2" s="11"/>
      <c r="IOT2" s="11"/>
      <c r="IOU2" s="11"/>
      <c r="IOV2" s="11"/>
      <c r="IOW2" s="11"/>
      <c r="IOX2" s="11"/>
      <c r="IOY2" s="11"/>
      <c r="IOZ2" s="11"/>
      <c r="IPA2" s="11"/>
      <c r="IPB2" s="11"/>
      <c r="IPC2" s="11"/>
      <c r="IPD2" s="11"/>
      <c r="IPE2" s="11"/>
      <c r="IPF2" s="11"/>
      <c r="IPG2" s="11"/>
      <c r="IPH2" s="11"/>
      <c r="IPI2" s="11"/>
      <c r="IPJ2" s="11"/>
      <c r="IPK2" s="11"/>
      <c r="IPL2" s="11"/>
      <c r="IPM2" s="11"/>
      <c r="IPN2" s="11"/>
      <c r="IPO2" s="11"/>
      <c r="IPP2" s="11"/>
      <c r="IPQ2" s="11"/>
      <c r="IPR2" s="11"/>
      <c r="IPS2" s="11"/>
      <c r="IPT2" s="11"/>
      <c r="IPU2" s="11"/>
      <c r="IPV2" s="11"/>
      <c r="IPW2" s="11"/>
      <c r="IPX2" s="11"/>
      <c r="IPY2" s="11"/>
      <c r="IPZ2" s="11"/>
      <c r="IQA2" s="11"/>
      <c r="IQB2" s="11"/>
      <c r="IQC2" s="11"/>
      <c r="IQD2" s="11"/>
      <c r="IQE2" s="11"/>
      <c r="IQF2" s="11"/>
      <c r="IQG2" s="11"/>
      <c r="IQH2" s="11"/>
      <c r="IQI2" s="11"/>
      <c r="IQJ2" s="11"/>
      <c r="IQK2" s="11"/>
      <c r="IQL2" s="11"/>
      <c r="IQM2" s="11"/>
      <c r="IQN2" s="11"/>
      <c r="IQO2" s="11"/>
      <c r="IQP2" s="11"/>
      <c r="IQQ2" s="11"/>
      <c r="IQR2" s="11"/>
      <c r="IQS2" s="11"/>
      <c r="IQT2" s="11"/>
      <c r="IQU2" s="11"/>
      <c r="IQV2" s="11"/>
      <c r="IQW2" s="11"/>
      <c r="IQX2" s="11"/>
      <c r="IQY2" s="11"/>
      <c r="IQZ2" s="11"/>
      <c r="IRA2" s="11"/>
      <c r="IRB2" s="11"/>
      <c r="IRC2" s="11"/>
      <c r="IRD2" s="11"/>
      <c r="IRE2" s="11"/>
      <c r="IRF2" s="11"/>
      <c r="IRG2" s="11"/>
      <c r="IRH2" s="11"/>
      <c r="IRI2" s="11"/>
      <c r="IRJ2" s="11"/>
      <c r="IRK2" s="11"/>
      <c r="IRL2" s="11"/>
      <c r="IRM2" s="11"/>
      <c r="IRN2" s="11"/>
      <c r="IRO2" s="11"/>
      <c r="IRP2" s="11"/>
      <c r="IRQ2" s="11"/>
      <c r="IRR2" s="11"/>
      <c r="IRS2" s="11"/>
      <c r="IRT2" s="11"/>
      <c r="IRU2" s="11"/>
      <c r="IRV2" s="11"/>
      <c r="IRW2" s="11"/>
      <c r="IRX2" s="11"/>
      <c r="IRY2" s="11"/>
      <c r="IRZ2" s="11"/>
      <c r="ISA2" s="11"/>
      <c r="ISB2" s="11"/>
      <c r="ISC2" s="11"/>
      <c r="ISD2" s="11"/>
      <c r="ISE2" s="11"/>
      <c r="ISF2" s="11"/>
      <c r="ISG2" s="11"/>
      <c r="ISH2" s="11"/>
      <c r="ISI2" s="11"/>
      <c r="ISJ2" s="11"/>
      <c r="ISK2" s="11"/>
      <c r="ISL2" s="11"/>
      <c r="ISM2" s="11"/>
      <c r="ISN2" s="11"/>
      <c r="ISO2" s="11"/>
      <c r="ISP2" s="11"/>
      <c r="ISQ2" s="11"/>
      <c r="ISR2" s="11"/>
      <c r="ISS2" s="11"/>
      <c r="IST2" s="11"/>
      <c r="ISU2" s="11"/>
      <c r="ISV2" s="11"/>
      <c r="ISW2" s="11"/>
      <c r="ISX2" s="11"/>
      <c r="ISY2" s="11"/>
      <c r="ISZ2" s="11"/>
      <c r="ITA2" s="11"/>
      <c r="ITB2" s="11"/>
      <c r="ITC2" s="11"/>
      <c r="ITD2" s="11"/>
      <c r="ITE2" s="11"/>
      <c r="ITF2" s="11"/>
      <c r="ITG2" s="11"/>
      <c r="ITH2" s="11"/>
      <c r="ITI2" s="11"/>
      <c r="ITJ2" s="11"/>
      <c r="ITK2" s="11"/>
      <c r="ITL2" s="11"/>
      <c r="ITM2" s="11"/>
      <c r="ITN2" s="11"/>
      <c r="ITO2" s="11"/>
      <c r="ITP2" s="11"/>
      <c r="ITQ2" s="11"/>
      <c r="ITR2" s="11"/>
      <c r="ITS2" s="11"/>
      <c r="ITT2" s="11"/>
      <c r="ITU2" s="11"/>
      <c r="ITV2" s="11"/>
      <c r="ITW2" s="11"/>
      <c r="ITX2" s="11"/>
      <c r="ITY2" s="11"/>
      <c r="ITZ2" s="11"/>
      <c r="IUA2" s="11"/>
      <c r="IUB2" s="11"/>
      <c r="IUC2" s="11"/>
      <c r="IUD2" s="11"/>
      <c r="IUE2" s="11"/>
      <c r="IUF2" s="11"/>
      <c r="IUG2" s="11"/>
      <c r="IUH2" s="11"/>
      <c r="IUI2" s="11"/>
      <c r="IUJ2" s="11"/>
      <c r="IUK2" s="11"/>
      <c r="IUL2" s="11"/>
      <c r="IUM2" s="11"/>
      <c r="IUN2" s="11"/>
      <c r="IUO2" s="11"/>
      <c r="IUP2" s="11"/>
      <c r="IUQ2" s="11"/>
      <c r="IUR2" s="11"/>
      <c r="IUS2" s="11"/>
      <c r="IUT2" s="11"/>
      <c r="IUU2" s="11"/>
      <c r="IUV2" s="11"/>
      <c r="IUW2" s="11"/>
      <c r="IUX2" s="11"/>
      <c r="IUY2" s="11"/>
      <c r="IUZ2" s="11"/>
      <c r="IVA2" s="11"/>
      <c r="IVB2" s="11"/>
      <c r="IVC2" s="11"/>
      <c r="IVD2" s="11"/>
      <c r="IVE2" s="11"/>
      <c r="IVF2" s="11"/>
      <c r="IVG2" s="11"/>
      <c r="IVH2" s="11"/>
      <c r="IVI2" s="11"/>
      <c r="IVJ2" s="11"/>
      <c r="IVK2" s="11"/>
      <c r="IVL2" s="11"/>
      <c r="IVM2" s="11"/>
      <c r="IVN2" s="11"/>
      <c r="IVO2" s="11"/>
      <c r="IVP2" s="11"/>
      <c r="IVQ2" s="11"/>
      <c r="IVR2" s="11"/>
      <c r="IVS2" s="11"/>
      <c r="IVT2" s="11"/>
      <c r="IVU2" s="11"/>
      <c r="IVV2" s="11"/>
      <c r="IVW2" s="11"/>
      <c r="IVX2" s="11"/>
      <c r="IVY2" s="11"/>
      <c r="IVZ2" s="11"/>
      <c r="IWA2" s="11"/>
      <c r="IWB2" s="11"/>
      <c r="IWC2" s="11"/>
      <c r="IWD2" s="11"/>
      <c r="IWE2" s="11"/>
      <c r="IWF2" s="11"/>
      <c r="IWG2" s="11"/>
      <c r="IWH2" s="11"/>
      <c r="IWI2" s="11"/>
      <c r="IWJ2" s="11"/>
      <c r="IWK2" s="11"/>
      <c r="IWL2" s="11"/>
      <c r="IWM2" s="11"/>
      <c r="IWN2" s="11"/>
      <c r="IWO2" s="11"/>
      <c r="IWP2" s="11"/>
      <c r="IWQ2" s="11"/>
      <c r="IWR2" s="11"/>
      <c r="IWS2" s="11"/>
      <c r="IWT2" s="11"/>
      <c r="IWU2" s="11"/>
      <c r="IWV2" s="11"/>
      <c r="IWW2" s="11"/>
      <c r="IWX2" s="11"/>
      <c r="IWY2" s="11"/>
      <c r="IWZ2" s="11"/>
      <c r="IXA2" s="11"/>
      <c r="IXB2" s="11"/>
      <c r="IXC2" s="11"/>
      <c r="IXD2" s="11"/>
      <c r="IXE2" s="11"/>
      <c r="IXF2" s="11"/>
      <c r="IXG2" s="11"/>
      <c r="IXH2" s="11"/>
      <c r="IXI2" s="11"/>
      <c r="IXJ2" s="11"/>
      <c r="IXK2" s="11"/>
      <c r="IXL2" s="11"/>
      <c r="IXM2" s="11"/>
      <c r="IXN2" s="11"/>
      <c r="IXO2" s="11"/>
      <c r="IXP2" s="11"/>
      <c r="IXQ2" s="11"/>
      <c r="IXR2" s="11"/>
      <c r="IXS2" s="11"/>
      <c r="IXT2" s="11"/>
      <c r="IXU2" s="11"/>
      <c r="IXV2" s="11"/>
      <c r="IXW2" s="11"/>
      <c r="IXX2" s="11"/>
      <c r="IXY2" s="11"/>
      <c r="IXZ2" s="11"/>
      <c r="IYA2" s="11"/>
      <c r="IYB2" s="11"/>
      <c r="IYC2" s="11"/>
      <c r="IYD2" s="11"/>
      <c r="IYE2" s="11"/>
      <c r="IYF2" s="11"/>
      <c r="IYG2" s="11"/>
      <c r="IYH2" s="11"/>
      <c r="IYI2" s="11"/>
      <c r="IYJ2" s="11"/>
      <c r="IYK2" s="11"/>
      <c r="IYL2" s="11"/>
      <c r="IYM2" s="11"/>
      <c r="IYN2" s="11"/>
      <c r="IYO2" s="11"/>
      <c r="IYP2" s="11"/>
      <c r="IYQ2" s="11"/>
      <c r="IYR2" s="11"/>
      <c r="IYS2" s="11"/>
      <c r="IYT2" s="11"/>
      <c r="IYU2" s="11"/>
      <c r="IYV2" s="11"/>
      <c r="IYW2" s="11"/>
      <c r="IYX2" s="11"/>
      <c r="IYY2" s="11"/>
      <c r="IYZ2" s="11"/>
      <c r="IZA2" s="11"/>
      <c r="IZB2" s="11"/>
      <c r="IZC2" s="11"/>
      <c r="IZD2" s="11"/>
      <c r="IZE2" s="11"/>
      <c r="IZF2" s="11"/>
      <c r="IZG2" s="11"/>
      <c r="IZH2" s="11"/>
      <c r="IZI2" s="11"/>
      <c r="IZJ2" s="11"/>
      <c r="IZK2" s="11"/>
      <c r="IZL2" s="11"/>
      <c r="IZM2" s="11"/>
      <c r="IZN2" s="11"/>
      <c r="IZO2" s="11"/>
      <c r="IZP2" s="11"/>
      <c r="IZQ2" s="11"/>
      <c r="IZR2" s="11"/>
      <c r="IZS2" s="11"/>
      <c r="IZT2" s="11"/>
      <c r="IZU2" s="11"/>
      <c r="IZV2" s="11"/>
      <c r="IZW2" s="11"/>
      <c r="IZX2" s="11"/>
      <c r="IZY2" s="11"/>
      <c r="IZZ2" s="11"/>
      <c r="JAA2" s="11"/>
      <c r="JAB2" s="11"/>
      <c r="JAC2" s="11"/>
      <c r="JAD2" s="11"/>
      <c r="JAE2" s="11"/>
      <c r="JAF2" s="11"/>
      <c r="JAG2" s="11"/>
      <c r="JAH2" s="11"/>
      <c r="JAI2" s="11"/>
      <c r="JAJ2" s="11"/>
      <c r="JAK2" s="11"/>
      <c r="JAL2" s="11"/>
      <c r="JAM2" s="11"/>
      <c r="JAN2" s="11"/>
      <c r="JAO2" s="11"/>
      <c r="JAP2" s="11"/>
      <c r="JAQ2" s="11"/>
      <c r="JAR2" s="11"/>
      <c r="JAS2" s="11"/>
      <c r="JAT2" s="11"/>
      <c r="JAU2" s="11"/>
      <c r="JAV2" s="11"/>
      <c r="JAW2" s="11"/>
      <c r="JAX2" s="11"/>
      <c r="JAY2" s="11"/>
      <c r="JAZ2" s="11"/>
      <c r="JBA2" s="11"/>
      <c r="JBB2" s="11"/>
      <c r="JBC2" s="11"/>
      <c r="JBD2" s="11"/>
      <c r="JBE2" s="11"/>
      <c r="JBF2" s="11"/>
      <c r="JBG2" s="11"/>
      <c r="JBH2" s="11"/>
      <c r="JBI2" s="11"/>
      <c r="JBJ2" s="11"/>
      <c r="JBK2" s="11"/>
      <c r="JBL2" s="11"/>
      <c r="JBM2" s="11"/>
      <c r="JBN2" s="11"/>
      <c r="JBO2" s="11"/>
      <c r="JBP2" s="11"/>
      <c r="JBQ2" s="11"/>
      <c r="JBR2" s="11"/>
      <c r="JBS2" s="11"/>
      <c r="JBT2" s="11"/>
      <c r="JBU2" s="11"/>
      <c r="JBV2" s="11"/>
      <c r="JBW2" s="11"/>
      <c r="JBX2" s="11"/>
      <c r="JBY2" s="11"/>
      <c r="JBZ2" s="11"/>
      <c r="JCA2" s="11"/>
      <c r="JCB2" s="11"/>
      <c r="JCC2" s="11"/>
      <c r="JCD2" s="11"/>
      <c r="JCE2" s="11"/>
      <c r="JCF2" s="11"/>
      <c r="JCG2" s="11"/>
      <c r="JCH2" s="11"/>
      <c r="JCI2" s="11"/>
      <c r="JCJ2" s="11"/>
      <c r="JCK2" s="11"/>
      <c r="JCL2" s="11"/>
      <c r="JCM2" s="11"/>
      <c r="JCN2" s="11"/>
      <c r="JCO2" s="11"/>
      <c r="JCP2" s="11"/>
      <c r="JCQ2" s="11"/>
      <c r="JCR2" s="11"/>
      <c r="JCS2" s="11"/>
      <c r="JCT2" s="11"/>
      <c r="JCU2" s="11"/>
      <c r="JCV2" s="11"/>
      <c r="JCW2" s="11"/>
      <c r="JCX2" s="11"/>
      <c r="JCY2" s="11"/>
      <c r="JCZ2" s="11"/>
      <c r="JDA2" s="11"/>
      <c r="JDB2" s="11"/>
      <c r="JDC2" s="11"/>
      <c r="JDD2" s="11"/>
      <c r="JDE2" s="11"/>
      <c r="JDF2" s="11"/>
      <c r="JDG2" s="11"/>
      <c r="JDH2" s="11"/>
      <c r="JDI2" s="11"/>
      <c r="JDJ2" s="11"/>
      <c r="JDK2" s="11"/>
      <c r="JDL2" s="11"/>
      <c r="JDM2" s="11"/>
      <c r="JDN2" s="11"/>
      <c r="JDO2" s="11"/>
      <c r="JDP2" s="11"/>
      <c r="JDQ2" s="11"/>
      <c r="JDR2" s="11"/>
      <c r="JDS2" s="11"/>
      <c r="JDT2" s="11"/>
      <c r="JDU2" s="11"/>
      <c r="JDV2" s="11"/>
      <c r="JDW2" s="11"/>
      <c r="JDX2" s="11"/>
      <c r="JDY2" s="11"/>
      <c r="JDZ2" s="11"/>
      <c r="JEA2" s="11"/>
      <c r="JEB2" s="11"/>
      <c r="JEC2" s="11"/>
      <c r="JED2" s="11"/>
      <c r="JEE2" s="11"/>
      <c r="JEF2" s="11"/>
      <c r="JEG2" s="11"/>
      <c r="JEH2" s="11"/>
      <c r="JEI2" s="11"/>
      <c r="JEJ2" s="11"/>
      <c r="JEK2" s="11"/>
      <c r="JEL2" s="11"/>
      <c r="JEM2" s="11"/>
      <c r="JEN2" s="11"/>
      <c r="JEO2" s="11"/>
      <c r="JEP2" s="11"/>
      <c r="JEQ2" s="11"/>
      <c r="JER2" s="11"/>
      <c r="JES2" s="11"/>
      <c r="JET2" s="11"/>
      <c r="JEU2" s="11"/>
      <c r="JEV2" s="11"/>
      <c r="JEW2" s="11"/>
      <c r="JEX2" s="11"/>
      <c r="JEY2" s="11"/>
      <c r="JEZ2" s="11"/>
      <c r="JFA2" s="11"/>
      <c r="JFB2" s="11"/>
      <c r="JFC2" s="11"/>
      <c r="JFD2" s="11"/>
      <c r="JFE2" s="11"/>
      <c r="JFF2" s="11"/>
      <c r="JFG2" s="11"/>
      <c r="JFH2" s="11"/>
      <c r="JFI2" s="11"/>
      <c r="JFJ2" s="11"/>
      <c r="JFK2" s="11"/>
      <c r="JFL2" s="11"/>
      <c r="JFM2" s="11"/>
      <c r="JFN2" s="11"/>
      <c r="JFO2" s="11"/>
      <c r="JFP2" s="11"/>
      <c r="JFQ2" s="11"/>
      <c r="JFR2" s="11"/>
      <c r="JFS2" s="11"/>
      <c r="JFT2" s="11"/>
      <c r="JFU2" s="11"/>
      <c r="JFV2" s="11"/>
      <c r="JFW2" s="11"/>
      <c r="JFX2" s="11"/>
      <c r="JFY2" s="11"/>
      <c r="JFZ2" s="11"/>
      <c r="JGA2" s="11"/>
      <c r="JGB2" s="11"/>
      <c r="JGC2" s="11"/>
      <c r="JGD2" s="11"/>
      <c r="JGE2" s="11"/>
      <c r="JGF2" s="11"/>
      <c r="JGG2" s="11"/>
      <c r="JGH2" s="11"/>
      <c r="JGI2" s="11"/>
      <c r="JGJ2" s="11"/>
      <c r="JGK2" s="11"/>
      <c r="JGL2" s="11"/>
      <c r="JGM2" s="11"/>
      <c r="JGN2" s="11"/>
      <c r="JGO2" s="11"/>
      <c r="JGP2" s="11"/>
      <c r="JGQ2" s="11"/>
      <c r="JGR2" s="11"/>
      <c r="JGS2" s="11"/>
      <c r="JGT2" s="11"/>
      <c r="JGU2" s="11"/>
      <c r="JGV2" s="11"/>
      <c r="JGW2" s="11"/>
      <c r="JGX2" s="11"/>
      <c r="JGY2" s="11"/>
      <c r="JGZ2" s="11"/>
      <c r="JHA2" s="11"/>
      <c r="JHB2" s="11"/>
      <c r="JHC2" s="11"/>
      <c r="JHD2" s="11"/>
      <c r="JHE2" s="11"/>
      <c r="JHF2" s="11"/>
      <c r="JHG2" s="11"/>
      <c r="JHH2" s="11"/>
      <c r="JHI2" s="11"/>
      <c r="JHJ2" s="11"/>
      <c r="JHK2" s="11"/>
      <c r="JHL2" s="11"/>
      <c r="JHM2" s="11"/>
      <c r="JHN2" s="11"/>
      <c r="JHO2" s="11"/>
      <c r="JHP2" s="11"/>
      <c r="JHQ2" s="11"/>
      <c r="JHR2" s="11"/>
      <c r="JHS2" s="11"/>
      <c r="JHT2" s="11"/>
      <c r="JHU2" s="11"/>
      <c r="JHV2" s="11"/>
      <c r="JHW2" s="11"/>
      <c r="JHX2" s="11"/>
      <c r="JHY2" s="11"/>
      <c r="JHZ2" s="11"/>
      <c r="JIA2" s="11"/>
      <c r="JIB2" s="11"/>
      <c r="JIC2" s="11"/>
      <c r="JID2" s="11"/>
      <c r="JIE2" s="11"/>
      <c r="JIF2" s="11"/>
      <c r="JIG2" s="11"/>
      <c r="JIH2" s="11"/>
      <c r="JII2" s="11"/>
      <c r="JIJ2" s="11"/>
      <c r="JIK2" s="11"/>
      <c r="JIL2" s="11"/>
      <c r="JIM2" s="11"/>
      <c r="JIN2" s="11"/>
      <c r="JIO2" s="11"/>
      <c r="JIP2" s="11"/>
      <c r="JIQ2" s="11"/>
      <c r="JIR2" s="11"/>
      <c r="JIS2" s="11"/>
      <c r="JIT2" s="11"/>
      <c r="JIU2" s="11"/>
      <c r="JIV2" s="11"/>
      <c r="JIW2" s="11"/>
      <c r="JIX2" s="11"/>
      <c r="JIY2" s="11"/>
      <c r="JIZ2" s="11"/>
      <c r="JJA2" s="11"/>
      <c r="JJB2" s="11"/>
      <c r="JJC2" s="11"/>
      <c r="JJD2" s="11"/>
      <c r="JJE2" s="11"/>
      <c r="JJF2" s="11"/>
      <c r="JJG2" s="11"/>
      <c r="JJH2" s="11"/>
      <c r="JJI2" s="11"/>
      <c r="JJJ2" s="11"/>
      <c r="JJK2" s="11"/>
      <c r="JJL2" s="11"/>
      <c r="JJM2" s="11"/>
      <c r="JJN2" s="11"/>
      <c r="JJO2" s="11"/>
      <c r="JJP2" s="11"/>
      <c r="JJQ2" s="11"/>
      <c r="JJR2" s="11"/>
      <c r="JJS2" s="11"/>
      <c r="JJT2" s="11"/>
      <c r="JJU2" s="11"/>
      <c r="JJV2" s="11"/>
      <c r="JJW2" s="11"/>
      <c r="JJX2" s="11"/>
      <c r="JJY2" s="11"/>
      <c r="JJZ2" s="11"/>
      <c r="JKA2" s="11"/>
      <c r="JKB2" s="11"/>
      <c r="JKC2" s="11"/>
      <c r="JKD2" s="11"/>
      <c r="JKE2" s="11"/>
      <c r="JKF2" s="11"/>
      <c r="JKG2" s="11"/>
      <c r="JKH2" s="11"/>
      <c r="JKI2" s="11"/>
      <c r="JKJ2" s="11"/>
      <c r="JKK2" s="11"/>
      <c r="JKL2" s="11"/>
      <c r="JKM2" s="11"/>
      <c r="JKN2" s="11"/>
      <c r="JKO2" s="11"/>
      <c r="JKP2" s="11"/>
      <c r="JKQ2" s="11"/>
      <c r="JKR2" s="11"/>
      <c r="JKS2" s="11"/>
      <c r="JKT2" s="11"/>
      <c r="JKU2" s="11"/>
      <c r="JKV2" s="11"/>
      <c r="JKW2" s="11"/>
      <c r="JKX2" s="11"/>
      <c r="JKY2" s="11"/>
      <c r="JKZ2" s="11"/>
      <c r="JLA2" s="11"/>
      <c r="JLB2" s="11"/>
      <c r="JLC2" s="11"/>
      <c r="JLD2" s="11"/>
      <c r="JLE2" s="11"/>
      <c r="JLF2" s="11"/>
      <c r="JLG2" s="11"/>
      <c r="JLH2" s="11"/>
      <c r="JLI2" s="11"/>
      <c r="JLJ2" s="11"/>
      <c r="JLK2" s="11"/>
      <c r="JLL2" s="11"/>
      <c r="JLM2" s="11"/>
      <c r="JLN2" s="11"/>
      <c r="JLO2" s="11"/>
      <c r="JLP2" s="11"/>
      <c r="JLQ2" s="11"/>
      <c r="JLR2" s="11"/>
      <c r="JLS2" s="11"/>
      <c r="JLT2" s="11"/>
      <c r="JLU2" s="11"/>
      <c r="JLV2" s="11"/>
      <c r="JLW2" s="11"/>
      <c r="JLX2" s="11"/>
      <c r="JLY2" s="11"/>
      <c r="JLZ2" s="11"/>
      <c r="JMA2" s="11"/>
      <c r="JMB2" s="11"/>
      <c r="JMC2" s="11"/>
      <c r="JMD2" s="11"/>
      <c r="JME2" s="11"/>
      <c r="JMF2" s="11"/>
      <c r="JMG2" s="11"/>
      <c r="JMH2" s="11"/>
      <c r="JMI2" s="11"/>
      <c r="JMJ2" s="11"/>
      <c r="JMK2" s="11"/>
      <c r="JML2" s="11"/>
      <c r="JMM2" s="11"/>
      <c r="JMN2" s="11"/>
      <c r="JMO2" s="11"/>
      <c r="JMP2" s="11"/>
      <c r="JMQ2" s="11"/>
      <c r="JMR2" s="11"/>
      <c r="JMS2" s="11"/>
      <c r="JMT2" s="11"/>
      <c r="JMU2" s="11"/>
      <c r="JMV2" s="11"/>
      <c r="JMW2" s="11"/>
      <c r="JMX2" s="11"/>
      <c r="JMY2" s="11"/>
      <c r="JMZ2" s="11"/>
      <c r="JNA2" s="11"/>
      <c r="JNB2" s="11"/>
      <c r="JNC2" s="11"/>
      <c r="JND2" s="11"/>
      <c r="JNE2" s="11"/>
      <c r="JNF2" s="11"/>
      <c r="JNG2" s="11"/>
      <c r="JNH2" s="11"/>
      <c r="JNI2" s="11"/>
      <c r="JNJ2" s="11"/>
      <c r="JNK2" s="11"/>
      <c r="JNL2" s="11"/>
      <c r="JNM2" s="11"/>
      <c r="JNN2" s="11"/>
      <c r="JNO2" s="11"/>
      <c r="JNP2" s="11"/>
      <c r="JNQ2" s="11"/>
      <c r="JNR2" s="11"/>
      <c r="JNS2" s="11"/>
      <c r="JNT2" s="11"/>
      <c r="JNU2" s="11"/>
      <c r="JNV2" s="11"/>
      <c r="JNW2" s="11"/>
      <c r="JNX2" s="11"/>
      <c r="JNY2" s="11"/>
      <c r="JNZ2" s="11"/>
      <c r="JOA2" s="11"/>
      <c r="JOB2" s="11"/>
      <c r="JOC2" s="11"/>
      <c r="JOD2" s="11"/>
      <c r="JOE2" s="11"/>
      <c r="JOF2" s="11"/>
      <c r="JOG2" s="11"/>
      <c r="JOH2" s="11"/>
      <c r="JOI2" s="11"/>
      <c r="JOJ2" s="11"/>
      <c r="JOK2" s="11"/>
      <c r="JOL2" s="11"/>
      <c r="JOM2" s="11"/>
      <c r="JON2" s="11"/>
      <c r="JOO2" s="11"/>
      <c r="JOP2" s="11"/>
      <c r="JOQ2" s="11"/>
      <c r="JOR2" s="11"/>
      <c r="JOS2" s="11"/>
      <c r="JOT2" s="11"/>
      <c r="JOU2" s="11"/>
      <c r="JOV2" s="11"/>
      <c r="JOW2" s="11"/>
      <c r="JOX2" s="11"/>
      <c r="JOY2" s="11"/>
      <c r="JOZ2" s="11"/>
      <c r="JPA2" s="11"/>
      <c r="JPB2" s="11"/>
      <c r="JPC2" s="11"/>
      <c r="JPD2" s="11"/>
      <c r="JPE2" s="11"/>
      <c r="JPF2" s="11"/>
      <c r="JPG2" s="11"/>
      <c r="JPH2" s="11"/>
      <c r="JPI2" s="11"/>
      <c r="JPJ2" s="11"/>
      <c r="JPK2" s="11"/>
      <c r="JPL2" s="11"/>
      <c r="JPM2" s="11"/>
      <c r="JPN2" s="11"/>
      <c r="JPO2" s="11"/>
      <c r="JPP2" s="11"/>
      <c r="JPQ2" s="11"/>
      <c r="JPR2" s="11"/>
      <c r="JPS2" s="11"/>
      <c r="JPT2" s="11"/>
      <c r="JPU2" s="11"/>
      <c r="JPV2" s="11"/>
      <c r="JPW2" s="11"/>
      <c r="JPX2" s="11"/>
      <c r="JPY2" s="11"/>
      <c r="JPZ2" s="11"/>
      <c r="JQA2" s="11"/>
      <c r="JQB2" s="11"/>
      <c r="JQC2" s="11"/>
      <c r="JQD2" s="11"/>
      <c r="JQE2" s="11"/>
      <c r="JQF2" s="11"/>
      <c r="JQG2" s="11"/>
      <c r="JQH2" s="11"/>
      <c r="JQI2" s="11"/>
      <c r="JQJ2" s="11"/>
      <c r="JQK2" s="11"/>
      <c r="JQL2" s="11"/>
      <c r="JQM2" s="11"/>
      <c r="JQN2" s="11"/>
      <c r="JQO2" s="11"/>
      <c r="JQP2" s="11"/>
      <c r="JQQ2" s="11"/>
      <c r="JQR2" s="11"/>
      <c r="JQS2" s="11"/>
      <c r="JQT2" s="11"/>
      <c r="JQU2" s="11"/>
      <c r="JQV2" s="11"/>
      <c r="JQW2" s="11"/>
      <c r="JQX2" s="11"/>
      <c r="JQY2" s="11"/>
      <c r="JQZ2" s="11"/>
      <c r="JRA2" s="11"/>
      <c r="JRB2" s="11"/>
      <c r="JRC2" s="11"/>
      <c r="JRD2" s="11"/>
      <c r="JRE2" s="11"/>
      <c r="JRF2" s="11"/>
      <c r="JRG2" s="11"/>
      <c r="JRH2" s="11"/>
      <c r="JRI2" s="11"/>
      <c r="JRJ2" s="11"/>
      <c r="JRK2" s="11"/>
      <c r="JRL2" s="11"/>
      <c r="JRM2" s="11"/>
      <c r="JRN2" s="11"/>
      <c r="JRO2" s="11"/>
      <c r="JRP2" s="11"/>
      <c r="JRQ2" s="11"/>
      <c r="JRR2" s="11"/>
      <c r="JRS2" s="11"/>
      <c r="JRT2" s="11"/>
      <c r="JRU2" s="11"/>
      <c r="JRV2" s="11"/>
      <c r="JRW2" s="11"/>
      <c r="JRX2" s="11"/>
      <c r="JRY2" s="11"/>
      <c r="JRZ2" s="11"/>
      <c r="JSA2" s="11"/>
      <c r="JSB2" s="11"/>
      <c r="JSC2" s="11"/>
      <c r="JSD2" s="11"/>
      <c r="JSE2" s="11"/>
      <c r="JSF2" s="11"/>
      <c r="JSG2" s="11"/>
      <c r="JSH2" s="11"/>
      <c r="JSI2" s="11"/>
      <c r="JSJ2" s="11"/>
      <c r="JSK2" s="11"/>
      <c r="JSL2" s="11"/>
      <c r="JSM2" s="11"/>
      <c r="JSN2" s="11"/>
      <c r="JSO2" s="11"/>
      <c r="JSP2" s="11"/>
      <c r="JSQ2" s="11"/>
      <c r="JSR2" s="11"/>
      <c r="JSS2" s="11"/>
      <c r="JST2" s="11"/>
      <c r="JSU2" s="11"/>
      <c r="JSV2" s="11"/>
      <c r="JSW2" s="11"/>
      <c r="JSX2" s="11"/>
      <c r="JSY2" s="11"/>
      <c r="JSZ2" s="11"/>
      <c r="JTA2" s="11"/>
      <c r="JTB2" s="11"/>
      <c r="JTC2" s="11"/>
      <c r="JTD2" s="11"/>
      <c r="JTE2" s="11"/>
      <c r="JTF2" s="11"/>
      <c r="JTG2" s="11"/>
      <c r="JTH2" s="11"/>
      <c r="JTI2" s="11"/>
      <c r="JTJ2" s="11"/>
      <c r="JTK2" s="11"/>
      <c r="JTL2" s="11"/>
      <c r="JTM2" s="11"/>
      <c r="JTN2" s="11"/>
      <c r="JTO2" s="11"/>
      <c r="JTP2" s="11"/>
      <c r="JTQ2" s="11"/>
      <c r="JTR2" s="11"/>
      <c r="JTS2" s="11"/>
      <c r="JTT2" s="11"/>
      <c r="JTU2" s="11"/>
      <c r="JTV2" s="11"/>
      <c r="JTW2" s="11"/>
      <c r="JTX2" s="11"/>
      <c r="JTY2" s="11"/>
      <c r="JTZ2" s="11"/>
      <c r="JUA2" s="11"/>
      <c r="JUB2" s="11"/>
      <c r="JUC2" s="11"/>
      <c r="JUD2" s="11"/>
      <c r="JUE2" s="11"/>
      <c r="JUF2" s="11"/>
      <c r="JUG2" s="11"/>
      <c r="JUH2" s="11"/>
      <c r="JUI2" s="11"/>
      <c r="JUJ2" s="11"/>
      <c r="JUK2" s="11"/>
      <c r="JUL2" s="11"/>
      <c r="JUM2" s="11"/>
      <c r="JUN2" s="11"/>
      <c r="JUO2" s="11"/>
      <c r="JUP2" s="11"/>
      <c r="JUQ2" s="11"/>
      <c r="JUR2" s="11"/>
      <c r="JUS2" s="11"/>
      <c r="JUT2" s="11"/>
      <c r="JUU2" s="11"/>
      <c r="JUV2" s="11"/>
      <c r="JUW2" s="11"/>
      <c r="JUX2" s="11"/>
      <c r="JUY2" s="11"/>
      <c r="JUZ2" s="11"/>
      <c r="JVA2" s="11"/>
      <c r="JVB2" s="11"/>
      <c r="JVC2" s="11"/>
      <c r="JVD2" s="11"/>
      <c r="JVE2" s="11"/>
      <c r="JVF2" s="11"/>
      <c r="JVG2" s="11"/>
      <c r="JVH2" s="11"/>
      <c r="JVI2" s="11"/>
      <c r="JVJ2" s="11"/>
      <c r="JVK2" s="11"/>
      <c r="JVL2" s="11"/>
      <c r="JVM2" s="11"/>
      <c r="JVN2" s="11"/>
      <c r="JVO2" s="11"/>
      <c r="JVP2" s="11"/>
      <c r="JVQ2" s="11"/>
      <c r="JVR2" s="11"/>
      <c r="JVS2" s="11"/>
      <c r="JVT2" s="11"/>
      <c r="JVU2" s="11"/>
      <c r="JVV2" s="11"/>
      <c r="JVW2" s="11"/>
      <c r="JVX2" s="11"/>
      <c r="JVY2" s="11"/>
      <c r="JVZ2" s="11"/>
      <c r="JWA2" s="11"/>
      <c r="JWB2" s="11"/>
      <c r="JWC2" s="11"/>
      <c r="JWD2" s="11"/>
      <c r="JWE2" s="11"/>
      <c r="JWF2" s="11"/>
      <c r="JWG2" s="11"/>
      <c r="JWH2" s="11"/>
      <c r="JWI2" s="11"/>
      <c r="JWJ2" s="11"/>
      <c r="JWK2" s="11"/>
      <c r="JWL2" s="11"/>
      <c r="JWM2" s="11"/>
      <c r="JWN2" s="11"/>
      <c r="JWO2" s="11"/>
      <c r="JWP2" s="11"/>
      <c r="JWQ2" s="11"/>
      <c r="JWR2" s="11"/>
      <c r="JWS2" s="11"/>
      <c r="JWT2" s="11"/>
      <c r="JWU2" s="11"/>
      <c r="JWV2" s="11"/>
      <c r="JWW2" s="11"/>
      <c r="JWX2" s="11"/>
      <c r="JWY2" s="11"/>
      <c r="JWZ2" s="11"/>
      <c r="JXA2" s="11"/>
      <c r="JXB2" s="11"/>
      <c r="JXC2" s="11"/>
      <c r="JXD2" s="11"/>
      <c r="JXE2" s="11"/>
      <c r="JXF2" s="11"/>
      <c r="JXG2" s="11"/>
      <c r="JXH2" s="11"/>
      <c r="JXI2" s="11"/>
      <c r="JXJ2" s="11"/>
      <c r="JXK2" s="11"/>
      <c r="JXL2" s="11"/>
      <c r="JXM2" s="11"/>
      <c r="JXN2" s="11"/>
      <c r="JXO2" s="11"/>
      <c r="JXP2" s="11"/>
      <c r="JXQ2" s="11"/>
      <c r="JXR2" s="11"/>
      <c r="JXS2" s="11"/>
      <c r="JXT2" s="11"/>
      <c r="JXU2" s="11"/>
      <c r="JXV2" s="11"/>
      <c r="JXW2" s="11"/>
      <c r="JXX2" s="11"/>
      <c r="JXY2" s="11"/>
      <c r="JXZ2" s="11"/>
      <c r="JYA2" s="11"/>
      <c r="JYB2" s="11"/>
      <c r="JYC2" s="11"/>
      <c r="JYD2" s="11"/>
      <c r="JYE2" s="11"/>
      <c r="JYF2" s="11"/>
      <c r="JYG2" s="11"/>
      <c r="JYH2" s="11"/>
      <c r="JYI2" s="11"/>
      <c r="JYJ2" s="11"/>
      <c r="JYK2" s="11"/>
      <c r="JYL2" s="11"/>
      <c r="JYM2" s="11"/>
      <c r="JYN2" s="11"/>
      <c r="JYO2" s="11"/>
      <c r="JYP2" s="11"/>
      <c r="JYQ2" s="11"/>
      <c r="JYR2" s="11"/>
      <c r="JYS2" s="11"/>
      <c r="JYT2" s="11"/>
      <c r="JYU2" s="11"/>
      <c r="JYV2" s="11"/>
      <c r="JYW2" s="11"/>
      <c r="JYX2" s="11"/>
      <c r="JYY2" s="11"/>
      <c r="JYZ2" s="11"/>
      <c r="JZA2" s="11"/>
      <c r="JZB2" s="11"/>
      <c r="JZC2" s="11"/>
      <c r="JZD2" s="11"/>
      <c r="JZE2" s="11"/>
      <c r="JZF2" s="11"/>
      <c r="JZG2" s="11"/>
      <c r="JZH2" s="11"/>
      <c r="JZI2" s="11"/>
      <c r="JZJ2" s="11"/>
      <c r="JZK2" s="11"/>
      <c r="JZL2" s="11"/>
      <c r="JZM2" s="11"/>
      <c r="JZN2" s="11"/>
      <c r="JZO2" s="11"/>
      <c r="JZP2" s="11"/>
      <c r="JZQ2" s="11"/>
      <c r="JZR2" s="11"/>
      <c r="JZS2" s="11"/>
      <c r="JZT2" s="11"/>
      <c r="JZU2" s="11"/>
      <c r="JZV2" s="11"/>
      <c r="JZW2" s="11"/>
      <c r="JZX2" s="11"/>
      <c r="JZY2" s="11"/>
      <c r="JZZ2" s="11"/>
      <c r="KAA2" s="11"/>
      <c r="KAB2" s="11"/>
      <c r="KAC2" s="11"/>
      <c r="KAD2" s="11"/>
      <c r="KAE2" s="11"/>
      <c r="KAF2" s="11"/>
      <c r="KAG2" s="11"/>
      <c r="KAH2" s="11"/>
      <c r="KAI2" s="11"/>
      <c r="KAJ2" s="11"/>
      <c r="KAK2" s="11"/>
      <c r="KAL2" s="11"/>
      <c r="KAM2" s="11"/>
      <c r="KAN2" s="11"/>
      <c r="KAO2" s="11"/>
      <c r="KAP2" s="11"/>
      <c r="KAQ2" s="11"/>
      <c r="KAR2" s="11"/>
      <c r="KAS2" s="11"/>
      <c r="KAT2" s="11"/>
      <c r="KAU2" s="11"/>
      <c r="KAV2" s="11"/>
      <c r="KAW2" s="11"/>
      <c r="KAX2" s="11"/>
      <c r="KAY2" s="11"/>
      <c r="KAZ2" s="11"/>
      <c r="KBA2" s="11"/>
      <c r="KBB2" s="11"/>
      <c r="KBC2" s="11"/>
      <c r="KBD2" s="11"/>
      <c r="KBE2" s="11"/>
      <c r="KBF2" s="11"/>
      <c r="KBG2" s="11"/>
      <c r="KBH2" s="11"/>
      <c r="KBI2" s="11"/>
      <c r="KBJ2" s="11"/>
      <c r="KBK2" s="11"/>
      <c r="KBL2" s="11"/>
      <c r="KBM2" s="11"/>
      <c r="KBN2" s="11"/>
      <c r="KBO2" s="11"/>
      <c r="KBP2" s="11"/>
      <c r="KBQ2" s="11"/>
      <c r="KBR2" s="11"/>
      <c r="KBS2" s="11"/>
      <c r="KBT2" s="11"/>
      <c r="KBU2" s="11"/>
      <c r="KBV2" s="11"/>
      <c r="KBW2" s="11"/>
      <c r="KBX2" s="11"/>
      <c r="KBY2" s="11"/>
      <c r="KBZ2" s="11"/>
      <c r="KCA2" s="11"/>
      <c r="KCB2" s="11"/>
      <c r="KCC2" s="11"/>
      <c r="KCD2" s="11"/>
      <c r="KCE2" s="11"/>
      <c r="KCF2" s="11"/>
      <c r="KCG2" s="11"/>
      <c r="KCH2" s="11"/>
      <c r="KCI2" s="11"/>
      <c r="KCJ2" s="11"/>
      <c r="KCK2" s="11"/>
      <c r="KCL2" s="11"/>
      <c r="KCM2" s="11"/>
      <c r="KCN2" s="11"/>
      <c r="KCO2" s="11"/>
      <c r="KCP2" s="11"/>
      <c r="KCQ2" s="11"/>
      <c r="KCR2" s="11"/>
      <c r="KCS2" s="11"/>
      <c r="KCT2" s="11"/>
      <c r="KCU2" s="11"/>
      <c r="KCV2" s="11"/>
      <c r="KCW2" s="11"/>
      <c r="KCX2" s="11"/>
      <c r="KCY2" s="11"/>
      <c r="KCZ2" s="11"/>
      <c r="KDA2" s="11"/>
      <c r="KDB2" s="11"/>
      <c r="KDC2" s="11"/>
      <c r="KDD2" s="11"/>
      <c r="KDE2" s="11"/>
      <c r="KDF2" s="11"/>
      <c r="KDG2" s="11"/>
      <c r="KDH2" s="11"/>
      <c r="KDI2" s="11"/>
      <c r="KDJ2" s="11"/>
      <c r="KDK2" s="11"/>
      <c r="KDL2" s="11"/>
      <c r="KDM2" s="11"/>
      <c r="KDN2" s="11"/>
      <c r="KDO2" s="11"/>
      <c r="KDP2" s="11"/>
      <c r="KDQ2" s="11"/>
      <c r="KDR2" s="11"/>
      <c r="KDS2" s="11"/>
      <c r="KDT2" s="11"/>
      <c r="KDU2" s="11"/>
      <c r="KDV2" s="11"/>
      <c r="KDW2" s="11"/>
      <c r="KDX2" s="11"/>
      <c r="KDY2" s="11"/>
      <c r="KDZ2" s="11"/>
      <c r="KEA2" s="11"/>
      <c r="KEB2" s="11"/>
      <c r="KEC2" s="11"/>
      <c r="KED2" s="11"/>
      <c r="KEE2" s="11"/>
      <c r="KEF2" s="11"/>
      <c r="KEG2" s="11"/>
      <c r="KEH2" s="11"/>
      <c r="KEI2" s="11"/>
      <c r="KEJ2" s="11"/>
      <c r="KEK2" s="11"/>
      <c r="KEL2" s="11"/>
      <c r="KEM2" s="11"/>
      <c r="KEN2" s="11"/>
      <c r="KEO2" s="11"/>
      <c r="KEP2" s="11"/>
      <c r="KEQ2" s="11"/>
      <c r="KER2" s="11"/>
      <c r="KES2" s="11"/>
      <c r="KET2" s="11"/>
      <c r="KEU2" s="11"/>
      <c r="KEV2" s="11"/>
      <c r="KEW2" s="11"/>
      <c r="KEX2" s="11"/>
      <c r="KEY2" s="11"/>
      <c r="KEZ2" s="11"/>
      <c r="KFA2" s="11"/>
      <c r="KFB2" s="11"/>
      <c r="KFC2" s="11"/>
      <c r="KFD2" s="11"/>
      <c r="KFE2" s="11"/>
      <c r="KFF2" s="11"/>
      <c r="KFG2" s="11"/>
      <c r="KFH2" s="11"/>
      <c r="KFI2" s="11"/>
      <c r="KFJ2" s="11"/>
      <c r="KFK2" s="11"/>
      <c r="KFL2" s="11"/>
      <c r="KFM2" s="11"/>
      <c r="KFN2" s="11"/>
      <c r="KFO2" s="11"/>
      <c r="KFP2" s="11"/>
      <c r="KFQ2" s="11"/>
      <c r="KFR2" s="11"/>
      <c r="KFS2" s="11"/>
      <c r="KFT2" s="11"/>
      <c r="KFU2" s="11"/>
      <c r="KFV2" s="11"/>
      <c r="KFW2" s="11"/>
      <c r="KFX2" s="11"/>
      <c r="KFY2" s="11"/>
      <c r="KFZ2" s="11"/>
      <c r="KGA2" s="11"/>
      <c r="KGB2" s="11"/>
      <c r="KGC2" s="11"/>
      <c r="KGD2" s="11"/>
      <c r="KGE2" s="11"/>
      <c r="KGF2" s="11"/>
      <c r="KGG2" s="11"/>
      <c r="KGH2" s="11"/>
      <c r="KGI2" s="11"/>
      <c r="KGJ2" s="11"/>
      <c r="KGK2" s="11"/>
      <c r="KGL2" s="11"/>
      <c r="KGM2" s="11"/>
      <c r="KGN2" s="11"/>
      <c r="KGO2" s="11"/>
      <c r="KGP2" s="11"/>
      <c r="KGQ2" s="11"/>
      <c r="KGR2" s="11"/>
      <c r="KGS2" s="11"/>
      <c r="KGT2" s="11"/>
      <c r="KGU2" s="11"/>
      <c r="KGV2" s="11"/>
      <c r="KGW2" s="11"/>
      <c r="KGX2" s="11"/>
      <c r="KGY2" s="11"/>
      <c r="KGZ2" s="11"/>
      <c r="KHA2" s="11"/>
      <c r="KHB2" s="11"/>
      <c r="KHC2" s="11"/>
      <c r="KHD2" s="11"/>
      <c r="KHE2" s="11"/>
      <c r="KHF2" s="11"/>
      <c r="KHG2" s="11"/>
      <c r="KHH2" s="11"/>
      <c r="KHI2" s="11"/>
      <c r="KHJ2" s="11"/>
      <c r="KHK2" s="11"/>
      <c r="KHL2" s="11"/>
      <c r="KHM2" s="11"/>
      <c r="KHN2" s="11"/>
      <c r="KHO2" s="11"/>
      <c r="KHP2" s="11"/>
      <c r="KHQ2" s="11"/>
      <c r="KHR2" s="11"/>
      <c r="KHS2" s="11"/>
      <c r="KHT2" s="11"/>
      <c r="KHU2" s="11"/>
      <c r="KHV2" s="11"/>
      <c r="KHW2" s="11"/>
      <c r="KHX2" s="11"/>
      <c r="KHY2" s="11"/>
      <c r="KHZ2" s="11"/>
      <c r="KIA2" s="11"/>
      <c r="KIB2" s="11"/>
      <c r="KIC2" s="11"/>
      <c r="KID2" s="11"/>
      <c r="KIE2" s="11"/>
      <c r="KIF2" s="11"/>
      <c r="KIG2" s="11"/>
      <c r="KIH2" s="11"/>
      <c r="KII2" s="11"/>
      <c r="KIJ2" s="11"/>
      <c r="KIK2" s="11"/>
      <c r="KIL2" s="11"/>
      <c r="KIM2" s="11"/>
      <c r="KIN2" s="11"/>
      <c r="KIO2" s="11"/>
      <c r="KIP2" s="11"/>
      <c r="KIQ2" s="11"/>
      <c r="KIR2" s="11"/>
      <c r="KIS2" s="11"/>
      <c r="KIT2" s="11"/>
      <c r="KIU2" s="11"/>
      <c r="KIV2" s="11"/>
      <c r="KIW2" s="11"/>
      <c r="KIX2" s="11"/>
      <c r="KIY2" s="11"/>
      <c r="KIZ2" s="11"/>
      <c r="KJA2" s="11"/>
      <c r="KJB2" s="11"/>
      <c r="KJC2" s="11"/>
      <c r="KJD2" s="11"/>
      <c r="KJE2" s="11"/>
      <c r="KJF2" s="11"/>
      <c r="KJG2" s="11"/>
      <c r="KJH2" s="11"/>
      <c r="KJI2" s="11"/>
      <c r="KJJ2" s="11"/>
      <c r="KJK2" s="11"/>
      <c r="KJL2" s="11"/>
      <c r="KJM2" s="11"/>
      <c r="KJN2" s="11"/>
      <c r="KJO2" s="11"/>
      <c r="KJP2" s="11"/>
      <c r="KJQ2" s="11"/>
      <c r="KJR2" s="11"/>
      <c r="KJS2" s="11"/>
      <c r="KJT2" s="11"/>
      <c r="KJU2" s="11"/>
      <c r="KJV2" s="11"/>
      <c r="KJW2" s="11"/>
      <c r="KJX2" s="11"/>
      <c r="KJY2" s="11"/>
      <c r="KJZ2" s="11"/>
      <c r="KKA2" s="11"/>
      <c r="KKB2" s="11"/>
      <c r="KKC2" s="11"/>
      <c r="KKD2" s="11"/>
      <c r="KKE2" s="11"/>
      <c r="KKF2" s="11"/>
      <c r="KKG2" s="11"/>
      <c r="KKH2" s="11"/>
      <c r="KKI2" s="11"/>
      <c r="KKJ2" s="11"/>
      <c r="KKK2" s="11"/>
      <c r="KKL2" s="11"/>
      <c r="KKM2" s="11"/>
      <c r="KKN2" s="11"/>
      <c r="KKO2" s="11"/>
      <c r="KKP2" s="11"/>
      <c r="KKQ2" s="11"/>
      <c r="KKR2" s="11"/>
      <c r="KKS2" s="11"/>
      <c r="KKT2" s="11"/>
      <c r="KKU2" s="11"/>
      <c r="KKV2" s="11"/>
      <c r="KKW2" s="11"/>
      <c r="KKX2" s="11"/>
      <c r="KKY2" s="11"/>
      <c r="KKZ2" s="11"/>
      <c r="KLA2" s="11"/>
      <c r="KLB2" s="11"/>
      <c r="KLC2" s="11"/>
      <c r="KLD2" s="11"/>
      <c r="KLE2" s="11"/>
      <c r="KLF2" s="11"/>
      <c r="KLG2" s="11"/>
      <c r="KLH2" s="11"/>
      <c r="KLI2" s="11"/>
      <c r="KLJ2" s="11"/>
      <c r="KLK2" s="11"/>
      <c r="KLL2" s="11"/>
      <c r="KLM2" s="11"/>
      <c r="KLN2" s="11"/>
      <c r="KLO2" s="11"/>
      <c r="KLP2" s="11"/>
      <c r="KLQ2" s="11"/>
      <c r="KLR2" s="11"/>
      <c r="KLS2" s="11"/>
      <c r="KLT2" s="11"/>
      <c r="KLU2" s="11"/>
      <c r="KLV2" s="11"/>
      <c r="KLW2" s="11"/>
      <c r="KLX2" s="11"/>
      <c r="KLY2" s="11"/>
      <c r="KLZ2" s="11"/>
      <c r="KMA2" s="11"/>
      <c r="KMB2" s="11"/>
      <c r="KMC2" s="11"/>
      <c r="KMD2" s="11"/>
      <c r="KME2" s="11"/>
      <c r="KMF2" s="11"/>
      <c r="KMG2" s="11"/>
      <c r="KMH2" s="11"/>
      <c r="KMI2" s="11"/>
      <c r="KMJ2" s="11"/>
      <c r="KMK2" s="11"/>
      <c r="KML2" s="11"/>
      <c r="KMM2" s="11"/>
      <c r="KMN2" s="11"/>
      <c r="KMO2" s="11"/>
      <c r="KMP2" s="11"/>
      <c r="KMQ2" s="11"/>
      <c r="KMR2" s="11"/>
      <c r="KMS2" s="11"/>
      <c r="KMT2" s="11"/>
      <c r="KMU2" s="11"/>
      <c r="KMV2" s="11"/>
      <c r="KMW2" s="11"/>
      <c r="KMX2" s="11"/>
      <c r="KMY2" s="11"/>
      <c r="KMZ2" s="11"/>
      <c r="KNA2" s="11"/>
      <c r="KNB2" s="11"/>
      <c r="KNC2" s="11"/>
      <c r="KND2" s="11"/>
      <c r="KNE2" s="11"/>
      <c r="KNF2" s="11"/>
      <c r="KNG2" s="11"/>
      <c r="KNH2" s="11"/>
      <c r="KNI2" s="11"/>
      <c r="KNJ2" s="11"/>
      <c r="KNK2" s="11"/>
      <c r="KNL2" s="11"/>
      <c r="KNM2" s="11"/>
      <c r="KNN2" s="11"/>
      <c r="KNO2" s="11"/>
      <c r="KNP2" s="11"/>
      <c r="KNQ2" s="11"/>
      <c r="KNR2" s="11"/>
      <c r="KNS2" s="11"/>
      <c r="KNT2" s="11"/>
      <c r="KNU2" s="11"/>
      <c r="KNV2" s="11"/>
      <c r="KNW2" s="11"/>
      <c r="KNX2" s="11"/>
      <c r="KNY2" s="11"/>
      <c r="KNZ2" s="11"/>
      <c r="KOA2" s="11"/>
      <c r="KOB2" s="11"/>
      <c r="KOC2" s="11"/>
      <c r="KOD2" s="11"/>
      <c r="KOE2" s="11"/>
      <c r="KOF2" s="11"/>
      <c r="KOG2" s="11"/>
      <c r="KOH2" s="11"/>
      <c r="KOI2" s="11"/>
      <c r="KOJ2" s="11"/>
      <c r="KOK2" s="11"/>
      <c r="KOL2" s="11"/>
      <c r="KOM2" s="11"/>
      <c r="KON2" s="11"/>
      <c r="KOO2" s="11"/>
      <c r="KOP2" s="11"/>
      <c r="KOQ2" s="11"/>
      <c r="KOR2" s="11"/>
      <c r="KOS2" s="11"/>
      <c r="KOT2" s="11"/>
      <c r="KOU2" s="11"/>
      <c r="KOV2" s="11"/>
      <c r="KOW2" s="11"/>
      <c r="KOX2" s="11"/>
      <c r="KOY2" s="11"/>
      <c r="KOZ2" s="11"/>
      <c r="KPA2" s="11"/>
      <c r="KPB2" s="11"/>
      <c r="KPC2" s="11"/>
      <c r="KPD2" s="11"/>
      <c r="KPE2" s="11"/>
      <c r="KPF2" s="11"/>
      <c r="KPG2" s="11"/>
      <c r="KPH2" s="11"/>
      <c r="KPI2" s="11"/>
      <c r="KPJ2" s="11"/>
      <c r="KPK2" s="11"/>
      <c r="KPL2" s="11"/>
      <c r="KPM2" s="11"/>
      <c r="KPN2" s="11"/>
      <c r="KPO2" s="11"/>
      <c r="KPP2" s="11"/>
      <c r="KPQ2" s="11"/>
      <c r="KPR2" s="11"/>
      <c r="KPS2" s="11"/>
      <c r="KPT2" s="11"/>
      <c r="KPU2" s="11"/>
      <c r="KPV2" s="11"/>
      <c r="KPW2" s="11"/>
      <c r="KPX2" s="11"/>
      <c r="KPY2" s="11"/>
      <c r="KPZ2" s="11"/>
      <c r="KQA2" s="11"/>
      <c r="KQB2" s="11"/>
      <c r="KQC2" s="11"/>
      <c r="KQD2" s="11"/>
      <c r="KQE2" s="11"/>
      <c r="KQF2" s="11"/>
      <c r="KQG2" s="11"/>
      <c r="KQH2" s="11"/>
      <c r="KQI2" s="11"/>
      <c r="KQJ2" s="11"/>
      <c r="KQK2" s="11"/>
      <c r="KQL2" s="11"/>
      <c r="KQM2" s="11"/>
      <c r="KQN2" s="11"/>
      <c r="KQO2" s="11"/>
      <c r="KQP2" s="11"/>
      <c r="KQQ2" s="11"/>
      <c r="KQR2" s="11"/>
      <c r="KQS2" s="11"/>
      <c r="KQT2" s="11"/>
      <c r="KQU2" s="11"/>
      <c r="KQV2" s="11"/>
      <c r="KQW2" s="11"/>
      <c r="KQX2" s="11"/>
      <c r="KQY2" s="11"/>
      <c r="KQZ2" s="11"/>
      <c r="KRA2" s="11"/>
      <c r="KRB2" s="11"/>
      <c r="KRC2" s="11"/>
      <c r="KRD2" s="11"/>
      <c r="KRE2" s="11"/>
      <c r="KRF2" s="11"/>
      <c r="KRG2" s="11"/>
      <c r="KRH2" s="11"/>
      <c r="KRI2" s="11"/>
      <c r="KRJ2" s="11"/>
      <c r="KRK2" s="11"/>
      <c r="KRL2" s="11"/>
      <c r="KRM2" s="11"/>
      <c r="KRN2" s="11"/>
      <c r="KRO2" s="11"/>
      <c r="KRP2" s="11"/>
      <c r="KRQ2" s="11"/>
      <c r="KRR2" s="11"/>
      <c r="KRS2" s="11"/>
      <c r="KRT2" s="11"/>
      <c r="KRU2" s="11"/>
      <c r="KRV2" s="11"/>
      <c r="KRW2" s="11"/>
      <c r="KRX2" s="11"/>
      <c r="KRY2" s="11"/>
      <c r="KRZ2" s="11"/>
      <c r="KSA2" s="11"/>
      <c r="KSB2" s="11"/>
      <c r="KSC2" s="11"/>
      <c r="KSD2" s="11"/>
      <c r="KSE2" s="11"/>
      <c r="KSF2" s="11"/>
      <c r="KSG2" s="11"/>
      <c r="KSH2" s="11"/>
      <c r="KSI2" s="11"/>
      <c r="KSJ2" s="11"/>
      <c r="KSK2" s="11"/>
      <c r="KSL2" s="11"/>
      <c r="KSM2" s="11"/>
      <c r="KSN2" s="11"/>
      <c r="KSO2" s="11"/>
      <c r="KSP2" s="11"/>
      <c r="KSQ2" s="11"/>
      <c r="KSR2" s="11"/>
      <c r="KSS2" s="11"/>
      <c r="KST2" s="11"/>
      <c r="KSU2" s="11"/>
      <c r="KSV2" s="11"/>
      <c r="KSW2" s="11"/>
      <c r="KSX2" s="11"/>
      <c r="KSY2" s="11"/>
      <c r="KSZ2" s="11"/>
      <c r="KTA2" s="11"/>
      <c r="KTB2" s="11"/>
      <c r="KTC2" s="11"/>
      <c r="KTD2" s="11"/>
      <c r="KTE2" s="11"/>
      <c r="KTF2" s="11"/>
      <c r="KTG2" s="11"/>
      <c r="KTH2" s="11"/>
      <c r="KTI2" s="11"/>
      <c r="KTJ2" s="11"/>
      <c r="KTK2" s="11"/>
      <c r="KTL2" s="11"/>
      <c r="KTM2" s="11"/>
      <c r="KTN2" s="11"/>
      <c r="KTO2" s="11"/>
      <c r="KTP2" s="11"/>
      <c r="KTQ2" s="11"/>
      <c r="KTR2" s="11"/>
      <c r="KTS2" s="11"/>
      <c r="KTT2" s="11"/>
      <c r="KTU2" s="11"/>
      <c r="KTV2" s="11"/>
      <c r="KTW2" s="11"/>
      <c r="KTX2" s="11"/>
      <c r="KTY2" s="11"/>
      <c r="KTZ2" s="11"/>
      <c r="KUA2" s="11"/>
      <c r="KUB2" s="11"/>
      <c r="KUC2" s="11"/>
      <c r="KUD2" s="11"/>
      <c r="KUE2" s="11"/>
      <c r="KUF2" s="11"/>
      <c r="KUG2" s="11"/>
      <c r="KUH2" s="11"/>
      <c r="KUI2" s="11"/>
      <c r="KUJ2" s="11"/>
      <c r="KUK2" s="11"/>
      <c r="KUL2" s="11"/>
      <c r="KUM2" s="11"/>
      <c r="KUN2" s="11"/>
      <c r="KUO2" s="11"/>
      <c r="KUP2" s="11"/>
      <c r="KUQ2" s="11"/>
      <c r="KUR2" s="11"/>
      <c r="KUS2" s="11"/>
      <c r="KUT2" s="11"/>
      <c r="KUU2" s="11"/>
      <c r="KUV2" s="11"/>
      <c r="KUW2" s="11"/>
      <c r="KUX2" s="11"/>
      <c r="KUY2" s="11"/>
      <c r="KUZ2" s="11"/>
      <c r="KVA2" s="11"/>
      <c r="KVB2" s="11"/>
      <c r="KVC2" s="11"/>
      <c r="KVD2" s="11"/>
      <c r="KVE2" s="11"/>
      <c r="KVF2" s="11"/>
      <c r="KVG2" s="11"/>
      <c r="KVH2" s="11"/>
      <c r="KVI2" s="11"/>
      <c r="KVJ2" s="11"/>
      <c r="KVK2" s="11"/>
      <c r="KVL2" s="11"/>
      <c r="KVM2" s="11"/>
      <c r="KVN2" s="11"/>
      <c r="KVO2" s="11"/>
      <c r="KVP2" s="11"/>
      <c r="KVQ2" s="11"/>
      <c r="KVR2" s="11"/>
      <c r="KVS2" s="11"/>
      <c r="KVT2" s="11"/>
      <c r="KVU2" s="11"/>
      <c r="KVV2" s="11"/>
      <c r="KVW2" s="11"/>
      <c r="KVX2" s="11"/>
      <c r="KVY2" s="11"/>
      <c r="KVZ2" s="11"/>
      <c r="KWA2" s="11"/>
      <c r="KWB2" s="11"/>
      <c r="KWC2" s="11"/>
      <c r="KWD2" s="11"/>
      <c r="KWE2" s="11"/>
      <c r="KWF2" s="11"/>
      <c r="KWG2" s="11"/>
      <c r="KWH2" s="11"/>
      <c r="KWI2" s="11"/>
      <c r="KWJ2" s="11"/>
      <c r="KWK2" s="11"/>
      <c r="KWL2" s="11"/>
      <c r="KWM2" s="11"/>
      <c r="KWN2" s="11"/>
      <c r="KWO2" s="11"/>
      <c r="KWP2" s="11"/>
      <c r="KWQ2" s="11"/>
      <c r="KWR2" s="11"/>
      <c r="KWS2" s="11"/>
      <c r="KWT2" s="11"/>
      <c r="KWU2" s="11"/>
      <c r="KWV2" s="11"/>
      <c r="KWW2" s="11"/>
      <c r="KWX2" s="11"/>
      <c r="KWY2" s="11"/>
      <c r="KWZ2" s="11"/>
      <c r="KXA2" s="11"/>
      <c r="KXB2" s="11"/>
      <c r="KXC2" s="11"/>
      <c r="KXD2" s="11"/>
      <c r="KXE2" s="11"/>
      <c r="KXF2" s="11"/>
      <c r="KXG2" s="11"/>
      <c r="KXH2" s="11"/>
      <c r="KXI2" s="11"/>
      <c r="KXJ2" s="11"/>
      <c r="KXK2" s="11"/>
      <c r="KXL2" s="11"/>
      <c r="KXM2" s="11"/>
      <c r="KXN2" s="11"/>
      <c r="KXO2" s="11"/>
      <c r="KXP2" s="11"/>
      <c r="KXQ2" s="11"/>
      <c r="KXR2" s="11"/>
      <c r="KXS2" s="11"/>
      <c r="KXT2" s="11"/>
      <c r="KXU2" s="11"/>
      <c r="KXV2" s="11"/>
      <c r="KXW2" s="11"/>
      <c r="KXX2" s="11"/>
      <c r="KXY2" s="11"/>
      <c r="KXZ2" s="11"/>
      <c r="KYA2" s="11"/>
      <c r="KYB2" s="11"/>
      <c r="KYC2" s="11"/>
      <c r="KYD2" s="11"/>
      <c r="KYE2" s="11"/>
      <c r="KYF2" s="11"/>
      <c r="KYG2" s="11"/>
      <c r="KYH2" s="11"/>
      <c r="KYI2" s="11"/>
      <c r="KYJ2" s="11"/>
      <c r="KYK2" s="11"/>
      <c r="KYL2" s="11"/>
      <c r="KYM2" s="11"/>
      <c r="KYN2" s="11"/>
      <c r="KYO2" s="11"/>
      <c r="KYP2" s="11"/>
      <c r="KYQ2" s="11"/>
      <c r="KYR2" s="11"/>
      <c r="KYS2" s="11"/>
      <c r="KYT2" s="11"/>
      <c r="KYU2" s="11"/>
      <c r="KYV2" s="11"/>
      <c r="KYW2" s="11"/>
      <c r="KYX2" s="11"/>
      <c r="KYY2" s="11"/>
      <c r="KYZ2" s="11"/>
      <c r="KZA2" s="11"/>
      <c r="KZB2" s="11"/>
      <c r="KZC2" s="11"/>
      <c r="KZD2" s="11"/>
      <c r="KZE2" s="11"/>
      <c r="KZF2" s="11"/>
      <c r="KZG2" s="11"/>
      <c r="KZH2" s="11"/>
      <c r="KZI2" s="11"/>
      <c r="KZJ2" s="11"/>
      <c r="KZK2" s="11"/>
      <c r="KZL2" s="11"/>
      <c r="KZM2" s="11"/>
      <c r="KZN2" s="11"/>
      <c r="KZO2" s="11"/>
      <c r="KZP2" s="11"/>
      <c r="KZQ2" s="11"/>
      <c r="KZR2" s="11"/>
      <c r="KZS2" s="11"/>
      <c r="KZT2" s="11"/>
      <c r="KZU2" s="11"/>
      <c r="KZV2" s="11"/>
      <c r="KZW2" s="11"/>
      <c r="KZX2" s="11"/>
      <c r="KZY2" s="11"/>
      <c r="KZZ2" s="11"/>
      <c r="LAA2" s="11"/>
      <c r="LAB2" s="11"/>
      <c r="LAC2" s="11"/>
      <c r="LAD2" s="11"/>
      <c r="LAE2" s="11"/>
      <c r="LAF2" s="11"/>
      <c r="LAG2" s="11"/>
      <c r="LAH2" s="11"/>
      <c r="LAI2" s="11"/>
      <c r="LAJ2" s="11"/>
      <c r="LAK2" s="11"/>
      <c r="LAL2" s="11"/>
      <c r="LAM2" s="11"/>
      <c r="LAN2" s="11"/>
      <c r="LAO2" s="11"/>
      <c r="LAP2" s="11"/>
      <c r="LAQ2" s="11"/>
      <c r="LAR2" s="11"/>
      <c r="LAS2" s="11"/>
      <c r="LAT2" s="11"/>
      <c r="LAU2" s="11"/>
      <c r="LAV2" s="11"/>
      <c r="LAW2" s="11"/>
      <c r="LAX2" s="11"/>
      <c r="LAY2" s="11"/>
      <c r="LAZ2" s="11"/>
      <c r="LBA2" s="11"/>
      <c r="LBB2" s="11"/>
      <c r="LBC2" s="11"/>
      <c r="LBD2" s="11"/>
      <c r="LBE2" s="11"/>
      <c r="LBF2" s="11"/>
      <c r="LBG2" s="11"/>
      <c r="LBH2" s="11"/>
      <c r="LBI2" s="11"/>
      <c r="LBJ2" s="11"/>
      <c r="LBK2" s="11"/>
      <c r="LBL2" s="11"/>
      <c r="LBM2" s="11"/>
      <c r="LBN2" s="11"/>
      <c r="LBO2" s="11"/>
      <c r="LBP2" s="11"/>
      <c r="LBQ2" s="11"/>
      <c r="LBR2" s="11"/>
      <c r="LBS2" s="11"/>
      <c r="LBT2" s="11"/>
      <c r="LBU2" s="11"/>
      <c r="LBV2" s="11"/>
      <c r="LBW2" s="11"/>
      <c r="LBX2" s="11"/>
      <c r="LBY2" s="11"/>
      <c r="LBZ2" s="11"/>
      <c r="LCA2" s="11"/>
      <c r="LCB2" s="11"/>
      <c r="LCC2" s="11"/>
      <c r="LCD2" s="11"/>
      <c r="LCE2" s="11"/>
      <c r="LCF2" s="11"/>
      <c r="LCG2" s="11"/>
      <c r="LCH2" s="11"/>
      <c r="LCI2" s="11"/>
      <c r="LCJ2" s="11"/>
      <c r="LCK2" s="11"/>
      <c r="LCL2" s="11"/>
      <c r="LCM2" s="11"/>
      <c r="LCN2" s="11"/>
      <c r="LCO2" s="11"/>
      <c r="LCP2" s="11"/>
      <c r="LCQ2" s="11"/>
      <c r="LCR2" s="11"/>
      <c r="LCS2" s="11"/>
      <c r="LCT2" s="11"/>
      <c r="LCU2" s="11"/>
      <c r="LCV2" s="11"/>
      <c r="LCW2" s="11"/>
      <c r="LCX2" s="11"/>
      <c r="LCY2" s="11"/>
      <c r="LCZ2" s="11"/>
      <c r="LDA2" s="11"/>
      <c r="LDB2" s="11"/>
      <c r="LDC2" s="11"/>
      <c r="LDD2" s="11"/>
      <c r="LDE2" s="11"/>
      <c r="LDF2" s="11"/>
      <c r="LDG2" s="11"/>
      <c r="LDH2" s="11"/>
      <c r="LDI2" s="11"/>
      <c r="LDJ2" s="11"/>
      <c r="LDK2" s="11"/>
      <c r="LDL2" s="11"/>
      <c r="LDM2" s="11"/>
      <c r="LDN2" s="11"/>
      <c r="LDO2" s="11"/>
      <c r="LDP2" s="11"/>
      <c r="LDQ2" s="11"/>
      <c r="LDR2" s="11"/>
      <c r="LDS2" s="11"/>
      <c r="LDT2" s="11"/>
      <c r="LDU2" s="11"/>
      <c r="LDV2" s="11"/>
      <c r="LDW2" s="11"/>
      <c r="LDX2" s="11"/>
      <c r="LDY2" s="11"/>
      <c r="LDZ2" s="11"/>
      <c r="LEA2" s="11"/>
      <c r="LEB2" s="11"/>
      <c r="LEC2" s="11"/>
      <c r="LED2" s="11"/>
      <c r="LEE2" s="11"/>
      <c r="LEF2" s="11"/>
      <c r="LEG2" s="11"/>
      <c r="LEH2" s="11"/>
      <c r="LEI2" s="11"/>
      <c r="LEJ2" s="11"/>
      <c r="LEK2" s="11"/>
      <c r="LEL2" s="11"/>
      <c r="LEM2" s="11"/>
      <c r="LEN2" s="11"/>
      <c r="LEO2" s="11"/>
      <c r="LEP2" s="11"/>
      <c r="LEQ2" s="11"/>
      <c r="LER2" s="11"/>
      <c r="LES2" s="11"/>
      <c r="LET2" s="11"/>
      <c r="LEU2" s="11"/>
      <c r="LEV2" s="11"/>
      <c r="LEW2" s="11"/>
      <c r="LEX2" s="11"/>
      <c r="LEY2" s="11"/>
      <c r="LEZ2" s="11"/>
      <c r="LFA2" s="11"/>
      <c r="LFB2" s="11"/>
      <c r="LFC2" s="11"/>
      <c r="LFD2" s="11"/>
      <c r="LFE2" s="11"/>
      <c r="LFF2" s="11"/>
      <c r="LFG2" s="11"/>
      <c r="LFH2" s="11"/>
      <c r="LFI2" s="11"/>
      <c r="LFJ2" s="11"/>
      <c r="LFK2" s="11"/>
      <c r="LFL2" s="11"/>
      <c r="LFM2" s="11"/>
      <c r="LFN2" s="11"/>
      <c r="LFO2" s="11"/>
      <c r="LFP2" s="11"/>
      <c r="LFQ2" s="11"/>
      <c r="LFR2" s="11"/>
      <c r="LFS2" s="11"/>
      <c r="LFT2" s="11"/>
      <c r="LFU2" s="11"/>
      <c r="LFV2" s="11"/>
      <c r="LFW2" s="11"/>
      <c r="LFX2" s="11"/>
      <c r="LFY2" s="11"/>
      <c r="LFZ2" s="11"/>
      <c r="LGA2" s="11"/>
      <c r="LGB2" s="11"/>
      <c r="LGC2" s="11"/>
      <c r="LGD2" s="11"/>
      <c r="LGE2" s="11"/>
      <c r="LGF2" s="11"/>
      <c r="LGG2" s="11"/>
      <c r="LGH2" s="11"/>
      <c r="LGI2" s="11"/>
      <c r="LGJ2" s="11"/>
      <c r="LGK2" s="11"/>
      <c r="LGL2" s="11"/>
      <c r="LGM2" s="11"/>
      <c r="LGN2" s="11"/>
      <c r="LGO2" s="11"/>
      <c r="LGP2" s="11"/>
      <c r="LGQ2" s="11"/>
      <c r="LGR2" s="11"/>
      <c r="LGS2" s="11"/>
      <c r="LGT2" s="11"/>
      <c r="LGU2" s="11"/>
      <c r="LGV2" s="11"/>
      <c r="LGW2" s="11"/>
      <c r="LGX2" s="11"/>
      <c r="LGY2" s="11"/>
      <c r="LGZ2" s="11"/>
      <c r="LHA2" s="11"/>
      <c r="LHB2" s="11"/>
      <c r="LHC2" s="11"/>
      <c r="LHD2" s="11"/>
      <c r="LHE2" s="11"/>
      <c r="LHF2" s="11"/>
      <c r="LHG2" s="11"/>
      <c r="LHH2" s="11"/>
      <c r="LHI2" s="11"/>
      <c r="LHJ2" s="11"/>
      <c r="LHK2" s="11"/>
      <c r="LHL2" s="11"/>
      <c r="LHM2" s="11"/>
      <c r="LHN2" s="11"/>
      <c r="LHO2" s="11"/>
      <c r="LHP2" s="11"/>
      <c r="LHQ2" s="11"/>
      <c r="LHR2" s="11"/>
      <c r="LHS2" s="11"/>
      <c r="LHT2" s="11"/>
      <c r="LHU2" s="11"/>
      <c r="LHV2" s="11"/>
      <c r="LHW2" s="11"/>
      <c r="LHX2" s="11"/>
      <c r="LHY2" s="11"/>
      <c r="LHZ2" s="11"/>
      <c r="LIA2" s="11"/>
      <c r="LIB2" s="11"/>
      <c r="LIC2" s="11"/>
      <c r="LID2" s="11"/>
      <c r="LIE2" s="11"/>
      <c r="LIF2" s="11"/>
      <c r="LIG2" s="11"/>
      <c r="LIH2" s="11"/>
      <c r="LII2" s="11"/>
      <c r="LIJ2" s="11"/>
      <c r="LIK2" s="11"/>
      <c r="LIL2" s="11"/>
      <c r="LIM2" s="11"/>
      <c r="LIN2" s="11"/>
      <c r="LIO2" s="11"/>
      <c r="LIP2" s="11"/>
      <c r="LIQ2" s="11"/>
      <c r="LIR2" s="11"/>
      <c r="LIS2" s="11"/>
      <c r="LIT2" s="11"/>
      <c r="LIU2" s="11"/>
      <c r="LIV2" s="11"/>
      <c r="LIW2" s="11"/>
      <c r="LIX2" s="11"/>
      <c r="LIY2" s="11"/>
      <c r="LIZ2" s="11"/>
      <c r="LJA2" s="11"/>
      <c r="LJB2" s="11"/>
      <c r="LJC2" s="11"/>
      <c r="LJD2" s="11"/>
      <c r="LJE2" s="11"/>
      <c r="LJF2" s="11"/>
      <c r="LJG2" s="11"/>
      <c r="LJH2" s="11"/>
      <c r="LJI2" s="11"/>
      <c r="LJJ2" s="11"/>
      <c r="LJK2" s="11"/>
      <c r="LJL2" s="11"/>
      <c r="LJM2" s="11"/>
      <c r="LJN2" s="11"/>
      <c r="LJO2" s="11"/>
      <c r="LJP2" s="11"/>
      <c r="LJQ2" s="11"/>
      <c r="LJR2" s="11"/>
      <c r="LJS2" s="11"/>
      <c r="LJT2" s="11"/>
      <c r="LJU2" s="11"/>
      <c r="LJV2" s="11"/>
      <c r="LJW2" s="11"/>
      <c r="LJX2" s="11"/>
      <c r="LJY2" s="11"/>
      <c r="LJZ2" s="11"/>
      <c r="LKA2" s="11"/>
      <c r="LKB2" s="11"/>
      <c r="LKC2" s="11"/>
      <c r="LKD2" s="11"/>
      <c r="LKE2" s="11"/>
      <c r="LKF2" s="11"/>
      <c r="LKG2" s="11"/>
      <c r="LKH2" s="11"/>
      <c r="LKI2" s="11"/>
      <c r="LKJ2" s="11"/>
      <c r="LKK2" s="11"/>
      <c r="LKL2" s="11"/>
      <c r="LKM2" s="11"/>
      <c r="LKN2" s="11"/>
      <c r="LKO2" s="11"/>
      <c r="LKP2" s="11"/>
      <c r="LKQ2" s="11"/>
      <c r="LKR2" s="11"/>
      <c r="LKS2" s="11"/>
      <c r="LKT2" s="11"/>
      <c r="LKU2" s="11"/>
      <c r="LKV2" s="11"/>
      <c r="LKW2" s="11"/>
      <c r="LKX2" s="11"/>
      <c r="LKY2" s="11"/>
      <c r="LKZ2" s="11"/>
      <c r="LLA2" s="11"/>
      <c r="LLB2" s="11"/>
      <c r="LLC2" s="11"/>
      <c r="LLD2" s="11"/>
      <c r="LLE2" s="11"/>
      <c r="LLF2" s="11"/>
      <c r="LLG2" s="11"/>
      <c r="LLH2" s="11"/>
      <c r="LLI2" s="11"/>
      <c r="LLJ2" s="11"/>
      <c r="LLK2" s="11"/>
      <c r="LLL2" s="11"/>
      <c r="LLM2" s="11"/>
      <c r="LLN2" s="11"/>
      <c r="LLO2" s="11"/>
      <c r="LLP2" s="11"/>
      <c r="LLQ2" s="11"/>
      <c r="LLR2" s="11"/>
      <c r="LLS2" s="11"/>
      <c r="LLT2" s="11"/>
      <c r="LLU2" s="11"/>
      <c r="LLV2" s="11"/>
      <c r="LLW2" s="11"/>
      <c r="LLX2" s="11"/>
      <c r="LLY2" s="11"/>
      <c r="LLZ2" s="11"/>
      <c r="LMA2" s="11"/>
      <c r="LMB2" s="11"/>
      <c r="LMC2" s="11"/>
      <c r="LMD2" s="11"/>
      <c r="LME2" s="11"/>
      <c r="LMF2" s="11"/>
      <c r="LMG2" s="11"/>
      <c r="LMH2" s="11"/>
      <c r="LMI2" s="11"/>
      <c r="LMJ2" s="11"/>
      <c r="LMK2" s="11"/>
      <c r="LML2" s="11"/>
      <c r="LMM2" s="11"/>
      <c r="LMN2" s="11"/>
      <c r="LMO2" s="11"/>
      <c r="LMP2" s="11"/>
      <c r="LMQ2" s="11"/>
      <c r="LMR2" s="11"/>
      <c r="LMS2" s="11"/>
      <c r="LMT2" s="11"/>
      <c r="LMU2" s="11"/>
      <c r="LMV2" s="11"/>
      <c r="LMW2" s="11"/>
      <c r="LMX2" s="11"/>
      <c r="LMY2" s="11"/>
      <c r="LMZ2" s="11"/>
      <c r="LNA2" s="11"/>
      <c r="LNB2" s="11"/>
      <c r="LNC2" s="11"/>
      <c r="LND2" s="11"/>
      <c r="LNE2" s="11"/>
      <c r="LNF2" s="11"/>
      <c r="LNG2" s="11"/>
      <c r="LNH2" s="11"/>
      <c r="LNI2" s="11"/>
      <c r="LNJ2" s="11"/>
      <c r="LNK2" s="11"/>
      <c r="LNL2" s="11"/>
      <c r="LNM2" s="11"/>
      <c r="LNN2" s="11"/>
      <c r="LNO2" s="11"/>
      <c r="LNP2" s="11"/>
      <c r="LNQ2" s="11"/>
      <c r="LNR2" s="11"/>
      <c r="LNS2" s="11"/>
      <c r="LNT2" s="11"/>
      <c r="LNU2" s="11"/>
      <c r="LNV2" s="11"/>
      <c r="LNW2" s="11"/>
      <c r="LNX2" s="11"/>
      <c r="LNY2" s="11"/>
      <c r="LNZ2" s="11"/>
      <c r="LOA2" s="11"/>
      <c r="LOB2" s="11"/>
      <c r="LOC2" s="11"/>
      <c r="LOD2" s="11"/>
      <c r="LOE2" s="11"/>
      <c r="LOF2" s="11"/>
      <c r="LOG2" s="11"/>
      <c r="LOH2" s="11"/>
      <c r="LOI2" s="11"/>
      <c r="LOJ2" s="11"/>
      <c r="LOK2" s="11"/>
      <c r="LOL2" s="11"/>
      <c r="LOM2" s="11"/>
      <c r="LON2" s="11"/>
      <c r="LOO2" s="11"/>
      <c r="LOP2" s="11"/>
      <c r="LOQ2" s="11"/>
      <c r="LOR2" s="11"/>
      <c r="LOS2" s="11"/>
      <c r="LOT2" s="11"/>
      <c r="LOU2" s="11"/>
      <c r="LOV2" s="11"/>
      <c r="LOW2" s="11"/>
      <c r="LOX2" s="11"/>
      <c r="LOY2" s="11"/>
      <c r="LOZ2" s="11"/>
      <c r="LPA2" s="11"/>
      <c r="LPB2" s="11"/>
      <c r="LPC2" s="11"/>
      <c r="LPD2" s="11"/>
      <c r="LPE2" s="11"/>
      <c r="LPF2" s="11"/>
      <c r="LPG2" s="11"/>
      <c r="LPH2" s="11"/>
      <c r="LPI2" s="11"/>
      <c r="LPJ2" s="11"/>
      <c r="LPK2" s="11"/>
      <c r="LPL2" s="11"/>
      <c r="LPM2" s="11"/>
      <c r="LPN2" s="11"/>
      <c r="LPO2" s="11"/>
      <c r="LPP2" s="11"/>
      <c r="LPQ2" s="11"/>
      <c r="LPR2" s="11"/>
      <c r="LPS2" s="11"/>
      <c r="LPT2" s="11"/>
      <c r="LPU2" s="11"/>
      <c r="LPV2" s="11"/>
      <c r="LPW2" s="11"/>
      <c r="LPX2" s="11"/>
      <c r="LPY2" s="11"/>
      <c r="LPZ2" s="11"/>
      <c r="LQA2" s="11"/>
      <c r="LQB2" s="11"/>
      <c r="LQC2" s="11"/>
      <c r="LQD2" s="11"/>
      <c r="LQE2" s="11"/>
      <c r="LQF2" s="11"/>
      <c r="LQG2" s="11"/>
      <c r="LQH2" s="11"/>
      <c r="LQI2" s="11"/>
      <c r="LQJ2" s="11"/>
      <c r="LQK2" s="11"/>
      <c r="LQL2" s="11"/>
      <c r="LQM2" s="11"/>
      <c r="LQN2" s="11"/>
      <c r="LQO2" s="11"/>
      <c r="LQP2" s="11"/>
      <c r="LQQ2" s="11"/>
      <c r="LQR2" s="11"/>
      <c r="LQS2" s="11"/>
      <c r="LQT2" s="11"/>
      <c r="LQU2" s="11"/>
      <c r="LQV2" s="11"/>
      <c r="LQW2" s="11"/>
      <c r="LQX2" s="11"/>
      <c r="LQY2" s="11"/>
      <c r="LQZ2" s="11"/>
      <c r="LRA2" s="11"/>
      <c r="LRB2" s="11"/>
      <c r="LRC2" s="11"/>
      <c r="LRD2" s="11"/>
      <c r="LRE2" s="11"/>
      <c r="LRF2" s="11"/>
      <c r="LRG2" s="11"/>
      <c r="LRH2" s="11"/>
      <c r="LRI2" s="11"/>
      <c r="LRJ2" s="11"/>
      <c r="LRK2" s="11"/>
      <c r="LRL2" s="11"/>
      <c r="LRM2" s="11"/>
      <c r="LRN2" s="11"/>
      <c r="LRO2" s="11"/>
      <c r="LRP2" s="11"/>
      <c r="LRQ2" s="11"/>
      <c r="LRR2" s="11"/>
      <c r="LRS2" s="11"/>
      <c r="LRT2" s="11"/>
      <c r="LRU2" s="11"/>
      <c r="LRV2" s="11"/>
      <c r="LRW2" s="11"/>
      <c r="LRX2" s="11"/>
      <c r="LRY2" s="11"/>
      <c r="LRZ2" s="11"/>
      <c r="LSA2" s="11"/>
      <c r="LSB2" s="11"/>
      <c r="LSC2" s="11"/>
      <c r="LSD2" s="11"/>
      <c r="LSE2" s="11"/>
      <c r="LSF2" s="11"/>
      <c r="LSG2" s="11"/>
      <c r="LSH2" s="11"/>
      <c r="LSI2" s="11"/>
      <c r="LSJ2" s="11"/>
      <c r="LSK2" s="11"/>
      <c r="LSL2" s="11"/>
      <c r="LSM2" s="11"/>
      <c r="LSN2" s="11"/>
      <c r="LSO2" s="11"/>
      <c r="LSP2" s="11"/>
      <c r="LSQ2" s="11"/>
      <c r="LSR2" s="11"/>
      <c r="LSS2" s="11"/>
      <c r="LST2" s="11"/>
      <c r="LSU2" s="11"/>
      <c r="LSV2" s="11"/>
      <c r="LSW2" s="11"/>
      <c r="LSX2" s="11"/>
      <c r="LSY2" s="11"/>
      <c r="LSZ2" s="11"/>
      <c r="LTA2" s="11"/>
      <c r="LTB2" s="11"/>
      <c r="LTC2" s="11"/>
      <c r="LTD2" s="11"/>
      <c r="LTE2" s="11"/>
      <c r="LTF2" s="11"/>
      <c r="LTG2" s="11"/>
      <c r="LTH2" s="11"/>
      <c r="LTI2" s="11"/>
      <c r="LTJ2" s="11"/>
      <c r="LTK2" s="11"/>
      <c r="LTL2" s="11"/>
      <c r="LTM2" s="11"/>
      <c r="LTN2" s="11"/>
      <c r="LTO2" s="11"/>
      <c r="LTP2" s="11"/>
      <c r="LTQ2" s="11"/>
      <c r="LTR2" s="11"/>
      <c r="LTS2" s="11"/>
      <c r="LTT2" s="11"/>
      <c r="LTU2" s="11"/>
      <c r="LTV2" s="11"/>
      <c r="LTW2" s="11"/>
      <c r="LTX2" s="11"/>
      <c r="LTY2" s="11"/>
      <c r="LTZ2" s="11"/>
      <c r="LUA2" s="11"/>
      <c r="LUB2" s="11"/>
      <c r="LUC2" s="11"/>
      <c r="LUD2" s="11"/>
      <c r="LUE2" s="11"/>
      <c r="LUF2" s="11"/>
      <c r="LUG2" s="11"/>
      <c r="LUH2" s="11"/>
      <c r="LUI2" s="11"/>
      <c r="LUJ2" s="11"/>
      <c r="LUK2" s="11"/>
      <c r="LUL2" s="11"/>
      <c r="LUM2" s="11"/>
      <c r="LUN2" s="11"/>
      <c r="LUO2" s="11"/>
      <c r="LUP2" s="11"/>
      <c r="LUQ2" s="11"/>
      <c r="LUR2" s="11"/>
      <c r="LUS2" s="11"/>
      <c r="LUT2" s="11"/>
      <c r="LUU2" s="11"/>
      <c r="LUV2" s="11"/>
      <c r="LUW2" s="11"/>
      <c r="LUX2" s="11"/>
      <c r="LUY2" s="11"/>
      <c r="LUZ2" s="11"/>
      <c r="LVA2" s="11"/>
      <c r="LVB2" s="11"/>
      <c r="LVC2" s="11"/>
      <c r="LVD2" s="11"/>
      <c r="LVE2" s="11"/>
      <c r="LVF2" s="11"/>
      <c r="LVG2" s="11"/>
      <c r="LVH2" s="11"/>
      <c r="LVI2" s="11"/>
      <c r="LVJ2" s="11"/>
      <c r="LVK2" s="11"/>
      <c r="LVL2" s="11"/>
      <c r="LVM2" s="11"/>
      <c r="LVN2" s="11"/>
      <c r="LVO2" s="11"/>
      <c r="LVP2" s="11"/>
      <c r="LVQ2" s="11"/>
      <c r="LVR2" s="11"/>
      <c r="LVS2" s="11"/>
      <c r="LVT2" s="11"/>
      <c r="LVU2" s="11"/>
      <c r="LVV2" s="11"/>
      <c r="LVW2" s="11"/>
      <c r="LVX2" s="11"/>
      <c r="LVY2" s="11"/>
      <c r="LVZ2" s="11"/>
      <c r="LWA2" s="11"/>
      <c r="LWB2" s="11"/>
      <c r="LWC2" s="11"/>
      <c r="LWD2" s="11"/>
      <c r="LWE2" s="11"/>
      <c r="LWF2" s="11"/>
      <c r="LWG2" s="11"/>
      <c r="LWH2" s="11"/>
      <c r="LWI2" s="11"/>
      <c r="LWJ2" s="11"/>
      <c r="LWK2" s="11"/>
      <c r="LWL2" s="11"/>
      <c r="LWM2" s="11"/>
      <c r="LWN2" s="11"/>
      <c r="LWO2" s="11"/>
      <c r="LWP2" s="11"/>
      <c r="LWQ2" s="11"/>
      <c r="LWR2" s="11"/>
      <c r="LWS2" s="11"/>
      <c r="LWT2" s="11"/>
      <c r="LWU2" s="11"/>
      <c r="LWV2" s="11"/>
      <c r="LWW2" s="11"/>
      <c r="LWX2" s="11"/>
      <c r="LWY2" s="11"/>
      <c r="LWZ2" s="11"/>
      <c r="LXA2" s="11"/>
      <c r="LXB2" s="11"/>
      <c r="LXC2" s="11"/>
      <c r="LXD2" s="11"/>
      <c r="LXE2" s="11"/>
      <c r="LXF2" s="11"/>
      <c r="LXG2" s="11"/>
      <c r="LXH2" s="11"/>
      <c r="LXI2" s="11"/>
      <c r="LXJ2" s="11"/>
      <c r="LXK2" s="11"/>
      <c r="LXL2" s="11"/>
      <c r="LXM2" s="11"/>
      <c r="LXN2" s="11"/>
      <c r="LXO2" s="11"/>
      <c r="LXP2" s="11"/>
      <c r="LXQ2" s="11"/>
      <c r="LXR2" s="11"/>
      <c r="LXS2" s="11"/>
      <c r="LXT2" s="11"/>
      <c r="LXU2" s="11"/>
      <c r="LXV2" s="11"/>
      <c r="LXW2" s="11"/>
      <c r="LXX2" s="11"/>
      <c r="LXY2" s="11"/>
      <c r="LXZ2" s="11"/>
      <c r="LYA2" s="11"/>
      <c r="LYB2" s="11"/>
      <c r="LYC2" s="11"/>
      <c r="LYD2" s="11"/>
      <c r="LYE2" s="11"/>
      <c r="LYF2" s="11"/>
      <c r="LYG2" s="11"/>
      <c r="LYH2" s="11"/>
      <c r="LYI2" s="11"/>
      <c r="LYJ2" s="11"/>
      <c r="LYK2" s="11"/>
      <c r="LYL2" s="11"/>
      <c r="LYM2" s="11"/>
      <c r="LYN2" s="11"/>
      <c r="LYO2" s="11"/>
      <c r="LYP2" s="11"/>
      <c r="LYQ2" s="11"/>
      <c r="LYR2" s="11"/>
      <c r="LYS2" s="11"/>
      <c r="LYT2" s="11"/>
      <c r="LYU2" s="11"/>
      <c r="LYV2" s="11"/>
      <c r="LYW2" s="11"/>
      <c r="LYX2" s="11"/>
      <c r="LYY2" s="11"/>
      <c r="LYZ2" s="11"/>
      <c r="LZA2" s="11"/>
      <c r="LZB2" s="11"/>
      <c r="LZC2" s="11"/>
      <c r="LZD2" s="11"/>
      <c r="LZE2" s="11"/>
      <c r="LZF2" s="11"/>
      <c r="LZG2" s="11"/>
      <c r="LZH2" s="11"/>
      <c r="LZI2" s="11"/>
      <c r="LZJ2" s="11"/>
      <c r="LZK2" s="11"/>
      <c r="LZL2" s="11"/>
      <c r="LZM2" s="11"/>
      <c r="LZN2" s="11"/>
      <c r="LZO2" s="11"/>
      <c r="LZP2" s="11"/>
      <c r="LZQ2" s="11"/>
      <c r="LZR2" s="11"/>
      <c r="LZS2" s="11"/>
      <c r="LZT2" s="11"/>
      <c r="LZU2" s="11"/>
      <c r="LZV2" s="11"/>
      <c r="LZW2" s="11"/>
      <c r="LZX2" s="11"/>
      <c r="LZY2" s="11"/>
      <c r="LZZ2" s="11"/>
      <c r="MAA2" s="11"/>
      <c r="MAB2" s="11"/>
      <c r="MAC2" s="11"/>
      <c r="MAD2" s="11"/>
      <c r="MAE2" s="11"/>
      <c r="MAF2" s="11"/>
      <c r="MAG2" s="11"/>
      <c r="MAH2" s="11"/>
      <c r="MAI2" s="11"/>
      <c r="MAJ2" s="11"/>
      <c r="MAK2" s="11"/>
      <c r="MAL2" s="11"/>
      <c r="MAM2" s="11"/>
      <c r="MAN2" s="11"/>
      <c r="MAO2" s="11"/>
      <c r="MAP2" s="11"/>
      <c r="MAQ2" s="11"/>
      <c r="MAR2" s="11"/>
      <c r="MAS2" s="11"/>
      <c r="MAT2" s="11"/>
      <c r="MAU2" s="11"/>
      <c r="MAV2" s="11"/>
      <c r="MAW2" s="11"/>
      <c r="MAX2" s="11"/>
      <c r="MAY2" s="11"/>
      <c r="MAZ2" s="11"/>
      <c r="MBA2" s="11"/>
      <c r="MBB2" s="11"/>
      <c r="MBC2" s="11"/>
      <c r="MBD2" s="11"/>
      <c r="MBE2" s="11"/>
      <c r="MBF2" s="11"/>
      <c r="MBG2" s="11"/>
      <c r="MBH2" s="11"/>
      <c r="MBI2" s="11"/>
      <c r="MBJ2" s="11"/>
      <c r="MBK2" s="11"/>
      <c r="MBL2" s="11"/>
      <c r="MBM2" s="11"/>
      <c r="MBN2" s="11"/>
      <c r="MBO2" s="11"/>
      <c r="MBP2" s="11"/>
      <c r="MBQ2" s="11"/>
      <c r="MBR2" s="11"/>
      <c r="MBS2" s="11"/>
      <c r="MBT2" s="11"/>
      <c r="MBU2" s="11"/>
      <c r="MBV2" s="11"/>
      <c r="MBW2" s="11"/>
      <c r="MBX2" s="11"/>
      <c r="MBY2" s="11"/>
      <c r="MBZ2" s="11"/>
      <c r="MCA2" s="11"/>
      <c r="MCB2" s="11"/>
      <c r="MCC2" s="11"/>
      <c r="MCD2" s="11"/>
      <c r="MCE2" s="11"/>
      <c r="MCF2" s="11"/>
      <c r="MCG2" s="11"/>
      <c r="MCH2" s="11"/>
      <c r="MCI2" s="11"/>
      <c r="MCJ2" s="11"/>
      <c r="MCK2" s="11"/>
      <c r="MCL2" s="11"/>
      <c r="MCM2" s="11"/>
      <c r="MCN2" s="11"/>
      <c r="MCO2" s="11"/>
      <c r="MCP2" s="11"/>
      <c r="MCQ2" s="11"/>
      <c r="MCR2" s="11"/>
      <c r="MCS2" s="11"/>
      <c r="MCT2" s="11"/>
      <c r="MCU2" s="11"/>
      <c r="MCV2" s="11"/>
      <c r="MCW2" s="11"/>
      <c r="MCX2" s="11"/>
      <c r="MCY2" s="11"/>
      <c r="MCZ2" s="11"/>
      <c r="MDA2" s="11"/>
      <c r="MDB2" s="11"/>
      <c r="MDC2" s="11"/>
      <c r="MDD2" s="11"/>
      <c r="MDE2" s="11"/>
      <c r="MDF2" s="11"/>
      <c r="MDG2" s="11"/>
      <c r="MDH2" s="11"/>
      <c r="MDI2" s="11"/>
      <c r="MDJ2" s="11"/>
      <c r="MDK2" s="11"/>
      <c r="MDL2" s="11"/>
      <c r="MDM2" s="11"/>
      <c r="MDN2" s="11"/>
      <c r="MDO2" s="11"/>
      <c r="MDP2" s="11"/>
      <c r="MDQ2" s="11"/>
      <c r="MDR2" s="11"/>
      <c r="MDS2" s="11"/>
      <c r="MDT2" s="11"/>
      <c r="MDU2" s="11"/>
      <c r="MDV2" s="11"/>
      <c r="MDW2" s="11"/>
      <c r="MDX2" s="11"/>
      <c r="MDY2" s="11"/>
      <c r="MDZ2" s="11"/>
      <c r="MEA2" s="11"/>
      <c r="MEB2" s="11"/>
      <c r="MEC2" s="11"/>
      <c r="MED2" s="11"/>
      <c r="MEE2" s="11"/>
      <c r="MEF2" s="11"/>
      <c r="MEG2" s="11"/>
      <c r="MEH2" s="11"/>
      <c r="MEI2" s="11"/>
      <c r="MEJ2" s="11"/>
      <c r="MEK2" s="11"/>
      <c r="MEL2" s="11"/>
      <c r="MEM2" s="11"/>
      <c r="MEN2" s="11"/>
      <c r="MEO2" s="11"/>
      <c r="MEP2" s="11"/>
      <c r="MEQ2" s="11"/>
      <c r="MER2" s="11"/>
      <c r="MES2" s="11"/>
      <c r="MET2" s="11"/>
      <c r="MEU2" s="11"/>
      <c r="MEV2" s="11"/>
      <c r="MEW2" s="11"/>
      <c r="MEX2" s="11"/>
      <c r="MEY2" s="11"/>
      <c r="MEZ2" s="11"/>
      <c r="MFA2" s="11"/>
      <c r="MFB2" s="11"/>
      <c r="MFC2" s="11"/>
      <c r="MFD2" s="11"/>
      <c r="MFE2" s="11"/>
      <c r="MFF2" s="11"/>
      <c r="MFG2" s="11"/>
      <c r="MFH2" s="11"/>
      <c r="MFI2" s="11"/>
      <c r="MFJ2" s="11"/>
      <c r="MFK2" s="11"/>
      <c r="MFL2" s="11"/>
      <c r="MFM2" s="11"/>
      <c r="MFN2" s="11"/>
      <c r="MFO2" s="11"/>
      <c r="MFP2" s="11"/>
      <c r="MFQ2" s="11"/>
      <c r="MFR2" s="11"/>
      <c r="MFS2" s="11"/>
      <c r="MFT2" s="11"/>
      <c r="MFU2" s="11"/>
      <c r="MFV2" s="11"/>
      <c r="MFW2" s="11"/>
      <c r="MFX2" s="11"/>
      <c r="MFY2" s="11"/>
      <c r="MFZ2" s="11"/>
      <c r="MGA2" s="11"/>
      <c r="MGB2" s="11"/>
      <c r="MGC2" s="11"/>
      <c r="MGD2" s="11"/>
      <c r="MGE2" s="11"/>
      <c r="MGF2" s="11"/>
      <c r="MGG2" s="11"/>
      <c r="MGH2" s="11"/>
      <c r="MGI2" s="11"/>
      <c r="MGJ2" s="11"/>
      <c r="MGK2" s="11"/>
      <c r="MGL2" s="11"/>
      <c r="MGM2" s="11"/>
      <c r="MGN2" s="11"/>
      <c r="MGO2" s="11"/>
      <c r="MGP2" s="11"/>
      <c r="MGQ2" s="11"/>
      <c r="MGR2" s="11"/>
      <c r="MGS2" s="11"/>
      <c r="MGT2" s="11"/>
      <c r="MGU2" s="11"/>
      <c r="MGV2" s="11"/>
      <c r="MGW2" s="11"/>
      <c r="MGX2" s="11"/>
      <c r="MGY2" s="11"/>
      <c r="MGZ2" s="11"/>
      <c r="MHA2" s="11"/>
      <c r="MHB2" s="11"/>
      <c r="MHC2" s="11"/>
      <c r="MHD2" s="11"/>
      <c r="MHE2" s="11"/>
      <c r="MHF2" s="11"/>
      <c r="MHG2" s="11"/>
      <c r="MHH2" s="11"/>
      <c r="MHI2" s="11"/>
      <c r="MHJ2" s="11"/>
      <c r="MHK2" s="11"/>
      <c r="MHL2" s="11"/>
      <c r="MHM2" s="11"/>
      <c r="MHN2" s="11"/>
      <c r="MHO2" s="11"/>
      <c r="MHP2" s="11"/>
      <c r="MHQ2" s="11"/>
      <c r="MHR2" s="11"/>
      <c r="MHS2" s="11"/>
      <c r="MHT2" s="11"/>
      <c r="MHU2" s="11"/>
      <c r="MHV2" s="11"/>
      <c r="MHW2" s="11"/>
      <c r="MHX2" s="11"/>
      <c r="MHY2" s="11"/>
      <c r="MHZ2" s="11"/>
      <c r="MIA2" s="11"/>
      <c r="MIB2" s="11"/>
      <c r="MIC2" s="11"/>
      <c r="MID2" s="11"/>
      <c r="MIE2" s="11"/>
      <c r="MIF2" s="11"/>
      <c r="MIG2" s="11"/>
      <c r="MIH2" s="11"/>
      <c r="MII2" s="11"/>
      <c r="MIJ2" s="11"/>
      <c r="MIK2" s="11"/>
      <c r="MIL2" s="11"/>
      <c r="MIM2" s="11"/>
      <c r="MIN2" s="11"/>
      <c r="MIO2" s="11"/>
      <c r="MIP2" s="11"/>
      <c r="MIQ2" s="11"/>
      <c r="MIR2" s="11"/>
      <c r="MIS2" s="11"/>
      <c r="MIT2" s="11"/>
      <c r="MIU2" s="11"/>
      <c r="MIV2" s="11"/>
      <c r="MIW2" s="11"/>
      <c r="MIX2" s="11"/>
      <c r="MIY2" s="11"/>
      <c r="MIZ2" s="11"/>
      <c r="MJA2" s="11"/>
      <c r="MJB2" s="11"/>
      <c r="MJC2" s="11"/>
      <c r="MJD2" s="11"/>
      <c r="MJE2" s="11"/>
      <c r="MJF2" s="11"/>
      <c r="MJG2" s="11"/>
      <c r="MJH2" s="11"/>
      <c r="MJI2" s="11"/>
      <c r="MJJ2" s="11"/>
      <c r="MJK2" s="11"/>
      <c r="MJL2" s="11"/>
      <c r="MJM2" s="11"/>
      <c r="MJN2" s="11"/>
      <c r="MJO2" s="11"/>
      <c r="MJP2" s="11"/>
      <c r="MJQ2" s="11"/>
      <c r="MJR2" s="11"/>
      <c r="MJS2" s="11"/>
      <c r="MJT2" s="11"/>
      <c r="MJU2" s="11"/>
      <c r="MJV2" s="11"/>
      <c r="MJW2" s="11"/>
      <c r="MJX2" s="11"/>
      <c r="MJY2" s="11"/>
      <c r="MJZ2" s="11"/>
      <c r="MKA2" s="11"/>
      <c r="MKB2" s="11"/>
      <c r="MKC2" s="11"/>
      <c r="MKD2" s="11"/>
      <c r="MKE2" s="11"/>
      <c r="MKF2" s="11"/>
      <c r="MKG2" s="11"/>
      <c r="MKH2" s="11"/>
      <c r="MKI2" s="11"/>
      <c r="MKJ2" s="11"/>
      <c r="MKK2" s="11"/>
      <c r="MKL2" s="11"/>
      <c r="MKM2" s="11"/>
      <c r="MKN2" s="11"/>
      <c r="MKO2" s="11"/>
      <c r="MKP2" s="11"/>
      <c r="MKQ2" s="11"/>
      <c r="MKR2" s="11"/>
      <c r="MKS2" s="11"/>
      <c r="MKT2" s="11"/>
      <c r="MKU2" s="11"/>
      <c r="MKV2" s="11"/>
      <c r="MKW2" s="11"/>
      <c r="MKX2" s="11"/>
      <c r="MKY2" s="11"/>
      <c r="MKZ2" s="11"/>
      <c r="MLA2" s="11"/>
      <c r="MLB2" s="11"/>
      <c r="MLC2" s="11"/>
      <c r="MLD2" s="11"/>
      <c r="MLE2" s="11"/>
      <c r="MLF2" s="11"/>
      <c r="MLG2" s="11"/>
      <c r="MLH2" s="11"/>
      <c r="MLI2" s="11"/>
      <c r="MLJ2" s="11"/>
      <c r="MLK2" s="11"/>
      <c r="MLL2" s="11"/>
      <c r="MLM2" s="11"/>
      <c r="MLN2" s="11"/>
      <c r="MLO2" s="11"/>
      <c r="MLP2" s="11"/>
      <c r="MLQ2" s="11"/>
      <c r="MLR2" s="11"/>
      <c r="MLS2" s="11"/>
      <c r="MLT2" s="11"/>
      <c r="MLU2" s="11"/>
      <c r="MLV2" s="11"/>
      <c r="MLW2" s="11"/>
      <c r="MLX2" s="11"/>
      <c r="MLY2" s="11"/>
      <c r="MLZ2" s="11"/>
      <c r="MMA2" s="11"/>
      <c r="MMB2" s="11"/>
      <c r="MMC2" s="11"/>
      <c r="MMD2" s="11"/>
      <c r="MME2" s="11"/>
      <c r="MMF2" s="11"/>
      <c r="MMG2" s="11"/>
      <c r="MMH2" s="11"/>
      <c r="MMI2" s="11"/>
      <c r="MMJ2" s="11"/>
      <c r="MMK2" s="11"/>
      <c r="MML2" s="11"/>
      <c r="MMM2" s="11"/>
      <c r="MMN2" s="11"/>
      <c r="MMO2" s="11"/>
      <c r="MMP2" s="11"/>
      <c r="MMQ2" s="11"/>
      <c r="MMR2" s="11"/>
      <c r="MMS2" s="11"/>
      <c r="MMT2" s="11"/>
      <c r="MMU2" s="11"/>
      <c r="MMV2" s="11"/>
      <c r="MMW2" s="11"/>
      <c r="MMX2" s="11"/>
      <c r="MMY2" s="11"/>
      <c r="MMZ2" s="11"/>
      <c r="MNA2" s="11"/>
      <c r="MNB2" s="11"/>
      <c r="MNC2" s="11"/>
      <c r="MND2" s="11"/>
      <c r="MNE2" s="11"/>
      <c r="MNF2" s="11"/>
      <c r="MNG2" s="11"/>
      <c r="MNH2" s="11"/>
      <c r="MNI2" s="11"/>
      <c r="MNJ2" s="11"/>
      <c r="MNK2" s="11"/>
      <c r="MNL2" s="11"/>
      <c r="MNM2" s="11"/>
      <c r="MNN2" s="11"/>
      <c r="MNO2" s="11"/>
      <c r="MNP2" s="11"/>
      <c r="MNQ2" s="11"/>
      <c r="MNR2" s="11"/>
      <c r="MNS2" s="11"/>
      <c r="MNT2" s="11"/>
      <c r="MNU2" s="11"/>
      <c r="MNV2" s="11"/>
      <c r="MNW2" s="11"/>
      <c r="MNX2" s="11"/>
      <c r="MNY2" s="11"/>
      <c r="MNZ2" s="11"/>
      <c r="MOA2" s="11"/>
      <c r="MOB2" s="11"/>
      <c r="MOC2" s="11"/>
      <c r="MOD2" s="11"/>
      <c r="MOE2" s="11"/>
      <c r="MOF2" s="11"/>
      <c r="MOG2" s="11"/>
      <c r="MOH2" s="11"/>
      <c r="MOI2" s="11"/>
      <c r="MOJ2" s="11"/>
      <c r="MOK2" s="11"/>
      <c r="MOL2" s="11"/>
      <c r="MOM2" s="11"/>
      <c r="MON2" s="11"/>
      <c r="MOO2" s="11"/>
      <c r="MOP2" s="11"/>
      <c r="MOQ2" s="11"/>
      <c r="MOR2" s="11"/>
      <c r="MOS2" s="11"/>
      <c r="MOT2" s="11"/>
      <c r="MOU2" s="11"/>
      <c r="MOV2" s="11"/>
      <c r="MOW2" s="11"/>
      <c r="MOX2" s="11"/>
      <c r="MOY2" s="11"/>
      <c r="MOZ2" s="11"/>
      <c r="MPA2" s="11"/>
      <c r="MPB2" s="11"/>
      <c r="MPC2" s="11"/>
      <c r="MPD2" s="11"/>
      <c r="MPE2" s="11"/>
      <c r="MPF2" s="11"/>
      <c r="MPG2" s="11"/>
      <c r="MPH2" s="11"/>
      <c r="MPI2" s="11"/>
      <c r="MPJ2" s="11"/>
      <c r="MPK2" s="11"/>
      <c r="MPL2" s="11"/>
      <c r="MPM2" s="11"/>
      <c r="MPN2" s="11"/>
      <c r="MPO2" s="11"/>
      <c r="MPP2" s="11"/>
      <c r="MPQ2" s="11"/>
      <c r="MPR2" s="11"/>
      <c r="MPS2" s="11"/>
      <c r="MPT2" s="11"/>
      <c r="MPU2" s="11"/>
      <c r="MPV2" s="11"/>
      <c r="MPW2" s="11"/>
      <c r="MPX2" s="11"/>
      <c r="MPY2" s="11"/>
      <c r="MPZ2" s="11"/>
      <c r="MQA2" s="11"/>
      <c r="MQB2" s="11"/>
      <c r="MQC2" s="11"/>
      <c r="MQD2" s="11"/>
      <c r="MQE2" s="11"/>
      <c r="MQF2" s="11"/>
      <c r="MQG2" s="11"/>
      <c r="MQH2" s="11"/>
      <c r="MQI2" s="11"/>
      <c r="MQJ2" s="11"/>
      <c r="MQK2" s="11"/>
      <c r="MQL2" s="11"/>
      <c r="MQM2" s="11"/>
      <c r="MQN2" s="11"/>
      <c r="MQO2" s="11"/>
      <c r="MQP2" s="11"/>
      <c r="MQQ2" s="11"/>
      <c r="MQR2" s="11"/>
      <c r="MQS2" s="11"/>
      <c r="MQT2" s="11"/>
      <c r="MQU2" s="11"/>
      <c r="MQV2" s="11"/>
      <c r="MQW2" s="11"/>
      <c r="MQX2" s="11"/>
      <c r="MQY2" s="11"/>
      <c r="MQZ2" s="11"/>
      <c r="MRA2" s="11"/>
      <c r="MRB2" s="11"/>
      <c r="MRC2" s="11"/>
      <c r="MRD2" s="11"/>
      <c r="MRE2" s="11"/>
      <c r="MRF2" s="11"/>
      <c r="MRG2" s="11"/>
      <c r="MRH2" s="11"/>
      <c r="MRI2" s="11"/>
      <c r="MRJ2" s="11"/>
      <c r="MRK2" s="11"/>
      <c r="MRL2" s="11"/>
      <c r="MRM2" s="11"/>
      <c r="MRN2" s="11"/>
      <c r="MRO2" s="11"/>
      <c r="MRP2" s="11"/>
      <c r="MRQ2" s="11"/>
      <c r="MRR2" s="11"/>
      <c r="MRS2" s="11"/>
      <c r="MRT2" s="11"/>
      <c r="MRU2" s="11"/>
      <c r="MRV2" s="11"/>
      <c r="MRW2" s="11"/>
      <c r="MRX2" s="11"/>
      <c r="MRY2" s="11"/>
      <c r="MRZ2" s="11"/>
      <c r="MSA2" s="11"/>
      <c r="MSB2" s="11"/>
      <c r="MSC2" s="11"/>
      <c r="MSD2" s="11"/>
      <c r="MSE2" s="11"/>
      <c r="MSF2" s="11"/>
      <c r="MSG2" s="11"/>
      <c r="MSH2" s="11"/>
      <c r="MSI2" s="11"/>
      <c r="MSJ2" s="11"/>
      <c r="MSK2" s="11"/>
      <c r="MSL2" s="11"/>
      <c r="MSM2" s="11"/>
      <c r="MSN2" s="11"/>
      <c r="MSO2" s="11"/>
      <c r="MSP2" s="11"/>
      <c r="MSQ2" s="11"/>
      <c r="MSR2" s="11"/>
      <c r="MSS2" s="11"/>
      <c r="MST2" s="11"/>
      <c r="MSU2" s="11"/>
      <c r="MSV2" s="11"/>
      <c r="MSW2" s="11"/>
      <c r="MSX2" s="11"/>
      <c r="MSY2" s="11"/>
      <c r="MSZ2" s="11"/>
      <c r="MTA2" s="11"/>
      <c r="MTB2" s="11"/>
      <c r="MTC2" s="11"/>
      <c r="MTD2" s="11"/>
      <c r="MTE2" s="11"/>
      <c r="MTF2" s="11"/>
      <c r="MTG2" s="11"/>
      <c r="MTH2" s="11"/>
      <c r="MTI2" s="11"/>
      <c r="MTJ2" s="11"/>
      <c r="MTK2" s="11"/>
      <c r="MTL2" s="11"/>
      <c r="MTM2" s="11"/>
      <c r="MTN2" s="11"/>
      <c r="MTO2" s="11"/>
      <c r="MTP2" s="11"/>
      <c r="MTQ2" s="11"/>
      <c r="MTR2" s="11"/>
      <c r="MTS2" s="11"/>
      <c r="MTT2" s="11"/>
      <c r="MTU2" s="11"/>
      <c r="MTV2" s="11"/>
      <c r="MTW2" s="11"/>
      <c r="MTX2" s="11"/>
      <c r="MTY2" s="11"/>
      <c r="MTZ2" s="11"/>
      <c r="MUA2" s="11"/>
      <c r="MUB2" s="11"/>
      <c r="MUC2" s="11"/>
      <c r="MUD2" s="11"/>
      <c r="MUE2" s="11"/>
      <c r="MUF2" s="11"/>
      <c r="MUG2" s="11"/>
      <c r="MUH2" s="11"/>
      <c r="MUI2" s="11"/>
      <c r="MUJ2" s="11"/>
      <c r="MUK2" s="11"/>
      <c r="MUL2" s="11"/>
      <c r="MUM2" s="11"/>
      <c r="MUN2" s="11"/>
      <c r="MUO2" s="11"/>
      <c r="MUP2" s="11"/>
      <c r="MUQ2" s="11"/>
      <c r="MUR2" s="11"/>
      <c r="MUS2" s="11"/>
      <c r="MUT2" s="11"/>
      <c r="MUU2" s="11"/>
      <c r="MUV2" s="11"/>
      <c r="MUW2" s="11"/>
      <c r="MUX2" s="11"/>
      <c r="MUY2" s="11"/>
      <c r="MUZ2" s="11"/>
      <c r="MVA2" s="11"/>
      <c r="MVB2" s="11"/>
      <c r="MVC2" s="11"/>
      <c r="MVD2" s="11"/>
      <c r="MVE2" s="11"/>
      <c r="MVF2" s="11"/>
      <c r="MVG2" s="11"/>
      <c r="MVH2" s="11"/>
      <c r="MVI2" s="11"/>
      <c r="MVJ2" s="11"/>
      <c r="MVK2" s="11"/>
      <c r="MVL2" s="11"/>
      <c r="MVM2" s="11"/>
      <c r="MVN2" s="11"/>
      <c r="MVO2" s="11"/>
      <c r="MVP2" s="11"/>
      <c r="MVQ2" s="11"/>
      <c r="MVR2" s="11"/>
      <c r="MVS2" s="11"/>
      <c r="MVT2" s="11"/>
      <c r="MVU2" s="11"/>
      <c r="MVV2" s="11"/>
      <c r="MVW2" s="11"/>
      <c r="MVX2" s="11"/>
      <c r="MVY2" s="11"/>
      <c r="MVZ2" s="11"/>
      <c r="MWA2" s="11"/>
      <c r="MWB2" s="11"/>
      <c r="MWC2" s="11"/>
      <c r="MWD2" s="11"/>
      <c r="MWE2" s="11"/>
      <c r="MWF2" s="11"/>
      <c r="MWG2" s="11"/>
      <c r="MWH2" s="11"/>
      <c r="MWI2" s="11"/>
      <c r="MWJ2" s="11"/>
      <c r="MWK2" s="11"/>
      <c r="MWL2" s="11"/>
      <c r="MWM2" s="11"/>
      <c r="MWN2" s="11"/>
      <c r="MWO2" s="11"/>
      <c r="MWP2" s="11"/>
      <c r="MWQ2" s="11"/>
      <c r="MWR2" s="11"/>
      <c r="MWS2" s="11"/>
      <c r="MWT2" s="11"/>
      <c r="MWU2" s="11"/>
      <c r="MWV2" s="11"/>
      <c r="MWW2" s="11"/>
      <c r="MWX2" s="11"/>
      <c r="MWY2" s="11"/>
      <c r="MWZ2" s="11"/>
      <c r="MXA2" s="11"/>
      <c r="MXB2" s="11"/>
      <c r="MXC2" s="11"/>
      <c r="MXD2" s="11"/>
      <c r="MXE2" s="11"/>
      <c r="MXF2" s="11"/>
      <c r="MXG2" s="11"/>
      <c r="MXH2" s="11"/>
      <c r="MXI2" s="11"/>
      <c r="MXJ2" s="11"/>
      <c r="MXK2" s="11"/>
      <c r="MXL2" s="11"/>
      <c r="MXM2" s="11"/>
      <c r="MXN2" s="11"/>
      <c r="MXO2" s="11"/>
      <c r="MXP2" s="11"/>
      <c r="MXQ2" s="11"/>
      <c r="MXR2" s="11"/>
      <c r="MXS2" s="11"/>
      <c r="MXT2" s="11"/>
      <c r="MXU2" s="11"/>
      <c r="MXV2" s="11"/>
      <c r="MXW2" s="11"/>
      <c r="MXX2" s="11"/>
      <c r="MXY2" s="11"/>
      <c r="MXZ2" s="11"/>
      <c r="MYA2" s="11"/>
      <c r="MYB2" s="11"/>
      <c r="MYC2" s="11"/>
      <c r="MYD2" s="11"/>
      <c r="MYE2" s="11"/>
      <c r="MYF2" s="11"/>
      <c r="MYG2" s="11"/>
      <c r="MYH2" s="11"/>
      <c r="MYI2" s="11"/>
      <c r="MYJ2" s="11"/>
      <c r="MYK2" s="11"/>
      <c r="MYL2" s="11"/>
      <c r="MYM2" s="11"/>
      <c r="MYN2" s="11"/>
      <c r="MYO2" s="11"/>
      <c r="MYP2" s="11"/>
      <c r="MYQ2" s="11"/>
      <c r="MYR2" s="11"/>
      <c r="MYS2" s="11"/>
      <c r="MYT2" s="11"/>
      <c r="MYU2" s="11"/>
      <c r="MYV2" s="11"/>
      <c r="MYW2" s="11"/>
      <c r="MYX2" s="11"/>
      <c r="MYY2" s="11"/>
      <c r="MYZ2" s="11"/>
      <c r="MZA2" s="11"/>
      <c r="MZB2" s="11"/>
      <c r="MZC2" s="11"/>
      <c r="MZD2" s="11"/>
      <c r="MZE2" s="11"/>
      <c r="MZF2" s="11"/>
      <c r="MZG2" s="11"/>
      <c r="MZH2" s="11"/>
      <c r="MZI2" s="11"/>
      <c r="MZJ2" s="11"/>
      <c r="MZK2" s="11"/>
      <c r="MZL2" s="11"/>
      <c r="MZM2" s="11"/>
      <c r="MZN2" s="11"/>
      <c r="MZO2" s="11"/>
      <c r="MZP2" s="11"/>
      <c r="MZQ2" s="11"/>
      <c r="MZR2" s="11"/>
      <c r="MZS2" s="11"/>
      <c r="MZT2" s="11"/>
      <c r="MZU2" s="11"/>
      <c r="MZV2" s="11"/>
      <c r="MZW2" s="11"/>
      <c r="MZX2" s="11"/>
      <c r="MZY2" s="11"/>
      <c r="MZZ2" s="11"/>
      <c r="NAA2" s="11"/>
      <c r="NAB2" s="11"/>
      <c r="NAC2" s="11"/>
      <c r="NAD2" s="11"/>
      <c r="NAE2" s="11"/>
      <c r="NAF2" s="11"/>
      <c r="NAG2" s="11"/>
      <c r="NAH2" s="11"/>
      <c r="NAI2" s="11"/>
      <c r="NAJ2" s="11"/>
      <c r="NAK2" s="11"/>
      <c r="NAL2" s="11"/>
      <c r="NAM2" s="11"/>
      <c r="NAN2" s="11"/>
      <c r="NAO2" s="11"/>
      <c r="NAP2" s="11"/>
      <c r="NAQ2" s="11"/>
      <c r="NAR2" s="11"/>
      <c r="NAS2" s="11"/>
      <c r="NAT2" s="11"/>
      <c r="NAU2" s="11"/>
      <c r="NAV2" s="11"/>
      <c r="NAW2" s="11"/>
      <c r="NAX2" s="11"/>
      <c r="NAY2" s="11"/>
      <c r="NAZ2" s="11"/>
      <c r="NBA2" s="11"/>
      <c r="NBB2" s="11"/>
      <c r="NBC2" s="11"/>
      <c r="NBD2" s="11"/>
      <c r="NBE2" s="11"/>
      <c r="NBF2" s="11"/>
      <c r="NBG2" s="11"/>
      <c r="NBH2" s="11"/>
      <c r="NBI2" s="11"/>
      <c r="NBJ2" s="11"/>
      <c r="NBK2" s="11"/>
      <c r="NBL2" s="11"/>
      <c r="NBM2" s="11"/>
      <c r="NBN2" s="11"/>
      <c r="NBO2" s="11"/>
      <c r="NBP2" s="11"/>
      <c r="NBQ2" s="11"/>
      <c r="NBR2" s="11"/>
      <c r="NBS2" s="11"/>
      <c r="NBT2" s="11"/>
      <c r="NBU2" s="11"/>
      <c r="NBV2" s="11"/>
      <c r="NBW2" s="11"/>
      <c r="NBX2" s="11"/>
      <c r="NBY2" s="11"/>
      <c r="NBZ2" s="11"/>
      <c r="NCA2" s="11"/>
      <c r="NCB2" s="11"/>
      <c r="NCC2" s="11"/>
      <c r="NCD2" s="11"/>
      <c r="NCE2" s="11"/>
      <c r="NCF2" s="11"/>
      <c r="NCG2" s="11"/>
      <c r="NCH2" s="11"/>
      <c r="NCI2" s="11"/>
      <c r="NCJ2" s="11"/>
      <c r="NCK2" s="11"/>
      <c r="NCL2" s="11"/>
      <c r="NCM2" s="11"/>
      <c r="NCN2" s="11"/>
      <c r="NCO2" s="11"/>
      <c r="NCP2" s="11"/>
      <c r="NCQ2" s="11"/>
      <c r="NCR2" s="11"/>
      <c r="NCS2" s="11"/>
      <c r="NCT2" s="11"/>
      <c r="NCU2" s="11"/>
      <c r="NCV2" s="11"/>
      <c r="NCW2" s="11"/>
      <c r="NCX2" s="11"/>
      <c r="NCY2" s="11"/>
      <c r="NCZ2" s="11"/>
      <c r="NDA2" s="11"/>
      <c r="NDB2" s="11"/>
      <c r="NDC2" s="11"/>
      <c r="NDD2" s="11"/>
      <c r="NDE2" s="11"/>
      <c r="NDF2" s="11"/>
      <c r="NDG2" s="11"/>
      <c r="NDH2" s="11"/>
      <c r="NDI2" s="11"/>
      <c r="NDJ2" s="11"/>
      <c r="NDK2" s="11"/>
      <c r="NDL2" s="11"/>
      <c r="NDM2" s="11"/>
      <c r="NDN2" s="11"/>
      <c r="NDO2" s="11"/>
      <c r="NDP2" s="11"/>
      <c r="NDQ2" s="11"/>
      <c r="NDR2" s="11"/>
      <c r="NDS2" s="11"/>
      <c r="NDT2" s="11"/>
      <c r="NDU2" s="11"/>
      <c r="NDV2" s="11"/>
      <c r="NDW2" s="11"/>
      <c r="NDX2" s="11"/>
      <c r="NDY2" s="11"/>
      <c r="NDZ2" s="11"/>
      <c r="NEA2" s="11"/>
      <c r="NEB2" s="11"/>
      <c r="NEC2" s="11"/>
      <c r="NED2" s="11"/>
      <c r="NEE2" s="11"/>
      <c r="NEF2" s="11"/>
      <c r="NEG2" s="11"/>
      <c r="NEH2" s="11"/>
      <c r="NEI2" s="11"/>
      <c r="NEJ2" s="11"/>
      <c r="NEK2" s="11"/>
      <c r="NEL2" s="11"/>
      <c r="NEM2" s="11"/>
      <c r="NEN2" s="11"/>
      <c r="NEO2" s="11"/>
      <c r="NEP2" s="11"/>
      <c r="NEQ2" s="11"/>
      <c r="NER2" s="11"/>
      <c r="NES2" s="11"/>
      <c r="NET2" s="11"/>
      <c r="NEU2" s="11"/>
      <c r="NEV2" s="11"/>
      <c r="NEW2" s="11"/>
      <c r="NEX2" s="11"/>
      <c r="NEY2" s="11"/>
      <c r="NEZ2" s="11"/>
      <c r="NFA2" s="11"/>
      <c r="NFB2" s="11"/>
      <c r="NFC2" s="11"/>
      <c r="NFD2" s="11"/>
      <c r="NFE2" s="11"/>
      <c r="NFF2" s="11"/>
      <c r="NFG2" s="11"/>
      <c r="NFH2" s="11"/>
      <c r="NFI2" s="11"/>
      <c r="NFJ2" s="11"/>
      <c r="NFK2" s="11"/>
      <c r="NFL2" s="11"/>
      <c r="NFM2" s="11"/>
      <c r="NFN2" s="11"/>
      <c r="NFO2" s="11"/>
      <c r="NFP2" s="11"/>
      <c r="NFQ2" s="11"/>
      <c r="NFR2" s="11"/>
      <c r="NFS2" s="11"/>
      <c r="NFT2" s="11"/>
      <c r="NFU2" s="11"/>
      <c r="NFV2" s="11"/>
      <c r="NFW2" s="11"/>
      <c r="NFX2" s="11"/>
      <c r="NFY2" s="11"/>
      <c r="NFZ2" s="11"/>
      <c r="NGA2" s="11"/>
      <c r="NGB2" s="11"/>
      <c r="NGC2" s="11"/>
      <c r="NGD2" s="11"/>
      <c r="NGE2" s="11"/>
      <c r="NGF2" s="11"/>
      <c r="NGG2" s="11"/>
      <c r="NGH2" s="11"/>
      <c r="NGI2" s="11"/>
      <c r="NGJ2" s="11"/>
      <c r="NGK2" s="11"/>
      <c r="NGL2" s="11"/>
      <c r="NGM2" s="11"/>
      <c r="NGN2" s="11"/>
      <c r="NGO2" s="11"/>
      <c r="NGP2" s="11"/>
      <c r="NGQ2" s="11"/>
      <c r="NGR2" s="11"/>
      <c r="NGS2" s="11"/>
      <c r="NGT2" s="11"/>
      <c r="NGU2" s="11"/>
      <c r="NGV2" s="11"/>
      <c r="NGW2" s="11"/>
      <c r="NGX2" s="11"/>
      <c r="NGY2" s="11"/>
      <c r="NGZ2" s="11"/>
      <c r="NHA2" s="11"/>
      <c r="NHB2" s="11"/>
      <c r="NHC2" s="11"/>
      <c r="NHD2" s="11"/>
      <c r="NHE2" s="11"/>
      <c r="NHF2" s="11"/>
      <c r="NHG2" s="11"/>
      <c r="NHH2" s="11"/>
      <c r="NHI2" s="11"/>
      <c r="NHJ2" s="11"/>
      <c r="NHK2" s="11"/>
      <c r="NHL2" s="11"/>
      <c r="NHM2" s="11"/>
      <c r="NHN2" s="11"/>
      <c r="NHO2" s="11"/>
      <c r="NHP2" s="11"/>
      <c r="NHQ2" s="11"/>
      <c r="NHR2" s="11"/>
      <c r="NHS2" s="11"/>
      <c r="NHT2" s="11"/>
      <c r="NHU2" s="11"/>
      <c r="NHV2" s="11"/>
      <c r="NHW2" s="11"/>
      <c r="NHX2" s="11"/>
      <c r="NHY2" s="11"/>
      <c r="NHZ2" s="11"/>
      <c r="NIA2" s="11"/>
      <c r="NIB2" s="11"/>
      <c r="NIC2" s="11"/>
      <c r="NID2" s="11"/>
      <c r="NIE2" s="11"/>
      <c r="NIF2" s="11"/>
      <c r="NIG2" s="11"/>
      <c r="NIH2" s="11"/>
      <c r="NII2" s="11"/>
      <c r="NIJ2" s="11"/>
      <c r="NIK2" s="11"/>
      <c r="NIL2" s="11"/>
      <c r="NIM2" s="11"/>
      <c r="NIN2" s="11"/>
      <c r="NIO2" s="11"/>
      <c r="NIP2" s="11"/>
      <c r="NIQ2" s="11"/>
      <c r="NIR2" s="11"/>
      <c r="NIS2" s="11"/>
      <c r="NIT2" s="11"/>
      <c r="NIU2" s="11"/>
      <c r="NIV2" s="11"/>
      <c r="NIW2" s="11"/>
      <c r="NIX2" s="11"/>
      <c r="NIY2" s="11"/>
      <c r="NIZ2" s="11"/>
      <c r="NJA2" s="11"/>
      <c r="NJB2" s="11"/>
      <c r="NJC2" s="11"/>
      <c r="NJD2" s="11"/>
      <c r="NJE2" s="11"/>
      <c r="NJF2" s="11"/>
      <c r="NJG2" s="11"/>
      <c r="NJH2" s="11"/>
      <c r="NJI2" s="11"/>
      <c r="NJJ2" s="11"/>
      <c r="NJK2" s="11"/>
      <c r="NJL2" s="11"/>
      <c r="NJM2" s="11"/>
      <c r="NJN2" s="11"/>
      <c r="NJO2" s="11"/>
      <c r="NJP2" s="11"/>
      <c r="NJQ2" s="11"/>
      <c r="NJR2" s="11"/>
      <c r="NJS2" s="11"/>
      <c r="NJT2" s="11"/>
      <c r="NJU2" s="11"/>
      <c r="NJV2" s="11"/>
      <c r="NJW2" s="11"/>
      <c r="NJX2" s="11"/>
      <c r="NJY2" s="11"/>
      <c r="NJZ2" s="11"/>
      <c r="NKA2" s="11"/>
      <c r="NKB2" s="11"/>
      <c r="NKC2" s="11"/>
      <c r="NKD2" s="11"/>
      <c r="NKE2" s="11"/>
      <c r="NKF2" s="11"/>
      <c r="NKG2" s="11"/>
      <c r="NKH2" s="11"/>
      <c r="NKI2" s="11"/>
      <c r="NKJ2" s="11"/>
      <c r="NKK2" s="11"/>
      <c r="NKL2" s="11"/>
      <c r="NKM2" s="11"/>
      <c r="NKN2" s="11"/>
      <c r="NKO2" s="11"/>
      <c r="NKP2" s="11"/>
      <c r="NKQ2" s="11"/>
      <c r="NKR2" s="11"/>
      <c r="NKS2" s="11"/>
      <c r="NKT2" s="11"/>
      <c r="NKU2" s="11"/>
      <c r="NKV2" s="11"/>
      <c r="NKW2" s="11"/>
      <c r="NKX2" s="11"/>
      <c r="NKY2" s="11"/>
      <c r="NKZ2" s="11"/>
      <c r="NLA2" s="11"/>
      <c r="NLB2" s="11"/>
      <c r="NLC2" s="11"/>
      <c r="NLD2" s="11"/>
      <c r="NLE2" s="11"/>
      <c r="NLF2" s="11"/>
      <c r="NLG2" s="11"/>
      <c r="NLH2" s="11"/>
      <c r="NLI2" s="11"/>
      <c r="NLJ2" s="11"/>
      <c r="NLK2" s="11"/>
      <c r="NLL2" s="11"/>
      <c r="NLM2" s="11"/>
      <c r="NLN2" s="11"/>
      <c r="NLO2" s="11"/>
      <c r="NLP2" s="11"/>
      <c r="NLQ2" s="11"/>
      <c r="NLR2" s="11"/>
      <c r="NLS2" s="11"/>
      <c r="NLT2" s="11"/>
      <c r="NLU2" s="11"/>
      <c r="NLV2" s="11"/>
      <c r="NLW2" s="11"/>
      <c r="NLX2" s="11"/>
      <c r="NLY2" s="11"/>
      <c r="NLZ2" s="11"/>
      <c r="NMA2" s="11"/>
      <c r="NMB2" s="11"/>
      <c r="NMC2" s="11"/>
      <c r="NMD2" s="11"/>
      <c r="NME2" s="11"/>
      <c r="NMF2" s="11"/>
      <c r="NMG2" s="11"/>
      <c r="NMH2" s="11"/>
      <c r="NMI2" s="11"/>
      <c r="NMJ2" s="11"/>
      <c r="NMK2" s="11"/>
      <c r="NML2" s="11"/>
      <c r="NMM2" s="11"/>
      <c r="NMN2" s="11"/>
      <c r="NMO2" s="11"/>
      <c r="NMP2" s="11"/>
      <c r="NMQ2" s="11"/>
      <c r="NMR2" s="11"/>
      <c r="NMS2" s="11"/>
      <c r="NMT2" s="11"/>
      <c r="NMU2" s="11"/>
      <c r="NMV2" s="11"/>
      <c r="NMW2" s="11"/>
      <c r="NMX2" s="11"/>
      <c r="NMY2" s="11"/>
      <c r="NMZ2" s="11"/>
      <c r="NNA2" s="11"/>
      <c r="NNB2" s="11"/>
      <c r="NNC2" s="11"/>
      <c r="NND2" s="11"/>
      <c r="NNE2" s="11"/>
      <c r="NNF2" s="11"/>
      <c r="NNG2" s="11"/>
      <c r="NNH2" s="11"/>
      <c r="NNI2" s="11"/>
      <c r="NNJ2" s="11"/>
      <c r="NNK2" s="11"/>
      <c r="NNL2" s="11"/>
      <c r="NNM2" s="11"/>
      <c r="NNN2" s="11"/>
      <c r="NNO2" s="11"/>
      <c r="NNP2" s="11"/>
      <c r="NNQ2" s="11"/>
      <c r="NNR2" s="11"/>
      <c r="NNS2" s="11"/>
      <c r="NNT2" s="11"/>
      <c r="NNU2" s="11"/>
      <c r="NNV2" s="11"/>
      <c r="NNW2" s="11"/>
      <c r="NNX2" s="11"/>
      <c r="NNY2" s="11"/>
      <c r="NNZ2" s="11"/>
      <c r="NOA2" s="11"/>
      <c r="NOB2" s="11"/>
      <c r="NOC2" s="11"/>
      <c r="NOD2" s="11"/>
      <c r="NOE2" s="11"/>
      <c r="NOF2" s="11"/>
      <c r="NOG2" s="11"/>
      <c r="NOH2" s="11"/>
      <c r="NOI2" s="11"/>
      <c r="NOJ2" s="11"/>
      <c r="NOK2" s="11"/>
      <c r="NOL2" s="11"/>
      <c r="NOM2" s="11"/>
      <c r="NON2" s="11"/>
      <c r="NOO2" s="11"/>
      <c r="NOP2" s="11"/>
      <c r="NOQ2" s="11"/>
      <c r="NOR2" s="11"/>
      <c r="NOS2" s="11"/>
      <c r="NOT2" s="11"/>
      <c r="NOU2" s="11"/>
      <c r="NOV2" s="11"/>
      <c r="NOW2" s="11"/>
      <c r="NOX2" s="11"/>
      <c r="NOY2" s="11"/>
      <c r="NOZ2" s="11"/>
      <c r="NPA2" s="11"/>
      <c r="NPB2" s="11"/>
      <c r="NPC2" s="11"/>
      <c r="NPD2" s="11"/>
      <c r="NPE2" s="11"/>
      <c r="NPF2" s="11"/>
      <c r="NPG2" s="11"/>
      <c r="NPH2" s="11"/>
      <c r="NPI2" s="11"/>
      <c r="NPJ2" s="11"/>
      <c r="NPK2" s="11"/>
      <c r="NPL2" s="11"/>
      <c r="NPM2" s="11"/>
      <c r="NPN2" s="11"/>
      <c r="NPO2" s="11"/>
      <c r="NPP2" s="11"/>
      <c r="NPQ2" s="11"/>
      <c r="NPR2" s="11"/>
      <c r="NPS2" s="11"/>
      <c r="NPT2" s="11"/>
      <c r="NPU2" s="11"/>
      <c r="NPV2" s="11"/>
      <c r="NPW2" s="11"/>
      <c r="NPX2" s="11"/>
      <c r="NPY2" s="11"/>
      <c r="NPZ2" s="11"/>
      <c r="NQA2" s="11"/>
      <c r="NQB2" s="11"/>
      <c r="NQC2" s="11"/>
      <c r="NQD2" s="11"/>
      <c r="NQE2" s="11"/>
      <c r="NQF2" s="11"/>
      <c r="NQG2" s="11"/>
      <c r="NQH2" s="11"/>
      <c r="NQI2" s="11"/>
      <c r="NQJ2" s="11"/>
      <c r="NQK2" s="11"/>
      <c r="NQL2" s="11"/>
      <c r="NQM2" s="11"/>
      <c r="NQN2" s="11"/>
      <c r="NQO2" s="11"/>
      <c r="NQP2" s="11"/>
      <c r="NQQ2" s="11"/>
      <c r="NQR2" s="11"/>
      <c r="NQS2" s="11"/>
      <c r="NQT2" s="11"/>
      <c r="NQU2" s="11"/>
      <c r="NQV2" s="11"/>
      <c r="NQW2" s="11"/>
      <c r="NQX2" s="11"/>
      <c r="NQY2" s="11"/>
      <c r="NQZ2" s="11"/>
      <c r="NRA2" s="11"/>
      <c r="NRB2" s="11"/>
      <c r="NRC2" s="11"/>
      <c r="NRD2" s="11"/>
      <c r="NRE2" s="11"/>
      <c r="NRF2" s="11"/>
      <c r="NRG2" s="11"/>
      <c r="NRH2" s="11"/>
      <c r="NRI2" s="11"/>
      <c r="NRJ2" s="11"/>
      <c r="NRK2" s="11"/>
      <c r="NRL2" s="11"/>
      <c r="NRM2" s="11"/>
      <c r="NRN2" s="11"/>
      <c r="NRO2" s="11"/>
      <c r="NRP2" s="11"/>
      <c r="NRQ2" s="11"/>
      <c r="NRR2" s="11"/>
      <c r="NRS2" s="11"/>
      <c r="NRT2" s="11"/>
      <c r="NRU2" s="11"/>
      <c r="NRV2" s="11"/>
      <c r="NRW2" s="11"/>
      <c r="NRX2" s="11"/>
      <c r="NRY2" s="11"/>
      <c r="NRZ2" s="11"/>
      <c r="NSA2" s="11"/>
      <c r="NSB2" s="11"/>
      <c r="NSC2" s="11"/>
      <c r="NSD2" s="11"/>
      <c r="NSE2" s="11"/>
      <c r="NSF2" s="11"/>
      <c r="NSG2" s="11"/>
      <c r="NSH2" s="11"/>
      <c r="NSI2" s="11"/>
      <c r="NSJ2" s="11"/>
      <c r="NSK2" s="11"/>
      <c r="NSL2" s="11"/>
      <c r="NSM2" s="11"/>
      <c r="NSN2" s="11"/>
      <c r="NSO2" s="11"/>
      <c r="NSP2" s="11"/>
      <c r="NSQ2" s="11"/>
      <c r="NSR2" s="11"/>
      <c r="NSS2" s="11"/>
      <c r="NST2" s="11"/>
      <c r="NSU2" s="11"/>
      <c r="NSV2" s="11"/>
      <c r="NSW2" s="11"/>
      <c r="NSX2" s="11"/>
      <c r="NSY2" s="11"/>
      <c r="NSZ2" s="11"/>
      <c r="NTA2" s="11"/>
      <c r="NTB2" s="11"/>
      <c r="NTC2" s="11"/>
      <c r="NTD2" s="11"/>
      <c r="NTE2" s="11"/>
      <c r="NTF2" s="11"/>
      <c r="NTG2" s="11"/>
      <c r="NTH2" s="11"/>
      <c r="NTI2" s="11"/>
      <c r="NTJ2" s="11"/>
      <c r="NTK2" s="11"/>
      <c r="NTL2" s="11"/>
      <c r="NTM2" s="11"/>
      <c r="NTN2" s="11"/>
      <c r="NTO2" s="11"/>
      <c r="NTP2" s="11"/>
      <c r="NTQ2" s="11"/>
      <c r="NTR2" s="11"/>
      <c r="NTS2" s="11"/>
      <c r="NTT2" s="11"/>
      <c r="NTU2" s="11"/>
      <c r="NTV2" s="11"/>
      <c r="NTW2" s="11"/>
      <c r="NTX2" s="11"/>
      <c r="NTY2" s="11"/>
      <c r="NTZ2" s="11"/>
      <c r="NUA2" s="11"/>
      <c r="NUB2" s="11"/>
      <c r="NUC2" s="11"/>
      <c r="NUD2" s="11"/>
      <c r="NUE2" s="11"/>
      <c r="NUF2" s="11"/>
      <c r="NUG2" s="11"/>
      <c r="NUH2" s="11"/>
      <c r="NUI2" s="11"/>
      <c r="NUJ2" s="11"/>
      <c r="NUK2" s="11"/>
      <c r="NUL2" s="11"/>
      <c r="NUM2" s="11"/>
      <c r="NUN2" s="11"/>
      <c r="NUO2" s="11"/>
      <c r="NUP2" s="11"/>
      <c r="NUQ2" s="11"/>
      <c r="NUR2" s="11"/>
      <c r="NUS2" s="11"/>
      <c r="NUT2" s="11"/>
      <c r="NUU2" s="11"/>
      <c r="NUV2" s="11"/>
      <c r="NUW2" s="11"/>
      <c r="NUX2" s="11"/>
      <c r="NUY2" s="11"/>
      <c r="NUZ2" s="11"/>
      <c r="NVA2" s="11"/>
      <c r="NVB2" s="11"/>
      <c r="NVC2" s="11"/>
      <c r="NVD2" s="11"/>
      <c r="NVE2" s="11"/>
      <c r="NVF2" s="11"/>
      <c r="NVG2" s="11"/>
      <c r="NVH2" s="11"/>
      <c r="NVI2" s="11"/>
      <c r="NVJ2" s="11"/>
      <c r="NVK2" s="11"/>
      <c r="NVL2" s="11"/>
      <c r="NVM2" s="11"/>
      <c r="NVN2" s="11"/>
      <c r="NVO2" s="11"/>
      <c r="NVP2" s="11"/>
      <c r="NVQ2" s="11"/>
      <c r="NVR2" s="11"/>
      <c r="NVS2" s="11"/>
      <c r="NVT2" s="11"/>
      <c r="NVU2" s="11"/>
      <c r="NVV2" s="11"/>
      <c r="NVW2" s="11"/>
      <c r="NVX2" s="11"/>
      <c r="NVY2" s="11"/>
      <c r="NVZ2" s="11"/>
      <c r="NWA2" s="11"/>
      <c r="NWB2" s="11"/>
      <c r="NWC2" s="11"/>
      <c r="NWD2" s="11"/>
      <c r="NWE2" s="11"/>
      <c r="NWF2" s="11"/>
      <c r="NWG2" s="11"/>
      <c r="NWH2" s="11"/>
      <c r="NWI2" s="11"/>
      <c r="NWJ2" s="11"/>
      <c r="NWK2" s="11"/>
      <c r="NWL2" s="11"/>
      <c r="NWM2" s="11"/>
      <c r="NWN2" s="11"/>
      <c r="NWO2" s="11"/>
      <c r="NWP2" s="11"/>
      <c r="NWQ2" s="11"/>
      <c r="NWR2" s="11"/>
      <c r="NWS2" s="11"/>
      <c r="NWT2" s="11"/>
      <c r="NWU2" s="11"/>
      <c r="NWV2" s="11"/>
      <c r="NWW2" s="11"/>
      <c r="NWX2" s="11"/>
      <c r="NWY2" s="11"/>
      <c r="NWZ2" s="11"/>
      <c r="NXA2" s="11"/>
      <c r="NXB2" s="11"/>
      <c r="NXC2" s="11"/>
      <c r="NXD2" s="11"/>
      <c r="NXE2" s="11"/>
      <c r="NXF2" s="11"/>
      <c r="NXG2" s="11"/>
      <c r="NXH2" s="11"/>
      <c r="NXI2" s="11"/>
      <c r="NXJ2" s="11"/>
      <c r="NXK2" s="11"/>
      <c r="NXL2" s="11"/>
      <c r="NXM2" s="11"/>
      <c r="NXN2" s="11"/>
      <c r="NXO2" s="11"/>
      <c r="NXP2" s="11"/>
      <c r="NXQ2" s="11"/>
      <c r="NXR2" s="11"/>
      <c r="NXS2" s="11"/>
      <c r="NXT2" s="11"/>
      <c r="NXU2" s="11"/>
      <c r="NXV2" s="11"/>
      <c r="NXW2" s="11"/>
      <c r="NXX2" s="11"/>
      <c r="NXY2" s="11"/>
      <c r="NXZ2" s="11"/>
      <c r="NYA2" s="11"/>
      <c r="NYB2" s="11"/>
      <c r="NYC2" s="11"/>
      <c r="NYD2" s="11"/>
      <c r="NYE2" s="11"/>
      <c r="NYF2" s="11"/>
      <c r="NYG2" s="11"/>
      <c r="NYH2" s="11"/>
      <c r="NYI2" s="11"/>
      <c r="NYJ2" s="11"/>
      <c r="NYK2" s="11"/>
      <c r="NYL2" s="11"/>
      <c r="NYM2" s="11"/>
      <c r="NYN2" s="11"/>
      <c r="NYO2" s="11"/>
      <c r="NYP2" s="11"/>
      <c r="NYQ2" s="11"/>
      <c r="NYR2" s="11"/>
      <c r="NYS2" s="11"/>
      <c r="NYT2" s="11"/>
      <c r="NYU2" s="11"/>
      <c r="NYV2" s="11"/>
      <c r="NYW2" s="11"/>
      <c r="NYX2" s="11"/>
      <c r="NYY2" s="11"/>
      <c r="NYZ2" s="11"/>
      <c r="NZA2" s="11"/>
      <c r="NZB2" s="11"/>
      <c r="NZC2" s="11"/>
      <c r="NZD2" s="11"/>
      <c r="NZE2" s="11"/>
      <c r="NZF2" s="11"/>
      <c r="NZG2" s="11"/>
      <c r="NZH2" s="11"/>
      <c r="NZI2" s="11"/>
      <c r="NZJ2" s="11"/>
      <c r="NZK2" s="11"/>
      <c r="NZL2" s="11"/>
      <c r="NZM2" s="11"/>
      <c r="NZN2" s="11"/>
      <c r="NZO2" s="11"/>
      <c r="NZP2" s="11"/>
      <c r="NZQ2" s="11"/>
      <c r="NZR2" s="11"/>
      <c r="NZS2" s="11"/>
      <c r="NZT2" s="11"/>
      <c r="NZU2" s="11"/>
      <c r="NZV2" s="11"/>
      <c r="NZW2" s="11"/>
      <c r="NZX2" s="11"/>
      <c r="NZY2" s="11"/>
      <c r="NZZ2" s="11"/>
      <c r="OAA2" s="11"/>
      <c r="OAB2" s="11"/>
      <c r="OAC2" s="11"/>
      <c r="OAD2" s="11"/>
      <c r="OAE2" s="11"/>
      <c r="OAF2" s="11"/>
      <c r="OAG2" s="11"/>
      <c r="OAH2" s="11"/>
      <c r="OAI2" s="11"/>
      <c r="OAJ2" s="11"/>
      <c r="OAK2" s="11"/>
      <c r="OAL2" s="11"/>
      <c r="OAM2" s="11"/>
      <c r="OAN2" s="11"/>
      <c r="OAO2" s="11"/>
      <c r="OAP2" s="11"/>
      <c r="OAQ2" s="11"/>
      <c r="OAR2" s="11"/>
      <c r="OAS2" s="11"/>
      <c r="OAT2" s="11"/>
      <c r="OAU2" s="11"/>
      <c r="OAV2" s="11"/>
      <c r="OAW2" s="11"/>
      <c r="OAX2" s="11"/>
      <c r="OAY2" s="11"/>
      <c r="OAZ2" s="11"/>
      <c r="OBA2" s="11"/>
      <c r="OBB2" s="11"/>
      <c r="OBC2" s="11"/>
      <c r="OBD2" s="11"/>
      <c r="OBE2" s="11"/>
      <c r="OBF2" s="11"/>
      <c r="OBG2" s="11"/>
      <c r="OBH2" s="11"/>
      <c r="OBI2" s="11"/>
      <c r="OBJ2" s="11"/>
      <c r="OBK2" s="11"/>
      <c r="OBL2" s="11"/>
      <c r="OBM2" s="11"/>
      <c r="OBN2" s="11"/>
      <c r="OBO2" s="11"/>
      <c r="OBP2" s="11"/>
      <c r="OBQ2" s="11"/>
      <c r="OBR2" s="11"/>
      <c r="OBS2" s="11"/>
      <c r="OBT2" s="11"/>
      <c r="OBU2" s="11"/>
      <c r="OBV2" s="11"/>
      <c r="OBW2" s="11"/>
      <c r="OBX2" s="11"/>
      <c r="OBY2" s="11"/>
      <c r="OBZ2" s="11"/>
      <c r="OCA2" s="11"/>
      <c r="OCB2" s="11"/>
      <c r="OCC2" s="11"/>
      <c r="OCD2" s="11"/>
      <c r="OCE2" s="11"/>
      <c r="OCF2" s="11"/>
      <c r="OCG2" s="11"/>
      <c r="OCH2" s="11"/>
      <c r="OCI2" s="11"/>
      <c r="OCJ2" s="11"/>
      <c r="OCK2" s="11"/>
      <c r="OCL2" s="11"/>
      <c r="OCM2" s="11"/>
      <c r="OCN2" s="11"/>
      <c r="OCO2" s="11"/>
      <c r="OCP2" s="11"/>
      <c r="OCQ2" s="11"/>
      <c r="OCR2" s="11"/>
      <c r="OCS2" s="11"/>
      <c r="OCT2" s="11"/>
      <c r="OCU2" s="11"/>
      <c r="OCV2" s="11"/>
      <c r="OCW2" s="11"/>
      <c r="OCX2" s="11"/>
      <c r="OCY2" s="11"/>
      <c r="OCZ2" s="11"/>
      <c r="ODA2" s="11"/>
      <c r="ODB2" s="11"/>
      <c r="ODC2" s="11"/>
      <c r="ODD2" s="11"/>
      <c r="ODE2" s="11"/>
      <c r="ODF2" s="11"/>
      <c r="ODG2" s="11"/>
      <c r="ODH2" s="11"/>
      <c r="ODI2" s="11"/>
      <c r="ODJ2" s="11"/>
      <c r="ODK2" s="11"/>
      <c r="ODL2" s="11"/>
      <c r="ODM2" s="11"/>
      <c r="ODN2" s="11"/>
      <c r="ODO2" s="11"/>
      <c r="ODP2" s="11"/>
      <c r="ODQ2" s="11"/>
      <c r="ODR2" s="11"/>
      <c r="ODS2" s="11"/>
      <c r="ODT2" s="11"/>
      <c r="ODU2" s="11"/>
      <c r="ODV2" s="11"/>
      <c r="ODW2" s="11"/>
      <c r="ODX2" s="11"/>
      <c r="ODY2" s="11"/>
      <c r="ODZ2" s="11"/>
      <c r="OEA2" s="11"/>
      <c r="OEB2" s="11"/>
      <c r="OEC2" s="11"/>
      <c r="OED2" s="11"/>
      <c r="OEE2" s="11"/>
      <c r="OEF2" s="11"/>
      <c r="OEG2" s="11"/>
      <c r="OEH2" s="11"/>
      <c r="OEI2" s="11"/>
      <c r="OEJ2" s="11"/>
      <c r="OEK2" s="11"/>
      <c r="OEL2" s="11"/>
      <c r="OEM2" s="11"/>
      <c r="OEN2" s="11"/>
      <c r="OEO2" s="11"/>
      <c r="OEP2" s="11"/>
      <c r="OEQ2" s="11"/>
      <c r="OER2" s="11"/>
      <c r="OES2" s="11"/>
      <c r="OET2" s="11"/>
      <c r="OEU2" s="11"/>
      <c r="OEV2" s="11"/>
      <c r="OEW2" s="11"/>
      <c r="OEX2" s="11"/>
      <c r="OEY2" s="11"/>
      <c r="OEZ2" s="11"/>
      <c r="OFA2" s="11"/>
      <c r="OFB2" s="11"/>
      <c r="OFC2" s="11"/>
      <c r="OFD2" s="11"/>
      <c r="OFE2" s="11"/>
      <c r="OFF2" s="11"/>
      <c r="OFG2" s="11"/>
      <c r="OFH2" s="11"/>
      <c r="OFI2" s="11"/>
      <c r="OFJ2" s="11"/>
      <c r="OFK2" s="11"/>
      <c r="OFL2" s="11"/>
      <c r="OFM2" s="11"/>
      <c r="OFN2" s="11"/>
      <c r="OFO2" s="11"/>
      <c r="OFP2" s="11"/>
      <c r="OFQ2" s="11"/>
      <c r="OFR2" s="11"/>
      <c r="OFS2" s="11"/>
      <c r="OFT2" s="11"/>
      <c r="OFU2" s="11"/>
      <c r="OFV2" s="11"/>
      <c r="OFW2" s="11"/>
      <c r="OFX2" s="11"/>
      <c r="OFY2" s="11"/>
      <c r="OFZ2" s="11"/>
      <c r="OGA2" s="11"/>
      <c r="OGB2" s="11"/>
      <c r="OGC2" s="11"/>
      <c r="OGD2" s="11"/>
      <c r="OGE2" s="11"/>
      <c r="OGF2" s="11"/>
      <c r="OGG2" s="11"/>
      <c r="OGH2" s="11"/>
      <c r="OGI2" s="11"/>
      <c r="OGJ2" s="11"/>
      <c r="OGK2" s="11"/>
      <c r="OGL2" s="11"/>
      <c r="OGM2" s="11"/>
      <c r="OGN2" s="11"/>
      <c r="OGO2" s="11"/>
      <c r="OGP2" s="11"/>
      <c r="OGQ2" s="11"/>
      <c r="OGR2" s="11"/>
      <c r="OGS2" s="11"/>
      <c r="OGT2" s="11"/>
      <c r="OGU2" s="11"/>
      <c r="OGV2" s="11"/>
      <c r="OGW2" s="11"/>
      <c r="OGX2" s="11"/>
      <c r="OGY2" s="11"/>
      <c r="OGZ2" s="11"/>
      <c r="OHA2" s="11"/>
      <c r="OHB2" s="11"/>
      <c r="OHC2" s="11"/>
      <c r="OHD2" s="11"/>
      <c r="OHE2" s="11"/>
      <c r="OHF2" s="11"/>
      <c r="OHG2" s="11"/>
      <c r="OHH2" s="11"/>
      <c r="OHI2" s="11"/>
      <c r="OHJ2" s="11"/>
      <c r="OHK2" s="11"/>
      <c r="OHL2" s="11"/>
      <c r="OHM2" s="11"/>
      <c r="OHN2" s="11"/>
      <c r="OHO2" s="11"/>
      <c r="OHP2" s="11"/>
      <c r="OHQ2" s="11"/>
      <c r="OHR2" s="11"/>
      <c r="OHS2" s="11"/>
      <c r="OHT2" s="11"/>
      <c r="OHU2" s="11"/>
      <c r="OHV2" s="11"/>
      <c r="OHW2" s="11"/>
      <c r="OHX2" s="11"/>
      <c r="OHY2" s="11"/>
      <c r="OHZ2" s="11"/>
      <c r="OIA2" s="11"/>
      <c r="OIB2" s="11"/>
      <c r="OIC2" s="11"/>
      <c r="OID2" s="11"/>
      <c r="OIE2" s="11"/>
      <c r="OIF2" s="11"/>
      <c r="OIG2" s="11"/>
      <c r="OIH2" s="11"/>
      <c r="OII2" s="11"/>
      <c r="OIJ2" s="11"/>
      <c r="OIK2" s="11"/>
      <c r="OIL2" s="11"/>
      <c r="OIM2" s="11"/>
      <c r="OIN2" s="11"/>
      <c r="OIO2" s="11"/>
      <c r="OIP2" s="11"/>
      <c r="OIQ2" s="11"/>
      <c r="OIR2" s="11"/>
      <c r="OIS2" s="11"/>
      <c r="OIT2" s="11"/>
      <c r="OIU2" s="11"/>
      <c r="OIV2" s="11"/>
      <c r="OIW2" s="11"/>
      <c r="OIX2" s="11"/>
      <c r="OIY2" s="11"/>
      <c r="OIZ2" s="11"/>
      <c r="OJA2" s="11"/>
      <c r="OJB2" s="11"/>
      <c r="OJC2" s="11"/>
      <c r="OJD2" s="11"/>
      <c r="OJE2" s="11"/>
      <c r="OJF2" s="11"/>
      <c r="OJG2" s="11"/>
      <c r="OJH2" s="11"/>
      <c r="OJI2" s="11"/>
      <c r="OJJ2" s="11"/>
      <c r="OJK2" s="11"/>
      <c r="OJL2" s="11"/>
      <c r="OJM2" s="11"/>
      <c r="OJN2" s="11"/>
      <c r="OJO2" s="11"/>
      <c r="OJP2" s="11"/>
      <c r="OJQ2" s="11"/>
      <c r="OJR2" s="11"/>
      <c r="OJS2" s="11"/>
      <c r="OJT2" s="11"/>
      <c r="OJU2" s="11"/>
      <c r="OJV2" s="11"/>
      <c r="OJW2" s="11"/>
      <c r="OJX2" s="11"/>
      <c r="OJY2" s="11"/>
      <c r="OJZ2" s="11"/>
      <c r="OKA2" s="11"/>
      <c r="OKB2" s="11"/>
      <c r="OKC2" s="11"/>
      <c r="OKD2" s="11"/>
      <c r="OKE2" s="11"/>
      <c r="OKF2" s="11"/>
      <c r="OKG2" s="11"/>
      <c r="OKH2" s="11"/>
      <c r="OKI2" s="11"/>
      <c r="OKJ2" s="11"/>
      <c r="OKK2" s="11"/>
      <c r="OKL2" s="11"/>
      <c r="OKM2" s="11"/>
      <c r="OKN2" s="11"/>
      <c r="OKO2" s="11"/>
      <c r="OKP2" s="11"/>
      <c r="OKQ2" s="11"/>
      <c r="OKR2" s="11"/>
      <c r="OKS2" s="11"/>
      <c r="OKT2" s="11"/>
      <c r="OKU2" s="11"/>
      <c r="OKV2" s="11"/>
      <c r="OKW2" s="11"/>
      <c r="OKX2" s="11"/>
      <c r="OKY2" s="11"/>
      <c r="OKZ2" s="11"/>
      <c r="OLA2" s="11"/>
      <c r="OLB2" s="11"/>
      <c r="OLC2" s="11"/>
      <c r="OLD2" s="11"/>
      <c r="OLE2" s="11"/>
      <c r="OLF2" s="11"/>
      <c r="OLG2" s="11"/>
      <c r="OLH2" s="11"/>
      <c r="OLI2" s="11"/>
      <c r="OLJ2" s="11"/>
      <c r="OLK2" s="11"/>
      <c r="OLL2" s="11"/>
      <c r="OLM2" s="11"/>
      <c r="OLN2" s="11"/>
      <c r="OLO2" s="11"/>
      <c r="OLP2" s="11"/>
      <c r="OLQ2" s="11"/>
      <c r="OLR2" s="11"/>
      <c r="OLS2" s="11"/>
      <c r="OLT2" s="11"/>
      <c r="OLU2" s="11"/>
      <c r="OLV2" s="11"/>
      <c r="OLW2" s="11"/>
      <c r="OLX2" s="11"/>
      <c r="OLY2" s="11"/>
      <c r="OLZ2" s="11"/>
      <c r="OMA2" s="11"/>
      <c r="OMB2" s="11"/>
      <c r="OMC2" s="11"/>
      <c r="OMD2" s="11"/>
      <c r="OME2" s="11"/>
      <c r="OMF2" s="11"/>
      <c r="OMG2" s="11"/>
      <c r="OMH2" s="11"/>
      <c r="OMI2" s="11"/>
      <c r="OMJ2" s="11"/>
      <c r="OMK2" s="11"/>
      <c r="OML2" s="11"/>
      <c r="OMM2" s="11"/>
      <c r="OMN2" s="11"/>
      <c r="OMO2" s="11"/>
      <c r="OMP2" s="11"/>
      <c r="OMQ2" s="11"/>
      <c r="OMR2" s="11"/>
      <c r="OMS2" s="11"/>
      <c r="OMT2" s="11"/>
      <c r="OMU2" s="11"/>
      <c r="OMV2" s="11"/>
      <c r="OMW2" s="11"/>
      <c r="OMX2" s="11"/>
      <c r="OMY2" s="11"/>
      <c r="OMZ2" s="11"/>
      <c r="ONA2" s="11"/>
      <c r="ONB2" s="11"/>
      <c r="ONC2" s="11"/>
      <c r="OND2" s="11"/>
      <c r="ONE2" s="11"/>
      <c r="ONF2" s="11"/>
      <c r="ONG2" s="11"/>
      <c r="ONH2" s="11"/>
      <c r="ONI2" s="11"/>
      <c r="ONJ2" s="11"/>
      <c r="ONK2" s="11"/>
      <c r="ONL2" s="11"/>
      <c r="ONM2" s="11"/>
      <c r="ONN2" s="11"/>
      <c r="ONO2" s="11"/>
      <c r="ONP2" s="11"/>
      <c r="ONQ2" s="11"/>
      <c r="ONR2" s="11"/>
      <c r="ONS2" s="11"/>
      <c r="ONT2" s="11"/>
      <c r="ONU2" s="11"/>
      <c r="ONV2" s="11"/>
      <c r="ONW2" s="11"/>
      <c r="ONX2" s="11"/>
      <c r="ONY2" s="11"/>
      <c r="ONZ2" s="11"/>
      <c r="OOA2" s="11"/>
      <c r="OOB2" s="11"/>
      <c r="OOC2" s="11"/>
      <c r="OOD2" s="11"/>
      <c r="OOE2" s="11"/>
      <c r="OOF2" s="11"/>
      <c r="OOG2" s="11"/>
      <c r="OOH2" s="11"/>
      <c r="OOI2" s="11"/>
      <c r="OOJ2" s="11"/>
      <c r="OOK2" s="11"/>
      <c r="OOL2" s="11"/>
      <c r="OOM2" s="11"/>
      <c r="OON2" s="11"/>
      <c r="OOO2" s="11"/>
      <c r="OOP2" s="11"/>
      <c r="OOQ2" s="11"/>
      <c r="OOR2" s="11"/>
      <c r="OOS2" s="11"/>
      <c r="OOT2" s="11"/>
      <c r="OOU2" s="11"/>
      <c r="OOV2" s="11"/>
      <c r="OOW2" s="11"/>
      <c r="OOX2" s="11"/>
      <c r="OOY2" s="11"/>
      <c r="OOZ2" s="11"/>
      <c r="OPA2" s="11"/>
      <c r="OPB2" s="11"/>
      <c r="OPC2" s="11"/>
      <c r="OPD2" s="11"/>
      <c r="OPE2" s="11"/>
      <c r="OPF2" s="11"/>
      <c r="OPG2" s="11"/>
      <c r="OPH2" s="11"/>
      <c r="OPI2" s="11"/>
      <c r="OPJ2" s="11"/>
      <c r="OPK2" s="11"/>
      <c r="OPL2" s="11"/>
      <c r="OPM2" s="11"/>
      <c r="OPN2" s="11"/>
      <c r="OPO2" s="11"/>
      <c r="OPP2" s="11"/>
      <c r="OPQ2" s="11"/>
      <c r="OPR2" s="11"/>
      <c r="OPS2" s="11"/>
      <c r="OPT2" s="11"/>
      <c r="OPU2" s="11"/>
      <c r="OPV2" s="11"/>
      <c r="OPW2" s="11"/>
      <c r="OPX2" s="11"/>
      <c r="OPY2" s="11"/>
      <c r="OPZ2" s="11"/>
      <c r="OQA2" s="11"/>
      <c r="OQB2" s="11"/>
      <c r="OQC2" s="11"/>
      <c r="OQD2" s="11"/>
      <c r="OQE2" s="11"/>
      <c r="OQF2" s="11"/>
      <c r="OQG2" s="11"/>
      <c r="OQH2" s="11"/>
      <c r="OQI2" s="11"/>
      <c r="OQJ2" s="11"/>
      <c r="OQK2" s="11"/>
      <c r="OQL2" s="11"/>
      <c r="OQM2" s="11"/>
      <c r="OQN2" s="11"/>
      <c r="OQO2" s="11"/>
      <c r="OQP2" s="11"/>
      <c r="OQQ2" s="11"/>
      <c r="OQR2" s="11"/>
      <c r="OQS2" s="11"/>
      <c r="OQT2" s="11"/>
      <c r="OQU2" s="11"/>
      <c r="OQV2" s="11"/>
      <c r="OQW2" s="11"/>
      <c r="OQX2" s="11"/>
      <c r="OQY2" s="11"/>
      <c r="OQZ2" s="11"/>
      <c r="ORA2" s="11"/>
      <c r="ORB2" s="11"/>
      <c r="ORC2" s="11"/>
      <c r="ORD2" s="11"/>
      <c r="ORE2" s="11"/>
      <c r="ORF2" s="11"/>
      <c r="ORG2" s="11"/>
      <c r="ORH2" s="11"/>
      <c r="ORI2" s="11"/>
      <c r="ORJ2" s="11"/>
      <c r="ORK2" s="11"/>
      <c r="ORL2" s="11"/>
      <c r="ORM2" s="11"/>
      <c r="ORN2" s="11"/>
      <c r="ORO2" s="11"/>
      <c r="ORP2" s="11"/>
      <c r="ORQ2" s="11"/>
      <c r="ORR2" s="11"/>
      <c r="ORS2" s="11"/>
      <c r="ORT2" s="11"/>
      <c r="ORU2" s="11"/>
      <c r="ORV2" s="11"/>
      <c r="ORW2" s="11"/>
      <c r="ORX2" s="11"/>
      <c r="ORY2" s="11"/>
      <c r="ORZ2" s="11"/>
      <c r="OSA2" s="11"/>
      <c r="OSB2" s="11"/>
      <c r="OSC2" s="11"/>
      <c r="OSD2" s="11"/>
      <c r="OSE2" s="11"/>
      <c r="OSF2" s="11"/>
      <c r="OSG2" s="11"/>
      <c r="OSH2" s="11"/>
      <c r="OSI2" s="11"/>
      <c r="OSJ2" s="11"/>
      <c r="OSK2" s="11"/>
      <c r="OSL2" s="11"/>
      <c r="OSM2" s="11"/>
      <c r="OSN2" s="11"/>
      <c r="OSO2" s="11"/>
      <c r="OSP2" s="11"/>
      <c r="OSQ2" s="11"/>
      <c r="OSR2" s="11"/>
      <c r="OSS2" s="11"/>
      <c r="OST2" s="11"/>
      <c r="OSU2" s="11"/>
      <c r="OSV2" s="11"/>
      <c r="OSW2" s="11"/>
      <c r="OSX2" s="11"/>
      <c r="OSY2" s="11"/>
      <c r="OSZ2" s="11"/>
      <c r="OTA2" s="11"/>
      <c r="OTB2" s="11"/>
      <c r="OTC2" s="11"/>
      <c r="OTD2" s="11"/>
      <c r="OTE2" s="11"/>
      <c r="OTF2" s="11"/>
      <c r="OTG2" s="11"/>
      <c r="OTH2" s="11"/>
      <c r="OTI2" s="11"/>
      <c r="OTJ2" s="11"/>
      <c r="OTK2" s="11"/>
      <c r="OTL2" s="11"/>
      <c r="OTM2" s="11"/>
      <c r="OTN2" s="11"/>
      <c r="OTO2" s="11"/>
      <c r="OTP2" s="11"/>
      <c r="OTQ2" s="11"/>
      <c r="OTR2" s="11"/>
      <c r="OTS2" s="11"/>
      <c r="OTT2" s="11"/>
      <c r="OTU2" s="11"/>
      <c r="OTV2" s="11"/>
      <c r="OTW2" s="11"/>
      <c r="OTX2" s="11"/>
      <c r="OTY2" s="11"/>
      <c r="OTZ2" s="11"/>
      <c r="OUA2" s="11"/>
      <c r="OUB2" s="11"/>
      <c r="OUC2" s="11"/>
      <c r="OUD2" s="11"/>
      <c r="OUE2" s="11"/>
      <c r="OUF2" s="11"/>
      <c r="OUG2" s="11"/>
      <c r="OUH2" s="11"/>
      <c r="OUI2" s="11"/>
      <c r="OUJ2" s="11"/>
      <c r="OUK2" s="11"/>
      <c r="OUL2" s="11"/>
      <c r="OUM2" s="11"/>
      <c r="OUN2" s="11"/>
      <c r="OUO2" s="11"/>
      <c r="OUP2" s="11"/>
      <c r="OUQ2" s="11"/>
      <c r="OUR2" s="11"/>
      <c r="OUS2" s="11"/>
      <c r="OUT2" s="11"/>
      <c r="OUU2" s="11"/>
      <c r="OUV2" s="11"/>
      <c r="OUW2" s="11"/>
      <c r="OUX2" s="11"/>
      <c r="OUY2" s="11"/>
      <c r="OUZ2" s="11"/>
      <c r="OVA2" s="11"/>
      <c r="OVB2" s="11"/>
      <c r="OVC2" s="11"/>
      <c r="OVD2" s="11"/>
      <c r="OVE2" s="11"/>
      <c r="OVF2" s="11"/>
      <c r="OVG2" s="11"/>
      <c r="OVH2" s="11"/>
      <c r="OVI2" s="11"/>
      <c r="OVJ2" s="11"/>
      <c r="OVK2" s="11"/>
      <c r="OVL2" s="11"/>
      <c r="OVM2" s="11"/>
      <c r="OVN2" s="11"/>
      <c r="OVO2" s="11"/>
      <c r="OVP2" s="11"/>
      <c r="OVQ2" s="11"/>
      <c r="OVR2" s="11"/>
      <c r="OVS2" s="11"/>
      <c r="OVT2" s="11"/>
      <c r="OVU2" s="11"/>
      <c r="OVV2" s="11"/>
      <c r="OVW2" s="11"/>
      <c r="OVX2" s="11"/>
      <c r="OVY2" s="11"/>
      <c r="OVZ2" s="11"/>
      <c r="OWA2" s="11"/>
      <c r="OWB2" s="11"/>
      <c r="OWC2" s="11"/>
      <c r="OWD2" s="11"/>
      <c r="OWE2" s="11"/>
      <c r="OWF2" s="11"/>
      <c r="OWG2" s="11"/>
      <c r="OWH2" s="11"/>
      <c r="OWI2" s="11"/>
      <c r="OWJ2" s="11"/>
      <c r="OWK2" s="11"/>
      <c r="OWL2" s="11"/>
      <c r="OWM2" s="11"/>
      <c r="OWN2" s="11"/>
      <c r="OWO2" s="11"/>
      <c r="OWP2" s="11"/>
      <c r="OWQ2" s="11"/>
      <c r="OWR2" s="11"/>
      <c r="OWS2" s="11"/>
      <c r="OWT2" s="11"/>
      <c r="OWU2" s="11"/>
      <c r="OWV2" s="11"/>
      <c r="OWW2" s="11"/>
      <c r="OWX2" s="11"/>
      <c r="OWY2" s="11"/>
      <c r="OWZ2" s="11"/>
      <c r="OXA2" s="11"/>
      <c r="OXB2" s="11"/>
      <c r="OXC2" s="11"/>
      <c r="OXD2" s="11"/>
      <c r="OXE2" s="11"/>
      <c r="OXF2" s="11"/>
      <c r="OXG2" s="11"/>
      <c r="OXH2" s="11"/>
      <c r="OXI2" s="11"/>
      <c r="OXJ2" s="11"/>
      <c r="OXK2" s="11"/>
      <c r="OXL2" s="11"/>
      <c r="OXM2" s="11"/>
      <c r="OXN2" s="11"/>
      <c r="OXO2" s="11"/>
      <c r="OXP2" s="11"/>
      <c r="OXQ2" s="11"/>
      <c r="OXR2" s="11"/>
      <c r="OXS2" s="11"/>
      <c r="OXT2" s="11"/>
      <c r="OXU2" s="11"/>
      <c r="OXV2" s="11"/>
      <c r="OXW2" s="11"/>
      <c r="OXX2" s="11"/>
      <c r="OXY2" s="11"/>
      <c r="OXZ2" s="11"/>
      <c r="OYA2" s="11"/>
      <c r="OYB2" s="11"/>
      <c r="OYC2" s="11"/>
      <c r="OYD2" s="11"/>
      <c r="OYE2" s="11"/>
      <c r="OYF2" s="11"/>
      <c r="OYG2" s="11"/>
      <c r="OYH2" s="11"/>
      <c r="OYI2" s="11"/>
      <c r="OYJ2" s="11"/>
      <c r="OYK2" s="11"/>
      <c r="OYL2" s="11"/>
      <c r="OYM2" s="11"/>
      <c r="OYN2" s="11"/>
      <c r="OYO2" s="11"/>
      <c r="OYP2" s="11"/>
      <c r="OYQ2" s="11"/>
      <c r="OYR2" s="11"/>
      <c r="OYS2" s="11"/>
      <c r="OYT2" s="11"/>
      <c r="OYU2" s="11"/>
      <c r="OYV2" s="11"/>
      <c r="OYW2" s="11"/>
      <c r="OYX2" s="11"/>
      <c r="OYY2" s="11"/>
      <c r="OYZ2" s="11"/>
      <c r="OZA2" s="11"/>
      <c r="OZB2" s="11"/>
      <c r="OZC2" s="11"/>
      <c r="OZD2" s="11"/>
      <c r="OZE2" s="11"/>
      <c r="OZF2" s="11"/>
      <c r="OZG2" s="11"/>
      <c r="OZH2" s="11"/>
      <c r="OZI2" s="11"/>
      <c r="OZJ2" s="11"/>
      <c r="OZK2" s="11"/>
      <c r="OZL2" s="11"/>
      <c r="OZM2" s="11"/>
      <c r="OZN2" s="11"/>
      <c r="OZO2" s="11"/>
      <c r="OZP2" s="11"/>
      <c r="OZQ2" s="11"/>
      <c r="OZR2" s="11"/>
      <c r="OZS2" s="11"/>
      <c r="OZT2" s="11"/>
      <c r="OZU2" s="11"/>
      <c r="OZV2" s="11"/>
      <c r="OZW2" s="11"/>
      <c r="OZX2" s="11"/>
      <c r="OZY2" s="11"/>
      <c r="OZZ2" s="11"/>
      <c r="PAA2" s="11"/>
      <c r="PAB2" s="11"/>
      <c r="PAC2" s="11"/>
      <c r="PAD2" s="11"/>
      <c r="PAE2" s="11"/>
      <c r="PAF2" s="11"/>
      <c r="PAG2" s="11"/>
      <c r="PAH2" s="11"/>
      <c r="PAI2" s="11"/>
      <c r="PAJ2" s="11"/>
      <c r="PAK2" s="11"/>
      <c r="PAL2" s="11"/>
      <c r="PAM2" s="11"/>
      <c r="PAN2" s="11"/>
      <c r="PAO2" s="11"/>
      <c r="PAP2" s="11"/>
      <c r="PAQ2" s="11"/>
      <c r="PAR2" s="11"/>
      <c r="PAS2" s="11"/>
      <c r="PAT2" s="11"/>
      <c r="PAU2" s="11"/>
      <c r="PAV2" s="11"/>
      <c r="PAW2" s="11"/>
      <c r="PAX2" s="11"/>
      <c r="PAY2" s="11"/>
      <c r="PAZ2" s="11"/>
      <c r="PBA2" s="11"/>
      <c r="PBB2" s="11"/>
      <c r="PBC2" s="11"/>
      <c r="PBD2" s="11"/>
      <c r="PBE2" s="11"/>
      <c r="PBF2" s="11"/>
      <c r="PBG2" s="11"/>
      <c r="PBH2" s="11"/>
      <c r="PBI2" s="11"/>
      <c r="PBJ2" s="11"/>
      <c r="PBK2" s="11"/>
      <c r="PBL2" s="11"/>
      <c r="PBM2" s="11"/>
      <c r="PBN2" s="11"/>
      <c r="PBO2" s="11"/>
      <c r="PBP2" s="11"/>
      <c r="PBQ2" s="11"/>
      <c r="PBR2" s="11"/>
      <c r="PBS2" s="11"/>
      <c r="PBT2" s="11"/>
      <c r="PBU2" s="11"/>
      <c r="PBV2" s="11"/>
      <c r="PBW2" s="11"/>
      <c r="PBX2" s="11"/>
      <c r="PBY2" s="11"/>
      <c r="PBZ2" s="11"/>
      <c r="PCA2" s="11"/>
      <c r="PCB2" s="11"/>
      <c r="PCC2" s="11"/>
      <c r="PCD2" s="11"/>
      <c r="PCE2" s="11"/>
      <c r="PCF2" s="11"/>
      <c r="PCG2" s="11"/>
      <c r="PCH2" s="11"/>
      <c r="PCI2" s="11"/>
      <c r="PCJ2" s="11"/>
      <c r="PCK2" s="11"/>
      <c r="PCL2" s="11"/>
      <c r="PCM2" s="11"/>
      <c r="PCN2" s="11"/>
      <c r="PCO2" s="11"/>
      <c r="PCP2" s="11"/>
      <c r="PCQ2" s="11"/>
      <c r="PCR2" s="11"/>
      <c r="PCS2" s="11"/>
      <c r="PCT2" s="11"/>
      <c r="PCU2" s="11"/>
      <c r="PCV2" s="11"/>
      <c r="PCW2" s="11"/>
      <c r="PCX2" s="11"/>
      <c r="PCY2" s="11"/>
      <c r="PCZ2" s="11"/>
      <c r="PDA2" s="11"/>
      <c r="PDB2" s="11"/>
      <c r="PDC2" s="11"/>
      <c r="PDD2" s="11"/>
      <c r="PDE2" s="11"/>
      <c r="PDF2" s="11"/>
      <c r="PDG2" s="11"/>
      <c r="PDH2" s="11"/>
      <c r="PDI2" s="11"/>
      <c r="PDJ2" s="11"/>
      <c r="PDK2" s="11"/>
      <c r="PDL2" s="11"/>
      <c r="PDM2" s="11"/>
      <c r="PDN2" s="11"/>
      <c r="PDO2" s="11"/>
      <c r="PDP2" s="11"/>
      <c r="PDQ2" s="11"/>
      <c r="PDR2" s="11"/>
      <c r="PDS2" s="11"/>
      <c r="PDT2" s="11"/>
      <c r="PDU2" s="11"/>
      <c r="PDV2" s="11"/>
      <c r="PDW2" s="11"/>
      <c r="PDX2" s="11"/>
      <c r="PDY2" s="11"/>
      <c r="PDZ2" s="11"/>
      <c r="PEA2" s="11"/>
      <c r="PEB2" s="11"/>
      <c r="PEC2" s="11"/>
      <c r="PED2" s="11"/>
      <c r="PEE2" s="11"/>
      <c r="PEF2" s="11"/>
      <c r="PEG2" s="11"/>
      <c r="PEH2" s="11"/>
      <c r="PEI2" s="11"/>
      <c r="PEJ2" s="11"/>
      <c r="PEK2" s="11"/>
      <c r="PEL2" s="11"/>
      <c r="PEM2" s="11"/>
      <c r="PEN2" s="11"/>
      <c r="PEO2" s="11"/>
      <c r="PEP2" s="11"/>
      <c r="PEQ2" s="11"/>
      <c r="PER2" s="11"/>
      <c r="PES2" s="11"/>
      <c r="PET2" s="11"/>
      <c r="PEU2" s="11"/>
      <c r="PEV2" s="11"/>
      <c r="PEW2" s="11"/>
      <c r="PEX2" s="11"/>
      <c r="PEY2" s="11"/>
      <c r="PEZ2" s="11"/>
      <c r="PFA2" s="11"/>
      <c r="PFB2" s="11"/>
      <c r="PFC2" s="11"/>
      <c r="PFD2" s="11"/>
      <c r="PFE2" s="11"/>
      <c r="PFF2" s="11"/>
      <c r="PFG2" s="11"/>
      <c r="PFH2" s="11"/>
      <c r="PFI2" s="11"/>
      <c r="PFJ2" s="11"/>
      <c r="PFK2" s="11"/>
      <c r="PFL2" s="11"/>
      <c r="PFM2" s="11"/>
      <c r="PFN2" s="11"/>
      <c r="PFO2" s="11"/>
      <c r="PFP2" s="11"/>
      <c r="PFQ2" s="11"/>
      <c r="PFR2" s="11"/>
      <c r="PFS2" s="11"/>
      <c r="PFT2" s="11"/>
      <c r="PFU2" s="11"/>
      <c r="PFV2" s="11"/>
      <c r="PFW2" s="11"/>
      <c r="PFX2" s="11"/>
      <c r="PFY2" s="11"/>
      <c r="PFZ2" s="11"/>
      <c r="PGA2" s="11"/>
      <c r="PGB2" s="11"/>
      <c r="PGC2" s="11"/>
      <c r="PGD2" s="11"/>
      <c r="PGE2" s="11"/>
      <c r="PGF2" s="11"/>
      <c r="PGG2" s="11"/>
      <c r="PGH2" s="11"/>
      <c r="PGI2" s="11"/>
      <c r="PGJ2" s="11"/>
      <c r="PGK2" s="11"/>
      <c r="PGL2" s="11"/>
      <c r="PGM2" s="11"/>
      <c r="PGN2" s="11"/>
      <c r="PGO2" s="11"/>
      <c r="PGP2" s="11"/>
      <c r="PGQ2" s="11"/>
      <c r="PGR2" s="11"/>
      <c r="PGS2" s="11"/>
      <c r="PGT2" s="11"/>
      <c r="PGU2" s="11"/>
      <c r="PGV2" s="11"/>
      <c r="PGW2" s="11"/>
      <c r="PGX2" s="11"/>
      <c r="PGY2" s="11"/>
      <c r="PGZ2" s="11"/>
      <c r="PHA2" s="11"/>
      <c r="PHB2" s="11"/>
      <c r="PHC2" s="11"/>
      <c r="PHD2" s="11"/>
      <c r="PHE2" s="11"/>
      <c r="PHF2" s="11"/>
      <c r="PHG2" s="11"/>
      <c r="PHH2" s="11"/>
      <c r="PHI2" s="11"/>
      <c r="PHJ2" s="11"/>
      <c r="PHK2" s="11"/>
      <c r="PHL2" s="11"/>
      <c r="PHM2" s="11"/>
      <c r="PHN2" s="11"/>
      <c r="PHO2" s="11"/>
      <c r="PHP2" s="11"/>
      <c r="PHQ2" s="11"/>
      <c r="PHR2" s="11"/>
      <c r="PHS2" s="11"/>
      <c r="PHT2" s="11"/>
      <c r="PHU2" s="11"/>
      <c r="PHV2" s="11"/>
      <c r="PHW2" s="11"/>
      <c r="PHX2" s="11"/>
      <c r="PHY2" s="11"/>
      <c r="PHZ2" s="11"/>
      <c r="PIA2" s="11"/>
      <c r="PIB2" s="11"/>
      <c r="PIC2" s="11"/>
      <c r="PID2" s="11"/>
      <c r="PIE2" s="11"/>
      <c r="PIF2" s="11"/>
      <c r="PIG2" s="11"/>
      <c r="PIH2" s="11"/>
      <c r="PII2" s="11"/>
      <c r="PIJ2" s="11"/>
      <c r="PIK2" s="11"/>
      <c r="PIL2" s="11"/>
      <c r="PIM2" s="11"/>
      <c r="PIN2" s="11"/>
      <c r="PIO2" s="11"/>
      <c r="PIP2" s="11"/>
      <c r="PIQ2" s="11"/>
      <c r="PIR2" s="11"/>
      <c r="PIS2" s="11"/>
      <c r="PIT2" s="11"/>
      <c r="PIU2" s="11"/>
      <c r="PIV2" s="11"/>
      <c r="PIW2" s="11"/>
      <c r="PIX2" s="11"/>
      <c r="PIY2" s="11"/>
      <c r="PIZ2" s="11"/>
      <c r="PJA2" s="11"/>
      <c r="PJB2" s="11"/>
      <c r="PJC2" s="11"/>
      <c r="PJD2" s="11"/>
      <c r="PJE2" s="11"/>
      <c r="PJF2" s="11"/>
      <c r="PJG2" s="11"/>
      <c r="PJH2" s="11"/>
      <c r="PJI2" s="11"/>
      <c r="PJJ2" s="11"/>
      <c r="PJK2" s="11"/>
      <c r="PJL2" s="11"/>
      <c r="PJM2" s="11"/>
      <c r="PJN2" s="11"/>
      <c r="PJO2" s="11"/>
      <c r="PJP2" s="11"/>
      <c r="PJQ2" s="11"/>
      <c r="PJR2" s="11"/>
      <c r="PJS2" s="11"/>
      <c r="PJT2" s="11"/>
      <c r="PJU2" s="11"/>
      <c r="PJV2" s="11"/>
      <c r="PJW2" s="11"/>
      <c r="PJX2" s="11"/>
      <c r="PJY2" s="11"/>
      <c r="PJZ2" s="11"/>
      <c r="PKA2" s="11"/>
      <c r="PKB2" s="11"/>
      <c r="PKC2" s="11"/>
      <c r="PKD2" s="11"/>
      <c r="PKE2" s="11"/>
      <c r="PKF2" s="11"/>
      <c r="PKG2" s="11"/>
      <c r="PKH2" s="11"/>
      <c r="PKI2" s="11"/>
      <c r="PKJ2" s="11"/>
      <c r="PKK2" s="11"/>
      <c r="PKL2" s="11"/>
      <c r="PKM2" s="11"/>
      <c r="PKN2" s="11"/>
      <c r="PKO2" s="11"/>
      <c r="PKP2" s="11"/>
      <c r="PKQ2" s="11"/>
      <c r="PKR2" s="11"/>
      <c r="PKS2" s="11"/>
      <c r="PKT2" s="11"/>
      <c r="PKU2" s="11"/>
      <c r="PKV2" s="11"/>
      <c r="PKW2" s="11"/>
      <c r="PKX2" s="11"/>
      <c r="PKY2" s="11"/>
      <c r="PKZ2" s="11"/>
      <c r="PLA2" s="11"/>
      <c r="PLB2" s="11"/>
      <c r="PLC2" s="11"/>
      <c r="PLD2" s="11"/>
      <c r="PLE2" s="11"/>
      <c r="PLF2" s="11"/>
      <c r="PLG2" s="11"/>
      <c r="PLH2" s="11"/>
      <c r="PLI2" s="11"/>
      <c r="PLJ2" s="11"/>
      <c r="PLK2" s="11"/>
      <c r="PLL2" s="11"/>
      <c r="PLM2" s="11"/>
      <c r="PLN2" s="11"/>
      <c r="PLO2" s="11"/>
      <c r="PLP2" s="11"/>
      <c r="PLQ2" s="11"/>
      <c r="PLR2" s="11"/>
      <c r="PLS2" s="11"/>
      <c r="PLT2" s="11"/>
      <c r="PLU2" s="11"/>
      <c r="PLV2" s="11"/>
      <c r="PLW2" s="11"/>
      <c r="PLX2" s="11"/>
      <c r="PLY2" s="11"/>
      <c r="PLZ2" s="11"/>
      <c r="PMA2" s="11"/>
      <c r="PMB2" s="11"/>
      <c r="PMC2" s="11"/>
      <c r="PMD2" s="11"/>
      <c r="PME2" s="11"/>
      <c r="PMF2" s="11"/>
      <c r="PMG2" s="11"/>
      <c r="PMH2" s="11"/>
      <c r="PMI2" s="11"/>
      <c r="PMJ2" s="11"/>
      <c r="PMK2" s="11"/>
      <c r="PML2" s="11"/>
      <c r="PMM2" s="11"/>
      <c r="PMN2" s="11"/>
      <c r="PMO2" s="11"/>
      <c r="PMP2" s="11"/>
      <c r="PMQ2" s="11"/>
      <c r="PMR2" s="11"/>
      <c r="PMS2" s="11"/>
      <c r="PMT2" s="11"/>
      <c r="PMU2" s="11"/>
      <c r="PMV2" s="11"/>
      <c r="PMW2" s="11"/>
      <c r="PMX2" s="11"/>
      <c r="PMY2" s="11"/>
      <c r="PMZ2" s="11"/>
      <c r="PNA2" s="11"/>
      <c r="PNB2" s="11"/>
      <c r="PNC2" s="11"/>
      <c r="PND2" s="11"/>
      <c r="PNE2" s="11"/>
      <c r="PNF2" s="11"/>
      <c r="PNG2" s="11"/>
      <c r="PNH2" s="11"/>
      <c r="PNI2" s="11"/>
      <c r="PNJ2" s="11"/>
      <c r="PNK2" s="11"/>
      <c r="PNL2" s="11"/>
      <c r="PNM2" s="11"/>
      <c r="PNN2" s="11"/>
      <c r="PNO2" s="11"/>
      <c r="PNP2" s="11"/>
      <c r="PNQ2" s="11"/>
      <c r="PNR2" s="11"/>
      <c r="PNS2" s="11"/>
      <c r="PNT2" s="11"/>
      <c r="PNU2" s="11"/>
      <c r="PNV2" s="11"/>
      <c r="PNW2" s="11"/>
      <c r="PNX2" s="11"/>
      <c r="PNY2" s="11"/>
      <c r="PNZ2" s="11"/>
      <c r="POA2" s="11"/>
      <c r="POB2" s="11"/>
      <c r="POC2" s="11"/>
      <c r="POD2" s="11"/>
      <c r="POE2" s="11"/>
      <c r="POF2" s="11"/>
      <c r="POG2" s="11"/>
      <c r="POH2" s="11"/>
      <c r="POI2" s="11"/>
      <c r="POJ2" s="11"/>
      <c r="POK2" s="11"/>
      <c r="POL2" s="11"/>
      <c r="POM2" s="11"/>
      <c r="PON2" s="11"/>
      <c r="POO2" s="11"/>
      <c r="POP2" s="11"/>
      <c r="POQ2" s="11"/>
      <c r="POR2" s="11"/>
      <c r="POS2" s="11"/>
      <c r="POT2" s="11"/>
      <c r="POU2" s="11"/>
      <c r="POV2" s="11"/>
      <c r="POW2" s="11"/>
      <c r="POX2" s="11"/>
      <c r="POY2" s="11"/>
      <c r="POZ2" s="11"/>
      <c r="PPA2" s="11"/>
      <c r="PPB2" s="11"/>
      <c r="PPC2" s="11"/>
      <c r="PPD2" s="11"/>
      <c r="PPE2" s="11"/>
      <c r="PPF2" s="11"/>
      <c r="PPG2" s="11"/>
      <c r="PPH2" s="11"/>
      <c r="PPI2" s="11"/>
      <c r="PPJ2" s="11"/>
      <c r="PPK2" s="11"/>
      <c r="PPL2" s="11"/>
      <c r="PPM2" s="11"/>
      <c r="PPN2" s="11"/>
      <c r="PPO2" s="11"/>
      <c r="PPP2" s="11"/>
      <c r="PPQ2" s="11"/>
      <c r="PPR2" s="11"/>
      <c r="PPS2" s="11"/>
      <c r="PPT2" s="11"/>
      <c r="PPU2" s="11"/>
      <c r="PPV2" s="11"/>
      <c r="PPW2" s="11"/>
      <c r="PPX2" s="11"/>
      <c r="PPY2" s="11"/>
      <c r="PPZ2" s="11"/>
      <c r="PQA2" s="11"/>
      <c r="PQB2" s="11"/>
      <c r="PQC2" s="11"/>
      <c r="PQD2" s="11"/>
      <c r="PQE2" s="11"/>
      <c r="PQF2" s="11"/>
      <c r="PQG2" s="11"/>
      <c r="PQH2" s="11"/>
      <c r="PQI2" s="11"/>
      <c r="PQJ2" s="11"/>
      <c r="PQK2" s="11"/>
      <c r="PQL2" s="11"/>
      <c r="PQM2" s="11"/>
      <c r="PQN2" s="11"/>
      <c r="PQO2" s="11"/>
      <c r="PQP2" s="11"/>
      <c r="PQQ2" s="11"/>
      <c r="PQR2" s="11"/>
      <c r="PQS2" s="11"/>
      <c r="PQT2" s="11"/>
      <c r="PQU2" s="11"/>
      <c r="PQV2" s="11"/>
      <c r="PQW2" s="11"/>
      <c r="PQX2" s="11"/>
      <c r="PQY2" s="11"/>
      <c r="PQZ2" s="11"/>
      <c r="PRA2" s="11"/>
      <c r="PRB2" s="11"/>
      <c r="PRC2" s="11"/>
      <c r="PRD2" s="11"/>
      <c r="PRE2" s="11"/>
      <c r="PRF2" s="11"/>
      <c r="PRG2" s="11"/>
      <c r="PRH2" s="11"/>
      <c r="PRI2" s="11"/>
      <c r="PRJ2" s="11"/>
      <c r="PRK2" s="11"/>
      <c r="PRL2" s="11"/>
      <c r="PRM2" s="11"/>
      <c r="PRN2" s="11"/>
      <c r="PRO2" s="11"/>
      <c r="PRP2" s="11"/>
      <c r="PRQ2" s="11"/>
      <c r="PRR2" s="11"/>
      <c r="PRS2" s="11"/>
      <c r="PRT2" s="11"/>
      <c r="PRU2" s="11"/>
      <c r="PRV2" s="11"/>
      <c r="PRW2" s="11"/>
      <c r="PRX2" s="11"/>
      <c r="PRY2" s="11"/>
      <c r="PRZ2" s="11"/>
      <c r="PSA2" s="11"/>
      <c r="PSB2" s="11"/>
      <c r="PSC2" s="11"/>
      <c r="PSD2" s="11"/>
      <c r="PSE2" s="11"/>
      <c r="PSF2" s="11"/>
      <c r="PSG2" s="11"/>
      <c r="PSH2" s="11"/>
      <c r="PSI2" s="11"/>
      <c r="PSJ2" s="11"/>
      <c r="PSK2" s="11"/>
      <c r="PSL2" s="11"/>
      <c r="PSM2" s="11"/>
      <c r="PSN2" s="11"/>
      <c r="PSO2" s="11"/>
      <c r="PSP2" s="11"/>
      <c r="PSQ2" s="11"/>
      <c r="PSR2" s="11"/>
      <c r="PSS2" s="11"/>
      <c r="PST2" s="11"/>
      <c r="PSU2" s="11"/>
      <c r="PSV2" s="11"/>
      <c r="PSW2" s="11"/>
      <c r="PSX2" s="11"/>
      <c r="PSY2" s="11"/>
      <c r="PSZ2" s="11"/>
      <c r="PTA2" s="11"/>
      <c r="PTB2" s="11"/>
      <c r="PTC2" s="11"/>
      <c r="PTD2" s="11"/>
      <c r="PTE2" s="11"/>
      <c r="PTF2" s="11"/>
      <c r="PTG2" s="11"/>
      <c r="PTH2" s="11"/>
      <c r="PTI2" s="11"/>
      <c r="PTJ2" s="11"/>
      <c r="PTK2" s="11"/>
      <c r="PTL2" s="11"/>
      <c r="PTM2" s="11"/>
      <c r="PTN2" s="11"/>
      <c r="PTO2" s="11"/>
      <c r="PTP2" s="11"/>
      <c r="PTQ2" s="11"/>
      <c r="PTR2" s="11"/>
      <c r="PTS2" s="11"/>
      <c r="PTT2" s="11"/>
      <c r="PTU2" s="11"/>
      <c r="PTV2" s="11"/>
      <c r="PTW2" s="11"/>
      <c r="PTX2" s="11"/>
      <c r="PTY2" s="11"/>
      <c r="PTZ2" s="11"/>
      <c r="PUA2" s="11"/>
      <c r="PUB2" s="11"/>
      <c r="PUC2" s="11"/>
      <c r="PUD2" s="11"/>
      <c r="PUE2" s="11"/>
      <c r="PUF2" s="11"/>
      <c r="PUG2" s="11"/>
      <c r="PUH2" s="11"/>
      <c r="PUI2" s="11"/>
      <c r="PUJ2" s="11"/>
      <c r="PUK2" s="11"/>
      <c r="PUL2" s="11"/>
      <c r="PUM2" s="11"/>
      <c r="PUN2" s="11"/>
      <c r="PUO2" s="11"/>
      <c r="PUP2" s="11"/>
      <c r="PUQ2" s="11"/>
      <c r="PUR2" s="11"/>
      <c r="PUS2" s="11"/>
      <c r="PUT2" s="11"/>
      <c r="PUU2" s="11"/>
      <c r="PUV2" s="11"/>
      <c r="PUW2" s="11"/>
      <c r="PUX2" s="11"/>
      <c r="PUY2" s="11"/>
      <c r="PUZ2" s="11"/>
      <c r="PVA2" s="11"/>
      <c r="PVB2" s="11"/>
      <c r="PVC2" s="11"/>
      <c r="PVD2" s="11"/>
      <c r="PVE2" s="11"/>
      <c r="PVF2" s="11"/>
      <c r="PVG2" s="11"/>
      <c r="PVH2" s="11"/>
      <c r="PVI2" s="11"/>
      <c r="PVJ2" s="11"/>
      <c r="PVK2" s="11"/>
      <c r="PVL2" s="11"/>
      <c r="PVM2" s="11"/>
      <c r="PVN2" s="11"/>
      <c r="PVO2" s="11"/>
      <c r="PVP2" s="11"/>
      <c r="PVQ2" s="11"/>
      <c r="PVR2" s="11"/>
      <c r="PVS2" s="11"/>
      <c r="PVT2" s="11"/>
      <c r="PVU2" s="11"/>
      <c r="PVV2" s="11"/>
      <c r="PVW2" s="11"/>
      <c r="PVX2" s="11"/>
      <c r="PVY2" s="11"/>
      <c r="PVZ2" s="11"/>
      <c r="PWA2" s="11"/>
      <c r="PWB2" s="11"/>
      <c r="PWC2" s="11"/>
      <c r="PWD2" s="11"/>
      <c r="PWE2" s="11"/>
      <c r="PWF2" s="11"/>
      <c r="PWG2" s="11"/>
      <c r="PWH2" s="11"/>
      <c r="PWI2" s="11"/>
      <c r="PWJ2" s="11"/>
      <c r="PWK2" s="11"/>
      <c r="PWL2" s="11"/>
      <c r="PWM2" s="11"/>
      <c r="PWN2" s="11"/>
      <c r="PWO2" s="11"/>
      <c r="PWP2" s="11"/>
      <c r="PWQ2" s="11"/>
      <c r="PWR2" s="11"/>
      <c r="PWS2" s="11"/>
      <c r="PWT2" s="11"/>
      <c r="PWU2" s="11"/>
      <c r="PWV2" s="11"/>
      <c r="PWW2" s="11"/>
      <c r="PWX2" s="11"/>
      <c r="PWY2" s="11"/>
      <c r="PWZ2" s="11"/>
      <c r="PXA2" s="11"/>
      <c r="PXB2" s="11"/>
      <c r="PXC2" s="11"/>
      <c r="PXD2" s="11"/>
      <c r="PXE2" s="11"/>
      <c r="PXF2" s="11"/>
      <c r="PXG2" s="11"/>
      <c r="PXH2" s="11"/>
      <c r="PXI2" s="11"/>
      <c r="PXJ2" s="11"/>
      <c r="PXK2" s="11"/>
      <c r="PXL2" s="11"/>
      <c r="PXM2" s="11"/>
      <c r="PXN2" s="11"/>
      <c r="PXO2" s="11"/>
      <c r="PXP2" s="11"/>
      <c r="PXQ2" s="11"/>
      <c r="PXR2" s="11"/>
      <c r="PXS2" s="11"/>
      <c r="PXT2" s="11"/>
      <c r="PXU2" s="11"/>
      <c r="PXV2" s="11"/>
      <c r="PXW2" s="11"/>
      <c r="PXX2" s="11"/>
      <c r="PXY2" s="11"/>
      <c r="PXZ2" s="11"/>
      <c r="PYA2" s="11"/>
      <c r="PYB2" s="11"/>
      <c r="PYC2" s="11"/>
      <c r="PYD2" s="11"/>
      <c r="PYE2" s="11"/>
      <c r="PYF2" s="11"/>
      <c r="PYG2" s="11"/>
      <c r="PYH2" s="11"/>
      <c r="PYI2" s="11"/>
      <c r="PYJ2" s="11"/>
      <c r="PYK2" s="11"/>
      <c r="PYL2" s="11"/>
      <c r="PYM2" s="11"/>
      <c r="PYN2" s="11"/>
      <c r="PYO2" s="11"/>
      <c r="PYP2" s="11"/>
      <c r="PYQ2" s="11"/>
      <c r="PYR2" s="11"/>
      <c r="PYS2" s="11"/>
      <c r="PYT2" s="11"/>
      <c r="PYU2" s="11"/>
      <c r="PYV2" s="11"/>
      <c r="PYW2" s="11"/>
      <c r="PYX2" s="11"/>
      <c r="PYY2" s="11"/>
      <c r="PYZ2" s="11"/>
      <c r="PZA2" s="11"/>
      <c r="PZB2" s="11"/>
      <c r="PZC2" s="11"/>
      <c r="PZD2" s="11"/>
      <c r="PZE2" s="11"/>
      <c r="PZF2" s="11"/>
      <c r="PZG2" s="11"/>
      <c r="PZH2" s="11"/>
      <c r="PZI2" s="11"/>
      <c r="PZJ2" s="11"/>
      <c r="PZK2" s="11"/>
      <c r="PZL2" s="11"/>
      <c r="PZM2" s="11"/>
      <c r="PZN2" s="11"/>
      <c r="PZO2" s="11"/>
      <c r="PZP2" s="11"/>
      <c r="PZQ2" s="11"/>
      <c r="PZR2" s="11"/>
      <c r="PZS2" s="11"/>
      <c r="PZT2" s="11"/>
      <c r="PZU2" s="11"/>
      <c r="PZV2" s="11"/>
      <c r="PZW2" s="11"/>
      <c r="PZX2" s="11"/>
      <c r="PZY2" s="11"/>
      <c r="PZZ2" s="11"/>
      <c r="QAA2" s="11"/>
      <c r="QAB2" s="11"/>
      <c r="QAC2" s="11"/>
      <c r="QAD2" s="11"/>
      <c r="QAE2" s="11"/>
      <c r="QAF2" s="11"/>
      <c r="QAG2" s="11"/>
      <c r="QAH2" s="11"/>
      <c r="QAI2" s="11"/>
      <c r="QAJ2" s="11"/>
      <c r="QAK2" s="11"/>
      <c r="QAL2" s="11"/>
      <c r="QAM2" s="11"/>
      <c r="QAN2" s="11"/>
      <c r="QAO2" s="11"/>
      <c r="QAP2" s="11"/>
      <c r="QAQ2" s="11"/>
      <c r="QAR2" s="11"/>
      <c r="QAS2" s="11"/>
      <c r="QAT2" s="11"/>
      <c r="QAU2" s="11"/>
      <c r="QAV2" s="11"/>
      <c r="QAW2" s="11"/>
      <c r="QAX2" s="11"/>
      <c r="QAY2" s="11"/>
      <c r="QAZ2" s="11"/>
      <c r="QBA2" s="11"/>
      <c r="QBB2" s="11"/>
      <c r="QBC2" s="11"/>
      <c r="QBD2" s="11"/>
      <c r="QBE2" s="11"/>
      <c r="QBF2" s="11"/>
      <c r="QBG2" s="11"/>
      <c r="QBH2" s="11"/>
      <c r="QBI2" s="11"/>
      <c r="QBJ2" s="11"/>
      <c r="QBK2" s="11"/>
      <c r="QBL2" s="11"/>
      <c r="QBM2" s="11"/>
      <c r="QBN2" s="11"/>
      <c r="QBO2" s="11"/>
      <c r="QBP2" s="11"/>
      <c r="QBQ2" s="11"/>
      <c r="QBR2" s="11"/>
      <c r="QBS2" s="11"/>
      <c r="QBT2" s="11"/>
      <c r="QBU2" s="11"/>
      <c r="QBV2" s="11"/>
      <c r="QBW2" s="11"/>
      <c r="QBX2" s="11"/>
      <c r="QBY2" s="11"/>
      <c r="QBZ2" s="11"/>
      <c r="QCA2" s="11"/>
      <c r="QCB2" s="11"/>
      <c r="QCC2" s="11"/>
      <c r="QCD2" s="11"/>
      <c r="QCE2" s="11"/>
      <c r="QCF2" s="11"/>
      <c r="QCG2" s="11"/>
      <c r="QCH2" s="11"/>
      <c r="QCI2" s="11"/>
      <c r="QCJ2" s="11"/>
      <c r="QCK2" s="11"/>
      <c r="QCL2" s="11"/>
      <c r="QCM2" s="11"/>
      <c r="QCN2" s="11"/>
      <c r="QCO2" s="11"/>
      <c r="QCP2" s="11"/>
      <c r="QCQ2" s="11"/>
      <c r="QCR2" s="11"/>
      <c r="QCS2" s="11"/>
      <c r="QCT2" s="11"/>
      <c r="QCU2" s="11"/>
      <c r="QCV2" s="11"/>
      <c r="QCW2" s="11"/>
      <c r="QCX2" s="11"/>
      <c r="QCY2" s="11"/>
      <c r="QCZ2" s="11"/>
      <c r="QDA2" s="11"/>
      <c r="QDB2" s="11"/>
      <c r="QDC2" s="11"/>
      <c r="QDD2" s="11"/>
      <c r="QDE2" s="11"/>
      <c r="QDF2" s="11"/>
      <c r="QDG2" s="11"/>
      <c r="QDH2" s="11"/>
      <c r="QDI2" s="11"/>
      <c r="QDJ2" s="11"/>
      <c r="QDK2" s="11"/>
      <c r="QDL2" s="11"/>
      <c r="QDM2" s="11"/>
      <c r="QDN2" s="11"/>
      <c r="QDO2" s="11"/>
      <c r="QDP2" s="11"/>
      <c r="QDQ2" s="11"/>
      <c r="QDR2" s="11"/>
      <c r="QDS2" s="11"/>
      <c r="QDT2" s="11"/>
      <c r="QDU2" s="11"/>
      <c r="QDV2" s="11"/>
      <c r="QDW2" s="11"/>
      <c r="QDX2" s="11"/>
      <c r="QDY2" s="11"/>
      <c r="QDZ2" s="11"/>
      <c r="QEA2" s="11"/>
      <c r="QEB2" s="11"/>
      <c r="QEC2" s="11"/>
      <c r="QED2" s="11"/>
      <c r="QEE2" s="11"/>
      <c r="QEF2" s="11"/>
      <c r="QEG2" s="11"/>
      <c r="QEH2" s="11"/>
      <c r="QEI2" s="11"/>
      <c r="QEJ2" s="11"/>
      <c r="QEK2" s="11"/>
      <c r="QEL2" s="11"/>
      <c r="QEM2" s="11"/>
      <c r="QEN2" s="11"/>
      <c r="QEO2" s="11"/>
      <c r="QEP2" s="11"/>
      <c r="QEQ2" s="11"/>
      <c r="QER2" s="11"/>
      <c r="QES2" s="11"/>
      <c r="QET2" s="11"/>
      <c r="QEU2" s="11"/>
      <c r="QEV2" s="11"/>
      <c r="QEW2" s="11"/>
      <c r="QEX2" s="11"/>
      <c r="QEY2" s="11"/>
      <c r="QEZ2" s="11"/>
      <c r="QFA2" s="11"/>
      <c r="QFB2" s="11"/>
      <c r="QFC2" s="11"/>
      <c r="QFD2" s="11"/>
      <c r="QFE2" s="11"/>
      <c r="QFF2" s="11"/>
      <c r="QFG2" s="11"/>
      <c r="QFH2" s="11"/>
      <c r="QFI2" s="11"/>
      <c r="QFJ2" s="11"/>
      <c r="QFK2" s="11"/>
      <c r="QFL2" s="11"/>
      <c r="QFM2" s="11"/>
      <c r="QFN2" s="11"/>
      <c r="QFO2" s="11"/>
      <c r="QFP2" s="11"/>
      <c r="QFQ2" s="11"/>
      <c r="QFR2" s="11"/>
      <c r="QFS2" s="11"/>
      <c r="QFT2" s="11"/>
      <c r="QFU2" s="11"/>
      <c r="QFV2" s="11"/>
      <c r="QFW2" s="11"/>
      <c r="QFX2" s="11"/>
      <c r="QFY2" s="11"/>
      <c r="QFZ2" s="11"/>
      <c r="QGA2" s="11"/>
      <c r="QGB2" s="11"/>
      <c r="QGC2" s="11"/>
      <c r="QGD2" s="11"/>
      <c r="QGE2" s="11"/>
      <c r="QGF2" s="11"/>
      <c r="QGG2" s="11"/>
      <c r="QGH2" s="11"/>
      <c r="QGI2" s="11"/>
      <c r="QGJ2" s="11"/>
      <c r="QGK2" s="11"/>
      <c r="QGL2" s="11"/>
      <c r="QGM2" s="11"/>
      <c r="QGN2" s="11"/>
      <c r="QGO2" s="11"/>
      <c r="QGP2" s="11"/>
      <c r="QGQ2" s="11"/>
      <c r="QGR2" s="11"/>
      <c r="QGS2" s="11"/>
      <c r="QGT2" s="11"/>
      <c r="QGU2" s="11"/>
      <c r="QGV2" s="11"/>
      <c r="QGW2" s="11"/>
      <c r="QGX2" s="11"/>
      <c r="QGY2" s="11"/>
      <c r="QGZ2" s="11"/>
      <c r="QHA2" s="11"/>
      <c r="QHB2" s="11"/>
      <c r="QHC2" s="11"/>
      <c r="QHD2" s="11"/>
      <c r="QHE2" s="11"/>
      <c r="QHF2" s="11"/>
      <c r="QHG2" s="11"/>
      <c r="QHH2" s="11"/>
      <c r="QHI2" s="11"/>
      <c r="QHJ2" s="11"/>
      <c r="QHK2" s="11"/>
      <c r="QHL2" s="11"/>
      <c r="QHM2" s="11"/>
      <c r="QHN2" s="11"/>
      <c r="QHO2" s="11"/>
      <c r="QHP2" s="11"/>
      <c r="QHQ2" s="11"/>
      <c r="QHR2" s="11"/>
      <c r="QHS2" s="11"/>
      <c r="QHT2" s="11"/>
      <c r="QHU2" s="11"/>
      <c r="QHV2" s="11"/>
      <c r="QHW2" s="11"/>
      <c r="QHX2" s="11"/>
      <c r="QHY2" s="11"/>
      <c r="QHZ2" s="11"/>
      <c r="QIA2" s="11"/>
      <c r="QIB2" s="11"/>
      <c r="QIC2" s="11"/>
      <c r="QID2" s="11"/>
      <c r="QIE2" s="11"/>
      <c r="QIF2" s="11"/>
      <c r="QIG2" s="11"/>
      <c r="QIH2" s="11"/>
      <c r="QII2" s="11"/>
      <c r="QIJ2" s="11"/>
      <c r="QIK2" s="11"/>
      <c r="QIL2" s="11"/>
      <c r="QIM2" s="11"/>
      <c r="QIN2" s="11"/>
      <c r="QIO2" s="11"/>
      <c r="QIP2" s="11"/>
      <c r="QIQ2" s="11"/>
      <c r="QIR2" s="11"/>
      <c r="QIS2" s="11"/>
      <c r="QIT2" s="11"/>
      <c r="QIU2" s="11"/>
      <c r="QIV2" s="11"/>
      <c r="QIW2" s="11"/>
      <c r="QIX2" s="11"/>
      <c r="QIY2" s="11"/>
      <c r="QIZ2" s="11"/>
      <c r="QJA2" s="11"/>
      <c r="QJB2" s="11"/>
      <c r="QJC2" s="11"/>
      <c r="QJD2" s="11"/>
      <c r="QJE2" s="11"/>
      <c r="QJF2" s="11"/>
      <c r="QJG2" s="11"/>
      <c r="QJH2" s="11"/>
      <c r="QJI2" s="11"/>
      <c r="QJJ2" s="11"/>
      <c r="QJK2" s="11"/>
      <c r="QJL2" s="11"/>
      <c r="QJM2" s="11"/>
      <c r="QJN2" s="11"/>
      <c r="QJO2" s="11"/>
      <c r="QJP2" s="11"/>
      <c r="QJQ2" s="11"/>
      <c r="QJR2" s="11"/>
      <c r="QJS2" s="11"/>
      <c r="QJT2" s="11"/>
      <c r="QJU2" s="11"/>
      <c r="QJV2" s="11"/>
      <c r="QJW2" s="11"/>
      <c r="QJX2" s="11"/>
      <c r="QJY2" s="11"/>
      <c r="QJZ2" s="11"/>
      <c r="QKA2" s="11"/>
      <c r="QKB2" s="11"/>
      <c r="QKC2" s="11"/>
      <c r="QKD2" s="11"/>
      <c r="QKE2" s="11"/>
      <c r="QKF2" s="11"/>
      <c r="QKG2" s="11"/>
      <c r="QKH2" s="11"/>
      <c r="QKI2" s="11"/>
      <c r="QKJ2" s="11"/>
      <c r="QKK2" s="11"/>
      <c r="QKL2" s="11"/>
      <c r="QKM2" s="11"/>
      <c r="QKN2" s="11"/>
      <c r="QKO2" s="11"/>
      <c r="QKP2" s="11"/>
      <c r="QKQ2" s="11"/>
      <c r="QKR2" s="11"/>
      <c r="QKS2" s="11"/>
      <c r="QKT2" s="11"/>
      <c r="QKU2" s="11"/>
      <c r="QKV2" s="11"/>
      <c r="QKW2" s="11"/>
      <c r="QKX2" s="11"/>
      <c r="QKY2" s="11"/>
      <c r="QKZ2" s="11"/>
      <c r="QLA2" s="11"/>
      <c r="QLB2" s="11"/>
      <c r="QLC2" s="11"/>
      <c r="QLD2" s="11"/>
      <c r="QLE2" s="11"/>
      <c r="QLF2" s="11"/>
      <c r="QLG2" s="11"/>
      <c r="QLH2" s="11"/>
      <c r="QLI2" s="11"/>
      <c r="QLJ2" s="11"/>
      <c r="QLK2" s="11"/>
      <c r="QLL2" s="11"/>
      <c r="QLM2" s="11"/>
      <c r="QLN2" s="11"/>
      <c r="QLO2" s="11"/>
      <c r="QLP2" s="11"/>
      <c r="QLQ2" s="11"/>
      <c r="QLR2" s="11"/>
      <c r="QLS2" s="11"/>
      <c r="QLT2" s="11"/>
      <c r="QLU2" s="11"/>
      <c r="QLV2" s="11"/>
      <c r="QLW2" s="11"/>
      <c r="QLX2" s="11"/>
      <c r="QLY2" s="11"/>
      <c r="QLZ2" s="11"/>
      <c r="QMA2" s="11"/>
      <c r="QMB2" s="11"/>
      <c r="QMC2" s="11"/>
      <c r="QMD2" s="11"/>
      <c r="QME2" s="11"/>
      <c r="QMF2" s="11"/>
      <c r="QMG2" s="11"/>
      <c r="QMH2" s="11"/>
      <c r="QMI2" s="11"/>
      <c r="QMJ2" s="11"/>
      <c r="QMK2" s="11"/>
      <c r="QML2" s="11"/>
      <c r="QMM2" s="11"/>
      <c r="QMN2" s="11"/>
      <c r="QMO2" s="11"/>
      <c r="QMP2" s="11"/>
      <c r="QMQ2" s="11"/>
      <c r="QMR2" s="11"/>
      <c r="QMS2" s="11"/>
      <c r="QMT2" s="11"/>
      <c r="QMU2" s="11"/>
      <c r="QMV2" s="11"/>
      <c r="QMW2" s="11"/>
      <c r="QMX2" s="11"/>
      <c r="QMY2" s="11"/>
      <c r="QMZ2" s="11"/>
      <c r="QNA2" s="11"/>
      <c r="QNB2" s="11"/>
      <c r="QNC2" s="11"/>
      <c r="QND2" s="11"/>
      <c r="QNE2" s="11"/>
      <c r="QNF2" s="11"/>
      <c r="QNG2" s="11"/>
      <c r="QNH2" s="11"/>
      <c r="QNI2" s="11"/>
      <c r="QNJ2" s="11"/>
      <c r="QNK2" s="11"/>
      <c r="QNL2" s="11"/>
      <c r="QNM2" s="11"/>
      <c r="QNN2" s="11"/>
      <c r="QNO2" s="11"/>
      <c r="QNP2" s="11"/>
      <c r="QNQ2" s="11"/>
      <c r="QNR2" s="11"/>
      <c r="QNS2" s="11"/>
      <c r="QNT2" s="11"/>
      <c r="QNU2" s="11"/>
      <c r="QNV2" s="11"/>
      <c r="QNW2" s="11"/>
      <c r="QNX2" s="11"/>
      <c r="QNY2" s="11"/>
      <c r="QNZ2" s="11"/>
      <c r="QOA2" s="11"/>
      <c r="QOB2" s="11"/>
      <c r="QOC2" s="11"/>
      <c r="QOD2" s="11"/>
      <c r="QOE2" s="11"/>
      <c r="QOF2" s="11"/>
      <c r="QOG2" s="11"/>
      <c r="QOH2" s="11"/>
      <c r="QOI2" s="11"/>
      <c r="QOJ2" s="11"/>
      <c r="QOK2" s="11"/>
      <c r="QOL2" s="11"/>
      <c r="QOM2" s="11"/>
      <c r="QON2" s="11"/>
      <c r="QOO2" s="11"/>
      <c r="QOP2" s="11"/>
      <c r="QOQ2" s="11"/>
      <c r="QOR2" s="11"/>
      <c r="QOS2" s="11"/>
      <c r="QOT2" s="11"/>
      <c r="QOU2" s="11"/>
      <c r="QOV2" s="11"/>
      <c r="QOW2" s="11"/>
      <c r="QOX2" s="11"/>
      <c r="QOY2" s="11"/>
      <c r="QOZ2" s="11"/>
      <c r="QPA2" s="11"/>
      <c r="QPB2" s="11"/>
      <c r="QPC2" s="11"/>
      <c r="QPD2" s="11"/>
      <c r="QPE2" s="11"/>
      <c r="QPF2" s="11"/>
      <c r="QPG2" s="11"/>
      <c r="QPH2" s="11"/>
      <c r="QPI2" s="11"/>
      <c r="QPJ2" s="11"/>
      <c r="QPK2" s="11"/>
      <c r="QPL2" s="11"/>
      <c r="QPM2" s="11"/>
      <c r="QPN2" s="11"/>
      <c r="QPO2" s="11"/>
      <c r="QPP2" s="11"/>
      <c r="QPQ2" s="11"/>
      <c r="QPR2" s="11"/>
      <c r="QPS2" s="11"/>
      <c r="QPT2" s="11"/>
      <c r="QPU2" s="11"/>
      <c r="QPV2" s="11"/>
      <c r="QPW2" s="11"/>
      <c r="QPX2" s="11"/>
      <c r="QPY2" s="11"/>
      <c r="QPZ2" s="11"/>
      <c r="QQA2" s="11"/>
      <c r="QQB2" s="11"/>
      <c r="QQC2" s="11"/>
      <c r="QQD2" s="11"/>
      <c r="QQE2" s="11"/>
      <c r="QQF2" s="11"/>
      <c r="QQG2" s="11"/>
      <c r="QQH2" s="11"/>
      <c r="QQI2" s="11"/>
      <c r="QQJ2" s="11"/>
      <c r="QQK2" s="11"/>
      <c r="QQL2" s="11"/>
      <c r="QQM2" s="11"/>
      <c r="QQN2" s="11"/>
      <c r="QQO2" s="11"/>
      <c r="QQP2" s="11"/>
      <c r="QQQ2" s="11"/>
      <c r="QQR2" s="11"/>
      <c r="QQS2" s="11"/>
      <c r="QQT2" s="11"/>
      <c r="QQU2" s="11"/>
      <c r="QQV2" s="11"/>
      <c r="QQW2" s="11"/>
      <c r="QQX2" s="11"/>
      <c r="QQY2" s="11"/>
      <c r="QQZ2" s="11"/>
      <c r="QRA2" s="11"/>
      <c r="QRB2" s="11"/>
      <c r="QRC2" s="11"/>
      <c r="QRD2" s="11"/>
      <c r="QRE2" s="11"/>
      <c r="QRF2" s="11"/>
      <c r="QRG2" s="11"/>
      <c r="QRH2" s="11"/>
      <c r="QRI2" s="11"/>
      <c r="QRJ2" s="11"/>
      <c r="QRK2" s="11"/>
      <c r="QRL2" s="11"/>
      <c r="QRM2" s="11"/>
      <c r="QRN2" s="11"/>
      <c r="QRO2" s="11"/>
      <c r="QRP2" s="11"/>
      <c r="QRQ2" s="11"/>
      <c r="QRR2" s="11"/>
      <c r="QRS2" s="11"/>
      <c r="QRT2" s="11"/>
      <c r="QRU2" s="11"/>
      <c r="QRV2" s="11"/>
      <c r="QRW2" s="11"/>
      <c r="QRX2" s="11"/>
      <c r="QRY2" s="11"/>
      <c r="QRZ2" s="11"/>
      <c r="QSA2" s="11"/>
      <c r="QSB2" s="11"/>
      <c r="QSC2" s="11"/>
      <c r="QSD2" s="11"/>
      <c r="QSE2" s="11"/>
      <c r="QSF2" s="11"/>
      <c r="QSG2" s="11"/>
      <c r="QSH2" s="11"/>
      <c r="QSI2" s="11"/>
      <c r="QSJ2" s="11"/>
      <c r="QSK2" s="11"/>
      <c r="QSL2" s="11"/>
      <c r="QSM2" s="11"/>
      <c r="QSN2" s="11"/>
      <c r="QSO2" s="11"/>
      <c r="QSP2" s="11"/>
      <c r="QSQ2" s="11"/>
      <c r="QSR2" s="11"/>
      <c r="QSS2" s="11"/>
      <c r="QST2" s="11"/>
      <c r="QSU2" s="11"/>
      <c r="QSV2" s="11"/>
      <c r="QSW2" s="11"/>
      <c r="QSX2" s="11"/>
      <c r="QSY2" s="11"/>
      <c r="QSZ2" s="11"/>
      <c r="QTA2" s="11"/>
      <c r="QTB2" s="11"/>
      <c r="QTC2" s="11"/>
      <c r="QTD2" s="11"/>
      <c r="QTE2" s="11"/>
      <c r="QTF2" s="11"/>
      <c r="QTG2" s="11"/>
      <c r="QTH2" s="11"/>
      <c r="QTI2" s="11"/>
      <c r="QTJ2" s="11"/>
      <c r="QTK2" s="11"/>
      <c r="QTL2" s="11"/>
      <c r="QTM2" s="11"/>
      <c r="QTN2" s="11"/>
      <c r="QTO2" s="11"/>
      <c r="QTP2" s="11"/>
      <c r="QTQ2" s="11"/>
      <c r="QTR2" s="11"/>
      <c r="QTS2" s="11"/>
      <c r="QTT2" s="11"/>
      <c r="QTU2" s="11"/>
      <c r="QTV2" s="11"/>
      <c r="QTW2" s="11"/>
      <c r="QTX2" s="11"/>
      <c r="QTY2" s="11"/>
      <c r="QTZ2" s="11"/>
      <c r="QUA2" s="11"/>
      <c r="QUB2" s="11"/>
      <c r="QUC2" s="11"/>
      <c r="QUD2" s="11"/>
      <c r="QUE2" s="11"/>
      <c r="QUF2" s="11"/>
      <c r="QUG2" s="11"/>
      <c r="QUH2" s="11"/>
      <c r="QUI2" s="11"/>
      <c r="QUJ2" s="11"/>
      <c r="QUK2" s="11"/>
      <c r="QUL2" s="11"/>
      <c r="QUM2" s="11"/>
      <c r="QUN2" s="11"/>
      <c r="QUO2" s="11"/>
      <c r="QUP2" s="11"/>
      <c r="QUQ2" s="11"/>
      <c r="QUR2" s="11"/>
      <c r="QUS2" s="11"/>
      <c r="QUT2" s="11"/>
      <c r="QUU2" s="11"/>
      <c r="QUV2" s="11"/>
      <c r="QUW2" s="11"/>
      <c r="QUX2" s="11"/>
      <c r="QUY2" s="11"/>
      <c r="QUZ2" s="11"/>
      <c r="QVA2" s="11"/>
      <c r="QVB2" s="11"/>
      <c r="QVC2" s="11"/>
      <c r="QVD2" s="11"/>
      <c r="QVE2" s="11"/>
      <c r="QVF2" s="11"/>
      <c r="QVG2" s="11"/>
      <c r="QVH2" s="11"/>
      <c r="QVI2" s="11"/>
      <c r="QVJ2" s="11"/>
      <c r="QVK2" s="11"/>
      <c r="QVL2" s="11"/>
      <c r="QVM2" s="11"/>
      <c r="QVN2" s="11"/>
      <c r="QVO2" s="11"/>
      <c r="QVP2" s="11"/>
      <c r="QVQ2" s="11"/>
      <c r="QVR2" s="11"/>
      <c r="QVS2" s="11"/>
      <c r="QVT2" s="11"/>
      <c r="QVU2" s="11"/>
      <c r="QVV2" s="11"/>
      <c r="QVW2" s="11"/>
      <c r="QVX2" s="11"/>
      <c r="QVY2" s="11"/>
      <c r="QVZ2" s="11"/>
      <c r="QWA2" s="11"/>
      <c r="QWB2" s="11"/>
      <c r="QWC2" s="11"/>
      <c r="QWD2" s="11"/>
      <c r="QWE2" s="11"/>
      <c r="QWF2" s="11"/>
      <c r="QWG2" s="11"/>
      <c r="QWH2" s="11"/>
      <c r="QWI2" s="11"/>
      <c r="QWJ2" s="11"/>
      <c r="QWK2" s="11"/>
      <c r="QWL2" s="11"/>
      <c r="QWM2" s="11"/>
      <c r="QWN2" s="11"/>
      <c r="QWO2" s="11"/>
      <c r="QWP2" s="11"/>
      <c r="QWQ2" s="11"/>
      <c r="QWR2" s="11"/>
      <c r="QWS2" s="11"/>
      <c r="QWT2" s="11"/>
      <c r="QWU2" s="11"/>
      <c r="QWV2" s="11"/>
      <c r="QWW2" s="11"/>
      <c r="QWX2" s="11"/>
      <c r="QWY2" s="11"/>
      <c r="QWZ2" s="11"/>
      <c r="QXA2" s="11"/>
      <c r="QXB2" s="11"/>
      <c r="QXC2" s="11"/>
      <c r="QXD2" s="11"/>
      <c r="QXE2" s="11"/>
      <c r="QXF2" s="11"/>
      <c r="QXG2" s="11"/>
      <c r="QXH2" s="11"/>
      <c r="QXI2" s="11"/>
      <c r="QXJ2" s="11"/>
      <c r="QXK2" s="11"/>
      <c r="QXL2" s="11"/>
      <c r="QXM2" s="11"/>
      <c r="QXN2" s="11"/>
      <c r="QXO2" s="11"/>
      <c r="QXP2" s="11"/>
      <c r="QXQ2" s="11"/>
      <c r="QXR2" s="11"/>
      <c r="QXS2" s="11"/>
      <c r="QXT2" s="11"/>
      <c r="QXU2" s="11"/>
      <c r="QXV2" s="11"/>
      <c r="QXW2" s="11"/>
      <c r="QXX2" s="11"/>
      <c r="QXY2" s="11"/>
      <c r="QXZ2" s="11"/>
      <c r="QYA2" s="11"/>
      <c r="QYB2" s="11"/>
      <c r="QYC2" s="11"/>
      <c r="QYD2" s="11"/>
      <c r="QYE2" s="11"/>
      <c r="QYF2" s="11"/>
      <c r="QYG2" s="11"/>
      <c r="QYH2" s="11"/>
      <c r="QYI2" s="11"/>
      <c r="QYJ2" s="11"/>
      <c r="QYK2" s="11"/>
      <c r="QYL2" s="11"/>
      <c r="QYM2" s="11"/>
      <c r="QYN2" s="11"/>
      <c r="QYO2" s="11"/>
      <c r="QYP2" s="11"/>
      <c r="QYQ2" s="11"/>
      <c r="QYR2" s="11"/>
      <c r="QYS2" s="11"/>
      <c r="QYT2" s="11"/>
      <c r="QYU2" s="11"/>
      <c r="QYV2" s="11"/>
      <c r="QYW2" s="11"/>
      <c r="QYX2" s="11"/>
      <c r="QYY2" s="11"/>
      <c r="QYZ2" s="11"/>
      <c r="QZA2" s="11"/>
      <c r="QZB2" s="11"/>
      <c r="QZC2" s="11"/>
      <c r="QZD2" s="11"/>
      <c r="QZE2" s="11"/>
      <c r="QZF2" s="11"/>
      <c r="QZG2" s="11"/>
      <c r="QZH2" s="11"/>
      <c r="QZI2" s="11"/>
      <c r="QZJ2" s="11"/>
      <c r="QZK2" s="11"/>
      <c r="QZL2" s="11"/>
      <c r="QZM2" s="11"/>
      <c r="QZN2" s="11"/>
      <c r="QZO2" s="11"/>
      <c r="QZP2" s="11"/>
      <c r="QZQ2" s="11"/>
      <c r="QZR2" s="11"/>
      <c r="QZS2" s="11"/>
      <c r="QZT2" s="11"/>
      <c r="QZU2" s="11"/>
      <c r="QZV2" s="11"/>
      <c r="QZW2" s="11"/>
      <c r="QZX2" s="11"/>
      <c r="QZY2" s="11"/>
      <c r="QZZ2" s="11"/>
      <c r="RAA2" s="11"/>
      <c r="RAB2" s="11"/>
      <c r="RAC2" s="11"/>
      <c r="RAD2" s="11"/>
      <c r="RAE2" s="11"/>
      <c r="RAF2" s="11"/>
      <c r="RAG2" s="11"/>
      <c r="RAH2" s="11"/>
      <c r="RAI2" s="11"/>
      <c r="RAJ2" s="11"/>
      <c r="RAK2" s="11"/>
      <c r="RAL2" s="11"/>
      <c r="RAM2" s="11"/>
      <c r="RAN2" s="11"/>
      <c r="RAO2" s="11"/>
      <c r="RAP2" s="11"/>
      <c r="RAQ2" s="11"/>
      <c r="RAR2" s="11"/>
      <c r="RAS2" s="11"/>
      <c r="RAT2" s="11"/>
      <c r="RAU2" s="11"/>
      <c r="RAV2" s="11"/>
      <c r="RAW2" s="11"/>
      <c r="RAX2" s="11"/>
      <c r="RAY2" s="11"/>
      <c r="RAZ2" s="11"/>
      <c r="RBA2" s="11"/>
      <c r="RBB2" s="11"/>
      <c r="RBC2" s="11"/>
      <c r="RBD2" s="11"/>
      <c r="RBE2" s="11"/>
      <c r="RBF2" s="11"/>
      <c r="RBG2" s="11"/>
      <c r="RBH2" s="11"/>
      <c r="RBI2" s="11"/>
      <c r="RBJ2" s="11"/>
      <c r="RBK2" s="11"/>
      <c r="RBL2" s="11"/>
      <c r="RBM2" s="11"/>
      <c r="RBN2" s="11"/>
      <c r="RBO2" s="11"/>
      <c r="RBP2" s="11"/>
      <c r="RBQ2" s="11"/>
      <c r="RBR2" s="11"/>
      <c r="RBS2" s="11"/>
      <c r="RBT2" s="11"/>
      <c r="RBU2" s="11"/>
      <c r="RBV2" s="11"/>
      <c r="RBW2" s="11"/>
      <c r="RBX2" s="11"/>
      <c r="RBY2" s="11"/>
      <c r="RBZ2" s="11"/>
      <c r="RCA2" s="11"/>
      <c r="RCB2" s="11"/>
      <c r="RCC2" s="11"/>
      <c r="RCD2" s="11"/>
      <c r="RCE2" s="11"/>
      <c r="RCF2" s="11"/>
      <c r="RCG2" s="11"/>
      <c r="RCH2" s="11"/>
      <c r="RCI2" s="11"/>
      <c r="RCJ2" s="11"/>
      <c r="RCK2" s="11"/>
      <c r="RCL2" s="11"/>
      <c r="RCM2" s="11"/>
      <c r="RCN2" s="11"/>
      <c r="RCO2" s="11"/>
      <c r="RCP2" s="11"/>
      <c r="RCQ2" s="11"/>
      <c r="RCR2" s="11"/>
      <c r="RCS2" s="11"/>
      <c r="RCT2" s="11"/>
      <c r="RCU2" s="11"/>
      <c r="RCV2" s="11"/>
      <c r="RCW2" s="11"/>
      <c r="RCX2" s="11"/>
      <c r="RCY2" s="11"/>
      <c r="RCZ2" s="11"/>
      <c r="RDA2" s="11"/>
      <c r="RDB2" s="11"/>
      <c r="RDC2" s="11"/>
      <c r="RDD2" s="11"/>
      <c r="RDE2" s="11"/>
      <c r="RDF2" s="11"/>
      <c r="RDG2" s="11"/>
      <c r="RDH2" s="11"/>
      <c r="RDI2" s="11"/>
      <c r="RDJ2" s="11"/>
      <c r="RDK2" s="11"/>
      <c r="RDL2" s="11"/>
      <c r="RDM2" s="11"/>
      <c r="RDN2" s="11"/>
      <c r="RDO2" s="11"/>
      <c r="RDP2" s="11"/>
      <c r="RDQ2" s="11"/>
      <c r="RDR2" s="11"/>
      <c r="RDS2" s="11"/>
      <c r="RDT2" s="11"/>
      <c r="RDU2" s="11"/>
      <c r="RDV2" s="11"/>
      <c r="RDW2" s="11"/>
      <c r="RDX2" s="11"/>
      <c r="RDY2" s="11"/>
      <c r="RDZ2" s="11"/>
      <c r="REA2" s="11"/>
      <c r="REB2" s="11"/>
      <c r="REC2" s="11"/>
      <c r="RED2" s="11"/>
      <c r="REE2" s="11"/>
      <c r="REF2" s="11"/>
      <c r="REG2" s="11"/>
      <c r="REH2" s="11"/>
      <c r="REI2" s="11"/>
      <c r="REJ2" s="11"/>
      <c r="REK2" s="11"/>
      <c r="REL2" s="11"/>
      <c r="REM2" s="11"/>
      <c r="REN2" s="11"/>
      <c r="REO2" s="11"/>
      <c r="REP2" s="11"/>
      <c r="REQ2" s="11"/>
      <c r="RER2" s="11"/>
      <c r="RES2" s="11"/>
      <c r="RET2" s="11"/>
      <c r="REU2" s="11"/>
      <c r="REV2" s="11"/>
      <c r="REW2" s="11"/>
      <c r="REX2" s="11"/>
      <c r="REY2" s="11"/>
      <c r="REZ2" s="11"/>
      <c r="RFA2" s="11"/>
      <c r="RFB2" s="11"/>
      <c r="RFC2" s="11"/>
      <c r="RFD2" s="11"/>
      <c r="RFE2" s="11"/>
      <c r="RFF2" s="11"/>
      <c r="RFG2" s="11"/>
      <c r="RFH2" s="11"/>
      <c r="RFI2" s="11"/>
      <c r="RFJ2" s="11"/>
      <c r="RFK2" s="11"/>
      <c r="RFL2" s="11"/>
      <c r="RFM2" s="11"/>
      <c r="RFN2" s="11"/>
      <c r="RFO2" s="11"/>
      <c r="RFP2" s="11"/>
      <c r="RFQ2" s="11"/>
      <c r="RFR2" s="11"/>
      <c r="RFS2" s="11"/>
      <c r="RFT2" s="11"/>
      <c r="RFU2" s="11"/>
      <c r="RFV2" s="11"/>
      <c r="RFW2" s="11"/>
      <c r="RFX2" s="11"/>
      <c r="RFY2" s="11"/>
      <c r="RFZ2" s="11"/>
      <c r="RGA2" s="11"/>
      <c r="RGB2" s="11"/>
      <c r="RGC2" s="11"/>
      <c r="RGD2" s="11"/>
      <c r="RGE2" s="11"/>
      <c r="RGF2" s="11"/>
      <c r="RGG2" s="11"/>
      <c r="RGH2" s="11"/>
      <c r="RGI2" s="11"/>
      <c r="RGJ2" s="11"/>
      <c r="RGK2" s="11"/>
      <c r="RGL2" s="11"/>
      <c r="RGM2" s="11"/>
      <c r="RGN2" s="11"/>
      <c r="RGO2" s="11"/>
      <c r="RGP2" s="11"/>
      <c r="RGQ2" s="11"/>
      <c r="RGR2" s="11"/>
      <c r="RGS2" s="11"/>
      <c r="RGT2" s="11"/>
      <c r="RGU2" s="11"/>
      <c r="RGV2" s="11"/>
      <c r="RGW2" s="11"/>
      <c r="RGX2" s="11"/>
      <c r="RGY2" s="11"/>
      <c r="RGZ2" s="11"/>
      <c r="RHA2" s="11"/>
      <c r="RHB2" s="11"/>
      <c r="RHC2" s="11"/>
      <c r="RHD2" s="11"/>
      <c r="RHE2" s="11"/>
      <c r="RHF2" s="11"/>
      <c r="RHG2" s="11"/>
      <c r="RHH2" s="11"/>
      <c r="RHI2" s="11"/>
      <c r="RHJ2" s="11"/>
      <c r="RHK2" s="11"/>
      <c r="RHL2" s="11"/>
      <c r="RHM2" s="11"/>
      <c r="RHN2" s="11"/>
      <c r="RHO2" s="11"/>
      <c r="RHP2" s="11"/>
      <c r="RHQ2" s="11"/>
      <c r="RHR2" s="11"/>
      <c r="RHS2" s="11"/>
      <c r="RHT2" s="11"/>
      <c r="RHU2" s="11"/>
      <c r="RHV2" s="11"/>
      <c r="RHW2" s="11"/>
      <c r="RHX2" s="11"/>
      <c r="RHY2" s="11"/>
      <c r="RHZ2" s="11"/>
      <c r="RIA2" s="11"/>
      <c r="RIB2" s="11"/>
      <c r="RIC2" s="11"/>
      <c r="RID2" s="11"/>
      <c r="RIE2" s="11"/>
      <c r="RIF2" s="11"/>
      <c r="RIG2" s="11"/>
      <c r="RIH2" s="11"/>
      <c r="RII2" s="11"/>
      <c r="RIJ2" s="11"/>
      <c r="RIK2" s="11"/>
      <c r="RIL2" s="11"/>
      <c r="RIM2" s="11"/>
      <c r="RIN2" s="11"/>
      <c r="RIO2" s="11"/>
      <c r="RIP2" s="11"/>
      <c r="RIQ2" s="11"/>
      <c r="RIR2" s="11"/>
      <c r="RIS2" s="11"/>
      <c r="RIT2" s="11"/>
      <c r="RIU2" s="11"/>
      <c r="RIV2" s="11"/>
      <c r="RIW2" s="11"/>
      <c r="RIX2" s="11"/>
      <c r="RIY2" s="11"/>
      <c r="RIZ2" s="11"/>
      <c r="RJA2" s="11"/>
      <c r="RJB2" s="11"/>
      <c r="RJC2" s="11"/>
      <c r="RJD2" s="11"/>
      <c r="RJE2" s="11"/>
      <c r="RJF2" s="11"/>
      <c r="RJG2" s="11"/>
      <c r="RJH2" s="11"/>
      <c r="RJI2" s="11"/>
      <c r="RJJ2" s="11"/>
      <c r="RJK2" s="11"/>
      <c r="RJL2" s="11"/>
      <c r="RJM2" s="11"/>
      <c r="RJN2" s="11"/>
      <c r="RJO2" s="11"/>
      <c r="RJP2" s="11"/>
      <c r="RJQ2" s="11"/>
      <c r="RJR2" s="11"/>
      <c r="RJS2" s="11"/>
      <c r="RJT2" s="11"/>
      <c r="RJU2" s="11"/>
      <c r="RJV2" s="11"/>
      <c r="RJW2" s="11"/>
      <c r="RJX2" s="11"/>
      <c r="RJY2" s="11"/>
      <c r="RJZ2" s="11"/>
      <c r="RKA2" s="11"/>
      <c r="RKB2" s="11"/>
      <c r="RKC2" s="11"/>
      <c r="RKD2" s="11"/>
      <c r="RKE2" s="11"/>
      <c r="RKF2" s="11"/>
      <c r="RKG2" s="11"/>
      <c r="RKH2" s="11"/>
      <c r="RKI2" s="11"/>
      <c r="RKJ2" s="11"/>
      <c r="RKK2" s="11"/>
      <c r="RKL2" s="11"/>
      <c r="RKM2" s="11"/>
      <c r="RKN2" s="11"/>
      <c r="RKO2" s="11"/>
      <c r="RKP2" s="11"/>
      <c r="RKQ2" s="11"/>
      <c r="RKR2" s="11"/>
      <c r="RKS2" s="11"/>
      <c r="RKT2" s="11"/>
      <c r="RKU2" s="11"/>
      <c r="RKV2" s="11"/>
      <c r="RKW2" s="11"/>
      <c r="RKX2" s="11"/>
      <c r="RKY2" s="11"/>
      <c r="RKZ2" s="11"/>
      <c r="RLA2" s="11"/>
      <c r="RLB2" s="11"/>
      <c r="RLC2" s="11"/>
      <c r="RLD2" s="11"/>
      <c r="RLE2" s="11"/>
      <c r="RLF2" s="11"/>
      <c r="RLG2" s="11"/>
      <c r="RLH2" s="11"/>
      <c r="RLI2" s="11"/>
      <c r="RLJ2" s="11"/>
      <c r="RLK2" s="11"/>
      <c r="RLL2" s="11"/>
      <c r="RLM2" s="11"/>
      <c r="RLN2" s="11"/>
      <c r="RLO2" s="11"/>
      <c r="RLP2" s="11"/>
      <c r="RLQ2" s="11"/>
      <c r="RLR2" s="11"/>
      <c r="RLS2" s="11"/>
      <c r="RLT2" s="11"/>
      <c r="RLU2" s="11"/>
      <c r="RLV2" s="11"/>
      <c r="RLW2" s="11"/>
      <c r="RLX2" s="11"/>
      <c r="RLY2" s="11"/>
      <c r="RLZ2" s="11"/>
      <c r="RMA2" s="11"/>
      <c r="RMB2" s="11"/>
      <c r="RMC2" s="11"/>
      <c r="RMD2" s="11"/>
      <c r="RME2" s="11"/>
      <c r="RMF2" s="11"/>
      <c r="RMG2" s="11"/>
      <c r="RMH2" s="11"/>
      <c r="RMI2" s="11"/>
      <c r="RMJ2" s="11"/>
      <c r="RMK2" s="11"/>
      <c r="RML2" s="11"/>
      <c r="RMM2" s="11"/>
      <c r="RMN2" s="11"/>
      <c r="RMO2" s="11"/>
      <c r="RMP2" s="11"/>
      <c r="RMQ2" s="11"/>
      <c r="RMR2" s="11"/>
      <c r="RMS2" s="11"/>
      <c r="RMT2" s="11"/>
      <c r="RMU2" s="11"/>
      <c r="RMV2" s="11"/>
      <c r="RMW2" s="11"/>
      <c r="RMX2" s="11"/>
      <c r="RMY2" s="11"/>
      <c r="RMZ2" s="11"/>
      <c r="RNA2" s="11"/>
      <c r="RNB2" s="11"/>
      <c r="RNC2" s="11"/>
      <c r="RND2" s="11"/>
      <c r="RNE2" s="11"/>
      <c r="RNF2" s="11"/>
      <c r="RNG2" s="11"/>
      <c r="RNH2" s="11"/>
      <c r="RNI2" s="11"/>
      <c r="RNJ2" s="11"/>
      <c r="RNK2" s="11"/>
      <c r="RNL2" s="11"/>
      <c r="RNM2" s="11"/>
      <c r="RNN2" s="11"/>
      <c r="RNO2" s="11"/>
      <c r="RNP2" s="11"/>
      <c r="RNQ2" s="11"/>
      <c r="RNR2" s="11"/>
      <c r="RNS2" s="11"/>
      <c r="RNT2" s="11"/>
      <c r="RNU2" s="11"/>
      <c r="RNV2" s="11"/>
      <c r="RNW2" s="11"/>
      <c r="RNX2" s="11"/>
      <c r="RNY2" s="11"/>
      <c r="RNZ2" s="11"/>
      <c r="ROA2" s="11"/>
      <c r="ROB2" s="11"/>
      <c r="ROC2" s="11"/>
      <c r="ROD2" s="11"/>
      <c r="ROE2" s="11"/>
      <c r="ROF2" s="11"/>
      <c r="ROG2" s="11"/>
      <c r="ROH2" s="11"/>
      <c r="ROI2" s="11"/>
      <c r="ROJ2" s="11"/>
      <c r="ROK2" s="11"/>
      <c r="ROL2" s="11"/>
      <c r="ROM2" s="11"/>
      <c r="RON2" s="11"/>
      <c r="ROO2" s="11"/>
      <c r="ROP2" s="11"/>
      <c r="ROQ2" s="11"/>
      <c r="ROR2" s="11"/>
      <c r="ROS2" s="11"/>
      <c r="ROT2" s="11"/>
      <c r="ROU2" s="11"/>
      <c r="ROV2" s="11"/>
      <c r="ROW2" s="11"/>
      <c r="ROX2" s="11"/>
      <c r="ROY2" s="11"/>
      <c r="ROZ2" s="11"/>
      <c r="RPA2" s="11"/>
      <c r="RPB2" s="11"/>
      <c r="RPC2" s="11"/>
      <c r="RPD2" s="11"/>
      <c r="RPE2" s="11"/>
      <c r="RPF2" s="11"/>
      <c r="RPG2" s="11"/>
      <c r="RPH2" s="11"/>
      <c r="RPI2" s="11"/>
      <c r="RPJ2" s="11"/>
      <c r="RPK2" s="11"/>
      <c r="RPL2" s="11"/>
      <c r="RPM2" s="11"/>
      <c r="RPN2" s="11"/>
      <c r="RPO2" s="11"/>
      <c r="RPP2" s="11"/>
      <c r="RPQ2" s="11"/>
      <c r="RPR2" s="11"/>
      <c r="RPS2" s="11"/>
      <c r="RPT2" s="11"/>
      <c r="RPU2" s="11"/>
      <c r="RPV2" s="11"/>
      <c r="RPW2" s="11"/>
      <c r="RPX2" s="11"/>
      <c r="RPY2" s="11"/>
      <c r="RPZ2" s="11"/>
      <c r="RQA2" s="11"/>
      <c r="RQB2" s="11"/>
      <c r="RQC2" s="11"/>
      <c r="RQD2" s="11"/>
      <c r="RQE2" s="11"/>
      <c r="RQF2" s="11"/>
      <c r="RQG2" s="11"/>
      <c r="RQH2" s="11"/>
      <c r="RQI2" s="11"/>
      <c r="RQJ2" s="11"/>
      <c r="RQK2" s="11"/>
      <c r="RQL2" s="11"/>
      <c r="RQM2" s="11"/>
      <c r="RQN2" s="11"/>
      <c r="RQO2" s="11"/>
      <c r="RQP2" s="11"/>
      <c r="RQQ2" s="11"/>
      <c r="RQR2" s="11"/>
      <c r="RQS2" s="11"/>
      <c r="RQT2" s="11"/>
      <c r="RQU2" s="11"/>
      <c r="RQV2" s="11"/>
      <c r="RQW2" s="11"/>
      <c r="RQX2" s="11"/>
      <c r="RQY2" s="11"/>
      <c r="RQZ2" s="11"/>
      <c r="RRA2" s="11"/>
      <c r="RRB2" s="11"/>
      <c r="RRC2" s="11"/>
      <c r="RRD2" s="11"/>
      <c r="RRE2" s="11"/>
      <c r="RRF2" s="11"/>
      <c r="RRG2" s="11"/>
      <c r="RRH2" s="11"/>
      <c r="RRI2" s="11"/>
      <c r="RRJ2" s="11"/>
      <c r="RRK2" s="11"/>
      <c r="RRL2" s="11"/>
      <c r="RRM2" s="11"/>
      <c r="RRN2" s="11"/>
      <c r="RRO2" s="11"/>
      <c r="RRP2" s="11"/>
      <c r="RRQ2" s="11"/>
      <c r="RRR2" s="11"/>
      <c r="RRS2" s="11"/>
      <c r="RRT2" s="11"/>
      <c r="RRU2" s="11"/>
      <c r="RRV2" s="11"/>
      <c r="RRW2" s="11"/>
      <c r="RRX2" s="11"/>
      <c r="RRY2" s="11"/>
      <c r="RRZ2" s="11"/>
      <c r="RSA2" s="11"/>
      <c r="RSB2" s="11"/>
      <c r="RSC2" s="11"/>
      <c r="RSD2" s="11"/>
      <c r="RSE2" s="11"/>
      <c r="RSF2" s="11"/>
      <c r="RSG2" s="11"/>
      <c r="RSH2" s="11"/>
      <c r="RSI2" s="11"/>
      <c r="RSJ2" s="11"/>
      <c r="RSK2" s="11"/>
      <c r="RSL2" s="11"/>
      <c r="RSM2" s="11"/>
      <c r="RSN2" s="11"/>
      <c r="RSO2" s="11"/>
      <c r="RSP2" s="11"/>
      <c r="RSQ2" s="11"/>
      <c r="RSR2" s="11"/>
      <c r="RSS2" s="11"/>
      <c r="RST2" s="11"/>
      <c r="RSU2" s="11"/>
      <c r="RSV2" s="11"/>
      <c r="RSW2" s="11"/>
      <c r="RSX2" s="11"/>
      <c r="RSY2" s="11"/>
      <c r="RSZ2" s="11"/>
      <c r="RTA2" s="11"/>
      <c r="RTB2" s="11"/>
      <c r="RTC2" s="11"/>
      <c r="RTD2" s="11"/>
      <c r="RTE2" s="11"/>
      <c r="RTF2" s="11"/>
      <c r="RTG2" s="11"/>
      <c r="RTH2" s="11"/>
      <c r="RTI2" s="11"/>
      <c r="RTJ2" s="11"/>
      <c r="RTK2" s="11"/>
      <c r="RTL2" s="11"/>
      <c r="RTM2" s="11"/>
      <c r="RTN2" s="11"/>
      <c r="RTO2" s="11"/>
      <c r="RTP2" s="11"/>
      <c r="RTQ2" s="11"/>
      <c r="RTR2" s="11"/>
      <c r="RTS2" s="11"/>
      <c r="RTT2" s="11"/>
      <c r="RTU2" s="11"/>
      <c r="RTV2" s="11"/>
      <c r="RTW2" s="11"/>
      <c r="RTX2" s="11"/>
      <c r="RTY2" s="11"/>
      <c r="RTZ2" s="11"/>
      <c r="RUA2" s="11"/>
      <c r="RUB2" s="11"/>
      <c r="RUC2" s="11"/>
      <c r="RUD2" s="11"/>
      <c r="RUE2" s="11"/>
      <c r="RUF2" s="11"/>
      <c r="RUG2" s="11"/>
      <c r="RUH2" s="11"/>
      <c r="RUI2" s="11"/>
      <c r="RUJ2" s="11"/>
      <c r="RUK2" s="11"/>
      <c r="RUL2" s="11"/>
      <c r="RUM2" s="11"/>
      <c r="RUN2" s="11"/>
      <c r="RUO2" s="11"/>
      <c r="RUP2" s="11"/>
      <c r="RUQ2" s="11"/>
      <c r="RUR2" s="11"/>
      <c r="RUS2" s="11"/>
      <c r="RUT2" s="11"/>
      <c r="RUU2" s="11"/>
      <c r="RUV2" s="11"/>
      <c r="RUW2" s="11"/>
      <c r="RUX2" s="11"/>
      <c r="RUY2" s="11"/>
      <c r="RUZ2" s="11"/>
      <c r="RVA2" s="11"/>
      <c r="RVB2" s="11"/>
      <c r="RVC2" s="11"/>
      <c r="RVD2" s="11"/>
      <c r="RVE2" s="11"/>
      <c r="RVF2" s="11"/>
      <c r="RVG2" s="11"/>
      <c r="RVH2" s="11"/>
      <c r="RVI2" s="11"/>
      <c r="RVJ2" s="11"/>
      <c r="RVK2" s="11"/>
      <c r="RVL2" s="11"/>
      <c r="RVM2" s="11"/>
      <c r="RVN2" s="11"/>
      <c r="RVO2" s="11"/>
      <c r="RVP2" s="11"/>
      <c r="RVQ2" s="11"/>
      <c r="RVR2" s="11"/>
      <c r="RVS2" s="11"/>
      <c r="RVT2" s="11"/>
      <c r="RVU2" s="11"/>
      <c r="RVV2" s="11"/>
      <c r="RVW2" s="11"/>
      <c r="RVX2" s="11"/>
      <c r="RVY2" s="11"/>
      <c r="RVZ2" s="11"/>
      <c r="RWA2" s="11"/>
      <c r="RWB2" s="11"/>
      <c r="RWC2" s="11"/>
      <c r="RWD2" s="11"/>
      <c r="RWE2" s="11"/>
      <c r="RWF2" s="11"/>
      <c r="RWG2" s="11"/>
      <c r="RWH2" s="11"/>
      <c r="RWI2" s="11"/>
      <c r="RWJ2" s="11"/>
      <c r="RWK2" s="11"/>
      <c r="RWL2" s="11"/>
      <c r="RWM2" s="11"/>
      <c r="RWN2" s="11"/>
      <c r="RWO2" s="11"/>
      <c r="RWP2" s="11"/>
      <c r="RWQ2" s="11"/>
      <c r="RWR2" s="11"/>
      <c r="RWS2" s="11"/>
      <c r="RWT2" s="11"/>
      <c r="RWU2" s="11"/>
      <c r="RWV2" s="11"/>
      <c r="RWW2" s="11"/>
      <c r="RWX2" s="11"/>
      <c r="RWY2" s="11"/>
      <c r="RWZ2" s="11"/>
      <c r="RXA2" s="11"/>
      <c r="RXB2" s="11"/>
      <c r="RXC2" s="11"/>
      <c r="RXD2" s="11"/>
      <c r="RXE2" s="11"/>
      <c r="RXF2" s="11"/>
      <c r="RXG2" s="11"/>
      <c r="RXH2" s="11"/>
      <c r="RXI2" s="11"/>
      <c r="RXJ2" s="11"/>
      <c r="RXK2" s="11"/>
      <c r="RXL2" s="11"/>
      <c r="RXM2" s="11"/>
      <c r="RXN2" s="11"/>
      <c r="RXO2" s="11"/>
      <c r="RXP2" s="11"/>
      <c r="RXQ2" s="11"/>
      <c r="RXR2" s="11"/>
      <c r="RXS2" s="11"/>
      <c r="RXT2" s="11"/>
      <c r="RXU2" s="11"/>
      <c r="RXV2" s="11"/>
      <c r="RXW2" s="11"/>
      <c r="RXX2" s="11"/>
      <c r="RXY2" s="11"/>
      <c r="RXZ2" s="11"/>
      <c r="RYA2" s="11"/>
      <c r="RYB2" s="11"/>
      <c r="RYC2" s="11"/>
      <c r="RYD2" s="11"/>
      <c r="RYE2" s="11"/>
      <c r="RYF2" s="11"/>
      <c r="RYG2" s="11"/>
      <c r="RYH2" s="11"/>
      <c r="RYI2" s="11"/>
      <c r="RYJ2" s="11"/>
      <c r="RYK2" s="11"/>
      <c r="RYL2" s="11"/>
      <c r="RYM2" s="11"/>
      <c r="RYN2" s="11"/>
      <c r="RYO2" s="11"/>
      <c r="RYP2" s="11"/>
      <c r="RYQ2" s="11"/>
      <c r="RYR2" s="11"/>
      <c r="RYS2" s="11"/>
      <c r="RYT2" s="11"/>
      <c r="RYU2" s="11"/>
      <c r="RYV2" s="11"/>
      <c r="RYW2" s="11"/>
      <c r="RYX2" s="11"/>
      <c r="RYY2" s="11"/>
      <c r="RYZ2" s="11"/>
      <c r="RZA2" s="11"/>
      <c r="RZB2" s="11"/>
      <c r="RZC2" s="11"/>
      <c r="RZD2" s="11"/>
      <c r="RZE2" s="11"/>
      <c r="RZF2" s="11"/>
      <c r="RZG2" s="11"/>
      <c r="RZH2" s="11"/>
      <c r="RZI2" s="11"/>
      <c r="RZJ2" s="11"/>
      <c r="RZK2" s="11"/>
      <c r="RZL2" s="11"/>
      <c r="RZM2" s="11"/>
      <c r="RZN2" s="11"/>
      <c r="RZO2" s="11"/>
      <c r="RZP2" s="11"/>
      <c r="RZQ2" s="11"/>
      <c r="RZR2" s="11"/>
      <c r="RZS2" s="11"/>
      <c r="RZT2" s="11"/>
      <c r="RZU2" s="11"/>
      <c r="RZV2" s="11"/>
      <c r="RZW2" s="11"/>
      <c r="RZX2" s="11"/>
      <c r="RZY2" s="11"/>
      <c r="RZZ2" s="11"/>
      <c r="SAA2" s="11"/>
      <c r="SAB2" s="11"/>
      <c r="SAC2" s="11"/>
      <c r="SAD2" s="11"/>
      <c r="SAE2" s="11"/>
      <c r="SAF2" s="11"/>
      <c r="SAG2" s="11"/>
      <c r="SAH2" s="11"/>
      <c r="SAI2" s="11"/>
      <c r="SAJ2" s="11"/>
      <c r="SAK2" s="11"/>
      <c r="SAL2" s="11"/>
      <c r="SAM2" s="11"/>
      <c r="SAN2" s="11"/>
      <c r="SAO2" s="11"/>
      <c r="SAP2" s="11"/>
      <c r="SAQ2" s="11"/>
      <c r="SAR2" s="11"/>
      <c r="SAS2" s="11"/>
      <c r="SAT2" s="11"/>
      <c r="SAU2" s="11"/>
      <c r="SAV2" s="11"/>
      <c r="SAW2" s="11"/>
      <c r="SAX2" s="11"/>
      <c r="SAY2" s="11"/>
      <c r="SAZ2" s="11"/>
      <c r="SBA2" s="11"/>
      <c r="SBB2" s="11"/>
      <c r="SBC2" s="11"/>
      <c r="SBD2" s="11"/>
      <c r="SBE2" s="11"/>
      <c r="SBF2" s="11"/>
      <c r="SBG2" s="11"/>
      <c r="SBH2" s="11"/>
      <c r="SBI2" s="11"/>
      <c r="SBJ2" s="11"/>
      <c r="SBK2" s="11"/>
      <c r="SBL2" s="11"/>
      <c r="SBM2" s="11"/>
      <c r="SBN2" s="11"/>
      <c r="SBO2" s="11"/>
      <c r="SBP2" s="11"/>
      <c r="SBQ2" s="11"/>
      <c r="SBR2" s="11"/>
      <c r="SBS2" s="11"/>
      <c r="SBT2" s="11"/>
      <c r="SBU2" s="11"/>
      <c r="SBV2" s="11"/>
      <c r="SBW2" s="11"/>
      <c r="SBX2" s="11"/>
      <c r="SBY2" s="11"/>
      <c r="SBZ2" s="11"/>
      <c r="SCA2" s="11"/>
      <c r="SCB2" s="11"/>
      <c r="SCC2" s="11"/>
      <c r="SCD2" s="11"/>
      <c r="SCE2" s="11"/>
      <c r="SCF2" s="11"/>
      <c r="SCG2" s="11"/>
      <c r="SCH2" s="11"/>
      <c r="SCI2" s="11"/>
      <c r="SCJ2" s="11"/>
      <c r="SCK2" s="11"/>
      <c r="SCL2" s="11"/>
      <c r="SCM2" s="11"/>
      <c r="SCN2" s="11"/>
      <c r="SCO2" s="11"/>
      <c r="SCP2" s="11"/>
      <c r="SCQ2" s="11"/>
      <c r="SCR2" s="11"/>
      <c r="SCS2" s="11"/>
      <c r="SCT2" s="11"/>
      <c r="SCU2" s="11"/>
      <c r="SCV2" s="11"/>
      <c r="SCW2" s="11"/>
      <c r="SCX2" s="11"/>
      <c r="SCY2" s="11"/>
      <c r="SCZ2" s="11"/>
      <c r="SDA2" s="11"/>
      <c r="SDB2" s="11"/>
      <c r="SDC2" s="11"/>
      <c r="SDD2" s="11"/>
      <c r="SDE2" s="11"/>
      <c r="SDF2" s="11"/>
      <c r="SDG2" s="11"/>
      <c r="SDH2" s="11"/>
      <c r="SDI2" s="11"/>
      <c r="SDJ2" s="11"/>
      <c r="SDK2" s="11"/>
      <c r="SDL2" s="11"/>
      <c r="SDM2" s="11"/>
      <c r="SDN2" s="11"/>
      <c r="SDO2" s="11"/>
      <c r="SDP2" s="11"/>
      <c r="SDQ2" s="11"/>
      <c r="SDR2" s="11"/>
      <c r="SDS2" s="11"/>
      <c r="SDT2" s="11"/>
      <c r="SDU2" s="11"/>
      <c r="SDV2" s="11"/>
      <c r="SDW2" s="11"/>
      <c r="SDX2" s="11"/>
      <c r="SDY2" s="11"/>
      <c r="SDZ2" s="11"/>
      <c r="SEA2" s="11"/>
      <c r="SEB2" s="11"/>
      <c r="SEC2" s="11"/>
      <c r="SED2" s="11"/>
      <c r="SEE2" s="11"/>
      <c r="SEF2" s="11"/>
      <c r="SEG2" s="11"/>
      <c r="SEH2" s="11"/>
      <c r="SEI2" s="11"/>
      <c r="SEJ2" s="11"/>
      <c r="SEK2" s="11"/>
      <c r="SEL2" s="11"/>
      <c r="SEM2" s="11"/>
      <c r="SEN2" s="11"/>
      <c r="SEO2" s="11"/>
      <c r="SEP2" s="11"/>
      <c r="SEQ2" s="11"/>
      <c r="SER2" s="11"/>
      <c r="SES2" s="11"/>
      <c r="SET2" s="11"/>
      <c r="SEU2" s="11"/>
      <c r="SEV2" s="11"/>
      <c r="SEW2" s="11"/>
      <c r="SEX2" s="11"/>
      <c r="SEY2" s="11"/>
      <c r="SEZ2" s="11"/>
      <c r="SFA2" s="11"/>
      <c r="SFB2" s="11"/>
      <c r="SFC2" s="11"/>
      <c r="SFD2" s="11"/>
      <c r="SFE2" s="11"/>
      <c r="SFF2" s="11"/>
      <c r="SFG2" s="11"/>
      <c r="SFH2" s="11"/>
      <c r="SFI2" s="11"/>
      <c r="SFJ2" s="11"/>
      <c r="SFK2" s="11"/>
      <c r="SFL2" s="11"/>
      <c r="SFM2" s="11"/>
      <c r="SFN2" s="11"/>
      <c r="SFO2" s="11"/>
      <c r="SFP2" s="11"/>
      <c r="SFQ2" s="11"/>
      <c r="SFR2" s="11"/>
      <c r="SFS2" s="11"/>
      <c r="SFT2" s="11"/>
      <c r="SFU2" s="11"/>
      <c r="SFV2" s="11"/>
      <c r="SFW2" s="11"/>
      <c r="SFX2" s="11"/>
      <c r="SFY2" s="11"/>
      <c r="SFZ2" s="11"/>
      <c r="SGA2" s="11"/>
      <c r="SGB2" s="11"/>
      <c r="SGC2" s="11"/>
      <c r="SGD2" s="11"/>
      <c r="SGE2" s="11"/>
      <c r="SGF2" s="11"/>
      <c r="SGG2" s="11"/>
      <c r="SGH2" s="11"/>
      <c r="SGI2" s="11"/>
      <c r="SGJ2" s="11"/>
      <c r="SGK2" s="11"/>
      <c r="SGL2" s="11"/>
      <c r="SGM2" s="11"/>
      <c r="SGN2" s="11"/>
      <c r="SGO2" s="11"/>
      <c r="SGP2" s="11"/>
      <c r="SGQ2" s="11"/>
      <c r="SGR2" s="11"/>
      <c r="SGS2" s="11"/>
      <c r="SGT2" s="11"/>
      <c r="SGU2" s="11"/>
      <c r="SGV2" s="11"/>
      <c r="SGW2" s="11"/>
      <c r="SGX2" s="11"/>
      <c r="SGY2" s="11"/>
      <c r="SGZ2" s="11"/>
      <c r="SHA2" s="11"/>
      <c r="SHB2" s="11"/>
      <c r="SHC2" s="11"/>
      <c r="SHD2" s="11"/>
      <c r="SHE2" s="11"/>
      <c r="SHF2" s="11"/>
      <c r="SHG2" s="11"/>
      <c r="SHH2" s="11"/>
      <c r="SHI2" s="11"/>
      <c r="SHJ2" s="11"/>
      <c r="SHK2" s="11"/>
      <c r="SHL2" s="11"/>
      <c r="SHM2" s="11"/>
      <c r="SHN2" s="11"/>
      <c r="SHO2" s="11"/>
      <c r="SHP2" s="11"/>
      <c r="SHQ2" s="11"/>
      <c r="SHR2" s="11"/>
      <c r="SHS2" s="11"/>
      <c r="SHT2" s="11"/>
      <c r="SHU2" s="11"/>
      <c r="SHV2" s="11"/>
      <c r="SHW2" s="11"/>
      <c r="SHX2" s="11"/>
      <c r="SHY2" s="11"/>
      <c r="SHZ2" s="11"/>
      <c r="SIA2" s="11"/>
      <c r="SIB2" s="11"/>
      <c r="SIC2" s="11"/>
      <c r="SID2" s="11"/>
      <c r="SIE2" s="11"/>
      <c r="SIF2" s="11"/>
      <c r="SIG2" s="11"/>
      <c r="SIH2" s="11"/>
      <c r="SII2" s="11"/>
      <c r="SIJ2" s="11"/>
      <c r="SIK2" s="11"/>
      <c r="SIL2" s="11"/>
      <c r="SIM2" s="11"/>
      <c r="SIN2" s="11"/>
      <c r="SIO2" s="11"/>
      <c r="SIP2" s="11"/>
      <c r="SIQ2" s="11"/>
      <c r="SIR2" s="11"/>
      <c r="SIS2" s="11"/>
      <c r="SIT2" s="11"/>
      <c r="SIU2" s="11"/>
      <c r="SIV2" s="11"/>
      <c r="SIW2" s="11"/>
      <c r="SIX2" s="11"/>
      <c r="SIY2" s="11"/>
      <c r="SIZ2" s="11"/>
      <c r="SJA2" s="11"/>
      <c r="SJB2" s="11"/>
      <c r="SJC2" s="11"/>
      <c r="SJD2" s="11"/>
      <c r="SJE2" s="11"/>
      <c r="SJF2" s="11"/>
      <c r="SJG2" s="11"/>
      <c r="SJH2" s="11"/>
      <c r="SJI2" s="11"/>
      <c r="SJJ2" s="11"/>
      <c r="SJK2" s="11"/>
      <c r="SJL2" s="11"/>
      <c r="SJM2" s="11"/>
      <c r="SJN2" s="11"/>
      <c r="SJO2" s="11"/>
      <c r="SJP2" s="11"/>
      <c r="SJQ2" s="11"/>
      <c r="SJR2" s="11"/>
      <c r="SJS2" s="11"/>
      <c r="SJT2" s="11"/>
      <c r="SJU2" s="11"/>
      <c r="SJV2" s="11"/>
      <c r="SJW2" s="11"/>
      <c r="SJX2" s="11"/>
      <c r="SJY2" s="11"/>
      <c r="SJZ2" s="11"/>
      <c r="SKA2" s="11"/>
      <c r="SKB2" s="11"/>
      <c r="SKC2" s="11"/>
      <c r="SKD2" s="11"/>
      <c r="SKE2" s="11"/>
      <c r="SKF2" s="11"/>
      <c r="SKG2" s="11"/>
      <c r="SKH2" s="11"/>
      <c r="SKI2" s="11"/>
      <c r="SKJ2" s="11"/>
      <c r="SKK2" s="11"/>
      <c r="SKL2" s="11"/>
      <c r="SKM2" s="11"/>
      <c r="SKN2" s="11"/>
      <c r="SKO2" s="11"/>
      <c r="SKP2" s="11"/>
      <c r="SKQ2" s="11"/>
      <c r="SKR2" s="11"/>
      <c r="SKS2" s="11"/>
      <c r="SKT2" s="11"/>
      <c r="SKU2" s="11"/>
      <c r="SKV2" s="11"/>
      <c r="SKW2" s="11"/>
      <c r="SKX2" s="11"/>
      <c r="SKY2" s="11"/>
      <c r="SKZ2" s="11"/>
      <c r="SLA2" s="11"/>
      <c r="SLB2" s="11"/>
      <c r="SLC2" s="11"/>
      <c r="SLD2" s="11"/>
      <c r="SLE2" s="11"/>
      <c r="SLF2" s="11"/>
      <c r="SLG2" s="11"/>
      <c r="SLH2" s="11"/>
      <c r="SLI2" s="11"/>
      <c r="SLJ2" s="11"/>
      <c r="SLK2" s="11"/>
      <c r="SLL2" s="11"/>
      <c r="SLM2" s="11"/>
      <c r="SLN2" s="11"/>
      <c r="SLO2" s="11"/>
      <c r="SLP2" s="11"/>
      <c r="SLQ2" s="11"/>
      <c r="SLR2" s="11"/>
      <c r="SLS2" s="11"/>
      <c r="SLT2" s="11"/>
      <c r="SLU2" s="11"/>
      <c r="SLV2" s="11"/>
      <c r="SLW2" s="11"/>
      <c r="SLX2" s="11"/>
      <c r="SLY2" s="11"/>
      <c r="SLZ2" s="11"/>
      <c r="SMA2" s="11"/>
      <c r="SMB2" s="11"/>
      <c r="SMC2" s="11"/>
      <c r="SMD2" s="11"/>
      <c r="SME2" s="11"/>
      <c r="SMF2" s="11"/>
      <c r="SMG2" s="11"/>
      <c r="SMH2" s="11"/>
      <c r="SMI2" s="11"/>
      <c r="SMJ2" s="11"/>
      <c r="SMK2" s="11"/>
      <c r="SML2" s="11"/>
      <c r="SMM2" s="11"/>
      <c r="SMN2" s="11"/>
      <c r="SMO2" s="11"/>
      <c r="SMP2" s="11"/>
      <c r="SMQ2" s="11"/>
      <c r="SMR2" s="11"/>
      <c r="SMS2" s="11"/>
      <c r="SMT2" s="11"/>
      <c r="SMU2" s="11"/>
      <c r="SMV2" s="11"/>
      <c r="SMW2" s="11"/>
      <c r="SMX2" s="11"/>
      <c r="SMY2" s="11"/>
      <c r="SMZ2" s="11"/>
      <c r="SNA2" s="11"/>
      <c r="SNB2" s="11"/>
      <c r="SNC2" s="11"/>
      <c r="SND2" s="11"/>
      <c r="SNE2" s="11"/>
      <c r="SNF2" s="11"/>
      <c r="SNG2" s="11"/>
      <c r="SNH2" s="11"/>
      <c r="SNI2" s="11"/>
      <c r="SNJ2" s="11"/>
      <c r="SNK2" s="11"/>
      <c r="SNL2" s="11"/>
      <c r="SNM2" s="11"/>
      <c r="SNN2" s="11"/>
      <c r="SNO2" s="11"/>
      <c r="SNP2" s="11"/>
      <c r="SNQ2" s="11"/>
      <c r="SNR2" s="11"/>
      <c r="SNS2" s="11"/>
      <c r="SNT2" s="11"/>
      <c r="SNU2" s="11"/>
      <c r="SNV2" s="11"/>
      <c r="SNW2" s="11"/>
      <c r="SNX2" s="11"/>
      <c r="SNY2" s="11"/>
      <c r="SNZ2" s="11"/>
      <c r="SOA2" s="11"/>
      <c r="SOB2" s="11"/>
      <c r="SOC2" s="11"/>
      <c r="SOD2" s="11"/>
      <c r="SOE2" s="11"/>
      <c r="SOF2" s="11"/>
      <c r="SOG2" s="11"/>
      <c r="SOH2" s="11"/>
      <c r="SOI2" s="11"/>
      <c r="SOJ2" s="11"/>
      <c r="SOK2" s="11"/>
      <c r="SOL2" s="11"/>
      <c r="SOM2" s="11"/>
      <c r="SON2" s="11"/>
      <c r="SOO2" s="11"/>
      <c r="SOP2" s="11"/>
      <c r="SOQ2" s="11"/>
      <c r="SOR2" s="11"/>
      <c r="SOS2" s="11"/>
      <c r="SOT2" s="11"/>
      <c r="SOU2" s="11"/>
      <c r="SOV2" s="11"/>
      <c r="SOW2" s="11"/>
      <c r="SOX2" s="11"/>
      <c r="SOY2" s="11"/>
      <c r="SOZ2" s="11"/>
      <c r="SPA2" s="11"/>
      <c r="SPB2" s="11"/>
      <c r="SPC2" s="11"/>
      <c r="SPD2" s="11"/>
      <c r="SPE2" s="11"/>
      <c r="SPF2" s="11"/>
      <c r="SPG2" s="11"/>
      <c r="SPH2" s="11"/>
      <c r="SPI2" s="11"/>
      <c r="SPJ2" s="11"/>
      <c r="SPK2" s="11"/>
      <c r="SPL2" s="11"/>
      <c r="SPM2" s="11"/>
      <c r="SPN2" s="11"/>
      <c r="SPO2" s="11"/>
      <c r="SPP2" s="11"/>
      <c r="SPQ2" s="11"/>
      <c r="SPR2" s="11"/>
      <c r="SPS2" s="11"/>
      <c r="SPT2" s="11"/>
      <c r="SPU2" s="11"/>
      <c r="SPV2" s="11"/>
      <c r="SPW2" s="11"/>
      <c r="SPX2" s="11"/>
      <c r="SPY2" s="11"/>
      <c r="SPZ2" s="11"/>
      <c r="SQA2" s="11"/>
      <c r="SQB2" s="11"/>
      <c r="SQC2" s="11"/>
      <c r="SQD2" s="11"/>
      <c r="SQE2" s="11"/>
      <c r="SQF2" s="11"/>
      <c r="SQG2" s="11"/>
      <c r="SQH2" s="11"/>
      <c r="SQI2" s="11"/>
      <c r="SQJ2" s="11"/>
      <c r="SQK2" s="11"/>
      <c r="SQL2" s="11"/>
      <c r="SQM2" s="11"/>
      <c r="SQN2" s="11"/>
      <c r="SQO2" s="11"/>
      <c r="SQP2" s="11"/>
      <c r="SQQ2" s="11"/>
      <c r="SQR2" s="11"/>
      <c r="SQS2" s="11"/>
      <c r="SQT2" s="11"/>
      <c r="SQU2" s="11"/>
      <c r="SQV2" s="11"/>
      <c r="SQW2" s="11"/>
      <c r="SQX2" s="11"/>
      <c r="SQY2" s="11"/>
      <c r="SQZ2" s="11"/>
      <c r="SRA2" s="11"/>
      <c r="SRB2" s="11"/>
      <c r="SRC2" s="11"/>
      <c r="SRD2" s="11"/>
      <c r="SRE2" s="11"/>
      <c r="SRF2" s="11"/>
      <c r="SRG2" s="11"/>
      <c r="SRH2" s="11"/>
      <c r="SRI2" s="11"/>
      <c r="SRJ2" s="11"/>
      <c r="SRK2" s="11"/>
      <c r="SRL2" s="11"/>
      <c r="SRM2" s="11"/>
      <c r="SRN2" s="11"/>
      <c r="SRO2" s="11"/>
      <c r="SRP2" s="11"/>
      <c r="SRQ2" s="11"/>
      <c r="SRR2" s="11"/>
      <c r="SRS2" s="11"/>
      <c r="SRT2" s="11"/>
      <c r="SRU2" s="11"/>
      <c r="SRV2" s="11"/>
      <c r="SRW2" s="11"/>
      <c r="SRX2" s="11"/>
      <c r="SRY2" s="11"/>
      <c r="SRZ2" s="11"/>
      <c r="SSA2" s="11"/>
      <c r="SSB2" s="11"/>
      <c r="SSC2" s="11"/>
      <c r="SSD2" s="11"/>
      <c r="SSE2" s="11"/>
      <c r="SSF2" s="11"/>
      <c r="SSG2" s="11"/>
      <c r="SSH2" s="11"/>
      <c r="SSI2" s="11"/>
      <c r="SSJ2" s="11"/>
      <c r="SSK2" s="11"/>
      <c r="SSL2" s="11"/>
      <c r="SSM2" s="11"/>
      <c r="SSN2" s="11"/>
      <c r="SSO2" s="11"/>
      <c r="SSP2" s="11"/>
      <c r="SSQ2" s="11"/>
      <c r="SSR2" s="11"/>
      <c r="SSS2" s="11"/>
      <c r="SST2" s="11"/>
      <c r="SSU2" s="11"/>
      <c r="SSV2" s="11"/>
      <c r="SSW2" s="11"/>
      <c r="SSX2" s="11"/>
      <c r="SSY2" s="11"/>
      <c r="SSZ2" s="11"/>
      <c r="STA2" s="11"/>
      <c r="STB2" s="11"/>
      <c r="STC2" s="11"/>
      <c r="STD2" s="11"/>
      <c r="STE2" s="11"/>
      <c r="STF2" s="11"/>
      <c r="STG2" s="11"/>
      <c r="STH2" s="11"/>
      <c r="STI2" s="11"/>
      <c r="STJ2" s="11"/>
      <c r="STK2" s="11"/>
      <c r="STL2" s="11"/>
      <c r="STM2" s="11"/>
      <c r="STN2" s="11"/>
      <c r="STO2" s="11"/>
      <c r="STP2" s="11"/>
      <c r="STQ2" s="11"/>
      <c r="STR2" s="11"/>
      <c r="STS2" s="11"/>
      <c r="STT2" s="11"/>
      <c r="STU2" s="11"/>
      <c r="STV2" s="11"/>
      <c r="STW2" s="11"/>
      <c r="STX2" s="11"/>
      <c r="STY2" s="11"/>
      <c r="STZ2" s="11"/>
      <c r="SUA2" s="11"/>
      <c r="SUB2" s="11"/>
      <c r="SUC2" s="11"/>
      <c r="SUD2" s="11"/>
      <c r="SUE2" s="11"/>
      <c r="SUF2" s="11"/>
      <c r="SUG2" s="11"/>
      <c r="SUH2" s="11"/>
      <c r="SUI2" s="11"/>
      <c r="SUJ2" s="11"/>
      <c r="SUK2" s="11"/>
      <c r="SUL2" s="11"/>
      <c r="SUM2" s="11"/>
      <c r="SUN2" s="11"/>
      <c r="SUO2" s="11"/>
      <c r="SUP2" s="11"/>
      <c r="SUQ2" s="11"/>
      <c r="SUR2" s="11"/>
      <c r="SUS2" s="11"/>
      <c r="SUT2" s="11"/>
      <c r="SUU2" s="11"/>
      <c r="SUV2" s="11"/>
      <c r="SUW2" s="11"/>
      <c r="SUX2" s="11"/>
      <c r="SUY2" s="11"/>
      <c r="SUZ2" s="11"/>
      <c r="SVA2" s="11"/>
      <c r="SVB2" s="11"/>
      <c r="SVC2" s="11"/>
      <c r="SVD2" s="11"/>
      <c r="SVE2" s="11"/>
      <c r="SVF2" s="11"/>
      <c r="SVG2" s="11"/>
      <c r="SVH2" s="11"/>
      <c r="SVI2" s="11"/>
      <c r="SVJ2" s="11"/>
      <c r="SVK2" s="11"/>
      <c r="SVL2" s="11"/>
      <c r="SVM2" s="11"/>
      <c r="SVN2" s="11"/>
      <c r="SVO2" s="11"/>
      <c r="SVP2" s="11"/>
      <c r="SVQ2" s="11"/>
      <c r="SVR2" s="11"/>
      <c r="SVS2" s="11"/>
      <c r="SVT2" s="11"/>
      <c r="SVU2" s="11"/>
      <c r="SVV2" s="11"/>
      <c r="SVW2" s="11"/>
      <c r="SVX2" s="11"/>
      <c r="SVY2" s="11"/>
      <c r="SVZ2" s="11"/>
      <c r="SWA2" s="11"/>
      <c r="SWB2" s="11"/>
      <c r="SWC2" s="11"/>
      <c r="SWD2" s="11"/>
      <c r="SWE2" s="11"/>
      <c r="SWF2" s="11"/>
      <c r="SWG2" s="11"/>
      <c r="SWH2" s="11"/>
      <c r="SWI2" s="11"/>
      <c r="SWJ2" s="11"/>
      <c r="SWK2" s="11"/>
      <c r="SWL2" s="11"/>
      <c r="SWM2" s="11"/>
      <c r="SWN2" s="11"/>
      <c r="SWO2" s="11"/>
      <c r="SWP2" s="11"/>
      <c r="SWQ2" s="11"/>
      <c r="SWR2" s="11"/>
      <c r="SWS2" s="11"/>
      <c r="SWT2" s="11"/>
      <c r="SWU2" s="11"/>
      <c r="SWV2" s="11"/>
      <c r="SWW2" s="11"/>
      <c r="SWX2" s="11"/>
      <c r="SWY2" s="11"/>
      <c r="SWZ2" s="11"/>
      <c r="SXA2" s="11"/>
      <c r="SXB2" s="11"/>
      <c r="SXC2" s="11"/>
      <c r="SXD2" s="11"/>
      <c r="SXE2" s="11"/>
      <c r="SXF2" s="11"/>
      <c r="SXG2" s="11"/>
      <c r="SXH2" s="11"/>
      <c r="SXI2" s="11"/>
      <c r="SXJ2" s="11"/>
      <c r="SXK2" s="11"/>
      <c r="SXL2" s="11"/>
      <c r="SXM2" s="11"/>
      <c r="SXN2" s="11"/>
      <c r="SXO2" s="11"/>
      <c r="SXP2" s="11"/>
      <c r="SXQ2" s="11"/>
      <c r="SXR2" s="11"/>
      <c r="SXS2" s="11"/>
      <c r="SXT2" s="11"/>
      <c r="SXU2" s="11"/>
      <c r="SXV2" s="11"/>
      <c r="SXW2" s="11"/>
      <c r="SXX2" s="11"/>
      <c r="SXY2" s="11"/>
      <c r="SXZ2" s="11"/>
      <c r="SYA2" s="11"/>
      <c r="SYB2" s="11"/>
      <c r="SYC2" s="11"/>
      <c r="SYD2" s="11"/>
      <c r="SYE2" s="11"/>
      <c r="SYF2" s="11"/>
      <c r="SYG2" s="11"/>
      <c r="SYH2" s="11"/>
      <c r="SYI2" s="11"/>
      <c r="SYJ2" s="11"/>
      <c r="SYK2" s="11"/>
      <c r="SYL2" s="11"/>
      <c r="SYM2" s="11"/>
      <c r="SYN2" s="11"/>
      <c r="SYO2" s="11"/>
      <c r="SYP2" s="11"/>
      <c r="SYQ2" s="11"/>
      <c r="SYR2" s="11"/>
      <c r="SYS2" s="11"/>
      <c r="SYT2" s="11"/>
      <c r="SYU2" s="11"/>
      <c r="SYV2" s="11"/>
      <c r="SYW2" s="11"/>
      <c r="SYX2" s="11"/>
      <c r="SYY2" s="11"/>
      <c r="SYZ2" s="11"/>
      <c r="SZA2" s="11"/>
      <c r="SZB2" s="11"/>
      <c r="SZC2" s="11"/>
      <c r="SZD2" s="11"/>
      <c r="SZE2" s="11"/>
      <c r="SZF2" s="11"/>
      <c r="SZG2" s="11"/>
      <c r="SZH2" s="11"/>
      <c r="SZI2" s="11"/>
      <c r="SZJ2" s="11"/>
      <c r="SZK2" s="11"/>
      <c r="SZL2" s="11"/>
      <c r="SZM2" s="11"/>
      <c r="SZN2" s="11"/>
      <c r="SZO2" s="11"/>
      <c r="SZP2" s="11"/>
      <c r="SZQ2" s="11"/>
      <c r="SZR2" s="11"/>
      <c r="SZS2" s="11"/>
      <c r="SZT2" s="11"/>
      <c r="SZU2" s="11"/>
      <c r="SZV2" s="11"/>
      <c r="SZW2" s="11"/>
      <c r="SZX2" s="11"/>
      <c r="SZY2" s="11"/>
      <c r="SZZ2" s="11"/>
      <c r="TAA2" s="11"/>
      <c r="TAB2" s="11"/>
      <c r="TAC2" s="11"/>
      <c r="TAD2" s="11"/>
      <c r="TAE2" s="11"/>
      <c r="TAF2" s="11"/>
      <c r="TAG2" s="11"/>
      <c r="TAH2" s="11"/>
      <c r="TAI2" s="11"/>
      <c r="TAJ2" s="11"/>
      <c r="TAK2" s="11"/>
      <c r="TAL2" s="11"/>
      <c r="TAM2" s="11"/>
      <c r="TAN2" s="11"/>
      <c r="TAO2" s="11"/>
      <c r="TAP2" s="11"/>
      <c r="TAQ2" s="11"/>
      <c r="TAR2" s="11"/>
      <c r="TAS2" s="11"/>
      <c r="TAT2" s="11"/>
      <c r="TAU2" s="11"/>
      <c r="TAV2" s="11"/>
      <c r="TAW2" s="11"/>
      <c r="TAX2" s="11"/>
      <c r="TAY2" s="11"/>
      <c r="TAZ2" s="11"/>
      <c r="TBA2" s="11"/>
      <c r="TBB2" s="11"/>
      <c r="TBC2" s="11"/>
      <c r="TBD2" s="11"/>
      <c r="TBE2" s="11"/>
      <c r="TBF2" s="11"/>
      <c r="TBG2" s="11"/>
      <c r="TBH2" s="11"/>
      <c r="TBI2" s="11"/>
      <c r="TBJ2" s="11"/>
      <c r="TBK2" s="11"/>
      <c r="TBL2" s="11"/>
      <c r="TBM2" s="11"/>
      <c r="TBN2" s="11"/>
      <c r="TBO2" s="11"/>
      <c r="TBP2" s="11"/>
      <c r="TBQ2" s="11"/>
      <c r="TBR2" s="11"/>
      <c r="TBS2" s="11"/>
      <c r="TBT2" s="11"/>
      <c r="TBU2" s="11"/>
      <c r="TBV2" s="11"/>
      <c r="TBW2" s="11"/>
      <c r="TBX2" s="11"/>
      <c r="TBY2" s="11"/>
      <c r="TBZ2" s="11"/>
      <c r="TCA2" s="11"/>
      <c r="TCB2" s="11"/>
      <c r="TCC2" s="11"/>
      <c r="TCD2" s="11"/>
      <c r="TCE2" s="11"/>
      <c r="TCF2" s="11"/>
      <c r="TCG2" s="11"/>
      <c r="TCH2" s="11"/>
      <c r="TCI2" s="11"/>
      <c r="TCJ2" s="11"/>
      <c r="TCK2" s="11"/>
      <c r="TCL2" s="11"/>
      <c r="TCM2" s="11"/>
      <c r="TCN2" s="11"/>
      <c r="TCO2" s="11"/>
      <c r="TCP2" s="11"/>
      <c r="TCQ2" s="11"/>
      <c r="TCR2" s="11"/>
      <c r="TCS2" s="11"/>
      <c r="TCT2" s="11"/>
      <c r="TCU2" s="11"/>
      <c r="TCV2" s="11"/>
      <c r="TCW2" s="11"/>
      <c r="TCX2" s="11"/>
      <c r="TCY2" s="11"/>
      <c r="TCZ2" s="11"/>
      <c r="TDA2" s="11"/>
      <c r="TDB2" s="11"/>
      <c r="TDC2" s="11"/>
      <c r="TDD2" s="11"/>
      <c r="TDE2" s="11"/>
      <c r="TDF2" s="11"/>
      <c r="TDG2" s="11"/>
      <c r="TDH2" s="11"/>
      <c r="TDI2" s="11"/>
      <c r="TDJ2" s="11"/>
      <c r="TDK2" s="11"/>
      <c r="TDL2" s="11"/>
      <c r="TDM2" s="11"/>
      <c r="TDN2" s="11"/>
      <c r="TDO2" s="11"/>
      <c r="TDP2" s="11"/>
      <c r="TDQ2" s="11"/>
      <c r="TDR2" s="11"/>
      <c r="TDS2" s="11"/>
      <c r="TDT2" s="11"/>
      <c r="TDU2" s="11"/>
      <c r="TDV2" s="11"/>
      <c r="TDW2" s="11"/>
      <c r="TDX2" s="11"/>
      <c r="TDY2" s="11"/>
      <c r="TDZ2" s="11"/>
      <c r="TEA2" s="11"/>
      <c r="TEB2" s="11"/>
      <c r="TEC2" s="11"/>
      <c r="TED2" s="11"/>
      <c r="TEE2" s="11"/>
      <c r="TEF2" s="11"/>
      <c r="TEG2" s="11"/>
      <c r="TEH2" s="11"/>
      <c r="TEI2" s="11"/>
      <c r="TEJ2" s="11"/>
      <c r="TEK2" s="11"/>
      <c r="TEL2" s="11"/>
      <c r="TEM2" s="11"/>
      <c r="TEN2" s="11"/>
      <c r="TEO2" s="11"/>
      <c r="TEP2" s="11"/>
      <c r="TEQ2" s="11"/>
      <c r="TER2" s="11"/>
      <c r="TES2" s="11"/>
      <c r="TET2" s="11"/>
      <c r="TEU2" s="11"/>
      <c r="TEV2" s="11"/>
      <c r="TEW2" s="11"/>
      <c r="TEX2" s="11"/>
      <c r="TEY2" s="11"/>
      <c r="TEZ2" s="11"/>
      <c r="TFA2" s="11"/>
      <c r="TFB2" s="11"/>
      <c r="TFC2" s="11"/>
      <c r="TFD2" s="11"/>
      <c r="TFE2" s="11"/>
      <c r="TFF2" s="11"/>
      <c r="TFG2" s="11"/>
      <c r="TFH2" s="11"/>
      <c r="TFI2" s="11"/>
      <c r="TFJ2" s="11"/>
      <c r="TFK2" s="11"/>
      <c r="TFL2" s="11"/>
      <c r="TFM2" s="11"/>
      <c r="TFN2" s="11"/>
      <c r="TFO2" s="11"/>
      <c r="TFP2" s="11"/>
      <c r="TFQ2" s="11"/>
      <c r="TFR2" s="11"/>
      <c r="TFS2" s="11"/>
      <c r="TFT2" s="11"/>
      <c r="TFU2" s="11"/>
      <c r="TFV2" s="11"/>
      <c r="TFW2" s="11"/>
      <c r="TFX2" s="11"/>
      <c r="TFY2" s="11"/>
      <c r="TFZ2" s="11"/>
      <c r="TGA2" s="11"/>
      <c r="TGB2" s="11"/>
      <c r="TGC2" s="11"/>
      <c r="TGD2" s="11"/>
      <c r="TGE2" s="11"/>
      <c r="TGF2" s="11"/>
      <c r="TGG2" s="11"/>
      <c r="TGH2" s="11"/>
      <c r="TGI2" s="11"/>
      <c r="TGJ2" s="11"/>
      <c r="TGK2" s="11"/>
      <c r="TGL2" s="11"/>
      <c r="TGM2" s="11"/>
      <c r="TGN2" s="11"/>
      <c r="TGO2" s="11"/>
      <c r="TGP2" s="11"/>
      <c r="TGQ2" s="11"/>
      <c r="TGR2" s="11"/>
      <c r="TGS2" s="11"/>
      <c r="TGT2" s="11"/>
      <c r="TGU2" s="11"/>
      <c r="TGV2" s="11"/>
      <c r="TGW2" s="11"/>
      <c r="TGX2" s="11"/>
      <c r="TGY2" s="11"/>
      <c r="TGZ2" s="11"/>
      <c r="THA2" s="11"/>
      <c r="THB2" s="11"/>
      <c r="THC2" s="11"/>
      <c r="THD2" s="11"/>
      <c r="THE2" s="11"/>
      <c r="THF2" s="11"/>
      <c r="THG2" s="11"/>
      <c r="THH2" s="11"/>
      <c r="THI2" s="11"/>
      <c r="THJ2" s="11"/>
      <c r="THK2" s="11"/>
      <c r="THL2" s="11"/>
      <c r="THM2" s="11"/>
      <c r="THN2" s="11"/>
      <c r="THO2" s="11"/>
      <c r="THP2" s="11"/>
      <c r="THQ2" s="11"/>
      <c r="THR2" s="11"/>
      <c r="THS2" s="11"/>
      <c r="THT2" s="11"/>
      <c r="THU2" s="11"/>
      <c r="THV2" s="11"/>
      <c r="THW2" s="11"/>
      <c r="THX2" s="11"/>
      <c r="THY2" s="11"/>
      <c r="THZ2" s="11"/>
      <c r="TIA2" s="11"/>
      <c r="TIB2" s="11"/>
      <c r="TIC2" s="11"/>
      <c r="TID2" s="11"/>
      <c r="TIE2" s="11"/>
      <c r="TIF2" s="11"/>
      <c r="TIG2" s="11"/>
      <c r="TIH2" s="11"/>
      <c r="TII2" s="11"/>
      <c r="TIJ2" s="11"/>
      <c r="TIK2" s="11"/>
      <c r="TIL2" s="11"/>
      <c r="TIM2" s="11"/>
      <c r="TIN2" s="11"/>
      <c r="TIO2" s="11"/>
      <c r="TIP2" s="11"/>
      <c r="TIQ2" s="11"/>
      <c r="TIR2" s="11"/>
      <c r="TIS2" s="11"/>
      <c r="TIT2" s="11"/>
      <c r="TIU2" s="11"/>
      <c r="TIV2" s="11"/>
      <c r="TIW2" s="11"/>
      <c r="TIX2" s="11"/>
      <c r="TIY2" s="11"/>
      <c r="TIZ2" s="11"/>
      <c r="TJA2" s="11"/>
      <c r="TJB2" s="11"/>
      <c r="TJC2" s="11"/>
      <c r="TJD2" s="11"/>
      <c r="TJE2" s="11"/>
      <c r="TJF2" s="11"/>
      <c r="TJG2" s="11"/>
      <c r="TJH2" s="11"/>
      <c r="TJI2" s="11"/>
      <c r="TJJ2" s="11"/>
      <c r="TJK2" s="11"/>
      <c r="TJL2" s="11"/>
      <c r="TJM2" s="11"/>
      <c r="TJN2" s="11"/>
      <c r="TJO2" s="11"/>
      <c r="TJP2" s="11"/>
      <c r="TJQ2" s="11"/>
      <c r="TJR2" s="11"/>
      <c r="TJS2" s="11"/>
      <c r="TJT2" s="11"/>
      <c r="TJU2" s="11"/>
      <c r="TJV2" s="11"/>
      <c r="TJW2" s="11"/>
      <c r="TJX2" s="11"/>
      <c r="TJY2" s="11"/>
      <c r="TJZ2" s="11"/>
      <c r="TKA2" s="11"/>
      <c r="TKB2" s="11"/>
      <c r="TKC2" s="11"/>
      <c r="TKD2" s="11"/>
      <c r="TKE2" s="11"/>
      <c r="TKF2" s="11"/>
      <c r="TKG2" s="11"/>
      <c r="TKH2" s="11"/>
      <c r="TKI2" s="11"/>
      <c r="TKJ2" s="11"/>
      <c r="TKK2" s="11"/>
      <c r="TKL2" s="11"/>
      <c r="TKM2" s="11"/>
      <c r="TKN2" s="11"/>
      <c r="TKO2" s="11"/>
      <c r="TKP2" s="11"/>
      <c r="TKQ2" s="11"/>
      <c r="TKR2" s="11"/>
      <c r="TKS2" s="11"/>
      <c r="TKT2" s="11"/>
      <c r="TKU2" s="11"/>
      <c r="TKV2" s="11"/>
      <c r="TKW2" s="11"/>
      <c r="TKX2" s="11"/>
      <c r="TKY2" s="11"/>
      <c r="TKZ2" s="11"/>
      <c r="TLA2" s="11"/>
      <c r="TLB2" s="11"/>
      <c r="TLC2" s="11"/>
      <c r="TLD2" s="11"/>
      <c r="TLE2" s="11"/>
      <c r="TLF2" s="11"/>
      <c r="TLG2" s="11"/>
      <c r="TLH2" s="11"/>
      <c r="TLI2" s="11"/>
      <c r="TLJ2" s="11"/>
      <c r="TLK2" s="11"/>
      <c r="TLL2" s="11"/>
      <c r="TLM2" s="11"/>
      <c r="TLN2" s="11"/>
      <c r="TLO2" s="11"/>
      <c r="TLP2" s="11"/>
      <c r="TLQ2" s="11"/>
      <c r="TLR2" s="11"/>
      <c r="TLS2" s="11"/>
      <c r="TLT2" s="11"/>
      <c r="TLU2" s="11"/>
      <c r="TLV2" s="11"/>
      <c r="TLW2" s="11"/>
      <c r="TLX2" s="11"/>
      <c r="TLY2" s="11"/>
      <c r="TLZ2" s="11"/>
      <c r="TMA2" s="11"/>
      <c r="TMB2" s="11"/>
      <c r="TMC2" s="11"/>
      <c r="TMD2" s="11"/>
      <c r="TME2" s="11"/>
      <c r="TMF2" s="11"/>
      <c r="TMG2" s="11"/>
      <c r="TMH2" s="11"/>
      <c r="TMI2" s="11"/>
      <c r="TMJ2" s="11"/>
      <c r="TMK2" s="11"/>
      <c r="TML2" s="11"/>
      <c r="TMM2" s="11"/>
      <c r="TMN2" s="11"/>
      <c r="TMO2" s="11"/>
      <c r="TMP2" s="11"/>
      <c r="TMQ2" s="11"/>
      <c r="TMR2" s="11"/>
      <c r="TMS2" s="11"/>
      <c r="TMT2" s="11"/>
      <c r="TMU2" s="11"/>
      <c r="TMV2" s="11"/>
      <c r="TMW2" s="11"/>
      <c r="TMX2" s="11"/>
      <c r="TMY2" s="11"/>
      <c r="TMZ2" s="11"/>
      <c r="TNA2" s="11"/>
      <c r="TNB2" s="11"/>
      <c r="TNC2" s="11"/>
      <c r="TND2" s="11"/>
      <c r="TNE2" s="11"/>
      <c r="TNF2" s="11"/>
      <c r="TNG2" s="11"/>
      <c r="TNH2" s="11"/>
      <c r="TNI2" s="11"/>
      <c r="TNJ2" s="11"/>
      <c r="TNK2" s="11"/>
      <c r="TNL2" s="11"/>
      <c r="TNM2" s="11"/>
      <c r="TNN2" s="11"/>
      <c r="TNO2" s="11"/>
      <c r="TNP2" s="11"/>
      <c r="TNQ2" s="11"/>
      <c r="TNR2" s="11"/>
      <c r="TNS2" s="11"/>
      <c r="TNT2" s="11"/>
      <c r="TNU2" s="11"/>
      <c r="TNV2" s="11"/>
      <c r="TNW2" s="11"/>
      <c r="TNX2" s="11"/>
      <c r="TNY2" s="11"/>
      <c r="TNZ2" s="11"/>
      <c r="TOA2" s="11"/>
      <c r="TOB2" s="11"/>
      <c r="TOC2" s="11"/>
      <c r="TOD2" s="11"/>
      <c r="TOE2" s="11"/>
      <c r="TOF2" s="11"/>
      <c r="TOG2" s="11"/>
      <c r="TOH2" s="11"/>
      <c r="TOI2" s="11"/>
      <c r="TOJ2" s="11"/>
      <c r="TOK2" s="11"/>
      <c r="TOL2" s="11"/>
      <c r="TOM2" s="11"/>
      <c r="TON2" s="11"/>
      <c r="TOO2" s="11"/>
      <c r="TOP2" s="11"/>
      <c r="TOQ2" s="11"/>
      <c r="TOR2" s="11"/>
      <c r="TOS2" s="11"/>
      <c r="TOT2" s="11"/>
      <c r="TOU2" s="11"/>
      <c r="TOV2" s="11"/>
      <c r="TOW2" s="11"/>
      <c r="TOX2" s="11"/>
      <c r="TOY2" s="11"/>
      <c r="TOZ2" s="11"/>
      <c r="TPA2" s="11"/>
      <c r="TPB2" s="11"/>
      <c r="TPC2" s="11"/>
      <c r="TPD2" s="11"/>
      <c r="TPE2" s="11"/>
      <c r="TPF2" s="11"/>
      <c r="TPG2" s="11"/>
      <c r="TPH2" s="11"/>
      <c r="TPI2" s="11"/>
      <c r="TPJ2" s="11"/>
      <c r="TPK2" s="11"/>
      <c r="TPL2" s="11"/>
      <c r="TPM2" s="11"/>
      <c r="TPN2" s="11"/>
      <c r="TPO2" s="11"/>
      <c r="TPP2" s="11"/>
      <c r="TPQ2" s="11"/>
      <c r="TPR2" s="11"/>
      <c r="TPS2" s="11"/>
      <c r="TPT2" s="11"/>
      <c r="TPU2" s="11"/>
      <c r="TPV2" s="11"/>
      <c r="TPW2" s="11"/>
      <c r="TPX2" s="11"/>
      <c r="TPY2" s="11"/>
      <c r="TPZ2" s="11"/>
      <c r="TQA2" s="11"/>
      <c r="TQB2" s="11"/>
      <c r="TQC2" s="11"/>
      <c r="TQD2" s="11"/>
      <c r="TQE2" s="11"/>
      <c r="TQF2" s="11"/>
      <c r="TQG2" s="11"/>
      <c r="TQH2" s="11"/>
      <c r="TQI2" s="11"/>
      <c r="TQJ2" s="11"/>
      <c r="TQK2" s="11"/>
      <c r="TQL2" s="11"/>
      <c r="TQM2" s="11"/>
      <c r="TQN2" s="11"/>
      <c r="TQO2" s="11"/>
      <c r="TQP2" s="11"/>
      <c r="TQQ2" s="11"/>
      <c r="TQR2" s="11"/>
      <c r="TQS2" s="11"/>
      <c r="TQT2" s="11"/>
      <c r="TQU2" s="11"/>
      <c r="TQV2" s="11"/>
      <c r="TQW2" s="11"/>
      <c r="TQX2" s="11"/>
      <c r="TQY2" s="11"/>
      <c r="TQZ2" s="11"/>
      <c r="TRA2" s="11"/>
      <c r="TRB2" s="11"/>
      <c r="TRC2" s="11"/>
      <c r="TRD2" s="11"/>
      <c r="TRE2" s="11"/>
      <c r="TRF2" s="11"/>
      <c r="TRG2" s="11"/>
      <c r="TRH2" s="11"/>
      <c r="TRI2" s="11"/>
      <c r="TRJ2" s="11"/>
      <c r="TRK2" s="11"/>
      <c r="TRL2" s="11"/>
      <c r="TRM2" s="11"/>
      <c r="TRN2" s="11"/>
      <c r="TRO2" s="11"/>
      <c r="TRP2" s="11"/>
      <c r="TRQ2" s="11"/>
      <c r="TRR2" s="11"/>
      <c r="TRS2" s="11"/>
      <c r="TRT2" s="11"/>
      <c r="TRU2" s="11"/>
      <c r="TRV2" s="11"/>
      <c r="TRW2" s="11"/>
      <c r="TRX2" s="11"/>
      <c r="TRY2" s="11"/>
      <c r="TRZ2" s="11"/>
      <c r="TSA2" s="11"/>
      <c r="TSB2" s="11"/>
      <c r="TSC2" s="11"/>
      <c r="TSD2" s="11"/>
      <c r="TSE2" s="11"/>
      <c r="TSF2" s="11"/>
      <c r="TSG2" s="11"/>
      <c r="TSH2" s="11"/>
      <c r="TSI2" s="11"/>
      <c r="TSJ2" s="11"/>
      <c r="TSK2" s="11"/>
      <c r="TSL2" s="11"/>
      <c r="TSM2" s="11"/>
      <c r="TSN2" s="11"/>
      <c r="TSO2" s="11"/>
      <c r="TSP2" s="11"/>
      <c r="TSQ2" s="11"/>
      <c r="TSR2" s="11"/>
      <c r="TSS2" s="11"/>
      <c r="TST2" s="11"/>
      <c r="TSU2" s="11"/>
      <c r="TSV2" s="11"/>
      <c r="TSW2" s="11"/>
      <c r="TSX2" s="11"/>
      <c r="TSY2" s="11"/>
      <c r="TSZ2" s="11"/>
      <c r="TTA2" s="11"/>
      <c r="TTB2" s="11"/>
      <c r="TTC2" s="11"/>
      <c r="TTD2" s="11"/>
      <c r="TTE2" s="11"/>
      <c r="TTF2" s="11"/>
      <c r="TTG2" s="11"/>
      <c r="TTH2" s="11"/>
      <c r="TTI2" s="11"/>
      <c r="TTJ2" s="11"/>
      <c r="TTK2" s="11"/>
      <c r="TTL2" s="11"/>
      <c r="TTM2" s="11"/>
      <c r="TTN2" s="11"/>
      <c r="TTO2" s="11"/>
      <c r="TTP2" s="11"/>
      <c r="TTQ2" s="11"/>
      <c r="TTR2" s="11"/>
      <c r="TTS2" s="11"/>
      <c r="TTT2" s="11"/>
      <c r="TTU2" s="11"/>
      <c r="TTV2" s="11"/>
      <c r="TTW2" s="11"/>
      <c r="TTX2" s="11"/>
      <c r="TTY2" s="11"/>
      <c r="TTZ2" s="11"/>
      <c r="TUA2" s="11"/>
      <c r="TUB2" s="11"/>
      <c r="TUC2" s="11"/>
      <c r="TUD2" s="11"/>
      <c r="TUE2" s="11"/>
      <c r="TUF2" s="11"/>
      <c r="TUG2" s="11"/>
      <c r="TUH2" s="11"/>
      <c r="TUI2" s="11"/>
      <c r="TUJ2" s="11"/>
      <c r="TUK2" s="11"/>
      <c r="TUL2" s="11"/>
      <c r="TUM2" s="11"/>
      <c r="TUN2" s="11"/>
      <c r="TUO2" s="11"/>
      <c r="TUP2" s="11"/>
      <c r="TUQ2" s="11"/>
      <c r="TUR2" s="11"/>
      <c r="TUS2" s="11"/>
      <c r="TUT2" s="11"/>
      <c r="TUU2" s="11"/>
      <c r="TUV2" s="11"/>
      <c r="TUW2" s="11"/>
      <c r="TUX2" s="11"/>
      <c r="TUY2" s="11"/>
      <c r="TUZ2" s="11"/>
      <c r="TVA2" s="11"/>
      <c r="TVB2" s="11"/>
      <c r="TVC2" s="11"/>
      <c r="TVD2" s="11"/>
      <c r="TVE2" s="11"/>
      <c r="TVF2" s="11"/>
      <c r="TVG2" s="11"/>
      <c r="TVH2" s="11"/>
      <c r="TVI2" s="11"/>
      <c r="TVJ2" s="11"/>
      <c r="TVK2" s="11"/>
      <c r="TVL2" s="11"/>
      <c r="TVM2" s="11"/>
      <c r="TVN2" s="11"/>
      <c r="TVO2" s="11"/>
      <c r="TVP2" s="11"/>
      <c r="TVQ2" s="11"/>
      <c r="TVR2" s="11"/>
      <c r="TVS2" s="11"/>
      <c r="TVT2" s="11"/>
      <c r="TVU2" s="11"/>
      <c r="TVV2" s="11"/>
      <c r="TVW2" s="11"/>
      <c r="TVX2" s="11"/>
      <c r="TVY2" s="11"/>
      <c r="TVZ2" s="11"/>
      <c r="TWA2" s="11"/>
      <c r="TWB2" s="11"/>
      <c r="TWC2" s="11"/>
      <c r="TWD2" s="11"/>
      <c r="TWE2" s="11"/>
      <c r="TWF2" s="11"/>
      <c r="TWG2" s="11"/>
      <c r="TWH2" s="11"/>
      <c r="TWI2" s="11"/>
      <c r="TWJ2" s="11"/>
      <c r="TWK2" s="11"/>
      <c r="TWL2" s="11"/>
      <c r="TWM2" s="11"/>
      <c r="TWN2" s="11"/>
      <c r="TWO2" s="11"/>
      <c r="TWP2" s="11"/>
      <c r="TWQ2" s="11"/>
      <c r="TWR2" s="11"/>
      <c r="TWS2" s="11"/>
      <c r="TWT2" s="11"/>
      <c r="TWU2" s="11"/>
      <c r="TWV2" s="11"/>
      <c r="TWW2" s="11"/>
      <c r="TWX2" s="11"/>
      <c r="TWY2" s="11"/>
      <c r="TWZ2" s="11"/>
      <c r="TXA2" s="11"/>
      <c r="TXB2" s="11"/>
      <c r="TXC2" s="11"/>
      <c r="TXD2" s="11"/>
      <c r="TXE2" s="11"/>
      <c r="TXF2" s="11"/>
      <c r="TXG2" s="11"/>
      <c r="TXH2" s="11"/>
      <c r="TXI2" s="11"/>
      <c r="TXJ2" s="11"/>
      <c r="TXK2" s="11"/>
      <c r="TXL2" s="11"/>
      <c r="TXM2" s="11"/>
      <c r="TXN2" s="11"/>
      <c r="TXO2" s="11"/>
      <c r="TXP2" s="11"/>
      <c r="TXQ2" s="11"/>
      <c r="TXR2" s="11"/>
      <c r="TXS2" s="11"/>
      <c r="TXT2" s="11"/>
      <c r="TXU2" s="11"/>
      <c r="TXV2" s="11"/>
      <c r="TXW2" s="11"/>
      <c r="TXX2" s="11"/>
      <c r="TXY2" s="11"/>
      <c r="TXZ2" s="11"/>
      <c r="TYA2" s="11"/>
      <c r="TYB2" s="11"/>
      <c r="TYC2" s="11"/>
      <c r="TYD2" s="11"/>
      <c r="TYE2" s="11"/>
      <c r="TYF2" s="11"/>
      <c r="TYG2" s="11"/>
      <c r="TYH2" s="11"/>
      <c r="TYI2" s="11"/>
      <c r="TYJ2" s="11"/>
      <c r="TYK2" s="11"/>
      <c r="TYL2" s="11"/>
      <c r="TYM2" s="11"/>
      <c r="TYN2" s="11"/>
      <c r="TYO2" s="11"/>
      <c r="TYP2" s="11"/>
      <c r="TYQ2" s="11"/>
      <c r="TYR2" s="11"/>
      <c r="TYS2" s="11"/>
      <c r="TYT2" s="11"/>
      <c r="TYU2" s="11"/>
      <c r="TYV2" s="11"/>
      <c r="TYW2" s="11"/>
      <c r="TYX2" s="11"/>
      <c r="TYY2" s="11"/>
      <c r="TYZ2" s="11"/>
      <c r="TZA2" s="11"/>
      <c r="TZB2" s="11"/>
      <c r="TZC2" s="11"/>
      <c r="TZD2" s="11"/>
      <c r="TZE2" s="11"/>
      <c r="TZF2" s="11"/>
      <c r="TZG2" s="11"/>
      <c r="TZH2" s="11"/>
      <c r="TZI2" s="11"/>
      <c r="TZJ2" s="11"/>
      <c r="TZK2" s="11"/>
      <c r="TZL2" s="11"/>
      <c r="TZM2" s="11"/>
      <c r="TZN2" s="11"/>
      <c r="TZO2" s="11"/>
      <c r="TZP2" s="11"/>
      <c r="TZQ2" s="11"/>
      <c r="TZR2" s="11"/>
      <c r="TZS2" s="11"/>
      <c r="TZT2" s="11"/>
      <c r="TZU2" s="11"/>
      <c r="TZV2" s="11"/>
      <c r="TZW2" s="11"/>
      <c r="TZX2" s="11"/>
      <c r="TZY2" s="11"/>
      <c r="TZZ2" s="11"/>
      <c r="UAA2" s="11"/>
      <c r="UAB2" s="11"/>
      <c r="UAC2" s="11"/>
      <c r="UAD2" s="11"/>
      <c r="UAE2" s="11"/>
      <c r="UAF2" s="11"/>
      <c r="UAG2" s="11"/>
      <c r="UAH2" s="11"/>
      <c r="UAI2" s="11"/>
      <c r="UAJ2" s="11"/>
      <c r="UAK2" s="11"/>
      <c r="UAL2" s="11"/>
      <c r="UAM2" s="11"/>
      <c r="UAN2" s="11"/>
      <c r="UAO2" s="11"/>
      <c r="UAP2" s="11"/>
      <c r="UAQ2" s="11"/>
      <c r="UAR2" s="11"/>
      <c r="UAS2" s="11"/>
      <c r="UAT2" s="11"/>
      <c r="UAU2" s="11"/>
      <c r="UAV2" s="11"/>
      <c r="UAW2" s="11"/>
      <c r="UAX2" s="11"/>
      <c r="UAY2" s="11"/>
      <c r="UAZ2" s="11"/>
      <c r="UBA2" s="11"/>
      <c r="UBB2" s="11"/>
      <c r="UBC2" s="11"/>
      <c r="UBD2" s="11"/>
      <c r="UBE2" s="11"/>
      <c r="UBF2" s="11"/>
      <c r="UBG2" s="11"/>
      <c r="UBH2" s="11"/>
      <c r="UBI2" s="11"/>
      <c r="UBJ2" s="11"/>
      <c r="UBK2" s="11"/>
      <c r="UBL2" s="11"/>
      <c r="UBM2" s="11"/>
      <c r="UBN2" s="11"/>
      <c r="UBO2" s="11"/>
      <c r="UBP2" s="11"/>
      <c r="UBQ2" s="11"/>
      <c r="UBR2" s="11"/>
      <c r="UBS2" s="11"/>
      <c r="UBT2" s="11"/>
      <c r="UBU2" s="11"/>
      <c r="UBV2" s="11"/>
      <c r="UBW2" s="11"/>
      <c r="UBX2" s="11"/>
      <c r="UBY2" s="11"/>
      <c r="UBZ2" s="11"/>
      <c r="UCA2" s="11"/>
      <c r="UCB2" s="11"/>
      <c r="UCC2" s="11"/>
      <c r="UCD2" s="11"/>
      <c r="UCE2" s="11"/>
      <c r="UCF2" s="11"/>
      <c r="UCG2" s="11"/>
      <c r="UCH2" s="11"/>
      <c r="UCI2" s="11"/>
      <c r="UCJ2" s="11"/>
      <c r="UCK2" s="11"/>
      <c r="UCL2" s="11"/>
      <c r="UCM2" s="11"/>
      <c r="UCN2" s="11"/>
      <c r="UCO2" s="11"/>
      <c r="UCP2" s="11"/>
      <c r="UCQ2" s="11"/>
      <c r="UCR2" s="11"/>
      <c r="UCS2" s="11"/>
      <c r="UCT2" s="11"/>
      <c r="UCU2" s="11"/>
      <c r="UCV2" s="11"/>
      <c r="UCW2" s="11"/>
      <c r="UCX2" s="11"/>
      <c r="UCY2" s="11"/>
      <c r="UCZ2" s="11"/>
      <c r="UDA2" s="11"/>
      <c r="UDB2" s="11"/>
      <c r="UDC2" s="11"/>
      <c r="UDD2" s="11"/>
      <c r="UDE2" s="11"/>
      <c r="UDF2" s="11"/>
      <c r="UDG2" s="11"/>
      <c r="UDH2" s="11"/>
      <c r="UDI2" s="11"/>
      <c r="UDJ2" s="11"/>
      <c r="UDK2" s="11"/>
      <c r="UDL2" s="11"/>
      <c r="UDM2" s="11"/>
      <c r="UDN2" s="11"/>
      <c r="UDO2" s="11"/>
      <c r="UDP2" s="11"/>
      <c r="UDQ2" s="11"/>
      <c r="UDR2" s="11"/>
      <c r="UDS2" s="11"/>
      <c r="UDT2" s="11"/>
      <c r="UDU2" s="11"/>
      <c r="UDV2" s="11"/>
      <c r="UDW2" s="11"/>
      <c r="UDX2" s="11"/>
      <c r="UDY2" s="11"/>
      <c r="UDZ2" s="11"/>
      <c r="UEA2" s="11"/>
      <c r="UEB2" s="11"/>
      <c r="UEC2" s="11"/>
      <c r="UED2" s="11"/>
      <c r="UEE2" s="11"/>
      <c r="UEF2" s="11"/>
      <c r="UEG2" s="11"/>
      <c r="UEH2" s="11"/>
      <c r="UEI2" s="11"/>
      <c r="UEJ2" s="11"/>
      <c r="UEK2" s="11"/>
      <c r="UEL2" s="11"/>
      <c r="UEM2" s="11"/>
      <c r="UEN2" s="11"/>
      <c r="UEO2" s="11"/>
      <c r="UEP2" s="11"/>
      <c r="UEQ2" s="11"/>
      <c r="UER2" s="11"/>
      <c r="UES2" s="11"/>
      <c r="UET2" s="11"/>
      <c r="UEU2" s="11"/>
      <c r="UEV2" s="11"/>
      <c r="UEW2" s="11"/>
      <c r="UEX2" s="11"/>
      <c r="UEY2" s="11"/>
      <c r="UEZ2" s="11"/>
      <c r="UFA2" s="11"/>
      <c r="UFB2" s="11"/>
      <c r="UFC2" s="11"/>
      <c r="UFD2" s="11"/>
      <c r="UFE2" s="11"/>
      <c r="UFF2" s="11"/>
      <c r="UFG2" s="11"/>
      <c r="UFH2" s="11"/>
      <c r="UFI2" s="11"/>
      <c r="UFJ2" s="11"/>
      <c r="UFK2" s="11"/>
      <c r="UFL2" s="11"/>
      <c r="UFM2" s="11"/>
      <c r="UFN2" s="11"/>
      <c r="UFO2" s="11"/>
      <c r="UFP2" s="11"/>
      <c r="UFQ2" s="11"/>
      <c r="UFR2" s="11"/>
      <c r="UFS2" s="11"/>
      <c r="UFT2" s="11"/>
      <c r="UFU2" s="11"/>
      <c r="UFV2" s="11"/>
      <c r="UFW2" s="11"/>
      <c r="UFX2" s="11"/>
      <c r="UFY2" s="11"/>
      <c r="UFZ2" s="11"/>
      <c r="UGA2" s="11"/>
      <c r="UGB2" s="11"/>
      <c r="UGC2" s="11"/>
      <c r="UGD2" s="11"/>
      <c r="UGE2" s="11"/>
      <c r="UGF2" s="11"/>
      <c r="UGG2" s="11"/>
      <c r="UGH2" s="11"/>
      <c r="UGI2" s="11"/>
      <c r="UGJ2" s="11"/>
      <c r="UGK2" s="11"/>
      <c r="UGL2" s="11"/>
      <c r="UGM2" s="11"/>
      <c r="UGN2" s="11"/>
      <c r="UGO2" s="11"/>
      <c r="UGP2" s="11"/>
      <c r="UGQ2" s="11"/>
      <c r="UGR2" s="11"/>
      <c r="UGS2" s="11"/>
      <c r="UGT2" s="11"/>
      <c r="UGU2" s="11"/>
      <c r="UGV2" s="11"/>
      <c r="UGW2" s="11"/>
      <c r="UGX2" s="11"/>
      <c r="UGY2" s="11"/>
      <c r="UGZ2" s="11"/>
      <c r="UHA2" s="11"/>
      <c r="UHB2" s="11"/>
      <c r="UHC2" s="11"/>
      <c r="UHD2" s="11"/>
      <c r="UHE2" s="11"/>
      <c r="UHF2" s="11"/>
      <c r="UHG2" s="11"/>
      <c r="UHH2" s="11"/>
      <c r="UHI2" s="11"/>
      <c r="UHJ2" s="11"/>
      <c r="UHK2" s="11"/>
      <c r="UHL2" s="11"/>
      <c r="UHM2" s="11"/>
      <c r="UHN2" s="11"/>
      <c r="UHO2" s="11"/>
      <c r="UHP2" s="11"/>
      <c r="UHQ2" s="11"/>
      <c r="UHR2" s="11"/>
      <c r="UHS2" s="11"/>
      <c r="UHT2" s="11"/>
      <c r="UHU2" s="11"/>
      <c r="UHV2" s="11"/>
      <c r="UHW2" s="11"/>
      <c r="UHX2" s="11"/>
      <c r="UHY2" s="11"/>
      <c r="UHZ2" s="11"/>
      <c r="UIA2" s="11"/>
      <c r="UIB2" s="11"/>
      <c r="UIC2" s="11"/>
      <c r="UID2" s="11"/>
      <c r="UIE2" s="11"/>
      <c r="UIF2" s="11"/>
      <c r="UIG2" s="11"/>
      <c r="UIH2" s="11"/>
      <c r="UII2" s="11"/>
      <c r="UIJ2" s="11"/>
      <c r="UIK2" s="11"/>
      <c r="UIL2" s="11"/>
      <c r="UIM2" s="11"/>
      <c r="UIN2" s="11"/>
      <c r="UIO2" s="11"/>
      <c r="UIP2" s="11"/>
      <c r="UIQ2" s="11"/>
      <c r="UIR2" s="11"/>
      <c r="UIS2" s="11"/>
      <c r="UIT2" s="11"/>
      <c r="UIU2" s="11"/>
      <c r="UIV2" s="11"/>
      <c r="UIW2" s="11"/>
      <c r="UIX2" s="11"/>
      <c r="UIY2" s="11"/>
      <c r="UIZ2" s="11"/>
      <c r="UJA2" s="11"/>
      <c r="UJB2" s="11"/>
      <c r="UJC2" s="11"/>
      <c r="UJD2" s="11"/>
      <c r="UJE2" s="11"/>
      <c r="UJF2" s="11"/>
      <c r="UJG2" s="11"/>
      <c r="UJH2" s="11"/>
      <c r="UJI2" s="11"/>
      <c r="UJJ2" s="11"/>
      <c r="UJK2" s="11"/>
      <c r="UJL2" s="11"/>
      <c r="UJM2" s="11"/>
      <c r="UJN2" s="11"/>
      <c r="UJO2" s="11"/>
      <c r="UJP2" s="11"/>
      <c r="UJQ2" s="11"/>
      <c r="UJR2" s="11"/>
      <c r="UJS2" s="11"/>
      <c r="UJT2" s="11"/>
      <c r="UJU2" s="11"/>
      <c r="UJV2" s="11"/>
      <c r="UJW2" s="11"/>
      <c r="UJX2" s="11"/>
      <c r="UJY2" s="11"/>
      <c r="UJZ2" s="11"/>
      <c r="UKA2" s="11"/>
      <c r="UKB2" s="11"/>
      <c r="UKC2" s="11"/>
      <c r="UKD2" s="11"/>
      <c r="UKE2" s="11"/>
      <c r="UKF2" s="11"/>
      <c r="UKG2" s="11"/>
      <c r="UKH2" s="11"/>
      <c r="UKI2" s="11"/>
      <c r="UKJ2" s="11"/>
      <c r="UKK2" s="11"/>
      <c r="UKL2" s="11"/>
      <c r="UKM2" s="11"/>
      <c r="UKN2" s="11"/>
      <c r="UKO2" s="11"/>
      <c r="UKP2" s="11"/>
      <c r="UKQ2" s="11"/>
      <c r="UKR2" s="11"/>
      <c r="UKS2" s="11"/>
      <c r="UKT2" s="11"/>
      <c r="UKU2" s="11"/>
      <c r="UKV2" s="11"/>
      <c r="UKW2" s="11"/>
      <c r="UKX2" s="11"/>
      <c r="UKY2" s="11"/>
      <c r="UKZ2" s="11"/>
      <c r="ULA2" s="11"/>
      <c r="ULB2" s="11"/>
      <c r="ULC2" s="11"/>
      <c r="ULD2" s="11"/>
      <c r="ULE2" s="11"/>
      <c r="ULF2" s="11"/>
      <c r="ULG2" s="11"/>
      <c r="ULH2" s="11"/>
      <c r="ULI2" s="11"/>
      <c r="ULJ2" s="11"/>
      <c r="ULK2" s="11"/>
      <c r="ULL2" s="11"/>
      <c r="ULM2" s="11"/>
      <c r="ULN2" s="11"/>
      <c r="ULO2" s="11"/>
      <c r="ULP2" s="11"/>
      <c r="ULQ2" s="11"/>
      <c r="ULR2" s="11"/>
      <c r="ULS2" s="11"/>
      <c r="ULT2" s="11"/>
      <c r="ULU2" s="11"/>
      <c r="ULV2" s="11"/>
      <c r="ULW2" s="11"/>
      <c r="ULX2" s="11"/>
      <c r="ULY2" s="11"/>
      <c r="ULZ2" s="11"/>
      <c r="UMA2" s="11"/>
      <c r="UMB2" s="11"/>
      <c r="UMC2" s="11"/>
      <c r="UMD2" s="11"/>
      <c r="UME2" s="11"/>
      <c r="UMF2" s="11"/>
      <c r="UMG2" s="11"/>
      <c r="UMH2" s="11"/>
      <c r="UMI2" s="11"/>
      <c r="UMJ2" s="11"/>
      <c r="UMK2" s="11"/>
      <c r="UML2" s="11"/>
      <c r="UMM2" s="11"/>
      <c r="UMN2" s="11"/>
      <c r="UMO2" s="11"/>
      <c r="UMP2" s="11"/>
      <c r="UMQ2" s="11"/>
      <c r="UMR2" s="11"/>
      <c r="UMS2" s="11"/>
      <c r="UMT2" s="11"/>
      <c r="UMU2" s="11"/>
      <c r="UMV2" s="11"/>
      <c r="UMW2" s="11"/>
      <c r="UMX2" s="11"/>
      <c r="UMY2" s="11"/>
      <c r="UMZ2" s="11"/>
      <c r="UNA2" s="11"/>
      <c r="UNB2" s="11"/>
      <c r="UNC2" s="11"/>
      <c r="UND2" s="11"/>
      <c r="UNE2" s="11"/>
      <c r="UNF2" s="11"/>
      <c r="UNG2" s="11"/>
      <c r="UNH2" s="11"/>
      <c r="UNI2" s="11"/>
      <c r="UNJ2" s="11"/>
      <c r="UNK2" s="11"/>
      <c r="UNL2" s="11"/>
      <c r="UNM2" s="11"/>
      <c r="UNN2" s="11"/>
      <c r="UNO2" s="11"/>
      <c r="UNP2" s="11"/>
      <c r="UNQ2" s="11"/>
      <c r="UNR2" s="11"/>
      <c r="UNS2" s="11"/>
      <c r="UNT2" s="11"/>
      <c r="UNU2" s="11"/>
      <c r="UNV2" s="11"/>
      <c r="UNW2" s="11"/>
      <c r="UNX2" s="11"/>
      <c r="UNY2" s="11"/>
      <c r="UNZ2" s="11"/>
      <c r="UOA2" s="11"/>
      <c r="UOB2" s="11"/>
      <c r="UOC2" s="11"/>
      <c r="UOD2" s="11"/>
      <c r="UOE2" s="11"/>
      <c r="UOF2" s="11"/>
      <c r="UOG2" s="11"/>
      <c r="UOH2" s="11"/>
      <c r="UOI2" s="11"/>
      <c r="UOJ2" s="11"/>
      <c r="UOK2" s="11"/>
      <c r="UOL2" s="11"/>
      <c r="UOM2" s="11"/>
      <c r="UON2" s="11"/>
      <c r="UOO2" s="11"/>
      <c r="UOP2" s="11"/>
      <c r="UOQ2" s="11"/>
      <c r="UOR2" s="11"/>
      <c r="UOS2" s="11"/>
      <c r="UOT2" s="11"/>
      <c r="UOU2" s="11"/>
      <c r="UOV2" s="11"/>
      <c r="UOW2" s="11"/>
      <c r="UOX2" s="11"/>
      <c r="UOY2" s="11"/>
      <c r="UOZ2" s="11"/>
      <c r="UPA2" s="11"/>
      <c r="UPB2" s="11"/>
      <c r="UPC2" s="11"/>
      <c r="UPD2" s="11"/>
      <c r="UPE2" s="11"/>
      <c r="UPF2" s="11"/>
      <c r="UPG2" s="11"/>
      <c r="UPH2" s="11"/>
      <c r="UPI2" s="11"/>
      <c r="UPJ2" s="11"/>
      <c r="UPK2" s="11"/>
      <c r="UPL2" s="11"/>
      <c r="UPM2" s="11"/>
      <c r="UPN2" s="11"/>
      <c r="UPO2" s="11"/>
      <c r="UPP2" s="11"/>
      <c r="UPQ2" s="11"/>
      <c r="UPR2" s="11"/>
      <c r="UPS2" s="11"/>
      <c r="UPT2" s="11"/>
      <c r="UPU2" s="11"/>
      <c r="UPV2" s="11"/>
      <c r="UPW2" s="11"/>
      <c r="UPX2" s="11"/>
      <c r="UPY2" s="11"/>
      <c r="UPZ2" s="11"/>
      <c r="UQA2" s="11"/>
      <c r="UQB2" s="11"/>
      <c r="UQC2" s="11"/>
      <c r="UQD2" s="11"/>
      <c r="UQE2" s="11"/>
      <c r="UQF2" s="11"/>
      <c r="UQG2" s="11"/>
      <c r="UQH2" s="11"/>
      <c r="UQI2" s="11"/>
      <c r="UQJ2" s="11"/>
      <c r="UQK2" s="11"/>
      <c r="UQL2" s="11"/>
      <c r="UQM2" s="11"/>
      <c r="UQN2" s="11"/>
      <c r="UQO2" s="11"/>
      <c r="UQP2" s="11"/>
      <c r="UQQ2" s="11"/>
      <c r="UQR2" s="11"/>
      <c r="UQS2" s="11"/>
      <c r="UQT2" s="11"/>
      <c r="UQU2" s="11"/>
      <c r="UQV2" s="11"/>
      <c r="UQW2" s="11"/>
      <c r="UQX2" s="11"/>
      <c r="UQY2" s="11"/>
      <c r="UQZ2" s="11"/>
      <c r="URA2" s="11"/>
      <c r="URB2" s="11"/>
      <c r="URC2" s="11"/>
      <c r="URD2" s="11"/>
      <c r="URE2" s="11"/>
      <c r="URF2" s="11"/>
      <c r="URG2" s="11"/>
      <c r="URH2" s="11"/>
      <c r="URI2" s="11"/>
      <c r="URJ2" s="11"/>
      <c r="URK2" s="11"/>
      <c r="URL2" s="11"/>
      <c r="URM2" s="11"/>
      <c r="URN2" s="11"/>
      <c r="URO2" s="11"/>
      <c r="URP2" s="11"/>
      <c r="URQ2" s="11"/>
      <c r="URR2" s="11"/>
      <c r="URS2" s="11"/>
      <c r="URT2" s="11"/>
      <c r="URU2" s="11"/>
      <c r="URV2" s="11"/>
      <c r="URW2" s="11"/>
      <c r="URX2" s="11"/>
      <c r="URY2" s="11"/>
      <c r="URZ2" s="11"/>
      <c r="USA2" s="11"/>
      <c r="USB2" s="11"/>
      <c r="USC2" s="11"/>
      <c r="USD2" s="11"/>
      <c r="USE2" s="11"/>
      <c r="USF2" s="11"/>
      <c r="USG2" s="11"/>
      <c r="USH2" s="11"/>
      <c r="USI2" s="11"/>
      <c r="USJ2" s="11"/>
      <c r="USK2" s="11"/>
      <c r="USL2" s="11"/>
      <c r="USM2" s="11"/>
      <c r="USN2" s="11"/>
      <c r="USO2" s="11"/>
      <c r="USP2" s="11"/>
      <c r="USQ2" s="11"/>
      <c r="USR2" s="11"/>
      <c r="USS2" s="11"/>
      <c r="UST2" s="11"/>
      <c r="USU2" s="11"/>
      <c r="USV2" s="11"/>
      <c r="USW2" s="11"/>
      <c r="USX2" s="11"/>
      <c r="USY2" s="11"/>
      <c r="USZ2" s="11"/>
      <c r="UTA2" s="11"/>
      <c r="UTB2" s="11"/>
      <c r="UTC2" s="11"/>
      <c r="UTD2" s="11"/>
      <c r="UTE2" s="11"/>
      <c r="UTF2" s="11"/>
      <c r="UTG2" s="11"/>
      <c r="UTH2" s="11"/>
      <c r="UTI2" s="11"/>
      <c r="UTJ2" s="11"/>
      <c r="UTK2" s="11"/>
      <c r="UTL2" s="11"/>
      <c r="UTM2" s="11"/>
      <c r="UTN2" s="11"/>
      <c r="UTO2" s="11"/>
      <c r="UTP2" s="11"/>
      <c r="UTQ2" s="11"/>
      <c r="UTR2" s="11"/>
      <c r="UTS2" s="11"/>
      <c r="UTT2" s="11"/>
      <c r="UTU2" s="11"/>
      <c r="UTV2" s="11"/>
      <c r="UTW2" s="11"/>
      <c r="UTX2" s="11"/>
      <c r="UTY2" s="11"/>
      <c r="UTZ2" s="11"/>
      <c r="UUA2" s="11"/>
      <c r="UUB2" s="11"/>
      <c r="UUC2" s="11"/>
      <c r="UUD2" s="11"/>
      <c r="UUE2" s="11"/>
      <c r="UUF2" s="11"/>
      <c r="UUG2" s="11"/>
      <c r="UUH2" s="11"/>
      <c r="UUI2" s="11"/>
      <c r="UUJ2" s="11"/>
      <c r="UUK2" s="11"/>
      <c r="UUL2" s="11"/>
      <c r="UUM2" s="11"/>
      <c r="UUN2" s="11"/>
      <c r="UUO2" s="11"/>
      <c r="UUP2" s="11"/>
      <c r="UUQ2" s="11"/>
      <c r="UUR2" s="11"/>
      <c r="UUS2" s="11"/>
      <c r="UUT2" s="11"/>
      <c r="UUU2" s="11"/>
      <c r="UUV2" s="11"/>
      <c r="UUW2" s="11"/>
      <c r="UUX2" s="11"/>
      <c r="UUY2" s="11"/>
      <c r="UUZ2" s="11"/>
      <c r="UVA2" s="11"/>
      <c r="UVB2" s="11"/>
      <c r="UVC2" s="11"/>
      <c r="UVD2" s="11"/>
      <c r="UVE2" s="11"/>
      <c r="UVF2" s="11"/>
      <c r="UVG2" s="11"/>
      <c r="UVH2" s="11"/>
      <c r="UVI2" s="11"/>
      <c r="UVJ2" s="11"/>
      <c r="UVK2" s="11"/>
      <c r="UVL2" s="11"/>
      <c r="UVM2" s="11"/>
      <c r="UVN2" s="11"/>
      <c r="UVO2" s="11"/>
      <c r="UVP2" s="11"/>
      <c r="UVQ2" s="11"/>
      <c r="UVR2" s="11"/>
      <c r="UVS2" s="11"/>
      <c r="UVT2" s="11"/>
      <c r="UVU2" s="11"/>
      <c r="UVV2" s="11"/>
      <c r="UVW2" s="11"/>
      <c r="UVX2" s="11"/>
      <c r="UVY2" s="11"/>
      <c r="UVZ2" s="11"/>
      <c r="UWA2" s="11"/>
      <c r="UWB2" s="11"/>
      <c r="UWC2" s="11"/>
      <c r="UWD2" s="11"/>
      <c r="UWE2" s="11"/>
      <c r="UWF2" s="11"/>
      <c r="UWG2" s="11"/>
      <c r="UWH2" s="11"/>
      <c r="UWI2" s="11"/>
      <c r="UWJ2" s="11"/>
      <c r="UWK2" s="11"/>
      <c r="UWL2" s="11"/>
      <c r="UWM2" s="11"/>
      <c r="UWN2" s="11"/>
      <c r="UWO2" s="11"/>
      <c r="UWP2" s="11"/>
      <c r="UWQ2" s="11"/>
      <c r="UWR2" s="11"/>
      <c r="UWS2" s="11"/>
      <c r="UWT2" s="11"/>
      <c r="UWU2" s="11"/>
      <c r="UWV2" s="11"/>
      <c r="UWW2" s="11"/>
      <c r="UWX2" s="11"/>
      <c r="UWY2" s="11"/>
      <c r="UWZ2" s="11"/>
      <c r="UXA2" s="11"/>
      <c r="UXB2" s="11"/>
      <c r="UXC2" s="11"/>
      <c r="UXD2" s="11"/>
      <c r="UXE2" s="11"/>
      <c r="UXF2" s="11"/>
      <c r="UXG2" s="11"/>
      <c r="UXH2" s="11"/>
      <c r="UXI2" s="11"/>
      <c r="UXJ2" s="11"/>
      <c r="UXK2" s="11"/>
      <c r="UXL2" s="11"/>
      <c r="UXM2" s="11"/>
      <c r="UXN2" s="11"/>
      <c r="UXO2" s="11"/>
      <c r="UXP2" s="11"/>
      <c r="UXQ2" s="11"/>
      <c r="UXR2" s="11"/>
      <c r="UXS2" s="11"/>
      <c r="UXT2" s="11"/>
      <c r="UXU2" s="11"/>
      <c r="UXV2" s="11"/>
      <c r="UXW2" s="11"/>
      <c r="UXX2" s="11"/>
      <c r="UXY2" s="11"/>
      <c r="UXZ2" s="11"/>
      <c r="UYA2" s="11"/>
      <c r="UYB2" s="11"/>
      <c r="UYC2" s="11"/>
      <c r="UYD2" s="11"/>
      <c r="UYE2" s="11"/>
      <c r="UYF2" s="11"/>
      <c r="UYG2" s="11"/>
      <c r="UYH2" s="11"/>
      <c r="UYI2" s="11"/>
      <c r="UYJ2" s="11"/>
      <c r="UYK2" s="11"/>
      <c r="UYL2" s="11"/>
      <c r="UYM2" s="11"/>
      <c r="UYN2" s="11"/>
      <c r="UYO2" s="11"/>
      <c r="UYP2" s="11"/>
      <c r="UYQ2" s="11"/>
      <c r="UYR2" s="11"/>
      <c r="UYS2" s="11"/>
      <c r="UYT2" s="11"/>
      <c r="UYU2" s="11"/>
      <c r="UYV2" s="11"/>
      <c r="UYW2" s="11"/>
      <c r="UYX2" s="11"/>
      <c r="UYY2" s="11"/>
      <c r="UYZ2" s="11"/>
      <c r="UZA2" s="11"/>
      <c r="UZB2" s="11"/>
      <c r="UZC2" s="11"/>
      <c r="UZD2" s="11"/>
      <c r="UZE2" s="11"/>
      <c r="UZF2" s="11"/>
      <c r="UZG2" s="11"/>
      <c r="UZH2" s="11"/>
      <c r="UZI2" s="11"/>
      <c r="UZJ2" s="11"/>
      <c r="UZK2" s="11"/>
      <c r="UZL2" s="11"/>
      <c r="UZM2" s="11"/>
      <c r="UZN2" s="11"/>
      <c r="UZO2" s="11"/>
      <c r="UZP2" s="11"/>
      <c r="UZQ2" s="11"/>
      <c r="UZR2" s="11"/>
      <c r="UZS2" s="11"/>
      <c r="UZT2" s="11"/>
      <c r="UZU2" s="11"/>
      <c r="UZV2" s="11"/>
      <c r="UZW2" s="11"/>
      <c r="UZX2" s="11"/>
      <c r="UZY2" s="11"/>
      <c r="UZZ2" s="11"/>
      <c r="VAA2" s="11"/>
      <c r="VAB2" s="11"/>
      <c r="VAC2" s="11"/>
      <c r="VAD2" s="11"/>
      <c r="VAE2" s="11"/>
      <c r="VAF2" s="11"/>
      <c r="VAG2" s="11"/>
      <c r="VAH2" s="11"/>
      <c r="VAI2" s="11"/>
      <c r="VAJ2" s="11"/>
      <c r="VAK2" s="11"/>
      <c r="VAL2" s="11"/>
      <c r="VAM2" s="11"/>
      <c r="VAN2" s="11"/>
      <c r="VAO2" s="11"/>
      <c r="VAP2" s="11"/>
      <c r="VAQ2" s="11"/>
      <c r="VAR2" s="11"/>
      <c r="VAS2" s="11"/>
      <c r="VAT2" s="11"/>
      <c r="VAU2" s="11"/>
      <c r="VAV2" s="11"/>
      <c r="VAW2" s="11"/>
      <c r="VAX2" s="11"/>
      <c r="VAY2" s="11"/>
      <c r="VAZ2" s="11"/>
      <c r="VBA2" s="11"/>
      <c r="VBB2" s="11"/>
      <c r="VBC2" s="11"/>
      <c r="VBD2" s="11"/>
      <c r="VBE2" s="11"/>
      <c r="VBF2" s="11"/>
      <c r="VBG2" s="11"/>
      <c r="VBH2" s="11"/>
      <c r="VBI2" s="11"/>
      <c r="VBJ2" s="11"/>
      <c r="VBK2" s="11"/>
      <c r="VBL2" s="11"/>
      <c r="VBM2" s="11"/>
      <c r="VBN2" s="11"/>
      <c r="VBO2" s="11"/>
      <c r="VBP2" s="11"/>
      <c r="VBQ2" s="11"/>
      <c r="VBR2" s="11"/>
      <c r="VBS2" s="11"/>
      <c r="VBT2" s="11"/>
      <c r="VBU2" s="11"/>
      <c r="VBV2" s="11"/>
      <c r="VBW2" s="11"/>
      <c r="VBX2" s="11"/>
      <c r="VBY2" s="11"/>
      <c r="VBZ2" s="11"/>
      <c r="VCA2" s="11"/>
      <c r="VCB2" s="11"/>
      <c r="VCC2" s="11"/>
      <c r="VCD2" s="11"/>
      <c r="VCE2" s="11"/>
      <c r="VCF2" s="11"/>
      <c r="VCG2" s="11"/>
      <c r="VCH2" s="11"/>
      <c r="VCI2" s="11"/>
      <c r="VCJ2" s="11"/>
      <c r="VCK2" s="11"/>
      <c r="VCL2" s="11"/>
      <c r="VCM2" s="11"/>
      <c r="VCN2" s="11"/>
      <c r="VCO2" s="11"/>
      <c r="VCP2" s="11"/>
      <c r="VCQ2" s="11"/>
      <c r="VCR2" s="11"/>
      <c r="VCS2" s="11"/>
      <c r="VCT2" s="11"/>
      <c r="VCU2" s="11"/>
      <c r="VCV2" s="11"/>
      <c r="VCW2" s="11"/>
      <c r="VCX2" s="11"/>
      <c r="VCY2" s="11"/>
      <c r="VCZ2" s="11"/>
      <c r="VDA2" s="11"/>
      <c r="VDB2" s="11"/>
      <c r="VDC2" s="11"/>
      <c r="VDD2" s="11"/>
      <c r="VDE2" s="11"/>
      <c r="VDF2" s="11"/>
      <c r="VDG2" s="11"/>
      <c r="VDH2" s="11"/>
      <c r="VDI2" s="11"/>
      <c r="VDJ2" s="11"/>
      <c r="VDK2" s="11"/>
      <c r="VDL2" s="11"/>
      <c r="VDM2" s="11"/>
      <c r="VDN2" s="11"/>
      <c r="VDO2" s="11"/>
      <c r="VDP2" s="11"/>
      <c r="VDQ2" s="11"/>
      <c r="VDR2" s="11"/>
      <c r="VDS2" s="11"/>
      <c r="VDT2" s="11"/>
      <c r="VDU2" s="11"/>
      <c r="VDV2" s="11"/>
      <c r="VDW2" s="11"/>
      <c r="VDX2" s="11"/>
      <c r="VDY2" s="11"/>
      <c r="VDZ2" s="11"/>
      <c r="VEA2" s="11"/>
      <c r="VEB2" s="11"/>
      <c r="VEC2" s="11"/>
      <c r="VED2" s="11"/>
      <c r="VEE2" s="11"/>
      <c r="VEF2" s="11"/>
      <c r="VEG2" s="11"/>
      <c r="VEH2" s="11"/>
      <c r="VEI2" s="11"/>
      <c r="VEJ2" s="11"/>
      <c r="VEK2" s="11"/>
      <c r="VEL2" s="11"/>
      <c r="VEM2" s="11"/>
      <c r="VEN2" s="11"/>
      <c r="VEO2" s="11"/>
      <c r="VEP2" s="11"/>
      <c r="VEQ2" s="11"/>
      <c r="VER2" s="11"/>
      <c r="VES2" s="11"/>
      <c r="VET2" s="11"/>
      <c r="VEU2" s="11"/>
      <c r="VEV2" s="11"/>
      <c r="VEW2" s="11"/>
      <c r="VEX2" s="11"/>
      <c r="VEY2" s="11"/>
      <c r="VEZ2" s="11"/>
      <c r="VFA2" s="11"/>
      <c r="VFB2" s="11"/>
      <c r="VFC2" s="11"/>
      <c r="VFD2" s="11"/>
      <c r="VFE2" s="11"/>
      <c r="VFF2" s="11"/>
      <c r="VFG2" s="11"/>
      <c r="VFH2" s="11"/>
      <c r="VFI2" s="11"/>
      <c r="VFJ2" s="11"/>
      <c r="VFK2" s="11"/>
      <c r="VFL2" s="11"/>
      <c r="VFM2" s="11"/>
      <c r="VFN2" s="11"/>
      <c r="VFO2" s="11"/>
      <c r="VFP2" s="11"/>
      <c r="VFQ2" s="11"/>
      <c r="VFR2" s="11"/>
      <c r="VFS2" s="11"/>
      <c r="VFT2" s="11"/>
      <c r="VFU2" s="11"/>
      <c r="VFV2" s="11"/>
      <c r="VFW2" s="11"/>
      <c r="VFX2" s="11"/>
      <c r="VFY2" s="11"/>
      <c r="VFZ2" s="11"/>
      <c r="VGA2" s="11"/>
      <c r="VGB2" s="11"/>
      <c r="VGC2" s="11"/>
      <c r="VGD2" s="11"/>
      <c r="VGE2" s="11"/>
      <c r="VGF2" s="11"/>
      <c r="VGG2" s="11"/>
      <c r="VGH2" s="11"/>
      <c r="VGI2" s="11"/>
      <c r="VGJ2" s="11"/>
      <c r="VGK2" s="11"/>
      <c r="VGL2" s="11"/>
      <c r="VGM2" s="11"/>
      <c r="VGN2" s="11"/>
      <c r="VGO2" s="11"/>
      <c r="VGP2" s="11"/>
      <c r="VGQ2" s="11"/>
      <c r="VGR2" s="11"/>
      <c r="VGS2" s="11"/>
      <c r="VGT2" s="11"/>
      <c r="VGU2" s="11"/>
      <c r="VGV2" s="11"/>
      <c r="VGW2" s="11"/>
      <c r="VGX2" s="11"/>
      <c r="VGY2" s="11"/>
      <c r="VGZ2" s="11"/>
      <c r="VHA2" s="11"/>
      <c r="VHB2" s="11"/>
      <c r="VHC2" s="11"/>
      <c r="VHD2" s="11"/>
      <c r="VHE2" s="11"/>
      <c r="VHF2" s="11"/>
      <c r="VHG2" s="11"/>
      <c r="VHH2" s="11"/>
      <c r="VHI2" s="11"/>
      <c r="VHJ2" s="11"/>
      <c r="VHK2" s="11"/>
      <c r="VHL2" s="11"/>
      <c r="VHM2" s="11"/>
      <c r="VHN2" s="11"/>
      <c r="VHO2" s="11"/>
      <c r="VHP2" s="11"/>
      <c r="VHQ2" s="11"/>
      <c r="VHR2" s="11"/>
      <c r="VHS2" s="11"/>
      <c r="VHT2" s="11"/>
      <c r="VHU2" s="11"/>
      <c r="VHV2" s="11"/>
      <c r="VHW2" s="11"/>
      <c r="VHX2" s="11"/>
      <c r="VHY2" s="11"/>
      <c r="VHZ2" s="11"/>
      <c r="VIA2" s="11"/>
      <c r="VIB2" s="11"/>
      <c r="VIC2" s="11"/>
      <c r="VID2" s="11"/>
      <c r="VIE2" s="11"/>
      <c r="VIF2" s="11"/>
      <c r="VIG2" s="11"/>
      <c r="VIH2" s="11"/>
      <c r="VII2" s="11"/>
      <c r="VIJ2" s="11"/>
      <c r="VIK2" s="11"/>
      <c r="VIL2" s="11"/>
      <c r="VIM2" s="11"/>
      <c r="VIN2" s="11"/>
      <c r="VIO2" s="11"/>
      <c r="VIP2" s="11"/>
      <c r="VIQ2" s="11"/>
      <c r="VIR2" s="11"/>
      <c r="VIS2" s="11"/>
      <c r="VIT2" s="11"/>
      <c r="VIU2" s="11"/>
      <c r="VIV2" s="11"/>
      <c r="VIW2" s="11"/>
      <c r="VIX2" s="11"/>
      <c r="VIY2" s="11"/>
      <c r="VIZ2" s="11"/>
      <c r="VJA2" s="11"/>
      <c r="VJB2" s="11"/>
      <c r="VJC2" s="11"/>
      <c r="VJD2" s="11"/>
      <c r="VJE2" s="11"/>
      <c r="VJF2" s="11"/>
      <c r="VJG2" s="11"/>
      <c r="VJH2" s="11"/>
      <c r="VJI2" s="11"/>
      <c r="VJJ2" s="11"/>
      <c r="VJK2" s="11"/>
      <c r="VJL2" s="11"/>
      <c r="VJM2" s="11"/>
      <c r="VJN2" s="11"/>
      <c r="VJO2" s="11"/>
      <c r="VJP2" s="11"/>
      <c r="VJQ2" s="11"/>
      <c r="VJR2" s="11"/>
      <c r="VJS2" s="11"/>
      <c r="VJT2" s="11"/>
      <c r="VJU2" s="11"/>
      <c r="VJV2" s="11"/>
      <c r="VJW2" s="11"/>
      <c r="VJX2" s="11"/>
      <c r="VJY2" s="11"/>
      <c r="VJZ2" s="11"/>
      <c r="VKA2" s="11"/>
      <c r="VKB2" s="11"/>
      <c r="VKC2" s="11"/>
      <c r="VKD2" s="11"/>
      <c r="VKE2" s="11"/>
      <c r="VKF2" s="11"/>
      <c r="VKG2" s="11"/>
      <c r="VKH2" s="11"/>
      <c r="VKI2" s="11"/>
      <c r="VKJ2" s="11"/>
      <c r="VKK2" s="11"/>
      <c r="VKL2" s="11"/>
      <c r="VKM2" s="11"/>
      <c r="VKN2" s="11"/>
      <c r="VKO2" s="11"/>
      <c r="VKP2" s="11"/>
      <c r="VKQ2" s="11"/>
      <c r="VKR2" s="11"/>
      <c r="VKS2" s="11"/>
      <c r="VKT2" s="11"/>
      <c r="VKU2" s="11"/>
      <c r="VKV2" s="11"/>
      <c r="VKW2" s="11"/>
      <c r="VKX2" s="11"/>
      <c r="VKY2" s="11"/>
      <c r="VKZ2" s="11"/>
      <c r="VLA2" s="11"/>
      <c r="VLB2" s="11"/>
      <c r="VLC2" s="11"/>
      <c r="VLD2" s="11"/>
      <c r="VLE2" s="11"/>
      <c r="VLF2" s="11"/>
      <c r="VLG2" s="11"/>
      <c r="VLH2" s="11"/>
      <c r="VLI2" s="11"/>
      <c r="VLJ2" s="11"/>
      <c r="VLK2" s="11"/>
      <c r="VLL2" s="11"/>
      <c r="VLM2" s="11"/>
      <c r="VLN2" s="11"/>
      <c r="VLO2" s="11"/>
      <c r="VLP2" s="11"/>
      <c r="VLQ2" s="11"/>
      <c r="VLR2" s="11"/>
      <c r="VLS2" s="11"/>
      <c r="VLT2" s="11"/>
      <c r="VLU2" s="11"/>
      <c r="VLV2" s="11"/>
      <c r="VLW2" s="11"/>
      <c r="VLX2" s="11"/>
      <c r="VLY2" s="11"/>
      <c r="VLZ2" s="11"/>
      <c r="VMA2" s="11"/>
      <c r="VMB2" s="11"/>
      <c r="VMC2" s="11"/>
      <c r="VMD2" s="11"/>
      <c r="VME2" s="11"/>
      <c r="VMF2" s="11"/>
      <c r="VMG2" s="11"/>
      <c r="VMH2" s="11"/>
      <c r="VMI2" s="11"/>
      <c r="VMJ2" s="11"/>
      <c r="VMK2" s="11"/>
      <c r="VML2" s="11"/>
      <c r="VMM2" s="11"/>
      <c r="VMN2" s="11"/>
      <c r="VMO2" s="11"/>
      <c r="VMP2" s="11"/>
      <c r="VMQ2" s="11"/>
      <c r="VMR2" s="11"/>
      <c r="VMS2" s="11"/>
      <c r="VMT2" s="11"/>
      <c r="VMU2" s="11"/>
      <c r="VMV2" s="11"/>
      <c r="VMW2" s="11"/>
      <c r="VMX2" s="11"/>
      <c r="VMY2" s="11"/>
      <c r="VMZ2" s="11"/>
      <c r="VNA2" s="11"/>
      <c r="VNB2" s="11"/>
      <c r="VNC2" s="11"/>
      <c r="VND2" s="11"/>
      <c r="VNE2" s="11"/>
      <c r="VNF2" s="11"/>
      <c r="VNG2" s="11"/>
      <c r="VNH2" s="11"/>
      <c r="VNI2" s="11"/>
      <c r="VNJ2" s="11"/>
      <c r="VNK2" s="11"/>
      <c r="VNL2" s="11"/>
      <c r="VNM2" s="11"/>
      <c r="VNN2" s="11"/>
      <c r="VNO2" s="11"/>
      <c r="VNP2" s="11"/>
      <c r="VNQ2" s="11"/>
      <c r="VNR2" s="11"/>
      <c r="VNS2" s="11"/>
      <c r="VNT2" s="11"/>
      <c r="VNU2" s="11"/>
      <c r="VNV2" s="11"/>
      <c r="VNW2" s="11"/>
      <c r="VNX2" s="11"/>
      <c r="VNY2" s="11"/>
      <c r="VNZ2" s="11"/>
      <c r="VOA2" s="11"/>
      <c r="VOB2" s="11"/>
      <c r="VOC2" s="11"/>
      <c r="VOD2" s="11"/>
      <c r="VOE2" s="11"/>
      <c r="VOF2" s="11"/>
      <c r="VOG2" s="11"/>
      <c r="VOH2" s="11"/>
      <c r="VOI2" s="11"/>
      <c r="VOJ2" s="11"/>
      <c r="VOK2" s="11"/>
      <c r="VOL2" s="11"/>
      <c r="VOM2" s="11"/>
      <c r="VON2" s="11"/>
      <c r="VOO2" s="11"/>
      <c r="VOP2" s="11"/>
      <c r="VOQ2" s="11"/>
      <c r="VOR2" s="11"/>
      <c r="VOS2" s="11"/>
      <c r="VOT2" s="11"/>
      <c r="VOU2" s="11"/>
      <c r="VOV2" s="11"/>
      <c r="VOW2" s="11"/>
      <c r="VOX2" s="11"/>
      <c r="VOY2" s="11"/>
      <c r="VOZ2" s="11"/>
      <c r="VPA2" s="11"/>
      <c r="VPB2" s="11"/>
      <c r="VPC2" s="11"/>
      <c r="VPD2" s="11"/>
      <c r="VPE2" s="11"/>
      <c r="VPF2" s="11"/>
      <c r="VPG2" s="11"/>
      <c r="VPH2" s="11"/>
      <c r="VPI2" s="11"/>
      <c r="VPJ2" s="11"/>
      <c r="VPK2" s="11"/>
      <c r="VPL2" s="11"/>
      <c r="VPM2" s="11"/>
      <c r="VPN2" s="11"/>
      <c r="VPO2" s="11"/>
      <c r="VPP2" s="11"/>
      <c r="VPQ2" s="11"/>
      <c r="VPR2" s="11"/>
      <c r="VPS2" s="11"/>
      <c r="VPT2" s="11"/>
      <c r="VPU2" s="11"/>
      <c r="VPV2" s="11"/>
      <c r="VPW2" s="11"/>
      <c r="VPX2" s="11"/>
      <c r="VPY2" s="11"/>
      <c r="VPZ2" s="11"/>
      <c r="VQA2" s="11"/>
      <c r="VQB2" s="11"/>
      <c r="VQC2" s="11"/>
      <c r="VQD2" s="11"/>
      <c r="VQE2" s="11"/>
      <c r="VQF2" s="11"/>
      <c r="VQG2" s="11"/>
      <c r="VQH2" s="11"/>
      <c r="VQI2" s="11"/>
      <c r="VQJ2" s="11"/>
      <c r="VQK2" s="11"/>
      <c r="VQL2" s="11"/>
      <c r="VQM2" s="11"/>
      <c r="VQN2" s="11"/>
      <c r="VQO2" s="11"/>
      <c r="VQP2" s="11"/>
      <c r="VQQ2" s="11"/>
      <c r="VQR2" s="11"/>
      <c r="VQS2" s="11"/>
      <c r="VQT2" s="11"/>
      <c r="VQU2" s="11"/>
      <c r="VQV2" s="11"/>
      <c r="VQW2" s="11"/>
      <c r="VQX2" s="11"/>
      <c r="VQY2" s="11"/>
      <c r="VQZ2" s="11"/>
      <c r="VRA2" s="11"/>
      <c r="VRB2" s="11"/>
      <c r="VRC2" s="11"/>
      <c r="VRD2" s="11"/>
      <c r="VRE2" s="11"/>
      <c r="VRF2" s="11"/>
      <c r="VRG2" s="11"/>
      <c r="VRH2" s="11"/>
      <c r="VRI2" s="11"/>
      <c r="VRJ2" s="11"/>
      <c r="VRK2" s="11"/>
      <c r="VRL2" s="11"/>
      <c r="VRM2" s="11"/>
      <c r="VRN2" s="11"/>
      <c r="VRO2" s="11"/>
      <c r="VRP2" s="11"/>
      <c r="VRQ2" s="11"/>
      <c r="VRR2" s="11"/>
      <c r="VRS2" s="11"/>
      <c r="VRT2" s="11"/>
      <c r="VRU2" s="11"/>
      <c r="VRV2" s="11"/>
      <c r="VRW2" s="11"/>
      <c r="VRX2" s="11"/>
      <c r="VRY2" s="11"/>
      <c r="VRZ2" s="11"/>
      <c r="VSA2" s="11"/>
      <c r="VSB2" s="11"/>
      <c r="VSC2" s="11"/>
      <c r="VSD2" s="11"/>
      <c r="VSE2" s="11"/>
      <c r="VSF2" s="11"/>
      <c r="VSG2" s="11"/>
      <c r="VSH2" s="11"/>
      <c r="VSI2" s="11"/>
      <c r="VSJ2" s="11"/>
      <c r="VSK2" s="11"/>
      <c r="VSL2" s="11"/>
      <c r="VSM2" s="11"/>
      <c r="VSN2" s="11"/>
      <c r="VSO2" s="11"/>
      <c r="VSP2" s="11"/>
      <c r="VSQ2" s="11"/>
      <c r="VSR2" s="11"/>
      <c r="VSS2" s="11"/>
      <c r="VST2" s="11"/>
      <c r="VSU2" s="11"/>
      <c r="VSV2" s="11"/>
      <c r="VSW2" s="11"/>
      <c r="VSX2" s="11"/>
      <c r="VSY2" s="11"/>
      <c r="VSZ2" s="11"/>
      <c r="VTA2" s="11"/>
      <c r="VTB2" s="11"/>
      <c r="VTC2" s="11"/>
      <c r="VTD2" s="11"/>
      <c r="VTE2" s="11"/>
      <c r="VTF2" s="11"/>
      <c r="VTG2" s="11"/>
      <c r="VTH2" s="11"/>
      <c r="VTI2" s="11"/>
      <c r="VTJ2" s="11"/>
      <c r="VTK2" s="11"/>
      <c r="VTL2" s="11"/>
      <c r="VTM2" s="11"/>
      <c r="VTN2" s="11"/>
      <c r="VTO2" s="11"/>
      <c r="VTP2" s="11"/>
      <c r="VTQ2" s="11"/>
      <c r="VTR2" s="11"/>
      <c r="VTS2" s="11"/>
      <c r="VTT2" s="11"/>
      <c r="VTU2" s="11"/>
      <c r="VTV2" s="11"/>
      <c r="VTW2" s="11"/>
      <c r="VTX2" s="11"/>
      <c r="VTY2" s="11"/>
      <c r="VTZ2" s="11"/>
      <c r="VUA2" s="11"/>
      <c r="VUB2" s="11"/>
      <c r="VUC2" s="11"/>
      <c r="VUD2" s="11"/>
      <c r="VUE2" s="11"/>
      <c r="VUF2" s="11"/>
      <c r="VUG2" s="11"/>
      <c r="VUH2" s="11"/>
      <c r="VUI2" s="11"/>
      <c r="VUJ2" s="11"/>
      <c r="VUK2" s="11"/>
      <c r="VUL2" s="11"/>
      <c r="VUM2" s="11"/>
      <c r="VUN2" s="11"/>
      <c r="VUO2" s="11"/>
      <c r="VUP2" s="11"/>
      <c r="VUQ2" s="11"/>
      <c r="VUR2" s="11"/>
      <c r="VUS2" s="11"/>
      <c r="VUT2" s="11"/>
      <c r="VUU2" s="11"/>
      <c r="VUV2" s="11"/>
      <c r="VUW2" s="11"/>
      <c r="VUX2" s="11"/>
      <c r="VUY2" s="11"/>
      <c r="VUZ2" s="11"/>
      <c r="VVA2" s="11"/>
      <c r="VVB2" s="11"/>
      <c r="VVC2" s="11"/>
      <c r="VVD2" s="11"/>
      <c r="VVE2" s="11"/>
      <c r="VVF2" s="11"/>
      <c r="VVG2" s="11"/>
      <c r="VVH2" s="11"/>
      <c r="VVI2" s="11"/>
      <c r="VVJ2" s="11"/>
      <c r="VVK2" s="11"/>
      <c r="VVL2" s="11"/>
      <c r="VVM2" s="11"/>
      <c r="VVN2" s="11"/>
      <c r="VVO2" s="11"/>
      <c r="VVP2" s="11"/>
      <c r="VVQ2" s="11"/>
      <c r="VVR2" s="11"/>
      <c r="VVS2" s="11"/>
      <c r="VVT2" s="11"/>
      <c r="VVU2" s="11"/>
      <c r="VVV2" s="11"/>
      <c r="VVW2" s="11"/>
      <c r="VVX2" s="11"/>
      <c r="VVY2" s="11"/>
      <c r="VVZ2" s="11"/>
      <c r="VWA2" s="11"/>
      <c r="VWB2" s="11"/>
      <c r="VWC2" s="11"/>
      <c r="VWD2" s="11"/>
      <c r="VWE2" s="11"/>
      <c r="VWF2" s="11"/>
      <c r="VWG2" s="11"/>
      <c r="VWH2" s="11"/>
      <c r="VWI2" s="11"/>
      <c r="VWJ2" s="11"/>
      <c r="VWK2" s="11"/>
      <c r="VWL2" s="11"/>
      <c r="VWM2" s="11"/>
      <c r="VWN2" s="11"/>
      <c r="VWO2" s="11"/>
      <c r="VWP2" s="11"/>
      <c r="VWQ2" s="11"/>
      <c r="VWR2" s="11"/>
      <c r="VWS2" s="11"/>
      <c r="VWT2" s="11"/>
      <c r="VWU2" s="11"/>
      <c r="VWV2" s="11"/>
      <c r="VWW2" s="11"/>
      <c r="VWX2" s="11"/>
      <c r="VWY2" s="11"/>
      <c r="VWZ2" s="11"/>
      <c r="VXA2" s="11"/>
      <c r="VXB2" s="11"/>
      <c r="VXC2" s="11"/>
      <c r="VXD2" s="11"/>
      <c r="VXE2" s="11"/>
      <c r="VXF2" s="11"/>
      <c r="VXG2" s="11"/>
      <c r="VXH2" s="11"/>
      <c r="VXI2" s="11"/>
      <c r="VXJ2" s="11"/>
      <c r="VXK2" s="11"/>
      <c r="VXL2" s="11"/>
      <c r="VXM2" s="11"/>
      <c r="VXN2" s="11"/>
      <c r="VXO2" s="11"/>
      <c r="VXP2" s="11"/>
      <c r="VXQ2" s="11"/>
      <c r="VXR2" s="11"/>
      <c r="VXS2" s="11"/>
      <c r="VXT2" s="11"/>
      <c r="VXU2" s="11"/>
      <c r="VXV2" s="11"/>
      <c r="VXW2" s="11"/>
      <c r="VXX2" s="11"/>
      <c r="VXY2" s="11"/>
      <c r="VXZ2" s="11"/>
      <c r="VYA2" s="11"/>
      <c r="VYB2" s="11"/>
      <c r="VYC2" s="11"/>
      <c r="VYD2" s="11"/>
      <c r="VYE2" s="11"/>
      <c r="VYF2" s="11"/>
      <c r="VYG2" s="11"/>
      <c r="VYH2" s="11"/>
      <c r="VYI2" s="11"/>
      <c r="VYJ2" s="11"/>
      <c r="VYK2" s="11"/>
      <c r="VYL2" s="11"/>
      <c r="VYM2" s="11"/>
      <c r="VYN2" s="11"/>
      <c r="VYO2" s="11"/>
      <c r="VYP2" s="11"/>
      <c r="VYQ2" s="11"/>
      <c r="VYR2" s="11"/>
      <c r="VYS2" s="11"/>
      <c r="VYT2" s="11"/>
      <c r="VYU2" s="11"/>
      <c r="VYV2" s="11"/>
      <c r="VYW2" s="11"/>
      <c r="VYX2" s="11"/>
      <c r="VYY2" s="11"/>
      <c r="VYZ2" s="11"/>
      <c r="VZA2" s="11"/>
      <c r="VZB2" s="11"/>
      <c r="VZC2" s="11"/>
      <c r="VZD2" s="11"/>
      <c r="VZE2" s="11"/>
      <c r="VZF2" s="11"/>
      <c r="VZG2" s="11"/>
      <c r="VZH2" s="11"/>
      <c r="VZI2" s="11"/>
      <c r="VZJ2" s="11"/>
      <c r="VZK2" s="11"/>
      <c r="VZL2" s="11"/>
      <c r="VZM2" s="11"/>
      <c r="VZN2" s="11"/>
      <c r="VZO2" s="11"/>
      <c r="VZP2" s="11"/>
      <c r="VZQ2" s="11"/>
      <c r="VZR2" s="11"/>
      <c r="VZS2" s="11"/>
      <c r="VZT2" s="11"/>
      <c r="VZU2" s="11"/>
      <c r="VZV2" s="11"/>
      <c r="VZW2" s="11"/>
      <c r="VZX2" s="11"/>
      <c r="VZY2" s="11"/>
      <c r="VZZ2" s="11"/>
      <c r="WAA2" s="11"/>
      <c r="WAB2" s="11"/>
      <c r="WAC2" s="11"/>
      <c r="WAD2" s="11"/>
      <c r="WAE2" s="11"/>
      <c r="WAF2" s="11"/>
      <c r="WAG2" s="11"/>
      <c r="WAH2" s="11"/>
      <c r="WAI2" s="11"/>
      <c r="WAJ2" s="11"/>
      <c r="WAK2" s="11"/>
      <c r="WAL2" s="11"/>
      <c r="WAM2" s="11"/>
      <c r="WAN2" s="11"/>
      <c r="WAO2" s="11"/>
      <c r="WAP2" s="11"/>
      <c r="WAQ2" s="11"/>
      <c r="WAR2" s="11"/>
      <c r="WAS2" s="11"/>
      <c r="WAT2" s="11"/>
      <c r="WAU2" s="11"/>
      <c r="WAV2" s="11"/>
      <c r="WAW2" s="11"/>
      <c r="WAX2" s="11"/>
      <c r="WAY2" s="11"/>
      <c r="WAZ2" s="11"/>
      <c r="WBA2" s="11"/>
      <c r="WBB2" s="11"/>
      <c r="WBC2" s="11"/>
      <c r="WBD2" s="11"/>
      <c r="WBE2" s="11"/>
      <c r="WBF2" s="11"/>
      <c r="WBG2" s="11"/>
      <c r="WBH2" s="11"/>
      <c r="WBI2" s="11"/>
      <c r="WBJ2" s="11"/>
      <c r="WBK2" s="11"/>
      <c r="WBL2" s="11"/>
      <c r="WBM2" s="11"/>
      <c r="WBN2" s="11"/>
      <c r="WBO2" s="11"/>
      <c r="WBP2" s="11"/>
      <c r="WBQ2" s="11"/>
      <c r="WBR2" s="11"/>
      <c r="WBS2" s="11"/>
      <c r="WBT2" s="11"/>
      <c r="WBU2" s="11"/>
      <c r="WBV2" s="11"/>
      <c r="WBW2" s="11"/>
      <c r="WBX2" s="11"/>
      <c r="WBY2" s="11"/>
      <c r="WBZ2" s="11"/>
      <c r="WCA2" s="11"/>
      <c r="WCB2" s="11"/>
      <c r="WCC2" s="11"/>
      <c r="WCD2" s="11"/>
      <c r="WCE2" s="11"/>
      <c r="WCF2" s="11"/>
      <c r="WCG2" s="11"/>
      <c r="WCH2" s="11"/>
      <c r="WCI2" s="11"/>
      <c r="WCJ2" s="11"/>
      <c r="WCK2" s="11"/>
      <c r="WCL2" s="11"/>
      <c r="WCM2" s="11"/>
      <c r="WCN2" s="11"/>
      <c r="WCO2" s="11"/>
      <c r="WCP2" s="11"/>
      <c r="WCQ2" s="11"/>
      <c r="WCR2" s="11"/>
      <c r="WCS2" s="11"/>
      <c r="WCT2" s="11"/>
      <c r="WCU2" s="11"/>
      <c r="WCV2" s="11"/>
      <c r="WCW2" s="11"/>
      <c r="WCX2" s="11"/>
      <c r="WCY2" s="11"/>
      <c r="WCZ2" s="11"/>
      <c r="WDA2" s="11"/>
      <c r="WDB2" s="11"/>
      <c r="WDC2" s="11"/>
      <c r="WDD2" s="11"/>
      <c r="WDE2" s="11"/>
      <c r="WDF2" s="11"/>
      <c r="WDG2" s="11"/>
      <c r="WDH2" s="11"/>
      <c r="WDI2" s="11"/>
      <c r="WDJ2" s="11"/>
      <c r="WDK2" s="11"/>
      <c r="WDL2" s="11"/>
      <c r="WDM2" s="11"/>
      <c r="WDN2" s="11"/>
      <c r="WDO2" s="11"/>
      <c r="WDP2" s="11"/>
      <c r="WDQ2" s="11"/>
      <c r="WDR2" s="11"/>
      <c r="WDS2" s="11"/>
      <c r="WDT2" s="11"/>
      <c r="WDU2" s="11"/>
      <c r="WDV2" s="11"/>
      <c r="WDW2" s="11"/>
      <c r="WDX2" s="11"/>
      <c r="WDY2" s="11"/>
      <c r="WDZ2" s="11"/>
      <c r="WEA2" s="11"/>
      <c r="WEB2" s="11"/>
      <c r="WEC2" s="11"/>
      <c r="WED2" s="11"/>
      <c r="WEE2" s="11"/>
      <c r="WEF2" s="11"/>
      <c r="WEG2" s="11"/>
      <c r="WEH2" s="11"/>
      <c r="WEI2" s="11"/>
      <c r="WEJ2" s="11"/>
      <c r="WEK2" s="11"/>
      <c r="WEL2" s="11"/>
      <c r="WEM2" s="11"/>
      <c r="WEN2" s="11"/>
      <c r="WEO2" s="11"/>
      <c r="WEP2" s="11"/>
      <c r="WEQ2" s="11"/>
      <c r="WER2" s="11"/>
      <c r="WES2" s="11"/>
      <c r="WET2" s="11"/>
      <c r="WEU2" s="11"/>
      <c r="WEV2" s="11"/>
      <c r="WEW2" s="11"/>
      <c r="WEX2" s="11"/>
      <c r="WEY2" s="11"/>
      <c r="WEZ2" s="11"/>
      <c r="WFA2" s="11"/>
      <c r="WFB2" s="11"/>
      <c r="WFC2" s="11"/>
      <c r="WFD2" s="11"/>
      <c r="WFE2" s="11"/>
      <c r="WFF2" s="11"/>
      <c r="WFG2" s="11"/>
      <c r="WFH2" s="11"/>
      <c r="WFI2" s="11"/>
      <c r="WFJ2" s="11"/>
      <c r="WFK2" s="11"/>
      <c r="WFL2" s="11"/>
      <c r="WFM2" s="11"/>
      <c r="WFN2" s="11"/>
      <c r="WFO2" s="11"/>
      <c r="WFP2" s="11"/>
      <c r="WFQ2" s="11"/>
      <c r="WFR2" s="11"/>
      <c r="WFS2" s="11"/>
      <c r="WFT2" s="11"/>
      <c r="WFU2" s="11"/>
      <c r="WFV2" s="11"/>
      <c r="WFW2" s="11"/>
      <c r="WFX2" s="11"/>
      <c r="WFY2" s="11"/>
      <c r="WFZ2" s="11"/>
      <c r="WGA2" s="11"/>
      <c r="WGB2" s="11"/>
      <c r="WGC2" s="11"/>
      <c r="WGD2" s="11"/>
      <c r="WGE2" s="11"/>
      <c r="WGF2" s="11"/>
      <c r="WGG2" s="11"/>
      <c r="WGH2" s="11"/>
      <c r="WGI2" s="11"/>
      <c r="WGJ2" s="11"/>
      <c r="WGK2" s="11"/>
      <c r="WGL2" s="11"/>
      <c r="WGM2" s="11"/>
      <c r="WGN2" s="11"/>
      <c r="WGO2" s="11"/>
      <c r="WGP2" s="11"/>
      <c r="WGQ2" s="11"/>
      <c r="WGR2" s="11"/>
      <c r="WGS2" s="11"/>
      <c r="WGT2" s="11"/>
      <c r="WGU2" s="11"/>
      <c r="WGV2" s="11"/>
      <c r="WGW2" s="11"/>
      <c r="WGX2" s="11"/>
      <c r="WGY2" s="11"/>
      <c r="WGZ2" s="11"/>
      <c r="WHA2" s="11"/>
      <c r="WHB2" s="11"/>
      <c r="WHC2" s="11"/>
      <c r="WHD2" s="11"/>
      <c r="WHE2" s="11"/>
      <c r="WHF2" s="11"/>
      <c r="WHG2" s="11"/>
      <c r="WHH2" s="11"/>
      <c r="WHI2" s="11"/>
      <c r="WHJ2" s="11"/>
      <c r="WHK2" s="11"/>
      <c r="WHL2" s="11"/>
      <c r="WHM2" s="11"/>
      <c r="WHN2" s="11"/>
      <c r="WHO2" s="11"/>
      <c r="WHP2" s="11"/>
      <c r="WHQ2" s="11"/>
      <c r="WHR2" s="11"/>
      <c r="WHS2" s="11"/>
      <c r="WHT2" s="11"/>
      <c r="WHU2" s="11"/>
      <c r="WHV2" s="11"/>
      <c r="WHW2" s="11"/>
      <c r="WHX2" s="11"/>
      <c r="WHY2" s="11"/>
      <c r="WHZ2" s="11"/>
      <c r="WIA2" s="11"/>
      <c r="WIB2" s="11"/>
      <c r="WIC2" s="11"/>
      <c r="WID2" s="11"/>
      <c r="WIE2" s="11"/>
      <c r="WIF2" s="11"/>
      <c r="WIG2" s="11"/>
      <c r="WIH2" s="11"/>
      <c r="WII2" s="11"/>
      <c r="WIJ2" s="11"/>
      <c r="WIK2" s="11"/>
      <c r="WIL2" s="11"/>
      <c r="WIM2" s="11"/>
      <c r="WIN2" s="11"/>
      <c r="WIO2" s="11"/>
      <c r="WIP2" s="11"/>
      <c r="WIQ2" s="11"/>
      <c r="WIR2" s="11"/>
      <c r="WIS2" s="11"/>
      <c r="WIT2" s="11"/>
      <c r="WIU2" s="11"/>
      <c r="WIV2" s="11"/>
      <c r="WIW2" s="11"/>
      <c r="WIX2" s="11"/>
      <c r="WIY2" s="11"/>
      <c r="WIZ2" s="11"/>
      <c r="WJA2" s="11"/>
      <c r="WJB2" s="11"/>
      <c r="WJC2" s="11"/>
      <c r="WJD2" s="11"/>
      <c r="WJE2" s="11"/>
      <c r="WJF2" s="11"/>
      <c r="WJG2" s="11"/>
      <c r="WJH2" s="11"/>
      <c r="WJI2" s="11"/>
      <c r="WJJ2" s="11"/>
      <c r="WJK2" s="11"/>
      <c r="WJL2" s="11"/>
      <c r="WJM2" s="11"/>
      <c r="WJN2" s="11"/>
      <c r="WJO2" s="11"/>
      <c r="WJP2" s="11"/>
      <c r="WJQ2" s="11"/>
      <c r="WJR2" s="11"/>
      <c r="WJS2" s="11"/>
      <c r="WJT2" s="11"/>
      <c r="WJU2" s="11"/>
      <c r="WJV2" s="11"/>
      <c r="WJW2" s="11"/>
      <c r="WJX2" s="11"/>
      <c r="WJY2" s="11"/>
      <c r="WJZ2" s="11"/>
      <c r="WKA2" s="11"/>
      <c r="WKB2" s="11"/>
      <c r="WKC2" s="11"/>
      <c r="WKD2" s="11"/>
      <c r="WKE2" s="11"/>
      <c r="WKF2" s="11"/>
      <c r="WKG2" s="11"/>
      <c r="WKH2" s="11"/>
      <c r="WKI2" s="11"/>
      <c r="WKJ2" s="11"/>
      <c r="WKK2" s="11"/>
      <c r="WKL2" s="11"/>
      <c r="WKM2" s="11"/>
      <c r="WKN2" s="11"/>
      <c r="WKO2" s="11"/>
      <c r="WKP2" s="11"/>
      <c r="WKQ2" s="11"/>
      <c r="WKR2" s="11"/>
      <c r="WKS2" s="11"/>
      <c r="WKT2" s="11"/>
      <c r="WKU2" s="11"/>
      <c r="WKV2" s="11"/>
      <c r="WKW2" s="11"/>
      <c r="WKX2" s="11"/>
      <c r="WKY2" s="11"/>
      <c r="WKZ2" s="11"/>
      <c r="WLA2" s="11"/>
      <c r="WLB2" s="11"/>
      <c r="WLC2" s="11"/>
      <c r="WLD2" s="11"/>
      <c r="WLE2" s="11"/>
      <c r="WLF2" s="11"/>
      <c r="WLG2" s="11"/>
      <c r="WLH2" s="11"/>
      <c r="WLI2" s="11"/>
      <c r="WLJ2" s="11"/>
      <c r="WLK2" s="11"/>
      <c r="WLL2" s="11"/>
      <c r="WLM2" s="11"/>
      <c r="WLN2" s="11"/>
      <c r="WLO2" s="11"/>
      <c r="WLP2" s="11"/>
      <c r="WLQ2" s="11"/>
      <c r="WLR2" s="11"/>
      <c r="WLS2" s="11"/>
      <c r="WLT2" s="11"/>
      <c r="WLU2" s="11"/>
      <c r="WLV2" s="11"/>
      <c r="WLW2" s="11"/>
      <c r="WLX2" s="11"/>
      <c r="WLY2" s="11"/>
      <c r="WLZ2" s="11"/>
      <c r="WMA2" s="11"/>
      <c r="WMB2" s="11"/>
      <c r="WMC2" s="11"/>
      <c r="WMD2" s="11"/>
      <c r="WME2" s="11"/>
      <c r="WMF2" s="11"/>
      <c r="WMG2" s="11"/>
      <c r="WMH2" s="11"/>
      <c r="WMI2" s="11"/>
      <c r="WMJ2" s="11"/>
      <c r="WMK2" s="11"/>
      <c r="WML2" s="11"/>
      <c r="WMM2" s="11"/>
      <c r="WMN2" s="11"/>
      <c r="WMO2" s="11"/>
      <c r="WMP2" s="11"/>
      <c r="WMQ2" s="11"/>
      <c r="WMR2" s="11"/>
      <c r="WMS2" s="11"/>
      <c r="WMT2" s="11"/>
      <c r="WMU2" s="11"/>
      <c r="WMV2" s="11"/>
      <c r="WMW2" s="11"/>
      <c r="WMX2" s="11"/>
      <c r="WMY2" s="11"/>
      <c r="WMZ2" s="11"/>
      <c r="WNA2" s="11"/>
      <c r="WNB2" s="11"/>
      <c r="WNC2" s="11"/>
      <c r="WND2" s="11"/>
      <c r="WNE2" s="11"/>
      <c r="WNF2" s="11"/>
      <c r="WNG2" s="11"/>
      <c r="WNH2" s="11"/>
      <c r="WNI2" s="11"/>
      <c r="WNJ2" s="11"/>
      <c r="WNK2" s="11"/>
      <c r="WNL2" s="11"/>
      <c r="WNM2" s="11"/>
      <c r="WNN2" s="11"/>
      <c r="WNO2" s="11"/>
      <c r="WNP2" s="11"/>
      <c r="WNQ2" s="11"/>
      <c r="WNR2" s="11"/>
      <c r="WNS2" s="11"/>
      <c r="WNT2" s="11"/>
      <c r="WNU2" s="11"/>
      <c r="WNV2" s="11"/>
      <c r="WNW2" s="11"/>
      <c r="WNX2" s="11"/>
      <c r="WNY2" s="11"/>
      <c r="WNZ2" s="11"/>
      <c r="WOA2" s="11"/>
      <c r="WOB2" s="11"/>
      <c r="WOC2" s="11"/>
      <c r="WOD2" s="11"/>
      <c r="WOE2" s="11"/>
      <c r="WOF2" s="11"/>
      <c r="WOG2" s="11"/>
      <c r="WOH2" s="11"/>
      <c r="WOI2" s="11"/>
      <c r="WOJ2" s="11"/>
      <c r="WOK2" s="11"/>
      <c r="WOL2" s="11"/>
      <c r="WOM2" s="11"/>
      <c r="WON2" s="11"/>
      <c r="WOO2" s="11"/>
      <c r="WOP2" s="11"/>
      <c r="WOQ2" s="11"/>
      <c r="WOR2" s="11"/>
      <c r="WOS2" s="11"/>
      <c r="WOT2" s="11"/>
      <c r="WOU2" s="11"/>
      <c r="WOV2" s="11"/>
      <c r="WOW2" s="11"/>
      <c r="WOX2" s="11"/>
      <c r="WOY2" s="11"/>
      <c r="WOZ2" s="11"/>
      <c r="WPA2" s="11"/>
      <c r="WPB2" s="11"/>
      <c r="WPC2" s="11"/>
      <c r="WPD2" s="11"/>
      <c r="WPE2" s="11"/>
      <c r="WPF2" s="11"/>
      <c r="WPG2" s="11"/>
      <c r="WPH2" s="11"/>
      <c r="WPI2" s="11"/>
      <c r="WPJ2" s="11"/>
      <c r="WPK2" s="11"/>
      <c r="WPL2" s="11"/>
      <c r="WPM2" s="11"/>
      <c r="WPN2" s="11"/>
      <c r="WPO2" s="11"/>
      <c r="WPP2" s="11"/>
      <c r="WPQ2" s="11"/>
      <c r="WPR2" s="11"/>
      <c r="WPS2" s="11"/>
      <c r="WPT2" s="11"/>
      <c r="WPU2" s="11"/>
      <c r="WPV2" s="11"/>
      <c r="WPW2" s="11"/>
      <c r="WPX2" s="11"/>
      <c r="WPY2" s="11"/>
      <c r="WPZ2" s="11"/>
      <c r="WQA2" s="11"/>
      <c r="WQB2" s="11"/>
      <c r="WQC2" s="11"/>
      <c r="WQD2" s="11"/>
      <c r="WQE2" s="11"/>
      <c r="WQF2" s="11"/>
      <c r="WQG2" s="11"/>
      <c r="WQH2" s="11"/>
      <c r="WQI2" s="11"/>
      <c r="WQJ2" s="11"/>
      <c r="WQK2" s="11"/>
      <c r="WQL2" s="11"/>
      <c r="WQM2" s="11"/>
      <c r="WQN2" s="11"/>
      <c r="WQO2" s="11"/>
      <c r="WQP2" s="11"/>
      <c r="WQQ2" s="11"/>
      <c r="WQR2" s="11"/>
      <c r="WQS2" s="11"/>
      <c r="WQT2" s="11"/>
      <c r="WQU2" s="11"/>
      <c r="WQV2" s="11"/>
      <c r="WQW2" s="11"/>
      <c r="WQX2" s="11"/>
      <c r="WQY2" s="11"/>
      <c r="WQZ2" s="11"/>
      <c r="WRA2" s="11"/>
      <c r="WRB2" s="11"/>
      <c r="WRC2" s="11"/>
      <c r="WRD2" s="11"/>
      <c r="WRE2" s="11"/>
      <c r="WRF2" s="11"/>
      <c r="WRG2" s="11"/>
      <c r="WRH2" s="11"/>
      <c r="WRI2" s="11"/>
      <c r="WRJ2" s="11"/>
      <c r="WRK2" s="11"/>
      <c r="WRL2" s="11"/>
      <c r="WRM2" s="11"/>
      <c r="WRN2" s="11"/>
      <c r="WRO2" s="11"/>
      <c r="WRP2" s="11"/>
      <c r="WRQ2" s="11"/>
      <c r="WRR2" s="11"/>
      <c r="WRS2" s="11"/>
      <c r="WRT2" s="11"/>
      <c r="WRU2" s="11"/>
      <c r="WRV2" s="11"/>
      <c r="WRW2" s="11"/>
      <c r="WRX2" s="11"/>
      <c r="WRY2" s="11"/>
      <c r="WRZ2" s="11"/>
      <c r="WSA2" s="11"/>
      <c r="WSB2" s="11"/>
      <c r="WSC2" s="11"/>
      <c r="WSD2" s="11"/>
      <c r="WSE2" s="11"/>
      <c r="WSF2" s="11"/>
      <c r="WSG2" s="11"/>
      <c r="WSH2" s="11"/>
      <c r="WSI2" s="11"/>
      <c r="WSJ2" s="11"/>
      <c r="WSK2" s="11"/>
      <c r="WSL2" s="11"/>
      <c r="WSM2" s="11"/>
      <c r="WSN2" s="11"/>
      <c r="WSO2" s="11"/>
      <c r="WSP2" s="11"/>
      <c r="WSQ2" s="11"/>
      <c r="WSR2" s="11"/>
      <c r="WSS2" s="11"/>
      <c r="WST2" s="11"/>
      <c r="WSU2" s="11"/>
      <c r="WSV2" s="11"/>
      <c r="WSW2" s="11"/>
      <c r="WSX2" s="11"/>
      <c r="WSY2" s="11"/>
      <c r="WSZ2" s="11"/>
      <c r="WTA2" s="11"/>
      <c r="WTB2" s="11"/>
      <c r="WTC2" s="11"/>
      <c r="WTD2" s="11"/>
      <c r="WTE2" s="11"/>
      <c r="WTF2" s="11"/>
      <c r="WTG2" s="11"/>
      <c r="WTH2" s="11"/>
      <c r="WTI2" s="11"/>
      <c r="WTJ2" s="11"/>
      <c r="WTK2" s="11"/>
      <c r="WTL2" s="11"/>
      <c r="WTM2" s="11"/>
      <c r="WTN2" s="11"/>
      <c r="WTO2" s="11"/>
      <c r="WTP2" s="11"/>
      <c r="WTQ2" s="11"/>
      <c r="WTR2" s="11"/>
      <c r="WTS2" s="11"/>
      <c r="WTT2" s="11"/>
      <c r="WTU2" s="11"/>
      <c r="WTV2" s="11"/>
      <c r="WTW2" s="11"/>
      <c r="WTX2" s="11"/>
      <c r="WTY2" s="11"/>
      <c r="WTZ2" s="11"/>
      <c r="WUA2" s="11"/>
      <c r="WUB2" s="11"/>
      <c r="WUC2" s="11"/>
      <c r="WUD2" s="11"/>
      <c r="WUE2" s="11"/>
      <c r="WUF2" s="11"/>
      <c r="WUG2" s="11"/>
      <c r="WUH2" s="11"/>
      <c r="WUI2" s="11"/>
      <c r="WUJ2" s="11"/>
      <c r="WUK2" s="11"/>
      <c r="WUL2" s="11"/>
      <c r="WUM2" s="11"/>
      <c r="WUN2" s="11"/>
      <c r="WUO2" s="11"/>
      <c r="WUP2" s="11"/>
      <c r="WUQ2" s="11"/>
      <c r="WUR2" s="11"/>
      <c r="WUS2" s="11"/>
      <c r="WUT2" s="11"/>
      <c r="WUU2" s="11"/>
      <c r="WUV2" s="11"/>
      <c r="WUW2" s="11"/>
      <c r="WUX2" s="11"/>
      <c r="WUY2" s="11"/>
      <c r="WUZ2" s="11"/>
      <c r="WVA2" s="11"/>
      <c r="WVB2" s="11"/>
      <c r="WVC2" s="11"/>
      <c r="WVD2" s="11"/>
      <c r="WVE2" s="11"/>
      <c r="WVF2" s="11"/>
      <c r="WVG2" s="11"/>
      <c r="WVH2" s="11"/>
      <c r="WVI2" s="11"/>
      <c r="WVJ2" s="11"/>
      <c r="WVK2" s="11"/>
      <c r="WVL2" s="11"/>
      <c r="WVM2" s="11"/>
      <c r="WVN2" s="11"/>
      <c r="WVO2" s="11"/>
      <c r="WVP2" s="11"/>
      <c r="WVQ2" s="11"/>
      <c r="WVR2" s="11"/>
      <c r="WVS2" s="11"/>
      <c r="WVT2" s="11"/>
      <c r="WVU2" s="11"/>
      <c r="WVV2" s="11"/>
      <c r="WVW2" s="11"/>
      <c r="WVX2" s="11"/>
      <c r="WVY2" s="11"/>
      <c r="WVZ2" s="11"/>
      <c r="WWA2" s="11"/>
      <c r="WWB2" s="11"/>
      <c r="WWC2" s="11"/>
      <c r="WWD2" s="11"/>
      <c r="WWE2" s="11"/>
      <c r="WWF2" s="11"/>
      <c r="WWG2" s="11"/>
      <c r="WWH2" s="11"/>
      <c r="WWI2" s="11"/>
      <c r="WWJ2" s="11"/>
      <c r="WWK2" s="11"/>
      <c r="WWL2" s="11"/>
      <c r="WWM2" s="11"/>
      <c r="WWN2" s="11"/>
      <c r="WWO2" s="11"/>
      <c r="WWP2" s="11"/>
      <c r="WWQ2" s="11"/>
      <c r="WWR2" s="11"/>
      <c r="WWS2" s="11"/>
      <c r="WWT2" s="11"/>
      <c r="WWU2" s="11"/>
      <c r="WWV2" s="11"/>
      <c r="WWW2" s="11"/>
      <c r="WWX2" s="11"/>
      <c r="WWY2" s="11"/>
      <c r="WWZ2" s="11"/>
      <c r="WXA2" s="11"/>
      <c r="WXB2" s="11"/>
      <c r="WXC2" s="11"/>
      <c r="WXD2" s="11"/>
      <c r="WXE2" s="11"/>
      <c r="WXF2" s="11"/>
      <c r="WXG2" s="11"/>
      <c r="WXH2" s="11"/>
      <c r="WXI2" s="11"/>
      <c r="WXJ2" s="11"/>
      <c r="WXK2" s="11"/>
      <c r="WXL2" s="11"/>
      <c r="WXM2" s="11"/>
      <c r="WXN2" s="11"/>
      <c r="WXO2" s="11"/>
      <c r="WXP2" s="11"/>
      <c r="WXQ2" s="11"/>
      <c r="WXR2" s="11"/>
      <c r="WXS2" s="11"/>
      <c r="WXT2" s="11"/>
      <c r="WXU2" s="11"/>
      <c r="WXV2" s="11"/>
      <c r="WXW2" s="11"/>
      <c r="WXX2" s="11"/>
      <c r="WXY2" s="11"/>
      <c r="WXZ2" s="11"/>
      <c r="WYA2" s="11"/>
      <c r="WYB2" s="11"/>
      <c r="WYC2" s="11"/>
      <c r="WYD2" s="11"/>
      <c r="WYE2" s="11"/>
      <c r="WYF2" s="11"/>
      <c r="WYG2" s="11"/>
      <c r="WYH2" s="11"/>
      <c r="WYI2" s="11"/>
      <c r="WYJ2" s="11"/>
      <c r="WYK2" s="11"/>
      <c r="WYL2" s="11"/>
      <c r="WYM2" s="11"/>
      <c r="WYN2" s="11"/>
      <c r="WYO2" s="11"/>
      <c r="WYP2" s="11"/>
      <c r="WYQ2" s="11"/>
      <c r="WYR2" s="11"/>
      <c r="WYS2" s="11"/>
      <c r="WYT2" s="11"/>
      <c r="WYU2" s="11"/>
      <c r="WYV2" s="11"/>
      <c r="WYW2" s="11"/>
      <c r="WYX2" s="11"/>
      <c r="WYY2" s="11"/>
      <c r="WYZ2" s="11"/>
      <c r="WZA2" s="11"/>
      <c r="WZB2" s="11"/>
      <c r="WZC2" s="11"/>
      <c r="WZD2" s="11"/>
      <c r="WZE2" s="11"/>
      <c r="WZF2" s="11"/>
      <c r="WZG2" s="11"/>
      <c r="WZH2" s="11"/>
      <c r="WZI2" s="11"/>
      <c r="WZJ2" s="11"/>
      <c r="WZK2" s="11"/>
      <c r="WZL2" s="11"/>
      <c r="WZM2" s="11"/>
      <c r="WZN2" s="11"/>
      <c r="WZO2" s="11"/>
      <c r="WZP2" s="11"/>
      <c r="WZQ2" s="11"/>
      <c r="WZR2" s="11"/>
      <c r="WZS2" s="11"/>
      <c r="WZT2" s="11"/>
      <c r="WZU2" s="11"/>
      <c r="WZV2" s="11"/>
      <c r="WZW2" s="11"/>
      <c r="WZX2" s="11"/>
      <c r="WZY2" s="11"/>
      <c r="WZZ2" s="11"/>
      <c r="XAA2" s="11"/>
      <c r="XAB2" s="11"/>
      <c r="XAC2" s="11"/>
      <c r="XAD2" s="11"/>
      <c r="XAE2" s="11"/>
      <c r="XAF2" s="11"/>
      <c r="XAG2" s="11"/>
      <c r="XAH2" s="11"/>
      <c r="XAI2" s="11"/>
      <c r="XAJ2" s="11"/>
      <c r="XAK2" s="11"/>
      <c r="XAL2" s="11"/>
      <c r="XAM2" s="11"/>
      <c r="XAN2" s="11"/>
      <c r="XAO2" s="11"/>
      <c r="XAP2" s="11"/>
      <c r="XAQ2" s="11"/>
      <c r="XAR2" s="11"/>
      <c r="XAS2" s="11"/>
      <c r="XAT2" s="11"/>
      <c r="XAU2" s="11"/>
      <c r="XAV2" s="11"/>
      <c r="XAW2" s="11"/>
      <c r="XAX2" s="11"/>
      <c r="XAY2" s="11"/>
      <c r="XAZ2" s="11"/>
      <c r="XBA2" s="11"/>
      <c r="XBB2" s="11"/>
      <c r="XBC2" s="11"/>
      <c r="XBD2" s="11"/>
      <c r="XBE2" s="11"/>
      <c r="XBF2" s="11"/>
      <c r="XBG2" s="11"/>
      <c r="XBH2" s="11"/>
      <c r="XBI2" s="11"/>
      <c r="XBJ2" s="11"/>
      <c r="XBK2" s="11"/>
      <c r="XBL2" s="11"/>
      <c r="XBM2" s="11"/>
      <c r="XBN2" s="11"/>
      <c r="XBO2" s="11"/>
      <c r="XBP2" s="11"/>
      <c r="XBQ2" s="11"/>
      <c r="XBR2" s="11"/>
      <c r="XBS2" s="11"/>
      <c r="XBT2" s="11"/>
      <c r="XBU2" s="11"/>
      <c r="XBV2" s="11"/>
      <c r="XBW2" s="11"/>
      <c r="XBX2" s="11"/>
      <c r="XBY2" s="11"/>
      <c r="XBZ2" s="11"/>
      <c r="XCA2" s="11"/>
      <c r="XCB2" s="11"/>
      <c r="XCC2" s="11"/>
      <c r="XCD2" s="11"/>
      <c r="XCE2" s="11"/>
      <c r="XCF2" s="11"/>
      <c r="XCG2" s="11"/>
      <c r="XCH2" s="11"/>
      <c r="XCI2" s="11"/>
      <c r="XCJ2" s="11"/>
      <c r="XCK2" s="11"/>
      <c r="XCL2" s="11"/>
      <c r="XCM2" s="11"/>
      <c r="XCN2" s="11"/>
      <c r="XCO2" s="11"/>
      <c r="XCP2" s="11"/>
      <c r="XCQ2" s="11"/>
      <c r="XCR2" s="11"/>
      <c r="XCS2" s="11"/>
      <c r="XCT2" s="11"/>
      <c r="XCU2" s="11"/>
      <c r="XCV2" s="11"/>
      <c r="XCW2" s="11"/>
      <c r="XCX2" s="11"/>
      <c r="XCY2" s="11"/>
      <c r="XCZ2" s="11"/>
      <c r="XDA2" s="11"/>
      <c r="XDB2" s="11"/>
      <c r="XDC2" s="11"/>
      <c r="XDD2" s="11"/>
      <c r="XDE2" s="11"/>
      <c r="XDF2" s="11"/>
      <c r="XDG2" s="11"/>
      <c r="XDH2" s="11"/>
      <c r="XDI2" s="11"/>
      <c r="XDJ2" s="11"/>
      <c r="XDK2" s="11"/>
      <c r="XDL2" s="11"/>
      <c r="XDM2" s="11"/>
      <c r="XDN2" s="11"/>
      <c r="XDO2" s="11"/>
      <c r="XDP2" s="11"/>
      <c r="XDQ2" s="11"/>
      <c r="XDR2" s="11"/>
      <c r="XDS2" s="11"/>
      <c r="XDT2" s="11"/>
      <c r="XDU2" s="11"/>
      <c r="XDV2" s="11"/>
      <c r="XDW2" s="11"/>
      <c r="XDX2" s="11"/>
      <c r="XDY2" s="11"/>
      <c r="XDZ2" s="11"/>
      <c r="XEA2" s="11"/>
      <c r="XEB2" s="11"/>
      <c r="XEC2" s="11"/>
      <c r="XED2" s="11"/>
      <c r="XEE2" s="11"/>
      <c r="XEF2" s="11"/>
      <c r="XEG2" s="11"/>
      <c r="XEH2" s="11"/>
      <c r="XEI2" s="11"/>
      <c r="XEJ2" s="11"/>
      <c r="XEK2" s="11"/>
      <c r="XEL2" s="11"/>
      <c r="XEM2" s="11"/>
      <c r="XEN2" s="11"/>
      <c r="XEO2" s="11"/>
      <c r="XEP2" s="11"/>
      <c r="XEQ2" s="11"/>
      <c r="XER2" s="11"/>
      <c r="XES2" s="11"/>
      <c r="XET2" s="11"/>
      <c r="XEU2" s="11"/>
      <c r="XEV2" s="11"/>
      <c r="XEW2" s="11"/>
      <c r="XEX2" s="11"/>
      <c r="XEY2" s="11"/>
      <c r="XEZ2" s="11"/>
    </row>
    <row r="3" spans="1:16380" x14ac:dyDescent="0.2">
      <c r="A3" s="663" t="str">
        <f t="shared" ref="A3:A66" si="10">W3</f>
        <v>W UB GR</v>
      </c>
      <c r="B3" s="4" t="str">
        <f t="shared" si="0"/>
        <v>blanc, bleu-noir, vert-rouge</v>
      </c>
      <c r="C3" s="89" t="str">
        <f t="shared" si="1"/>
        <v>servir l'organisation (et structurer le monde -WU-)</v>
      </c>
      <c r="D3" s="16" t="str">
        <f t="shared" si="2"/>
        <v>être de ceux garantissent les processus (et travailler au bon ordre du monde)</v>
      </c>
      <c r="E3" s="128" t="str">
        <f t="shared" si="3"/>
        <v>WU/r</v>
      </c>
      <c r="F3" s="29" t="str">
        <f t="shared" si="4"/>
        <v>travailler au bon ordre du monde</v>
      </c>
      <c r="G3" s="122" t="str">
        <f t="shared" si="5"/>
        <v>WU.b</v>
      </c>
      <c r="H3" s="123" t="str">
        <f t="shared" si="6"/>
        <v>garantir le bon ordre du monde</v>
      </c>
      <c r="I3" s="120" t="str">
        <f t="shared" si="7"/>
        <v>W.ub</v>
      </c>
      <c r="J3" s="4" t="str">
        <f t="shared" si="8"/>
        <v>être de ceux garantissent les processus</v>
      </c>
      <c r="K3" s="90" t="str">
        <f t="shared" ref="K3:K66" si="11">Q3&amp;","&amp;P3</f>
        <v>R,G</v>
      </c>
      <c r="L3" s="92" t="str">
        <f t="shared" ref="L3:L66" si="12">Q3&amp;","&amp;P3&amp;","&amp;O3</f>
        <v>R,G,B</v>
      </c>
      <c r="M3" s="8" t="s">
        <v>0</v>
      </c>
      <c r="N3" s="6" t="s">
        <v>3</v>
      </c>
      <c r="O3" s="6" t="s">
        <v>2</v>
      </c>
      <c r="P3" s="6" t="s">
        <v>5</v>
      </c>
      <c r="Q3" s="6" t="s">
        <v>4</v>
      </c>
      <c r="R3" s="6">
        <v>1</v>
      </c>
      <c r="S3" s="6">
        <v>2</v>
      </c>
      <c r="T3" s="6">
        <v>2</v>
      </c>
      <c r="U3" s="211">
        <v>42984</v>
      </c>
      <c r="V3" s="248">
        <f t="shared" ca="1" si="9"/>
        <v>763</v>
      </c>
      <c r="W3" s="272" t="str">
        <f t="shared" ref="W3:W66" si="13">M3&amp;" "&amp;N3&amp;O3&amp;" "&amp;P3&amp;Q3</f>
        <v>W UB GR</v>
      </c>
      <c r="X3" s="272" t="str">
        <f t="shared" ref="X3:X66" si="14">I3</f>
        <v>W.ub</v>
      </c>
      <c r="Y3" s="272" t="str">
        <f t="shared" ref="Y3:Y66" si="15">usrCode(M3&amp;N3&amp;"/"&amp;Q3)</f>
        <v>WU/r</v>
      </c>
      <c r="Z3" s="11">
        <f>INDEX('poids profils xyz'!$H$15:$H$19,SEARCH(Z$1,$M3&amp;$N3&amp;$O3&amp;$P3&amp;$Q3))</f>
        <v>86</v>
      </c>
      <c r="AA3" s="11">
        <f>INDEX('poids profils xyz'!$H$15:$H$19,SEARCH(AA$1,$M3&amp;$N3&amp;$O3&amp;$P3&amp;$Q3))</f>
        <v>63</v>
      </c>
      <c r="AB3" s="11">
        <f>INDEX('poids profils xyz'!$H$15:$H$19,SEARCH(AB$1,$M3&amp;$N3&amp;$O3&amp;$P3&amp;$Q3))</f>
        <v>52</v>
      </c>
      <c r="AC3" s="11">
        <f>INDEX('poids profils xyz'!$H$15:$H$19,SEARCH(AC$1,$M3&amp;$N3&amp;$O3&amp;$P3&amp;$Q3))</f>
        <v>20</v>
      </c>
      <c r="AD3" s="252">
        <f>INDEX('poids profils xyz'!$H$15:$H$19,SEARCH(AD$1,$M3&amp;$N3&amp;$O3&amp;$P3&amp;$Q3))</f>
        <v>30</v>
      </c>
      <c r="AE3" s="26">
        <f t="shared" ref="AE3:AE66" si="16">AVERAGE(Z3,AA3)</f>
        <v>74.5</v>
      </c>
      <c r="AF3" s="26">
        <f t="shared" ref="AF3:AF66" si="17">AVERAGE(Z3,AB3)</f>
        <v>69</v>
      </c>
      <c r="AG3" s="26">
        <f t="shared" ref="AG3:AG66" si="18">AVERAGE(AA3,AB3)</f>
        <v>57.5</v>
      </c>
      <c r="AH3" s="26">
        <f t="shared" ref="AH3:AH66" si="19">AVERAGE(AA3,AC3)</f>
        <v>41.5</v>
      </c>
      <c r="AI3" s="26">
        <f t="shared" ref="AI3:AI66" si="20">AVERAGE(AB3,AC3)</f>
        <v>36</v>
      </c>
      <c r="AJ3" s="26">
        <f t="shared" ref="AJ3:AJ66" si="21">AVERAGE(AB3,AD3)</f>
        <v>41</v>
      </c>
      <c r="AK3" s="26">
        <f t="shared" ref="AK3:AK66" si="22">AVERAGE(AC3,AD3)</f>
        <v>25</v>
      </c>
      <c r="AL3" s="26">
        <f t="shared" ref="AL3:AL66" si="23">AVERAGE(AC3,Z3)</f>
        <v>53</v>
      </c>
      <c r="AM3" s="26">
        <f t="shared" ref="AM3:AM66" si="24">AVERAGE(AD3,Z3)</f>
        <v>58</v>
      </c>
      <c r="AN3" s="26">
        <f t="shared" ref="AN3:AN66" si="25">AVERAGE(AD3,AA3)</f>
        <v>46.5</v>
      </c>
    </row>
    <row r="4" spans="1:16380" x14ac:dyDescent="0.2">
      <c r="A4" s="663" t="str">
        <f t="shared" si="10"/>
        <v>W UR BG</v>
      </c>
      <c r="B4" s="4" t="str">
        <f t="shared" si="0"/>
        <v>blanc, bleu-rouge, noir-vert</v>
      </c>
      <c r="C4" s="89" t="str">
        <f t="shared" si="1"/>
        <v>être utile (et apporter de l'ordre au monde)</v>
      </c>
      <c r="D4" s="16" t="str">
        <f t="shared" si="2"/>
        <v>mettre son intelligence au service de la société (et rendre l'organisation efficace)</v>
      </c>
      <c r="E4" s="128" t="str">
        <f t="shared" si="3"/>
        <v>WU/g</v>
      </c>
      <c r="F4" s="29" t="str">
        <f t="shared" si="4"/>
        <v>rendre l'organisation efficace</v>
      </c>
      <c r="G4" s="122" t="str">
        <f t="shared" si="5"/>
        <v>WU.r</v>
      </c>
      <c r="H4" s="123" t="str">
        <f t="shared" si="6"/>
        <v>proposer les bons schémas d'organisation</v>
      </c>
      <c r="I4" s="120" t="str">
        <f t="shared" si="7"/>
        <v>W.ur</v>
      </c>
      <c r="J4" s="4" t="str">
        <f t="shared" si="8"/>
        <v>mettre son intelligence au service de la société</v>
      </c>
      <c r="K4" s="90" t="str">
        <f t="shared" si="11"/>
        <v>G,B</v>
      </c>
      <c r="L4" s="92" t="str">
        <f t="shared" si="12"/>
        <v>G,B,R</v>
      </c>
      <c r="M4" s="8" t="s">
        <v>0</v>
      </c>
      <c r="N4" s="6" t="s">
        <v>3</v>
      </c>
      <c r="O4" s="6" t="s">
        <v>4</v>
      </c>
      <c r="P4" s="6" t="s">
        <v>2</v>
      </c>
      <c r="Q4" s="6" t="s">
        <v>5</v>
      </c>
      <c r="R4" s="6">
        <v>1</v>
      </c>
      <c r="S4" s="6">
        <v>2</v>
      </c>
      <c r="T4" s="6">
        <v>2</v>
      </c>
      <c r="U4" s="211">
        <v>42984</v>
      </c>
      <c r="V4" s="248">
        <f t="shared" ca="1" si="9"/>
        <v>763</v>
      </c>
      <c r="W4" s="272" t="str">
        <f t="shared" si="13"/>
        <v>W UR BG</v>
      </c>
      <c r="X4" s="272" t="str">
        <f t="shared" si="14"/>
        <v>W.ur</v>
      </c>
      <c r="Y4" s="272" t="str">
        <f t="shared" si="15"/>
        <v>WU/g</v>
      </c>
      <c r="Z4" s="11">
        <f>INDEX('poids profils xyz'!$H$15:$H$19,SEARCH(Z$1,$M4&amp;$N4&amp;$O4&amp;$P4&amp;$Q4))</f>
        <v>86</v>
      </c>
      <c r="AA4" s="11">
        <f>INDEX('poids profils xyz'!$H$15:$H$19,SEARCH(AA$1,$M4&amp;$N4&amp;$O4&amp;$P4&amp;$Q4))</f>
        <v>63</v>
      </c>
      <c r="AB4" s="11">
        <f>INDEX('poids profils xyz'!$H$15:$H$19,SEARCH(AB$1,$M4&amp;$N4&amp;$O4&amp;$P4&amp;$Q4))</f>
        <v>30</v>
      </c>
      <c r="AC4" s="11">
        <f>INDEX('poids profils xyz'!$H$15:$H$19,SEARCH(AC$1,$M4&amp;$N4&amp;$O4&amp;$P4&amp;$Q4))</f>
        <v>52</v>
      </c>
      <c r="AD4" s="252">
        <f>INDEX('poids profils xyz'!$H$15:$H$19,SEARCH(AD$1,$M4&amp;$N4&amp;$O4&amp;$P4&amp;$Q4))</f>
        <v>20</v>
      </c>
      <c r="AE4" s="26">
        <f t="shared" si="16"/>
        <v>74.5</v>
      </c>
      <c r="AF4" s="26">
        <f t="shared" si="17"/>
        <v>58</v>
      </c>
      <c r="AG4" s="26">
        <f t="shared" si="18"/>
        <v>46.5</v>
      </c>
      <c r="AH4" s="26">
        <f t="shared" si="19"/>
        <v>57.5</v>
      </c>
      <c r="AI4" s="26">
        <f t="shared" si="20"/>
        <v>41</v>
      </c>
      <c r="AJ4" s="26">
        <f t="shared" si="21"/>
        <v>25</v>
      </c>
      <c r="AK4" s="26">
        <f t="shared" si="22"/>
        <v>36</v>
      </c>
      <c r="AL4" s="26">
        <f t="shared" si="23"/>
        <v>69</v>
      </c>
      <c r="AM4" s="26">
        <f t="shared" si="24"/>
        <v>53</v>
      </c>
      <c r="AN4" s="26">
        <f t="shared" si="25"/>
        <v>41.5</v>
      </c>
    </row>
    <row r="5" spans="1:16380" x14ac:dyDescent="0.2">
      <c r="A5" s="663" t="str">
        <f t="shared" si="10"/>
        <v>W UR GB</v>
      </c>
      <c r="B5" s="4" t="str">
        <f t="shared" si="0"/>
        <v>blanc, bleu-rouge, vert-noir</v>
      </c>
      <c r="C5" s="89" t="str">
        <f t="shared" si="1"/>
        <v>être utile (et être utile au monde)</v>
      </c>
      <c r="D5" s="16" t="str">
        <f t="shared" si="2"/>
        <v>mettre son intelligence au service de la société (et être efficace dans le respect du système)</v>
      </c>
      <c r="E5" s="128" t="str">
        <f t="shared" si="3"/>
        <v>WU/b</v>
      </c>
      <c r="F5" s="29" t="str">
        <f t="shared" si="4"/>
        <v>être efficace dans le respect du système</v>
      </c>
      <c r="G5" s="122" t="str">
        <f t="shared" si="5"/>
        <v>WU.r</v>
      </c>
      <c r="H5" s="123" t="str">
        <f t="shared" si="6"/>
        <v>proposer les bons schémas d'organisation</v>
      </c>
      <c r="I5" s="120" t="str">
        <f t="shared" si="7"/>
        <v>W.ur</v>
      </c>
      <c r="J5" s="4" t="str">
        <f t="shared" si="8"/>
        <v>mettre son intelligence au service de la société</v>
      </c>
      <c r="K5" s="90" t="str">
        <f t="shared" si="11"/>
        <v>B,G</v>
      </c>
      <c r="L5" s="92" t="str">
        <f t="shared" si="12"/>
        <v>B,G,R</v>
      </c>
      <c r="M5" s="6" t="s">
        <v>0</v>
      </c>
      <c r="N5" s="8" t="s">
        <v>3</v>
      </c>
      <c r="O5" s="8" t="s">
        <v>4</v>
      </c>
      <c r="P5" s="8" t="s">
        <v>5</v>
      </c>
      <c r="Q5" s="8" t="s">
        <v>2</v>
      </c>
      <c r="R5" s="8">
        <v>1</v>
      </c>
      <c r="S5" s="8">
        <v>2</v>
      </c>
      <c r="T5" s="8">
        <v>2</v>
      </c>
      <c r="U5" s="211">
        <v>42984</v>
      </c>
      <c r="V5" s="248">
        <f t="shared" ca="1" si="9"/>
        <v>763</v>
      </c>
      <c r="W5" s="272" t="str">
        <f t="shared" si="13"/>
        <v>W UR GB</v>
      </c>
      <c r="X5" s="272" t="str">
        <f t="shared" si="14"/>
        <v>W.ur</v>
      </c>
      <c r="Y5" s="272" t="str">
        <f t="shared" si="15"/>
        <v>WU/b</v>
      </c>
      <c r="Z5" s="11">
        <f>INDEX('poids profils xyz'!$H$15:$H$19,SEARCH(Z$1,$M5&amp;$N5&amp;$O5&amp;$P5&amp;$Q5))</f>
        <v>86</v>
      </c>
      <c r="AA5" s="11">
        <f>INDEX('poids profils xyz'!$H$15:$H$19,SEARCH(AA$1,$M5&amp;$N5&amp;$O5&amp;$P5&amp;$Q5))</f>
        <v>63</v>
      </c>
      <c r="AB5" s="11">
        <f>INDEX('poids profils xyz'!$H$15:$H$19,SEARCH(AB$1,$M5&amp;$N5&amp;$O5&amp;$P5&amp;$Q5))</f>
        <v>20</v>
      </c>
      <c r="AC5" s="11">
        <f>INDEX('poids profils xyz'!$H$15:$H$19,SEARCH(AC$1,$M5&amp;$N5&amp;$O5&amp;$P5&amp;$Q5))</f>
        <v>52</v>
      </c>
      <c r="AD5" s="252">
        <f>INDEX('poids profils xyz'!$H$15:$H$19,SEARCH(AD$1,$M5&amp;$N5&amp;$O5&amp;$P5&amp;$Q5))</f>
        <v>30</v>
      </c>
      <c r="AE5" s="26">
        <f t="shared" si="16"/>
        <v>74.5</v>
      </c>
      <c r="AF5" s="26">
        <f t="shared" si="17"/>
        <v>53</v>
      </c>
      <c r="AG5" s="26">
        <f t="shared" si="18"/>
        <v>41.5</v>
      </c>
      <c r="AH5" s="26">
        <f t="shared" si="19"/>
        <v>57.5</v>
      </c>
      <c r="AI5" s="26">
        <f t="shared" si="20"/>
        <v>36</v>
      </c>
      <c r="AJ5" s="26">
        <f t="shared" si="21"/>
        <v>25</v>
      </c>
      <c r="AK5" s="26">
        <f t="shared" si="22"/>
        <v>41</v>
      </c>
      <c r="AL5" s="26">
        <f t="shared" si="23"/>
        <v>69</v>
      </c>
      <c r="AM5" s="26">
        <f t="shared" si="24"/>
        <v>58</v>
      </c>
      <c r="AN5" s="26">
        <f t="shared" si="25"/>
        <v>46.5</v>
      </c>
    </row>
    <row r="6" spans="1:16380" x14ac:dyDescent="0.2">
      <c r="A6" s="663" t="str">
        <f t="shared" si="10"/>
        <v>W UG BR</v>
      </c>
      <c r="B6" s="4" t="str">
        <f t="shared" si="0"/>
        <v>blanc, bleu-vert, noir-rouge</v>
      </c>
      <c r="C6" s="89" t="str">
        <f t="shared" si="1"/>
        <v>cultiver la paix -W- (et structurer le monde -WU-)</v>
      </c>
      <c r="D6" s="16" t="str">
        <f t="shared" si="2"/>
        <v>vivre dans un monde de tolérance (et travailler au bon ordre du monde)</v>
      </c>
      <c r="E6" s="128" t="str">
        <f t="shared" si="3"/>
        <v>WU/r</v>
      </c>
      <c r="F6" s="29" t="str">
        <f t="shared" si="4"/>
        <v>travailler au bon ordre du monde</v>
      </c>
      <c r="G6" s="122" t="str">
        <f t="shared" si="5"/>
        <v>WU.g</v>
      </c>
      <c r="H6" s="123" t="str">
        <f t="shared" si="6"/>
        <v>rendre le monde agréable aux yeux de tous</v>
      </c>
      <c r="I6" s="120" t="str">
        <f t="shared" si="7"/>
        <v>W.gu</v>
      </c>
      <c r="J6" s="4" t="str">
        <f t="shared" si="8"/>
        <v>vivre dans un monde de tolérance</v>
      </c>
      <c r="K6" s="90" t="str">
        <f t="shared" si="11"/>
        <v>R,B</v>
      </c>
      <c r="L6" s="92" t="str">
        <f t="shared" si="12"/>
        <v>R,B,G</v>
      </c>
      <c r="M6" s="6" t="s">
        <v>0</v>
      </c>
      <c r="N6" s="8" t="s">
        <v>3</v>
      </c>
      <c r="O6" s="8" t="s">
        <v>5</v>
      </c>
      <c r="P6" s="8" t="s">
        <v>2</v>
      </c>
      <c r="Q6" s="8" t="s">
        <v>4</v>
      </c>
      <c r="R6" s="8">
        <v>1</v>
      </c>
      <c r="S6" s="8">
        <v>2</v>
      </c>
      <c r="T6" s="8">
        <v>2</v>
      </c>
      <c r="U6" s="211">
        <v>42984</v>
      </c>
      <c r="V6" s="248">
        <f t="shared" ca="1" si="9"/>
        <v>763</v>
      </c>
      <c r="W6" s="272" t="str">
        <f t="shared" si="13"/>
        <v>W UG BR</v>
      </c>
      <c r="X6" s="272" t="str">
        <f t="shared" si="14"/>
        <v>W.gu</v>
      </c>
      <c r="Y6" s="272" t="str">
        <f t="shared" si="15"/>
        <v>WU/r</v>
      </c>
      <c r="Z6" s="11">
        <f>INDEX('poids profils xyz'!$H$15:$H$19,SEARCH(Z$1,$M6&amp;$N6&amp;$O6&amp;$P6&amp;$Q6))</f>
        <v>86</v>
      </c>
      <c r="AA6" s="11">
        <f>INDEX('poids profils xyz'!$H$15:$H$19,SEARCH(AA$1,$M6&amp;$N6&amp;$O6&amp;$P6&amp;$Q6))</f>
        <v>63</v>
      </c>
      <c r="AB6" s="11">
        <f>INDEX('poids profils xyz'!$H$15:$H$19,SEARCH(AB$1,$M6&amp;$N6&amp;$O6&amp;$P6&amp;$Q6))</f>
        <v>30</v>
      </c>
      <c r="AC6" s="11">
        <f>INDEX('poids profils xyz'!$H$15:$H$19,SEARCH(AC$1,$M6&amp;$N6&amp;$O6&amp;$P6&amp;$Q6))</f>
        <v>20</v>
      </c>
      <c r="AD6" s="252">
        <f>INDEX('poids profils xyz'!$H$15:$H$19,SEARCH(AD$1,$M6&amp;$N6&amp;$O6&amp;$P6&amp;$Q6))</f>
        <v>52</v>
      </c>
      <c r="AE6" s="26">
        <f t="shared" si="16"/>
        <v>74.5</v>
      </c>
      <c r="AF6" s="26">
        <f t="shared" si="17"/>
        <v>58</v>
      </c>
      <c r="AG6" s="26">
        <f t="shared" si="18"/>
        <v>46.5</v>
      </c>
      <c r="AH6" s="26">
        <f t="shared" si="19"/>
        <v>41.5</v>
      </c>
      <c r="AI6" s="26">
        <f t="shared" si="20"/>
        <v>25</v>
      </c>
      <c r="AJ6" s="26">
        <f t="shared" si="21"/>
        <v>41</v>
      </c>
      <c r="AK6" s="26">
        <f t="shared" si="22"/>
        <v>36</v>
      </c>
      <c r="AL6" s="26">
        <f t="shared" si="23"/>
        <v>53</v>
      </c>
      <c r="AM6" s="26">
        <f t="shared" si="24"/>
        <v>69</v>
      </c>
      <c r="AN6" s="26">
        <f t="shared" si="25"/>
        <v>57.5</v>
      </c>
    </row>
    <row r="7" spans="1:16380" s="145" customFormat="1" x14ac:dyDescent="0.2">
      <c r="A7" s="664" t="str">
        <f t="shared" si="10"/>
        <v>W UG RB</v>
      </c>
      <c r="B7" s="12" t="str">
        <f t="shared" si="0"/>
        <v>blanc, bleu-vert, rouge-noir</v>
      </c>
      <c r="C7" s="80" t="str">
        <f t="shared" si="1"/>
        <v>cultiver la paix -W- (et être utile au monde)</v>
      </c>
      <c r="D7" s="22" t="str">
        <f t="shared" si="2"/>
        <v>vivre dans un monde de tolérance (et être efficace dans le respect du système)</v>
      </c>
      <c r="E7" s="129" t="str">
        <f t="shared" si="3"/>
        <v>WU/b</v>
      </c>
      <c r="F7" s="30" t="str">
        <f t="shared" si="4"/>
        <v>être efficace dans le respect du système</v>
      </c>
      <c r="G7" s="124" t="str">
        <f t="shared" si="5"/>
        <v>WU.g</v>
      </c>
      <c r="H7" s="125" t="str">
        <f t="shared" si="6"/>
        <v>rendre le monde agréable aux yeux de tous</v>
      </c>
      <c r="I7" s="121" t="str">
        <f t="shared" si="7"/>
        <v>W.gu</v>
      </c>
      <c r="J7" s="12" t="str">
        <f t="shared" si="8"/>
        <v>vivre dans un monde de tolérance</v>
      </c>
      <c r="K7" s="91" t="str">
        <f t="shared" si="11"/>
        <v>B,R</v>
      </c>
      <c r="L7" s="93" t="str">
        <f t="shared" si="12"/>
        <v>B,R,G</v>
      </c>
      <c r="M7" s="21" t="s">
        <v>0</v>
      </c>
      <c r="N7" s="17" t="s">
        <v>3</v>
      </c>
      <c r="O7" s="17" t="s">
        <v>5</v>
      </c>
      <c r="P7" s="17" t="s">
        <v>4</v>
      </c>
      <c r="Q7" s="17" t="s">
        <v>2</v>
      </c>
      <c r="R7" s="17">
        <v>1</v>
      </c>
      <c r="S7" s="17">
        <v>2</v>
      </c>
      <c r="T7" s="17">
        <v>2</v>
      </c>
      <c r="U7" s="212">
        <v>42984</v>
      </c>
      <c r="V7" s="249">
        <f t="shared" ca="1" si="9"/>
        <v>763</v>
      </c>
      <c r="W7" s="273" t="str">
        <f t="shared" si="13"/>
        <v>W UG RB</v>
      </c>
      <c r="X7" s="273" t="str">
        <f t="shared" si="14"/>
        <v>W.gu</v>
      </c>
      <c r="Y7" s="273" t="str">
        <f t="shared" si="15"/>
        <v>WU/b</v>
      </c>
      <c r="Z7" s="253">
        <f>INDEX('poids profils xyz'!$H$15:$H$19,SEARCH(Z$1,$M7&amp;$N7&amp;$O7&amp;$P7&amp;$Q7))</f>
        <v>86</v>
      </c>
      <c r="AA7" s="253">
        <f>INDEX('poids profils xyz'!$H$15:$H$19,SEARCH(AA$1,$M7&amp;$N7&amp;$O7&amp;$P7&amp;$Q7))</f>
        <v>63</v>
      </c>
      <c r="AB7" s="253">
        <f>INDEX('poids profils xyz'!$H$15:$H$19,SEARCH(AB$1,$M7&amp;$N7&amp;$O7&amp;$P7&amp;$Q7))</f>
        <v>20</v>
      </c>
      <c r="AC7" s="253">
        <f>INDEX('poids profils xyz'!$H$15:$H$19,SEARCH(AC$1,$M7&amp;$N7&amp;$O7&amp;$P7&amp;$Q7))</f>
        <v>30</v>
      </c>
      <c r="AD7" s="254">
        <f>INDEX('poids profils xyz'!$H$15:$H$19,SEARCH(AD$1,$M7&amp;$N7&amp;$O7&amp;$P7&amp;$Q7))</f>
        <v>52</v>
      </c>
      <c r="AE7" s="263">
        <f t="shared" si="16"/>
        <v>74.5</v>
      </c>
      <c r="AF7" s="263">
        <f t="shared" si="17"/>
        <v>53</v>
      </c>
      <c r="AG7" s="263">
        <f t="shared" si="18"/>
        <v>41.5</v>
      </c>
      <c r="AH7" s="263">
        <f t="shared" si="19"/>
        <v>46.5</v>
      </c>
      <c r="AI7" s="263">
        <f t="shared" si="20"/>
        <v>25</v>
      </c>
      <c r="AJ7" s="263">
        <f t="shared" si="21"/>
        <v>36</v>
      </c>
      <c r="AK7" s="263">
        <f t="shared" si="22"/>
        <v>41</v>
      </c>
      <c r="AL7" s="263">
        <f t="shared" si="23"/>
        <v>58</v>
      </c>
      <c r="AM7" s="263">
        <f t="shared" si="24"/>
        <v>69</v>
      </c>
      <c r="AN7" s="263">
        <f t="shared" si="25"/>
        <v>57.5</v>
      </c>
    </row>
    <row r="8" spans="1:16380" x14ac:dyDescent="0.2">
      <c r="A8" s="663" t="str">
        <f t="shared" si="10"/>
        <v>W BU RG</v>
      </c>
      <c r="B8" s="4" t="str">
        <f t="shared" si="0"/>
        <v>blanc, noir-bleu, rouge-vert</v>
      </c>
      <c r="C8" s="89" t="str">
        <f t="shared" si="1"/>
        <v>servir l'organisation (et s'imposer au monde)</v>
      </c>
      <c r="D8" s="16" t="str">
        <f t="shared" si="2"/>
        <v>être de ceux garantissent les processus (et être de ceux qui dictent l'ordre)</v>
      </c>
      <c r="E8" s="128" t="str">
        <f t="shared" si="3"/>
        <v>WB/g</v>
      </c>
      <c r="F8" s="29" t="str">
        <f t="shared" si="4"/>
        <v>être de ceux qui dictent l'ordre</v>
      </c>
      <c r="G8" s="122" t="str">
        <f t="shared" si="5"/>
        <v>WB.u</v>
      </c>
      <c r="H8" s="123" t="str">
        <f t="shared" si="6"/>
        <v>exercer une place de pouvoir élevée</v>
      </c>
      <c r="I8" s="120" t="str">
        <f t="shared" si="7"/>
        <v>W.ub</v>
      </c>
      <c r="J8" s="4" t="str">
        <f t="shared" si="8"/>
        <v>être de ceux garantissent les processus</v>
      </c>
      <c r="K8" s="90" t="str">
        <f t="shared" si="11"/>
        <v>G,R</v>
      </c>
      <c r="L8" s="92" t="str">
        <f t="shared" si="12"/>
        <v>G,R,U</v>
      </c>
      <c r="M8" s="6" t="s">
        <v>0</v>
      </c>
      <c r="N8" s="8" t="s">
        <v>2</v>
      </c>
      <c r="O8" s="8" t="s">
        <v>3</v>
      </c>
      <c r="P8" s="8" t="s">
        <v>4</v>
      </c>
      <c r="Q8" s="8" t="s">
        <v>5</v>
      </c>
      <c r="R8" s="8">
        <v>1</v>
      </c>
      <c r="S8" s="8">
        <v>2</v>
      </c>
      <c r="T8" s="8">
        <v>2</v>
      </c>
      <c r="U8" s="211">
        <v>42984</v>
      </c>
      <c r="V8" s="248">
        <f t="shared" ca="1" si="9"/>
        <v>763</v>
      </c>
      <c r="W8" s="272" t="str">
        <f t="shared" si="13"/>
        <v>W BU RG</v>
      </c>
      <c r="X8" s="272" t="str">
        <f t="shared" si="14"/>
        <v>W.ub</v>
      </c>
      <c r="Y8" s="272" t="str">
        <f t="shared" si="15"/>
        <v>WB/g</v>
      </c>
      <c r="Z8" s="11">
        <f>INDEX('poids profils xyz'!$H$15:$H$19,SEARCH(Z$1,$M8&amp;$N8&amp;$O8&amp;$P8&amp;$Q8))</f>
        <v>86</v>
      </c>
      <c r="AA8" s="11">
        <f>INDEX('poids profils xyz'!$H$15:$H$19,SEARCH(AA$1,$M8&amp;$N8&amp;$O8&amp;$P8&amp;$Q8))</f>
        <v>52</v>
      </c>
      <c r="AB8" s="11">
        <f>INDEX('poids profils xyz'!$H$15:$H$19,SEARCH(AB$1,$M8&amp;$N8&amp;$O8&amp;$P8&amp;$Q8))</f>
        <v>63</v>
      </c>
      <c r="AC8" s="11">
        <f>INDEX('poids profils xyz'!$H$15:$H$19,SEARCH(AC$1,$M8&amp;$N8&amp;$O8&amp;$P8&amp;$Q8))</f>
        <v>30</v>
      </c>
      <c r="AD8" s="252">
        <f>INDEX('poids profils xyz'!$H$15:$H$19,SEARCH(AD$1,$M8&amp;$N8&amp;$O8&amp;$P8&amp;$Q8))</f>
        <v>20</v>
      </c>
      <c r="AE8" s="26">
        <f t="shared" si="16"/>
        <v>69</v>
      </c>
      <c r="AF8" s="26">
        <f t="shared" si="17"/>
        <v>74.5</v>
      </c>
      <c r="AG8" s="26">
        <f t="shared" si="18"/>
        <v>57.5</v>
      </c>
      <c r="AH8" s="26">
        <f t="shared" si="19"/>
        <v>41</v>
      </c>
      <c r="AI8" s="26">
        <f t="shared" si="20"/>
        <v>46.5</v>
      </c>
      <c r="AJ8" s="26">
        <f t="shared" si="21"/>
        <v>41.5</v>
      </c>
      <c r="AK8" s="26">
        <f t="shared" si="22"/>
        <v>25</v>
      </c>
      <c r="AL8" s="26">
        <f t="shared" si="23"/>
        <v>58</v>
      </c>
      <c r="AM8" s="26">
        <f t="shared" si="24"/>
        <v>53</v>
      </c>
      <c r="AN8" s="26">
        <f t="shared" si="25"/>
        <v>36</v>
      </c>
    </row>
    <row r="9" spans="1:16380" x14ac:dyDescent="0.2">
      <c r="A9" s="663" t="str">
        <f t="shared" si="10"/>
        <v>W BU GR</v>
      </c>
      <c r="B9" s="4" t="str">
        <f t="shared" si="0"/>
        <v>blanc, noir-bleu, vert-rouge</v>
      </c>
      <c r="C9" s="89" t="str">
        <f t="shared" si="1"/>
        <v>servir l'organisation (et gouverner le monde)</v>
      </c>
      <c r="D9" s="16" t="str">
        <f t="shared" si="2"/>
        <v>être de ceux garantissent les processus (et être parmi les rares qui prennent les décisions)</v>
      </c>
      <c r="E9" s="128" t="str">
        <f t="shared" si="3"/>
        <v>WB/r</v>
      </c>
      <c r="F9" s="29" t="str">
        <f t="shared" si="4"/>
        <v>être parmi les rares qui prennent les décisions</v>
      </c>
      <c r="G9" s="122" t="str">
        <f t="shared" si="5"/>
        <v>WB.u</v>
      </c>
      <c r="H9" s="123" t="str">
        <f t="shared" si="6"/>
        <v>exercer une place de pouvoir élevée</v>
      </c>
      <c r="I9" s="120" t="str">
        <f t="shared" si="7"/>
        <v>W.ub</v>
      </c>
      <c r="J9" s="4" t="str">
        <f t="shared" si="8"/>
        <v>être de ceux garantissent les processus</v>
      </c>
      <c r="K9" s="90" t="str">
        <f t="shared" si="11"/>
        <v>R,G</v>
      </c>
      <c r="L9" s="92" t="str">
        <f t="shared" si="12"/>
        <v>R,G,U</v>
      </c>
      <c r="M9" s="6" t="s">
        <v>0</v>
      </c>
      <c r="N9" s="8" t="s">
        <v>2</v>
      </c>
      <c r="O9" s="8" t="s">
        <v>3</v>
      </c>
      <c r="P9" s="8" t="s">
        <v>5</v>
      </c>
      <c r="Q9" s="8" t="s">
        <v>4</v>
      </c>
      <c r="R9" s="8">
        <v>1</v>
      </c>
      <c r="S9" s="8">
        <v>2</v>
      </c>
      <c r="T9" s="8">
        <v>2</v>
      </c>
      <c r="U9" s="211">
        <v>42984</v>
      </c>
      <c r="V9" s="248">
        <f t="shared" ca="1" si="9"/>
        <v>763</v>
      </c>
      <c r="W9" s="272" t="str">
        <f t="shared" si="13"/>
        <v>W BU GR</v>
      </c>
      <c r="X9" s="272" t="str">
        <f t="shared" si="14"/>
        <v>W.ub</v>
      </c>
      <c r="Y9" s="272" t="str">
        <f t="shared" si="15"/>
        <v>WB/r</v>
      </c>
      <c r="Z9" s="11">
        <f>INDEX('poids profils xyz'!$H$15:$H$19,SEARCH(Z$1,$M9&amp;$N9&amp;$O9&amp;$P9&amp;$Q9))</f>
        <v>86</v>
      </c>
      <c r="AA9" s="11">
        <f>INDEX('poids profils xyz'!$H$15:$H$19,SEARCH(AA$1,$M9&amp;$N9&amp;$O9&amp;$P9&amp;$Q9))</f>
        <v>52</v>
      </c>
      <c r="AB9" s="11">
        <f>INDEX('poids profils xyz'!$H$15:$H$19,SEARCH(AB$1,$M9&amp;$N9&amp;$O9&amp;$P9&amp;$Q9))</f>
        <v>63</v>
      </c>
      <c r="AC9" s="11">
        <f>INDEX('poids profils xyz'!$H$15:$H$19,SEARCH(AC$1,$M9&amp;$N9&amp;$O9&amp;$P9&amp;$Q9))</f>
        <v>20</v>
      </c>
      <c r="AD9" s="252">
        <f>INDEX('poids profils xyz'!$H$15:$H$19,SEARCH(AD$1,$M9&amp;$N9&amp;$O9&amp;$P9&amp;$Q9))</f>
        <v>30</v>
      </c>
      <c r="AE9" s="26">
        <f t="shared" si="16"/>
        <v>69</v>
      </c>
      <c r="AF9" s="26">
        <f t="shared" si="17"/>
        <v>74.5</v>
      </c>
      <c r="AG9" s="26">
        <f t="shared" si="18"/>
        <v>57.5</v>
      </c>
      <c r="AH9" s="26">
        <f t="shared" si="19"/>
        <v>36</v>
      </c>
      <c r="AI9" s="26">
        <f t="shared" si="20"/>
        <v>41.5</v>
      </c>
      <c r="AJ9" s="26">
        <f t="shared" si="21"/>
        <v>46.5</v>
      </c>
      <c r="AK9" s="26">
        <f t="shared" si="22"/>
        <v>25</v>
      </c>
      <c r="AL9" s="26">
        <f t="shared" si="23"/>
        <v>53</v>
      </c>
      <c r="AM9" s="26">
        <f t="shared" si="24"/>
        <v>58</v>
      </c>
      <c r="AN9" s="26">
        <f t="shared" si="25"/>
        <v>41</v>
      </c>
    </row>
    <row r="10" spans="1:16380" x14ac:dyDescent="0.2">
      <c r="A10" s="663" t="str">
        <f t="shared" si="10"/>
        <v>W BR UG</v>
      </c>
      <c r="B10" s="4" t="str">
        <f t="shared" si="0"/>
        <v>blanc, noir-rouge, bleu-vert</v>
      </c>
      <c r="C10" s="89" t="str">
        <f t="shared" si="1"/>
        <v>servir l'ordre (et s'imposer au monde)</v>
      </c>
      <c r="D10" s="16" t="str">
        <f t="shared" si="2"/>
        <v>défendre la paix quel qu'en soit le prix (et être de ceux qui dictent l'ordre)</v>
      </c>
      <c r="E10" s="128" t="str">
        <f t="shared" si="3"/>
        <v>WB/g</v>
      </c>
      <c r="F10" s="29" t="str">
        <f t="shared" si="4"/>
        <v>être de ceux qui dictent l'ordre</v>
      </c>
      <c r="G10" s="122" t="str">
        <f t="shared" si="5"/>
        <v>WB.r</v>
      </c>
      <c r="H10" s="123" t="str">
        <f t="shared" si="6"/>
        <v>occuper une place de réel pouvoir</v>
      </c>
      <c r="I10" s="120" t="str">
        <f t="shared" si="7"/>
        <v>W.br</v>
      </c>
      <c r="J10" s="4" t="str">
        <f t="shared" si="8"/>
        <v>défendre la paix quel qu'en soit le prix</v>
      </c>
      <c r="K10" s="90" t="str">
        <f t="shared" si="11"/>
        <v>G,U</v>
      </c>
      <c r="L10" s="92" t="str">
        <f t="shared" si="12"/>
        <v>G,U,R</v>
      </c>
      <c r="M10" s="6" t="s">
        <v>0</v>
      </c>
      <c r="N10" s="8" t="s">
        <v>2</v>
      </c>
      <c r="O10" s="8" t="s">
        <v>4</v>
      </c>
      <c r="P10" s="8" t="s">
        <v>3</v>
      </c>
      <c r="Q10" s="8" t="s">
        <v>5</v>
      </c>
      <c r="R10" s="8">
        <v>1</v>
      </c>
      <c r="S10" s="8">
        <v>2</v>
      </c>
      <c r="T10" s="8">
        <v>2</v>
      </c>
      <c r="U10" s="211">
        <v>42984</v>
      </c>
      <c r="V10" s="248">
        <f t="shared" ca="1" si="9"/>
        <v>763</v>
      </c>
      <c r="W10" s="272" t="str">
        <f t="shared" si="13"/>
        <v>W BR UG</v>
      </c>
      <c r="X10" s="272" t="str">
        <f t="shared" si="14"/>
        <v>W.br</v>
      </c>
      <c r="Y10" s="272" t="str">
        <f t="shared" si="15"/>
        <v>WB/g</v>
      </c>
      <c r="Z10" s="11">
        <f>INDEX('poids profils xyz'!$H$15:$H$19,SEARCH(Z$1,$M10&amp;$N10&amp;$O10&amp;$P10&amp;$Q10))</f>
        <v>86</v>
      </c>
      <c r="AA10" s="11">
        <f>INDEX('poids profils xyz'!$H$15:$H$19,SEARCH(AA$1,$M10&amp;$N10&amp;$O10&amp;$P10&amp;$Q10))</f>
        <v>30</v>
      </c>
      <c r="AB10" s="11">
        <f>INDEX('poids profils xyz'!$H$15:$H$19,SEARCH(AB$1,$M10&amp;$N10&amp;$O10&amp;$P10&amp;$Q10))</f>
        <v>63</v>
      </c>
      <c r="AC10" s="11">
        <f>INDEX('poids profils xyz'!$H$15:$H$19,SEARCH(AC$1,$M10&amp;$N10&amp;$O10&amp;$P10&amp;$Q10))</f>
        <v>52</v>
      </c>
      <c r="AD10" s="252">
        <f>INDEX('poids profils xyz'!$H$15:$H$19,SEARCH(AD$1,$M10&amp;$N10&amp;$O10&amp;$P10&amp;$Q10))</f>
        <v>20</v>
      </c>
      <c r="AE10" s="26">
        <f t="shared" si="16"/>
        <v>58</v>
      </c>
      <c r="AF10" s="26">
        <f t="shared" si="17"/>
        <v>74.5</v>
      </c>
      <c r="AG10" s="26">
        <f t="shared" si="18"/>
        <v>46.5</v>
      </c>
      <c r="AH10" s="26">
        <f t="shared" si="19"/>
        <v>41</v>
      </c>
      <c r="AI10" s="26">
        <f t="shared" si="20"/>
        <v>57.5</v>
      </c>
      <c r="AJ10" s="26">
        <f t="shared" si="21"/>
        <v>41.5</v>
      </c>
      <c r="AK10" s="26">
        <f t="shared" si="22"/>
        <v>36</v>
      </c>
      <c r="AL10" s="26">
        <f t="shared" si="23"/>
        <v>69</v>
      </c>
      <c r="AM10" s="26">
        <f t="shared" si="24"/>
        <v>53</v>
      </c>
      <c r="AN10" s="26">
        <f t="shared" si="25"/>
        <v>25</v>
      </c>
    </row>
    <row r="11" spans="1:16380" x14ac:dyDescent="0.2">
      <c r="A11" s="663" t="str">
        <f t="shared" si="10"/>
        <v>W BR GU</v>
      </c>
      <c r="B11" s="4" t="str">
        <f t="shared" si="0"/>
        <v>blanc, noir-rouge, vert-bleu</v>
      </c>
      <c r="C11" s="89" t="str">
        <f t="shared" si="1"/>
        <v>servir l'ordre (et être parmi les puissants)</v>
      </c>
      <c r="D11" s="16" t="str">
        <f t="shared" si="2"/>
        <v>défendre la paix quel qu'en soit le prix (et être de ceux qui ont le pouvoir)</v>
      </c>
      <c r="E11" s="128" t="str">
        <f t="shared" si="3"/>
        <v>WB/u</v>
      </c>
      <c r="F11" s="29" t="str">
        <f t="shared" si="4"/>
        <v>être de ceux qui ont le pouvoir</v>
      </c>
      <c r="G11" s="122" t="str">
        <f t="shared" si="5"/>
        <v>WB.r</v>
      </c>
      <c r="H11" s="123" t="str">
        <f t="shared" si="6"/>
        <v>occuper une place de réel pouvoir</v>
      </c>
      <c r="I11" s="120" t="str">
        <f t="shared" si="7"/>
        <v>W.br</v>
      </c>
      <c r="J11" s="4" t="str">
        <f t="shared" si="8"/>
        <v>défendre la paix quel qu'en soit le prix</v>
      </c>
      <c r="K11" s="90" t="str">
        <f t="shared" si="11"/>
        <v>U,G</v>
      </c>
      <c r="L11" s="92" t="str">
        <f t="shared" si="12"/>
        <v>U,G,R</v>
      </c>
      <c r="M11" s="6" t="s">
        <v>0</v>
      </c>
      <c r="N11" s="8" t="s">
        <v>2</v>
      </c>
      <c r="O11" s="8" t="s">
        <v>4</v>
      </c>
      <c r="P11" s="8" t="s">
        <v>5</v>
      </c>
      <c r="Q11" s="8" t="s">
        <v>3</v>
      </c>
      <c r="R11" s="8">
        <v>1</v>
      </c>
      <c r="S11" s="8">
        <v>2</v>
      </c>
      <c r="T11" s="8">
        <v>2</v>
      </c>
      <c r="U11" s="211">
        <v>42984</v>
      </c>
      <c r="V11" s="248">
        <f t="shared" ca="1" si="9"/>
        <v>763</v>
      </c>
      <c r="W11" s="272" t="str">
        <f t="shared" si="13"/>
        <v>W BR GU</v>
      </c>
      <c r="X11" s="272" t="str">
        <f t="shared" si="14"/>
        <v>W.br</v>
      </c>
      <c r="Y11" s="272" t="str">
        <f t="shared" si="15"/>
        <v>WB/u</v>
      </c>
      <c r="Z11" s="11">
        <f>INDEX('poids profils xyz'!$H$15:$H$19,SEARCH(Z$1,$M11&amp;$N11&amp;$O11&amp;$P11&amp;$Q11))</f>
        <v>86</v>
      </c>
      <c r="AA11" s="11">
        <f>INDEX('poids profils xyz'!$H$15:$H$19,SEARCH(AA$1,$M11&amp;$N11&amp;$O11&amp;$P11&amp;$Q11))</f>
        <v>20</v>
      </c>
      <c r="AB11" s="11">
        <f>INDEX('poids profils xyz'!$H$15:$H$19,SEARCH(AB$1,$M11&amp;$N11&amp;$O11&amp;$P11&amp;$Q11))</f>
        <v>63</v>
      </c>
      <c r="AC11" s="11">
        <f>INDEX('poids profils xyz'!$H$15:$H$19,SEARCH(AC$1,$M11&amp;$N11&amp;$O11&amp;$P11&amp;$Q11))</f>
        <v>52</v>
      </c>
      <c r="AD11" s="252">
        <f>INDEX('poids profils xyz'!$H$15:$H$19,SEARCH(AD$1,$M11&amp;$N11&amp;$O11&amp;$P11&amp;$Q11))</f>
        <v>30</v>
      </c>
      <c r="AE11" s="26">
        <f t="shared" si="16"/>
        <v>53</v>
      </c>
      <c r="AF11" s="26">
        <f t="shared" si="17"/>
        <v>74.5</v>
      </c>
      <c r="AG11" s="26">
        <f t="shared" si="18"/>
        <v>41.5</v>
      </c>
      <c r="AH11" s="26">
        <f t="shared" si="19"/>
        <v>36</v>
      </c>
      <c r="AI11" s="26">
        <f t="shared" si="20"/>
        <v>57.5</v>
      </c>
      <c r="AJ11" s="26">
        <f t="shared" si="21"/>
        <v>46.5</v>
      </c>
      <c r="AK11" s="26">
        <f t="shared" si="22"/>
        <v>41</v>
      </c>
      <c r="AL11" s="26">
        <f t="shared" si="23"/>
        <v>69</v>
      </c>
      <c r="AM11" s="26">
        <f t="shared" si="24"/>
        <v>58</v>
      </c>
      <c r="AN11" s="26">
        <f t="shared" si="25"/>
        <v>25</v>
      </c>
    </row>
    <row r="12" spans="1:16380" x14ac:dyDescent="0.2">
      <c r="A12" s="663" t="str">
        <f t="shared" si="10"/>
        <v>W BG UR</v>
      </c>
      <c r="B12" s="4" t="str">
        <f t="shared" si="0"/>
        <v>blanc, noir-vert, bleu-rouge</v>
      </c>
      <c r="C12" s="89" t="str">
        <f t="shared" si="1"/>
        <v>être un rouage du monde (et gouverner le monde)</v>
      </c>
      <c r="D12" s="16" t="str">
        <f t="shared" si="2"/>
        <v>remplir son rôle dans la complexité du système (et être parmi les rares qui prennent les décisions)</v>
      </c>
      <c r="E12" s="128" t="str">
        <f t="shared" si="3"/>
        <v>WB/r</v>
      </c>
      <c r="F12" s="29" t="str">
        <f t="shared" si="4"/>
        <v>être parmi les rares qui prennent les décisions</v>
      </c>
      <c r="G12" s="122" t="str">
        <f t="shared" si="5"/>
        <v>WB.g</v>
      </c>
      <c r="H12" s="123" t="str">
        <f t="shared" si="6"/>
        <v>occuper une place d'exception</v>
      </c>
      <c r="I12" s="120" t="str">
        <f t="shared" si="7"/>
        <v>W.bg</v>
      </c>
      <c r="J12" s="4" t="str">
        <f t="shared" si="8"/>
        <v>remplir son rôle dans la complexité du système</v>
      </c>
      <c r="K12" s="90" t="str">
        <f t="shared" si="11"/>
        <v>R,U</v>
      </c>
      <c r="L12" s="92" t="str">
        <f t="shared" si="12"/>
        <v>R,U,G</v>
      </c>
      <c r="M12" s="6" t="s">
        <v>0</v>
      </c>
      <c r="N12" s="8" t="s">
        <v>2</v>
      </c>
      <c r="O12" s="8" t="s">
        <v>5</v>
      </c>
      <c r="P12" s="8" t="s">
        <v>3</v>
      </c>
      <c r="Q12" s="8" t="s">
        <v>4</v>
      </c>
      <c r="R12" s="8">
        <v>1</v>
      </c>
      <c r="S12" s="8">
        <v>2</v>
      </c>
      <c r="T12" s="8">
        <v>2</v>
      </c>
      <c r="U12" s="211">
        <v>42984</v>
      </c>
      <c r="V12" s="248">
        <f t="shared" ca="1" si="9"/>
        <v>763</v>
      </c>
      <c r="W12" s="272" t="str">
        <f t="shared" si="13"/>
        <v>W BG UR</v>
      </c>
      <c r="X12" s="272" t="str">
        <f t="shared" si="14"/>
        <v>W.bg</v>
      </c>
      <c r="Y12" s="272" t="str">
        <f t="shared" si="15"/>
        <v>WB/r</v>
      </c>
      <c r="Z12" s="11">
        <f>INDEX('poids profils xyz'!$H$15:$H$19,SEARCH(Z$1,$M12&amp;$N12&amp;$O12&amp;$P12&amp;$Q12))</f>
        <v>86</v>
      </c>
      <c r="AA12" s="11">
        <f>INDEX('poids profils xyz'!$H$15:$H$19,SEARCH(AA$1,$M12&amp;$N12&amp;$O12&amp;$P12&amp;$Q12))</f>
        <v>30</v>
      </c>
      <c r="AB12" s="11">
        <f>INDEX('poids profils xyz'!$H$15:$H$19,SEARCH(AB$1,$M12&amp;$N12&amp;$O12&amp;$P12&amp;$Q12))</f>
        <v>63</v>
      </c>
      <c r="AC12" s="11">
        <f>INDEX('poids profils xyz'!$H$15:$H$19,SEARCH(AC$1,$M12&amp;$N12&amp;$O12&amp;$P12&amp;$Q12))</f>
        <v>20</v>
      </c>
      <c r="AD12" s="252">
        <f>INDEX('poids profils xyz'!$H$15:$H$19,SEARCH(AD$1,$M12&amp;$N12&amp;$O12&amp;$P12&amp;$Q12))</f>
        <v>52</v>
      </c>
      <c r="AE12" s="26">
        <f t="shared" si="16"/>
        <v>58</v>
      </c>
      <c r="AF12" s="26">
        <f t="shared" si="17"/>
        <v>74.5</v>
      </c>
      <c r="AG12" s="26">
        <f t="shared" si="18"/>
        <v>46.5</v>
      </c>
      <c r="AH12" s="26">
        <f t="shared" si="19"/>
        <v>25</v>
      </c>
      <c r="AI12" s="26">
        <f t="shared" si="20"/>
        <v>41.5</v>
      </c>
      <c r="AJ12" s="26">
        <f t="shared" si="21"/>
        <v>57.5</v>
      </c>
      <c r="AK12" s="26">
        <f t="shared" si="22"/>
        <v>36</v>
      </c>
      <c r="AL12" s="26">
        <f t="shared" si="23"/>
        <v>53</v>
      </c>
      <c r="AM12" s="26">
        <f t="shared" si="24"/>
        <v>69</v>
      </c>
      <c r="AN12" s="26">
        <f t="shared" si="25"/>
        <v>41</v>
      </c>
    </row>
    <row r="13" spans="1:16380" s="145" customFormat="1" x14ac:dyDescent="0.2">
      <c r="A13" s="664" t="str">
        <f t="shared" si="10"/>
        <v>W BG RU</v>
      </c>
      <c r="B13" s="12" t="str">
        <f t="shared" si="0"/>
        <v>blanc, noir-vert, rouge-bleu</v>
      </c>
      <c r="C13" s="80" t="str">
        <f t="shared" si="1"/>
        <v>être un rouage du monde (et être parmi les puissants)</v>
      </c>
      <c r="D13" s="22" t="str">
        <f t="shared" si="2"/>
        <v>remplir son rôle dans la complexité du système (et être de ceux qui ont le pouvoir)</v>
      </c>
      <c r="E13" s="129" t="str">
        <f t="shared" si="3"/>
        <v>WB/u</v>
      </c>
      <c r="F13" s="30" t="str">
        <f t="shared" si="4"/>
        <v>être de ceux qui ont le pouvoir</v>
      </c>
      <c r="G13" s="124" t="str">
        <f t="shared" si="5"/>
        <v>WB.g</v>
      </c>
      <c r="H13" s="125" t="str">
        <f t="shared" si="6"/>
        <v>occuper une place d'exception</v>
      </c>
      <c r="I13" s="121" t="str">
        <f t="shared" si="7"/>
        <v>W.bg</v>
      </c>
      <c r="J13" s="12" t="str">
        <f t="shared" si="8"/>
        <v>remplir son rôle dans la complexité du système</v>
      </c>
      <c r="K13" s="91" t="str">
        <f t="shared" si="11"/>
        <v>U,R</v>
      </c>
      <c r="L13" s="93" t="str">
        <f t="shared" si="12"/>
        <v>U,R,G</v>
      </c>
      <c r="M13" s="21" t="s">
        <v>0</v>
      </c>
      <c r="N13" s="17" t="s">
        <v>2</v>
      </c>
      <c r="O13" s="17" t="s">
        <v>5</v>
      </c>
      <c r="P13" s="17" t="s">
        <v>4</v>
      </c>
      <c r="Q13" s="17" t="s">
        <v>3</v>
      </c>
      <c r="R13" s="17">
        <v>1</v>
      </c>
      <c r="S13" s="17">
        <v>2</v>
      </c>
      <c r="T13" s="17">
        <v>2</v>
      </c>
      <c r="U13" s="212">
        <v>42984</v>
      </c>
      <c r="V13" s="249">
        <f t="shared" ca="1" si="9"/>
        <v>763</v>
      </c>
      <c r="W13" s="273" t="str">
        <f t="shared" si="13"/>
        <v>W BG RU</v>
      </c>
      <c r="X13" s="273" t="str">
        <f t="shared" si="14"/>
        <v>W.bg</v>
      </c>
      <c r="Y13" s="273" t="str">
        <f t="shared" si="15"/>
        <v>WB/u</v>
      </c>
      <c r="Z13" s="253">
        <f>INDEX('poids profils xyz'!$H$15:$H$19,SEARCH(Z$1,$M13&amp;$N13&amp;$O13&amp;$P13&amp;$Q13))</f>
        <v>86</v>
      </c>
      <c r="AA13" s="253">
        <f>INDEX('poids profils xyz'!$H$15:$H$19,SEARCH(AA$1,$M13&amp;$N13&amp;$O13&amp;$P13&amp;$Q13))</f>
        <v>20</v>
      </c>
      <c r="AB13" s="253">
        <f>INDEX('poids profils xyz'!$H$15:$H$19,SEARCH(AB$1,$M13&amp;$N13&amp;$O13&amp;$P13&amp;$Q13))</f>
        <v>63</v>
      </c>
      <c r="AC13" s="253">
        <f>INDEX('poids profils xyz'!$H$15:$H$19,SEARCH(AC$1,$M13&amp;$N13&amp;$O13&amp;$P13&amp;$Q13))</f>
        <v>30</v>
      </c>
      <c r="AD13" s="254">
        <f>INDEX('poids profils xyz'!$H$15:$H$19,SEARCH(AD$1,$M13&amp;$N13&amp;$O13&amp;$P13&amp;$Q13))</f>
        <v>52</v>
      </c>
      <c r="AE13" s="263">
        <f t="shared" si="16"/>
        <v>53</v>
      </c>
      <c r="AF13" s="263">
        <f t="shared" si="17"/>
        <v>74.5</v>
      </c>
      <c r="AG13" s="263">
        <f t="shared" si="18"/>
        <v>41.5</v>
      </c>
      <c r="AH13" s="263">
        <f t="shared" si="19"/>
        <v>25</v>
      </c>
      <c r="AI13" s="263">
        <f t="shared" si="20"/>
        <v>46.5</v>
      </c>
      <c r="AJ13" s="263">
        <f t="shared" si="21"/>
        <v>57.5</v>
      </c>
      <c r="AK13" s="263">
        <f t="shared" si="22"/>
        <v>41</v>
      </c>
      <c r="AL13" s="263">
        <f t="shared" si="23"/>
        <v>58</v>
      </c>
      <c r="AM13" s="263">
        <f t="shared" si="24"/>
        <v>69</v>
      </c>
      <c r="AN13" s="263">
        <f t="shared" si="25"/>
        <v>36</v>
      </c>
    </row>
    <row r="14" spans="1:16380" x14ac:dyDescent="0.2">
      <c r="A14" s="663" t="str">
        <f t="shared" si="10"/>
        <v>W RU BG</v>
      </c>
      <c r="B14" s="4" t="str">
        <f t="shared" si="0"/>
        <v>blanc, rouge-bleu, noir-vert</v>
      </c>
      <c r="C14" s="89" t="str">
        <f t="shared" si="1"/>
        <v>être utile (et faire progresser le monde)</v>
      </c>
      <c r="D14" s="16" t="str">
        <f t="shared" si="2"/>
        <v>mettre son intelligence au service de la société (et servir la société avec fermeté)</v>
      </c>
      <c r="E14" s="128" t="str">
        <f t="shared" si="3"/>
        <v>RW/g</v>
      </c>
      <c r="F14" s="29" t="str">
        <f t="shared" si="4"/>
        <v>servir la société avec fermeté</v>
      </c>
      <c r="G14" s="122" t="str">
        <f t="shared" si="5"/>
        <v>RW.u</v>
      </c>
      <c r="H14" s="123" t="str">
        <f t="shared" si="6"/>
        <v>aider la société à cheminer</v>
      </c>
      <c r="I14" s="120" t="str">
        <f t="shared" si="7"/>
        <v>W.ur</v>
      </c>
      <c r="J14" s="4" t="str">
        <f t="shared" si="8"/>
        <v>mettre son intelligence au service de la société</v>
      </c>
      <c r="K14" s="90" t="str">
        <f t="shared" si="11"/>
        <v>G,B</v>
      </c>
      <c r="L14" s="92" t="str">
        <f t="shared" si="12"/>
        <v>G,B,U</v>
      </c>
      <c r="M14" s="6" t="s">
        <v>0</v>
      </c>
      <c r="N14" s="8" t="s">
        <v>4</v>
      </c>
      <c r="O14" s="8" t="s">
        <v>3</v>
      </c>
      <c r="P14" s="8" t="s">
        <v>2</v>
      </c>
      <c r="Q14" s="8" t="s">
        <v>5</v>
      </c>
      <c r="R14" s="8">
        <v>1</v>
      </c>
      <c r="S14" s="8">
        <v>2</v>
      </c>
      <c r="T14" s="8">
        <v>2</v>
      </c>
      <c r="U14" s="211">
        <v>42984</v>
      </c>
      <c r="V14" s="248">
        <f t="shared" ca="1" si="9"/>
        <v>763</v>
      </c>
      <c r="W14" s="272" t="str">
        <f t="shared" si="13"/>
        <v>W RU BG</v>
      </c>
      <c r="X14" s="272" t="str">
        <f t="shared" si="14"/>
        <v>W.ur</v>
      </c>
      <c r="Y14" s="272" t="str">
        <f t="shared" si="15"/>
        <v>RW/g</v>
      </c>
      <c r="Z14" s="11">
        <f>INDEX('poids profils xyz'!$H$15:$H$19,SEARCH(Z$1,$M14&amp;$N14&amp;$O14&amp;$P14&amp;$Q14))</f>
        <v>86</v>
      </c>
      <c r="AA14" s="11">
        <f>INDEX('poids profils xyz'!$H$15:$H$19,SEARCH(AA$1,$M14&amp;$N14&amp;$O14&amp;$P14&amp;$Q14))</f>
        <v>52</v>
      </c>
      <c r="AB14" s="11">
        <f>INDEX('poids profils xyz'!$H$15:$H$19,SEARCH(AB$1,$M14&amp;$N14&amp;$O14&amp;$P14&amp;$Q14))</f>
        <v>30</v>
      </c>
      <c r="AC14" s="11">
        <f>INDEX('poids profils xyz'!$H$15:$H$19,SEARCH(AC$1,$M14&amp;$N14&amp;$O14&amp;$P14&amp;$Q14))</f>
        <v>63</v>
      </c>
      <c r="AD14" s="252">
        <f>INDEX('poids profils xyz'!$H$15:$H$19,SEARCH(AD$1,$M14&amp;$N14&amp;$O14&amp;$P14&amp;$Q14))</f>
        <v>20</v>
      </c>
      <c r="AE14" s="26">
        <f t="shared" si="16"/>
        <v>69</v>
      </c>
      <c r="AF14" s="26">
        <f t="shared" si="17"/>
        <v>58</v>
      </c>
      <c r="AG14" s="26">
        <f t="shared" si="18"/>
        <v>41</v>
      </c>
      <c r="AH14" s="26">
        <f t="shared" si="19"/>
        <v>57.5</v>
      </c>
      <c r="AI14" s="26">
        <f t="shared" si="20"/>
        <v>46.5</v>
      </c>
      <c r="AJ14" s="26">
        <f t="shared" si="21"/>
        <v>25</v>
      </c>
      <c r="AK14" s="26">
        <f t="shared" si="22"/>
        <v>41.5</v>
      </c>
      <c r="AL14" s="26">
        <f t="shared" si="23"/>
        <v>74.5</v>
      </c>
      <c r="AM14" s="26">
        <f t="shared" si="24"/>
        <v>53</v>
      </c>
      <c r="AN14" s="26">
        <f t="shared" si="25"/>
        <v>36</v>
      </c>
    </row>
    <row r="15" spans="1:16380" x14ac:dyDescent="0.2">
      <c r="A15" s="663" t="str">
        <f t="shared" si="10"/>
        <v>W RU GB</v>
      </c>
      <c r="B15" s="4" t="str">
        <f t="shared" si="0"/>
        <v>blanc, rouge-bleu, vert-noir</v>
      </c>
      <c r="C15" s="89" t="str">
        <f t="shared" si="1"/>
        <v>être utile (et assister le monde)</v>
      </c>
      <c r="D15" s="16" t="str">
        <f t="shared" si="2"/>
        <v>mettre son intelligence au service de la société (et servir la société sans enjeu de pouvoir)</v>
      </c>
      <c r="E15" s="128" t="str">
        <f t="shared" si="3"/>
        <v>RW/b</v>
      </c>
      <c r="F15" s="29" t="str">
        <f t="shared" si="4"/>
        <v>servir la société sans enjeu de pouvoir</v>
      </c>
      <c r="G15" s="122" t="str">
        <f t="shared" si="5"/>
        <v>RW.u</v>
      </c>
      <c r="H15" s="123" t="str">
        <f t="shared" si="6"/>
        <v>aider la société à cheminer</v>
      </c>
      <c r="I15" s="120" t="str">
        <f t="shared" si="7"/>
        <v>W.ur</v>
      </c>
      <c r="J15" s="4" t="str">
        <f t="shared" si="8"/>
        <v>mettre son intelligence au service de la société</v>
      </c>
      <c r="K15" s="90" t="str">
        <f t="shared" si="11"/>
        <v>B,G</v>
      </c>
      <c r="L15" s="92" t="str">
        <f t="shared" si="12"/>
        <v>B,G,U</v>
      </c>
      <c r="M15" s="6" t="s">
        <v>0</v>
      </c>
      <c r="N15" s="8" t="s">
        <v>4</v>
      </c>
      <c r="O15" s="8" t="s">
        <v>3</v>
      </c>
      <c r="P15" s="8" t="s">
        <v>5</v>
      </c>
      <c r="Q15" s="8" t="s">
        <v>2</v>
      </c>
      <c r="R15" s="8">
        <v>1</v>
      </c>
      <c r="S15" s="8">
        <v>2</v>
      </c>
      <c r="T15" s="8">
        <v>2</v>
      </c>
      <c r="U15" s="211">
        <v>42984</v>
      </c>
      <c r="V15" s="248">
        <f t="shared" ca="1" si="9"/>
        <v>763</v>
      </c>
      <c r="W15" s="272" t="str">
        <f t="shared" si="13"/>
        <v>W RU GB</v>
      </c>
      <c r="X15" s="272" t="str">
        <f t="shared" si="14"/>
        <v>W.ur</v>
      </c>
      <c r="Y15" s="272" t="str">
        <f t="shared" si="15"/>
        <v>RW/b</v>
      </c>
      <c r="Z15" s="11">
        <f>INDEX('poids profils xyz'!$H$15:$H$19,SEARCH(Z$1,$M15&amp;$N15&amp;$O15&amp;$P15&amp;$Q15))</f>
        <v>86</v>
      </c>
      <c r="AA15" s="11">
        <f>INDEX('poids profils xyz'!$H$15:$H$19,SEARCH(AA$1,$M15&amp;$N15&amp;$O15&amp;$P15&amp;$Q15))</f>
        <v>52</v>
      </c>
      <c r="AB15" s="11">
        <f>INDEX('poids profils xyz'!$H$15:$H$19,SEARCH(AB$1,$M15&amp;$N15&amp;$O15&amp;$P15&amp;$Q15))</f>
        <v>20</v>
      </c>
      <c r="AC15" s="11">
        <f>INDEX('poids profils xyz'!$H$15:$H$19,SEARCH(AC$1,$M15&amp;$N15&amp;$O15&amp;$P15&amp;$Q15))</f>
        <v>63</v>
      </c>
      <c r="AD15" s="252">
        <f>INDEX('poids profils xyz'!$H$15:$H$19,SEARCH(AD$1,$M15&amp;$N15&amp;$O15&amp;$P15&amp;$Q15))</f>
        <v>30</v>
      </c>
      <c r="AE15" s="26">
        <f t="shared" si="16"/>
        <v>69</v>
      </c>
      <c r="AF15" s="26">
        <f t="shared" si="17"/>
        <v>53</v>
      </c>
      <c r="AG15" s="26">
        <f t="shared" si="18"/>
        <v>36</v>
      </c>
      <c r="AH15" s="26">
        <f t="shared" si="19"/>
        <v>57.5</v>
      </c>
      <c r="AI15" s="26">
        <f t="shared" si="20"/>
        <v>41.5</v>
      </c>
      <c r="AJ15" s="26">
        <f t="shared" si="21"/>
        <v>25</v>
      </c>
      <c r="AK15" s="26">
        <f t="shared" si="22"/>
        <v>46.5</v>
      </c>
      <c r="AL15" s="26">
        <f t="shared" si="23"/>
        <v>74.5</v>
      </c>
      <c r="AM15" s="26">
        <f t="shared" si="24"/>
        <v>58</v>
      </c>
      <c r="AN15" s="26">
        <f t="shared" si="25"/>
        <v>41</v>
      </c>
    </row>
    <row r="16" spans="1:16380" x14ac:dyDescent="0.2">
      <c r="A16" s="663" t="str">
        <f t="shared" si="10"/>
        <v>W RB UG</v>
      </c>
      <c r="B16" s="4" t="str">
        <f t="shared" si="0"/>
        <v>blanc, rouge-noir, bleu-vert</v>
      </c>
      <c r="C16" s="89" t="str">
        <f t="shared" si="1"/>
        <v>servir l'ordre (et faire progresser le monde)</v>
      </c>
      <c r="D16" s="16" t="str">
        <f t="shared" si="2"/>
        <v>défendre la paix quel qu'en soit le prix (et servir la société avec fermeté)</v>
      </c>
      <c r="E16" s="128" t="str">
        <f t="shared" si="3"/>
        <v>RW/g</v>
      </c>
      <c r="F16" s="29" t="str">
        <f t="shared" si="4"/>
        <v>servir la société avec fermeté</v>
      </c>
      <c r="G16" s="122" t="str">
        <f t="shared" si="5"/>
        <v>RW.b</v>
      </c>
      <c r="H16" s="123" t="str">
        <f t="shared" si="6"/>
        <v>aider la société -même à son insu-</v>
      </c>
      <c r="I16" s="120" t="str">
        <f t="shared" si="7"/>
        <v>W.br</v>
      </c>
      <c r="J16" s="4" t="str">
        <f t="shared" si="8"/>
        <v>défendre la paix quel qu'en soit le prix</v>
      </c>
      <c r="K16" s="90" t="str">
        <f t="shared" si="11"/>
        <v>G,U</v>
      </c>
      <c r="L16" s="92" t="str">
        <f t="shared" si="12"/>
        <v>G,U,B</v>
      </c>
      <c r="M16" s="6" t="s">
        <v>0</v>
      </c>
      <c r="N16" s="8" t="s">
        <v>4</v>
      </c>
      <c r="O16" s="8" t="s">
        <v>2</v>
      </c>
      <c r="P16" s="8" t="s">
        <v>3</v>
      </c>
      <c r="Q16" s="8" t="s">
        <v>5</v>
      </c>
      <c r="R16" s="8">
        <v>1</v>
      </c>
      <c r="S16" s="8">
        <v>2</v>
      </c>
      <c r="T16" s="8">
        <v>2</v>
      </c>
      <c r="U16" s="211">
        <v>42984</v>
      </c>
      <c r="V16" s="248">
        <f t="shared" ca="1" si="9"/>
        <v>763</v>
      </c>
      <c r="W16" s="272" t="str">
        <f t="shared" si="13"/>
        <v>W RB UG</v>
      </c>
      <c r="X16" s="272" t="str">
        <f t="shared" si="14"/>
        <v>W.br</v>
      </c>
      <c r="Y16" s="272" t="str">
        <f t="shared" si="15"/>
        <v>RW/g</v>
      </c>
      <c r="Z16" s="11">
        <f>INDEX('poids profils xyz'!$H$15:$H$19,SEARCH(Z$1,$M16&amp;$N16&amp;$O16&amp;$P16&amp;$Q16))</f>
        <v>86</v>
      </c>
      <c r="AA16" s="11">
        <f>INDEX('poids profils xyz'!$H$15:$H$19,SEARCH(AA$1,$M16&amp;$N16&amp;$O16&amp;$P16&amp;$Q16))</f>
        <v>30</v>
      </c>
      <c r="AB16" s="11">
        <f>INDEX('poids profils xyz'!$H$15:$H$19,SEARCH(AB$1,$M16&amp;$N16&amp;$O16&amp;$P16&amp;$Q16))</f>
        <v>52</v>
      </c>
      <c r="AC16" s="11">
        <f>INDEX('poids profils xyz'!$H$15:$H$19,SEARCH(AC$1,$M16&amp;$N16&amp;$O16&amp;$P16&amp;$Q16))</f>
        <v>63</v>
      </c>
      <c r="AD16" s="252">
        <f>INDEX('poids profils xyz'!$H$15:$H$19,SEARCH(AD$1,$M16&amp;$N16&amp;$O16&amp;$P16&amp;$Q16))</f>
        <v>20</v>
      </c>
      <c r="AE16" s="26">
        <f t="shared" si="16"/>
        <v>58</v>
      </c>
      <c r="AF16" s="26">
        <f t="shared" si="17"/>
        <v>69</v>
      </c>
      <c r="AG16" s="26">
        <f t="shared" si="18"/>
        <v>41</v>
      </c>
      <c r="AH16" s="26">
        <f t="shared" si="19"/>
        <v>46.5</v>
      </c>
      <c r="AI16" s="26">
        <f t="shared" si="20"/>
        <v>57.5</v>
      </c>
      <c r="AJ16" s="26">
        <f t="shared" si="21"/>
        <v>36</v>
      </c>
      <c r="AK16" s="26">
        <f t="shared" si="22"/>
        <v>41.5</v>
      </c>
      <c r="AL16" s="26">
        <f t="shared" si="23"/>
        <v>74.5</v>
      </c>
      <c r="AM16" s="26">
        <f t="shared" si="24"/>
        <v>53</v>
      </c>
      <c r="AN16" s="26">
        <f t="shared" si="25"/>
        <v>25</v>
      </c>
    </row>
    <row r="17" spans="1:40" x14ac:dyDescent="0.2">
      <c r="A17" s="663" t="str">
        <f t="shared" si="10"/>
        <v>W RB GU</v>
      </c>
      <c r="B17" s="4" t="str">
        <f t="shared" si="0"/>
        <v>blanc, rouge-noir, vert-bleu</v>
      </c>
      <c r="C17" s="89" t="str">
        <f t="shared" si="1"/>
        <v>servir l'ordre (et protéger le monde)</v>
      </c>
      <c r="D17" s="16" t="str">
        <f t="shared" si="2"/>
        <v>défendre la paix quel qu'en soit le prix (et prémunir la société de toute menace)</v>
      </c>
      <c r="E17" s="128" t="str">
        <f t="shared" si="3"/>
        <v>RW/u</v>
      </c>
      <c r="F17" s="29" t="str">
        <f t="shared" si="4"/>
        <v>prémunir la société de toute menace</v>
      </c>
      <c r="G17" s="122" t="str">
        <f t="shared" si="5"/>
        <v>RW.b</v>
      </c>
      <c r="H17" s="123" t="str">
        <f t="shared" si="6"/>
        <v>aider la société -même à son insu-</v>
      </c>
      <c r="I17" s="120" t="str">
        <f t="shared" si="7"/>
        <v>W.br</v>
      </c>
      <c r="J17" s="4" t="str">
        <f t="shared" si="8"/>
        <v>défendre la paix quel qu'en soit le prix</v>
      </c>
      <c r="K17" s="90" t="str">
        <f t="shared" si="11"/>
        <v>U,G</v>
      </c>
      <c r="L17" s="92" t="str">
        <f t="shared" si="12"/>
        <v>U,G,B</v>
      </c>
      <c r="M17" s="6" t="s">
        <v>0</v>
      </c>
      <c r="N17" s="8" t="s">
        <v>4</v>
      </c>
      <c r="O17" s="8" t="s">
        <v>2</v>
      </c>
      <c r="P17" s="8" t="s">
        <v>5</v>
      </c>
      <c r="Q17" s="8" t="s">
        <v>3</v>
      </c>
      <c r="R17" s="8">
        <v>1</v>
      </c>
      <c r="S17" s="8">
        <v>2</v>
      </c>
      <c r="T17" s="8">
        <v>2</v>
      </c>
      <c r="U17" s="211">
        <v>42984</v>
      </c>
      <c r="V17" s="248">
        <f t="shared" ca="1" si="9"/>
        <v>763</v>
      </c>
      <c r="W17" s="272" t="str">
        <f t="shared" si="13"/>
        <v>W RB GU</v>
      </c>
      <c r="X17" s="272" t="str">
        <f t="shared" si="14"/>
        <v>W.br</v>
      </c>
      <c r="Y17" s="272" t="str">
        <f t="shared" si="15"/>
        <v>RW/u</v>
      </c>
      <c r="Z17" s="11">
        <f>INDEX('poids profils xyz'!$H$15:$H$19,SEARCH(Z$1,$M17&amp;$N17&amp;$O17&amp;$P17&amp;$Q17))</f>
        <v>86</v>
      </c>
      <c r="AA17" s="11">
        <f>INDEX('poids profils xyz'!$H$15:$H$19,SEARCH(AA$1,$M17&amp;$N17&amp;$O17&amp;$P17&amp;$Q17))</f>
        <v>20</v>
      </c>
      <c r="AB17" s="11">
        <f>INDEX('poids profils xyz'!$H$15:$H$19,SEARCH(AB$1,$M17&amp;$N17&amp;$O17&amp;$P17&amp;$Q17))</f>
        <v>52</v>
      </c>
      <c r="AC17" s="11">
        <f>INDEX('poids profils xyz'!$H$15:$H$19,SEARCH(AC$1,$M17&amp;$N17&amp;$O17&amp;$P17&amp;$Q17))</f>
        <v>63</v>
      </c>
      <c r="AD17" s="252">
        <f>INDEX('poids profils xyz'!$H$15:$H$19,SEARCH(AD$1,$M17&amp;$N17&amp;$O17&amp;$P17&amp;$Q17))</f>
        <v>30</v>
      </c>
      <c r="AE17" s="26">
        <f t="shared" si="16"/>
        <v>53</v>
      </c>
      <c r="AF17" s="26">
        <f t="shared" si="17"/>
        <v>69</v>
      </c>
      <c r="AG17" s="26">
        <f t="shared" si="18"/>
        <v>36</v>
      </c>
      <c r="AH17" s="26">
        <f t="shared" si="19"/>
        <v>41.5</v>
      </c>
      <c r="AI17" s="26">
        <f t="shared" si="20"/>
        <v>57.5</v>
      </c>
      <c r="AJ17" s="26">
        <f t="shared" si="21"/>
        <v>41</v>
      </c>
      <c r="AK17" s="26">
        <f t="shared" si="22"/>
        <v>46.5</v>
      </c>
      <c r="AL17" s="26">
        <f t="shared" si="23"/>
        <v>74.5</v>
      </c>
      <c r="AM17" s="26">
        <f t="shared" si="24"/>
        <v>58</v>
      </c>
      <c r="AN17" s="26">
        <f t="shared" si="25"/>
        <v>25</v>
      </c>
    </row>
    <row r="18" spans="1:40" x14ac:dyDescent="0.2">
      <c r="A18" s="663" t="str">
        <f t="shared" si="10"/>
        <v>W RG UB</v>
      </c>
      <c r="B18" s="4" t="str">
        <f t="shared" si="0"/>
        <v>blanc, rouge-vert, bleu-noir</v>
      </c>
      <c r="C18" s="89" t="str">
        <f t="shared" si="1"/>
        <v>soutenir ce qui est (et assister le monde)</v>
      </c>
      <c r="D18" s="16" t="str">
        <f t="shared" si="2"/>
        <v>faire perdurer le système en place (et servir la société sans enjeu de pouvoir)</v>
      </c>
      <c r="E18" s="128" t="str">
        <f t="shared" si="3"/>
        <v>RW/b</v>
      </c>
      <c r="F18" s="29" t="str">
        <f t="shared" si="4"/>
        <v>servir la société sans enjeu de pouvoir</v>
      </c>
      <c r="G18" s="122" t="str">
        <f t="shared" si="5"/>
        <v>RW.g</v>
      </c>
      <c r="H18" s="123" t="str">
        <f t="shared" si="6"/>
        <v>agir pour le bien du monde</v>
      </c>
      <c r="I18" s="120" t="str">
        <f t="shared" si="7"/>
        <v>W.rg</v>
      </c>
      <c r="J18" s="4" t="str">
        <f t="shared" si="8"/>
        <v>faire perdurer le système en place</v>
      </c>
      <c r="K18" s="90" t="str">
        <f t="shared" si="11"/>
        <v>B,U</v>
      </c>
      <c r="L18" s="92" t="str">
        <f t="shared" si="12"/>
        <v>B,U,G</v>
      </c>
      <c r="M18" s="6" t="s">
        <v>0</v>
      </c>
      <c r="N18" s="8" t="s">
        <v>4</v>
      </c>
      <c r="O18" s="8" t="s">
        <v>5</v>
      </c>
      <c r="P18" s="8" t="s">
        <v>3</v>
      </c>
      <c r="Q18" s="8" t="s">
        <v>2</v>
      </c>
      <c r="R18" s="8">
        <v>1</v>
      </c>
      <c r="S18" s="8">
        <v>2</v>
      </c>
      <c r="T18" s="8">
        <v>2</v>
      </c>
      <c r="U18" s="211">
        <v>42984</v>
      </c>
      <c r="V18" s="248">
        <f t="shared" ca="1" si="9"/>
        <v>763</v>
      </c>
      <c r="W18" s="272" t="str">
        <f t="shared" si="13"/>
        <v>W RG UB</v>
      </c>
      <c r="X18" s="272" t="str">
        <f t="shared" si="14"/>
        <v>W.rg</v>
      </c>
      <c r="Y18" s="272" t="str">
        <f t="shared" si="15"/>
        <v>RW/b</v>
      </c>
      <c r="Z18" s="11">
        <f>INDEX('poids profils xyz'!$H$15:$H$19,SEARCH(Z$1,$M18&amp;$N18&amp;$O18&amp;$P18&amp;$Q18))</f>
        <v>86</v>
      </c>
      <c r="AA18" s="11">
        <f>INDEX('poids profils xyz'!$H$15:$H$19,SEARCH(AA$1,$M18&amp;$N18&amp;$O18&amp;$P18&amp;$Q18))</f>
        <v>30</v>
      </c>
      <c r="AB18" s="11">
        <f>INDEX('poids profils xyz'!$H$15:$H$19,SEARCH(AB$1,$M18&amp;$N18&amp;$O18&amp;$P18&amp;$Q18))</f>
        <v>20</v>
      </c>
      <c r="AC18" s="11">
        <f>INDEX('poids profils xyz'!$H$15:$H$19,SEARCH(AC$1,$M18&amp;$N18&amp;$O18&amp;$P18&amp;$Q18))</f>
        <v>63</v>
      </c>
      <c r="AD18" s="252">
        <f>INDEX('poids profils xyz'!$H$15:$H$19,SEARCH(AD$1,$M18&amp;$N18&amp;$O18&amp;$P18&amp;$Q18))</f>
        <v>52</v>
      </c>
      <c r="AE18" s="26">
        <f t="shared" si="16"/>
        <v>58</v>
      </c>
      <c r="AF18" s="26">
        <f t="shared" si="17"/>
        <v>53</v>
      </c>
      <c r="AG18" s="26">
        <f t="shared" si="18"/>
        <v>25</v>
      </c>
      <c r="AH18" s="26">
        <f t="shared" si="19"/>
        <v>46.5</v>
      </c>
      <c r="AI18" s="26">
        <f t="shared" si="20"/>
        <v>41.5</v>
      </c>
      <c r="AJ18" s="26">
        <f t="shared" si="21"/>
        <v>36</v>
      </c>
      <c r="AK18" s="26">
        <f t="shared" si="22"/>
        <v>57.5</v>
      </c>
      <c r="AL18" s="26">
        <f t="shared" si="23"/>
        <v>74.5</v>
      </c>
      <c r="AM18" s="26">
        <f t="shared" si="24"/>
        <v>69</v>
      </c>
      <c r="AN18" s="26">
        <f t="shared" si="25"/>
        <v>41</v>
      </c>
    </row>
    <row r="19" spans="1:40" s="145" customFormat="1" x14ac:dyDescent="0.2">
      <c r="A19" s="664" t="str">
        <f t="shared" si="10"/>
        <v>W RG BU</v>
      </c>
      <c r="B19" s="12" t="str">
        <f t="shared" si="0"/>
        <v>blanc, rouge-vert, noir-bleu</v>
      </c>
      <c r="C19" s="80" t="str">
        <f t="shared" si="1"/>
        <v>soutenir ce qui est (et protéger le monde)</v>
      </c>
      <c r="D19" s="22" t="str">
        <f t="shared" si="2"/>
        <v>faire perdurer le système en place (et prémunir la société de toute menace)</v>
      </c>
      <c r="E19" s="129" t="str">
        <f t="shared" si="3"/>
        <v>RW/u</v>
      </c>
      <c r="F19" s="30" t="str">
        <f t="shared" si="4"/>
        <v>prémunir la société de toute menace</v>
      </c>
      <c r="G19" s="124" t="str">
        <f t="shared" si="5"/>
        <v>RW.g</v>
      </c>
      <c r="H19" s="125" t="str">
        <f t="shared" si="6"/>
        <v>agir pour le bien du monde</v>
      </c>
      <c r="I19" s="121" t="str">
        <f t="shared" si="7"/>
        <v>W.rg</v>
      </c>
      <c r="J19" s="12" t="str">
        <f t="shared" si="8"/>
        <v>faire perdurer le système en place</v>
      </c>
      <c r="K19" s="91" t="str">
        <f t="shared" si="11"/>
        <v>U,B</v>
      </c>
      <c r="L19" s="93" t="str">
        <f t="shared" si="12"/>
        <v>U,B,G</v>
      </c>
      <c r="M19" s="21" t="s">
        <v>0</v>
      </c>
      <c r="N19" s="17" t="s">
        <v>4</v>
      </c>
      <c r="O19" s="17" t="s">
        <v>5</v>
      </c>
      <c r="P19" s="17" t="s">
        <v>2</v>
      </c>
      <c r="Q19" s="17" t="s">
        <v>3</v>
      </c>
      <c r="R19" s="17">
        <v>1</v>
      </c>
      <c r="S19" s="17">
        <v>2</v>
      </c>
      <c r="T19" s="17">
        <v>2</v>
      </c>
      <c r="U19" s="212">
        <v>42984</v>
      </c>
      <c r="V19" s="249">
        <f t="shared" ca="1" si="9"/>
        <v>763</v>
      </c>
      <c r="W19" s="273" t="str">
        <f t="shared" si="13"/>
        <v>W RG BU</v>
      </c>
      <c r="X19" s="273" t="str">
        <f t="shared" si="14"/>
        <v>W.rg</v>
      </c>
      <c r="Y19" s="273" t="str">
        <f t="shared" si="15"/>
        <v>RW/u</v>
      </c>
      <c r="Z19" s="253">
        <f>INDEX('poids profils xyz'!$H$15:$H$19,SEARCH(Z$1,$M19&amp;$N19&amp;$O19&amp;$P19&amp;$Q19))</f>
        <v>86</v>
      </c>
      <c r="AA19" s="253">
        <f>INDEX('poids profils xyz'!$H$15:$H$19,SEARCH(AA$1,$M19&amp;$N19&amp;$O19&amp;$P19&amp;$Q19))</f>
        <v>20</v>
      </c>
      <c r="AB19" s="253">
        <f>INDEX('poids profils xyz'!$H$15:$H$19,SEARCH(AB$1,$M19&amp;$N19&amp;$O19&amp;$P19&amp;$Q19))</f>
        <v>30</v>
      </c>
      <c r="AC19" s="253">
        <f>INDEX('poids profils xyz'!$H$15:$H$19,SEARCH(AC$1,$M19&amp;$N19&amp;$O19&amp;$P19&amp;$Q19))</f>
        <v>63</v>
      </c>
      <c r="AD19" s="254">
        <f>INDEX('poids profils xyz'!$H$15:$H$19,SEARCH(AD$1,$M19&amp;$N19&amp;$O19&amp;$P19&amp;$Q19))</f>
        <v>52</v>
      </c>
      <c r="AE19" s="263">
        <f t="shared" si="16"/>
        <v>53</v>
      </c>
      <c r="AF19" s="263">
        <f t="shared" si="17"/>
        <v>58</v>
      </c>
      <c r="AG19" s="263">
        <f t="shared" si="18"/>
        <v>25</v>
      </c>
      <c r="AH19" s="263">
        <f t="shared" si="19"/>
        <v>41.5</v>
      </c>
      <c r="AI19" s="263">
        <f t="shared" si="20"/>
        <v>46.5</v>
      </c>
      <c r="AJ19" s="263">
        <f t="shared" si="21"/>
        <v>41</v>
      </c>
      <c r="AK19" s="263">
        <f t="shared" si="22"/>
        <v>57.5</v>
      </c>
      <c r="AL19" s="263">
        <f t="shared" si="23"/>
        <v>74.5</v>
      </c>
      <c r="AM19" s="263">
        <f t="shared" si="24"/>
        <v>69</v>
      </c>
      <c r="AN19" s="263">
        <f t="shared" si="25"/>
        <v>36</v>
      </c>
    </row>
    <row r="20" spans="1:40" x14ac:dyDescent="0.2">
      <c r="A20" s="663" t="str">
        <f t="shared" si="10"/>
        <v>W GU BR</v>
      </c>
      <c r="B20" s="4" t="str">
        <f t="shared" si="0"/>
        <v>blanc, vert-bleu, noir-rouge</v>
      </c>
      <c r="C20" s="89" t="str">
        <f t="shared" si="1"/>
        <v>cultiver la paix -W- (et vivre en accord)</v>
      </c>
      <c r="D20" s="16" t="str">
        <f t="shared" si="2"/>
        <v>vivre dans un monde de tolérance (et être sain et probe)</v>
      </c>
      <c r="E20" s="128" t="str">
        <f t="shared" si="3"/>
        <v>GW/r</v>
      </c>
      <c r="F20" s="29" t="str">
        <f t="shared" si="4"/>
        <v>être sain et probe</v>
      </c>
      <c r="G20" s="122" t="str">
        <f t="shared" si="5"/>
        <v>GW.u</v>
      </c>
      <c r="H20" s="123" t="str">
        <f t="shared" si="6"/>
        <v>parfaire l'harmonie</v>
      </c>
      <c r="I20" s="120" t="str">
        <f t="shared" si="7"/>
        <v>W.gu</v>
      </c>
      <c r="J20" s="4" t="str">
        <f t="shared" si="8"/>
        <v>vivre dans un monde de tolérance</v>
      </c>
      <c r="K20" s="90" t="str">
        <f t="shared" si="11"/>
        <v>R,B</v>
      </c>
      <c r="L20" s="92" t="str">
        <f t="shared" si="12"/>
        <v>R,B,U</v>
      </c>
      <c r="M20" s="6" t="s">
        <v>0</v>
      </c>
      <c r="N20" s="8" t="s">
        <v>5</v>
      </c>
      <c r="O20" s="8" t="s">
        <v>3</v>
      </c>
      <c r="P20" s="8" t="s">
        <v>2</v>
      </c>
      <c r="Q20" s="8" t="s">
        <v>4</v>
      </c>
      <c r="R20" s="8">
        <v>1</v>
      </c>
      <c r="S20" s="8">
        <v>2</v>
      </c>
      <c r="T20" s="8">
        <v>2</v>
      </c>
      <c r="U20" s="211">
        <v>42984</v>
      </c>
      <c r="V20" s="248">
        <f t="shared" ca="1" si="9"/>
        <v>763</v>
      </c>
      <c r="W20" s="272" t="str">
        <f t="shared" si="13"/>
        <v>W GU BR</v>
      </c>
      <c r="X20" s="272" t="str">
        <f t="shared" si="14"/>
        <v>W.gu</v>
      </c>
      <c r="Y20" s="272" t="str">
        <f t="shared" si="15"/>
        <v>GW/r</v>
      </c>
      <c r="Z20" s="11">
        <f>INDEX('poids profils xyz'!$H$15:$H$19,SEARCH(Z$1,$M20&amp;$N20&amp;$O20&amp;$P20&amp;$Q20))</f>
        <v>86</v>
      </c>
      <c r="AA20" s="11">
        <f>INDEX('poids profils xyz'!$H$15:$H$19,SEARCH(AA$1,$M20&amp;$N20&amp;$O20&amp;$P20&amp;$Q20))</f>
        <v>52</v>
      </c>
      <c r="AB20" s="11">
        <f>INDEX('poids profils xyz'!$H$15:$H$19,SEARCH(AB$1,$M20&amp;$N20&amp;$O20&amp;$P20&amp;$Q20))</f>
        <v>30</v>
      </c>
      <c r="AC20" s="11">
        <f>INDEX('poids profils xyz'!$H$15:$H$19,SEARCH(AC$1,$M20&amp;$N20&amp;$O20&amp;$P20&amp;$Q20))</f>
        <v>20</v>
      </c>
      <c r="AD20" s="252">
        <f>INDEX('poids profils xyz'!$H$15:$H$19,SEARCH(AD$1,$M20&amp;$N20&amp;$O20&amp;$P20&amp;$Q20))</f>
        <v>63</v>
      </c>
      <c r="AE20" s="26">
        <f t="shared" si="16"/>
        <v>69</v>
      </c>
      <c r="AF20" s="26">
        <f t="shared" si="17"/>
        <v>58</v>
      </c>
      <c r="AG20" s="26">
        <f t="shared" si="18"/>
        <v>41</v>
      </c>
      <c r="AH20" s="26">
        <f t="shared" si="19"/>
        <v>36</v>
      </c>
      <c r="AI20" s="26">
        <f t="shared" si="20"/>
        <v>25</v>
      </c>
      <c r="AJ20" s="26">
        <f t="shared" si="21"/>
        <v>46.5</v>
      </c>
      <c r="AK20" s="26">
        <f t="shared" si="22"/>
        <v>41.5</v>
      </c>
      <c r="AL20" s="26">
        <f t="shared" si="23"/>
        <v>53</v>
      </c>
      <c r="AM20" s="26">
        <f t="shared" si="24"/>
        <v>74.5</v>
      </c>
      <c r="AN20" s="26">
        <f t="shared" si="25"/>
        <v>57.5</v>
      </c>
    </row>
    <row r="21" spans="1:40" x14ac:dyDescent="0.2">
      <c r="A21" s="663" t="str">
        <f t="shared" si="10"/>
        <v>W GU RB</v>
      </c>
      <c r="B21" s="4" t="str">
        <f t="shared" si="0"/>
        <v>blanc, vert-bleu, rouge-noir</v>
      </c>
      <c r="C21" s="89" t="str">
        <f t="shared" si="1"/>
        <v>cultiver la paix -W- (et vivre en harmonie -GW-)</v>
      </c>
      <c r="D21" s="16" t="str">
        <f t="shared" si="2"/>
        <v>vivre dans un monde de tolérance (et vivre dans la coopération et le partage)</v>
      </c>
      <c r="E21" s="128" t="str">
        <f t="shared" si="3"/>
        <v>GW/b</v>
      </c>
      <c r="F21" s="29" t="str">
        <f t="shared" si="4"/>
        <v>vivre dans la coopération et le partage</v>
      </c>
      <c r="G21" s="122" t="str">
        <f t="shared" si="5"/>
        <v>GW.u</v>
      </c>
      <c r="H21" s="123" t="str">
        <f t="shared" si="6"/>
        <v>parfaire l'harmonie</v>
      </c>
      <c r="I21" s="120" t="str">
        <f t="shared" si="7"/>
        <v>W.gu</v>
      </c>
      <c r="J21" s="4" t="str">
        <f t="shared" si="8"/>
        <v>vivre dans un monde de tolérance</v>
      </c>
      <c r="K21" s="90" t="str">
        <f t="shared" si="11"/>
        <v>B,R</v>
      </c>
      <c r="L21" s="92" t="str">
        <f t="shared" si="12"/>
        <v>B,R,U</v>
      </c>
      <c r="M21" s="6" t="s">
        <v>0</v>
      </c>
      <c r="N21" s="8" t="s">
        <v>5</v>
      </c>
      <c r="O21" s="8" t="s">
        <v>3</v>
      </c>
      <c r="P21" s="8" t="s">
        <v>4</v>
      </c>
      <c r="Q21" s="8" t="s">
        <v>2</v>
      </c>
      <c r="R21" s="8">
        <v>1</v>
      </c>
      <c r="S21" s="8">
        <v>2</v>
      </c>
      <c r="T21" s="8">
        <v>2</v>
      </c>
      <c r="U21" s="211">
        <v>42984</v>
      </c>
      <c r="V21" s="248">
        <f t="shared" ca="1" si="9"/>
        <v>763</v>
      </c>
      <c r="W21" s="272" t="str">
        <f t="shared" si="13"/>
        <v>W GU RB</v>
      </c>
      <c r="X21" s="272" t="str">
        <f t="shared" si="14"/>
        <v>W.gu</v>
      </c>
      <c r="Y21" s="272" t="str">
        <f t="shared" si="15"/>
        <v>GW/b</v>
      </c>
      <c r="Z21" s="11">
        <f>INDEX('poids profils xyz'!$H$15:$H$19,SEARCH(Z$1,$M21&amp;$N21&amp;$O21&amp;$P21&amp;$Q21))</f>
        <v>86</v>
      </c>
      <c r="AA21" s="11">
        <f>INDEX('poids profils xyz'!$H$15:$H$19,SEARCH(AA$1,$M21&amp;$N21&amp;$O21&amp;$P21&amp;$Q21))</f>
        <v>52</v>
      </c>
      <c r="AB21" s="11">
        <f>INDEX('poids profils xyz'!$H$15:$H$19,SEARCH(AB$1,$M21&amp;$N21&amp;$O21&amp;$P21&amp;$Q21))</f>
        <v>20</v>
      </c>
      <c r="AC21" s="11">
        <f>INDEX('poids profils xyz'!$H$15:$H$19,SEARCH(AC$1,$M21&amp;$N21&amp;$O21&amp;$P21&amp;$Q21))</f>
        <v>30</v>
      </c>
      <c r="AD21" s="252">
        <f>INDEX('poids profils xyz'!$H$15:$H$19,SEARCH(AD$1,$M21&amp;$N21&amp;$O21&amp;$P21&amp;$Q21))</f>
        <v>63</v>
      </c>
      <c r="AE21" s="26">
        <f t="shared" si="16"/>
        <v>69</v>
      </c>
      <c r="AF21" s="26">
        <f t="shared" si="17"/>
        <v>53</v>
      </c>
      <c r="AG21" s="26">
        <f t="shared" si="18"/>
        <v>36</v>
      </c>
      <c r="AH21" s="26">
        <f t="shared" si="19"/>
        <v>41</v>
      </c>
      <c r="AI21" s="26">
        <f t="shared" si="20"/>
        <v>25</v>
      </c>
      <c r="AJ21" s="26">
        <f t="shared" si="21"/>
        <v>41.5</v>
      </c>
      <c r="AK21" s="26">
        <f t="shared" si="22"/>
        <v>46.5</v>
      </c>
      <c r="AL21" s="26">
        <f t="shared" si="23"/>
        <v>58</v>
      </c>
      <c r="AM21" s="26">
        <f t="shared" si="24"/>
        <v>74.5</v>
      </c>
      <c r="AN21" s="26">
        <f t="shared" si="25"/>
        <v>57.5</v>
      </c>
    </row>
    <row r="22" spans="1:40" x14ac:dyDescent="0.2">
      <c r="A22" s="663" t="str">
        <f t="shared" si="10"/>
        <v>W GB UR</v>
      </c>
      <c r="B22" s="4" t="str">
        <f t="shared" si="0"/>
        <v>blanc, vert-noir, bleu-rouge</v>
      </c>
      <c r="C22" s="89" t="str">
        <f t="shared" si="1"/>
        <v>être un rouage du monde (et vivre en accord)</v>
      </c>
      <c r="D22" s="16" t="str">
        <f t="shared" si="2"/>
        <v>remplir son rôle dans la complexité du système (et être sain et probe)</v>
      </c>
      <c r="E22" s="128" t="str">
        <f t="shared" si="3"/>
        <v>GW/r</v>
      </c>
      <c r="F22" s="29" t="str">
        <f t="shared" si="4"/>
        <v>être sain et probe</v>
      </c>
      <c r="G22" s="122" t="str">
        <f t="shared" si="5"/>
        <v>GW.b</v>
      </c>
      <c r="H22" s="123" t="str">
        <f t="shared" si="6"/>
        <v>être accueilli</v>
      </c>
      <c r="I22" s="120" t="str">
        <f t="shared" si="7"/>
        <v>W.bg</v>
      </c>
      <c r="J22" s="4" t="str">
        <f t="shared" si="8"/>
        <v>remplir son rôle dans la complexité du système</v>
      </c>
      <c r="K22" s="90" t="str">
        <f t="shared" si="11"/>
        <v>R,U</v>
      </c>
      <c r="L22" s="92" t="str">
        <f t="shared" si="12"/>
        <v>R,U,B</v>
      </c>
      <c r="M22" s="6" t="s">
        <v>0</v>
      </c>
      <c r="N22" s="8" t="s">
        <v>5</v>
      </c>
      <c r="O22" s="8" t="s">
        <v>2</v>
      </c>
      <c r="P22" s="8" t="s">
        <v>3</v>
      </c>
      <c r="Q22" s="8" t="s">
        <v>4</v>
      </c>
      <c r="R22" s="8">
        <v>1</v>
      </c>
      <c r="S22" s="8">
        <v>2</v>
      </c>
      <c r="T22" s="8">
        <v>2</v>
      </c>
      <c r="U22" s="211">
        <v>42984</v>
      </c>
      <c r="V22" s="248">
        <f t="shared" ca="1" si="9"/>
        <v>763</v>
      </c>
      <c r="W22" s="272" t="str">
        <f t="shared" si="13"/>
        <v>W GB UR</v>
      </c>
      <c r="X22" s="272" t="str">
        <f t="shared" si="14"/>
        <v>W.bg</v>
      </c>
      <c r="Y22" s="272" t="str">
        <f t="shared" si="15"/>
        <v>GW/r</v>
      </c>
      <c r="Z22" s="11">
        <f>INDEX('poids profils xyz'!$H$15:$H$19,SEARCH(Z$1,$M22&amp;$N22&amp;$O22&amp;$P22&amp;$Q22))</f>
        <v>86</v>
      </c>
      <c r="AA22" s="11">
        <f>INDEX('poids profils xyz'!$H$15:$H$19,SEARCH(AA$1,$M22&amp;$N22&amp;$O22&amp;$P22&amp;$Q22))</f>
        <v>30</v>
      </c>
      <c r="AB22" s="11">
        <f>INDEX('poids profils xyz'!$H$15:$H$19,SEARCH(AB$1,$M22&amp;$N22&amp;$O22&amp;$P22&amp;$Q22))</f>
        <v>52</v>
      </c>
      <c r="AC22" s="11">
        <f>INDEX('poids profils xyz'!$H$15:$H$19,SEARCH(AC$1,$M22&amp;$N22&amp;$O22&amp;$P22&amp;$Q22))</f>
        <v>20</v>
      </c>
      <c r="AD22" s="252">
        <f>INDEX('poids profils xyz'!$H$15:$H$19,SEARCH(AD$1,$M22&amp;$N22&amp;$O22&amp;$P22&amp;$Q22))</f>
        <v>63</v>
      </c>
      <c r="AE22" s="26">
        <f t="shared" si="16"/>
        <v>58</v>
      </c>
      <c r="AF22" s="26">
        <f t="shared" si="17"/>
        <v>69</v>
      </c>
      <c r="AG22" s="26">
        <f t="shared" si="18"/>
        <v>41</v>
      </c>
      <c r="AH22" s="26">
        <f t="shared" si="19"/>
        <v>25</v>
      </c>
      <c r="AI22" s="26">
        <f t="shared" si="20"/>
        <v>36</v>
      </c>
      <c r="AJ22" s="26">
        <f t="shared" si="21"/>
        <v>57.5</v>
      </c>
      <c r="AK22" s="26">
        <f t="shared" si="22"/>
        <v>41.5</v>
      </c>
      <c r="AL22" s="26">
        <f t="shared" si="23"/>
        <v>53</v>
      </c>
      <c r="AM22" s="26">
        <f t="shared" si="24"/>
        <v>74.5</v>
      </c>
      <c r="AN22" s="26">
        <f t="shared" si="25"/>
        <v>46.5</v>
      </c>
    </row>
    <row r="23" spans="1:40" x14ac:dyDescent="0.2">
      <c r="A23" s="663" t="str">
        <f t="shared" si="10"/>
        <v>W GB RU</v>
      </c>
      <c r="B23" s="4" t="str">
        <f t="shared" si="0"/>
        <v>blanc, vert-noir, rouge-bleu</v>
      </c>
      <c r="C23" s="89" t="str">
        <f t="shared" si="1"/>
        <v>être un rouage du monde (et se fondre dans sa tribu)</v>
      </c>
      <c r="D23" s="16" t="str">
        <f t="shared" si="2"/>
        <v>remplir son rôle dans la complexité du système (et s'identifier à son groupe)</v>
      </c>
      <c r="E23" s="128" t="str">
        <f t="shared" si="3"/>
        <v>GW/u</v>
      </c>
      <c r="F23" s="29" t="str">
        <f t="shared" si="4"/>
        <v>s'identifier à son groupe</v>
      </c>
      <c r="G23" s="122" t="str">
        <f t="shared" si="5"/>
        <v>GW.b</v>
      </c>
      <c r="H23" s="123" t="str">
        <f t="shared" si="6"/>
        <v>être accueilli</v>
      </c>
      <c r="I23" s="120" t="str">
        <f t="shared" si="7"/>
        <v>W.bg</v>
      </c>
      <c r="J23" s="4" t="str">
        <f t="shared" si="8"/>
        <v>remplir son rôle dans la complexité du système</v>
      </c>
      <c r="K23" s="90" t="str">
        <f t="shared" si="11"/>
        <v>U,R</v>
      </c>
      <c r="L23" s="92" t="str">
        <f t="shared" si="12"/>
        <v>U,R,B</v>
      </c>
      <c r="M23" s="6" t="s">
        <v>0</v>
      </c>
      <c r="N23" s="8" t="s">
        <v>5</v>
      </c>
      <c r="O23" s="8" t="s">
        <v>2</v>
      </c>
      <c r="P23" s="8" t="s">
        <v>4</v>
      </c>
      <c r="Q23" s="8" t="s">
        <v>3</v>
      </c>
      <c r="R23" s="8">
        <v>1</v>
      </c>
      <c r="S23" s="8">
        <v>2</v>
      </c>
      <c r="T23" s="8">
        <v>2</v>
      </c>
      <c r="U23" s="211">
        <v>42984</v>
      </c>
      <c r="V23" s="248">
        <f t="shared" ca="1" si="9"/>
        <v>763</v>
      </c>
      <c r="W23" s="272" t="str">
        <f t="shared" si="13"/>
        <v>W GB RU</v>
      </c>
      <c r="X23" s="272" t="str">
        <f t="shared" si="14"/>
        <v>W.bg</v>
      </c>
      <c r="Y23" s="272" t="str">
        <f t="shared" si="15"/>
        <v>GW/u</v>
      </c>
      <c r="Z23" s="11">
        <f>INDEX('poids profils xyz'!$H$15:$H$19,SEARCH(Z$1,$M23&amp;$N23&amp;$O23&amp;$P23&amp;$Q23))</f>
        <v>86</v>
      </c>
      <c r="AA23" s="11">
        <f>INDEX('poids profils xyz'!$H$15:$H$19,SEARCH(AA$1,$M23&amp;$N23&amp;$O23&amp;$P23&amp;$Q23))</f>
        <v>20</v>
      </c>
      <c r="AB23" s="11">
        <f>INDEX('poids profils xyz'!$H$15:$H$19,SEARCH(AB$1,$M23&amp;$N23&amp;$O23&amp;$P23&amp;$Q23))</f>
        <v>52</v>
      </c>
      <c r="AC23" s="11">
        <f>INDEX('poids profils xyz'!$H$15:$H$19,SEARCH(AC$1,$M23&amp;$N23&amp;$O23&amp;$P23&amp;$Q23))</f>
        <v>30</v>
      </c>
      <c r="AD23" s="252">
        <f>INDEX('poids profils xyz'!$H$15:$H$19,SEARCH(AD$1,$M23&amp;$N23&amp;$O23&amp;$P23&amp;$Q23))</f>
        <v>63</v>
      </c>
      <c r="AE23" s="26">
        <f t="shared" si="16"/>
        <v>53</v>
      </c>
      <c r="AF23" s="26">
        <f t="shared" si="17"/>
        <v>69</v>
      </c>
      <c r="AG23" s="26">
        <f t="shared" si="18"/>
        <v>36</v>
      </c>
      <c r="AH23" s="26">
        <f t="shared" si="19"/>
        <v>25</v>
      </c>
      <c r="AI23" s="26">
        <f t="shared" si="20"/>
        <v>41</v>
      </c>
      <c r="AJ23" s="26">
        <f t="shared" si="21"/>
        <v>57.5</v>
      </c>
      <c r="AK23" s="26">
        <f t="shared" si="22"/>
        <v>46.5</v>
      </c>
      <c r="AL23" s="26">
        <f t="shared" si="23"/>
        <v>58</v>
      </c>
      <c r="AM23" s="26">
        <f t="shared" si="24"/>
        <v>74.5</v>
      </c>
      <c r="AN23" s="26">
        <f t="shared" si="25"/>
        <v>41.5</v>
      </c>
    </row>
    <row r="24" spans="1:40" x14ac:dyDescent="0.2">
      <c r="A24" s="663" t="str">
        <f t="shared" si="10"/>
        <v>W GR UB</v>
      </c>
      <c r="B24" s="4" t="str">
        <f t="shared" si="0"/>
        <v>blanc, vert-rouge, bleu-noir</v>
      </c>
      <c r="C24" s="89" t="str">
        <f t="shared" si="1"/>
        <v>soutenir ce qui est (et vivre en harmonie -GW-)</v>
      </c>
      <c r="D24" s="16" t="str">
        <f t="shared" si="2"/>
        <v>faire perdurer le système en place (et vivre dans la coopération et le partage)</v>
      </c>
      <c r="E24" s="128" t="str">
        <f t="shared" si="3"/>
        <v>GW/b</v>
      </c>
      <c r="F24" s="29" t="str">
        <f t="shared" si="4"/>
        <v>vivre dans la coopération et le partage</v>
      </c>
      <c r="G24" s="122" t="str">
        <f t="shared" si="5"/>
        <v>GW.r</v>
      </c>
      <c r="H24" s="123" t="str">
        <f t="shared" si="6"/>
        <v>adopter les comportements prescrits</v>
      </c>
      <c r="I24" s="120" t="str">
        <f t="shared" si="7"/>
        <v>W.rg</v>
      </c>
      <c r="J24" s="4" t="str">
        <f t="shared" si="8"/>
        <v>faire perdurer le système en place</v>
      </c>
      <c r="K24" s="90" t="str">
        <f t="shared" si="11"/>
        <v>B,U</v>
      </c>
      <c r="L24" s="92" t="str">
        <f t="shared" si="12"/>
        <v>B,U,R</v>
      </c>
      <c r="M24" s="6" t="s">
        <v>0</v>
      </c>
      <c r="N24" s="8" t="s">
        <v>5</v>
      </c>
      <c r="O24" s="8" t="s">
        <v>4</v>
      </c>
      <c r="P24" s="8" t="s">
        <v>3</v>
      </c>
      <c r="Q24" s="8" t="s">
        <v>2</v>
      </c>
      <c r="R24" s="8">
        <v>1</v>
      </c>
      <c r="S24" s="8">
        <v>2</v>
      </c>
      <c r="T24" s="8">
        <v>2</v>
      </c>
      <c r="U24" s="211">
        <v>42984</v>
      </c>
      <c r="V24" s="248">
        <f t="shared" ca="1" si="9"/>
        <v>763</v>
      </c>
      <c r="W24" s="272" t="str">
        <f t="shared" si="13"/>
        <v>W GR UB</v>
      </c>
      <c r="X24" s="272" t="str">
        <f t="shared" si="14"/>
        <v>W.rg</v>
      </c>
      <c r="Y24" s="272" t="str">
        <f t="shared" si="15"/>
        <v>GW/b</v>
      </c>
      <c r="Z24" s="11">
        <f>INDEX('poids profils xyz'!$H$15:$H$19,SEARCH(Z$1,$M24&amp;$N24&amp;$O24&amp;$P24&amp;$Q24))</f>
        <v>86</v>
      </c>
      <c r="AA24" s="11">
        <f>INDEX('poids profils xyz'!$H$15:$H$19,SEARCH(AA$1,$M24&amp;$N24&amp;$O24&amp;$P24&amp;$Q24))</f>
        <v>30</v>
      </c>
      <c r="AB24" s="11">
        <f>INDEX('poids profils xyz'!$H$15:$H$19,SEARCH(AB$1,$M24&amp;$N24&amp;$O24&amp;$P24&amp;$Q24))</f>
        <v>20</v>
      </c>
      <c r="AC24" s="11">
        <f>INDEX('poids profils xyz'!$H$15:$H$19,SEARCH(AC$1,$M24&amp;$N24&amp;$O24&amp;$P24&amp;$Q24))</f>
        <v>52</v>
      </c>
      <c r="AD24" s="252">
        <f>INDEX('poids profils xyz'!$H$15:$H$19,SEARCH(AD$1,$M24&amp;$N24&amp;$O24&amp;$P24&amp;$Q24))</f>
        <v>63</v>
      </c>
      <c r="AE24" s="26">
        <f t="shared" si="16"/>
        <v>58</v>
      </c>
      <c r="AF24" s="26">
        <f t="shared" si="17"/>
        <v>53</v>
      </c>
      <c r="AG24" s="26">
        <f t="shared" si="18"/>
        <v>25</v>
      </c>
      <c r="AH24" s="26">
        <f t="shared" si="19"/>
        <v>41</v>
      </c>
      <c r="AI24" s="26">
        <f t="shared" si="20"/>
        <v>36</v>
      </c>
      <c r="AJ24" s="26">
        <f t="shared" si="21"/>
        <v>41.5</v>
      </c>
      <c r="AK24" s="26">
        <f t="shared" si="22"/>
        <v>57.5</v>
      </c>
      <c r="AL24" s="26">
        <f t="shared" si="23"/>
        <v>69</v>
      </c>
      <c r="AM24" s="26">
        <f t="shared" si="24"/>
        <v>74.5</v>
      </c>
      <c r="AN24" s="26">
        <f t="shared" si="25"/>
        <v>46.5</v>
      </c>
    </row>
    <row r="25" spans="1:40" s="145" customFormat="1" x14ac:dyDescent="0.2">
      <c r="A25" s="664" t="str">
        <f t="shared" si="10"/>
        <v>W GR BU</v>
      </c>
      <c r="B25" s="12" t="str">
        <f t="shared" si="0"/>
        <v>blanc, vert-rouge, noir-bleu</v>
      </c>
      <c r="C25" s="80" t="str">
        <f t="shared" si="1"/>
        <v>soutenir ce qui est (et se fondre dans sa tribu)</v>
      </c>
      <c r="D25" s="22" t="str">
        <f t="shared" si="2"/>
        <v>faire perdurer le système en place (et s'identifier à son groupe)</v>
      </c>
      <c r="E25" s="129" t="str">
        <f t="shared" si="3"/>
        <v>GW/u</v>
      </c>
      <c r="F25" s="30" t="str">
        <f t="shared" si="4"/>
        <v>s'identifier à son groupe</v>
      </c>
      <c r="G25" s="124" t="str">
        <f t="shared" si="5"/>
        <v>GW.r</v>
      </c>
      <c r="H25" s="125" t="str">
        <f t="shared" si="6"/>
        <v>adopter les comportements prescrits</v>
      </c>
      <c r="I25" s="121" t="str">
        <f t="shared" si="7"/>
        <v>W.rg</v>
      </c>
      <c r="J25" s="12" t="str">
        <f t="shared" si="8"/>
        <v>faire perdurer le système en place</v>
      </c>
      <c r="K25" s="91" t="str">
        <f t="shared" si="11"/>
        <v>U,B</v>
      </c>
      <c r="L25" s="93" t="str">
        <f t="shared" si="12"/>
        <v>U,B,R</v>
      </c>
      <c r="M25" s="21" t="s">
        <v>0</v>
      </c>
      <c r="N25" s="17" t="s">
        <v>5</v>
      </c>
      <c r="O25" s="17" t="s">
        <v>4</v>
      </c>
      <c r="P25" s="17" t="s">
        <v>2</v>
      </c>
      <c r="Q25" s="17" t="s">
        <v>3</v>
      </c>
      <c r="R25" s="17">
        <v>1</v>
      </c>
      <c r="S25" s="17">
        <v>2</v>
      </c>
      <c r="T25" s="17">
        <v>2</v>
      </c>
      <c r="U25" s="212">
        <v>42984</v>
      </c>
      <c r="V25" s="249">
        <f t="shared" ca="1" si="9"/>
        <v>763</v>
      </c>
      <c r="W25" s="273" t="str">
        <f t="shared" si="13"/>
        <v>W GR BU</v>
      </c>
      <c r="X25" s="273" t="str">
        <f t="shared" si="14"/>
        <v>W.rg</v>
      </c>
      <c r="Y25" s="273" t="str">
        <f t="shared" si="15"/>
        <v>GW/u</v>
      </c>
      <c r="Z25" s="253">
        <f>INDEX('poids profils xyz'!$H$15:$H$19,SEARCH(Z$1,$M25&amp;$N25&amp;$O25&amp;$P25&amp;$Q25))</f>
        <v>86</v>
      </c>
      <c r="AA25" s="253">
        <f>INDEX('poids profils xyz'!$H$15:$H$19,SEARCH(AA$1,$M25&amp;$N25&amp;$O25&amp;$P25&amp;$Q25))</f>
        <v>20</v>
      </c>
      <c r="AB25" s="253">
        <f>INDEX('poids profils xyz'!$H$15:$H$19,SEARCH(AB$1,$M25&amp;$N25&amp;$O25&amp;$P25&amp;$Q25))</f>
        <v>30</v>
      </c>
      <c r="AC25" s="253">
        <f>INDEX('poids profils xyz'!$H$15:$H$19,SEARCH(AC$1,$M25&amp;$N25&amp;$O25&amp;$P25&amp;$Q25))</f>
        <v>52</v>
      </c>
      <c r="AD25" s="254">
        <f>INDEX('poids profils xyz'!$H$15:$H$19,SEARCH(AD$1,$M25&amp;$N25&amp;$O25&amp;$P25&amp;$Q25))</f>
        <v>63</v>
      </c>
      <c r="AE25" s="263">
        <f t="shared" si="16"/>
        <v>53</v>
      </c>
      <c r="AF25" s="263">
        <f t="shared" si="17"/>
        <v>58</v>
      </c>
      <c r="AG25" s="263">
        <f t="shared" si="18"/>
        <v>25</v>
      </c>
      <c r="AH25" s="263">
        <f t="shared" si="19"/>
        <v>36</v>
      </c>
      <c r="AI25" s="263">
        <f t="shared" si="20"/>
        <v>41</v>
      </c>
      <c r="AJ25" s="263">
        <f t="shared" si="21"/>
        <v>46.5</v>
      </c>
      <c r="AK25" s="263">
        <f t="shared" si="22"/>
        <v>57.5</v>
      </c>
      <c r="AL25" s="263">
        <f t="shared" si="23"/>
        <v>69</v>
      </c>
      <c r="AM25" s="263">
        <f t="shared" si="24"/>
        <v>74.5</v>
      </c>
      <c r="AN25" s="263">
        <f t="shared" si="25"/>
        <v>41.5</v>
      </c>
    </row>
    <row r="26" spans="1:40" x14ac:dyDescent="0.2">
      <c r="A26" s="665" t="str">
        <f t="shared" si="10"/>
        <v>U WB RG</v>
      </c>
      <c r="B26" s="4" t="str">
        <f t="shared" si="0"/>
        <v>bleu, blanc-noir, rouge-vert</v>
      </c>
      <c r="C26" s="89" t="str">
        <f t="shared" si="1"/>
        <v>être omniscient -U- (et apporter de l'ordre au monde)</v>
      </c>
      <c r="D26" s="16" t="str">
        <f t="shared" si="2"/>
        <v>savoir ce qu'il y a à savoir (et rendre l'organisation efficace)</v>
      </c>
      <c r="E26" s="128" t="str">
        <f t="shared" si="3"/>
        <v>WU/g</v>
      </c>
      <c r="F26" s="29" t="str">
        <f t="shared" si="4"/>
        <v>rendre l'organisation efficace</v>
      </c>
      <c r="G26" s="122" t="str">
        <f t="shared" si="5"/>
        <v>WU.b</v>
      </c>
      <c r="H26" s="123" t="str">
        <f t="shared" si="6"/>
        <v>garantir le bon ordre du monde</v>
      </c>
      <c r="I26" s="120" t="str">
        <f t="shared" si="7"/>
        <v>U.wb</v>
      </c>
      <c r="J26" s="4" t="str">
        <f t="shared" si="8"/>
        <v>savoir ce qu'il y a à savoir</v>
      </c>
      <c r="K26" s="90" t="str">
        <f t="shared" si="11"/>
        <v>G,R</v>
      </c>
      <c r="L26" s="92" t="str">
        <f t="shared" si="12"/>
        <v>G,R,B</v>
      </c>
      <c r="M26" s="6" t="s">
        <v>3</v>
      </c>
      <c r="N26" s="8" t="s">
        <v>0</v>
      </c>
      <c r="O26" s="8" t="s">
        <v>2</v>
      </c>
      <c r="P26" s="8" t="s">
        <v>4</v>
      </c>
      <c r="Q26" s="8" t="s">
        <v>5</v>
      </c>
      <c r="R26" s="8">
        <v>1</v>
      </c>
      <c r="S26" s="8">
        <v>2</v>
      </c>
      <c r="T26" s="8">
        <v>2</v>
      </c>
      <c r="U26" s="211">
        <v>42984</v>
      </c>
      <c r="V26" s="248">
        <f t="shared" ca="1" si="9"/>
        <v>763</v>
      </c>
      <c r="W26" s="272" t="str">
        <f t="shared" si="13"/>
        <v>U WB RG</v>
      </c>
      <c r="X26" s="272" t="str">
        <f t="shared" si="14"/>
        <v>U.wb</v>
      </c>
      <c r="Y26" s="272" t="str">
        <f t="shared" si="15"/>
        <v>WU/g</v>
      </c>
      <c r="Z26" s="11">
        <f>INDEX('poids profils xyz'!$H$15:$H$19,SEARCH(Z$1,$M26&amp;$N26&amp;$O26&amp;$P26&amp;$Q26))</f>
        <v>63</v>
      </c>
      <c r="AA26" s="11">
        <f>INDEX('poids profils xyz'!$H$15:$H$19,SEARCH(AA$1,$M26&amp;$N26&amp;$O26&amp;$P26&amp;$Q26))</f>
        <v>86</v>
      </c>
      <c r="AB26" s="11">
        <f>INDEX('poids profils xyz'!$H$15:$H$19,SEARCH(AB$1,$M26&amp;$N26&amp;$O26&amp;$P26&amp;$Q26))</f>
        <v>52</v>
      </c>
      <c r="AC26" s="11">
        <f>INDEX('poids profils xyz'!$H$15:$H$19,SEARCH(AC$1,$M26&amp;$N26&amp;$O26&amp;$P26&amp;$Q26))</f>
        <v>30</v>
      </c>
      <c r="AD26" s="252">
        <f>INDEX('poids profils xyz'!$H$15:$H$19,SEARCH(AD$1,$M26&amp;$N26&amp;$O26&amp;$P26&amp;$Q26))</f>
        <v>20</v>
      </c>
      <c r="AE26" s="26">
        <f t="shared" si="16"/>
        <v>74.5</v>
      </c>
      <c r="AF26" s="26">
        <f t="shared" si="17"/>
        <v>57.5</v>
      </c>
      <c r="AG26" s="26">
        <f t="shared" si="18"/>
        <v>69</v>
      </c>
      <c r="AH26" s="26">
        <f t="shared" si="19"/>
        <v>58</v>
      </c>
      <c r="AI26" s="26">
        <f t="shared" si="20"/>
        <v>41</v>
      </c>
      <c r="AJ26" s="26">
        <f t="shared" si="21"/>
        <v>36</v>
      </c>
      <c r="AK26" s="26">
        <f t="shared" si="22"/>
        <v>25</v>
      </c>
      <c r="AL26" s="26">
        <f t="shared" si="23"/>
        <v>46.5</v>
      </c>
      <c r="AM26" s="26">
        <f t="shared" si="24"/>
        <v>41.5</v>
      </c>
      <c r="AN26" s="26">
        <f t="shared" si="25"/>
        <v>53</v>
      </c>
    </row>
    <row r="27" spans="1:40" x14ac:dyDescent="0.2">
      <c r="A27" s="665" t="str">
        <f t="shared" si="10"/>
        <v>U WB GR</v>
      </c>
      <c r="B27" s="4" t="str">
        <f t="shared" si="0"/>
        <v>bleu, blanc-noir, vert-rouge</v>
      </c>
      <c r="C27" s="89" t="str">
        <f t="shared" si="1"/>
        <v>être omniscient -U- (et structurer le monde -WU-)</v>
      </c>
      <c r="D27" s="16" t="str">
        <f t="shared" si="2"/>
        <v>savoir ce qu'il y a à savoir (et travailler au bon ordre du monde)</v>
      </c>
      <c r="E27" s="128" t="str">
        <f t="shared" si="3"/>
        <v>WU/r</v>
      </c>
      <c r="F27" s="29" t="str">
        <f t="shared" si="4"/>
        <v>travailler au bon ordre du monde</v>
      </c>
      <c r="G27" s="122" t="str">
        <f t="shared" si="5"/>
        <v>WU.b</v>
      </c>
      <c r="H27" s="123" t="str">
        <f t="shared" si="6"/>
        <v>garantir le bon ordre du monde</v>
      </c>
      <c r="I27" s="120" t="str">
        <f t="shared" si="7"/>
        <v>U.wb</v>
      </c>
      <c r="J27" s="4" t="str">
        <f t="shared" si="8"/>
        <v>savoir ce qu'il y a à savoir</v>
      </c>
      <c r="K27" s="90" t="str">
        <f t="shared" si="11"/>
        <v>R,G</v>
      </c>
      <c r="L27" s="92" t="str">
        <f t="shared" si="12"/>
        <v>R,G,B</v>
      </c>
      <c r="M27" s="6" t="s">
        <v>3</v>
      </c>
      <c r="N27" s="8" t="s">
        <v>0</v>
      </c>
      <c r="O27" s="8" t="s">
        <v>2</v>
      </c>
      <c r="P27" s="8" t="s">
        <v>5</v>
      </c>
      <c r="Q27" s="8" t="s">
        <v>4</v>
      </c>
      <c r="R27" s="8">
        <v>1</v>
      </c>
      <c r="S27" s="8">
        <v>2</v>
      </c>
      <c r="T27" s="8">
        <v>2</v>
      </c>
      <c r="U27" s="211">
        <v>42984</v>
      </c>
      <c r="V27" s="248">
        <f t="shared" ca="1" si="9"/>
        <v>763</v>
      </c>
      <c r="W27" s="272" t="str">
        <f t="shared" si="13"/>
        <v>U WB GR</v>
      </c>
      <c r="X27" s="272" t="str">
        <f t="shared" si="14"/>
        <v>U.wb</v>
      </c>
      <c r="Y27" s="272" t="str">
        <f t="shared" si="15"/>
        <v>WU/r</v>
      </c>
      <c r="Z27" s="11">
        <f>INDEX('poids profils xyz'!$H$15:$H$19,SEARCH(Z$1,$M27&amp;$N27&amp;$O27&amp;$P27&amp;$Q27))</f>
        <v>63</v>
      </c>
      <c r="AA27" s="11">
        <f>INDEX('poids profils xyz'!$H$15:$H$19,SEARCH(AA$1,$M27&amp;$N27&amp;$O27&amp;$P27&amp;$Q27))</f>
        <v>86</v>
      </c>
      <c r="AB27" s="11">
        <f>INDEX('poids profils xyz'!$H$15:$H$19,SEARCH(AB$1,$M27&amp;$N27&amp;$O27&amp;$P27&amp;$Q27))</f>
        <v>52</v>
      </c>
      <c r="AC27" s="11">
        <f>INDEX('poids profils xyz'!$H$15:$H$19,SEARCH(AC$1,$M27&amp;$N27&amp;$O27&amp;$P27&amp;$Q27))</f>
        <v>20</v>
      </c>
      <c r="AD27" s="252">
        <f>INDEX('poids profils xyz'!$H$15:$H$19,SEARCH(AD$1,$M27&amp;$N27&amp;$O27&amp;$P27&amp;$Q27))</f>
        <v>30</v>
      </c>
      <c r="AE27" s="26">
        <f t="shared" si="16"/>
        <v>74.5</v>
      </c>
      <c r="AF27" s="26">
        <f t="shared" si="17"/>
        <v>57.5</v>
      </c>
      <c r="AG27" s="26">
        <f t="shared" si="18"/>
        <v>69</v>
      </c>
      <c r="AH27" s="26">
        <f t="shared" si="19"/>
        <v>53</v>
      </c>
      <c r="AI27" s="26">
        <f t="shared" si="20"/>
        <v>36</v>
      </c>
      <c r="AJ27" s="26">
        <f t="shared" si="21"/>
        <v>41</v>
      </c>
      <c r="AK27" s="26">
        <f t="shared" si="22"/>
        <v>25</v>
      </c>
      <c r="AL27" s="26">
        <f t="shared" si="23"/>
        <v>41.5</v>
      </c>
      <c r="AM27" s="26">
        <f t="shared" si="24"/>
        <v>46.5</v>
      </c>
      <c r="AN27" s="26">
        <f t="shared" si="25"/>
        <v>58</v>
      </c>
    </row>
    <row r="28" spans="1:40" x14ac:dyDescent="0.2">
      <c r="A28" s="665" t="str">
        <f t="shared" si="10"/>
        <v>U WR BG</v>
      </c>
      <c r="B28" s="4" t="str">
        <f t="shared" si="0"/>
        <v>bleu, blanc-rouge, noir-vert</v>
      </c>
      <c r="C28" s="89" t="str">
        <f t="shared" si="1"/>
        <v>œuvrer pour l'avenir (et apporter de l'ordre au monde)</v>
      </c>
      <c r="D28" s="16" t="str">
        <f t="shared" si="2"/>
        <v>améliorer les processus sans cesse (et rendre l'organisation efficace)</v>
      </c>
      <c r="E28" s="128" t="str">
        <f t="shared" si="3"/>
        <v>WU/g</v>
      </c>
      <c r="F28" s="29" t="str">
        <f t="shared" si="4"/>
        <v>rendre l'organisation efficace</v>
      </c>
      <c r="G28" s="122" t="str">
        <f t="shared" si="5"/>
        <v>WU.r</v>
      </c>
      <c r="H28" s="123" t="str">
        <f t="shared" si="6"/>
        <v>proposer les bons schémas d'organisation</v>
      </c>
      <c r="I28" s="120" t="str">
        <f t="shared" si="7"/>
        <v>U.rw</v>
      </c>
      <c r="J28" s="4" t="str">
        <f t="shared" si="8"/>
        <v>améliorer les processus sans cesse</v>
      </c>
      <c r="K28" s="90" t="str">
        <f t="shared" si="11"/>
        <v>G,B</v>
      </c>
      <c r="L28" s="92" t="str">
        <f t="shared" si="12"/>
        <v>G,B,R</v>
      </c>
      <c r="M28" s="6" t="s">
        <v>3</v>
      </c>
      <c r="N28" s="8" t="s">
        <v>0</v>
      </c>
      <c r="O28" s="8" t="s">
        <v>4</v>
      </c>
      <c r="P28" s="8" t="s">
        <v>2</v>
      </c>
      <c r="Q28" s="8" t="s">
        <v>5</v>
      </c>
      <c r="R28" s="8">
        <v>1</v>
      </c>
      <c r="S28" s="8">
        <v>2</v>
      </c>
      <c r="T28" s="8">
        <v>2</v>
      </c>
      <c r="U28" s="211">
        <v>42984</v>
      </c>
      <c r="V28" s="248">
        <f t="shared" ca="1" si="9"/>
        <v>763</v>
      </c>
      <c r="W28" s="272" t="str">
        <f t="shared" si="13"/>
        <v>U WR BG</v>
      </c>
      <c r="X28" s="272" t="str">
        <f t="shared" si="14"/>
        <v>U.rw</v>
      </c>
      <c r="Y28" s="272" t="str">
        <f t="shared" si="15"/>
        <v>WU/g</v>
      </c>
      <c r="Z28" s="11">
        <f>INDEX('poids profils xyz'!$H$15:$H$19,SEARCH(Z$1,$M28&amp;$N28&amp;$O28&amp;$P28&amp;$Q28))</f>
        <v>63</v>
      </c>
      <c r="AA28" s="11">
        <f>INDEX('poids profils xyz'!$H$15:$H$19,SEARCH(AA$1,$M28&amp;$N28&amp;$O28&amp;$P28&amp;$Q28))</f>
        <v>86</v>
      </c>
      <c r="AB28" s="11">
        <f>INDEX('poids profils xyz'!$H$15:$H$19,SEARCH(AB$1,$M28&amp;$N28&amp;$O28&amp;$P28&amp;$Q28))</f>
        <v>30</v>
      </c>
      <c r="AC28" s="11">
        <f>INDEX('poids profils xyz'!$H$15:$H$19,SEARCH(AC$1,$M28&amp;$N28&amp;$O28&amp;$P28&amp;$Q28))</f>
        <v>52</v>
      </c>
      <c r="AD28" s="252">
        <f>INDEX('poids profils xyz'!$H$15:$H$19,SEARCH(AD$1,$M28&amp;$N28&amp;$O28&amp;$P28&amp;$Q28))</f>
        <v>20</v>
      </c>
      <c r="AE28" s="26">
        <f t="shared" si="16"/>
        <v>74.5</v>
      </c>
      <c r="AF28" s="26">
        <f t="shared" si="17"/>
        <v>46.5</v>
      </c>
      <c r="AG28" s="26">
        <f t="shared" si="18"/>
        <v>58</v>
      </c>
      <c r="AH28" s="26">
        <f t="shared" si="19"/>
        <v>69</v>
      </c>
      <c r="AI28" s="26">
        <f t="shared" si="20"/>
        <v>41</v>
      </c>
      <c r="AJ28" s="26">
        <f t="shared" si="21"/>
        <v>25</v>
      </c>
      <c r="AK28" s="26">
        <f t="shared" si="22"/>
        <v>36</v>
      </c>
      <c r="AL28" s="26">
        <f t="shared" si="23"/>
        <v>57.5</v>
      </c>
      <c r="AM28" s="26">
        <f t="shared" si="24"/>
        <v>41.5</v>
      </c>
      <c r="AN28" s="26">
        <f t="shared" si="25"/>
        <v>53</v>
      </c>
    </row>
    <row r="29" spans="1:40" x14ac:dyDescent="0.2">
      <c r="A29" s="665" t="str">
        <f t="shared" si="10"/>
        <v>U WR GB</v>
      </c>
      <c r="B29" s="4" t="str">
        <f t="shared" si="0"/>
        <v>bleu, blanc-rouge, vert-noir</v>
      </c>
      <c r="C29" s="89" t="str">
        <f t="shared" si="1"/>
        <v>œuvrer pour l'avenir (et être utile au monde)</v>
      </c>
      <c r="D29" s="16" t="str">
        <f t="shared" si="2"/>
        <v>améliorer les processus sans cesse (et être efficace dans le respect du système)</v>
      </c>
      <c r="E29" s="128" t="str">
        <f t="shared" si="3"/>
        <v>WU/b</v>
      </c>
      <c r="F29" s="29" t="str">
        <f t="shared" si="4"/>
        <v>être efficace dans le respect du système</v>
      </c>
      <c r="G29" s="122" t="str">
        <f t="shared" si="5"/>
        <v>WU.r</v>
      </c>
      <c r="H29" s="123" t="str">
        <f t="shared" si="6"/>
        <v>proposer les bons schémas d'organisation</v>
      </c>
      <c r="I29" s="120" t="str">
        <f t="shared" si="7"/>
        <v>U.rw</v>
      </c>
      <c r="J29" s="4" t="str">
        <f t="shared" si="8"/>
        <v>améliorer les processus sans cesse</v>
      </c>
      <c r="K29" s="90" t="str">
        <f t="shared" si="11"/>
        <v>B,G</v>
      </c>
      <c r="L29" s="92" t="str">
        <f t="shared" si="12"/>
        <v>B,G,R</v>
      </c>
      <c r="M29" s="8" t="s">
        <v>3</v>
      </c>
      <c r="N29" s="8" t="s">
        <v>0</v>
      </c>
      <c r="O29" s="8" t="s">
        <v>4</v>
      </c>
      <c r="P29" s="8" t="s">
        <v>5</v>
      </c>
      <c r="Q29" s="8" t="s">
        <v>2</v>
      </c>
      <c r="R29" s="8">
        <v>1</v>
      </c>
      <c r="S29" s="8">
        <v>2</v>
      </c>
      <c r="T29" s="8">
        <v>2</v>
      </c>
      <c r="U29" s="211">
        <v>42984</v>
      </c>
      <c r="V29" s="248">
        <f t="shared" ca="1" si="9"/>
        <v>763</v>
      </c>
      <c r="W29" s="272" t="str">
        <f t="shared" si="13"/>
        <v>U WR GB</v>
      </c>
      <c r="X29" s="272" t="str">
        <f t="shared" si="14"/>
        <v>U.rw</v>
      </c>
      <c r="Y29" s="272" t="str">
        <f t="shared" si="15"/>
        <v>WU/b</v>
      </c>
      <c r="Z29" s="11">
        <f>INDEX('poids profils xyz'!$H$15:$H$19,SEARCH(Z$1,$M29&amp;$N29&amp;$O29&amp;$P29&amp;$Q29))</f>
        <v>63</v>
      </c>
      <c r="AA29" s="11">
        <f>INDEX('poids profils xyz'!$H$15:$H$19,SEARCH(AA$1,$M29&amp;$N29&amp;$O29&amp;$P29&amp;$Q29))</f>
        <v>86</v>
      </c>
      <c r="AB29" s="11">
        <f>INDEX('poids profils xyz'!$H$15:$H$19,SEARCH(AB$1,$M29&amp;$N29&amp;$O29&amp;$P29&amp;$Q29))</f>
        <v>20</v>
      </c>
      <c r="AC29" s="11">
        <f>INDEX('poids profils xyz'!$H$15:$H$19,SEARCH(AC$1,$M29&amp;$N29&amp;$O29&amp;$P29&amp;$Q29))</f>
        <v>52</v>
      </c>
      <c r="AD29" s="252">
        <f>INDEX('poids profils xyz'!$H$15:$H$19,SEARCH(AD$1,$M29&amp;$N29&amp;$O29&amp;$P29&amp;$Q29))</f>
        <v>30</v>
      </c>
      <c r="AE29" s="26">
        <f t="shared" si="16"/>
        <v>74.5</v>
      </c>
      <c r="AF29" s="26">
        <f t="shared" si="17"/>
        <v>41.5</v>
      </c>
      <c r="AG29" s="26">
        <f t="shared" si="18"/>
        <v>53</v>
      </c>
      <c r="AH29" s="26">
        <f t="shared" si="19"/>
        <v>69</v>
      </c>
      <c r="AI29" s="26">
        <f t="shared" si="20"/>
        <v>36</v>
      </c>
      <c r="AJ29" s="26">
        <f t="shared" si="21"/>
        <v>25</v>
      </c>
      <c r="AK29" s="26">
        <f t="shared" si="22"/>
        <v>41</v>
      </c>
      <c r="AL29" s="26">
        <f t="shared" si="23"/>
        <v>57.5</v>
      </c>
      <c r="AM29" s="26">
        <f t="shared" si="24"/>
        <v>46.5</v>
      </c>
      <c r="AN29" s="26">
        <f t="shared" si="25"/>
        <v>58</v>
      </c>
    </row>
    <row r="30" spans="1:40" x14ac:dyDescent="0.2">
      <c r="A30" s="665" t="str">
        <f t="shared" si="10"/>
        <v>U WG BR</v>
      </c>
      <c r="B30" s="4" t="str">
        <f t="shared" si="0"/>
        <v>bleu, blanc-vert, noir-rouge</v>
      </c>
      <c r="C30" s="89" t="str">
        <f t="shared" si="1"/>
        <v>organiser le savoir (et structurer le monde -WU-)</v>
      </c>
      <c r="D30" s="16" t="str">
        <f t="shared" si="2"/>
        <v>rendre le savoir accessible (et travailler au bon ordre du monde)</v>
      </c>
      <c r="E30" s="128" t="str">
        <f t="shared" si="3"/>
        <v>WU/r</v>
      </c>
      <c r="F30" s="29" t="str">
        <f t="shared" si="4"/>
        <v>travailler au bon ordre du monde</v>
      </c>
      <c r="G30" s="122" t="str">
        <f t="shared" si="5"/>
        <v>WU.g</v>
      </c>
      <c r="H30" s="123" t="str">
        <f t="shared" si="6"/>
        <v>rendre le monde agréable aux yeux de tous</v>
      </c>
      <c r="I30" s="120" t="str">
        <f t="shared" si="7"/>
        <v>U.gw</v>
      </c>
      <c r="J30" s="4" t="str">
        <f t="shared" si="8"/>
        <v>rendre le savoir accessible</v>
      </c>
      <c r="K30" s="90" t="str">
        <f t="shared" si="11"/>
        <v>R,B</v>
      </c>
      <c r="L30" s="92" t="str">
        <f t="shared" si="12"/>
        <v>R,B,G</v>
      </c>
      <c r="M30" s="8" t="s">
        <v>3</v>
      </c>
      <c r="N30" s="8" t="s">
        <v>0</v>
      </c>
      <c r="O30" s="8" t="s">
        <v>5</v>
      </c>
      <c r="P30" s="8" t="s">
        <v>2</v>
      </c>
      <c r="Q30" s="8" t="s">
        <v>4</v>
      </c>
      <c r="R30" s="8">
        <v>1</v>
      </c>
      <c r="S30" s="8">
        <v>2</v>
      </c>
      <c r="T30" s="8">
        <v>2</v>
      </c>
      <c r="U30" s="211">
        <v>42984</v>
      </c>
      <c r="V30" s="248">
        <f t="shared" ca="1" si="9"/>
        <v>763</v>
      </c>
      <c r="W30" s="272" t="str">
        <f t="shared" si="13"/>
        <v>U WG BR</v>
      </c>
      <c r="X30" s="272" t="str">
        <f t="shared" si="14"/>
        <v>U.gw</v>
      </c>
      <c r="Y30" s="272" t="str">
        <f t="shared" si="15"/>
        <v>WU/r</v>
      </c>
      <c r="Z30" s="11">
        <f>INDEX('poids profils xyz'!$H$15:$H$19,SEARCH(Z$1,$M30&amp;$N30&amp;$O30&amp;$P30&amp;$Q30))</f>
        <v>63</v>
      </c>
      <c r="AA30" s="11">
        <f>INDEX('poids profils xyz'!$H$15:$H$19,SEARCH(AA$1,$M30&amp;$N30&amp;$O30&amp;$P30&amp;$Q30))</f>
        <v>86</v>
      </c>
      <c r="AB30" s="11">
        <f>INDEX('poids profils xyz'!$H$15:$H$19,SEARCH(AB$1,$M30&amp;$N30&amp;$O30&amp;$P30&amp;$Q30))</f>
        <v>30</v>
      </c>
      <c r="AC30" s="11">
        <f>INDEX('poids profils xyz'!$H$15:$H$19,SEARCH(AC$1,$M30&amp;$N30&amp;$O30&amp;$P30&amp;$Q30))</f>
        <v>20</v>
      </c>
      <c r="AD30" s="252">
        <f>INDEX('poids profils xyz'!$H$15:$H$19,SEARCH(AD$1,$M30&amp;$N30&amp;$O30&amp;$P30&amp;$Q30))</f>
        <v>52</v>
      </c>
      <c r="AE30" s="26">
        <f t="shared" si="16"/>
        <v>74.5</v>
      </c>
      <c r="AF30" s="26">
        <f t="shared" si="17"/>
        <v>46.5</v>
      </c>
      <c r="AG30" s="26">
        <f t="shared" si="18"/>
        <v>58</v>
      </c>
      <c r="AH30" s="26">
        <f t="shared" si="19"/>
        <v>53</v>
      </c>
      <c r="AI30" s="26">
        <f t="shared" si="20"/>
        <v>25</v>
      </c>
      <c r="AJ30" s="26">
        <f t="shared" si="21"/>
        <v>41</v>
      </c>
      <c r="AK30" s="26">
        <f t="shared" si="22"/>
        <v>36</v>
      </c>
      <c r="AL30" s="26">
        <f t="shared" si="23"/>
        <v>41.5</v>
      </c>
      <c r="AM30" s="26">
        <f t="shared" si="24"/>
        <v>57.5</v>
      </c>
      <c r="AN30" s="26">
        <f t="shared" si="25"/>
        <v>69</v>
      </c>
    </row>
    <row r="31" spans="1:40" s="145" customFormat="1" x14ac:dyDescent="0.2">
      <c r="A31" s="666" t="str">
        <f t="shared" si="10"/>
        <v>U WG RB</v>
      </c>
      <c r="B31" s="12" t="str">
        <f t="shared" si="0"/>
        <v>bleu, blanc-vert, rouge-noir</v>
      </c>
      <c r="C31" s="80" t="str">
        <f t="shared" si="1"/>
        <v>organiser le savoir (et être utile au monde)</v>
      </c>
      <c r="D31" s="22" t="str">
        <f t="shared" si="2"/>
        <v>rendre le savoir accessible (et être efficace dans le respect du système)</v>
      </c>
      <c r="E31" s="129" t="str">
        <f t="shared" si="3"/>
        <v>WU/b</v>
      </c>
      <c r="F31" s="30" t="str">
        <f t="shared" si="4"/>
        <v>être efficace dans le respect du système</v>
      </c>
      <c r="G31" s="124" t="str">
        <f t="shared" si="5"/>
        <v>WU.g</v>
      </c>
      <c r="H31" s="125" t="str">
        <f t="shared" si="6"/>
        <v>rendre le monde agréable aux yeux de tous</v>
      </c>
      <c r="I31" s="121" t="str">
        <f t="shared" si="7"/>
        <v>U.gw</v>
      </c>
      <c r="J31" s="12" t="str">
        <f t="shared" si="8"/>
        <v>rendre le savoir accessible</v>
      </c>
      <c r="K31" s="91" t="str">
        <f t="shared" si="11"/>
        <v>B,R</v>
      </c>
      <c r="L31" s="93" t="str">
        <f t="shared" si="12"/>
        <v>B,R,G</v>
      </c>
      <c r="M31" s="17" t="s">
        <v>3</v>
      </c>
      <c r="N31" s="17" t="s">
        <v>0</v>
      </c>
      <c r="O31" s="17" t="s">
        <v>5</v>
      </c>
      <c r="P31" s="17" t="s">
        <v>4</v>
      </c>
      <c r="Q31" s="17" t="s">
        <v>2</v>
      </c>
      <c r="R31" s="17">
        <v>1</v>
      </c>
      <c r="S31" s="17">
        <v>2</v>
      </c>
      <c r="T31" s="17">
        <v>2</v>
      </c>
      <c r="U31" s="212">
        <v>42984</v>
      </c>
      <c r="V31" s="249">
        <f t="shared" ca="1" si="9"/>
        <v>763</v>
      </c>
      <c r="W31" s="273" t="str">
        <f t="shared" si="13"/>
        <v>U WG RB</v>
      </c>
      <c r="X31" s="273" t="str">
        <f t="shared" si="14"/>
        <v>U.gw</v>
      </c>
      <c r="Y31" s="273" t="str">
        <f t="shared" si="15"/>
        <v>WU/b</v>
      </c>
      <c r="Z31" s="253">
        <f>INDEX('poids profils xyz'!$H$15:$H$19,SEARCH(Z$1,$M31&amp;$N31&amp;$O31&amp;$P31&amp;$Q31))</f>
        <v>63</v>
      </c>
      <c r="AA31" s="253">
        <f>INDEX('poids profils xyz'!$H$15:$H$19,SEARCH(AA$1,$M31&amp;$N31&amp;$O31&amp;$P31&amp;$Q31))</f>
        <v>86</v>
      </c>
      <c r="AB31" s="253">
        <f>INDEX('poids profils xyz'!$H$15:$H$19,SEARCH(AB$1,$M31&amp;$N31&amp;$O31&amp;$P31&amp;$Q31))</f>
        <v>20</v>
      </c>
      <c r="AC31" s="253">
        <f>INDEX('poids profils xyz'!$H$15:$H$19,SEARCH(AC$1,$M31&amp;$N31&amp;$O31&amp;$P31&amp;$Q31))</f>
        <v>30</v>
      </c>
      <c r="AD31" s="254">
        <f>INDEX('poids profils xyz'!$H$15:$H$19,SEARCH(AD$1,$M31&amp;$N31&amp;$O31&amp;$P31&amp;$Q31))</f>
        <v>52</v>
      </c>
      <c r="AE31" s="263">
        <f t="shared" si="16"/>
        <v>74.5</v>
      </c>
      <c r="AF31" s="263">
        <f t="shared" si="17"/>
        <v>41.5</v>
      </c>
      <c r="AG31" s="263">
        <f t="shared" si="18"/>
        <v>53</v>
      </c>
      <c r="AH31" s="263">
        <f t="shared" si="19"/>
        <v>58</v>
      </c>
      <c r="AI31" s="263">
        <f t="shared" si="20"/>
        <v>25</v>
      </c>
      <c r="AJ31" s="263">
        <f t="shared" si="21"/>
        <v>36</v>
      </c>
      <c r="AK31" s="263">
        <f t="shared" si="22"/>
        <v>41</v>
      </c>
      <c r="AL31" s="263">
        <f t="shared" si="23"/>
        <v>46.5</v>
      </c>
      <c r="AM31" s="263">
        <f t="shared" si="24"/>
        <v>57.5</v>
      </c>
      <c r="AN31" s="263">
        <f t="shared" si="25"/>
        <v>69</v>
      </c>
    </row>
    <row r="32" spans="1:40" x14ac:dyDescent="0.2">
      <c r="A32" s="665" t="str">
        <f t="shared" si="10"/>
        <v>U BW RG</v>
      </c>
      <c r="B32" s="4" t="str">
        <f t="shared" si="0"/>
        <v>bleu, noir-blanc, rouge-vert</v>
      </c>
      <c r="C32" s="89" t="str">
        <f t="shared" si="1"/>
        <v>être omniscient -U- (et réussir coûte que coûte -UB-)</v>
      </c>
      <c r="D32" s="16" t="str">
        <f t="shared" si="2"/>
        <v>savoir ce qu'il y a à savoir (et atteindre ses objectifs avec fermeté)</v>
      </c>
      <c r="E32" s="128" t="str">
        <f t="shared" si="3"/>
        <v>UB/g</v>
      </c>
      <c r="F32" s="29" t="str">
        <f t="shared" si="4"/>
        <v>atteindre ses objectifs avec fermeté</v>
      </c>
      <c r="G32" s="122" t="str">
        <f t="shared" si="5"/>
        <v>UB.w</v>
      </c>
      <c r="H32" s="123" t="str">
        <f t="shared" si="6"/>
        <v>dompter les difficultés</v>
      </c>
      <c r="I32" s="120" t="str">
        <f t="shared" si="7"/>
        <v>U.wb</v>
      </c>
      <c r="J32" s="4" t="str">
        <f t="shared" si="8"/>
        <v>savoir ce qu'il y a à savoir</v>
      </c>
      <c r="K32" s="90" t="str">
        <f t="shared" si="11"/>
        <v>G,R</v>
      </c>
      <c r="L32" s="92" t="str">
        <f t="shared" si="12"/>
        <v>G,R,W</v>
      </c>
      <c r="M32" s="8" t="s">
        <v>3</v>
      </c>
      <c r="N32" s="6" t="s">
        <v>2</v>
      </c>
      <c r="O32" s="6" t="s">
        <v>0</v>
      </c>
      <c r="P32" s="6" t="s">
        <v>4</v>
      </c>
      <c r="Q32" s="6" t="s">
        <v>5</v>
      </c>
      <c r="R32" s="6">
        <v>1</v>
      </c>
      <c r="S32" s="6">
        <v>2</v>
      </c>
      <c r="T32" s="6">
        <v>2</v>
      </c>
      <c r="U32" s="211">
        <v>42984</v>
      </c>
      <c r="V32" s="248">
        <f t="shared" ca="1" si="9"/>
        <v>763</v>
      </c>
      <c r="W32" s="272" t="str">
        <f t="shared" si="13"/>
        <v>U BW RG</v>
      </c>
      <c r="X32" s="272" t="str">
        <f t="shared" si="14"/>
        <v>U.wb</v>
      </c>
      <c r="Y32" s="272" t="str">
        <f t="shared" si="15"/>
        <v>UB/g</v>
      </c>
      <c r="Z32" s="11">
        <f>INDEX('poids profils xyz'!$H$15:$H$19,SEARCH(Z$1,$M32&amp;$N32&amp;$O32&amp;$P32&amp;$Q32))</f>
        <v>52</v>
      </c>
      <c r="AA32" s="11">
        <f>INDEX('poids profils xyz'!$H$15:$H$19,SEARCH(AA$1,$M32&amp;$N32&amp;$O32&amp;$P32&amp;$Q32))</f>
        <v>86</v>
      </c>
      <c r="AB32" s="11">
        <f>INDEX('poids profils xyz'!$H$15:$H$19,SEARCH(AB$1,$M32&amp;$N32&amp;$O32&amp;$P32&amp;$Q32))</f>
        <v>63</v>
      </c>
      <c r="AC32" s="11">
        <f>INDEX('poids profils xyz'!$H$15:$H$19,SEARCH(AC$1,$M32&amp;$N32&amp;$O32&amp;$P32&amp;$Q32))</f>
        <v>30</v>
      </c>
      <c r="AD32" s="252">
        <f>INDEX('poids profils xyz'!$H$15:$H$19,SEARCH(AD$1,$M32&amp;$N32&amp;$O32&amp;$P32&amp;$Q32))</f>
        <v>20</v>
      </c>
      <c r="AE32" s="26">
        <f t="shared" si="16"/>
        <v>69</v>
      </c>
      <c r="AF32" s="26">
        <f t="shared" si="17"/>
        <v>57.5</v>
      </c>
      <c r="AG32" s="26">
        <f t="shared" si="18"/>
        <v>74.5</v>
      </c>
      <c r="AH32" s="26">
        <f t="shared" si="19"/>
        <v>58</v>
      </c>
      <c r="AI32" s="26">
        <f t="shared" si="20"/>
        <v>46.5</v>
      </c>
      <c r="AJ32" s="26">
        <f t="shared" si="21"/>
        <v>41.5</v>
      </c>
      <c r="AK32" s="26">
        <f t="shared" si="22"/>
        <v>25</v>
      </c>
      <c r="AL32" s="26">
        <f t="shared" si="23"/>
        <v>41</v>
      </c>
      <c r="AM32" s="26">
        <f t="shared" si="24"/>
        <v>36</v>
      </c>
      <c r="AN32" s="26">
        <f t="shared" si="25"/>
        <v>53</v>
      </c>
    </row>
    <row r="33" spans="1:40" x14ac:dyDescent="0.2">
      <c r="A33" s="665" t="str">
        <f t="shared" si="10"/>
        <v>U BW GR</v>
      </c>
      <c r="B33" s="4" t="str">
        <f t="shared" si="0"/>
        <v>bleu, noir-blanc, vert-rouge</v>
      </c>
      <c r="C33" s="89" t="str">
        <f t="shared" si="1"/>
        <v>être omniscient -U- (et réaliser ses ambitions)</v>
      </c>
      <c r="D33" s="16" t="str">
        <f t="shared" si="2"/>
        <v>savoir ce qu'il y a à savoir (et atteindre ses objectifs avec discipline)</v>
      </c>
      <c r="E33" s="128" t="str">
        <f t="shared" si="3"/>
        <v>UB/r</v>
      </c>
      <c r="F33" s="29" t="str">
        <f t="shared" si="4"/>
        <v>atteindre ses objectifs avec discipline</v>
      </c>
      <c r="G33" s="122" t="str">
        <f t="shared" si="5"/>
        <v>UB.w</v>
      </c>
      <c r="H33" s="123" t="str">
        <f t="shared" si="6"/>
        <v>dompter les difficultés</v>
      </c>
      <c r="I33" s="120" t="str">
        <f t="shared" si="7"/>
        <v>U.wb</v>
      </c>
      <c r="J33" s="4" t="str">
        <f t="shared" si="8"/>
        <v>savoir ce qu'il y a à savoir</v>
      </c>
      <c r="K33" s="90" t="str">
        <f t="shared" si="11"/>
        <v>R,G</v>
      </c>
      <c r="L33" s="92" t="str">
        <f t="shared" si="12"/>
        <v>R,G,W</v>
      </c>
      <c r="M33" s="8" t="s">
        <v>3</v>
      </c>
      <c r="N33" s="6" t="s">
        <v>2</v>
      </c>
      <c r="O33" s="6" t="s">
        <v>0</v>
      </c>
      <c r="P33" s="6" t="s">
        <v>5</v>
      </c>
      <c r="Q33" s="6" t="s">
        <v>4</v>
      </c>
      <c r="R33" s="6">
        <v>1</v>
      </c>
      <c r="S33" s="6">
        <v>2</v>
      </c>
      <c r="T33" s="6">
        <v>2</v>
      </c>
      <c r="U33" s="211">
        <v>42984</v>
      </c>
      <c r="V33" s="248">
        <f t="shared" ca="1" si="9"/>
        <v>763</v>
      </c>
      <c r="W33" s="272" t="str">
        <f t="shared" si="13"/>
        <v>U BW GR</v>
      </c>
      <c r="X33" s="272" t="str">
        <f t="shared" si="14"/>
        <v>U.wb</v>
      </c>
      <c r="Y33" s="272" t="str">
        <f t="shared" si="15"/>
        <v>UB/r</v>
      </c>
      <c r="Z33" s="11">
        <f>INDEX('poids profils xyz'!$H$15:$H$19,SEARCH(Z$1,$M33&amp;$N33&amp;$O33&amp;$P33&amp;$Q33))</f>
        <v>52</v>
      </c>
      <c r="AA33" s="11">
        <f>INDEX('poids profils xyz'!$H$15:$H$19,SEARCH(AA$1,$M33&amp;$N33&amp;$O33&amp;$P33&amp;$Q33))</f>
        <v>86</v>
      </c>
      <c r="AB33" s="11">
        <f>INDEX('poids profils xyz'!$H$15:$H$19,SEARCH(AB$1,$M33&amp;$N33&amp;$O33&amp;$P33&amp;$Q33))</f>
        <v>63</v>
      </c>
      <c r="AC33" s="11">
        <f>INDEX('poids profils xyz'!$H$15:$H$19,SEARCH(AC$1,$M33&amp;$N33&amp;$O33&amp;$P33&amp;$Q33))</f>
        <v>20</v>
      </c>
      <c r="AD33" s="252">
        <f>INDEX('poids profils xyz'!$H$15:$H$19,SEARCH(AD$1,$M33&amp;$N33&amp;$O33&amp;$P33&amp;$Q33))</f>
        <v>30</v>
      </c>
      <c r="AE33" s="26">
        <f t="shared" si="16"/>
        <v>69</v>
      </c>
      <c r="AF33" s="26">
        <f t="shared" si="17"/>
        <v>57.5</v>
      </c>
      <c r="AG33" s="26">
        <f t="shared" si="18"/>
        <v>74.5</v>
      </c>
      <c r="AH33" s="26">
        <f t="shared" si="19"/>
        <v>53</v>
      </c>
      <c r="AI33" s="26">
        <f t="shared" si="20"/>
        <v>41.5</v>
      </c>
      <c r="AJ33" s="26">
        <f t="shared" si="21"/>
        <v>46.5</v>
      </c>
      <c r="AK33" s="26">
        <f t="shared" si="22"/>
        <v>25</v>
      </c>
      <c r="AL33" s="26">
        <f t="shared" si="23"/>
        <v>36</v>
      </c>
      <c r="AM33" s="26">
        <f t="shared" si="24"/>
        <v>41</v>
      </c>
      <c r="AN33" s="26">
        <f t="shared" si="25"/>
        <v>58</v>
      </c>
    </row>
    <row r="34" spans="1:40" x14ac:dyDescent="0.2">
      <c r="A34" s="665" t="str">
        <f t="shared" si="10"/>
        <v>U BR WG</v>
      </c>
      <c r="B34" s="4" t="str">
        <f t="shared" ref="B34:B65" si="26">VLOOKUP(M34,_Lib1,2,FALSE) &amp; ", " &amp;VLOOKUP(N34,_Lib1,2,FALSE) &amp; "-" &amp; VLOOKUP(O34,_Lib1,2,FALSE)&amp; ", " &amp; VLOOKUP(P34,_Lib1,2,FALSE) &amp; "-" &amp; VLOOKUP(Q34,_Lib1,2,FALSE)</f>
        <v>bleu, noir-rouge, blanc-vert</v>
      </c>
      <c r="C34" s="89" t="str">
        <f t="shared" ref="C34:C65" si="27">VLOOKUP(X34,LibProfils,4,FALSE)&amp;" (et "&amp;VLOOKUP(Y34,LibProfils,4,FALSE)&amp;")"</f>
        <v>concevoir avec génie (et réussir coûte que coûte -UB-)</v>
      </c>
      <c r="D34" s="16" t="str">
        <f t="shared" ref="D34:D65" si="28">VLOOKUP(X34,LibProfils,5,FALSE)&amp;" (et "&amp;VLOOKUP(Y34,LibProfils,5,FALSE)&amp;")"</f>
        <v>savoir mener ses projets en toute circonstance (et atteindre ses objectifs avec fermeté)</v>
      </c>
      <c r="E34" s="128" t="str">
        <f t="shared" ref="E34:E65" si="29">usrCode(M34&amp;N34&amp;"/"&amp;Q34)</f>
        <v>UB/g</v>
      </c>
      <c r="F34" s="29" t="str">
        <f t="shared" ref="F34:F65" si="30">VLOOKUP(E34,LibProfils,5,FALSE)</f>
        <v>atteindre ses objectifs avec fermeté</v>
      </c>
      <c r="G34" s="122" t="str">
        <f t="shared" ref="G34:G65" si="31">usrCode(M34&amp;N34)&amp;"."&amp;LOWER(O34)</f>
        <v>UB.r</v>
      </c>
      <c r="H34" s="123" t="str">
        <f t="shared" ref="H34:H65" si="32">VLOOKUP(G34,LibProfils,5,FALSE)</f>
        <v>mener à bien ses plans</v>
      </c>
      <c r="I34" s="120" t="str">
        <f t="shared" ref="I34:I65" si="33">M34&amp;"."&amp;LOWER(usrCode(N34&amp;O34))</f>
        <v>U.br</v>
      </c>
      <c r="J34" s="4" t="str">
        <f t="shared" si="8"/>
        <v>savoir mener ses projets en toute circonstance</v>
      </c>
      <c r="K34" s="90" t="str">
        <f t="shared" si="11"/>
        <v>G,W</v>
      </c>
      <c r="L34" s="92" t="str">
        <f t="shared" si="12"/>
        <v>G,W,R</v>
      </c>
      <c r="M34" s="8" t="s">
        <v>3</v>
      </c>
      <c r="N34" s="6" t="s">
        <v>2</v>
      </c>
      <c r="O34" s="6" t="s">
        <v>4</v>
      </c>
      <c r="P34" s="6" t="s">
        <v>0</v>
      </c>
      <c r="Q34" s="6" t="s">
        <v>5</v>
      </c>
      <c r="R34" s="6">
        <v>1</v>
      </c>
      <c r="S34" s="6">
        <v>2</v>
      </c>
      <c r="T34" s="6">
        <v>2</v>
      </c>
      <c r="U34" s="211">
        <v>42984</v>
      </c>
      <c r="V34" s="248">
        <f t="shared" ca="1" si="9"/>
        <v>763</v>
      </c>
      <c r="W34" s="272" t="str">
        <f t="shared" si="13"/>
        <v>U BR WG</v>
      </c>
      <c r="X34" s="272" t="str">
        <f t="shared" si="14"/>
        <v>U.br</v>
      </c>
      <c r="Y34" s="272" t="str">
        <f t="shared" si="15"/>
        <v>UB/g</v>
      </c>
      <c r="Z34" s="11">
        <f>INDEX('poids profils xyz'!$H$15:$H$19,SEARCH(Z$1,$M34&amp;$N34&amp;$O34&amp;$P34&amp;$Q34))</f>
        <v>30</v>
      </c>
      <c r="AA34" s="11">
        <f>INDEX('poids profils xyz'!$H$15:$H$19,SEARCH(AA$1,$M34&amp;$N34&amp;$O34&amp;$P34&amp;$Q34))</f>
        <v>86</v>
      </c>
      <c r="AB34" s="11">
        <f>INDEX('poids profils xyz'!$H$15:$H$19,SEARCH(AB$1,$M34&amp;$N34&amp;$O34&amp;$P34&amp;$Q34))</f>
        <v>63</v>
      </c>
      <c r="AC34" s="11">
        <f>INDEX('poids profils xyz'!$H$15:$H$19,SEARCH(AC$1,$M34&amp;$N34&amp;$O34&amp;$P34&amp;$Q34))</f>
        <v>52</v>
      </c>
      <c r="AD34" s="252">
        <f>INDEX('poids profils xyz'!$H$15:$H$19,SEARCH(AD$1,$M34&amp;$N34&amp;$O34&amp;$P34&amp;$Q34))</f>
        <v>20</v>
      </c>
      <c r="AE34" s="26">
        <f t="shared" si="16"/>
        <v>58</v>
      </c>
      <c r="AF34" s="26">
        <f t="shared" si="17"/>
        <v>46.5</v>
      </c>
      <c r="AG34" s="26">
        <f t="shared" si="18"/>
        <v>74.5</v>
      </c>
      <c r="AH34" s="26">
        <f t="shared" si="19"/>
        <v>69</v>
      </c>
      <c r="AI34" s="26">
        <f t="shared" si="20"/>
        <v>57.5</v>
      </c>
      <c r="AJ34" s="26">
        <f t="shared" si="21"/>
        <v>41.5</v>
      </c>
      <c r="AK34" s="26">
        <f t="shared" si="22"/>
        <v>36</v>
      </c>
      <c r="AL34" s="26">
        <f t="shared" si="23"/>
        <v>41</v>
      </c>
      <c r="AM34" s="26">
        <f t="shared" si="24"/>
        <v>25</v>
      </c>
      <c r="AN34" s="26">
        <f t="shared" si="25"/>
        <v>53</v>
      </c>
    </row>
    <row r="35" spans="1:40" x14ac:dyDescent="0.2">
      <c r="A35" s="665" t="str">
        <f t="shared" si="10"/>
        <v>U BR GW</v>
      </c>
      <c r="B35" s="4" t="str">
        <f t="shared" si="26"/>
        <v>bleu, noir-rouge, vert-blanc</v>
      </c>
      <c r="C35" s="89" t="str">
        <f t="shared" si="27"/>
        <v>concevoir avec génie (et suivre ses plans)</v>
      </c>
      <c r="D35" s="16" t="str">
        <f t="shared" si="28"/>
        <v>savoir mener ses projets en toute circonstance (et atteindre ses objectifs selon ses propres règles)</v>
      </c>
      <c r="E35" s="128" t="str">
        <f t="shared" si="29"/>
        <v>UB/w</v>
      </c>
      <c r="F35" s="29" t="str">
        <f t="shared" si="30"/>
        <v>atteindre ses objectifs selon ses propres règles</v>
      </c>
      <c r="G35" s="122" t="str">
        <f t="shared" si="31"/>
        <v>UB.r</v>
      </c>
      <c r="H35" s="123" t="str">
        <f t="shared" si="32"/>
        <v>mener à bien ses plans</v>
      </c>
      <c r="I35" s="120" t="str">
        <f t="shared" si="33"/>
        <v>U.br</v>
      </c>
      <c r="J35" s="4" t="str">
        <f t="shared" si="8"/>
        <v>savoir mener ses projets en toute circonstance</v>
      </c>
      <c r="K35" s="90" t="str">
        <f t="shared" si="11"/>
        <v>W,G</v>
      </c>
      <c r="L35" s="92" t="str">
        <f t="shared" si="12"/>
        <v>W,G,R</v>
      </c>
      <c r="M35" s="6" t="s">
        <v>3</v>
      </c>
      <c r="N35" s="8" t="s">
        <v>2</v>
      </c>
      <c r="O35" s="8" t="s">
        <v>4</v>
      </c>
      <c r="P35" s="8" t="s">
        <v>5</v>
      </c>
      <c r="Q35" s="8" t="s">
        <v>0</v>
      </c>
      <c r="R35" s="8">
        <v>1</v>
      </c>
      <c r="S35" s="8">
        <v>2</v>
      </c>
      <c r="T35" s="8">
        <v>2</v>
      </c>
      <c r="U35" s="211">
        <v>42984</v>
      </c>
      <c r="V35" s="248">
        <f t="shared" ca="1" si="9"/>
        <v>763</v>
      </c>
      <c r="W35" s="272" t="str">
        <f t="shared" si="13"/>
        <v>U BR GW</v>
      </c>
      <c r="X35" s="272" t="str">
        <f t="shared" si="14"/>
        <v>U.br</v>
      </c>
      <c r="Y35" s="272" t="str">
        <f t="shared" si="15"/>
        <v>UB/w</v>
      </c>
      <c r="Z35" s="11">
        <f>INDEX('poids profils xyz'!$H$15:$H$19,SEARCH(Z$1,$M35&amp;$N35&amp;$O35&amp;$P35&amp;$Q35))</f>
        <v>20</v>
      </c>
      <c r="AA35" s="11">
        <f>INDEX('poids profils xyz'!$H$15:$H$19,SEARCH(AA$1,$M35&amp;$N35&amp;$O35&amp;$P35&amp;$Q35))</f>
        <v>86</v>
      </c>
      <c r="AB35" s="11">
        <f>INDEX('poids profils xyz'!$H$15:$H$19,SEARCH(AB$1,$M35&amp;$N35&amp;$O35&amp;$P35&amp;$Q35))</f>
        <v>63</v>
      </c>
      <c r="AC35" s="11">
        <f>INDEX('poids profils xyz'!$H$15:$H$19,SEARCH(AC$1,$M35&amp;$N35&amp;$O35&amp;$P35&amp;$Q35))</f>
        <v>52</v>
      </c>
      <c r="AD35" s="252">
        <f>INDEX('poids profils xyz'!$H$15:$H$19,SEARCH(AD$1,$M35&amp;$N35&amp;$O35&amp;$P35&amp;$Q35))</f>
        <v>30</v>
      </c>
      <c r="AE35" s="26">
        <f t="shared" si="16"/>
        <v>53</v>
      </c>
      <c r="AF35" s="26">
        <f t="shared" si="17"/>
        <v>41.5</v>
      </c>
      <c r="AG35" s="26">
        <f t="shared" si="18"/>
        <v>74.5</v>
      </c>
      <c r="AH35" s="26">
        <f t="shared" si="19"/>
        <v>69</v>
      </c>
      <c r="AI35" s="26">
        <f t="shared" si="20"/>
        <v>57.5</v>
      </c>
      <c r="AJ35" s="26">
        <f t="shared" si="21"/>
        <v>46.5</v>
      </c>
      <c r="AK35" s="26">
        <f t="shared" si="22"/>
        <v>41</v>
      </c>
      <c r="AL35" s="26">
        <f t="shared" si="23"/>
        <v>36</v>
      </c>
      <c r="AM35" s="26">
        <f t="shared" si="24"/>
        <v>25</v>
      </c>
      <c r="AN35" s="26">
        <f t="shared" si="25"/>
        <v>58</v>
      </c>
    </row>
    <row r="36" spans="1:40" x14ac:dyDescent="0.2">
      <c r="A36" s="665" t="str">
        <f t="shared" si="10"/>
        <v>U BG WR</v>
      </c>
      <c r="B36" s="4" t="str">
        <f t="shared" si="26"/>
        <v>bleu, noir-vert, blanc-rouge</v>
      </c>
      <c r="C36" s="89" t="str">
        <f t="shared" si="27"/>
        <v>se développer soi-même (et réaliser ses ambitions)</v>
      </c>
      <c r="D36" s="16" t="str">
        <f t="shared" si="28"/>
        <v>améliorer ses compétences sans fin (et atteindre ses objectifs avec discipline)</v>
      </c>
      <c r="E36" s="128" t="str">
        <f t="shared" si="29"/>
        <v>UB/r</v>
      </c>
      <c r="F36" s="29" t="str">
        <f t="shared" si="30"/>
        <v>atteindre ses objectifs avec discipline</v>
      </c>
      <c r="G36" s="122" t="str">
        <f t="shared" si="31"/>
        <v>UB.g</v>
      </c>
      <c r="H36" s="123" t="str">
        <f t="shared" si="32"/>
        <v>parvenir à ses résultats en dominant son sujet</v>
      </c>
      <c r="I36" s="120" t="str">
        <f t="shared" si="33"/>
        <v>U.bg</v>
      </c>
      <c r="J36" s="4" t="str">
        <f t="shared" si="8"/>
        <v>améliorer ses compétences sans fin</v>
      </c>
      <c r="K36" s="90" t="str">
        <f t="shared" si="11"/>
        <v>R,W</v>
      </c>
      <c r="L36" s="92" t="str">
        <f t="shared" si="12"/>
        <v>R,W,G</v>
      </c>
      <c r="M36" s="6" t="s">
        <v>3</v>
      </c>
      <c r="N36" s="8" t="s">
        <v>2</v>
      </c>
      <c r="O36" s="8" t="s">
        <v>5</v>
      </c>
      <c r="P36" s="8" t="s">
        <v>0</v>
      </c>
      <c r="Q36" s="8" t="s">
        <v>4</v>
      </c>
      <c r="R36" s="8">
        <v>1</v>
      </c>
      <c r="S36" s="8">
        <v>2</v>
      </c>
      <c r="T36" s="8">
        <v>2</v>
      </c>
      <c r="U36" s="211">
        <v>42984</v>
      </c>
      <c r="V36" s="248">
        <f t="shared" ca="1" si="9"/>
        <v>763</v>
      </c>
      <c r="W36" s="272" t="str">
        <f t="shared" si="13"/>
        <v>U BG WR</v>
      </c>
      <c r="X36" s="272" t="str">
        <f t="shared" si="14"/>
        <v>U.bg</v>
      </c>
      <c r="Y36" s="272" t="str">
        <f t="shared" si="15"/>
        <v>UB/r</v>
      </c>
      <c r="Z36" s="11">
        <f>INDEX('poids profils xyz'!$H$15:$H$19,SEARCH(Z$1,$M36&amp;$N36&amp;$O36&amp;$P36&amp;$Q36))</f>
        <v>30</v>
      </c>
      <c r="AA36" s="11">
        <f>INDEX('poids profils xyz'!$H$15:$H$19,SEARCH(AA$1,$M36&amp;$N36&amp;$O36&amp;$P36&amp;$Q36))</f>
        <v>86</v>
      </c>
      <c r="AB36" s="11">
        <f>INDEX('poids profils xyz'!$H$15:$H$19,SEARCH(AB$1,$M36&amp;$N36&amp;$O36&amp;$P36&amp;$Q36))</f>
        <v>63</v>
      </c>
      <c r="AC36" s="11">
        <f>INDEX('poids profils xyz'!$H$15:$H$19,SEARCH(AC$1,$M36&amp;$N36&amp;$O36&amp;$P36&amp;$Q36))</f>
        <v>20</v>
      </c>
      <c r="AD36" s="252">
        <f>INDEX('poids profils xyz'!$H$15:$H$19,SEARCH(AD$1,$M36&amp;$N36&amp;$O36&amp;$P36&amp;$Q36))</f>
        <v>52</v>
      </c>
      <c r="AE36" s="26">
        <f t="shared" si="16"/>
        <v>58</v>
      </c>
      <c r="AF36" s="26">
        <f t="shared" si="17"/>
        <v>46.5</v>
      </c>
      <c r="AG36" s="26">
        <f t="shared" si="18"/>
        <v>74.5</v>
      </c>
      <c r="AH36" s="26">
        <f t="shared" si="19"/>
        <v>53</v>
      </c>
      <c r="AI36" s="26">
        <f t="shared" si="20"/>
        <v>41.5</v>
      </c>
      <c r="AJ36" s="26">
        <f t="shared" si="21"/>
        <v>57.5</v>
      </c>
      <c r="AK36" s="26">
        <f t="shared" si="22"/>
        <v>36</v>
      </c>
      <c r="AL36" s="26">
        <f t="shared" si="23"/>
        <v>25</v>
      </c>
      <c r="AM36" s="26">
        <f t="shared" si="24"/>
        <v>41</v>
      </c>
      <c r="AN36" s="26">
        <f t="shared" si="25"/>
        <v>69</v>
      </c>
    </row>
    <row r="37" spans="1:40" s="145" customFormat="1" x14ac:dyDescent="0.2">
      <c r="A37" s="666" t="str">
        <f t="shared" si="10"/>
        <v>U BG RW</v>
      </c>
      <c r="B37" s="12" t="str">
        <f t="shared" si="26"/>
        <v>bleu, noir-vert, rouge-blanc</v>
      </c>
      <c r="C37" s="80" t="str">
        <f t="shared" si="27"/>
        <v>se développer soi-même (et suivre ses plans)</v>
      </c>
      <c r="D37" s="22" t="str">
        <f t="shared" si="28"/>
        <v>améliorer ses compétences sans fin (et atteindre ses objectifs selon ses propres règles)</v>
      </c>
      <c r="E37" s="129" t="str">
        <f t="shared" si="29"/>
        <v>UB/w</v>
      </c>
      <c r="F37" s="30" t="str">
        <f t="shared" si="30"/>
        <v>atteindre ses objectifs selon ses propres règles</v>
      </c>
      <c r="G37" s="124" t="str">
        <f t="shared" si="31"/>
        <v>UB.g</v>
      </c>
      <c r="H37" s="125" t="str">
        <f t="shared" si="32"/>
        <v>parvenir à ses résultats en dominant son sujet</v>
      </c>
      <c r="I37" s="121" t="str">
        <f t="shared" si="33"/>
        <v>U.bg</v>
      </c>
      <c r="J37" s="12" t="str">
        <f t="shared" si="8"/>
        <v>améliorer ses compétences sans fin</v>
      </c>
      <c r="K37" s="91" t="str">
        <f t="shared" si="11"/>
        <v>W,R</v>
      </c>
      <c r="L37" s="93" t="str">
        <f t="shared" si="12"/>
        <v>W,R,G</v>
      </c>
      <c r="M37" s="21" t="s">
        <v>3</v>
      </c>
      <c r="N37" s="17" t="s">
        <v>2</v>
      </c>
      <c r="O37" s="17" t="s">
        <v>5</v>
      </c>
      <c r="P37" s="17" t="s">
        <v>4</v>
      </c>
      <c r="Q37" s="17" t="s">
        <v>0</v>
      </c>
      <c r="R37" s="17">
        <v>1</v>
      </c>
      <c r="S37" s="17">
        <v>2</v>
      </c>
      <c r="T37" s="17">
        <v>2</v>
      </c>
      <c r="U37" s="212">
        <v>42984</v>
      </c>
      <c r="V37" s="249">
        <f t="shared" ca="1" si="9"/>
        <v>763</v>
      </c>
      <c r="W37" s="273" t="str">
        <f t="shared" si="13"/>
        <v>U BG RW</v>
      </c>
      <c r="X37" s="273" t="str">
        <f t="shared" si="14"/>
        <v>U.bg</v>
      </c>
      <c r="Y37" s="273" t="str">
        <f t="shared" si="15"/>
        <v>UB/w</v>
      </c>
      <c r="Z37" s="253">
        <f>INDEX('poids profils xyz'!$H$15:$H$19,SEARCH(Z$1,$M37&amp;$N37&amp;$O37&amp;$P37&amp;$Q37))</f>
        <v>20</v>
      </c>
      <c r="AA37" s="253">
        <f>INDEX('poids profils xyz'!$H$15:$H$19,SEARCH(AA$1,$M37&amp;$N37&amp;$O37&amp;$P37&amp;$Q37))</f>
        <v>86</v>
      </c>
      <c r="AB37" s="253">
        <f>INDEX('poids profils xyz'!$H$15:$H$19,SEARCH(AB$1,$M37&amp;$N37&amp;$O37&amp;$P37&amp;$Q37))</f>
        <v>63</v>
      </c>
      <c r="AC37" s="253">
        <f>INDEX('poids profils xyz'!$H$15:$H$19,SEARCH(AC$1,$M37&amp;$N37&amp;$O37&amp;$P37&amp;$Q37))</f>
        <v>30</v>
      </c>
      <c r="AD37" s="254">
        <f>INDEX('poids profils xyz'!$H$15:$H$19,SEARCH(AD$1,$M37&amp;$N37&amp;$O37&amp;$P37&amp;$Q37))</f>
        <v>52</v>
      </c>
      <c r="AE37" s="263">
        <f t="shared" si="16"/>
        <v>53</v>
      </c>
      <c r="AF37" s="263">
        <f t="shared" si="17"/>
        <v>41.5</v>
      </c>
      <c r="AG37" s="263">
        <f t="shared" si="18"/>
        <v>74.5</v>
      </c>
      <c r="AH37" s="263">
        <f t="shared" si="19"/>
        <v>58</v>
      </c>
      <c r="AI37" s="263">
        <f t="shared" si="20"/>
        <v>46.5</v>
      </c>
      <c r="AJ37" s="263">
        <f t="shared" si="21"/>
        <v>57.5</v>
      </c>
      <c r="AK37" s="263">
        <f t="shared" si="22"/>
        <v>41</v>
      </c>
      <c r="AL37" s="263">
        <f t="shared" si="23"/>
        <v>25</v>
      </c>
      <c r="AM37" s="263">
        <f t="shared" si="24"/>
        <v>36</v>
      </c>
      <c r="AN37" s="263">
        <f t="shared" si="25"/>
        <v>69</v>
      </c>
    </row>
    <row r="38" spans="1:40" x14ac:dyDescent="0.2">
      <c r="A38" s="665" t="str">
        <f t="shared" si="10"/>
        <v>U RW BG</v>
      </c>
      <c r="B38" s="4" t="str">
        <f t="shared" si="26"/>
        <v>bleu, rouge-blanc, noir-vert</v>
      </c>
      <c r="C38" s="89" t="str">
        <f t="shared" si="27"/>
        <v>œuvrer pour l'avenir (et œuvrer pour le progrès)</v>
      </c>
      <c r="D38" s="16" t="str">
        <f t="shared" si="28"/>
        <v>améliorer les processus sans cesse (et innover avec efficacité)</v>
      </c>
      <c r="E38" s="128" t="str">
        <f t="shared" si="29"/>
        <v>UR/g</v>
      </c>
      <c r="F38" s="29" t="str">
        <f t="shared" si="30"/>
        <v>innover avec efficacité</v>
      </c>
      <c r="G38" s="122" t="str">
        <f t="shared" si="31"/>
        <v>UR.w</v>
      </c>
      <c r="H38" s="123" t="str">
        <f t="shared" si="32"/>
        <v>inventer des concepts utiles</v>
      </c>
      <c r="I38" s="120" t="str">
        <f t="shared" si="33"/>
        <v>U.rw</v>
      </c>
      <c r="J38" s="4" t="str">
        <f t="shared" si="8"/>
        <v>améliorer les processus sans cesse</v>
      </c>
      <c r="K38" s="90" t="str">
        <f t="shared" si="11"/>
        <v>G,B</v>
      </c>
      <c r="L38" s="92" t="str">
        <f t="shared" si="12"/>
        <v>G,B,W</v>
      </c>
      <c r="M38" s="6" t="s">
        <v>3</v>
      </c>
      <c r="N38" s="8" t="s">
        <v>4</v>
      </c>
      <c r="O38" s="8" t="s">
        <v>0</v>
      </c>
      <c r="P38" s="8" t="s">
        <v>2</v>
      </c>
      <c r="Q38" s="8" t="s">
        <v>5</v>
      </c>
      <c r="R38" s="8">
        <v>1</v>
      </c>
      <c r="S38" s="8">
        <v>2</v>
      </c>
      <c r="T38" s="8">
        <v>2</v>
      </c>
      <c r="U38" s="211">
        <v>42984</v>
      </c>
      <c r="V38" s="248">
        <f t="shared" ca="1" si="9"/>
        <v>763</v>
      </c>
      <c r="W38" s="272" t="str">
        <f t="shared" si="13"/>
        <v>U RW BG</v>
      </c>
      <c r="X38" s="272" t="str">
        <f t="shared" si="14"/>
        <v>U.rw</v>
      </c>
      <c r="Y38" s="272" t="str">
        <f t="shared" si="15"/>
        <v>UR/g</v>
      </c>
      <c r="Z38" s="11">
        <f>INDEX('poids profils xyz'!$H$15:$H$19,SEARCH(Z$1,$M38&amp;$N38&amp;$O38&amp;$P38&amp;$Q38))</f>
        <v>52</v>
      </c>
      <c r="AA38" s="11">
        <f>INDEX('poids profils xyz'!$H$15:$H$19,SEARCH(AA$1,$M38&amp;$N38&amp;$O38&amp;$P38&amp;$Q38))</f>
        <v>86</v>
      </c>
      <c r="AB38" s="11">
        <f>INDEX('poids profils xyz'!$H$15:$H$19,SEARCH(AB$1,$M38&amp;$N38&amp;$O38&amp;$P38&amp;$Q38))</f>
        <v>30</v>
      </c>
      <c r="AC38" s="11">
        <f>INDEX('poids profils xyz'!$H$15:$H$19,SEARCH(AC$1,$M38&amp;$N38&amp;$O38&amp;$P38&amp;$Q38))</f>
        <v>63</v>
      </c>
      <c r="AD38" s="252">
        <f>INDEX('poids profils xyz'!$H$15:$H$19,SEARCH(AD$1,$M38&amp;$N38&amp;$O38&amp;$P38&amp;$Q38))</f>
        <v>20</v>
      </c>
      <c r="AE38" s="26">
        <f t="shared" si="16"/>
        <v>69</v>
      </c>
      <c r="AF38" s="26">
        <f t="shared" si="17"/>
        <v>41</v>
      </c>
      <c r="AG38" s="26">
        <f t="shared" si="18"/>
        <v>58</v>
      </c>
      <c r="AH38" s="26">
        <f t="shared" si="19"/>
        <v>74.5</v>
      </c>
      <c r="AI38" s="26">
        <f t="shared" si="20"/>
        <v>46.5</v>
      </c>
      <c r="AJ38" s="26">
        <f t="shared" si="21"/>
        <v>25</v>
      </c>
      <c r="AK38" s="26">
        <f t="shared" si="22"/>
        <v>41.5</v>
      </c>
      <c r="AL38" s="26">
        <f t="shared" si="23"/>
        <v>57.5</v>
      </c>
      <c r="AM38" s="26">
        <f t="shared" si="24"/>
        <v>36</v>
      </c>
      <c r="AN38" s="26">
        <f t="shared" si="25"/>
        <v>53</v>
      </c>
    </row>
    <row r="39" spans="1:40" x14ac:dyDescent="0.2">
      <c r="A39" s="665" t="str">
        <f t="shared" si="10"/>
        <v>U RW GB</v>
      </c>
      <c r="B39" s="4" t="str">
        <f t="shared" si="26"/>
        <v>bleu, rouge-blanc, vert-noir</v>
      </c>
      <c r="C39" s="89" t="str">
        <f t="shared" si="27"/>
        <v>œuvrer pour l'avenir (et partager ses idées)</v>
      </c>
      <c r="D39" s="16" t="str">
        <f t="shared" si="28"/>
        <v>améliorer les processus sans cesse (et communiquer des idées nouvelles)</v>
      </c>
      <c r="E39" s="128" t="str">
        <f t="shared" si="29"/>
        <v>UR/b</v>
      </c>
      <c r="F39" s="29" t="str">
        <f t="shared" si="30"/>
        <v>communiquer des idées nouvelles</v>
      </c>
      <c r="G39" s="122" t="str">
        <f t="shared" si="31"/>
        <v>UR.w</v>
      </c>
      <c r="H39" s="123" t="str">
        <f t="shared" si="32"/>
        <v>inventer des concepts utiles</v>
      </c>
      <c r="I39" s="120" t="str">
        <f t="shared" si="33"/>
        <v>U.rw</v>
      </c>
      <c r="J39" s="4" t="str">
        <f t="shared" si="8"/>
        <v>améliorer les processus sans cesse</v>
      </c>
      <c r="K39" s="90" t="str">
        <f t="shared" si="11"/>
        <v>B,G</v>
      </c>
      <c r="L39" s="92" t="str">
        <f t="shared" si="12"/>
        <v>B,G,W</v>
      </c>
      <c r="M39" s="6" t="s">
        <v>3</v>
      </c>
      <c r="N39" s="8" t="s">
        <v>4</v>
      </c>
      <c r="O39" s="8" t="s">
        <v>0</v>
      </c>
      <c r="P39" s="8" t="s">
        <v>5</v>
      </c>
      <c r="Q39" s="8" t="s">
        <v>2</v>
      </c>
      <c r="R39" s="8">
        <v>1</v>
      </c>
      <c r="S39" s="8">
        <v>2</v>
      </c>
      <c r="T39" s="8">
        <v>2</v>
      </c>
      <c r="U39" s="211">
        <v>42984</v>
      </c>
      <c r="V39" s="248">
        <f t="shared" ca="1" si="9"/>
        <v>763</v>
      </c>
      <c r="W39" s="272" t="str">
        <f t="shared" si="13"/>
        <v>U RW GB</v>
      </c>
      <c r="X39" s="272" t="str">
        <f t="shared" si="14"/>
        <v>U.rw</v>
      </c>
      <c r="Y39" s="272" t="str">
        <f t="shared" si="15"/>
        <v>UR/b</v>
      </c>
      <c r="Z39" s="11">
        <f>INDEX('poids profils xyz'!$H$15:$H$19,SEARCH(Z$1,$M39&amp;$N39&amp;$O39&amp;$P39&amp;$Q39))</f>
        <v>52</v>
      </c>
      <c r="AA39" s="11">
        <f>INDEX('poids profils xyz'!$H$15:$H$19,SEARCH(AA$1,$M39&amp;$N39&amp;$O39&amp;$P39&amp;$Q39))</f>
        <v>86</v>
      </c>
      <c r="AB39" s="11">
        <f>INDEX('poids profils xyz'!$H$15:$H$19,SEARCH(AB$1,$M39&amp;$N39&amp;$O39&amp;$P39&amp;$Q39))</f>
        <v>20</v>
      </c>
      <c r="AC39" s="11">
        <f>INDEX('poids profils xyz'!$H$15:$H$19,SEARCH(AC$1,$M39&amp;$N39&amp;$O39&amp;$P39&amp;$Q39))</f>
        <v>63</v>
      </c>
      <c r="AD39" s="252">
        <f>INDEX('poids profils xyz'!$H$15:$H$19,SEARCH(AD$1,$M39&amp;$N39&amp;$O39&amp;$P39&amp;$Q39))</f>
        <v>30</v>
      </c>
      <c r="AE39" s="26">
        <f t="shared" si="16"/>
        <v>69</v>
      </c>
      <c r="AF39" s="26">
        <f t="shared" si="17"/>
        <v>36</v>
      </c>
      <c r="AG39" s="26">
        <f t="shared" si="18"/>
        <v>53</v>
      </c>
      <c r="AH39" s="26">
        <f t="shared" si="19"/>
        <v>74.5</v>
      </c>
      <c r="AI39" s="26">
        <f t="shared" si="20"/>
        <v>41.5</v>
      </c>
      <c r="AJ39" s="26">
        <f t="shared" si="21"/>
        <v>25</v>
      </c>
      <c r="AK39" s="26">
        <f t="shared" si="22"/>
        <v>46.5</v>
      </c>
      <c r="AL39" s="26">
        <f t="shared" si="23"/>
        <v>57.5</v>
      </c>
      <c r="AM39" s="26">
        <f t="shared" si="24"/>
        <v>41</v>
      </c>
      <c r="AN39" s="26">
        <f t="shared" si="25"/>
        <v>58</v>
      </c>
    </row>
    <row r="40" spans="1:40" x14ac:dyDescent="0.2">
      <c r="A40" s="665" t="str">
        <f t="shared" si="10"/>
        <v>U RB WG</v>
      </c>
      <c r="B40" s="4" t="str">
        <f t="shared" si="26"/>
        <v>bleu, rouge-noir, blanc-vert</v>
      </c>
      <c r="C40" s="89" t="str">
        <f t="shared" si="27"/>
        <v>concevoir avec génie (et œuvrer pour le progrès)</v>
      </c>
      <c r="D40" s="16" t="str">
        <f t="shared" si="28"/>
        <v>savoir mener ses projets en toute circonstance (et innover avec efficacité)</v>
      </c>
      <c r="E40" s="128" t="str">
        <f t="shared" si="29"/>
        <v>UR/g</v>
      </c>
      <c r="F40" s="29" t="str">
        <f t="shared" si="30"/>
        <v>innover avec efficacité</v>
      </c>
      <c r="G40" s="122" t="str">
        <f t="shared" si="31"/>
        <v>UR.b</v>
      </c>
      <c r="H40" s="123" t="str">
        <f t="shared" si="32"/>
        <v>matérialiser ses théorie</v>
      </c>
      <c r="I40" s="120" t="str">
        <f t="shared" si="33"/>
        <v>U.br</v>
      </c>
      <c r="J40" s="4" t="str">
        <f t="shared" si="8"/>
        <v>savoir mener ses projets en toute circonstance</v>
      </c>
      <c r="K40" s="90" t="str">
        <f t="shared" si="11"/>
        <v>G,W</v>
      </c>
      <c r="L40" s="92" t="str">
        <f t="shared" si="12"/>
        <v>G,W,B</v>
      </c>
      <c r="M40" s="6" t="s">
        <v>3</v>
      </c>
      <c r="N40" s="8" t="s">
        <v>4</v>
      </c>
      <c r="O40" s="8" t="s">
        <v>2</v>
      </c>
      <c r="P40" s="8" t="s">
        <v>0</v>
      </c>
      <c r="Q40" s="8" t="s">
        <v>5</v>
      </c>
      <c r="R40" s="8">
        <v>1</v>
      </c>
      <c r="S40" s="8">
        <v>2</v>
      </c>
      <c r="T40" s="8">
        <v>2</v>
      </c>
      <c r="U40" s="211">
        <v>42984</v>
      </c>
      <c r="V40" s="248">
        <f t="shared" ca="1" si="9"/>
        <v>763</v>
      </c>
      <c r="W40" s="272" t="str">
        <f t="shared" si="13"/>
        <v>U RB WG</v>
      </c>
      <c r="X40" s="272" t="str">
        <f t="shared" si="14"/>
        <v>U.br</v>
      </c>
      <c r="Y40" s="272" t="str">
        <f t="shared" si="15"/>
        <v>UR/g</v>
      </c>
      <c r="Z40" s="11">
        <f>INDEX('poids profils xyz'!$H$15:$H$19,SEARCH(Z$1,$M40&amp;$N40&amp;$O40&amp;$P40&amp;$Q40))</f>
        <v>30</v>
      </c>
      <c r="AA40" s="11">
        <f>INDEX('poids profils xyz'!$H$15:$H$19,SEARCH(AA$1,$M40&amp;$N40&amp;$O40&amp;$P40&amp;$Q40))</f>
        <v>86</v>
      </c>
      <c r="AB40" s="11">
        <f>INDEX('poids profils xyz'!$H$15:$H$19,SEARCH(AB$1,$M40&amp;$N40&amp;$O40&amp;$P40&amp;$Q40))</f>
        <v>52</v>
      </c>
      <c r="AC40" s="11">
        <f>INDEX('poids profils xyz'!$H$15:$H$19,SEARCH(AC$1,$M40&amp;$N40&amp;$O40&amp;$P40&amp;$Q40))</f>
        <v>63</v>
      </c>
      <c r="AD40" s="252">
        <f>INDEX('poids profils xyz'!$H$15:$H$19,SEARCH(AD$1,$M40&amp;$N40&amp;$O40&amp;$P40&amp;$Q40))</f>
        <v>20</v>
      </c>
      <c r="AE40" s="26">
        <f t="shared" si="16"/>
        <v>58</v>
      </c>
      <c r="AF40" s="26">
        <f t="shared" si="17"/>
        <v>41</v>
      </c>
      <c r="AG40" s="26">
        <f t="shared" si="18"/>
        <v>69</v>
      </c>
      <c r="AH40" s="26">
        <f t="shared" si="19"/>
        <v>74.5</v>
      </c>
      <c r="AI40" s="26">
        <f t="shared" si="20"/>
        <v>57.5</v>
      </c>
      <c r="AJ40" s="26">
        <f t="shared" si="21"/>
        <v>36</v>
      </c>
      <c r="AK40" s="26">
        <f t="shared" si="22"/>
        <v>41.5</v>
      </c>
      <c r="AL40" s="26">
        <f t="shared" si="23"/>
        <v>46.5</v>
      </c>
      <c r="AM40" s="26">
        <f t="shared" si="24"/>
        <v>25</v>
      </c>
      <c r="AN40" s="26">
        <f t="shared" si="25"/>
        <v>53</v>
      </c>
    </row>
    <row r="41" spans="1:40" x14ac:dyDescent="0.2">
      <c r="A41" s="665" t="str">
        <f t="shared" si="10"/>
        <v>U RB GW</v>
      </c>
      <c r="B41" s="4" t="str">
        <f t="shared" si="26"/>
        <v>bleu, rouge-noir, vert-blanc</v>
      </c>
      <c r="C41" s="89" t="str">
        <f t="shared" si="27"/>
        <v>concevoir avec génie (et suivre ses idées)</v>
      </c>
      <c r="D41" s="16" t="str">
        <f t="shared" si="28"/>
        <v>savoir mener ses projets en toute circonstance (et explorer sans contrainte)</v>
      </c>
      <c r="E41" s="128" t="str">
        <f t="shared" si="29"/>
        <v>UR/w</v>
      </c>
      <c r="F41" s="29" t="str">
        <f t="shared" si="30"/>
        <v>explorer sans contrainte</v>
      </c>
      <c r="G41" s="122" t="str">
        <f t="shared" si="31"/>
        <v>UR.b</v>
      </c>
      <c r="H41" s="123" t="str">
        <f t="shared" si="32"/>
        <v>matérialiser ses théorie</v>
      </c>
      <c r="I41" s="120" t="str">
        <f t="shared" si="33"/>
        <v>U.br</v>
      </c>
      <c r="J41" s="4" t="str">
        <f t="shared" si="8"/>
        <v>savoir mener ses projets en toute circonstance</v>
      </c>
      <c r="K41" s="90" t="str">
        <f t="shared" si="11"/>
        <v>W,G</v>
      </c>
      <c r="L41" s="92" t="str">
        <f t="shared" si="12"/>
        <v>W,G,B</v>
      </c>
      <c r="M41" s="6" t="s">
        <v>3</v>
      </c>
      <c r="N41" s="8" t="s">
        <v>4</v>
      </c>
      <c r="O41" s="8" t="s">
        <v>2</v>
      </c>
      <c r="P41" s="8" t="s">
        <v>5</v>
      </c>
      <c r="Q41" s="8" t="s">
        <v>0</v>
      </c>
      <c r="R41" s="8">
        <v>1</v>
      </c>
      <c r="S41" s="8">
        <v>2</v>
      </c>
      <c r="T41" s="8">
        <v>2</v>
      </c>
      <c r="U41" s="211">
        <v>42984</v>
      </c>
      <c r="V41" s="248">
        <f t="shared" ca="1" si="9"/>
        <v>763</v>
      </c>
      <c r="W41" s="272" t="str">
        <f t="shared" si="13"/>
        <v>U RB GW</v>
      </c>
      <c r="X41" s="272" t="str">
        <f t="shared" si="14"/>
        <v>U.br</v>
      </c>
      <c r="Y41" s="272" t="str">
        <f t="shared" si="15"/>
        <v>UR/w</v>
      </c>
      <c r="Z41" s="11">
        <f>INDEX('poids profils xyz'!$H$15:$H$19,SEARCH(Z$1,$M41&amp;$N41&amp;$O41&amp;$P41&amp;$Q41))</f>
        <v>20</v>
      </c>
      <c r="AA41" s="11">
        <f>INDEX('poids profils xyz'!$H$15:$H$19,SEARCH(AA$1,$M41&amp;$N41&amp;$O41&amp;$P41&amp;$Q41))</f>
        <v>86</v>
      </c>
      <c r="AB41" s="11">
        <f>INDEX('poids profils xyz'!$H$15:$H$19,SEARCH(AB$1,$M41&amp;$N41&amp;$O41&amp;$P41&amp;$Q41))</f>
        <v>52</v>
      </c>
      <c r="AC41" s="11">
        <f>INDEX('poids profils xyz'!$H$15:$H$19,SEARCH(AC$1,$M41&amp;$N41&amp;$O41&amp;$P41&amp;$Q41))</f>
        <v>63</v>
      </c>
      <c r="AD41" s="252">
        <f>INDEX('poids profils xyz'!$H$15:$H$19,SEARCH(AD$1,$M41&amp;$N41&amp;$O41&amp;$P41&amp;$Q41))</f>
        <v>30</v>
      </c>
      <c r="AE41" s="26">
        <f t="shared" si="16"/>
        <v>53</v>
      </c>
      <c r="AF41" s="26">
        <f t="shared" si="17"/>
        <v>36</v>
      </c>
      <c r="AG41" s="26">
        <f t="shared" si="18"/>
        <v>69</v>
      </c>
      <c r="AH41" s="26">
        <f t="shared" si="19"/>
        <v>74.5</v>
      </c>
      <c r="AI41" s="26">
        <f t="shared" si="20"/>
        <v>57.5</v>
      </c>
      <c r="AJ41" s="26">
        <f t="shared" si="21"/>
        <v>41</v>
      </c>
      <c r="AK41" s="26">
        <f t="shared" si="22"/>
        <v>46.5</v>
      </c>
      <c r="AL41" s="26">
        <f t="shared" si="23"/>
        <v>41.5</v>
      </c>
      <c r="AM41" s="26">
        <f t="shared" si="24"/>
        <v>25</v>
      </c>
      <c r="AN41" s="26">
        <f t="shared" si="25"/>
        <v>58</v>
      </c>
    </row>
    <row r="42" spans="1:40" x14ac:dyDescent="0.2">
      <c r="A42" s="665" t="str">
        <f t="shared" si="10"/>
        <v>U RG WB</v>
      </c>
      <c r="B42" s="4" t="str">
        <f t="shared" si="26"/>
        <v>bleu, rouge-vert, blanc-noir</v>
      </c>
      <c r="C42" s="89" t="str">
        <f t="shared" si="27"/>
        <v>développer la connaissance (et partager ses idées)</v>
      </c>
      <c r="D42" s="16" t="str">
        <f t="shared" si="28"/>
        <v>comprendre l'inconnu (et communiquer des idées nouvelles)</v>
      </c>
      <c r="E42" s="128" t="str">
        <f t="shared" si="29"/>
        <v>UR/b</v>
      </c>
      <c r="F42" s="29" t="str">
        <f t="shared" si="30"/>
        <v>communiquer des idées nouvelles</v>
      </c>
      <c r="G42" s="122" t="str">
        <f t="shared" si="31"/>
        <v>UR.g</v>
      </c>
      <c r="H42" s="123" t="str">
        <f t="shared" si="32"/>
        <v>laisser libre cours à son imagination</v>
      </c>
      <c r="I42" s="120" t="str">
        <f t="shared" si="33"/>
        <v>U.rg</v>
      </c>
      <c r="J42" s="4" t="str">
        <f t="shared" si="8"/>
        <v>comprendre l'inconnu</v>
      </c>
      <c r="K42" s="90" t="str">
        <f t="shared" si="11"/>
        <v>B,W</v>
      </c>
      <c r="L42" s="92" t="str">
        <f t="shared" si="12"/>
        <v>B,W,G</v>
      </c>
      <c r="M42" s="6" t="s">
        <v>3</v>
      </c>
      <c r="N42" s="8" t="s">
        <v>4</v>
      </c>
      <c r="O42" s="8" t="s">
        <v>5</v>
      </c>
      <c r="P42" s="8" t="s">
        <v>0</v>
      </c>
      <c r="Q42" s="8" t="s">
        <v>2</v>
      </c>
      <c r="R42" s="8">
        <v>1</v>
      </c>
      <c r="S42" s="8">
        <v>2</v>
      </c>
      <c r="T42" s="8">
        <v>2</v>
      </c>
      <c r="U42" s="211">
        <v>42984</v>
      </c>
      <c r="V42" s="248">
        <f t="shared" ca="1" si="9"/>
        <v>763</v>
      </c>
      <c r="W42" s="272" t="str">
        <f t="shared" si="13"/>
        <v>U RG WB</v>
      </c>
      <c r="X42" s="272" t="str">
        <f t="shared" si="14"/>
        <v>U.rg</v>
      </c>
      <c r="Y42" s="272" t="str">
        <f t="shared" si="15"/>
        <v>UR/b</v>
      </c>
      <c r="Z42" s="11">
        <f>INDEX('poids profils xyz'!$H$15:$H$19,SEARCH(Z$1,$M42&amp;$N42&amp;$O42&amp;$P42&amp;$Q42))</f>
        <v>30</v>
      </c>
      <c r="AA42" s="11">
        <f>INDEX('poids profils xyz'!$H$15:$H$19,SEARCH(AA$1,$M42&amp;$N42&amp;$O42&amp;$P42&amp;$Q42))</f>
        <v>86</v>
      </c>
      <c r="AB42" s="11">
        <f>INDEX('poids profils xyz'!$H$15:$H$19,SEARCH(AB$1,$M42&amp;$N42&amp;$O42&amp;$P42&amp;$Q42))</f>
        <v>20</v>
      </c>
      <c r="AC42" s="11">
        <f>INDEX('poids profils xyz'!$H$15:$H$19,SEARCH(AC$1,$M42&amp;$N42&amp;$O42&amp;$P42&amp;$Q42))</f>
        <v>63</v>
      </c>
      <c r="AD42" s="252">
        <f>INDEX('poids profils xyz'!$H$15:$H$19,SEARCH(AD$1,$M42&amp;$N42&amp;$O42&amp;$P42&amp;$Q42))</f>
        <v>52</v>
      </c>
      <c r="AE42" s="26">
        <f t="shared" si="16"/>
        <v>58</v>
      </c>
      <c r="AF42" s="26">
        <f t="shared" si="17"/>
        <v>25</v>
      </c>
      <c r="AG42" s="26">
        <f t="shared" si="18"/>
        <v>53</v>
      </c>
      <c r="AH42" s="26">
        <f t="shared" si="19"/>
        <v>74.5</v>
      </c>
      <c r="AI42" s="26">
        <f t="shared" si="20"/>
        <v>41.5</v>
      </c>
      <c r="AJ42" s="26">
        <f t="shared" si="21"/>
        <v>36</v>
      </c>
      <c r="AK42" s="26">
        <f t="shared" si="22"/>
        <v>57.5</v>
      </c>
      <c r="AL42" s="26">
        <f t="shared" si="23"/>
        <v>46.5</v>
      </c>
      <c r="AM42" s="26">
        <f t="shared" si="24"/>
        <v>41</v>
      </c>
      <c r="AN42" s="26">
        <f t="shared" si="25"/>
        <v>69</v>
      </c>
    </row>
    <row r="43" spans="1:40" s="145" customFormat="1" x14ac:dyDescent="0.2">
      <c r="A43" s="666" t="str">
        <f t="shared" si="10"/>
        <v>U RG BW</v>
      </c>
      <c r="B43" s="12" t="str">
        <f t="shared" si="26"/>
        <v>bleu, rouge-vert, noir-blanc</v>
      </c>
      <c r="C43" s="80" t="str">
        <f t="shared" si="27"/>
        <v>développer la connaissance (et suivre ses idées)</v>
      </c>
      <c r="D43" s="22" t="str">
        <f t="shared" si="28"/>
        <v>comprendre l'inconnu (et explorer sans contrainte)</v>
      </c>
      <c r="E43" s="129" t="str">
        <f t="shared" si="29"/>
        <v>UR/w</v>
      </c>
      <c r="F43" s="30" t="str">
        <f t="shared" si="30"/>
        <v>explorer sans contrainte</v>
      </c>
      <c r="G43" s="124" t="str">
        <f t="shared" si="31"/>
        <v>UR.g</v>
      </c>
      <c r="H43" s="125" t="str">
        <f t="shared" si="32"/>
        <v>laisser libre cours à son imagination</v>
      </c>
      <c r="I43" s="121" t="str">
        <f t="shared" si="33"/>
        <v>U.rg</v>
      </c>
      <c r="J43" s="12" t="str">
        <f t="shared" si="8"/>
        <v>comprendre l'inconnu</v>
      </c>
      <c r="K43" s="91" t="str">
        <f t="shared" si="11"/>
        <v>W,B</v>
      </c>
      <c r="L43" s="93" t="str">
        <f t="shared" si="12"/>
        <v>W,B,G</v>
      </c>
      <c r="M43" s="21" t="s">
        <v>3</v>
      </c>
      <c r="N43" s="17" t="s">
        <v>4</v>
      </c>
      <c r="O43" s="17" t="s">
        <v>5</v>
      </c>
      <c r="P43" s="17" t="s">
        <v>2</v>
      </c>
      <c r="Q43" s="17" t="s">
        <v>0</v>
      </c>
      <c r="R43" s="17">
        <v>1</v>
      </c>
      <c r="S43" s="17">
        <v>2</v>
      </c>
      <c r="T43" s="17">
        <v>2</v>
      </c>
      <c r="U43" s="212">
        <v>42984</v>
      </c>
      <c r="V43" s="249">
        <f t="shared" ca="1" si="9"/>
        <v>763</v>
      </c>
      <c r="W43" s="273" t="str">
        <f t="shared" si="13"/>
        <v>U RG BW</v>
      </c>
      <c r="X43" s="273" t="str">
        <f t="shared" si="14"/>
        <v>U.rg</v>
      </c>
      <c r="Y43" s="273" t="str">
        <f t="shared" si="15"/>
        <v>UR/w</v>
      </c>
      <c r="Z43" s="253">
        <f>INDEX('poids profils xyz'!$H$15:$H$19,SEARCH(Z$1,$M43&amp;$N43&amp;$O43&amp;$P43&amp;$Q43))</f>
        <v>20</v>
      </c>
      <c r="AA43" s="253">
        <f>INDEX('poids profils xyz'!$H$15:$H$19,SEARCH(AA$1,$M43&amp;$N43&amp;$O43&amp;$P43&amp;$Q43))</f>
        <v>86</v>
      </c>
      <c r="AB43" s="253">
        <f>INDEX('poids profils xyz'!$H$15:$H$19,SEARCH(AB$1,$M43&amp;$N43&amp;$O43&amp;$P43&amp;$Q43))</f>
        <v>30</v>
      </c>
      <c r="AC43" s="253">
        <f>INDEX('poids profils xyz'!$H$15:$H$19,SEARCH(AC$1,$M43&amp;$N43&amp;$O43&amp;$P43&amp;$Q43))</f>
        <v>63</v>
      </c>
      <c r="AD43" s="254">
        <f>INDEX('poids profils xyz'!$H$15:$H$19,SEARCH(AD$1,$M43&amp;$N43&amp;$O43&amp;$P43&amp;$Q43))</f>
        <v>52</v>
      </c>
      <c r="AE43" s="263">
        <f t="shared" si="16"/>
        <v>53</v>
      </c>
      <c r="AF43" s="263">
        <f t="shared" si="17"/>
        <v>25</v>
      </c>
      <c r="AG43" s="263">
        <f t="shared" si="18"/>
        <v>58</v>
      </c>
      <c r="AH43" s="263">
        <f t="shared" si="19"/>
        <v>74.5</v>
      </c>
      <c r="AI43" s="263">
        <f t="shared" si="20"/>
        <v>46.5</v>
      </c>
      <c r="AJ43" s="263">
        <f t="shared" si="21"/>
        <v>41</v>
      </c>
      <c r="AK43" s="263">
        <f t="shared" si="22"/>
        <v>57.5</v>
      </c>
      <c r="AL43" s="263">
        <f t="shared" si="23"/>
        <v>41.5</v>
      </c>
      <c r="AM43" s="263">
        <f t="shared" si="24"/>
        <v>36</v>
      </c>
      <c r="AN43" s="263">
        <f t="shared" si="25"/>
        <v>69</v>
      </c>
    </row>
    <row r="44" spans="1:40" x14ac:dyDescent="0.2">
      <c r="A44" s="665" t="str">
        <f t="shared" si="10"/>
        <v>U GW BR</v>
      </c>
      <c r="B44" s="4" t="str">
        <f t="shared" si="26"/>
        <v>bleu, vert-blanc, noir-rouge</v>
      </c>
      <c r="C44" s="89" t="str">
        <f t="shared" si="27"/>
        <v>organiser le savoir (et vivre dans la raison)</v>
      </c>
      <c r="D44" s="16" t="str">
        <f t="shared" si="28"/>
        <v>rendre le savoir accessible (et suivre une démarche d'adaptation)</v>
      </c>
      <c r="E44" s="128" t="str">
        <f t="shared" si="29"/>
        <v>GU/r</v>
      </c>
      <c r="F44" s="29" t="str">
        <f t="shared" si="30"/>
        <v>suivre une démarche d'adaptation</v>
      </c>
      <c r="G44" s="122" t="str">
        <f t="shared" si="31"/>
        <v>GU.w</v>
      </c>
      <c r="H44" s="123" t="str">
        <f t="shared" si="32"/>
        <v>écarter facilement toute difficulté</v>
      </c>
      <c r="I44" s="120" t="str">
        <f t="shared" si="33"/>
        <v>U.gw</v>
      </c>
      <c r="J44" s="4" t="str">
        <f t="shared" si="8"/>
        <v>rendre le savoir accessible</v>
      </c>
      <c r="K44" s="90" t="str">
        <f t="shared" si="11"/>
        <v>R,B</v>
      </c>
      <c r="L44" s="92" t="str">
        <f t="shared" si="12"/>
        <v>R,B,W</v>
      </c>
      <c r="M44" s="6" t="s">
        <v>3</v>
      </c>
      <c r="N44" s="8" t="s">
        <v>5</v>
      </c>
      <c r="O44" s="8" t="s">
        <v>0</v>
      </c>
      <c r="P44" s="8" t="s">
        <v>2</v>
      </c>
      <c r="Q44" s="8" t="s">
        <v>4</v>
      </c>
      <c r="R44" s="8">
        <v>1</v>
      </c>
      <c r="S44" s="8">
        <v>2</v>
      </c>
      <c r="T44" s="8">
        <v>2</v>
      </c>
      <c r="U44" s="211">
        <v>42984</v>
      </c>
      <c r="V44" s="248">
        <f t="shared" ca="1" si="9"/>
        <v>763</v>
      </c>
      <c r="W44" s="272" t="str">
        <f t="shared" si="13"/>
        <v>U GW BR</v>
      </c>
      <c r="X44" s="272" t="str">
        <f t="shared" si="14"/>
        <v>U.gw</v>
      </c>
      <c r="Y44" s="272" t="str">
        <f t="shared" si="15"/>
        <v>GU/r</v>
      </c>
      <c r="Z44" s="11">
        <f>INDEX('poids profils xyz'!$H$15:$H$19,SEARCH(Z$1,$M44&amp;$N44&amp;$O44&amp;$P44&amp;$Q44))</f>
        <v>52</v>
      </c>
      <c r="AA44" s="11">
        <f>INDEX('poids profils xyz'!$H$15:$H$19,SEARCH(AA$1,$M44&amp;$N44&amp;$O44&amp;$P44&amp;$Q44))</f>
        <v>86</v>
      </c>
      <c r="AB44" s="11">
        <f>INDEX('poids profils xyz'!$H$15:$H$19,SEARCH(AB$1,$M44&amp;$N44&amp;$O44&amp;$P44&amp;$Q44))</f>
        <v>30</v>
      </c>
      <c r="AC44" s="11">
        <f>INDEX('poids profils xyz'!$H$15:$H$19,SEARCH(AC$1,$M44&amp;$N44&amp;$O44&amp;$P44&amp;$Q44))</f>
        <v>20</v>
      </c>
      <c r="AD44" s="252">
        <f>INDEX('poids profils xyz'!$H$15:$H$19,SEARCH(AD$1,$M44&amp;$N44&amp;$O44&amp;$P44&amp;$Q44))</f>
        <v>63</v>
      </c>
      <c r="AE44" s="26">
        <f t="shared" si="16"/>
        <v>69</v>
      </c>
      <c r="AF44" s="26">
        <f t="shared" si="17"/>
        <v>41</v>
      </c>
      <c r="AG44" s="26">
        <f t="shared" si="18"/>
        <v>58</v>
      </c>
      <c r="AH44" s="26">
        <f t="shared" si="19"/>
        <v>53</v>
      </c>
      <c r="AI44" s="26">
        <f t="shared" si="20"/>
        <v>25</v>
      </c>
      <c r="AJ44" s="26">
        <f t="shared" si="21"/>
        <v>46.5</v>
      </c>
      <c r="AK44" s="26">
        <f t="shared" si="22"/>
        <v>41.5</v>
      </c>
      <c r="AL44" s="26">
        <f t="shared" si="23"/>
        <v>36</v>
      </c>
      <c r="AM44" s="26">
        <f t="shared" si="24"/>
        <v>57.5</v>
      </c>
      <c r="AN44" s="26">
        <f t="shared" si="25"/>
        <v>74.5</v>
      </c>
    </row>
    <row r="45" spans="1:40" x14ac:dyDescent="0.2">
      <c r="A45" s="665" t="str">
        <f t="shared" si="10"/>
        <v>U GW RB</v>
      </c>
      <c r="B45" s="4" t="str">
        <f t="shared" si="26"/>
        <v>bleu, vert-blanc, rouge-noir</v>
      </c>
      <c r="C45" s="89" t="str">
        <f t="shared" si="27"/>
        <v>organiser le savoir (et vivre en souplesse)</v>
      </c>
      <c r="D45" s="16" t="str">
        <f t="shared" si="28"/>
        <v>rendre le savoir accessible (et s'adapter spontanément)</v>
      </c>
      <c r="E45" s="128" t="str">
        <f t="shared" si="29"/>
        <v>GU/b</v>
      </c>
      <c r="F45" s="29" t="str">
        <f t="shared" si="30"/>
        <v>s'adapter spontanément</v>
      </c>
      <c r="G45" s="122" t="str">
        <f t="shared" si="31"/>
        <v>GU.w</v>
      </c>
      <c r="H45" s="123" t="str">
        <f t="shared" si="32"/>
        <v>écarter facilement toute difficulté</v>
      </c>
      <c r="I45" s="120" t="str">
        <f t="shared" si="33"/>
        <v>U.gw</v>
      </c>
      <c r="J45" s="4" t="str">
        <f t="shared" si="8"/>
        <v>rendre le savoir accessible</v>
      </c>
      <c r="K45" s="90" t="str">
        <f t="shared" si="11"/>
        <v>B,R</v>
      </c>
      <c r="L45" s="92" t="str">
        <f t="shared" si="12"/>
        <v>B,R,W</v>
      </c>
      <c r="M45" s="6" t="s">
        <v>3</v>
      </c>
      <c r="N45" s="8" t="s">
        <v>5</v>
      </c>
      <c r="O45" s="8" t="s">
        <v>0</v>
      </c>
      <c r="P45" s="8" t="s">
        <v>4</v>
      </c>
      <c r="Q45" s="8" t="s">
        <v>2</v>
      </c>
      <c r="R45" s="8">
        <v>1</v>
      </c>
      <c r="S45" s="8">
        <v>2</v>
      </c>
      <c r="T45" s="8">
        <v>2</v>
      </c>
      <c r="U45" s="211">
        <v>42984</v>
      </c>
      <c r="V45" s="248">
        <f t="shared" ca="1" si="9"/>
        <v>763</v>
      </c>
      <c r="W45" s="272" t="str">
        <f t="shared" si="13"/>
        <v>U GW RB</v>
      </c>
      <c r="X45" s="272" t="str">
        <f t="shared" si="14"/>
        <v>U.gw</v>
      </c>
      <c r="Y45" s="272" t="str">
        <f t="shared" si="15"/>
        <v>GU/b</v>
      </c>
      <c r="Z45" s="11">
        <f>INDEX('poids profils xyz'!$H$15:$H$19,SEARCH(Z$1,$M45&amp;$N45&amp;$O45&amp;$P45&amp;$Q45))</f>
        <v>52</v>
      </c>
      <c r="AA45" s="11">
        <f>INDEX('poids profils xyz'!$H$15:$H$19,SEARCH(AA$1,$M45&amp;$N45&amp;$O45&amp;$P45&amp;$Q45))</f>
        <v>86</v>
      </c>
      <c r="AB45" s="11">
        <f>INDEX('poids profils xyz'!$H$15:$H$19,SEARCH(AB$1,$M45&amp;$N45&amp;$O45&amp;$P45&amp;$Q45))</f>
        <v>20</v>
      </c>
      <c r="AC45" s="11">
        <f>INDEX('poids profils xyz'!$H$15:$H$19,SEARCH(AC$1,$M45&amp;$N45&amp;$O45&amp;$P45&amp;$Q45))</f>
        <v>30</v>
      </c>
      <c r="AD45" s="252">
        <f>INDEX('poids profils xyz'!$H$15:$H$19,SEARCH(AD$1,$M45&amp;$N45&amp;$O45&amp;$P45&amp;$Q45))</f>
        <v>63</v>
      </c>
      <c r="AE45" s="26">
        <f t="shared" si="16"/>
        <v>69</v>
      </c>
      <c r="AF45" s="26">
        <f t="shared" si="17"/>
        <v>36</v>
      </c>
      <c r="AG45" s="26">
        <f t="shared" si="18"/>
        <v>53</v>
      </c>
      <c r="AH45" s="26">
        <f t="shared" si="19"/>
        <v>58</v>
      </c>
      <c r="AI45" s="26">
        <f t="shared" si="20"/>
        <v>25</v>
      </c>
      <c r="AJ45" s="26">
        <f t="shared" si="21"/>
        <v>41.5</v>
      </c>
      <c r="AK45" s="26">
        <f t="shared" si="22"/>
        <v>46.5</v>
      </c>
      <c r="AL45" s="26">
        <f t="shared" si="23"/>
        <v>41</v>
      </c>
      <c r="AM45" s="26">
        <f t="shared" si="24"/>
        <v>57.5</v>
      </c>
      <c r="AN45" s="26">
        <f t="shared" si="25"/>
        <v>74.5</v>
      </c>
    </row>
    <row r="46" spans="1:40" x14ac:dyDescent="0.2">
      <c r="A46" s="665" t="str">
        <f t="shared" si="10"/>
        <v>U GB WR</v>
      </c>
      <c r="B46" s="4" t="str">
        <f t="shared" si="26"/>
        <v>bleu, vert-noir, blanc-rouge</v>
      </c>
      <c r="C46" s="89" t="str">
        <f t="shared" si="27"/>
        <v>se développer soi-même (et vivre dans la raison)</v>
      </c>
      <c r="D46" s="16" t="str">
        <f t="shared" si="28"/>
        <v>améliorer ses compétences sans fin (et suivre une démarche d'adaptation)</v>
      </c>
      <c r="E46" s="128" t="str">
        <f t="shared" si="29"/>
        <v>GU/r</v>
      </c>
      <c r="F46" s="29" t="str">
        <f t="shared" si="30"/>
        <v>suivre une démarche d'adaptation</v>
      </c>
      <c r="G46" s="122" t="str">
        <f t="shared" si="31"/>
        <v>GU.b</v>
      </c>
      <c r="H46" s="123" t="str">
        <f t="shared" si="32"/>
        <v>être le roi de l'adaptation</v>
      </c>
      <c r="I46" s="120" t="str">
        <f t="shared" si="33"/>
        <v>U.bg</v>
      </c>
      <c r="J46" s="4" t="str">
        <f t="shared" si="8"/>
        <v>améliorer ses compétences sans fin</v>
      </c>
      <c r="K46" s="90" t="str">
        <f t="shared" si="11"/>
        <v>R,W</v>
      </c>
      <c r="L46" s="92" t="str">
        <f t="shared" si="12"/>
        <v>R,W,B</v>
      </c>
      <c r="M46" s="6" t="s">
        <v>3</v>
      </c>
      <c r="N46" s="8" t="s">
        <v>5</v>
      </c>
      <c r="O46" s="8" t="s">
        <v>2</v>
      </c>
      <c r="P46" s="8" t="s">
        <v>0</v>
      </c>
      <c r="Q46" s="8" t="s">
        <v>4</v>
      </c>
      <c r="R46" s="8">
        <v>1</v>
      </c>
      <c r="S46" s="8">
        <v>2</v>
      </c>
      <c r="T46" s="8">
        <v>2</v>
      </c>
      <c r="U46" s="211">
        <v>42984</v>
      </c>
      <c r="V46" s="248">
        <f t="shared" ca="1" si="9"/>
        <v>763</v>
      </c>
      <c r="W46" s="272" t="str">
        <f t="shared" si="13"/>
        <v>U GB WR</v>
      </c>
      <c r="X46" s="272" t="str">
        <f t="shared" si="14"/>
        <v>U.bg</v>
      </c>
      <c r="Y46" s="272" t="str">
        <f t="shared" si="15"/>
        <v>GU/r</v>
      </c>
      <c r="Z46" s="11">
        <f>INDEX('poids profils xyz'!$H$15:$H$19,SEARCH(Z$1,$M46&amp;$N46&amp;$O46&amp;$P46&amp;$Q46))</f>
        <v>30</v>
      </c>
      <c r="AA46" s="11">
        <f>INDEX('poids profils xyz'!$H$15:$H$19,SEARCH(AA$1,$M46&amp;$N46&amp;$O46&amp;$P46&amp;$Q46))</f>
        <v>86</v>
      </c>
      <c r="AB46" s="11">
        <f>INDEX('poids profils xyz'!$H$15:$H$19,SEARCH(AB$1,$M46&amp;$N46&amp;$O46&amp;$P46&amp;$Q46))</f>
        <v>52</v>
      </c>
      <c r="AC46" s="11">
        <f>INDEX('poids profils xyz'!$H$15:$H$19,SEARCH(AC$1,$M46&amp;$N46&amp;$O46&amp;$P46&amp;$Q46))</f>
        <v>20</v>
      </c>
      <c r="AD46" s="252">
        <f>INDEX('poids profils xyz'!$H$15:$H$19,SEARCH(AD$1,$M46&amp;$N46&amp;$O46&amp;$P46&amp;$Q46))</f>
        <v>63</v>
      </c>
      <c r="AE46" s="26">
        <f t="shared" si="16"/>
        <v>58</v>
      </c>
      <c r="AF46" s="26">
        <f t="shared" si="17"/>
        <v>41</v>
      </c>
      <c r="AG46" s="26">
        <f t="shared" si="18"/>
        <v>69</v>
      </c>
      <c r="AH46" s="26">
        <f t="shared" si="19"/>
        <v>53</v>
      </c>
      <c r="AI46" s="26">
        <f t="shared" si="20"/>
        <v>36</v>
      </c>
      <c r="AJ46" s="26">
        <f t="shared" si="21"/>
        <v>57.5</v>
      </c>
      <c r="AK46" s="26">
        <f t="shared" si="22"/>
        <v>41.5</v>
      </c>
      <c r="AL46" s="26">
        <f t="shared" si="23"/>
        <v>25</v>
      </c>
      <c r="AM46" s="26">
        <f t="shared" si="24"/>
        <v>46.5</v>
      </c>
      <c r="AN46" s="26">
        <f t="shared" si="25"/>
        <v>74.5</v>
      </c>
    </row>
    <row r="47" spans="1:40" x14ac:dyDescent="0.2">
      <c r="A47" s="665" t="str">
        <f t="shared" si="10"/>
        <v>U GB RW</v>
      </c>
      <c r="B47" s="4" t="str">
        <f t="shared" si="26"/>
        <v>bleu, vert-noir, rouge-blanc</v>
      </c>
      <c r="C47" s="89" t="str">
        <f t="shared" si="27"/>
        <v>se développer soi-même (et être ingénieux)</v>
      </c>
      <c r="D47" s="16" t="str">
        <f t="shared" si="28"/>
        <v>améliorer ses compétences sans fin (et s'adapter avec créativité)</v>
      </c>
      <c r="E47" s="128" t="str">
        <f t="shared" si="29"/>
        <v>GU/w</v>
      </c>
      <c r="F47" s="29" t="str">
        <f t="shared" si="30"/>
        <v>s'adapter avec créativité</v>
      </c>
      <c r="G47" s="122" t="str">
        <f t="shared" si="31"/>
        <v>GU.b</v>
      </c>
      <c r="H47" s="123" t="str">
        <f t="shared" si="32"/>
        <v>être le roi de l'adaptation</v>
      </c>
      <c r="I47" s="120" t="str">
        <f t="shared" si="33"/>
        <v>U.bg</v>
      </c>
      <c r="J47" s="4" t="str">
        <f t="shared" si="8"/>
        <v>améliorer ses compétences sans fin</v>
      </c>
      <c r="K47" s="90" t="str">
        <f t="shared" si="11"/>
        <v>W,R</v>
      </c>
      <c r="L47" s="92" t="str">
        <f t="shared" si="12"/>
        <v>W,R,B</v>
      </c>
      <c r="M47" s="6" t="s">
        <v>3</v>
      </c>
      <c r="N47" s="8" t="s">
        <v>5</v>
      </c>
      <c r="O47" s="8" t="s">
        <v>2</v>
      </c>
      <c r="P47" s="8" t="s">
        <v>4</v>
      </c>
      <c r="Q47" s="8" t="s">
        <v>0</v>
      </c>
      <c r="R47" s="8">
        <v>1</v>
      </c>
      <c r="S47" s="8">
        <v>2</v>
      </c>
      <c r="T47" s="8">
        <v>2</v>
      </c>
      <c r="U47" s="211">
        <v>42984</v>
      </c>
      <c r="V47" s="248">
        <f t="shared" ca="1" si="9"/>
        <v>763</v>
      </c>
      <c r="W47" s="272" t="str">
        <f t="shared" si="13"/>
        <v>U GB RW</v>
      </c>
      <c r="X47" s="272" t="str">
        <f t="shared" si="14"/>
        <v>U.bg</v>
      </c>
      <c r="Y47" s="272" t="str">
        <f t="shared" si="15"/>
        <v>GU/w</v>
      </c>
      <c r="Z47" s="11">
        <f>INDEX('poids profils xyz'!$H$15:$H$19,SEARCH(Z$1,$M47&amp;$N47&amp;$O47&amp;$P47&amp;$Q47))</f>
        <v>20</v>
      </c>
      <c r="AA47" s="11">
        <f>INDEX('poids profils xyz'!$H$15:$H$19,SEARCH(AA$1,$M47&amp;$N47&amp;$O47&amp;$P47&amp;$Q47))</f>
        <v>86</v>
      </c>
      <c r="AB47" s="11">
        <f>INDEX('poids profils xyz'!$H$15:$H$19,SEARCH(AB$1,$M47&amp;$N47&amp;$O47&amp;$P47&amp;$Q47))</f>
        <v>52</v>
      </c>
      <c r="AC47" s="11">
        <f>INDEX('poids profils xyz'!$H$15:$H$19,SEARCH(AC$1,$M47&amp;$N47&amp;$O47&amp;$P47&amp;$Q47))</f>
        <v>30</v>
      </c>
      <c r="AD47" s="252">
        <f>INDEX('poids profils xyz'!$H$15:$H$19,SEARCH(AD$1,$M47&amp;$N47&amp;$O47&amp;$P47&amp;$Q47))</f>
        <v>63</v>
      </c>
      <c r="AE47" s="26">
        <f t="shared" si="16"/>
        <v>53</v>
      </c>
      <c r="AF47" s="26">
        <f t="shared" si="17"/>
        <v>36</v>
      </c>
      <c r="AG47" s="26">
        <f t="shared" si="18"/>
        <v>69</v>
      </c>
      <c r="AH47" s="26">
        <f t="shared" si="19"/>
        <v>58</v>
      </c>
      <c r="AI47" s="26">
        <f t="shared" si="20"/>
        <v>41</v>
      </c>
      <c r="AJ47" s="26">
        <f t="shared" si="21"/>
        <v>57.5</v>
      </c>
      <c r="AK47" s="26">
        <f t="shared" si="22"/>
        <v>46.5</v>
      </c>
      <c r="AL47" s="26">
        <f t="shared" si="23"/>
        <v>25</v>
      </c>
      <c r="AM47" s="26">
        <f t="shared" si="24"/>
        <v>41.5</v>
      </c>
      <c r="AN47" s="26">
        <f t="shared" si="25"/>
        <v>74.5</v>
      </c>
    </row>
    <row r="48" spans="1:40" x14ac:dyDescent="0.2">
      <c r="A48" s="665" t="str">
        <f t="shared" si="10"/>
        <v>U GR WB</v>
      </c>
      <c r="B48" s="4" t="str">
        <f t="shared" si="26"/>
        <v>bleu, vert-rouge, blanc-noir</v>
      </c>
      <c r="C48" s="89" t="str">
        <f t="shared" si="27"/>
        <v>développer la connaissance (et vivre en souplesse)</v>
      </c>
      <c r="D48" s="16" t="str">
        <f t="shared" si="28"/>
        <v>comprendre l'inconnu (et s'adapter spontanément)</v>
      </c>
      <c r="E48" s="128" t="str">
        <f t="shared" si="29"/>
        <v>GU/b</v>
      </c>
      <c r="F48" s="29" t="str">
        <f t="shared" si="30"/>
        <v>s'adapter spontanément</v>
      </c>
      <c r="G48" s="122" t="str">
        <f t="shared" si="31"/>
        <v>GU.r</v>
      </c>
      <c r="H48" s="123" t="str">
        <f t="shared" si="32"/>
        <v>être agile en toute circonstance</v>
      </c>
      <c r="I48" s="120" t="str">
        <f t="shared" si="33"/>
        <v>U.rg</v>
      </c>
      <c r="J48" s="4" t="str">
        <f t="shared" si="8"/>
        <v>comprendre l'inconnu</v>
      </c>
      <c r="K48" s="90" t="str">
        <f t="shared" si="11"/>
        <v>B,W</v>
      </c>
      <c r="L48" s="92" t="str">
        <f t="shared" si="12"/>
        <v>B,W,R</v>
      </c>
      <c r="M48" s="6" t="s">
        <v>3</v>
      </c>
      <c r="N48" s="8" t="s">
        <v>5</v>
      </c>
      <c r="O48" s="8" t="s">
        <v>4</v>
      </c>
      <c r="P48" s="8" t="s">
        <v>0</v>
      </c>
      <c r="Q48" s="8" t="s">
        <v>2</v>
      </c>
      <c r="R48" s="8">
        <v>1</v>
      </c>
      <c r="S48" s="8">
        <v>2</v>
      </c>
      <c r="T48" s="8">
        <v>2</v>
      </c>
      <c r="U48" s="211">
        <v>42984</v>
      </c>
      <c r="V48" s="248">
        <f t="shared" ca="1" si="9"/>
        <v>763</v>
      </c>
      <c r="W48" s="272" t="str">
        <f t="shared" si="13"/>
        <v>U GR WB</v>
      </c>
      <c r="X48" s="272" t="str">
        <f t="shared" si="14"/>
        <v>U.rg</v>
      </c>
      <c r="Y48" s="272" t="str">
        <f t="shared" si="15"/>
        <v>GU/b</v>
      </c>
      <c r="Z48" s="11">
        <f>INDEX('poids profils xyz'!$H$15:$H$19,SEARCH(Z$1,$M48&amp;$N48&amp;$O48&amp;$P48&amp;$Q48))</f>
        <v>30</v>
      </c>
      <c r="AA48" s="11">
        <f>INDEX('poids profils xyz'!$H$15:$H$19,SEARCH(AA$1,$M48&amp;$N48&amp;$O48&amp;$P48&amp;$Q48))</f>
        <v>86</v>
      </c>
      <c r="AB48" s="11">
        <f>INDEX('poids profils xyz'!$H$15:$H$19,SEARCH(AB$1,$M48&amp;$N48&amp;$O48&amp;$P48&amp;$Q48))</f>
        <v>20</v>
      </c>
      <c r="AC48" s="11">
        <f>INDEX('poids profils xyz'!$H$15:$H$19,SEARCH(AC$1,$M48&amp;$N48&amp;$O48&amp;$P48&amp;$Q48))</f>
        <v>52</v>
      </c>
      <c r="AD48" s="252">
        <f>INDEX('poids profils xyz'!$H$15:$H$19,SEARCH(AD$1,$M48&amp;$N48&amp;$O48&amp;$P48&amp;$Q48))</f>
        <v>63</v>
      </c>
      <c r="AE48" s="26">
        <f t="shared" si="16"/>
        <v>58</v>
      </c>
      <c r="AF48" s="26">
        <f t="shared" si="17"/>
        <v>25</v>
      </c>
      <c r="AG48" s="26">
        <f t="shared" si="18"/>
        <v>53</v>
      </c>
      <c r="AH48" s="26">
        <f t="shared" si="19"/>
        <v>69</v>
      </c>
      <c r="AI48" s="26">
        <f t="shared" si="20"/>
        <v>36</v>
      </c>
      <c r="AJ48" s="26">
        <f t="shared" si="21"/>
        <v>41.5</v>
      </c>
      <c r="AK48" s="26">
        <f t="shared" si="22"/>
        <v>57.5</v>
      </c>
      <c r="AL48" s="26">
        <f t="shared" si="23"/>
        <v>41</v>
      </c>
      <c r="AM48" s="26">
        <f t="shared" si="24"/>
        <v>46.5</v>
      </c>
      <c r="AN48" s="26">
        <f t="shared" si="25"/>
        <v>74.5</v>
      </c>
    </row>
    <row r="49" spans="1:40" s="145" customFormat="1" x14ac:dyDescent="0.2">
      <c r="A49" s="666" t="str">
        <f t="shared" si="10"/>
        <v>U GR BW</v>
      </c>
      <c r="B49" s="12" t="str">
        <f t="shared" si="26"/>
        <v>bleu, vert-rouge, noir-blanc</v>
      </c>
      <c r="C49" s="80" t="str">
        <f t="shared" si="27"/>
        <v>développer la connaissance (et être ingénieux)</v>
      </c>
      <c r="D49" s="22" t="str">
        <f t="shared" si="28"/>
        <v>comprendre l'inconnu (et s'adapter avec créativité)</v>
      </c>
      <c r="E49" s="129" t="str">
        <f t="shared" si="29"/>
        <v>GU/w</v>
      </c>
      <c r="F49" s="30" t="str">
        <f t="shared" si="30"/>
        <v>s'adapter avec créativité</v>
      </c>
      <c r="G49" s="124" t="str">
        <f t="shared" si="31"/>
        <v>GU.r</v>
      </c>
      <c r="H49" s="125" t="str">
        <f t="shared" si="32"/>
        <v>être agile en toute circonstance</v>
      </c>
      <c r="I49" s="121" t="str">
        <f t="shared" si="33"/>
        <v>U.rg</v>
      </c>
      <c r="J49" s="12" t="str">
        <f t="shared" si="8"/>
        <v>comprendre l'inconnu</v>
      </c>
      <c r="K49" s="91" t="str">
        <f t="shared" si="11"/>
        <v>W,B</v>
      </c>
      <c r="L49" s="93" t="str">
        <f t="shared" si="12"/>
        <v>W,B,R</v>
      </c>
      <c r="M49" s="21" t="s">
        <v>3</v>
      </c>
      <c r="N49" s="17" t="s">
        <v>5</v>
      </c>
      <c r="O49" s="17" t="s">
        <v>4</v>
      </c>
      <c r="P49" s="17" t="s">
        <v>2</v>
      </c>
      <c r="Q49" s="17" t="s">
        <v>0</v>
      </c>
      <c r="R49" s="17">
        <v>1</v>
      </c>
      <c r="S49" s="17">
        <v>2</v>
      </c>
      <c r="T49" s="17">
        <v>2</v>
      </c>
      <c r="U49" s="212">
        <v>42984</v>
      </c>
      <c r="V49" s="249">
        <f t="shared" ca="1" si="9"/>
        <v>763</v>
      </c>
      <c r="W49" s="273" t="str">
        <f t="shared" si="13"/>
        <v>U GR BW</v>
      </c>
      <c r="X49" s="273" t="str">
        <f t="shared" si="14"/>
        <v>U.rg</v>
      </c>
      <c r="Y49" s="273" t="str">
        <f t="shared" si="15"/>
        <v>GU/w</v>
      </c>
      <c r="Z49" s="253">
        <f>INDEX('poids profils xyz'!$H$15:$H$19,SEARCH(Z$1,$M49&amp;$N49&amp;$O49&amp;$P49&amp;$Q49))</f>
        <v>20</v>
      </c>
      <c r="AA49" s="253">
        <f>INDEX('poids profils xyz'!$H$15:$H$19,SEARCH(AA$1,$M49&amp;$N49&amp;$O49&amp;$P49&amp;$Q49))</f>
        <v>86</v>
      </c>
      <c r="AB49" s="253">
        <f>INDEX('poids profils xyz'!$H$15:$H$19,SEARCH(AB$1,$M49&amp;$N49&amp;$O49&amp;$P49&amp;$Q49))</f>
        <v>30</v>
      </c>
      <c r="AC49" s="253">
        <f>INDEX('poids profils xyz'!$H$15:$H$19,SEARCH(AC$1,$M49&amp;$N49&amp;$O49&amp;$P49&amp;$Q49))</f>
        <v>52</v>
      </c>
      <c r="AD49" s="254">
        <f>INDEX('poids profils xyz'!$H$15:$H$19,SEARCH(AD$1,$M49&amp;$N49&amp;$O49&amp;$P49&amp;$Q49))</f>
        <v>63</v>
      </c>
      <c r="AE49" s="263">
        <f t="shared" si="16"/>
        <v>53</v>
      </c>
      <c r="AF49" s="263">
        <f t="shared" si="17"/>
        <v>25</v>
      </c>
      <c r="AG49" s="263">
        <f t="shared" si="18"/>
        <v>58</v>
      </c>
      <c r="AH49" s="263">
        <f t="shared" si="19"/>
        <v>69</v>
      </c>
      <c r="AI49" s="263">
        <f t="shared" si="20"/>
        <v>41</v>
      </c>
      <c r="AJ49" s="263">
        <f t="shared" si="21"/>
        <v>46.5</v>
      </c>
      <c r="AK49" s="263">
        <f t="shared" si="22"/>
        <v>57.5</v>
      </c>
      <c r="AL49" s="263">
        <f t="shared" si="23"/>
        <v>36</v>
      </c>
      <c r="AM49" s="263">
        <f t="shared" si="24"/>
        <v>41.5</v>
      </c>
      <c r="AN49" s="263">
        <f t="shared" si="25"/>
        <v>74.5</v>
      </c>
    </row>
    <row r="50" spans="1:40" x14ac:dyDescent="0.2">
      <c r="A50" s="667" t="str">
        <f t="shared" si="10"/>
        <v>B WU RG</v>
      </c>
      <c r="B50" s="4" t="str">
        <f t="shared" si="26"/>
        <v>noir, blanc-bleu, rouge-vert</v>
      </c>
      <c r="C50" s="89" t="str">
        <f t="shared" si="27"/>
        <v>être la loi (et s'imposer au monde)</v>
      </c>
      <c r="D50" s="16" t="str">
        <f t="shared" si="28"/>
        <v>être celui qui décide des règles (et être de ceux qui dictent l'ordre)</v>
      </c>
      <c r="E50" s="128" t="str">
        <f t="shared" si="29"/>
        <v>WB/g</v>
      </c>
      <c r="F50" s="29" t="str">
        <f t="shared" si="30"/>
        <v>être de ceux qui dictent l'ordre</v>
      </c>
      <c r="G50" s="122" t="str">
        <f t="shared" si="31"/>
        <v>WB.u</v>
      </c>
      <c r="H50" s="123" t="str">
        <f t="shared" si="32"/>
        <v>exercer une place de pouvoir élevée</v>
      </c>
      <c r="I50" s="120" t="str">
        <f t="shared" si="33"/>
        <v>B.wu</v>
      </c>
      <c r="J50" s="4" t="str">
        <f t="shared" si="8"/>
        <v>être celui qui décide des règles</v>
      </c>
      <c r="K50" s="90" t="str">
        <f t="shared" si="11"/>
        <v>G,R</v>
      </c>
      <c r="L50" s="92" t="str">
        <f t="shared" si="12"/>
        <v>G,R,U</v>
      </c>
      <c r="M50" s="6" t="s">
        <v>2</v>
      </c>
      <c r="N50" s="8" t="s">
        <v>0</v>
      </c>
      <c r="O50" s="8" t="s">
        <v>3</v>
      </c>
      <c r="P50" s="8" t="s">
        <v>4</v>
      </c>
      <c r="Q50" s="8" t="s">
        <v>5</v>
      </c>
      <c r="R50" s="8">
        <v>1</v>
      </c>
      <c r="S50" s="8">
        <v>2</v>
      </c>
      <c r="T50" s="8">
        <v>2</v>
      </c>
      <c r="U50" s="211">
        <v>42984</v>
      </c>
      <c r="V50" s="248">
        <f t="shared" ca="1" si="9"/>
        <v>763</v>
      </c>
      <c r="W50" s="272" t="str">
        <f t="shared" si="13"/>
        <v>B WU RG</v>
      </c>
      <c r="X50" s="272" t="str">
        <f t="shared" si="14"/>
        <v>B.wu</v>
      </c>
      <c r="Y50" s="272" t="str">
        <f t="shared" si="15"/>
        <v>WB/g</v>
      </c>
      <c r="Z50" s="11">
        <f>INDEX('poids profils xyz'!$H$15:$H$19,SEARCH(Z$1,$M50&amp;$N50&amp;$O50&amp;$P50&amp;$Q50))</f>
        <v>63</v>
      </c>
      <c r="AA50" s="11">
        <f>INDEX('poids profils xyz'!$H$15:$H$19,SEARCH(AA$1,$M50&amp;$N50&amp;$O50&amp;$P50&amp;$Q50))</f>
        <v>52</v>
      </c>
      <c r="AB50" s="11">
        <f>INDEX('poids profils xyz'!$H$15:$H$19,SEARCH(AB$1,$M50&amp;$N50&amp;$O50&amp;$P50&amp;$Q50))</f>
        <v>86</v>
      </c>
      <c r="AC50" s="11">
        <f>INDEX('poids profils xyz'!$H$15:$H$19,SEARCH(AC$1,$M50&amp;$N50&amp;$O50&amp;$P50&amp;$Q50))</f>
        <v>30</v>
      </c>
      <c r="AD50" s="252">
        <f>INDEX('poids profils xyz'!$H$15:$H$19,SEARCH(AD$1,$M50&amp;$N50&amp;$O50&amp;$P50&amp;$Q50))</f>
        <v>20</v>
      </c>
      <c r="AE50" s="26">
        <f t="shared" si="16"/>
        <v>57.5</v>
      </c>
      <c r="AF50" s="26">
        <f t="shared" si="17"/>
        <v>74.5</v>
      </c>
      <c r="AG50" s="26">
        <f t="shared" si="18"/>
        <v>69</v>
      </c>
      <c r="AH50" s="26">
        <f t="shared" si="19"/>
        <v>41</v>
      </c>
      <c r="AI50" s="26">
        <f t="shared" si="20"/>
        <v>58</v>
      </c>
      <c r="AJ50" s="26">
        <f t="shared" si="21"/>
        <v>53</v>
      </c>
      <c r="AK50" s="26">
        <f t="shared" si="22"/>
        <v>25</v>
      </c>
      <c r="AL50" s="26">
        <f t="shared" si="23"/>
        <v>46.5</v>
      </c>
      <c r="AM50" s="26">
        <f t="shared" si="24"/>
        <v>41.5</v>
      </c>
      <c r="AN50" s="26">
        <f t="shared" si="25"/>
        <v>36</v>
      </c>
    </row>
    <row r="51" spans="1:40" x14ac:dyDescent="0.2">
      <c r="A51" s="667" t="str">
        <f t="shared" si="10"/>
        <v>B WU GR</v>
      </c>
      <c r="B51" s="4" t="str">
        <f t="shared" si="26"/>
        <v>noir, blanc-bleu, vert-rouge</v>
      </c>
      <c r="C51" s="89" t="str">
        <f t="shared" si="27"/>
        <v>être la loi (et gouverner le monde)</v>
      </c>
      <c r="D51" s="16" t="str">
        <f t="shared" si="28"/>
        <v>être celui qui décide des règles (et être parmi les rares qui prennent les décisions)</v>
      </c>
      <c r="E51" s="128" t="str">
        <f t="shared" si="29"/>
        <v>WB/r</v>
      </c>
      <c r="F51" s="29" t="str">
        <f t="shared" si="30"/>
        <v>être parmi les rares qui prennent les décisions</v>
      </c>
      <c r="G51" s="122" t="str">
        <f t="shared" si="31"/>
        <v>WB.u</v>
      </c>
      <c r="H51" s="123" t="str">
        <f t="shared" si="32"/>
        <v>exercer une place de pouvoir élevée</v>
      </c>
      <c r="I51" s="120" t="str">
        <f t="shared" si="33"/>
        <v>B.wu</v>
      </c>
      <c r="J51" s="4" t="str">
        <f t="shared" si="8"/>
        <v>être celui qui décide des règles</v>
      </c>
      <c r="K51" s="90" t="str">
        <f t="shared" si="11"/>
        <v>R,G</v>
      </c>
      <c r="L51" s="92" t="str">
        <f t="shared" si="12"/>
        <v>R,G,U</v>
      </c>
      <c r="M51" s="6" t="s">
        <v>2</v>
      </c>
      <c r="N51" s="8" t="s">
        <v>0</v>
      </c>
      <c r="O51" s="8" t="s">
        <v>3</v>
      </c>
      <c r="P51" s="8" t="s">
        <v>5</v>
      </c>
      <c r="Q51" s="8" t="s">
        <v>4</v>
      </c>
      <c r="R51" s="8">
        <v>1</v>
      </c>
      <c r="S51" s="8">
        <v>2</v>
      </c>
      <c r="T51" s="8">
        <v>2</v>
      </c>
      <c r="U51" s="211">
        <v>42984</v>
      </c>
      <c r="V51" s="248">
        <f t="shared" ca="1" si="9"/>
        <v>763</v>
      </c>
      <c r="W51" s="272" t="str">
        <f t="shared" si="13"/>
        <v>B WU GR</v>
      </c>
      <c r="X51" s="272" t="str">
        <f t="shared" si="14"/>
        <v>B.wu</v>
      </c>
      <c r="Y51" s="272" t="str">
        <f t="shared" si="15"/>
        <v>WB/r</v>
      </c>
      <c r="Z51" s="11">
        <f>INDEX('poids profils xyz'!$H$15:$H$19,SEARCH(Z$1,$M51&amp;$N51&amp;$O51&amp;$P51&amp;$Q51))</f>
        <v>63</v>
      </c>
      <c r="AA51" s="11">
        <f>INDEX('poids profils xyz'!$H$15:$H$19,SEARCH(AA$1,$M51&amp;$N51&amp;$O51&amp;$P51&amp;$Q51))</f>
        <v>52</v>
      </c>
      <c r="AB51" s="11">
        <f>INDEX('poids profils xyz'!$H$15:$H$19,SEARCH(AB$1,$M51&amp;$N51&amp;$O51&amp;$P51&amp;$Q51))</f>
        <v>86</v>
      </c>
      <c r="AC51" s="11">
        <f>INDEX('poids profils xyz'!$H$15:$H$19,SEARCH(AC$1,$M51&amp;$N51&amp;$O51&amp;$P51&amp;$Q51))</f>
        <v>20</v>
      </c>
      <c r="AD51" s="252">
        <f>INDEX('poids profils xyz'!$H$15:$H$19,SEARCH(AD$1,$M51&amp;$N51&amp;$O51&amp;$P51&amp;$Q51))</f>
        <v>30</v>
      </c>
      <c r="AE51" s="26">
        <f t="shared" si="16"/>
        <v>57.5</v>
      </c>
      <c r="AF51" s="26">
        <f t="shared" si="17"/>
        <v>74.5</v>
      </c>
      <c r="AG51" s="26">
        <f t="shared" si="18"/>
        <v>69</v>
      </c>
      <c r="AH51" s="26">
        <f t="shared" si="19"/>
        <v>36</v>
      </c>
      <c r="AI51" s="26">
        <f t="shared" si="20"/>
        <v>53</v>
      </c>
      <c r="AJ51" s="26">
        <f t="shared" si="21"/>
        <v>58</v>
      </c>
      <c r="AK51" s="26">
        <f t="shared" si="22"/>
        <v>25</v>
      </c>
      <c r="AL51" s="26">
        <f t="shared" si="23"/>
        <v>41.5</v>
      </c>
      <c r="AM51" s="26">
        <f t="shared" si="24"/>
        <v>46.5</v>
      </c>
      <c r="AN51" s="26">
        <f t="shared" si="25"/>
        <v>41</v>
      </c>
    </row>
    <row r="52" spans="1:40" x14ac:dyDescent="0.2">
      <c r="A52" s="667" t="str">
        <f t="shared" si="10"/>
        <v>B WR UG</v>
      </c>
      <c r="B52" s="4" t="str">
        <f t="shared" si="26"/>
        <v>noir, blanc-rouge, bleu-vert</v>
      </c>
      <c r="C52" s="89" t="str">
        <f t="shared" si="27"/>
        <v>être puissant (et s'imposer au monde)</v>
      </c>
      <c r="D52" s="16" t="str">
        <f t="shared" si="28"/>
        <v>avoir le pouvoir d'impacter (et être de ceux qui dictent l'ordre)</v>
      </c>
      <c r="E52" s="128" t="str">
        <f t="shared" si="29"/>
        <v>WB/g</v>
      </c>
      <c r="F52" s="29" t="str">
        <f t="shared" si="30"/>
        <v>être de ceux qui dictent l'ordre</v>
      </c>
      <c r="G52" s="122" t="str">
        <f t="shared" si="31"/>
        <v>WB.r</v>
      </c>
      <c r="H52" s="123" t="str">
        <f t="shared" si="32"/>
        <v>occuper une place de réel pouvoir</v>
      </c>
      <c r="I52" s="120" t="str">
        <f t="shared" si="33"/>
        <v>B.rw</v>
      </c>
      <c r="J52" s="4" t="str">
        <f t="shared" si="8"/>
        <v>avoir le pouvoir d'impacter</v>
      </c>
      <c r="K52" s="90" t="str">
        <f t="shared" si="11"/>
        <v>G,U</v>
      </c>
      <c r="L52" s="92" t="str">
        <f t="shared" si="12"/>
        <v>G,U,R</v>
      </c>
      <c r="M52" s="6" t="s">
        <v>2</v>
      </c>
      <c r="N52" s="8" t="s">
        <v>0</v>
      </c>
      <c r="O52" s="8" t="s">
        <v>4</v>
      </c>
      <c r="P52" s="8" t="s">
        <v>3</v>
      </c>
      <c r="Q52" s="8" t="s">
        <v>5</v>
      </c>
      <c r="R52" s="8">
        <v>1</v>
      </c>
      <c r="S52" s="8">
        <v>2</v>
      </c>
      <c r="T52" s="8">
        <v>2</v>
      </c>
      <c r="U52" s="211">
        <v>42984</v>
      </c>
      <c r="V52" s="248">
        <f t="shared" ca="1" si="9"/>
        <v>763</v>
      </c>
      <c r="W52" s="272" t="str">
        <f t="shared" si="13"/>
        <v>B WR UG</v>
      </c>
      <c r="X52" s="272" t="str">
        <f t="shared" si="14"/>
        <v>B.rw</v>
      </c>
      <c r="Y52" s="272" t="str">
        <f t="shared" si="15"/>
        <v>WB/g</v>
      </c>
      <c r="Z52" s="11">
        <f>INDEX('poids profils xyz'!$H$15:$H$19,SEARCH(Z$1,$M52&amp;$N52&amp;$O52&amp;$P52&amp;$Q52))</f>
        <v>63</v>
      </c>
      <c r="AA52" s="11">
        <f>INDEX('poids profils xyz'!$H$15:$H$19,SEARCH(AA$1,$M52&amp;$N52&amp;$O52&amp;$P52&amp;$Q52))</f>
        <v>30</v>
      </c>
      <c r="AB52" s="11">
        <f>INDEX('poids profils xyz'!$H$15:$H$19,SEARCH(AB$1,$M52&amp;$N52&amp;$O52&amp;$P52&amp;$Q52))</f>
        <v>86</v>
      </c>
      <c r="AC52" s="11">
        <f>INDEX('poids profils xyz'!$H$15:$H$19,SEARCH(AC$1,$M52&amp;$N52&amp;$O52&amp;$P52&amp;$Q52))</f>
        <v>52</v>
      </c>
      <c r="AD52" s="252">
        <f>INDEX('poids profils xyz'!$H$15:$H$19,SEARCH(AD$1,$M52&amp;$N52&amp;$O52&amp;$P52&amp;$Q52))</f>
        <v>20</v>
      </c>
      <c r="AE52" s="26">
        <f t="shared" si="16"/>
        <v>46.5</v>
      </c>
      <c r="AF52" s="26">
        <f t="shared" si="17"/>
        <v>74.5</v>
      </c>
      <c r="AG52" s="26">
        <f t="shared" si="18"/>
        <v>58</v>
      </c>
      <c r="AH52" s="26">
        <f t="shared" si="19"/>
        <v>41</v>
      </c>
      <c r="AI52" s="26">
        <f t="shared" si="20"/>
        <v>69</v>
      </c>
      <c r="AJ52" s="26">
        <f t="shared" si="21"/>
        <v>53</v>
      </c>
      <c r="AK52" s="26">
        <f t="shared" si="22"/>
        <v>36</v>
      </c>
      <c r="AL52" s="26">
        <f t="shared" si="23"/>
        <v>57.5</v>
      </c>
      <c r="AM52" s="26">
        <f t="shared" si="24"/>
        <v>41.5</v>
      </c>
      <c r="AN52" s="26">
        <f t="shared" si="25"/>
        <v>25</v>
      </c>
    </row>
    <row r="53" spans="1:40" x14ac:dyDescent="0.2">
      <c r="A53" s="667" t="str">
        <f t="shared" si="10"/>
        <v>B WR GU</v>
      </c>
      <c r="B53" s="4" t="str">
        <f t="shared" si="26"/>
        <v>noir, blanc-rouge, vert-bleu</v>
      </c>
      <c r="C53" s="89" t="str">
        <f t="shared" si="27"/>
        <v>être puissant (et être parmi les puissants)</v>
      </c>
      <c r="D53" s="16" t="str">
        <f t="shared" si="28"/>
        <v>avoir le pouvoir d'impacter (et être de ceux qui ont le pouvoir)</v>
      </c>
      <c r="E53" s="128" t="str">
        <f t="shared" si="29"/>
        <v>WB/u</v>
      </c>
      <c r="F53" s="29" t="str">
        <f t="shared" si="30"/>
        <v>être de ceux qui ont le pouvoir</v>
      </c>
      <c r="G53" s="122" t="str">
        <f t="shared" si="31"/>
        <v>WB.r</v>
      </c>
      <c r="H53" s="123" t="str">
        <f t="shared" si="32"/>
        <v>occuper une place de réel pouvoir</v>
      </c>
      <c r="I53" s="120" t="str">
        <f t="shared" si="33"/>
        <v>B.rw</v>
      </c>
      <c r="J53" s="4" t="str">
        <f t="shared" si="8"/>
        <v>avoir le pouvoir d'impacter</v>
      </c>
      <c r="K53" s="90" t="str">
        <f t="shared" si="11"/>
        <v>U,G</v>
      </c>
      <c r="L53" s="92" t="str">
        <f t="shared" si="12"/>
        <v>U,G,R</v>
      </c>
      <c r="M53" s="8" t="s">
        <v>2</v>
      </c>
      <c r="N53" s="6" t="s">
        <v>0</v>
      </c>
      <c r="O53" s="6" t="s">
        <v>4</v>
      </c>
      <c r="P53" s="6" t="s">
        <v>5</v>
      </c>
      <c r="Q53" s="6" t="s">
        <v>3</v>
      </c>
      <c r="R53" s="6">
        <v>1</v>
      </c>
      <c r="S53" s="6">
        <v>2</v>
      </c>
      <c r="T53" s="6">
        <v>2</v>
      </c>
      <c r="U53" s="211">
        <v>42984</v>
      </c>
      <c r="V53" s="248">
        <f t="shared" ca="1" si="9"/>
        <v>763</v>
      </c>
      <c r="W53" s="272" t="str">
        <f t="shared" si="13"/>
        <v>B WR GU</v>
      </c>
      <c r="X53" s="272" t="str">
        <f t="shared" si="14"/>
        <v>B.rw</v>
      </c>
      <c r="Y53" s="272" t="str">
        <f t="shared" si="15"/>
        <v>WB/u</v>
      </c>
      <c r="Z53" s="11">
        <f>INDEX('poids profils xyz'!$H$15:$H$19,SEARCH(Z$1,$M53&amp;$N53&amp;$O53&amp;$P53&amp;$Q53))</f>
        <v>63</v>
      </c>
      <c r="AA53" s="11">
        <f>INDEX('poids profils xyz'!$H$15:$H$19,SEARCH(AA$1,$M53&amp;$N53&amp;$O53&amp;$P53&amp;$Q53))</f>
        <v>20</v>
      </c>
      <c r="AB53" s="11">
        <f>INDEX('poids profils xyz'!$H$15:$H$19,SEARCH(AB$1,$M53&amp;$N53&amp;$O53&amp;$P53&amp;$Q53))</f>
        <v>86</v>
      </c>
      <c r="AC53" s="11">
        <f>INDEX('poids profils xyz'!$H$15:$H$19,SEARCH(AC$1,$M53&amp;$N53&amp;$O53&amp;$P53&amp;$Q53))</f>
        <v>52</v>
      </c>
      <c r="AD53" s="252">
        <f>INDEX('poids profils xyz'!$H$15:$H$19,SEARCH(AD$1,$M53&amp;$N53&amp;$O53&amp;$P53&amp;$Q53))</f>
        <v>30</v>
      </c>
      <c r="AE53" s="26">
        <f t="shared" si="16"/>
        <v>41.5</v>
      </c>
      <c r="AF53" s="26">
        <f t="shared" si="17"/>
        <v>74.5</v>
      </c>
      <c r="AG53" s="26">
        <f t="shared" si="18"/>
        <v>53</v>
      </c>
      <c r="AH53" s="26">
        <f t="shared" si="19"/>
        <v>36</v>
      </c>
      <c r="AI53" s="26">
        <f t="shared" si="20"/>
        <v>69</v>
      </c>
      <c r="AJ53" s="26">
        <f t="shared" si="21"/>
        <v>58</v>
      </c>
      <c r="AK53" s="26">
        <f t="shared" si="22"/>
        <v>41</v>
      </c>
      <c r="AL53" s="26">
        <f t="shared" si="23"/>
        <v>57.5</v>
      </c>
      <c r="AM53" s="26">
        <f t="shared" si="24"/>
        <v>46.5</v>
      </c>
      <c r="AN53" s="26">
        <f t="shared" si="25"/>
        <v>25</v>
      </c>
    </row>
    <row r="54" spans="1:40" x14ac:dyDescent="0.2">
      <c r="A54" s="667" t="str">
        <f t="shared" si="10"/>
        <v>B WG UR</v>
      </c>
      <c r="B54" s="4" t="str">
        <f t="shared" si="26"/>
        <v>noir, blanc-vert, bleu-rouge</v>
      </c>
      <c r="C54" s="89" t="str">
        <f t="shared" si="27"/>
        <v>être le premier (et gouverner le monde)</v>
      </c>
      <c r="D54" s="16" t="str">
        <f t="shared" si="28"/>
        <v>être le dirigeant des autres (et être parmi les rares qui prennent les décisions)</v>
      </c>
      <c r="E54" s="128" t="str">
        <f t="shared" si="29"/>
        <v>WB/r</v>
      </c>
      <c r="F54" s="29" t="str">
        <f t="shared" si="30"/>
        <v>être parmi les rares qui prennent les décisions</v>
      </c>
      <c r="G54" s="122" t="str">
        <f t="shared" si="31"/>
        <v>WB.g</v>
      </c>
      <c r="H54" s="123" t="str">
        <f t="shared" si="32"/>
        <v>occuper une place d'exception</v>
      </c>
      <c r="I54" s="120" t="str">
        <f t="shared" si="33"/>
        <v>B.gw</v>
      </c>
      <c r="J54" s="4" t="str">
        <f t="shared" si="8"/>
        <v>être le dirigeant des autres</v>
      </c>
      <c r="K54" s="90" t="str">
        <f t="shared" si="11"/>
        <v>R,U</v>
      </c>
      <c r="L54" s="92" t="str">
        <f t="shared" si="12"/>
        <v>R,U,G</v>
      </c>
      <c r="M54" s="8" t="s">
        <v>2</v>
      </c>
      <c r="N54" s="6" t="s">
        <v>0</v>
      </c>
      <c r="O54" s="6" t="s">
        <v>5</v>
      </c>
      <c r="P54" s="6" t="s">
        <v>3</v>
      </c>
      <c r="Q54" s="6" t="s">
        <v>4</v>
      </c>
      <c r="R54" s="6">
        <v>1</v>
      </c>
      <c r="S54" s="6">
        <v>2</v>
      </c>
      <c r="T54" s="6">
        <v>2</v>
      </c>
      <c r="U54" s="211">
        <v>42984</v>
      </c>
      <c r="V54" s="248">
        <f t="shared" ca="1" si="9"/>
        <v>763</v>
      </c>
      <c r="W54" s="272" t="str">
        <f t="shared" si="13"/>
        <v>B WG UR</v>
      </c>
      <c r="X54" s="272" t="str">
        <f t="shared" si="14"/>
        <v>B.gw</v>
      </c>
      <c r="Y54" s="272" t="str">
        <f t="shared" si="15"/>
        <v>WB/r</v>
      </c>
      <c r="Z54" s="11">
        <f>INDEX('poids profils xyz'!$H$15:$H$19,SEARCH(Z$1,$M54&amp;$N54&amp;$O54&amp;$P54&amp;$Q54))</f>
        <v>63</v>
      </c>
      <c r="AA54" s="11">
        <f>INDEX('poids profils xyz'!$H$15:$H$19,SEARCH(AA$1,$M54&amp;$N54&amp;$O54&amp;$P54&amp;$Q54))</f>
        <v>30</v>
      </c>
      <c r="AB54" s="11">
        <f>INDEX('poids profils xyz'!$H$15:$H$19,SEARCH(AB$1,$M54&amp;$N54&amp;$O54&amp;$P54&amp;$Q54))</f>
        <v>86</v>
      </c>
      <c r="AC54" s="11">
        <f>INDEX('poids profils xyz'!$H$15:$H$19,SEARCH(AC$1,$M54&amp;$N54&amp;$O54&amp;$P54&amp;$Q54))</f>
        <v>20</v>
      </c>
      <c r="AD54" s="252">
        <f>INDEX('poids profils xyz'!$H$15:$H$19,SEARCH(AD$1,$M54&amp;$N54&amp;$O54&amp;$P54&amp;$Q54))</f>
        <v>52</v>
      </c>
      <c r="AE54" s="26">
        <f t="shared" si="16"/>
        <v>46.5</v>
      </c>
      <c r="AF54" s="26">
        <f t="shared" si="17"/>
        <v>74.5</v>
      </c>
      <c r="AG54" s="26">
        <f t="shared" si="18"/>
        <v>58</v>
      </c>
      <c r="AH54" s="26">
        <f t="shared" si="19"/>
        <v>25</v>
      </c>
      <c r="AI54" s="26">
        <f t="shared" si="20"/>
        <v>53</v>
      </c>
      <c r="AJ54" s="26">
        <f t="shared" si="21"/>
        <v>69</v>
      </c>
      <c r="AK54" s="26">
        <f t="shared" si="22"/>
        <v>36</v>
      </c>
      <c r="AL54" s="26">
        <f t="shared" si="23"/>
        <v>41.5</v>
      </c>
      <c r="AM54" s="26">
        <f t="shared" si="24"/>
        <v>57.5</v>
      </c>
      <c r="AN54" s="26">
        <f t="shared" si="25"/>
        <v>41</v>
      </c>
    </row>
    <row r="55" spans="1:40" s="145" customFormat="1" x14ac:dyDescent="0.2">
      <c r="A55" s="668" t="str">
        <f t="shared" si="10"/>
        <v>B WG RU</v>
      </c>
      <c r="B55" s="12" t="str">
        <f t="shared" si="26"/>
        <v>noir, blanc-vert, rouge-bleu</v>
      </c>
      <c r="C55" s="80" t="str">
        <f t="shared" si="27"/>
        <v>être le premier (et être parmi les puissants)</v>
      </c>
      <c r="D55" s="22" t="str">
        <f t="shared" si="28"/>
        <v>être le dirigeant des autres (et être de ceux qui ont le pouvoir)</v>
      </c>
      <c r="E55" s="129" t="str">
        <f t="shared" si="29"/>
        <v>WB/u</v>
      </c>
      <c r="F55" s="30" t="str">
        <f t="shared" si="30"/>
        <v>être de ceux qui ont le pouvoir</v>
      </c>
      <c r="G55" s="124" t="str">
        <f t="shared" si="31"/>
        <v>WB.g</v>
      </c>
      <c r="H55" s="125" t="str">
        <f t="shared" si="32"/>
        <v>occuper une place d'exception</v>
      </c>
      <c r="I55" s="121" t="str">
        <f t="shared" si="33"/>
        <v>B.gw</v>
      </c>
      <c r="J55" s="12" t="str">
        <f t="shared" si="8"/>
        <v>être le dirigeant des autres</v>
      </c>
      <c r="K55" s="91" t="str">
        <f t="shared" si="11"/>
        <v>U,R</v>
      </c>
      <c r="L55" s="93" t="str">
        <f t="shared" si="12"/>
        <v>U,R,G</v>
      </c>
      <c r="M55" s="17" t="s">
        <v>2</v>
      </c>
      <c r="N55" s="21" t="s">
        <v>0</v>
      </c>
      <c r="O55" s="21" t="s">
        <v>5</v>
      </c>
      <c r="P55" s="21" t="s">
        <v>4</v>
      </c>
      <c r="Q55" s="21" t="s">
        <v>3</v>
      </c>
      <c r="R55" s="21">
        <v>1</v>
      </c>
      <c r="S55" s="21">
        <v>2</v>
      </c>
      <c r="T55" s="21">
        <v>2</v>
      </c>
      <c r="U55" s="212">
        <v>42984</v>
      </c>
      <c r="V55" s="249">
        <f t="shared" ca="1" si="9"/>
        <v>763</v>
      </c>
      <c r="W55" s="273" t="str">
        <f t="shared" si="13"/>
        <v>B WG RU</v>
      </c>
      <c r="X55" s="273" t="str">
        <f t="shared" si="14"/>
        <v>B.gw</v>
      </c>
      <c r="Y55" s="273" t="str">
        <f t="shared" si="15"/>
        <v>WB/u</v>
      </c>
      <c r="Z55" s="253">
        <f>INDEX('poids profils xyz'!$H$15:$H$19,SEARCH(Z$1,$M55&amp;$N55&amp;$O55&amp;$P55&amp;$Q55))</f>
        <v>63</v>
      </c>
      <c r="AA55" s="253">
        <f>INDEX('poids profils xyz'!$H$15:$H$19,SEARCH(AA$1,$M55&amp;$N55&amp;$O55&amp;$P55&amp;$Q55))</f>
        <v>20</v>
      </c>
      <c r="AB55" s="253">
        <f>INDEX('poids profils xyz'!$H$15:$H$19,SEARCH(AB$1,$M55&amp;$N55&amp;$O55&amp;$P55&amp;$Q55))</f>
        <v>86</v>
      </c>
      <c r="AC55" s="253">
        <f>INDEX('poids profils xyz'!$H$15:$H$19,SEARCH(AC$1,$M55&amp;$N55&amp;$O55&amp;$P55&amp;$Q55))</f>
        <v>30</v>
      </c>
      <c r="AD55" s="254">
        <f>INDEX('poids profils xyz'!$H$15:$H$19,SEARCH(AD$1,$M55&amp;$N55&amp;$O55&amp;$P55&amp;$Q55))</f>
        <v>52</v>
      </c>
      <c r="AE55" s="263">
        <f t="shared" si="16"/>
        <v>41.5</v>
      </c>
      <c r="AF55" s="263">
        <f t="shared" si="17"/>
        <v>74.5</v>
      </c>
      <c r="AG55" s="263">
        <f t="shared" si="18"/>
        <v>53</v>
      </c>
      <c r="AH55" s="263">
        <f t="shared" si="19"/>
        <v>25</v>
      </c>
      <c r="AI55" s="263">
        <f t="shared" si="20"/>
        <v>58</v>
      </c>
      <c r="AJ55" s="263">
        <f t="shared" si="21"/>
        <v>69</v>
      </c>
      <c r="AK55" s="263">
        <f t="shared" si="22"/>
        <v>41</v>
      </c>
      <c r="AL55" s="263">
        <f t="shared" si="23"/>
        <v>46.5</v>
      </c>
      <c r="AM55" s="263">
        <f t="shared" si="24"/>
        <v>57.5</v>
      </c>
      <c r="AN55" s="263">
        <f t="shared" si="25"/>
        <v>36</v>
      </c>
    </row>
    <row r="56" spans="1:40" x14ac:dyDescent="0.2">
      <c r="A56" s="667" t="str">
        <f t="shared" si="10"/>
        <v>B UW RG</v>
      </c>
      <c r="B56" s="4" t="str">
        <f t="shared" si="26"/>
        <v>noir, bleu-blanc, rouge-vert</v>
      </c>
      <c r="C56" s="89" t="str">
        <f t="shared" si="27"/>
        <v>être la loi (et réussir coûte que coûte -UB-)</v>
      </c>
      <c r="D56" s="16" t="str">
        <f t="shared" si="28"/>
        <v>être celui qui décide des règles (et atteindre ses objectifs avec fermeté)</v>
      </c>
      <c r="E56" s="128" t="str">
        <f t="shared" si="29"/>
        <v>UB/g</v>
      </c>
      <c r="F56" s="29" t="str">
        <f t="shared" si="30"/>
        <v>atteindre ses objectifs avec fermeté</v>
      </c>
      <c r="G56" s="122" t="str">
        <f t="shared" si="31"/>
        <v>UB.w</v>
      </c>
      <c r="H56" s="123" t="str">
        <f t="shared" si="32"/>
        <v>dompter les difficultés</v>
      </c>
      <c r="I56" s="120" t="str">
        <f t="shared" si="33"/>
        <v>B.wu</v>
      </c>
      <c r="J56" s="4" t="str">
        <f t="shared" si="8"/>
        <v>être celui qui décide des règles</v>
      </c>
      <c r="K56" s="90" t="str">
        <f t="shared" si="11"/>
        <v>G,R</v>
      </c>
      <c r="L56" s="92" t="str">
        <f t="shared" si="12"/>
        <v>G,R,W</v>
      </c>
      <c r="M56" s="6" t="s">
        <v>2</v>
      </c>
      <c r="N56" s="8" t="s">
        <v>3</v>
      </c>
      <c r="O56" s="8" t="s">
        <v>0</v>
      </c>
      <c r="P56" s="8" t="s">
        <v>4</v>
      </c>
      <c r="Q56" s="8" t="s">
        <v>5</v>
      </c>
      <c r="R56" s="8">
        <v>1</v>
      </c>
      <c r="S56" s="8">
        <v>2</v>
      </c>
      <c r="T56" s="8">
        <v>2</v>
      </c>
      <c r="U56" s="211">
        <v>42984</v>
      </c>
      <c r="V56" s="248">
        <f t="shared" ca="1" si="9"/>
        <v>763</v>
      </c>
      <c r="W56" s="272" t="str">
        <f t="shared" si="13"/>
        <v>B UW RG</v>
      </c>
      <c r="X56" s="272" t="str">
        <f t="shared" si="14"/>
        <v>B.wu</v>
      </c>
      <c r="Y56" s="272" t="str">
        <f t="shared" si="15"/>
        <v>UB/g</v>
      </c>
      <c r="Z56" s="11">
        <f>INDEX('poids profils xyz'!$H$15:$H$19,SEARCH(Z$1,$M56&amp;$N56&amp;$O56&amp;$P56&amp;$Q56))</f>
        <v>52</v>
      </c>
      <c r="AA56" s="11">
        <f>INDEX('poids profils xyz'!$H$15:$H$19,SEARCH(AA$1,$M56&amp;$N56&amp;$O56&amp;$P56&amp;$Q56))</f>
        <v>63</v>
      </c>
      <c r="AB56" s="11">
        <f>INDEX('poids profils xyz'!$H$15:$H$19,SEARCH(AB$1,$M56&amp;$N56&amp;$O56&amp;$P56&amp;$Q56))</f>
        <v>86</v>
      </c>
      <c r="AC56" s="11">
        <f>INDEX('poids profils xyz'!$H$15:$H$19,SEARCH(AC$1,$M56&amp;$N56&amp;$O56&amp;$P56&amp;$Q56))</f>
        <v>30</v>
      </c>
      <c r="AD56" s="252">
        <f>INDEX('poids profils xyz'!$H$15:$H$19,SEARCH(AD$1,$M56&amp;$N56&amp;$O56&amp;$P56&amp;$Q56))</f>
        <v>20</v>
      </c>
      <c r="AE56" s="26">
        <f t="shared" si="16"/>
        <v>57.5</v>
      </c>
      <c r="AF56" s="26">
        <f t="shared" si="17"/>
        <v>69</v>
      </c>
      <c r="AG56" s="26">
        <f t="shared" si="18"/>
        <v>74.5</v>
      </c>
      <c r="AH56" s="26">
        <f t="shared" si="19"/>
        <v>46.5</v>
      </c>
      <c r="AI56" s="26">
        <f t="shared" si="20"/>
        <v>58</v>
      </c>
      <c r="AJ56" s="26">
        <f t="shared" si="21"/>
        <v>53</v>
      </c>
      <c r="AK56" s="26">
        <f t="shared" si="22"/>
        <v>25</v>
      </c>
      <c r="AL56" s="26">
        <f t="shared" si="23"/>
        <v>41</v>
      </c>
      <c r="AM56" s="26">
        <f t="shared" si="24"/>
        <v>36</v>
      </c>
      <c r="AN56" s="26">
        <f t="shared" si="25"/>
        <v>41.5</v>
      </c>
    </row>
    <row r="57" spans="1:40" x14ac:dyDescent="0.2">
      <c r="A57" s="667" t="str">
        <f t="shared" si="10"/>
        <v>B UW GR</v>
      </c>
      <c r="B57" s="4" t="str">
        <f t="shared" si="26"/>
        <v>noir, bleu-blanc, vert-rouge</v>
      </c>
      <c r="C57" s="89" t="str">
        <f t="shared" si="27"/>
        <v>être la loi (et réaliser ses ambitions)</v>
      </c>
      <c r="D57" s="16" t="str">
        <f t="shared" si="28"/>
        <v>être celui qui décide des règles (et atteindre ses objectifs avec discipline)</v>
      </c>
      <c r="E57" s="128" t="str">
        <f t="shared" si="29"/>
        <v>UB/r</v>
      </c>
      <c r="F57" s="29" t="str">
        <f t="shared" si="30"/>
        <v>atteindre ses objectifs avec discipline</v>
      </c>
      <c r="G57" s="122" t="str">
        <f t="shared" si="31"/>
        <v>UB.w</v>
      </c>
      <c r="H57" s="123" t="str">
        <f t="shared" si="32"/>
        <v>dompter les difficultés</v>
      </c>
      <c r="I57" s="120" t="str">
        <f t="shared" si="33"/>
        <v>B.wu</v>
      </c>
      <c r="J57" s="4" t="str">
        <f t="shared" si="8"/>
        <v>être celui qui décide des règles</v>
      </c>
      <c r="K57" s="90" t="str">
        <f t="shared" si="11"/>
        <v>R,G</v>
      </c>
      <c r="L57" s="92" t="str">
        <f t="shared" si="12"/>
        <v>R,G,W</v>
      </c>
      <c r="M57" s="6" t="s">
        <v>2</v>
      </c>
      <c r="N57" s="8" t="s">
        <v>3</v>
      </c>
      <c r="O57" s="8" t="s">
        <v>0</v>
      </c>
      <c r="P57" s="8" t="s">
        <v>5</v>
      </c>
      <c r="Q57" s="8" t="s">
        <v>4</v>
      </c>
      <c r="R57" s="8">
        <v>1</v>
      </c>
      <c r="S57" s="8">
        <v>2</v>
      </c>
      <c r="T57" s="8">
        <v>2</v>
      </c>
      <c r="U57" s="211">
        <v>42984</v>
      </c>
      <c r="V57" s="248">
        <f t="shared" ca="1" si="9"/>
        <v>763</v>
      </c>
      <c r="W57" s="272" t="str">
        <f t="shared" si="13"/>
        <v>B UW GR</v>
      </c>
      <c r="X57" s="272" t="str">
        <f t="shared" si="14"/>
        <v>B.wu</v>
      </c>
      <c r="Y57" s="272" t="str">
        <f t="shared" si="15"/>
        <v>UB/r</v>
      </c>
      <c r="Z57" s="11">
        <f>INDEX('poids profils xyz'!$H$15:$H$19,SEARCH(Z$1,$M57&amp;$N57&amp;$O57&amp;$P57&amp;$Q57))</f>
        <v>52</v>
      </c>
      <c r="AA57" s="11">
        <f>INDEX('poids profils xyz'!$H$15:$H$19,SEARCH(AA$1,$M57&amp;$N57&amp;$O57&amp;$P57&amp;$Q57))</f>
        <v>63</v>
      </c>
      <c r="AB57" s="11">
        <f>INDEX('poids profils xyz'!$H$15:$H$19,SEARCH(AB$1,$M57&amp;$N57&amp;$O57&amp;$P57&amp;$Q57))</f>
        <v>86</v>
      </c>
      <c r="AC57" s="11">
        <f>INDEX('poids profils xyz'!$H$15:$H$19,SEARCH(AC$1,$M57&amp;$N57&amp;$O57&amp;$P57&amp;$Q57))</f>
        <v>20</v>
      </c>
      <c r="AD57" s="252">
        <f>INDEX('poids profils xyz'!$H$15:$H$19,SEARCH(AD$1,$M57&amp;$N57&amp;$O57&amp;$P57&amp;$Q57))</f>
        <v>30</v>
      </c>
      <c r="AE57" s="26">
        <f t="shared" si="16"/>
        <v>57.5</v>
      </c>
      <c r="AF57" s="26">
        <f t="shared" si="17"/>
        <v>69</v>
      </c>
      <c r="AG57" s="26">
        <f t="shared" si="18"/>
        <v>74.5</v>
      </c>
      <c r="AH57" s="26">
        <f t="shared" si="19"/>
        <v>41.5</v>
      </c>
      <c r="AI57" s="26">
        <f t="shared" si="20"/>
        <v>53</v>
      </c>
      <c r="AJ57" s="26">
        <f t="shared" si="21"/>
        <v>58</v>
      </c>
      <c r="AK57" s="26">
        <f t="shared" si="22"/>
        <v>25</v>
      </c>
      <c r="AL57" s="26">
        <f t="shared" si="23"/>
        <v>36</v>
      </c>
      <c r="AM57" s="26">
        <f t="shared" si="24"/>
        <v>41</v>
      </c>
      <c r="AN57" s="26">
        <f t="shared" si="25"/>
        <v>46.5</v>
      </c>
    </row>
    <row r="58" spans="1:40" x14ac:dyDescent="0.2">
      <c r="A58" s="667" t="str">
        <f t="shared" si="10"/>
        <v>B UR WG</v>
      </c>
      <c r="B58" s="4" t="str">
        <f t="shared" si="26"/>
        <v>noir, bleu-rouge, blanc-vert</v>
      </c>
      <c r="C58" s="89" t="str">
        <f t="shared" si="27"/>
        <v>être omnipotent -B- (et réussir coûte que coûte -UB-)</v>
      </c>
      <c r="D58" s="16" t="str">
        <f t="shared" si="28"/>
        <v>être celui qui domine par nature (et atteindre ses objectifs avec fermeté)</v>
      </c>
      <c r="E58" s="128" t="str">
        <f t="shared" si="29"/>
        <v>UB/g</v>
      </c>
      <c r="F58" s="29" t="str">
        <f t="shared" si="30"/>
        <v>atteindre ses objectifs avec fermeté</v>
      </c>
      <c r="G58" s="122" t="str">
        <f t="shared" si="31"/>
        <v>UB.r</v>
      </c>
      <c r="H58" s="123" t="str">
        <f t="shared" si="32"/>
        <v>mener à bien ses plans</v>
      </c>
      <c r="I58" s="120" t="str">
        <f t="shared" si="33"/>
        <v>B.ur</v>
      </c>
      <c r="J58" s="4" t="str">
        <f t="shared" si="8"/>
        <v>être celui qui domine par nature</v>
      </c>
      <c r="K58" s="90" t="str">
        <f t="shared" si="11"/>
        <v>G,W</v>
      </c>
      <c r="L58" s="92" t="str">
        <f t="shared" si="12"/>
        <v>G,W,R</v>
      </c>
      <c r="M58" s="6" t="s">
        <v>2</v>
      </c>
      <c r="N58" s="8" t="s">
        <v>3</v>
      </c>
      <c r="O58" s="8" t="s">
        <v>4</v>
      </c>
      <c r="P58" s="8" t="s">
        <v>0</v>
      </c>
      <c r="Q58" s="8" t="s">
        <v>5</v>
      </c>
      <c r="R58" s="8">
        <v>1</v>
      </c>
      <c r="S58" s="8">
        <v>2</v>
      </c>
      <c r="T58" s="8">
        <v>2</v>
      </c>
      <c r="U58" s="211">
        <v>42984</v>
      </c>
      <c r="V58" s="248">
        <f t="shared" ca="1" si="9"/>
        <v>763</v>
      </c>
      <c r="W58" s="272" t="str">
        <f t="shared" si="13"/>
        <v>B UR WG</v>
      </c>
      <c r="X58" s="272" t="str">
        <f t="shared" si="14"/>
        <v>B.ur</v>
      </c>
      <c r="Y58" s="272" t="str">
        <f t="shared" si="15"/>
        <v>UB/g</v>
      </c>
      <c r="Z58" s="11">
        <f>INDEX('poids profils xyz'!$H$15:$H$19,SEARCH(Z$1,$M58&amp;$N58&amp;$O58&amp;$P58&amp;$Q58))</f>
        <v>30</v>
      </c>
      <c r="AA58" s="11">
        <f>INDEX('poids profils xyz'!$H$15:$H$19,SEARCH(AA$1,$M58&amp;$N58&amp;$O58&amp;$P58&amp;$Q58))</f>
        <v>63</v>
      </c>
      <c r="AB58" s="11">
        <f>INDEX('poids profils xyz'!$H$15:$H$19,SEARCH(AB$1,$M58&amp;$N58&amp;$O58&amp;$P58&amp;$Q58))</f>
        <v>86</v>
      </c>
      <c r="AC58" s="11">
        <f>INDEX('poids profils xyz'!$H$15:$H$19,SEARCH(AC$1,$M58&amp;$N58&amp;$O58&amp;$P58&amp;$Q58))</f>
        <v>52</v>
      </c>
      <c r="AD58" s="252">
        <f>INDEX('poids profils xyz'!$H$15:$H$19,SEARCH(AD$1,$M58&amp;$N58&amp;$O58&amp;$P58&amp;$Q58))</f>
        <v>20</v>
      </c>
      <c r="AE58" s="26">
        <f t="shared" si="16"/>
        <v>46.5</v>
      </c>
      <c r="AF58" s="26">
        <f t="shared" si="17"/>
        <v>58</v>
      </c>
      <c r="AG58" s="26">
        <f t="shared" si="18"/>
        <v>74.5</v>
      </c>
      <c r="AH58" s="26">
        <f t="shared" si="19"/>
        <v>57.5</v>
      </c>
      <c r="AI58" s="26">
        <f t="shared" si="20"/>
        <v>69</v>
      </c>
      <c r="AJ58" s="26">
        <f t="shared" si="21"/>
        <v>53</v>
      </c>
      <c r="AK58" s="26">
        <f t="shared" si="22"/>
        <v>36</v>
      </c>
      <c r="AL58" s="26">
        <f t="shared" si="23"/>
        <v>41</v>
      </c>
      <c r="AM58" s="26">
        <f t="shared" si="24"/>
        <v>25</v>
      </c>
      <c r="AN58" s="26">
        <f t="shared" si="25"/>
        <v>41.5</v>
      </c>
    </row>
    <row r="59" spans="1:40" x14ac:dyDescent="0.2">
      <c r="A59" s="667" t="str">
        <f t="shared" si="10"/>
        <v>B UR GW</v>
      </c>
      <c r="B59" s="4" t="str">
        <f t="shared" si="26"/>
        <v>noir, bleu-rouge, vert-blanc</v>
      </c>
      <c r="C59" s="89" t="str">
        <f t="shared" si="27"/>
        <v>être omnipotent -B- (et suivre ses plans)</v>
      </c>
      <c r="D59" s="16" t="str">
        <f t="shared" si="28"/>
        <v>être celui qui domine par nature (et atteindre ses objectifs selon ses propres règles)</v>
      </c>
      <c r="E59" s="128" t="str">
        <f t="shared" si="29"/>
        <v>UB/w</v>
      </c>
      <c r="F59" s="29" t="str">
        <f t="shared" si="30"/>
        <v>atteindre ses objectifs selon ses propres règles</v>
      </c>
      <c r="G59" s="122" t="str">
        <f t="shared" si="31"/>
        <v>UB.r</v>
      </c>
      <c r="H59" s="123" t="str">
        <f t="shared" si="32"/>
        <v>mener à bien ses plans</v>
      </c>
      <c r="I59" s="120" t="str">
        <f t="shared" si="33"/>
        <v>B.ur</v>
      </c>
      <c r="J59" s="4" t="str">
        <f t="shared" si="8"/>
        <v>être celui qui domine par nature</v>
      </c>
      <c r="K59" s="90" t="str">
        <f t="shared" si="11"/>
        <v>W,G</v>
      </c>
      <c r="L59" s="92" t="str">
        <f t="shared" si="12"/>
        <v>W,G,R</v>
      </c>
      <c r="M59" s="6" t="s">
        <v>2</v>
      </c>
      <c r="N59" s="8" t="s">
        <v>3</v>
      </c>
      <c r="O59" s="8" t="s">
        <v>4</v>
      </c>
      <c r="P59" s="8" t="s">
        <v>5</v>
      </c>
      <c r="Q59" s="8" t="s">
        <v>0</v>
      </c>
      <c r="R59" s="8">
        <v>1</v>
      </c>
      <c r="S59" s="8">
        <v>2</v>
      </c>
      <c r="T59" s="8">
        <v>2</v>
      </c>
      <c r="U59" s="211">
        <v>42984</v>
      </c>
      <c r="V59" s="248">
        <f t="shared" ca="1" si="9"/>
        <v>763</v>
      </c>
      <c r="W59" s="272" t="str">
        <f t="shared" si="13"/>
        <v>B UR GW</v>
      </c>
      <c r="X59" s="272" t="str">
        <f t="shared" si="14"/>
        <v>B.ur</v>
      </c>
      <c r="Y59" s="272" t="str">
        <f t="shared" si="15"/>
        <v>UB/w</v>
      </c>
      <c r="Z59" s="11">
        <f>INDEX('poids profils xyz'!$H$15:$H$19,SEARCH(Z$1,$M59&amp;$N59&amp;$O59&amp;$P59&amp;$Q59))</f>
        <v>20</v>
      </c>
      <c r="AA59" s="11">
        <f>INDEX('poids profils xyz'!$H$15:$H$19,SEARCH(AA$1,$M59&amp;$N59&amp;$O59&amp;$P59&amp;$Q59))</f>
        <v>63</v>
      </c>
      <c r="AB59" s="11">
        <f>INDEX('poids profils xyz'!$H$15:$H$19,SEARCH(AB$1,$M59&amp;$N59&amp;$O59&amp;$P59&amp;$Q59))</f>
        <v>86</v>
      </c>
      <c r="AC59" s="11">
        <f>INDEX('poids profils xyz'!$H$15:$H$19,SEARCH(AC$1,$M59&amp;$N59&amp;$O59&amp;$P59&amp;$Q59))</f>
        <v>52</v>
      </c>
      <c r="AD59" s="252">
        <f>INDEX('poids profils xyz'!$H$15:$H$19,SEARCH(AD$1,$M59&amp;$N59&amp;$O59&amp;$P59&amp;$Q59))</f>
        <v>30</v>
      </c>
      <c r="AE59" s="26">
        <f t="shared" si="16"/>
        <v>41.5</v>
      </c>
      <c r="AF59" s="26">
        <f t="shared" si="17"/>
        <v>53</v>
      </c>
      <c r="AG59" s="26">
        <f t="shared" si="18"/>
        <v>74.5</v>
      </c>
      <c r="AH59" s="26">
        <f t="shared" si="19"/>
        <v>57.5</v>
      </c>
      <c r="AI59" s="26">
        <f t="shared" si="20"/>
        <v>69</v>
      </c>
      <c r="AJ59" s="26">
        <f t="shared" si="21"/>
        <v>58</v>
      </c>
      <c r="AK59" s="26">
        <f t="shared" si="22"/>
        <v>41</v>
      </c>
      <c r="AL59" s="26">
        <f t="shared" si="23"/>
        <v>36</v>
      </c>
      <c r="AM59" s="26">
        <f t="shared" si="24"/>
        <v>25</v>
      </c>
      <c r="AN59" s="26">
        <f t="shared" si="25"/>
        <v>46.5</v>
      </c>
    </row>
    <row r="60" spans="1:40" x14ac:dyDescent="0.2">
      <c r="A60" s="667" t="str">
        <f t="shared" si="10"/>
        <v>B UG WR</v>
      </c>
      <c r="B60" s="4" t="str">
        <f t="shared" si="26"/>
        <v>noir, bleu-vert, blanc-rouge</v>
      </c>
      <c r="C60" s="89" t="str">
        <f t="shared" si="27"/>
        <v>être meilleur (et réaliser ses ambitions)</v>
      </c>
      <c r="D60" s="16" t="str">
        <f t="shared" si="28"/>
        <v>être celui qui domine par ses capacités (et atteindre ses objectifs avec discipline)</v>
      </c>
      <c r="E60" s="128" t="str">
        <f t="shared" si="29"/>
        <v>UB/r</v>
      </c>
      <c r="F60" s="29" t="str">
        <f t="shared" si="30"/>
        <v>atteindre ses objectifs avec discipline</v>
      </c>
      <c r="G60" s="122" t="str">
        <f t="shared" si="31"/>
        <v>UB.g</v>
      </c>
      <c r="H60" s="123" t="str">
        <f t="shared" si="32"/>
        <v>parvenir à ses résultats en dominant son sujet</v>
      </c>
      <c r="I60" s="120" t="str">
        <f t="shared" si="33"/>
        <v>B.gu</v>
      </c>
      <c r="J60" s="4" t="str">
        <f t="shared" si="8"/>
        <v>être celui qui domine par ses capacités</v>
      </c>
      <c r="K60" s="90" t="str">
        <f t="shared" si="11"/>
        <v>R,W</v>
      </c>
      <c r="L60" s="92" t="str">
        <f t="shared" si="12"/>
        <v>R,W,G</v>
      </c>
      <c r="M60" s="6" t="s">
        <v>2</v>
      </c>
      <c r="N60" s="8" t="s">
        <v>3</v>
      </c>
      <c r="O60" s="8" t="s">
        <v>5</v>
      </c>
      <c r="P60" s="8" t="s">
        <v>0</v>
      </c>
      <c r="Q60" s="8" t="s">
        <v>4</v>
      </c>
      <c r="R60" s="8">
        <v>1</v>
      </c>
      <c r="S60" s="8">
        <v>2</v>
      </c>
      <c r="T60" s="8">
        <v>2</v>
      </c>
      <c r="U60" s="211">
        <v>42984</v>
      </c>
      <c r="V60" s="248">
        <f t="shared" ca="1" si="9"/>
        <v>763</v>
      </c>
      <c r="W60" s="272" t="str">
        <f t="shared" si="13"/>
        <v>B UG WR</v>
      </c>
      <c r="X60" s="272" t="str">
        <f t="shared" si="14"/>
        <v>B.gu</v>
      </c>
      <c r="Y60" s="272" t="str">
        <f t="shared" si="15"/>
        <v>UB/r</v>
      </c>
      <c r="Z60" s="11">
        <f>INDEX('poids profils xyz'!$H$15:$H$19,SEARCH(Z$1,$M60&amp;$N60&amp;$O60&amp;$P60&amp;$Q60))</f>
        <v>30</v>
      </c>
      <c r="AA60" s="11">
        <f>INDEX('poids profils xyz'!$H$15:$H$19,SEARCH(AA$1,$M60&amp;$N60&amp;$O60&amp;$P60&amp;$Q60))</f>
        <v>63</v>
      </c>
      <c r="AB60" s="11">
        <f>INDEX('poids profils xyz'!$H$15:$H$19,SEARCH(AB$1,$M60&amp;$N60&amp;$O60&amp;$P60&amp;$Q60))</f>
        <v>86</v>
      </c>
      <c r="AC60" s="11">
        <f>INDEX('poids profils xyz'!$H$15:$H$19,SEARCH(AC$1,$M60&amp;$N60&amp;$O60&amp;$P60&amp;$Q60))</f>
        <v>20</v>
      </c>
      <c r="AD60" s="252">
        <f>INDEX('poids profils xyz'!$H$15:$H$19,SEARCH(AD$1,$M60&amp;$N60&amp;$O60&amp;$P60&amp;$Q60))</f>
        <v>52</v>
      </c>
      <c r="AE60" s="26">
        <f t="shared" si="16"/>
        <v>46.5</v>
      </c>
      <c r="AF60" s="26">
        <f t="shared" si="17"/>
        <v>58</v>
      </c>
      <c r="AG60" s="26">
        <f t="shared" si="18"/>
        <v>74.5</v>
      </c>
      <c r="AH60" s="26">
        <f t="shared" si="19"/>
        <v>41.5</v>
      </c>
      <c r="AI60" s="26">
        <f t="shared" si="20"/>
        <v>53</v>
      </c>
      <c r="AJ60" s="26">
        <f t="shared" si="21"/>
        <v>69</v>
      </c>
      <c r="AK60" s="26">
        <f t="shared" si="22"/>
        <v>36</v>
      </c>
      <c r="AL60" s="26">
        <f t="shared" si="23"/>
        <v>25</v>
      </c>
      <c r="AM60" s="26">
        <f t="shared" si="24"/>
        <v>41</v>
      </c>
      <c r="AN60" s="26">
        <f t="shared" si="25"/>
        <v>57.5</v>
      </c>
    </row>
    <row r="61" spans="1:40" s="145" customFormat="1" x14ac:dyDescent="0.2">
      <c r="A61" s="668" t="str">
        <f t="shared" si="10"/>
        <v>B UG RW</v>
      </c>
      <c r="B61" s="12" t="str">
        <f t="shared" si="26"/>
        <v>noir, bleu-vert, rouge-blanc</v>
      </c>
      <c r="C61" s="80" t="str">
        <f t="shared" si="27"/>
        <v>être meilleur (et suivre ses plans)</v>
      </c>
      <c r="D61" s="22" t="str">
        <f t="shared" si="28"/>
        <v>être celui qui domine par ses capacités (et atteindre ses objectifs selon ses propres règles)</v>
      </c>
      <c r="E61" s="129" t="str">
        <f t="shared" si="29"/>
        <v>UB/w</v>
      </c>
      <c r="F61" s="30" t="str">
        <f t="shared" si="30"/>
        <v>atteindre ses objectifs selon ses propres règles</v>
      </c>
      <c r="G61" s="124" t="str">
        <f t="shared" si="31"/>
        <v>UB.g</v>
      </c>
      <c r="H61" s="125" t="str">
        <f t="shared" si="32"/>
        <v>parvenir à ses résultats en dominant son sujet</v>
      </c>
      <c r="I61" s="121" t="str">
        <f t="shared" si="33"/>
        <v>B.gu</v>
      </c>
      <c r="J61" s="12" t="str">
        <f t="shared" si="8"/>
        <v>être celui qui domine par ses capacités</v>
      </c>
      <c r="K61" s="91" t="str">
        <f t="shared" si="11"/>
        <v>W,R</v>
      </c>
      <c r="L61" s="93" t="str">
        <f t="shared" si="12"/>
        <v>W,R,G</v>
      </c>
      <c r="M61" s="21" t="s">
        <v>2</v>
      </c>
      <c r="N61" s="17" t="s">
        <v>3</v>
      </c>
      <c r="O61" s="17" t="s">
        <v>5</v>
      </c>
      <c r="P61" s="17" t="s">
        <v>4</v>
      </c>
      <c r="Q61" s="17" t="s">
        <v>0</v>
      </c>
      <c r="R61" s="17">
        <v>1</v>
      </c>
      <c r="S61" s="17">
        <v>2</v>
      </c>
      <c r="T61" s="17">
        <v>2</v>
      </c>
      <c r="U61" s="212">
        <v>42984</v>
      </c>
      <c r="V61" s="249">
        <f t="shared" ca="1" si="9"/>
        <v>763</v>
      </c>
      <c r="W61" s="273" t="str">
        <f t="shared" si="13"/>
        <v>B UG RW</v>
      </c>
      <c r="X61" s="273" t="str">
        <f t="shared" si="14"/>
        <v>B.gu</v>
      </c>
      <c r="Y61" s="273" t="str">
        <f t="shared" si="15"/>
        <v>UB/w</v>
      </c>
      <c r="Z61" s="253">
        <f>INDEX('poids profils xyz'!$H$15:$H$19,SEARCH(Z$1,$M61&amp;$N61&amp;$O61&amp;$P61&amp;$Q61))</f>
        <v>20</v>
      </c>
      <c r="AA61" s="253">
        <f>INDEX('poids profils xyz'!$H$15:$H$19,SEARCH(AA$1,$M61&amp;$N61&amp;$O61&amp;$P61&amp;$Q61))</f>
        <v>63</v>
      </c>
      <c r="AB61" s="253">
        <f>INDEX('poids profils xyz'!$H$15:$H$19,SEARCH(AB$1,$M61&amp;$N61&amp;$O61&amp;$P61&amp;$Q61))</f>
        <v>86</v>
      </c>
      <c r="AC61" s="253">
        <f>INDEX('poids profils xyz'!$H$15:$H$19,SEARCH(AC$1,$M61&amp;$N61&amp;$O61&amp;$P61&amp;$Q61))</f>
        <v>30</v>
      </c>
      <c r="AD61" s="254">
        <f>INDEX('poids profils xyz'!$H$15:$H$19,SEARCH(AD$1,$M61&amp;$N61&amp;$O61&amp;$P61&amp;$Q61))</f>
        <v>52</v>
      </c>
      <c r="AE61" s="263">
        <f t="shared" si="16"/>
        <v>41.5</v>
      </c>
      <c r="AF61" s="263">
        <f t="shared" si="17"/>
        <v>53</v>
      </c>
      <c r="AG61" s="263">
        <f t="shared" si="18"/>
        <v>74.5</v>
      </c>
      <c r="AH61" s="263">
        <f t="shared" si="19"/>
        <v>46.5</v>
      </c>
      <c r="AI61" s="263">
        <f t="shared" si="20"/>
        <v>58</v>
      </c>
      <c r="AJ61" s="263">
        <f t="shared" si="21"/>
        <v>69</v>
      </c>
      <c r="AK61" s="263">
        <f t="shared" si="22"/>
        <v>41</v>
      </c>
      <c r="AL61" s="263">
        <f t="shared" si="23"/>
        <v>25</v>
      </c>
      <c r="AM61" s="263">
        <f t="shared" si="24"/>
        <v>36</v>
      </c>
      <c r="AN61" s="263">
        <f t="shared" si="25"/>
        <v>57.5</v>
      </c>
    </row>
    <row r="62" spans="1:40" x14ac:dyDescent="0.2">
      <c r="A62" s="667" t="str">
        <f t="shared" si="10"/>
        <v>B RW UG</v>
      </c>
      <c r="B62" s="4" t="str">
        <f t="shared" si="26"/>
        <v>noir, rouge-blanc, bleu-vert</v>
      </c>
      <c r="C62" s="89" t="str">
        <f t="shared" si="27"/>
        <v>être puissant (et intervenir*)</v>
      </c>
      <c r="D62" s="16" t="str">
        <f t="shared" si="28"/>
        <v>avoir le pouvoir d'impacter (et vivre en imposant ses décisions)</v>
      </c>
      <c r="E62" s="128" t="str">
        <f t="shared" si="29"/>
        <v>BR/g</v>
      </c>
      <c r="F62" s="29" t="str">
        <f t="shared" si="30"/>
        <v>vivre en imposant ses décisions</v>
      </c>
      <c r="G62" s="122" t="str">
        <f t="shared" si="31"/>
        <v>BR.w</v>
      </c>
      <c r="H62" s="123" t="str">
        <f t="shared" si="32"/>
        <v>imposer ses idées</v>
      </c>
      <c r="I62" s="120" t="str">
        <f t="shared" si="33"/>
        <v>B.rw</v>
      </c>
      <c r="J62" s="4" t="str">
        <f t="shared" si="8"/>
        <v>avoir le pouvoir d'impacter</v>
      </c>
      <c r="K62" s="90" t="str">
        <f t="shared" si="11"/>
        <v>G,U</v>
      </c>
      <c r="L62" s="92" t="str">
        <f t="shared" si="12"/>
        <v>G,U,W</v>
      </c>
      <c r="M62" s="8" t="s">
        <v>2</v>
      </c>
      <c r="N62" s="8" t="s">
        <v>4</v>
      </c>
      <c r="O62" s="8" t="s">
        <v>0</v>
      </c>
      <c r="P62" s="8" t="s">
        <v>3</v>
      </c>
      <c r="Q62" s="8" t="s">
        <v>5</v>
      </c>
      <c r="R62" s="8">
        <v>1</v>
      </c>
      <c r="S62" s="8">
        <v>2</v>
      </c>
      <c r="T62" s="8">
        <v>2</v>
      </c>
      <c r="U62" s="211">
        <v>42984</v>
      </c>
      <c r="V62" s="248">
        <f t="shared" ca="1" si="9"/>
        <v>763</v>
      </c>
      <c r="W62" s="272" t="str">
        <f t="shared" si="13"/>
        <v>B RW UG</v>
      </c>
      <c r="X62" s="272" t="str">
        <f t="shared" si="14"/>
        <v>B.rw</v>
      </c>
      <c r="Y62" s="272" t="str">
        <f t="shared" si="15"/>
        <v>BR/g</v>
      </c>
      <c r="Z62" s="11">
        <f>INDEX('poids profils xyz'!$H$15:$H$19,SEARCH(Z$1,$M62&amp;$N62&amp;$O62&amp;$P62&amp;$Q62))</f>
        <v>52</v>
      </c>
      <c r="AA62" s="11">
        <f>INDEX('poids profils xyz'!$H$15:$H$19,SEARCH(AA$1,$M62&amp;$N62&amp;$O62&amp;$P62&amp;$Q62))</f>
        <v>30</v>
      </c>
      <c r="AB62" s="11">
        <f>INDEX('poids profils xyz'!$H$15:$H$19,SEARCH(AB$1,$M62&amp;$N62&amp;$O62&amp;$P62&amp;$Q62))</f>
        <v>86</v>
      </c>
      <c r="AC62" s="11">
        <f>INDEX('poids profils xyz'!$H$15:$H$19,SEARCH(AC$1,$M62&amp;$N62&amp;$O62&amp;$P62&amp;$Q62))</f>
        <v>63</v>
      </c>
      <c r="AD62" s="252">
        <f>INDEX('poids profils xyz'!$H$15:$H$19,SEARCH(AD$1,$M62&amp;$N62&amp;$O62&amp;$P62&amp;$Q62))</f>
        <v>20</v>
      </c>
      <c r="AE62" s="26">
        <f t="shared" si="16"/>
        <v>41</v>
      </c>
      <c r="AF62" s="26">
        <f t="shared" si="17"/>
        <v>69</v>
      </c>
      <c r="AG62" s="26">
        <f t="shared" si="18"/>
        <v>58</v>
      </c>
      <c r="AH62" s="26">
        <f t="shared" si="19"/>
        <v>46.5</v>
      </c>
      <c r="AI62" s="26">
        <f t="shared" si="20"/>
        <v>74.5</v>
      </c>
      <c r="AJ62" s="26">
        <f t="shared" si="21"/>
        <v>53</v>
      </c>
      <c r="AK62" s="26">
        <f t="shared" si="22"/>
        <v>41.5</v>
      </c>
      <c r="AL62" s="26">
        <f t="shared" si="23"/>
        <v>57.5</v>
      </c>
      <c r="AM62" s="26">
        <f t="shared" si="24"/>
        <v>36</v>
      </c>
      <c r="AN62" s="26">
        <f t="shared" si="25"/>
        <v>25</v>
      </c>
    </row>
    <row r="63" spans="1:40" x14ac:dyDescent="0.2">
      <c r="A63" s="667" t="str">
        <f t="shared" si="10"/>
        <v>B RW GU</v>
      </c>
      <c r="B63" s="4" t="str">
        <f t="shared" si="26"/>
        <v>noir, rouge-blanc, vert-bleu</v>
      </c>
      <c r="C63" s="89" t="str">
        <f t="shared" si="27"/>
        <v>être puissant (et avoir de suite)</v>
      </c>
      <c r="D63" s="16" t="str">
        <f t="shared" si="28"/>
        <v>avoir le pouvoir d'impacter (et obtenir satisfaction -peu importe comment-)</v>
      </c>
      <c r="E63" s="128" t="str">
        <f t="shared" si="29"/>
        <v>BR/u</v>
      </c>
      <c r="F63" s="29" t="str">
        <f t="shared" si="30"/>
        <v>obtenir satisfaction -peu importe comment-</v>
      </c>
      <c r="G63" s="122" t="str">
        <f t="shared" si="31"/>
        <v>BR.w</v>
      </c>
      <c r="H63" s="123" t="str">
        <f t="shared" si="32"/>
        <v>imposer ses idées</v>
      </c>
      <c r="I63" s="120" t="str">
        <f t="shared" si="33"/>
        <v>B.rw</v>
      </c>
      <c r="J63" s="4" t="str">
        <f t="shared" si="8"/>
        <v>avoir le pouvoir d'impacter</v>
      </c>
      <c r="K63" s="90" t="str">
        <f t="shared" si="11"/>
        <v>U,G</v>
      </c>
      <c r="L63" s="92" t="str">
        <f t="shared" si="12"/>
        <v>U,G,W</v>
      </c>
      <c r="M63" s="8" t="s">
        <v>2</v>
      </c>
      <c r="N63" s="8" t="s">
        <v>4</v>
      </c>
      <c r="O63" s="8" t="s">
        <v>0</v>
      </c>
      <c r="P63" s="8" t="s">
        <v>5</v>
      </c>
      <c r="Q63" s="8" t="s">
        <v>3</v>
      </c>
      <c r="R63" s="8">
        <v>1</v>
      </c>
      <c r="S63" s="8">
        <v>2</v>
      </c>
      <c r="T63" s="8">
        <v>2</v>
      </c>
      <c r="U63" s="211">
        <v>42984</v>
      </c>
      <c r="V63" s="248">
        <f t="shared" ca="1" si="9"/>
        <v>763</v>
      </c>
      <c r="W63" s="272" t="str">
        <f t="shared" si="13"/>
        <v>B RW GU</v>
      </c>
      <c r="X63" s="272" t="str">
        <f t="shared" si="14"/>
        <v>B.rw</v>
      </c>
      <c r="Y63" s="272" t="str">
        <f t="shared" si="15"/>
        <v>BR/u</v>
      </c>
      <c r="Z63" s="11">
        <f>INDEX('poids profils xyz'!$H$15:$H$19,SEARCH(Z$1,$M63&amp;$N63&amp;$O63&amp;$P63&amp;$Q63))</f>
        <v>52</v>
      </c>
      <c r="AA63" s="11">
        <f>INDEX('poids profils xyz'!$H$15:$H$19,SEARCH(AA$1,$M63&amp;$N63&amp;$O63&amp;$P63&amp;$Q63))</f>
        <v>20</v>
      </c>
      <c r="AB63" s="11">
        <f>INDEX('poids profils xyz'!$H$15:$H$19,SEARCH(AB$1,$M63&amp;$N63&amp;$O63&amp;$P63&amp;$Q63))</f>
        <v>86</v>
      </c>
      <c r="AC63" s="11">
        <f>INDEX('poids profils xyz'!$H$15:$H$19,SEARCH(AC$1,$M63&amp;$N63&amp;$O63&amp;$P63&amp;$Q63))</f>
        <v>63</v>
      </c>
      <c r="AD63" s="252">
        <f>INDEX('poids profils xyz'!$H$15:$H$19,SEARCH(AD$1,$M63&amp;$N63&amp;$O63&amp;$P63&amp;$Q63))</f>
        <v>30</v>
      </c>
      <c r="AE63" s="26">
        <f t="shared" si="16"/>
        <v>36</v>
      </c>
      <c r="AF63" s="26">
        <f t="shared" si="17"/>
        <v>69</v>
      </c>
      <c r="AG63" s="26">
        <f t="shared" si="18"/>
        <v>53</v>
      </c>
      <c r="AH63" s="26">
        <f t="shared" si="19"/>
        <v>41.5</v>
      </c>
      <c r="AI63" s="26">
        <f t="shared" si="20"/>
        <v>74.5</v>
      </c>
      <c r="AJ63" s="26">
        <f t="shared" si="21"/>
        <v>58</v>
      </c>
      <c r="AK63" s="26">
        <f t="shared" si="22"/>
        <v>46.5</v>
      </c>
      <c r="AL63" s="26">
        <f t="shared" si="23"/>
        <v>57.5</v>
      </c>
      <c r="AM63" s="26">
        <f t="shared" si="24"/>
        <v>41</v>
      </c>
      <c r="AN63" s="26">
        <f t="shared" si="25"/>
        <v>25</v>
      </c>
    </row>
    <row r="64" spans="1:40" x14ac:dyDescent="0.2">
      <c r="A64" s="667" t="str">
        <f t="shared" si="10"/>
        <v>B RU WG</v>
      </c>
      <c r="B64" s="4" t="str">
        <f t="shared" si="26"/>
        <v>noir, rouge-bleu, blanc-vert</v>
      </c>
      <c r="C64" s="89" t="str">
        <f t="shared" si="27"/>
        <v>être omnipotent -B- (et intervenir*)</v>
      </c>
      <c r="D64" s="16" t="str">
        <f t="shared" si="28"/>
        <v>être celui qui domine par nature (et vivre en imposant ses décisions)</v>
      </c>
      <c r="E64" s="128" t="str">
        <f t="shared" si="29"/>
        <v>BR/g</v>
      </c>
      <c r="F64" s="29" t="str">
        <f t="shared" si="30"/>
        <v>vivre en imposant ses décisions</v>
      </c>
      <c r="G64" s="122" t="str">
        <f t="shared" si="31"/>
        <v>BR.u</v>
      </c>
      <c r="H64" s="123" t="str">
        <f t="shared" si="32"/>
        <v>toucher à tout avec succès</v>
      </c>
      <c r="I64" s="120" t="str">
        <f t="shared" si="33"/>
        <v>B.ur</v>
      </c>
      <c r="J64" s="4" t="str">
        <f t="shared" si="8"/>
        <v>être celui qui domine par nature</v>
      </c>
      <c r="K64" s="90" t="str">
        <f t="shared" si="11"/>
        <v>G,W</v>
      </c>
      <c r="L64" s="92" t="str">
        <f t="shared" si="12"/>
        <v>G,W,U</v>
      </c>
      <c r="M64" s="8" t="s">
        <v>2</v>
      </c>
      <c r="N64" s="8" t="s">
        <v>4</v>
      </c>
      <c r="O64" s="8" t="s">
        <v>3</v>
      </c>
      <c r="P64" s="8" t="s">
        <v>0</v>
      </c>
      <c r="Q64" s="8" t="s">
        <v>5</v>
      </c>
      <c r="R64" s="8">
        <v>1</v>
      </c>
      <c r="S64" s="8">
        <v>2</v>
      </c>
      <c r="T64" s="8">
        <v>2</v>
      </c>
      <c r="U64" s="211">
        <v>42984</v>
      </c>
      <c r="V64" s="248">
        <f t="shared" ca="1" si="9"/>
        <v>763</v>
      </c>
      <c r="W64" s="272" t="str">
        <f t="shared" si="13"/>
        <v>B RU WG</v>
      </c>
      <c r="X64" s="272" t="str">
        <f t="shared" si="14"/>
        <v>B.ur</v>
      </c>
      <c r="Y64" s="272" t="str">
        <f t="shared" si="15"/>
        <v>BR/g</v>
      </c>
      <c r="Z64" s="11">
        <f>INDEX('poids profils xyz'!$H$15:$H$19,SEARCH(Z$1,$M64&amp;$N64&amp;$O64&amp;$P64&amp;$Q64))</f>
        <v>30</v>
      </c>
      <c r="AA64" s="11">
        <f>INDEX('poids profils xyz'!$H$15:$H$19,SEARCH(AA$1,$M64&amp;$N64&amp;$O64&amp;$P64&amp;$Q64))</f>
        <v>52</v>
      </c>
      <c r="AB64" s="11">
        <f>INDEX('poids profils xyz'!$H$15:$H$19,SEARCH(AB$1,$M64&amp;$N64&amp;$O64&amp;$P64&amp;$Q64))</f>
        <v>86</v>
      </c>
      <c r="AC64" s="11">
        <f>INDEX('poids profils xyz'!$H$15:$H$19,SEARCH(AC$1,$M64&amp;$N64&amp;$O64&amp;$P64&amp;$Q64))</f>
        <v>63</v>
      </c>
      <c r="AD64" s="252">
        <f>INDEX('poids profils xyz'!$H$15:$H$19,SEARCH(AD$1,$M64&amp;$N64&amp;$O64&amp;$P64&amp;$Q64))</f>
        <v>20</v>
      </c>
      <c r="AE64" s="26">
        <f t="shared" si="16"/>
        <v>41</v>
      </c>
      <c r="AF64" s="26">
        <f t="shared" si="17"/>
        <v>58</v>
      </c>
      <c r="AG64" s="26">
        <f t="shared" si="18"/>
        <v>69</v>
      </c>
      <c r="AH64" s="26">
        <f t="shared" si="19"/>
        <v>57.5</v>
      </c>
      <c r="AI64" s="26">
        <f t="shared" si="20"/>
        <v>74.5</v>
      </c>
      <c r="AJ64" s="26">
        <f t="shared" si="21"/>
        <v>53</v>
      </c>
      <c r="AK64" s="26">
        <f t="shared" si="22"/>
        <v>41.5</v>
      </c>
      <c r="AL64" s="26">
        <f t="shared" si="23"/>
        <v>46.5</v>
      </c>
      <c r="AM64" s="26">
        <f t="shared" si="24"/>
        <v>25</v>
      </c>
      <c r="AN64" s="26">
        <f t="shared" si="25"/>
        <v>36</v>
      </c>
    </row>
    <row r="65" spans="1:40" x14ac:dyDescent="0.2">
      <c r="A65" s="667" t="str">
        <f t="shared" si="10"/>
        <v>B RU GW</v>
      </c>
      <c r="B65" s="4" t="str">
        <f t="shared" si="26"/>
        <v>noir, rouge-bleu, vert-blanc</v>
      </c>
      <c r="C65" s="89" t="str">
        <f t="shared" si="27"/>
        <v>être omnipotent -B- (et être tout-puissant -BR)</v>
      </c>
      <c r="D65" s="16" t="str">
        <f t="shared" si="28"/>
        <v>être celui qui domine par nature (et obtenir satisfaction sans limite)</v>
      </c>
      <c r="E65" s="128" t="str">
        <f t="shared" si="29"/>
        <v>BR/w</v>
      </c>
      <c r="F65" s="29" t="str">
        <f t="shared" si="30"/>
        <v>obtenir satisfaction sans limite</v>
      </c>
      <c r="G65" s="122" t="str">
        <f t="shared" si="31"/>
        <v>BR.u</v>
      </c>
      <c r="H65" s="123" t="str">
        <f t="shared" si="32"/>
        <v>toucher à tout avec succès</v>
      </c>
      <c r="I65" s="120" t="str">
        <f t="shared" si="33"/>
        <v>B.ur</v>
      </c>
      <c r="J65" s="4" t="str">
        <f t="shared" si="8"/>
        <v>être celui qui domine par nature</v>
      </c>
      <c r="K65" s="90" t="str">
        <f t="shared" si="11"/>
        <v>W,G</v>
      </c>
      <c r="L65" s="92" t="str">
        <f t="shared" si="12"/>
        <v>W,G,U</v>
      </c>
      <c r="M65" s="8" t="s">
        <v>2</v>
      </c>
      <c r="N65" s="8" t="s">
        <v>4</v>
      </c>
      <c r="O65" s="8" t="s">
        <v>3</v>
      </c>
      <c r="P65" s="8" t="s">
        <v>5</v>
      </c>
      <c r="Q65" s="8" t="s">
        <v>0</v>
      </c>
      <c r="R65" s="8">
        <v>1</v>
      </c>
      <c r="S65" s="8">
        <v>2</v>
      </c>
      <c r="T65" s="8">
        <v>2</v>
      </c>
      <c r="U65" s="211">
        <v>42984</v>
      </c>
      <c r="V65" s="248">
        <f t="shared" ca="1" si="9"/>
        <v>763</v>
      </c>
      <c r="W65" s="272" t="str">
        <f t="shared" si="13"/>
        <v>B RU GW</v>
      </c>
      <c r="X65" s="272" t="str">
        <f t="shared" si="14"/>
        <v>B.ur</v>
      </c>
      <c r="Y65" s="272" t="str">
        <f t="shared" si="15"/>
        <v>BR/w</v>
      </c>
      <c r="Z65" s="11">
        <f>INDEX('poids profils xyz'!$H$15:$H$19,SEARCH(Z$1,$M65&amp;$N65&amp;$O65&amp;$P65&amp;$Q65))</f>
        <v>20</v>
      </c>
      <c r="AA65" s="11">
        <f>INDEX('poids profils xyz'!$H$15:$H$19,SEARCH(AA$1,$M65&amp;$N65&amp;$O65&amp;$P65&amp;$Q65))</f>
        <v>52</v>
      </c>
      <c r="AB65" s="11">
        <f>INDEX('poids profils xyz'!$H$15:$H$19,SEARCH(AB$1,$M65&amp;$N65&amp;$O65&amp;$P65&amp;$Q65))</f>
        <v>86</v>
      </c>
      <c r="AC65" s="11">
        <f>INDEX('poids profils xyz'!$H$15:$H$19,SEARCH(AC$1,$M65&amp;$N65&amp;$O65&amp;$P65&amp;$Q65))</f>
        <v>63</v>
      </c>
      <c r="AD65" s="252">
        <f>INDEX('poids profils xyz'!$H$15:$H$19,SEARCH(AD$1,$M65&amp;$N65&amp;$O65&amp;$P65&amp;$Q65))</f>
        <v>30</v>
      </c>
      <c r="AE65" s="26">
        <f t="shared" si="16"/>
        <v>36</v>
      </c>
      <c r="AF65" s="26">
        <f t="shared" si="17"/>
        <v>53</v>
      </c>
      <c r="AG65" s="26">
        <f t="shared" si="18"/>
        <v>69</v>
      </c>
      <c r="AH65" s="26">
        <f t="shared" si="19"/>
        <v>57.5</v>
      </c>
      <c r="AI65" s="26">
        <f t="shared" si="20"/>
        <v>74.5</v>
      </c>
      <c r="AJ65" s="26">
        <f t="shared" si="21"/>
        <v>58</v>
      </c>
      <c r="AK65" s="26">
        <f t="shared" si="22"/>
        <v>46.5</v>
      </c>
      <c r="AL65" s="26">
        <f t="shared" si="23"/>
        <v>41.5</v>
      </c>
      <c r="AM65" s="26">
        <f t="shared" si="24"/>
        <v>25</v>
      </c>
      <c r="AN65" s="26">
        <f t="shared" si="25"/>
        <v>41</v>
      </c>
    </row>
    <row r="66" spans="1:40" x14ac:dyDescent="0.2">
      <c r="A66" s="667" t="str">
        <f t="shared" si="10"/>
        <v>B RG WU</v>
      </c>
      <c r="B66" s="4" t="str">
        <f t="shared" ref="B66:B97" si="34">VLOOKUP(M66,_Lib1,2,FALSE) &amp; ", " &amp;VLOOKUP(N66,_Lib1,2,FALSE) &amp; "-" &amp; VLOOKUP(O66,_Lib1,2,FALSE)&amp; ", " &amp; VLOOKUP(P66,_Lib1,2,FALSE) &amp; "-" &amp; VLOOKUP(Q66,_Lib1,2,FALSE)</f>
        <v>noir, rouge-vert, blanc-bleu</v>
      </c>
      <c r="C66" s="89" t="str">
        <f t="shared" ref="C66:C97" si="35">VLOOKUP(X66,LibProfils,4,FALSE)&amp;" (et "&amp;VLOOKUP(Y66,LibProfils,4,FALSE)&amp;")"</f>
        <v>être fort (et avoir de suite)</v>
      </c>
      <c r="D66" s="16" t="str">
        <f t="shared" ref="D66:D97" si="36">VLOOKUP(X66,LibProfils,5,FALSE)&amp;" (et "&amp;VLOOKUP(Y66,LibProfils,5,FALSE)&amp;")"</f>
        <v>être celui qui domine par son énergie (et obtenir satisfaction -peu importe comment-)</v>
      </c>
      <c r="E66" s="128" t="str">
        <f t="shared" ref="E66:E97" si="37">usrCode(M66&amp;N66&amp;"/"&amp;Q66)</f>
        <v>BR/u</v>
      </c>
      <c r="F66" s="29" t="str">
        <f t="shared" ref="F66:F97" si="38">VLOOKUP(E66,LibProfils,5,FALSE)</f>
        <v>obtenir satisfaction -peu importe comment-</v>
      </c>
      <c r="G66" s="122" t="str">
        <f t="shared" ref="G66:G97" si="39">usrCode(M66&amp;N66)&amp;"."&amp;LOWER(O66)</f>
        <v>BR.g</v>
      </c>
      <c r="H66" s="123" t="str">
        <f t="shared" ref="H66:H97" si="40">VLOOKUP(G66,LibProfils,5,FALSE)</f>
        <v>propulser le monde dans son sens</v>
      </c>
      <c r="I66" s="120" t="str">
        <f t="shared" ref="I66:I97" si="41">M66&amp;"."&amp;LOWER(usrCode(N66&amp;O66))</f>
        <v>B.rg</v>
      </c>
      <c r="J66" s="4" t="str">
        <f t="shared" ref="J66:J121" si="42">VLOOKUP(I66,LibProfils,5,FALSE)</f>
        <v>être celui qui domine par son énergie</v>
      </c>
      <c r="K66" s="90" t="str">
        <f t="shared" si="11"/>
        <v>U,W</v>
      </c>
      <c r="L66" s="92" t="str">
        <f t="shared" si="12"/>
        <v>U,W,G</v>
      </c>
      <c r="M66" s="8" t="s">
        <v>2</v>
      </c>
      <c r="N66" s="8" t="s">
        <v>4</v>
      </c>
      <c r="O66" s="8" t="s">
        <v>5</v>
      </c>
      <c r="P66" s="8" t="s">
        <v>0</v>
      </c>
      <c r="Q66" s="8" t="s">
        <v>3</v>
      </c>
      <c r="R66" s="8">
        <v>1</v>
      </c>
      <c r="S66" s="8">
        <v>2</v>
      </c>
      <c r="T66" s="8">
        <v>2</v>
      </c>
      <c r="U66" s="211">
        <v>42984</v>
      </c>
      <c r="V66" s="248">
        <f t="shared" ref="V66:V121" ca="1" si="43">TODAY()-U66</f>
        <v>763</v>
      </c>
      <c r="W66" s="272" t="str">
        <f t="shared" si="13"/>
        <v>B RG WU</v>
      </c>
      <c r="X66" s="272" t="str">
        <f t="shared" si="14"/>
        <v>B.rg</v>
      </c>
      <c r="Y66" s="272" t="str">
        <f t="shared" si="15"/>
        <v>BR/u</v>
      </c>
      <c r="Z66" s="11">
        <f>INDEX('poids profils xyz'!$H$15:$H$19,SEARCH(Z$1,$M66&amp;$N66&amp;$O66&amp;$P66&amp;$Q66))</f>
        <v>30</v>
      </c>
      <c r="AA66" s="11">
        <f>INDEX('poids profils xyz'!$H$15:$H$19,SEARCH(AA$1,$M66&amp;$N66&amp;$O66&amp;$P66&amp;$Q66))</f>
        <v>20</v>
      </c>
      <c r="AB66" s="11">
        <f>INDEX('poids profils xyz'!$H$15:$H$19,SEARCH(AB$1,$M66&amp;$N66&amp;$O66&amp;$P66&amp;$Q66))</f>
        <v>86</v>
      </c>
      <c r="AC66" s="11">
        <f>INDEX('poids profils xyz'!$H$15:$H$19,SEARCH(AC$1,$M66&amp;$N66&amp;$O66&amp;$P66&amp;$Q66))</f>
        <v>63</v>
      </c>
      <c r="AD66" s="252">
        <f>INDEX('poids profils xyz'!$H$15:$H$19,SEARCH(AD$1,$M66&amp;$N66&amp;$O66&amp;$P66&amp;$Q66))</f>
        <v>52</v>
      </c>
      <c r="AE66" s="26">
        <f t="shared" si="16"/>
        <v>25</v>
      </c>
      <c r="AF66" s="26">
        <f t="shared" si="17"/>
        <v>58</v>
      </c>
      <c r="AG66" s="26">
        <f t="shared" si="18"/>
        <v>53</v>
      </c>
      <c r="AH66" s="26">
        <f t="shared" si="19"/>
        <v>41.5</v>
      </c>
      <c r="AI66" s="26">
        <f t="shared" si="20"/>
        <v>74.5</v>
      </c>
      <c r="AJ66" s="26">
        <f t="shared" si="21"/>
        <v>69</v>
      </c>
      <c r="AK66" s="26">
        <f t="shared" si="22"/>
        <v>57.5</v>
      </c>
      <c r="AL66" s="26">
        <f t="shared" si="23"/>
        <v>46.5</v>
      </c>
      <c r="AM66" s="26">
        <f t="shared" si="24"/>
        <v>41</v>
      </c>
      <c r="AN66" s="26">
        <f t="shared" si="25"/>
        <v>36</v>
      </c>
    </row>
    <row r="67" spans="1:40" s="145" customFormat="1" x14ac:dyDescent="0.2">
      <c r="A67" s="668" t="str">
        <f t="shared" ref="A67:A98" si="44">W67</f>
        <v>B RG UW</v>
      </c>
      <c r="B67" s="12" t="str">
        <f t="shared" si="34"/>
        <v>noir, rouge-vert, bleu-blanc</v>
      </c>
      <c r="C67" s="80" t="str">
        <f t="shared" si="35"/>
        <v>être fort (et être tout-puissant -BR)</v>
      </c>
      <c r="D67" s="22" t="str">
        <f t="shared" si="36"/>
        <v>être celui qui domine par son énergie (et obtenir satisfaction sans limite)</v>
      </c>
      <c r="E67" s="129" t="str">
        <f t="shared" si="37"/>
        <v>BR/w</v>
      </c>
      <c r="F67" s="30" t="str">
        <f t="shared" si="38"/>
        <v>obtenir satisfaction sans limite</v>
      </c>
      <c r="G67" s="124" t="str">
        <f t="shared" si="39"/>
        <v>BR.g</v>
      </c>
      <c r="H67" s="125" t="str">
        <f t="shared" si="40"/>
        <v>propulser le monde dans son sens</v>
      </c>
      <c r="I67" s="121" t="str">
        <f t="shared" si="41"/>
        <v>B.rg</v>
      </c>
      <c r="J67" s="12" t="str">
        <f t="shared" si="42"/>
        <v>être celui qui domine par son énergie</v>
      </c>
      <c r="K67" s="91" t="str">
        <f t="shared" ref="K67:K121" si="45">Q67&amp;","&amp;P67</f>
        <v>W,U</v>
      </c>
      <c r="L67" s="93" t="str">
        <f t="shared" ref="L67:L121" si="46">Q67&amp;","&amp;P67&amp;","&amp;O67</f>
        <v>W,U,G</v>
      </c>
      <c r="M67" s="17" t="s">
        <v>2</v>
      </c>
      <c r="N67" s="17" t="s">
        <v>4</v>
      </c>
      <c r="O67" s="17" t="s">
        <v>5</v>
      </c>
      <c r="P67" s="17" t="s">
        <v>3</v>
      </c>
      <c r="Q67" s="17" t="s">
        <v>0</v>
      </c>
      <c r="R67" s="17">
        <v>1</v>
      </c>
      <c r="S67" s="17">
        <v>2</v>
      </c>
      <c r="T67" s="17">
        <v>2</v>
      </c>
      <c r="U67" s="212">
        <v>42984</v>
      </c>
      <c r="V67" s="249">
        <f t="shared" ca="1" si="43"/>
        <v>763</v>
      </c>
      <c r="W67" s="273" t="str">
        <f t="shared" ref="W67:W121" si="47">M67&amp;" "&amp;N67&amp;O67&amp;" "&amp;P67&amp;Q67</f>
        <v>B RG UW</v>
      </c>
      <c r="X67" s="273" t="str">
        <f t="shared" ref="X67:X121" si="48">I67</f>
        <v>B.rg</v>
      </c>
      <c r="Y67" s="273" t="str">
        <f t="shared" ref="Y67:Y121" si="49">usrCode(M67&amp;N67&amp;"/"&amp;Q67)</f>
        <v>BR/w</v>
      </c>
      <c r="Z67" s="253">
        <f>INDEX('poids profils xyz'!$H$15:$H$19,SEARCH(Z$1,$M67&amp;$N67&amp;$O67&amp;$P67&amp;$Q67))</f>
        <v>20</v>
      </c>
      <c r="AA67" s="253">
        <f>INDEX('poids profils xyz'!$H$15:$H$19,SEARCH(AA$1,$M67&amp;$N67&amp;$O67&amp;$P67&amp;$Q67))</f>
        <v>30</v>
      </c>
      <c r="AB67" s="253">
        <f>INDEX('poids profils xyz'!$H$15:$H$19,SEARCH(AB$1,$M67&amp;$N67&amp;$O67&amp;$P67&amp;$Q67))</f>
        <v>86</v>
      </c>
      <c r="AC67" s="253">
        <f>INDEX('poids profils xyz'!$H$15:$H$19,SEARCH(AC$1,$M67&amp;$N67&amp;$O67&amp;$P67&amp;$Q67))</f>
        <v>63</v>
      </c>
      <c r="AD67" s="254">
        <f>INDEX('poids profils xyz'!$H$15:$H$19,SEARCH(AD$1,$M67&amp;$N67&amp;$O67&amp;$P67&amp;$Q67))</f>
        <v>52</v>
      </c>
      <c r="AE67" s="263">
        <f t="shared" ref="AE67:AE121" si="50">AVERAGE(Z67,AA67)</f>
        <v>25</v>
      </c>
      <c r="AF67" s="263">
        <f t="shared" ref="AF67:AF121" si="51">AVERAGE(Z67,AB67)</f>
        <v>53</v>
      </c>
      <c r="AG67" s="263">
        <f t="shared" ref="AG67:AG121" si="52">AVERAGE(AA67,AB67)</f>
        <v>58</v>
      </c>
      <c r="AH67" s="263">
        <f t="shared" ref="AH67:AH121" si="53">AVERAGE(AA67,AC67)</f>
        <v>46.5</v>
      </c>
      <c r="AI67" s="263">
        <f t="shared" ref="AI67:AI121" si="54">AVERAGE(AB67,AC67)</f>
        <v>74.5</v>
      </c>
      <c r="AJ67" s="263">
        <f t="shared" ref="AJ67:AJ121" si="55">AVERAGE(AB67,AD67)</f>
        <v>69</v>
      </c>
      <c r="AK67" s="263">
        <f t="shared" ref="AK67:AK121" si="56">AVERAGE(AC67,AD67)</f>
        <v>57.5</v>
      </c>
      <c r="AL67" s="263">
        <f t="shared" ref="AL67:AL121" si="57">AVERAGE(AC67,Z67)</f>
        <v>41.5</v>
      </c>
      <c r="AM67" s="263">
        <f t="shared" ref="AM67:AM121" si="58">AVERAGE(AD67,Z67)</f>
        <v>36</v>
      </c>
      <c r="AN67" s="263">
        <f t="shared" ref="AN67:AN121" si="59">AVERAGE(AD67,AA67)</f>
        <v>41</v>
      </c>
    </row>
    <row r="68" spans="1:40" x14ac:dyDescent="0.2">
      <c r="A68" s="667" t="str">
        <f t="shared" si="44"/>
        <v>B GW UR</v>
      </c>
      <c r="B68" s="4" t="str">
        <f t="shared" si="34"/>
        <v>noir, vert-blanc, bleu-rouge</v>
      </c>
      <c r="C68" s="89" t="str">
        <f t="shared" si="35"/>
        <v>être le premier (et construire une vie parfaite)</v>
      </c>
      <c r="D68" s="16" t="str">
        <f t="shared" si="36"/>
        <v>être le dirigeant des autres (et organiser une vie de satisfaction)</v>
      </c>
      <c r="E68" s="128" t="str">
        <f t="shared" si="37"/>
        <v>BG/r</v>
      </c>
      <c r="F68" s="29" t="str">
        <f t="shared" si="38"/>
        <v>organiser une vie de satisfaction</v>
      </c>
      <c r="G68" s="122" t="str">
        <f t="shared" si="39"/>
        <v>BG.w</v>
      </c>
      <c r="H68" s="123" t="str">
        <f t="shared" si="40"/>
        <v>être au centre de son réseau</v>
      </c>
      <c r="I68" s="120" t="str">
        <f t="shared" si="41"/>
        <v>B.gw</v>
      </c>
      <c r="J68" s="4" t="str">
        <f t="shared" si="42"/>
        <v>être le dirigeant des autres</v>
      </c>
      <c r="K68" s="90" t="str">
        <f t="shared" si="45"/>
        <v>R,U</v>
      </c>
      <c r="L68" s="92" t="str">
        <f t="shared" si="46"/>
        <v>R,U,W</v>
      </c>
      <c r="M68" s="8" t="s">
        <v>2</v>
      </c>
      <c r="N68" s="8" t="s">
        <v>5</v>
      </c>
      <c r="O68" s="8" t="s">
        <v>0</v>
      </c>
      <c r="P68" s="8" t="s">
        <v>3</v>
      </c>
      <c r="Q68" s="8" t="s">
        <v>4</v>
      </c>
      <c r="R68" s="8">
        <v>1</v>
      </c>
      <c r="S68" s="8">
        <v>2</v>
      </c>
      <c r="T68" s="8">
        <v>2</v>
      </c>
      <c r="U68" s="211">
        <v>42984</v>
      </c>
      <c r="V68" s="248">
        <f t="shared" ca="1" si="43"/>
        <v>763</v>
      </c>
      <c r="W68" s="272" t="str">
        <f t="shared" si="47"/>
        <v>B GW UR</v>
      </c>
      <c r="X68" s="272" t="str">
        <f t="shared" si="48"/>
        <v>B.gw</v>
      </c>
      <c r="Y68" s="272" t="str">
        <f t="shared" si="49"/>
        <v>BG/r</v>
      </c>
      <c r="Z68" s="11">
        <f>INDEX('poids profils xyz'!$H$15:$H$19,SEARCH(Z$1,$M68&amp;$N68&amp;$O68&amp;$P68&amp;$Q68))</f>
        <v>52</v>
      </c>
      <c r="AA68" s="11">
        <f>INDEX('poids profils xyz'!$H$15:$H$19,SEARCH(AA$1,$M68&amp;$N68&amp;$O68&amp;$P68&amp;$Q68))</f>
        <v>30</v>
      </c>
      <c r="AB68" s="11">
        <f>INDEX('poids profils xyz'!$H$15:$H$19,SEARCH(AB$1,$M68&amp;$N68&amp;$O68&amp;$P68&amp;$Q68))</f>
        <v>86</v>
      </c>
      <c r="AC68" s="11">
        <f>INDEX('poids profils xyz'!$H$15:$H$19,SEARCH(AC$1,$M68&amp;$N68&amp;$O68&amp;$P68&amp;$Q68))</f>
        <v>20</v>
      </c>
      <c r="AD68" s="252">
        <f>INDEX('poids profils xyz'!$H$15:$H$19,SEARCH(AD$1,$M68&amp;$N68&amp;$O68&amp;$P68&amp;$Q68))</f>
        <v>63</v>
      </c>
      <c r="AE68" s="26">
        <f t="shared" si="50"/>
        <v>41</v>
      </c>
      <c r="AF68" s="26">
        <f t="shared" si="51"/>
        <v>69</v>
      </c>
      <c r="AG68" s="26">
        <f t="shared" si="52"/>
        <v>58</v>
      </c>
      <c r="AH68" s="26">
        <f t="shared" si="53"/>
        <v>25</v>
      </c>
      <c r="AI68" s="26">
        <f t="shared" si="54"/>
        <v>53</v>
      </c>
      <c r="AJ68" s="26">
        <f t="shared" si="55"/>
        <v>74.5</v>
      </c>
      <c r="AK68" s="26">
        <f t="shared" si="56"/>
        <v>41.5</v>
      </c>
      <c r="AL68" s="26">
        <f t="shared" si="57"/>
        <v>36</v>
      </c>
      <c r="AM68" s="26">
        <f t="shared" si="58"/>
        <v>57.5</v>
      </c>
      <c r="AN68" s="26">
        <f t="shared" si="59"/>
        <v>46.5</v>
      </c>
    </row>
    <row r="69" spans="1:40" x14ac:dyDescent="0.2">
      <c r="A69" s="667" t="str">
        <f t="shared" si="44"/>
        <v>B GW RU</v>
      </c>
      <c r="B69" s="4" t="str">
        <f t="shared" si="34"/>
        <v>noir, vert-blanc, rouge-bleu</v>
      </c>
      <c r="C69" s="89" t="str">
        <f t="shared" si="35"/>
        <v>être le premier (et s'enrichir)</v>
      </c>
      <c r="D69" s="16" t="str">
        <f t="shared" si="36"/>
        <v>être le dirigeant des autres (et s'entourer du plus de ressources possible)</v>
      </c>
      <c r="E69" s="128" t="str">
        <f t="shared" si="37"/>
        <v>BG/u</v>
      </c>
      <c r="F69" s="29" t="str">
        <f t="shared" si="38"/>
        <v>s'entourer du plus de ressources possible</v>
      </c>
      <c r="G69" s="122" t="str">
        <f t="shared" si="39"/>
        <v>BG.w</v>
      </c>
      <c r="H69" s="123" t="str">
        <f t="shared" si="40"/>
        <v>être au centre de son réseau</v>
      </c>
      <c r="I69" s="120" t="str">
        <f t="shared" si="41"/>
        <v>B.gw</v>
      </c>
      <c r="J69" s="4" t="str">
        <f t="shared" si="42"/>
        <v>être le dirigeant des autres</v>
      </c>
      <c r="K69" s="90" t="str">
        <f t="shared" si="45"/>
        <v>U,R</v>
      </c>
      <c r="L69" s="92" t="str">
        <f t="shared" si="46"/>
        <v>U,R,W</v>
      </c>
      <c r="M69" s="8" t="s">
        <v>2</v>
      </c>
      <c r="N69" s="8" t="s">
        <v>5</v>
      </c>
      <c r="O69" s="8" t="s">
        <v>0</v>
      </c>
      <c r="P69" s="8" t="s">
        <v>4</v>
      </c>
      <c r="Q69" s="8" t="s">
        <v>3</v>
      </c>
      <c r="R69" s="8">
        <v>1</v>
      </c>
      <c r="S69" s="8">
        <v>2</v>
      </c>
      <c r="T69" s="8">
        <v>2</v>
      </c>
      <c r="U69" s="211">
        <v>42984</v>
      </c>
      <c r="V69" s="248">
        <f t="shared" ca="1" si="43"/>
        <v>763</v>
      </c>
      <c r="W69" s="272" t="str">
        <f t="shared" si="47"/>
        <v>B GW RU</v>
      </c>
      <c r="X69" s="272" t="str">
        <f t="shared" si="48"/>
        <v>B.gw</v>
      </c>
      <c r="Y69" s="272" t="str">
        <f t="shared" si="49"/>
        <v>BG/u</v>
      </c>
      <c r="Z69" s="11">
        <f>INDEX('poids profils xyz'!$H$15:$H$19,SEARCH(Z$1,$M69&amp;$N69&amp;$O69&amp;$P69&amp;$Q69))</f>
        <v>52</v>
      </c>
      <c r="AA69" s="11">
        <f>INDEX('poids profils xyz'!$H$15:$H$19,SEARCH(AA$1,$M69&amp;$N69&amp;$O69&amp;$P69&amp;$Q69))</f>
        <v>20</v>
      </c>
      <c r="AB69" s="11">
        <f>INDEX('poids profils xyz'!$H$15:$H$19,SEARCH(AB$1,$M69&amp;$N69&amp;$O69&amp;$P69&amp;$Q69))</f>
        <v>86</v>
      </c>
      <c r="AC69" s="11">
        <f>INDEX('poids profils xyz'!$H$15:$H$19,SEARCH(AC$1,$M69&amp;$N69&amp;$O69&amp;$P69&amp;$Q69))</f>
        <v>30</v>
      </c>
      <c r="AD69" s="252">
        <f>INDEX('poids profils xyz'!$H$15:$H$19,SEARCH(AD$1,$M69&amp;$N69&amp;$O69&amp;$P69&amp;$Q69))</f>
        <v>63</v>
      </c>
      <c r="AE69" s="26">
        <f t="shared" si="50"/>
        <v>36</v>
      </c>
      <c r="AF69" s="26">
        <f t="shared" si="51"/>
        <v>69</v>
      </c>
      <c r="AG69" s="26">
        <f t="shared" si="52"/>
        <v>53</v>
      </c>
      <c r="AH69" s="26">
        <f t="shared" si="53"/>
        <v>25</v>
      </c>
      <c r="AI69" s="26">
        <f t="shared" si="54"/>
        <v>58</v>
      </c>
      <c r="AJ69" s="26">
        <f t="shared" si="55"/>
        <v>74.5</v>
      </c>
      <c r="AK69" s="26">
        <f t="shared" si="56"/>
        <v>46.5</v>
      </c>
      <c r="AL69" s="26">
        <f t="shared" si="57"/>
        <v>41</v>
      </c>
      <c r="AM69" s="26">
        <f t="shared" si="58"/>
        <v>57.5</v>
      </c>
      <c r="AN69" s="26">
        <f t="shared" si="59"/>
        <v>41.5</v>
      </c>
    </row>
    <row r="70" spans="1:40" x14ac:dyDescent="0.2">
      <c r="A70" s="667" t="str">
        <f t="shared" si="44"/>
        <v>B GU WR</v>
      </c>
      <c r="B70" s="4" t="str">
        <f t="shared" si="34"/>
        <v>noir, vert-bleu, blanc-rouge</v>
      </c>
      <c r="C70" s="89" t="str">
        <f t="shared" si="35"/>
        <v>être meilleur (et construire une vie parfaite)</v>
      </c>
      <c r="D70" s="16" t="str">
        <f t="shared" si="36"/>
        <v>être celui qui domine par ses capacités (et organiser une vie de satisfaction)</v>
      </c>
      <c r="E70" s="128" t="str">
        <f t="shared" si="37"/>
        <v>BG/r</v>
      </c>
      <c r="F70" s="29" t="str">
        <f t="shared" si="38"/>
        <v>organiser une vie de satisfaction</v>
      </c>
      <c r="G70" s="122" t="str">
        <f t="shared" si="39"/>
        <v>BG.u</v>
      </c>
      <c r="H70" s="123" t="str">
        <f t="shared" si="40"/>
        <v xml:space="preserve">être acteur de sa satisfaction </v>
      </c>
      <c r="I70" s="120" t="str">
        <f t="shared" si="41"/>
        <v>B.gu</v>
      </c>
      <c r="J70" s="4" t="str">
        <f t="shared" si="42"/>
        <v>être celui qui domine par ses capacités</v>
      </c>
      <c r="K70" s="90" t="str">
        <f t="shared" si="45"/>
        <v>R,W</v>
      </c>
      <c r="L70" s="92" t="str">
        <f t="shared" si="46"/>
        <v>R,W,U</v>
      </c>
      <c r="M70" s="8" t="s">
        <v>2</v>
      </c>
      <c r="N70" s="8" t="s">
        <v>5</v>
      </c>
      <c r="O70" s="8" t="s">
        <v>3</v>
      </c>
      <c r="P70" s="8" t="s">
        <v>0</v>
      </c>
      <c r="Q70" s="8" t="s">
        <v>4</v>
      </c>
      <c r="R70" s="8">
        <v>1</v>
      </c>
      <c r="S70" s="8">
        <v>2</v>
      </c>
      <c r="T70" s="8">
        <v>2</v>
      </c>
      <c r="U70" s="211">
        <v>42984</v>
      </c>
      <c r="V70" s="248">
        <f t="shared" ca="1" si="43"/>
        <v>763</v>
      </c>
      <c r="W70" s="272" t="str">
        <f t="shared" si="47"/>
        <v>B GU WR</v>
      </c>
      <c r="X70" s="272" t="str">
        <f t="shared" si="48"/>
        <v>B.gu</v>
      </c>
      <c r="Y70" s="272" t="str">
        <f t="shared" si="49"/>
        <v>BG/r</v>
      </c>
      <c r="Z70" s="11">
        <f>INDEX('poids profils xyz'!$H$15:$H$19,SEARCH(Z$1,$M70&amp;$N70&amp;$O70&amp;$P70&amp;$Q70))</f>
        <v>30</v>
      </c>
      <c r="AA70" s="11">
        <f>INDEX('poids profils xyz'!$H$15:$H$19,SEARCH(AA$1,$M70&amp;$N70&amp;$O70&amp;$P70&amp;$Q70))</f>
        <v>52</v>
      </c>
      <c r="AB70" s="11">
        <f>INDEX('poids profils xyz'!$H$15:$H$19,SEARCH(AB$1,$M70&amp;$N70&amp;$O70&amp;$P70&amp;$Q70))</f>
        <v>86</v>
      </c>
      <c r="AC70" s="11">
        <f>INDEX('poids profils xyz'!$H$15:$H$19,SEARCH(AC$1,$M70&amp;$N70&amp;$O70&amp;$P70&amp;$Q70))</f>
        <v>20</v>
      </c>
      <c r="AD70" s="252">
        <f>INDEX('poids profils xyz'!$H$15:$H$19,SEARCH(AD$1,$M70&amp;$N70&amp;$O70&amp;$P70&amp;$Q70))</f>
        <v>63</v>
      </c>
      <c r="AE70" s="26">
        <f t="shared" si="50"/>
        <v>41</v>
      </c>
      <c r="AF70" s="26">
        <f t="shared" si="51"/>
        <v>58</v>
      </c>
      <c r="AG70" s="26">
        <f t="shared" si="52"/>
        <v>69</v>
      </c>
      <c r="AH70" s="26">
        <f t="shared" si="53"/>
        <v>36</v>
      </c>
      <c r="AI70" s="26">
        <f t="shared" si="54"/>
        <v>53</v>
      </c>
      <c r="AJ70" s="26">
        <f t="shared" si="55"/>
        <v>74.5</v>
      </c>
      <c r="AK70" s="26">
        <f t="shared" si="56"/>
        <v>41.5</v>
      </c>
      <c r="AL70" s="26">
        <f t="shared" si="57"/>
        <v>25</v>
      </c>
      <c r="AM70" s="26">
        <f t="shared" si="58"/>
        <v>46.5</v>
      </c>
      <c r="AN70" s="26">
        <f t="shared" si="59"/>
        <v>57.5</v>
      </c>
    </row>
    <row r="71" spans="1:40" x14ac:dyDescent="0.2">
      <c r="A71" s="667" t="str">
        <f t="shared" si="44"/>
        <v>B GU RW</v>
      </c>
      <c r="B71" s="4" t="str">
        <f t="shared" si="34"/>
        <v>noir, vert-bleu, rouge-blanc</v>
      </c>
      <c r="C71" s="89" t="str">
        <f t="shared" si="35"/>
        <v>être meilleur (et servir ses intérêts)</v>
      </c>
      <c r="D71" s="16" t="str">
        <f t="shared" si="36"/>
        <v>être celui qui domine par ses capacités (et être son unique priorité)</v>
      </c>
      <c r="E71" s="128" t="str">
        <f t="shared" si="37"/>
        <v>BG/w</v>
      </c>
      <c r="F71" s="29" t="str">
        <f t="shared" si="38"/>
        <v>être son unique priorité</v>
      </c>
      <c r="G71" s="122" t="str">
        <f t="shared" si="39"/>
        <v>BG.u</v>
      </c>
      <c r="H71" s="123" t="str">
        <f t="shared" si="40"/>
        <v xml:space="preserve">être acteur de sa satisfaction </v>
      </c>
      <c r="I71" s="120" t="str">
        <f t="shared" si="41"/>
        <v>B.gu</v>
      </c>
      <c r="J71" s="4" t="str">
        <f t="shared" si="42"/>
        <v>être celui qui domine par ses capacités</v>
      </c>
      <c r="K71" s="90" t="str">
        <f t="shared" si="45"/>
        <v>W,R</v>
      </c>
      <c r="L71" s="92" t="str">
        <f t="shared" si="46"/>
        <v>W,R,U</v>
      </c>
      <c r="M71" s="8" t="s">
        <v>2</v>
      </c>
      <c r="N71" s="8" t="s">
        <v>5</v>
      </c>
      <c r="O71" s="8" t="s">
        <v>3</v>
      </c>
      <c r="P71" s="8" t="s">
        <v>4</v>
      </c>
      <c r="Q71" s="8" t="s">
        <v>0</v>
      </c>
      <c r="R71" s="8">
        <v>1</v>
      </c>
      <c r="S71" s="8">
        <v>2</v>
      </c>
      <c r="T71" s="8">
        <v>2</v>
      </c>
      <c r="U71" s="211">
        <v>42984</v>
      </c>
      <c r="V71" s="248">
        <f t="shared" ca="1" si="43"/>
        <v>763</v>
      </c>
      <c r="W71" s="272" t="str">
        <f t="shared" si="47"/>
        <v>B GU RW</v>
      </c>
      <c r="X71" s="272" t="str">
        <f t="shared" si="48"/>
        <v>B.gu</v>
      </c>
      <c r="Y71" s="272" t="str">
        <f t="shared" si="49"/>
        <v>BG/w</v>
      </c>
      <c r="Z71" s="11">
        <f>INDEX('poids profils xyz'!$H$15:$H$19,SEARCH(Z$1,$M71&amp;$N71&amp;$O71&amp;$P71&amp;$Q71))</f>
        <v>20</v>
      </c>
      <c r="AA71" s="11">
        <f>INDEX('poids profils xyz'!$H$15:$H$19,SEARCH(AA$1,$M71&amp;$N71&amp;$O71&amp;$P71&amp;$Q71))</f>
        <v>52</v>
      </c>
      <c r="AB71" s="11">
        <f>INDEX('poids profils xyz'!$H$15:$H$19,SEARCH(AB$1,$M71&amp;$N71&amp;$O71&amp;$P71&amp;$Q71))</f>
        <v>86</v>
      </c>
      <c r="AC71" s="11">
        <f>INDEX('poids profils xyz'!$H$15:$H$19,SEARCH(AC$1,$M71&amp;$N71&amp;$O71&amp;$P71&amp;$Q71))</f>
        <v>30</v>
      </c>
      <c r="AD71" s="252">
        <f>INDEX('poids profils xyz'!$H$15:$H$19,SEARCH(AD$1,$M71&amp;$N71&amp;$O71&amp;$P71&amp;$Q71))</f>
        <v>63</v>
      </c>
      <c r="AE71" s="26">
        <f t="shared" si="50"/>
        <v>36</v>
      </c>
      <c r="AF71" s="26">
        <f t="shared" si="51"/>
        <v>53</v>
      </c>
      <c r="AG71" s="26">
        <f t="shared" si="52"/>
        <v>69</v>
      </c>
      <c r="AH71" s="26">
        <f t="shared" si="53"/>
        <v>41</v>
      </c>
      <c r="AI71" s="26">
        <f t="shared" si="54"/>
        <v>58</v>
      </c>
      <c r="AJ71" s="26">
        <f t="shared" si="55"/>
        <v>74.5</v>
      </c>
      <c r="AK71" s="26">
        <f t="shared" si="56"/>
        <v>46.5</v>
      </c>
      <c r="AL71" s="26">
        <f t="shared" si="57"/>
        <v>25</v>
      </c>
      <c r="AM71" s="26">
        <f t="shared" si="58"/>
        <v>41.5</v>
      </c>
      <c r="AN71" s="26">
        <f t="shared" si="59"/>
        <v>57.5</v>
      </c>
    </row>
    <row r="72" spans="1:40" x14ac:dyDescent="0.2">
      <c r="A72" s="667" t="str">
        <f t="shared" si="44"/>
        <v>B GR WU</v>
      </c>
      <c r="B72" s="4" t="str">
        <f t="shared" si="34"/>
        <v>noir, vert-rouge, blanc-bleu</v>
      </c>
      <c r="C72" s="89" t="str">
        <f t="shared" si="35"/>
        <v>être fort (et s'enrichir)</v>
      </c>
      <c r="D72" s="16" t="str">
        <f t="shared" si="36"/>
        <v>être celui qui domine par son énergie (et s'entourer du plus de ressources possible)</v>
      </c>
      <c r="E72" s="128" t="str">
        <f t="shared" si="37"/>
        <v>BG/u</v>
      </c>
      <c r="F72" s="29" t="str">
        <f t="shared" si="38"/>
        <v>s'entourer du plus de ressources possible</v>
      </c>
      <c r="G72" s="122" t="str">
        <f t="shared" si="39"/>
        <v>BG.r</v>
      </c>
      <c r="H72" s="123" t="str">
        <f t="shared" si="40"/>
        <v>être satisfait de ses possessions</v>
      </c>
      <c r="I72" s="120" t="str">
        <f t="shared" si="41"/>
        <v>B.rg</v>
      </c>
      <c r="J72" s="4" t="str">
        <f t="shared" si="42"/>
        <v>être celui qui domine par son énergie</v>
      </c>
      <c r="K72" s="90" t="str">
        <f t="shared" si="45"/>
        <v>U,W</v>
      </c>
      <c r="L72" s="92" t="str">
        <f t="shared" si="46"/>
        <v>U,W,R</v>
      </c>
      <c r="M72" s="8" t="s">
        <v>2</v>
      </c>
      <c r="N72" s="8" t="s">
        <v>5</v>
      </c>
      <c r="O72" s="8" t="s">
        <v>4</v>
      </c>
      <c r="P72" s="8" t="s">
        <v>0</v>
      </c>
      <c r="Q72" s="8" t="s">
        <v>3</v>
      </c>
      <c r="R72" s="8">
        <v>1</v>
      </c>
      <c r="S72" s="8">
        <v>2</v>
      </c>
      <c r="T72" s="8">
        <v>2</v>
      </c>
      <c r="U72" s="211">
        <v>42984</v>
      </c>
      <c r="V72" s="248">
        <f t="shared" ca="1" si="43"/>
        <v>763</v>
      </c>
      <c r="W72" s="272" t="str">
        <f t="shared" si="47"/>
        <v>B GR WU</v>
      </c>
      <c r="X72" s="272" t="str">
        <f t="shared" si="48"/>
        <v>B.rg</v>
      </c>
      <c r="Y72" s="272" t="str">
        <f t="shared" si="49"/>
        <v>BG/u</v>
      </c>
      <c r="Z72" s="11">
        <f>INDEX('poids profils xyz'!$H$15:$H$19,SEARCH(Z$1,$M72&amp;$N72&amp;$O72&amp;$P72&amp;$Q72))</f>
        <v>30</v>
      </c>
      <c r="AA72" s="11">
        <f>INDEX('poids profils xyz'!$H$15:$H$19,SEARCH(AA$1,$M72&amp;$N72&amp;$O72&amp;$P72&amp;$Q72))</f>
        <v>20</v>
      </c>
      <c r="AB72" s="11">
        <f>INDEX('poids profils xyz'!$H$15:$H$19,SEARCH(AB$1,$M72&amp;$N72&amp;$O72&amp;$P72&amp;$Q72))</f>
        <v>86</v>
      </c>
      <c r="AC72" s="11">
        <f>INDEX('poids profils xyz'!$H$15:$H$19,SEARCH(AC$1,$M72&amp;$N72&amp;$O72&amp;$P72&amp;$Q72))</f>
        <v>52</v>
      </c>
      <c r="AD72" s="252">
        <f>INDEX('poids profils xyz'!$H$15:$H$19,SEARCH(AD$1,$M72&amp;$N72&amp;$O72&amp;$P72&amp;$Q72))</f>
        <v>63</v>
      </c>
      <c r="AE72" s="26">
        <f t="shared" si="50"/>
        <v>25</v>
      </c>
      <c r="AF72" s="26">
        <f t="shared" si="51"/>
        <v>58</v>
      </c>
      <c r="AG72" s="26">
        <f t="shared" si="52"/>
        <v>53</v>
      </c>
      <c r="AH72" s="26">
        <f t="shared" si="53"/>
        <v>36</v>
      </c>
      <c r="AI72" s="26">
        <f t="shared" si="54"/>
        <v>69</v>
      </c>
      <c r="AJ72" s="26">
        <f t="shared" si="55"/>
        <v>74.5</v>
      </c>
      <c r="AK72" s="26">
        <f t="shared" si="56"/>
        <v>57.5</v>
      </c>
      <c r="AL72" s="26">
        <f t="shared" si="57"/>
        <v>41</v>
      </c>
      <c r="AM72" s="26">
        <f t="shared" si="58"/>
        <v>46.5</v>
      </c>
      <c r="AN72" s="26">
        <f t="shared" si="59"/>
        <v>41.5</v>
      </c>
    </row>
    <row r="73" spans="1:40" s="145" customFormat="1" x14ac:dyDescent="0.2">
      <c r="A73" s="668" t="str">
        <f t="shared" si="44"/>
        <v>B GR UW</v>
      </c>
      <c r="B73" s="12" t="str">
        <f t="shared" si="34"/>
        <v>noir, vert-rouge, bleu-blanc</v>
      </c>
      <c r="C73" s="80" t="str">
        <f t="shared" si="35"/>
        <v>être fort (et servir ses intérêts)</v>
      </c>
      <c r="D73" s="22" t="str">
        <f t="shared" si="36"/>
        <v>être celui qui domine par son énergie (et être son unique priorité)</v>
      </c>
      <c r="E73" s="129" t="str">
        <f t="shared" si="37"/>
        <v>BG/w</v>
      </c>
      <c r="F73" s="30" t="str">
        <f t="shared" si="38"/>
        <v>être son unique priorité</v>
      </c>
      <c r="G73" s="124" t="str">
        <f t="shared" si="39"/>
        <v>BG.r</v>
      </c>
      <c r="H73" s="125" t="str">
        <f t="shared" si="40"/>
        <v>être satisfait de ses possessions</v>
      </c>
      <c r="I73" s="121" t="str">
        <f t="shared" si="41"/>
        <v>B.rg</v>
      </c>
      <c r="J73" s="12" t="str">
        <f t="shared" si="42"/>
        <v>être celui qui domine par son énergie</v>
      </c>
      <c r="K73" s="91" t="str">
        <f t="shared" si="45"/>
        <v>W,U</v>
      </c>
      <c r="L73" s="93" t="str">
        <f t="shared" si="46"/>
        <v>W,U,R</v>
      </c>
      <c r="M73" s="17" t="s">
        <v>2</v>
      </c>
      <c r="N73" s="17" t="s">
        <v>5</v>
      </c>
      <c r="O73" s="17" t="s">
        <v>4</v>
      </c>
      <c r="P73" s="17" t="s">
        <v>3</v>
      </c>
      <c r="Q73" s="17" t="s">
        <v>0</v>
      </c>
      <c r="R73" s="17">
        <v>1</v>
      </c>
      <c r="S73" s="17">
        <v>2</v>
      </c>
      <c r="T73" s="17">
        <v>2</v>
      </c>
      <c r="U73" s="212">
        <v>42984</v>
      </c>
      <c r="V73" s="249">
        <f t="shared" ca="1" si="43"/>
        <v>763</v>
      </c>
      <c r="W73" s="273" t="str">
        <f t="shared" si="47"/>
        <v>B GR UW</v>
      </c>
      <c r="X73" s="273" t="str">
        <f t="shared" si="48"/>
        <v>B.rg</v>
      </c>
      <c r="Y73" s="273" t="str">
        <f t="shared" si="49"/>
        <v>BG/w</v>
      </c>
      <c r="Z73" s="253">
        <f>INDEX('poids profils xyz'!$H$15:$H$19,SEARCH(Z$1,$M73&amp;$N73&amp;$O73&amp;$P73&amp;$Q73))</f>
        <v>20</v>
      </c>
      <c r="AA73" s="253">
        <f>INDEX('poids profils xyz'!$H$15:$H$19,SEARCH(AA$1,$M73&amp;$N73&amp;$O73&amp;$P73&amp;$Q73))</f>
        <v>30</v>
      </c>
      <c r="AB73" s="253">
        <f>INDEX('poids profils xyz'!$H$15:$H$19,SEARCH(AB$1,$M73&amp;$N73&amp;$O73&amp;$P73&amp;$Q73))</f>
        <v>86</v>
      </c>
      <c r="AC73" s="253">
        <f>INDEX('poids profils xyz'!$H$15:$H$19,SEARCH(AC$1,$M73&amp;$N73&amp;$O73&amp;$P73&amp;$Q73))</f>
        <v>52</v>
      </c>
      <c r="AD73" s="254">
        <f>INDEX('poids profils xyz'!$H$15:$H$19,SEARCH(AD$1,$M73&amp;$N73&amp;$O73&amp;$P73&amp;$Q73))</f>
        <v>63</v>
      </c>
      <c r="AE73" s="263">
        <f t="shared" si="50"/>
        <v>25</v>
      </c>
      <c r="AF73" s="263">
        <f t="shared" si="51"/>
        <v>53</v>
      </c>
      <c r="AG73" s="263">
        <f t="shared" si="52"/>
        <v>58</v>
      </c>
      <c r="AH73" s="263">
        <f t="shared" si="53"/>
        <v>41</v>
      </c>
      <c r="AI73" s="263">
        <f t="shared" si="54"/>
        <v>69</v>
      </c>
      <c r="AJ73" s="263">
        <f t="shared" si="55"/>
        <v>74.5</v>
      </c>
      <c r="AK73" s="263">
        <f t="shared" si="56"/>
        <v>57.5</v>
      </c>
      <c r="AL73" s="263">
        <f t="shared" si="57"/>
        <v>36</v>
      </c>
      <c r="AM73" s="263">
        <f t="shared" si="58"/>
        <v>41.5</v>
      </c>
      <c r="AN73" s="263">
        <f t="shared" si="59"/>
        <v>46.5</v>
      </c>
    </row>
    <row r="74" spans="1:40" x14ac:dyDescent="0.2">
      <c r="A74" s="669" t="str">
        <f t="shared" si="44"/>
        <v>R WU BG</v>
      </c>
      <c r="B74" s="4" t="str">
        <f t="shared" si="34"/>
        <v>rouge, blanc-bleu, noir-vert</v>
      </c>
      <c r="C74" s="89" t="str">
        <f t="shared" si="35"/>
        <v>impulser le progrès (et faire progresser le monde)</v>
      </c>
      <c r="D74" s="16" t="str">
        <f t="shared" si="36"/>
        <v>être à l'origine des changements bénéfiques (et servir la société avec fermeté)</v>
      </c>
      <c r="E74" s="128" t="str">
        <f t="shared" si="37"/>
        <v>RW/g</v>
      </c>
      <c r="F74" s="29" t="str">
        <f t="shared" si="38"/>
        <v>servir la société avec fermeté</v>
      </c>
      <c r="G74" s="122" t="str">
        <f t="shared" si="39"/>
        <v>RW.u</v>
      </c>
      <c r="H74" s="123" t="str">
        <f t="shared" si="40"/>
        <v>aider la société à cheminer</v>
      </c>
      <c r="I74" s="120" t="str">
        <f t="shared" si="41"/>
        <v>R.wu</v>
      </c>
      <c r="J74" s="4" t="str">
        <f t="shared" si="42"/>
        <v>être à l'origine des changements bénéfiques</v>
      </c>
      <c r="K74" s="90" t="str">
        <f t="shared" si="45"/>
        <v>G,B</v>
      </c>
      <c r="L74" s="92" t="str">
        <f t="shared" si="46"/>
        <v>G,B,U</v>
      </c>
      <c r="M74" s="8" t="s">
        <v>4</v>
      </c>
      <c r="N74" s="8" t="s">
        <v>0</v>
      </c>
      <c r="O74" s="8" t="s">
        <v>3</v>
      </c>
      <c r="P74" s="8" t="s">
        <v>2</v>
      </c>
      <c r="Q74" s="8" t="s">
        <v>5</v>
      </c>
      <c r="R74" s="8">
        <v>1</v>
      </c>
      <c r="S74" s="8">
        <v>2</v>
      </c>
      <c r="T74" s="8">
        <v>2</v>
      </c>
      <c r="U74" s="211">
        <v>42984</v>
      </c>
      <c r="V74" s="248">
        <f t="shared" ca="1" si="43"/>
        <v>763</v>
      </c>
      <c r="W74" s="272" t="str">
        <f t="shared" si="47"/>
        <v>R WU BG</v>
      </c>
      <c r="X74" s="272" t="str">
        <f t="shared" si="48"/>
        <v>R.wu</v>
      </c>
      <c r="Y74" s="272" t="str">
        <f t="shared" si="49"/>
        <v>RW/g</v>
      </c>
      <c r="Z74" s="11">
        <f>INDEX('poids profils xyz'!$H$15:$H$19,SEARCH(Z$1,$M74&amp;$N74&amp;$O74&amp;$P74&amp;$Q74))</f>
        <v>63</v>
      </c>
      <c r="AA74" s="11">
        <f>INDEX('poids profils xyz'!$H$15:$H$19,SEARCH(AA$1,$M74&amp;$N74&amp;$O74&amp;$P74&amp;$Q74))</f>
        <v>52</v>
      </c>
      <c r="AB74" s="11">
        <f>INDEX('poids profils xyz'!$H$15:$H$19,SEARCH(AB$1,$M74&amp;$N74&amp;$O74&amp;$P74&amp;$Q74))</f>
        <v>30</v>
      </c>
      <c r="AC74" s="11">
        <f>INDEX('poids profils xyz'!$H$15:$H$19,SEARCH(AC$1,$M74&amp;$N74&amp;$O74&amp;$P74&amp;$Q74))</f>
        <v>86</v>
      </c>
      <c r="AD74" s="252">
        <f>INDEX('poids profils xyz'!$H$15:$H$19,SEARCH(AD$1,$M74&amp;$N74&amp;$O74&amp;$P74&amp;$Q74))</f>
        <v>20</v>
      </c>
      <c r="AE74" s="26">
        <f t="shared" si="50"/>
        <v>57.5</v>
      </c>
      <c r="AF74" s="26">
        <f t="shared" si="51"/>
        <v>46.5</v>
      </c>
      <c r="AG74" s="26">
        <f t="shared" si="52"/>
        <v>41</v>
      </c>
      <c r="AH74" s="26">
        <f t="shared" si="53"/>
        <v>69</v>
      </c>
      <c r="AI74" s="26">
        <f t="shared" si="54"/>
        <v>58</v>
      </c>
      <c r="AJ74" s="26">
        <f t="shared" si="55"/>
        <v>25</v>
      </c>
      <c r="AK74" s="26">
        <f t="shared" si="56"/>
        <v>53</v>
      </c>
      <c r="AL74" s="26">
        <f t="shared" si="57"/>
        <v>74.5</v>
      </c>
      <c r="AM74" s="26">
        <f t="shared" si="58"/>
        <v>41.5</v>
      </c>
      <c r="AN74" s="26">
        <f t="shared" si="59"/>
        <v>36</v>
      </c>
    </row>
    <row r="75" spans="1:40" x14ac:dyDescent="0.2">
      <c r="A75" s="669" t="str">
        <f t="shared" si="44"/>
        <v>R WU GB</v>
      </c>
      <c r="B75" s="4" t="str">
        <f t="shared" si="34"/>
        <v>rouge, blanc-bleu, vert-noir</v>
      </c>
      <c r="C75" s="89" t="str">
        <f t="shared" si="35"/>
        <v>impulser le progrès (et assister le monde)</v>
      </c>
      <c r="D75" s="16" t="str">
        <f t="shared" si="36"/>
        <v>être à l'origine des changements bénéfiques (et servir la société sans enjeu de pouvoir)</v>
      </c>
      <c r="E75" s="128" t="str">
        <f t="shared" si="37"/>
        <v>RW/b</v>
      </c>
      <c r="F75" s="29" t="str">
        <f t="shared" si="38"/>
        <v>servir la société sans enjeu de pouvoir</v>
      </c>
      <c r="G75" s="122" t="str">
        <f t="shared" si="39"/>
        <v>RW.u</v>
      </c>
      <c r="H75" s="123" t="str">
        <f t="shared" si="40"/>
        <v>aider la société à cheminer</v>
      </c>
      <c r="I75" s="120" t="str">
        <f t="shared" si="41"/>
        <v>R.wu</v>
      </c>
      <c r="J75" s="4" t="str">
        <f t="shared" si="42"/>
        <v>être à l'origine des changements bénéfiques</v>
      </c>
      <c r="K75" s="90" t="str">
        <f t="shared" si="45"/>
        <v>B,G</v>
      </c>
      <c r="L75" s="92" t="str">
        <f t="shared" si="46"/>
        <v>B,G,U</v>
      </c>
      <c r="M75" s="8" t="s">
        <v>4</v>
      </c>
      <c r="N75" s="8" t="s">
        <v>0</v>
      </c>
      <c r="O75" s="8" t="s">
        <v>3</v>
      </c>
      <c r="P75" s="8" t="s">
        <v>5</v>
      </c>
      <c r="Q75" s="8" t="s">
        <v>2</v>
      </c>
      <c r="R75" s="8">
        <v>1</v>
      </c>
      <c r="S75" s="8">
        <v>2</v>
      </c>
      <c r="T75" s="8">
        <v>2</v>
      </c>
      <c r="U75" s="211">
        <v>42984</v>
      </c>
      <c r="V75" s="248">
        <f t="shared" ca="1" si="43"/>
        <v>763</v>
      </c>
      <c r="W75" s="272" t="str">
        <f t="shared" si="47"/>
        <v>R WU GB</v>
      </c>
      <c r="X75" s="272" t="str">
        <f t="shared" si="48"/>
        <v>R.wu</v>
      </c>
      <c r="Y75" s="272" t="str">
        <f t="shared" si="49"/>
        <v>RW/b</v>
      </c>
      <c r="Z75" s="11">
        <f>INDEX('poids profils xyz'!$H$15:$H$19,SEARCH(Z$1,$M75&amp;$N75&amp;$O75&amp;$P75&amp;$Q75))</f>
        <v>63</v>
      </c>
      <c r="AA75" s="11">
        <f>INDEX('poids profils xyz'!$H$15:$H$19,SEARCH(AA$1,$M75&amp;$N75&amp;$O75&amp;$P75&amp;$Q75))</f>
        <v>52</v>
      </c>
      <c r="AB75" s="11">
        <f>INDEX('poids profils xyz'!$H$15:$H$19,SEARCH(AB$1,$M75&amp;$N75&amp;$O75&amp;$P75&amp;$Q75))</f>
        <v>20</v>
      </c>
      <c r="AC75" s="11">
        <f>INDEX('poids profils xyz'!$H$15:$H$19,SEARCH(AC$1,$M75&amp;$N75&amp;$O75&amp;$P75&amp;$Q75))</f>
        <v>86</v>
      </c>
      <c r="AD75" s="252">
        <f>INDEX('poids profils xyz'!$H$15:$H$19,SEARCH(AD$1,$M75&amp;$N75&amp;$O75&amp;$P75&amp;$Q75))</f>
        <v>30</v>
      </c>
      <c r="AE75" s="26">
        <f t="shared" si="50"/>
        <v>57.5</v>
      </c>
      <c r="AF75" s="26">
        <f t="shared" si="51"/>
        <v>41.5</v>
      </c>
      <c r="AG75" s="26">
        <f t="shared" si="52"/>
        <v>36</v>
      </c>
      <c r="AH75" s="26">
        <f t="shared" si="53"/>
        <v>69</v>
      </c>
      <c r="AI75" s="26">
        <f t="shared" si="54"/>
        <v>53</v>
      </c>
      <c r="AJ75" s="26">
        <f t="shared" si="55"/>
        <v>25</v>
      </c>
      <c r="AK75" s="26">
        <f t="shared" si="56"/>
        <v>58</v>
      </c>
      <c r="AL75" s="26">
        <f t="shared" si="57"/>
        <v>74.5</v>
      </c>
      <c r="AM75" s="26">
        <f t="shared" si="58"/>
        <v>46.5</v>
      </c>
      <c r="AN75" s="26">
        <f t="shared" si="59"/>
        <v>41</v>
      </c>
    </row>
    <row r="76" spans="1:40" x14ac:dyDescent="0.2">
      <c r="A76" s="669" t="str">
        <f t="shared" si="44"/>
        <v>R WB UG</v>
      </c>
      <c r="B76" s="4" t="str">
        <f t="shared" si="34"/>
        <v>rouge, blanc-noir, bleu-vert</v>
      </c>
      <c r="C76" s="89" t="str">
        <f t="shared" si="35"/>
        <v>dicter sa loi (et faire progresser le monde)</v>
      </c>
      <c r="D76" s="16" t="str">
        <f t="shared" si="36"/>
        <v>imposer ses schémas au monde (et servir la société avec fermeté)</v>
      </c>
      <c r="E76" s="128" t="str">
        <f t="shared" si="37"/>
        <v>RW/g</v>
      </c>
      <c r="F76" s="29" t="str">
        <f t="shared" si="38"/>
        <v>servir la société avec fermeté</v>
      </c>
      <c r="G76" s="122" t="str">
        <f t="shared" si="39"/>
        <v>RW.b</v>
      </c>
      <c r="H76" s="123" t="str">
        <f t="shared" si="40"/>
        <v>aider la société -même à son insu-</v>
      </c>
      <c r="I76" s="120" t="str">
        <f t="shared" si="41"/>
        <v>R.wb</v>
      </c>
      <c r="J76" s="4" t="str">
        <f t="shared" si="42"/>
        <v>imposer ses schémas au monde</v>
      </c>
      <c r="K76" s="90" t="str">
        <f t="shared" si="45"/>
        <v>G,U</v>
      </c>
      <c r="L76" s="92" t="str">
        <f t="shared" si="46"/>
        <v>G,U,B</v>
      </c>
      <c r="M76" s="8" t="s">
        <v>4</v>
      </c>
      <c r="N76" s="8" t="s">
        <v>0</v>
      </c>
      <c r="O76" s="8" t="s">
        <v>2</v>
      </c>
      <c r="P76" s="8" t="s">
        <v>3</v>
      </c>
      <c r="Q76" s="8" t="s">
        <v>5</v>
      </c>
      <c r="R76" s="8">
        <v>1</v>
      </c>
      <c r="S76" s="8">
        <v>2</v>
      </c>
      <c r="T76" s="8">
        <v>2</v>
      </c>
      <c r="U76" s="211">
        <v>42984</v>
      </c>
      <c r="V76" s="248">
        <f t="shared" ca="1" si="43"/>
        <v>763</v>
      </c>
      <c r="W76" s="272" t="str">
        <f t="shared" si="47"/>
        <v>R WB UG</v>
      </c>
      <c r="X76" s="272" t="str">
        <f t="shared" si="48"/>
        <v>R.wb</v>
      </c>
      <c r="Y76" s="272" t="str">
        <f t="shared" si="49"/>
        <v>RW/g</v>
      </c>
      <c r="Z76" s="11">
        <f>INDEX('poids profils xyz'!$H$15:$H$19,SEARCH(Z$1,$M76&amp;$N76&amp;$O76&amp;$P76&amp;$Q76))</f>
        <v>63</v>
      </c>
      <c r="AA76" s="11">
        <f>INDEX('poids profils xyz'!$H$15:$H$19,SEARCH(AA$1,$M76&amp;$N76&amp;$O76&amp;$P76&amp;$Q76))</f>
        <v>30</v>
      </c>
      <c r="AB76" s="11">
        <f>INDEX('poids profils xyz'!$H$15:$H$19,SEARCH(AB$1,$M76&amp;$N76&amp;$O76&amp;$P76&amp;$Q76))</f>
        <v>52</v>
      </c>
      <c r="AC76" s="11">
        <f>INDEX('poids profils xyz'!$H$15:$H$19,SEARCH(AC$1,$M76&amp;$N76&amp;$O76&amp;$P76&amp;$Q76))</f>
        <v>86</v>
      </c>
      <c r="AD76" s="252">
        <f>INDEX('poids profils xyz'!$H$15:$H$19,SEARCH(AD$1,$M76&amp;$N76&amp;$O76&amp;$P76&amp;$Q76))</f>
        <v>20</v>
      </c>
      <c r="AE76" s="26">
        <f t="shared" si="50"/>
        <v>46.5</v>
      </c>
      <c r="AF76" s="26">
        <f t="shared" si="51"/>
        <v>57.5</v>
      </c>
      <c r="AG76" s="26">
        <f t="shared" si="52"/>
        <v>41</v>
      </c>
      <c r="AH76" s="26">
        <f t="shared" si="53"/>
        <v>58</v>
      </c>
      <c r="AI76" s="26">
        <f t="shared" si="54"/>
        <v>69</v>
      </c>
      <c r="AJ76" s="26">
        <f t="shared" si="55"/>
        <v>36</v>
      </c>
      <c r="AK76" s="26">
        <f t="shared" si="56"/>
        <v>53</v>
      </c>
      <c r="AL76" s="26">
        <f t="shared" si="57"/>
        <v>74.5</v>
      </c>
      <c r="AM76" s="26">
        <f t="shared" si="58"/>
        <v>41.5</v>
      </c>
      <c r="AN76" s="26">
        <f t="shared" si="59"/>
        <v>25</v>
      </c>
    </row>
    <row r="77" spans="1:40" x14ac:dyDescent="0.2">
      <c r="A77" s="669" t="str">
        <f t="shared" si="44"/>
        <v>R WB GU</v>
      </c>
      <c r="B77" s="4" t="str">
        <f t="shared" si="34"/>
        <v>rouge, blanc-noir, vert-bleu</v>
      </c>
      <c r="C77" s="89" t="str">
        <f t="shared" si="35"/>
        <v>dicter sa loi (et protéger le monde)</v>
      </c>
      <c r="D77" s="16" t="str">
        <f t="shared" si="36"/>
        <v>imposer ses schémas au monde (et prémunir la société de toute menace)</v>
      </c>
      <c r="E77" s="128" t="str">
        <f t="shared" si="37"/>
        <v>RW/u</v>
      </c>
      <c r="F77" s="29" t="str">
        <f t="shared" si="38"/>
        <v>prémunir la société de toute menace</v>
      </c>
      <c r="G77" s="122" t="str">
        <f t="shared" si="39"/>
        <v>RW.b</v>
      </c>
      <c r="H77" s="123" t="str">
        <f t="shared" si="40"/>
        <v>aider la société -même à son insu-</v>
      </c>
      <c r="I77" s="120" t="str">
        <f t="shared" si="41"/>
        <v>R.wb</v>
      </c>
      <c r="J77" s="4" t="str">
        <f t="shared" si="42"/>
        <v>imposer ses schémas au monde</v>
      </c>
      <c r="K77" s="90" t="str">
        <f t="shared" si="45"/>
        <v>U,G</v>
      </c>
      <c r="L77" s="92" t="str">
        <f t="shared" si="46"/>
        <v>U,G,B</v>
      </c>
      <c r="M77" s="8" t="s">
        <v>4</v>
      </c>
      <c r="N77" s="8" t="s">
        <v>0</v>
      </c>
      <c r="O77" s="8" t="s">
        <v>2</v>
      </c>
      <c r="P77" s="8" t="s">
        <v>5</v>
      </c>
      <c r="Q77" s="8" t="s">
        <v>3</v>
      </c>
      <c r="R77" s="8">
        <v>1</v>
      </c>
      <c r="S77" s="8">
        <v>2</v>
      </c>
      <c r="T77" s="8">
        <v>2</v>
      </c>
      <c r="U77" s="211">
        <v>42984</v>
      </c>
      <c r="V77" s="248">
        <f t="shared" ca="1" si="43"/>
        <v>763</v>
      </c>
      <c r="W77" s="272" t="str">
        <f t="shared" si="47"/>
        <v>R WB GU</v>
      </c>
      <c r="X77" s="272" t="str">
        <f t="shared" si="48"/>
        <v>R.wb</v>
      </c>
      <c r="Y77" s="272" t="str">
        <f t="shared" si="49"/>
        <v>RW/u</v>
      </c>
      <c r="Z77" s="11">
        <f>INDEX('poids profils xyz'!$H$15:$H$19,SEARCH(Z$1,$M77&amp;$N77&amp;$O77&amp;$P77&amp;$Q77))</f>
        <v>63</v>
      </c>
      <c r="AA77" s="11">
        <f>INDEX('poids profils xyz'!$H$15:$H$19,SEARCH(AA$1,$M77&amp;$N77&amp;$O77&amp;$P77&amp;$Q77))</f>
        <v>20</v>
      </c>
      <c r="AB77" s="11">
        <f>INDEX('poids profils xyz'!$H$15:$H$19,SEARCH(AB$1,$M77&amp;$N77&amp;$O77&amp;$P77&amp;$Q77))</f>
        <v>52</v>
      </c>
      <c r="AC77" s="11">
        <f>INDEX('poids profils xyz'!$H$15:$H$19,SEARCH(AC$1,$M77&amp;$N77&amp;$O77&amp;$P77&amp;$Q77))</f>
        <v>86</v>
      </c>
      <c r="AD77" s="252">
        <f>INDEX('poids profils xyz'!$H$15:$H$19,SEARCH(AD$1,$M77&amp;$N77&amp;$O77&amp;$P77&amp;$Q77))</f>
        <v>30</v>
      </c>
      <c r="AE77" s="26">
        <f t="shared" si="50"/>
        <v>41.5</v>
      </c>
      <c r="AF77" s="26">
        <f t="shared" si="51"/>
        <v>57.5</v>
      </c>
      <c r="AG77" s="26">
        <f t="shared" si="52"/>
        <v>36</v>
      </c>
      <c r="AH77" s="26">
        <f t="shared" si="53"/>
        <v>53</v>
      </c>
      <c r="AI77" s="26">
        <f t="shared" si="54"/>
        <v>69</v>
      </c>
      <c r="AJ77" s="26">
        <f t="shared" si="55"/>
        <v>41</v>
      </c>
      <c r="AK77" s="26">
        <f t="shared" si="56"/>
        <v>58</v>
      </c>
      <c r="AL77" s="26">
        <f t="shared" si="57"/>
        <v>74.5</v>
      </c>
      <c r="AM77" s="26">
        <f t="shared" si="58"/>
        <v>46.5</v>
      </c>
      <c r="AN77" s="26">
        <f t="shared" si="59"/>
        <v>25</v>
      </c>
    </row>
    <row r="78" spans="1:40" x14ac:dyDescent="0.2">
      <c r="A78" s="669" t="str">
        <f t="shared" si="44"/>
        <v>R WG UB</v>
      </c>
      <c r="B78" s="4" t="str">
        <f t="shared" si="34"/>
        <v>rouge, blanc-vert, bleu-noir</v>
      </c>
      <c r="C78" s="89" t="str">
        <f t="shared" si="35"/>
        <v>inspirer le monde (et assister le monde)</v>
      </c>
      <c r="D78" s="16" t="str">
        <f t="shared" si="36"/>
        <v>être celui dont on suit les idées (et servir la société sans enjeu de pouvoir)</v>
      </c>
      <c r="E78" s="128" t="str">
        <f t="shared" si="37"/>
        <v>RW/b</v>
      </c>
      <c r="F78" s="29" t="str">
        <f t="shared" si="38"/>
        <v>servir la société sans enjeu de pouvoir</v>
      </c>
      <c r="G78" s="122" t="str">
        <f t="shared" si="39"/>
        <v>RW.g</v>
      </c>
      <c r="H78" s="123" t="str">
        <f t="shared" si="40"/>
        <v>agir pour le bien du monde</v>
      </c>
      <c r="I78" s="120" t="str">
        <f t="shared" si="41"/>
        <v>R.gw</v>
      </c>
      <c r="J78" s="4" t="str">
        <f t="shared" si="42"/>
        <v>être celui dont on suit les idées</v>
      </c>
      <c r="K78" s="90" t="str">
        <f t="shared" si="45"/>
        <v>B,U</v>
      </c>
      <c r="L78" s="92" t="str">
        <f t="shared" si="46"/>
        <v>B,U,G</v>
      </c>
      <c r="M78" s="8" t="s">
        <v>4</v>
      </c>
      <c r="N78" s="8" t="s">
        <v>0</v>
      </c>
      <c r="O78" s="8" t="s">
        <v>5</v>
      </c>
      <c r="P78" s="8" t="s">
        <v>3</v>
      </c>
      <c r="Q78" s="8" t="s">
        <v>2</v>
      </c>
      <c r="R78" s="8">
        <v>1</v>
      </c>
      <c r="S78" s="8">
        <v>2</v>
      </c>
      <c r="T78" s="8">
        <v>2</v>
      </c>
      <c r="U78" s="211">
        <v>42984</v>
      </c>
      <c r="V78" s="248">
        <f t="shared" ca="1" si="43"/>
        <v>763</v>
      </c>
      <c r="W78" s="272" t="str">
        <f t="shared" si="47"/>
        <v>R WG UB</v>
      </c>
      <c r="X78" s="272" t="str">
        <f t="shared" si="48"/>
        <v>R.gw</v>
      </c>
      <c r="Y78" s="272" t="str">
        <f t="shared" si="49"/>
        <v>RW/b</v>
      </c>
      <c r="Z78" s="11">
        <f>INDEX('poids profils xyz'!$H$15:$H$19,SEARCH(Z$1,$M78&amp;$N78&amp;$O78&amp;$P78&amp;$Q78))</f>
        <v>63</v>
      </c>
      <c r="AA78" s="11">
        <f>INDEX('poids profils xyz'!$H$15:$H$19,SEARCH(AA$1,$M78&amp;$N78&amp;$O78&amp;$P78&amp;$Q78))</f>
        <v>30</v>
      </c>
      <c r="AB78" s="11">
        <f>INDEX('poids profils xyz'!$H$15:$H$19,SEARCH(AB$1,$M78&amp;$N78&amp;$O78&amp;$P78&amp;$Q78))</f>
        <v>20</v>
      </c>
      <c r="AC78" s="11">
        <f>INDEX('poids profils xyz'!$H$15:$H$19,SEARCH(AC$1,$M78&amp;$N78&amp;$O78&amp;$P78&amp;$Q78))</f>
        <v>86</v>
      </c>
      <c r="AD78" s="252">
        <f>INDEX('poids profils xyz'!$H$15:$H$19,SEARCH(AD$1,$M78&amp;$N78&amp;$O78&amp;$P78&amp;$Q78))</f>
        <v>52</v>
      </c>
      <c r="AE78" s="26">
        <f t="shared" si="50"/>
        <v>46.5</v>
      </c>
      <c r="AF78" s="26">
        <f t="shared" si="51"/>
        <v>41.5</v>
      </c>
      <c r="AG78" s="26">
        <f t="shared" si="52"/>
        <v>25</v>
      </c>
      <c r="AH78" s="26">
        <f t="shared" si="53"/>
        <v>58</v>
      </c>
      <c r="AI78" s="26">
        <f t="shared" si="54"/>
        <v>53</v>
      </c>
      <c r="AJ78" s="26">
        <f t="shared" si="55"/>
        <v>36</v>
      </c>
      <c r="AK78" s="26">
        <f t="shared" si="56"/>
        <v>69</v>
      </c>
      <c r="AL78" s="26">
        <f t="shared" si="57"/>
        <v>74.5</v>
      </c>
      <c r="AM78" s="26">
        <f t="shared" si="58"/>
        <v>57.5</v>
      </c>
      <c r="AN78" s="26">
        <f t="shared" si="59"/>
        <v>41</v>
      </c>
    </row>
    <row r="79" spans="1:40" s="145" customFormat="1" x14ac:dyDescent="0.2">
      <c r="A79" s="670" t="str">
        <f t="shared" si="44"/>
        <v>R WG BU</v>
      </c>
      <c r="B79" s="12" t="str">
        <f t="shared" si="34"/>
        <v>rouge, blanc-vert, noir-bleu</v>
      </c>
      <c r="C79" s="80" t="str">
        <f t="shared" si="35"/>
        <v>inspirer le monde (et protéger le monde)</v>
      </c>
      <c r="D79" s="22" t="str">
        <f t="shared" si="36"/>
        <v>être celui dont on suit les idées (et prémunir la société de toute menace)</v>
      </c>
      <c r="E79" s="129" t="str">
        <f t="shared" si="37"/>
        <v>RW/u</v>
      </c>
      <c r="F79" s="30" t="str">
        <f t="shared" si="38"/>
        <v>prémunir la société de toute menace</v>
      </c>
      <c r="G79" s="124" t="str">
        <f t="shared" si="39"/>
        <v>RW.g</v>
      </c>
      <c r="H79" s="125" t="str">
        <f t="shared" si="40"/>
        <v>agir pour le bien du monde</v>
      </c>
      <c r="I79" s="121" t="str">
        <f t="shared" si="41"/>
        <v>R.gw</v>
      </c>
      <c r="J79" s="12" t="str">
        <f t="shared" si="42"/>
        <v>être celui dont on suit les idées</v>
      </c>
      <c r="K79" s="91" t="str">
        <f t="shared" si="45"/>
        <v>U,B</v>
      </c>
      <c r="L79" s="93" t="str">
        <f t="shared" si="46"/>
        <v>U,B,G</v>
      </c>
      <c r="M79" s="17" t="s">
        <v>4</v>
      </c>
      <c r="N79" s="17" t="s">
        <v>0</v>
      </c>
      <c r="O79" s="17" t="s">
        <v>5</v>
      </c>
      <c r="P79" s="17" t="s">
        <v>2</v>
      </c>
      <c r="Q79" s="17" t="s">
        <v>3</v>
      </c>
      <c r="R79" s="17">
        <v>1</v>
      </c>
      <c r="S79" s="17">
        <v>2</v>
      </c>
      <c r="T79" s="17">
        <v>2</v>
      </c>
      <c r="U79" s="212">
        <v>42984</v>
      </c>
      <c r="V79" s="249">
        <f t="shared" ca="1" si="43"/>
        <v>763</v>
      </c>
      <c r="W79" s="273" t="str">
        <f t="shared" si="47"/>
        <v>R WG BU</v>
      </c>
      <c r="X79" s="273" t="str">
        <f t="shared" si="48"/>
        <v>R.gw</v>
      </c>
      <c r="Y79" s="273" t="str">
        <f t="shared" si="49"/>
        <v>RW/u</v>
      </c>
      <c r="Z79" s="253">
        <f>INDEX('poids profils xyz'!$H$15:$H$19,SEARCH(Z$1,$M79&amp;$N79&amp;$O79&amp;$P79&amp;$Q79))</f>
        <v>63</v>
      </c>
      <c r="AA79" s="253">
        <f>INDEX('poids profils xyz'!$H$15:$H$19,SEARCH(AA$1,$M79&amp;$N79&amp;$O79&amp;$P79&amp;$Q79))</f>
        <v>20</v>
      </c>
      <c r="AB79" s="253">
        <f>INDEX('poids profils xyz'!$H$15:$H$19,SEARCH(AB$1,$M79&amp;$N79&amp;$O79&amp;$P79&amp;$Q79))</f>
        <v>30</v>
      </c>
      <c r="AC79" s="253">
        <f>INDEX('poids profils xyz'!$H$15:$H$19,SEARCH(AC$1,$M79&amp;$N79&amp;$O79&amp;$P79&amp;$Q79))</f>
        <v>86</v>
      </c>
      <c r="AD79" s="254">
        <f>INDEX('poids profils xyz'!$H$15:$H$19,SEARCH(AD$1,$M79&amp;$N79&amp;$O79&amp;$P79&amp;$Q79))</f>
        <v>52</v>
      </c>
      <c r="AE79" s="263">
        <f t="shared" si="50"/>
        <v>41.5</v>
      </c>
      <c r="AF79" s="263">
        <f t="shared" si="51"/>
        <v>46.5</v>
      </c>
      <c r="AG79" s="263">
        <f t="shared" si="52"/>
        <v>25</v>
      </c>
      <c r="AH79" s="263">
        <f t="shared" si="53"/>
        <v>53</v>
      </c>
      <c r="AI79" s="263">
        <f t="shared" si="54"/>
        <v>58</v>
      </c>
      <c r="AJ79" s="263">
        <f t="shared" si="55"/>
        <v>41</v>
      </c>
      <c r="AK79" s="263">
        <f t="shared" si="56"/>
        <v>69</v>
      </c>
      <c r="AL79" s="263">
        <f t="shared" si="57"/>
        <v>74.5</v>
      </c>
      <c r="AM79" s="263">
        <f t="shared" si="58"/>
        <v>57.5</v>
      </c>
      <c r="AN79" s="263">
        <f t="shared" si="59"/>
        <v>36</v>
      </c>
    </row>
    <row r="80" spans="1:40" x14ac:dyDescent="0.2">
      <c r="A80" s="669" t="str">
        <f t="shared" si="44"/>
        <v>R UW BG</v>
      </c>
      <c r="B80" s="4" t="str">
        <f t="shared" si="34"/>
        <v>rouge, bleu-blanc, noir-vert</v>
      </c>
      <c r="C80" s="89" t="str">
        <f t="shared" si="35"/>
        <v>impulser le progrès (et œuvrer pour le progrès)</v>
      </c>
      <c r="D80" s="16" t="str">
        <f t="shared" si="36"/>
        <v>être à l'origine des changements bénéfiques (et innover avec efficacité)</v>
      </c>
      <c r="E80" s="128" t="str">
        <f t="shared" si="37"/>
        <v>UR/g</v>
      </c>
      <c r="F80" s="29" t="str">
        <f t="shared" si="38"/>
        <v>innover avec efficacité</v>
      </c>
      <c r="G80" s="122" t="str">
        <f t="shared" si="39"/>
        <v>UR.w</v>
      </c>
      <c r="H80" s="123" t="str">
        <f t="shared" si="40"/>
        <v>inventer des concepts utiles</v>
      </c>
      <c r="I80" s="120" t="str">
        <f t="shared" si="41"/>
        <v>R.wu</v>
      </c>
      <c r="J80" s="4" t="str">
        <f t="shared" si="42"/>
        <v>être à l'origine des changements bénéfiques</v>
      </c>
      <c r="K80" s="90" t="str">
        <f t="shared" si="45"/>
        <v>G,B</v>
      </c>
      <c r="L80" s="92" t="str">
        <f t="shared" si="46"/>
        <v>G,B,W</v>
      </c>
      <c r="M80" s="8" t="s">
        <v>4</v>
      </c>
      <c r="N80" s="8" t="s">
        <v>3</v>
      </c>
      <c r="O80" s="8" t="s">
        <v>0</v>
      </c>
      <c r="P80" s="8" t="s">
        <v>2</v>
      </c>
      <c r="Q80" s="8" t="s">
        <v>5</v>
      </c>
      <c r="R80" s="8">
        <v>1</v>
      </c>
      <c r="S80" s="8">
        <v>2</v>
      </c>
      <c r="T80" s="8">
        <v>2</v>
      </c>
      <c r="U80" s="211">
        <v>42984</v>
      </c>
      <c r="V80" s="248">
        <f t="shared" ca="1" si="43"/>
        <v>763</v>
      </c>
      <c r="W80" s="272" t="str">
        <f t="shared" si="47"/>
        <v>R UW BG</v>
      </c>
      <c r="X80" s="272" t="str">
        <f t="shared" si="48"/>
        <v>R.wu</v>
      </c>
      <c r="Y80" s="272" t="str">
        <f t="shared" si="49"/>
        <v>UR/g</v>
      </c>
      <c r="Z80" s="11">
        <f>INDEX('poids profils xyz'!$H$15:$H$19,SEARCH(Z$1,$M80&amp;$N80&amp;$O80&amp;$P80&amp;$Q80))</f>
        <v>52</v>
      </c>
      <c r="AA80" s="11">
        <f>INDEX('poids profils xyz'!$H$15:$H$19,SEARCH(AA$1,$M80&amp;$N80&amp;$O80&amp;$P80&amp;$Q80))</f>
        <v>63</v>
      </c>
      <c r="AB80" s="11">
        <f>INDEX('poids profils xyz'!$H$15:$H$19,SEARCH(AB$1,$M80&amp;$N80&amp;$O80&amp;$P80&amp;$Q80))</f>
        <v>30</v>
      </c>
      <c r="AC80" s="11">
        <f>INDEX('poids profils xyz'!$H$15:$H$19,SEARCH(AC$1,$M80&amp;$N80&amp;$O80&amp;$P80&amp;$Q80))</f>
        <v>86</v>
      </c>
      <c r="AD80" s="252">
        <f>INDEX('poids profils xyz'!$H$15:$H$19,SEARCH(AD$1,$M80&amp;$N80&amp;$O80&amp;$P80&amp;$Q80))</f>
        <v>20</v>
      </c>
      <c r="AE80" s="26">
        <f t="shared" si="50"/>
        <v>57.5</v>
      </c>
      <c r="AF80" s="26">
        <f t="shared" si="51"/>
        <v>41</v>
      </c>
      <c r="AG80" s="26">
        <f t="shared" si="52"/>
        <v>46.5</v>
      </c>
      <c r="AH80" s="26">
        <f t="shared" si="53"/>
        <v>74.5</v>
      </c>
      <c r="AI80" s="26">
        <f t="shared" si="54"/>
        <v>58</v>
      </c>
      <c r="AJ80" s="26">
        <f t="shared" si="55"/>
        <v>25</v>
      </c>
      <c r="AK80" s="26">
        <f t="shared" si="56"/>
        <v>53</v>
      </c>
      <c r="AL80" s="26">
        <f t="shared" si="57"/>
        <v>69</v>
      </c>
      <c r="AM80" s="26">
        <f t="shared" si="58"/>
        <v>36</v>
      </c>
      <c r="AN80" s="26">
        <f t="shared" si="59"/>
        <v>41.5</v>
      </c>
    </row>
    <row r="81" spans="1:40" x14ac:dyDescent="0.2">
      <c r="A81" s="669" t="str">
        <f t="shared" si="44"/>
        <v>R UW GB</v>
      </c>
      <c r="B81" s="4" t="str">
        <f t="shared" si="34"/>
        <v>rouge, bleu-blanc, vert-noir</v>
      </c>
      <c r="C81" s="89" t="str">
        <f t="shared" si="35"/>
        <v>impulser le progrès (et partager ses idées)</v>
      </c>
      <c r="D81" s="16" t="str">
        <f t="shared" si="36"/>
        <v>être à l'origine des changements bénéfiques (et communiquer des idées nouvelles)</v>
      </c>
      <c r="E81" s="128" t="str">
        <f t="shared" si="37"/>
        <v>UR/b</v>
      </c>
      <c r="F81" s="29" t="str">
        <f t="shared" si="38"/>
        <v>communiquer des idées nouvelles</v>
      </c>
      <c r="G81" s="122" t="str">
        <f t="shared" si="39"/>
        <v>UR.w</v>
      </c>
      <c r="H81" s="123" t="str">
        <f t="shared" si="40"/>
        <v>inventer des concepts utiles</v>
      </c>
      <c r="I81" s="120" t="str">
        <f t="shared" si="41"/>
        <v>R.wu</v>
      </c>
      <c r="J81" s="4" t="str">
        <f t="shared" si="42"/>
        <v>être à l'origine des changements bénéfiques</v>
      </c>
      <c r="K81" s="90" t="str">
        <f t="shared" si="45"/>
        <v>B,G</v>
      </c>
      <c r="L81" s="92" t="str">
        <f t="shared" si="46"/>
        <v>B,G,W</v>
      </c>
      <c r="M81" s="8" t="s">
        <v>4</v>
      </c>
      <c r="N81" s="8" t="s">
        <v>3</v>
      </c>
      <c r="O81" s="8" t="s">
        <v>0</v>
      </c>
      <c r="P81" s="8" t="s">
        <v>5</v>
      </c>
      <c r="Q81" s="8" t="s">
        <v>2</v>
      </c>
      <c r="R81" s="8">
        <v>1</v>
      </c>
      <c r="S81" s="8">
        <v>2</v>
      </c>
      <c r="T81" s="8">
        <v>2</v>
      </c>
      <c r="U81" s="211">
        <v>42984</v>
      </c>
      <c r="V81" s="248">
        <f t="shared" ca="1" si="43"/>
        <v>763</v>
      </c>
      <c r="W81" s="272" t="str">
        <f t="shared" si="47"/>
        <v>R UW GB</v>
      </c>
      <c r="X81" s="272" t="str">
        <f t="shared" si="48"/>
        <v>R.wu</v>
      </c>
      <c r="Y81" s="272" t="str">
        <f t="shared" si="49"/>
        <v>UR/b</v>
      </c>
      <c r="Z81" s="11">
        <f>INDEX('poids profils xyz'!$H$15:$H$19,SEARCH(Z$1,$M81&amp;$N81&amp;$O81&amp;$P81&amp;$Q81))</f>
        <v>52</v>
      </c>
      <c r="AA81" s="11">
        <f>INDEX('poids profils xyz'!$H$15:$H$19,SEARCH(AA$1,$M81&amp;$N81&amp;$O81&amp;$P81&amp;$Q81))</f>
        <v>63</v>
      </c>
      <c r="AB81" s="11">
        <f>INDEX('poids profils xyz'!$H$15:$H$19,SEARCH(AB$1,$M81&amp;$N81&amp;$O81&amp;$P81&amp;$Q81))</f>
        <v>20</v>
      </c>
      <c r="AC81" s="11">
        <f>INDEX('poids profils xyz'!$H$15:$H$19,SEARCH(AC$1,$M81&amp;$N81&amp;$O81&amp;$P81&amp;$Q81))</f>
        <v>86</v>
      </c>
      <c r="AD81" s="252">
        <f>INDEX('poids profils xyz'!$H$15:$H$19,SEARCH(AD$1,$M81&amp;$N81&amp;$O81&amp;$P81&amp;$Q81))</f>
        <v>30</v>
      </c>
      <c r="AE81" s="26">
        <f t="shared" si="50"/>
        <v>57.5</v>
      </c>
      <c r="AF81" s="26">
        <f t="shared" si="51"/>
        <v>36</v>
      </c>
      <c r="AG81" s="26">
        <f t="shared" si="52"/>
        <v>41.5</v>
      </c>
      <c r="AH81" s="26">
        <f t="shared" si="53"/>
        <v>74.5</v>
      </c>
      <c r="AI81" s="26">
        <f t="shared" si="54"/>
        <v>53</v>
      </c>
      <c r="AJ81" s="26">
        <f t="shared" si="55"/>
        <v>25</v>
      </c>
      <c r="AK81" s="26">
        <f t="shared" si="56"/>
        <v>58</v>
      </c>
      <c r="AL81" s="26">
        <f t="shared" si="57"/>
        <v>69</v>
      </c>
      <c r="AM81" s="26">
        <f t="shared" si="58"/>
        <v>41</v>
      </c>
      <c r="AN81" s="26">
        <f t="shared" si="59"/>
        <v>46.5</v>
      </c>
    </row>
    <row r="82" spans="1:40" x14ac:dyDescent="0.2">
      <c r="A82" s="669" t="str">
        <f t="shared" si="44"/>
        <v>R UB WG</v>
      </c>
      <c r="B82" s="4" t="str">
        <f t="shared" si="34"/>
        <v>rouge, bleu-noir, blanc-vert</v>
      </c>
      <c r="C82" s="89" t="str">
        <f t="shared" si="35"/>
        <v>suivre son  inspiration (et œuvrer pour le progrès)</v>
      </c>
      <c r="D82" s="16" t="str">
        <f t="shared" si="36"/>
        <v>aller là où bon nous semble (et innover avec efficacité)</v>
      </c>
      <c r="E82" s="128" t="str">
        <f t="shared" si="37"/>
        <v>UR/g</v>
      </c>
      <c r="F82" s="29" t="str">
        <f t="shared" si="38"/>
        <v>innover avec efficacité</v>
      </c>
      <c r="G82" s="122" t="str">
        <f t="shared" si="39"/>
        <v>UR.b</v>
      </c>
      <c r="H82" s="123" t="str">
        <f t="shared" si="40"/>
        <v>matérialiser ses théorie</v>
      </c>
      <c r="I82" s="120" t="str">
        <f t="shared" si="41"/>
        <v>R.ub</v>
      </c>
      <c r="J82" s="4" t="str">
        <f t="shared" si="42"/>
        <v>aller là où bon nous semble</v>
      </c>
      <c r="K82" s="90" t="str">
        <f t="shared" si="45"/>
        <v>G,W</v>
      </c>
      <c r="L82" s="92" t="str">
        <f t="shared" si="46"/>
        <v>G,W,B</v>
      </c>
      <c r="M82" s="8" t="s">
        <v>4</v>
      </c>
      <c r="N82" s="8" t="s">
        <v>3</v>
      </c>
      <c r="O82" s="8" t="s">
        <v>2</v>
      </c>
      <c r="P82" s="8" t="s">
        <v>0</v>
      </c>
      <c r="Q82" s="8" t="s">
        <v>5</v>
      </c>
      <c r="R82" s="8">
        <v>1</v>
      </c>
      <c r="S82" s="8">
        <v>2</v>
      </c>
      <c r="T82" s="8">
        <v>2</v>
      </c>
      <c r="U82" s="211">
        <v>42984</v>
      </c>
      <c r="V82" s="248">
        <f t="shared" ca="1" si="43"/>
        <v>763</v>
      </c>
      <c r="W82" s="272" t="str">
        <f t="shared" si="47"/>
        <v>R UB WG</v>
      </c>
      <c r="X82" s="272" t="str">
        <f t="shared" si="48"/>
        <v>R.ub</v>
      </c>
      <c r="Y82" s="272" t="str">
        <f t="shared" si="49"/>
        <v>UR/g</v>
      </c>
      <c r="Z82" s="11">
        <f>INDEX('poids profils xyz'!$H$15:$H$19,SEARCH(Z$1,$M82&amp;$N82&amp;$O82&amp;$P82&amp;$Q82))</f>
        <v>30</v>
      </c>
      <c r="AA82" s="11">
        <f>INDEX('poids profils xyz'!$H$15:$H$19,SEARCH(AA$1,$M82&amp;$N82&amp;$O82&amp;$P82&amp;$Q82))</f>
        <v>63</v>
      </c>
      <c r="AB82" s="11">
        <f>INDEX('poids profils xyz'!$H$15:$H$19,SEARCH(AB$1,$M82&amp;$N82&amp;$O82&amp;$P82&amp;$Q82))</f>
        <v>52</v>
      </c>
      <c r="AC82" s="11">
        <f>INDEX('poids profils xyz'!$H$15:$H$19,SEARCH(AC$1,$M82&amp;$N82&amp;$O82&amp;$P82&amp;$Q82))</f>
        <v>86</v>
      </c>
      <c r="AD82" s="252">
        <f>INDEX('poids profils xyz'!$H$15:$H$19,SEARCH(AD$1,$M82&amp;$N82&amp;$O82&amp;$P82&amp;$Q82))</f>
        <v>20</v>
      </c>
      <c r="AE82" s="26">
        <f t="shared" si="50"/>
        <v>46.5</v>
      </c>
      <c r="AF82" s="26">
        <f t="shared" si="51"/>
        <v>41</v>
      </c>
      <c r="AG82" s="26">
        <f t="shared" si="52"/>
        <v>57.5</v>
      </c>
      <c r="AH82" s="26">
        <f t="shared" si="53"/>
        <v>74.5</v>
      </c>
      <c r="AI82" s="26">
        <f t="shared" si="54"/>
        <v>69</v>
      </c>
      <c r="AJ82" s="26">
        <f t="shared" si="55"/>
        <v>36</v>
      </c>
      <c r="AK82" s="26">
        <f t="shared" si="56"/>
        <v>53</v>
      </c>
      <c r="AL82" s="26">
        <f t="shared" si="57"/>
        <v>58</v>
      </c>
      <c r="AM82" s="26">
        <f t="shared" si="58"/>
        <v>25</v>
      </c>
      <c r="AN82" s="26">
        <f t="shared" si="59"/>
        <v>41.5</v>
      </c>
    </row>
    <row r="83" spans="1:40" x14ac:dyDescent="0.2">
      <c r="A83" s="669" t="str">
        <f t="shared" si="44"/>
        <v>R UB GW</v>
      </c>
      <c r="B83" s="4" t="str">
        <f t="shared" si="34"/>
        <v>rouge, bleu-noir, vert-blanc</v>
      </c>
      <c r="C83" s="89" t="str">
        <f t="shared" si="35"/>
        <v>suivre son  inspiration (et suivre ses idées)</v>
      </c>
      <c r="D83" s="16" t="str">
        <f t="shared" si="36"/>
        <v>aller là où bon nous semble (et explorer sans contrainte)</v>
      </c>
      <c r="E83" s="128" t="str">
        <f t="shared" si="37"/>
        <v>UR/w</v>
      </c>
      <c r="F83" s="29" t="str">
        <f t="shared" si="38"/>
        <v>explorer sans contrainte</v>
      </c>
      <c r="G83" s="122" t="str">
        <f t="shared" si="39"/>
        <v>UR.b</v>
      </c>
      <c r="H83" s="123" t="str">
        <f t="shared" si="40"/>
        <v>matérialiser ses théorie</v>
      </c>
      <c r="I83" s="120" t="str">
        <f t="shared" si="41"/>
        <v>R.ub</v>
      </c>
      <c r="J83" s="4" t="str">
        <f t="shared" si="42"/>
        <v>aller là où bon nous semble</v>
      </c>
      <c r="K83" s="90" t="str">
        <f t="shared" si="45"/>
        <v>W,G</v>
      </c>
      <c r="L83" s="92" t="str">
        <f t="shared" si="46"/>
        <v>W,G,B</v>
      </c>
      <c r="M83" s="8" t="s">
        <v>4</v>
      </c>
      <c r="N83" s="8" t="s">
        <v>3</v>
      </c>
      <c r="O83" s="8" t="s">
        <v>2</v>
      </c>
      <c r="P83" s="8" t="s">
        <v>5</v>
      </c>
      <c r="Q83" s="8" t="s">
        <v>0</v>
      </c>
      <c r="R83" s="8">
        <v>1</v>
      </c>
      <c r="S83" s="8">
        <v>2</v>
      </c>
      <c r="T83" s="8">
        <v>2</v>
      </c>
      <c r="U83" s="211">
        <v>42984</v>
      </c>
      <c r="V83" s="248">
        <f t="shared" ca="1" si="43"/>
        <v>763</v>
      </c>
      <c r="W83" s="272" t="str">
        <f t="shared" si="47"/>
        <v>R UB GW</v>
      </c>
      <c r="X83" s="272" t="str">
        <f t="shared" si="48"/>
        <v>R.ub</v>
      </c>
      <c r="Y83" s="272" t="str">
        <f t="shared" si="49"/>
        <v>UR/w</v>
      </c>
      <c r="Z83" s="11">
        <f>INDEX('poids profils xyz'!$H$15:$H$19,SEARCH(Z$1,$M83&amp;$N83&amp;$O83&amp;$P83&amp;$Q83))</f>
        <v>20</v>
      </c>
      <c r="AA83" s="11">
        <f>INDEX('poids profils xyz'!$H$15:$H$19,SEARCH(AA$1,$M83&amp;$N83&amp;$O83&amp;$P83&amp;$Q83))</f>
        <v>63</v>
      </c>
      <c r="AB83" s="11">
        <f>INDEX('poids profils xyz'!$H$15:$H$19,SEARCH(AB$1,$M83&amp;$N83&amp;$O83&amp;$P83&amp;$Q83))</f>
        <v>52</v>
      </c>
      <c r="AC83" s="11">
        <f>INDEX('poids profils xyz'!$H$15:$H$19,SEARCH(AC$1,$M83&amp;$N83&amp;$O83&amp;$P83&amp;$Q83))</f>
        <v>86</v>
      </c>
      <c r="AD83" s="252">
        <f>INDEX('poids profils xyz'!$H$15:$H$19,SEARCH(AD$1,$M83&amp;$N83&amp;$O83&amp;$P83&amp;$Q83))</f>
        <v>30</v>
      </c>
      <c r="AE83" s="26">
        <f t="shared" si="50"/>
        <v>41.5</v>
      </c>
      <c r="AF83" s="26">
        <f t="shared" si="51"/>
        <v>36</v>
      </c>
      <c r="AG83" s="26">
        <f t="shared" si="52"/>
        <v>57.5</v>
      </c>
      <c r="AH83" s="26">
        <f t="shared" si="53"/>
        <v>74.5</v>
      </c>
      <c r="AI83" s="26">
        <f t="shared" si="54"/>
        <v>69</v>
      </c>
      <c r="AJ83" s="26">
        <f t="shared" si="55"/>
        <v>41</v>
      </c>
      <c r="AK83" s="26">
        <f t="shared" si="56"/>
        <v>58</v>
      </c>
      <c r="AL83" s="26">
        <f t="shared" si="57"/>
        <v>53</v>
      </c>
      <c r="AM83" s="26">
        <f t="shared" si="58"/>
        <v>25</v>
      </c>
      <c r="AN83" s="26">
        <f t="shared" si="59"/>
        <v>46.5</v>
      </c>
    </row>
    <row r="84" spans="1:40" x14ac:dyDescent="0.2">
      <c r="A84" s="669" t="str">
        <f t="shared" si="44"/>
        <v>R UG WB</v>
      </c>
      <c r="B84" s="4" t="str">
        <f t="shared" si="34"/>
        <v>rouge, bleu-vert, blanc-noir</v>
      </c>
      <c r="C84" s="89" t="str">
        <f t="shared" si="35"/>
        <v>vivre l'aventure (et partager ses idées)</v>
      </c>
      <c r="D84" s="16" t="str">
        <f t="shared" si="36"/>
        <v>explorer l'inconnu sans souci des risques (et communiquer des idées nouvelles)</v>
      </c>
      <c r="E84" s="128" t="str">
        <f t="shared" si="37"/>
        <v>UR/b</v>
      </c>
      <c r="F84" s="29" t="str">
        <f t="shared" si="38"/>
        <v>communiquer des idées nouvelles</v>
      </c>
      <c r="G84" s="122" t="str">
        <f t="shared" si="39"/>
        <v>UR.g</v>
      </c>
      <c r="H84" s="123" t="str">
        <f t="shared" si="40"/>
        <v>laisser libre cours à son imagination</v>
      </c>
      <c r="I84" s="120" t="str">
        <f t="shared" si="41"/>
        <v>R.gu</v>
      </c>
      <c r="J84" s="4" t="str">
        <f t="shared" si="42"/>
        <v>explorer l'inconnu sans souci des risques</v>
      </c>
      <c r="K84" s="90" t="str">
        <f t="shared" si="45"/>
        <v>B,W</v>
      </c>
      <c r="L84" s="92" t="str">
        <f t="shared" si="46"/>
        <v>B,W,G</v>
      </c>
      <c r="M84" s="8" t="s">
        <v>4</v>
      </c>
      <c r="N84" s="8" t="s">
        <v>3</v>
      </c>
      <c r="O84" s="8" t="s">
        <v>5</v>
      </c>
      <c r="P84" s="8" t="s">
        <v>0</v>
      </c>
      <c r="Q84" s="8" t="s">
        <v>2</v>
      </c>
      <c r="R84" s="8">
        <v>1</v>
      </c>
      <c r="S84" s="8">
        <v>2</v>
      </c>
      <c r="T84" s="8">
        <v>2</v>
      </c>
      <c r="U84" s="211">
        <v>42984</v>
      </c>
      <c r="V84" s="248">
        <f t="shared" ca="1" si="43"/>
        <v>763</v>
      </c>
      <c r="W84" s="272" t="str">
        <f t="shared" si="47"/>
        <v>R UG WB</v>
      </c>
      <c r="X84" s="272" t="str">
        <f t="shared" si="48"/>
        <v>R.gu</v>
      </c>
      <c r="Y84" s="272" t="str">
        <f t="shared" si="49"/>
        <v>UR/b</v>
      </c>
      <c r="Z84" s="11">
        <f>INDEX('poids profils xyz'!$H$15:$H$19,SEARCH(Z$1,$M84&amp;$N84&amp;$O84&amp;$P84&amp;$Q84))</f>
        <v>30</v>
      </c>
      <c r="AA84" s="11">
        <f>INDEX('poids profils xyz'!$H$15:$H$19,SEARCH(AA$1,$M84&amp;$N84&amp;$O84&amp;$P84&amp;$Q84))</f>
        <v>63</v>
      </c>
      <c r="AB84" s="11">
        <f>INDEX('poids profils xyz'!$H$15:$H$19,SEARCH(AB$1,$M84&amp;$N84&amp;$O84&amp;$P84&amp;$Q84))</f>
        <v>20</v>
      </c>
      <c r="AC84" s="11">
        <f>INDEX('poids profils xyz'!$H$15:$H$19,SEARCH(AC$1,$M84&amp;$N84&amp;$O84&amp;$P84&amp;$Q84))</f>
        <v>86</v>
      </c>
      <c r="AD84" s="252">
        <f>INDEX('poids profils xyz'!$H$15:$H$19,SEARCH(AD$1,$M84&amp;$N84&amp;$O84&amp;$P84&amp;$Q84))</f>
        <v>52</v>
      </c>
      <c r="AE84" s="26">
        <f t="shared" si="50"/>
        <v>46.5</v>
      </c>
      <c r="AF84" s="26">
        <f t="shared" si="51"/>
        <v>25</v>
      </c>
      <c r="AG84" s="26">
        <f t="shared" si="52"/>
        <v>41.5</v>
      </c>
      <c r="AH84" s="26">
        <f t="shared" si="53"/>
        <v>74.5</v>
      </c>
      <c r="AI84" s="26">
        <f t="shared" si="54"/>
        <v>53</v>
      </c>
      <c r="AJ84" s="26">
        <f t="shared" si="55"/>
        <v>36</v>
      </c>
      <c r="AK84" s="26">
        <f t="shared" si="56"/>
        <v>69</v>
      </c>
      <c r="AL84" s="26">
        <f t="shared" si="57"/>
        <v>58</v>
      </c>
      <c r="AM84" s="26">
        <f t="shared" si="58"/>
        <v>41</v>
      </c>
      <c r="AN84" s="26">
        <f t="shared" si="59"/>
        <v>57.5</v>
      </c>
    </row>
    <row r="85" spans="1:40" s="145" customFormat="1" x14ac:dyDescent="0.2">
      <c r="A85" s="670" t="str">
        <f t="shared" si="44"/>
        <v>R UG BW</v>
      </c>
      <c r="B85" s="12" t="str">
        <f t="shared" si="34"/>
        <v>rouge, bleu-vert, noir-blanc</v>
      </c>
      <c r="C85" s="80" t="str">
        <f t="shared" si="35"/>
        <v>vivre l'aventure (et suivre ses idées)</v>
      </c>
      <c r="D85" s="22" t="str">
        <f t="shared" si="36"/>
        <v>explorer l'inconnu sans souci des risques (et explorer sans contrainte)</v>
      </c>
      <c r="E85" s="129" t="str">
        <f t="shared" si="37"/>
        <v>UR/w</v>
      </c>
      <c r="F85" s="30" t="str">
        <f t="shared" si="38"/>
        <v>explorer sans contrainte</v>
      </c>
      <c r="G85" s="124" t="str">
        <f t="shared" si="39"/>
        <v>UR.g</v>
      </c>
      <c r="H85" s="125" t="str">
        <f t="shared" si="40"/>
        <v>laisser libre cours à son imagination</v>
      </c>
      <c r="I85" s="121" t="str">
        <f t="shared" si="41"/>
        <v>R.gu</v>
      </c>
      <c r="J85" s="12" t="str">
        <f t="shared" si="42"/>
        <v>explorer l'inconnu sans souci des risques</v>
      </c>
      <c r="K85" s="91" t="str">
        <f t="shared" si="45"/>
        <v>W,B</v>
      </c>
      <c r="L85" s="93" t="str">
        <f t="shared" si="46"/>
        <v>W,B,G</v>
      </c>
      <c r="M85" s="17" t="s">
        <v>4</v>
      </c>
      <c r="N85" s="17" t="s">
        <v>3</v>
      </c>
      <c r="O85" s="17" t="s">
        <v>5</v>
      </c>
      <c r="P85" s="17" t="s">
        <v>2</v>
      </c>
      <c r="Q85" s="17" t="s">
        <v>0</v>
      </c>
      <c r="R85" s="17">
        <v>1</v>
      </c>
      <c r="S85" s="17">
        <v>2</v>
      </c>
      <c r="T85" s="17">
        <v>2</v>
      </c>
      <c r="U85" s="212">
        <v>42984</v>
      </c>
      <c r="V85" s="249">
        <f t="shared" ca="1" si="43"/>
        <v>763</v>
      </c>
      <c r="W85" s="273" t="str">
        <f t="shared" si="47"/>
        <v>R UG BW</v>
      </c>
      <c r="X85" s="273" t="str">
        <f t="shared" si="48"/>
        <v>R.gu</v>
      </c>
      <c r="Y85" s="273" t="str">
        <f t="shared" si="49"/>
        <v>UR/w</v>
      </c>
      <c r="Z85" s="253">
        <f>INDEX('poids profils xyz'!$H$15:$H$19,SEARCH(Z$1,$M85&amp;$N85&amp;$O85&amp;$P85&amp;$Q85))</f>
        <v>20</v>
      </c>
      <c r="AA85" s="253">
        <f>INDEX('poids profils xyz'!$H$15:$H$19,SEARCH(AA$1,$M85&amp;$N85&amp;$O85&amp;$P85&amp;$Q85))</f>
        <v>63</v>
      </c>
      <c r="AB85" s="253">
        <f>INDEX('poids profils xyz'!$H$15:$H$19,SEARCH(AB$1,$M85&amp;$N85&amp;$O85&amp;$P85&amp;$Q85))</f>
        <v>30</v>
      </c>
      <c r="AC85" s="253">
        <f>INDEX('poids profils xyz'!$H$15:$H$19,SEARCH(AC$1,$M85&amp;$N85&amp;$O85&amp;$P85&amp;$Q85))</f>
        <v>86</v>
      </c>
      <c r="AD85" s="254">
        <f>INDEX('poids profils xyz'!$H$15:$H$19,SEARCH(AD$1,$M85&amp;$N85&amp;$O85&amp;$P85&amp;$Q85))</f>
        <v>52</v>
      </c>
      <c r="AE85" s="263">
        <f t="shared" si="50"/>
        <v>41.5</v>
      </c>
      <c r="AF85" s="263">
        <f t="shared" si="51"/>
        <v>25</v>
      </c>
      <c r="AG85" s="263">
        <f t="shared" si="52"/>
        <v>46.5</v>
      </c>
      <c r="AH85" s="263">
        <f t="shared" si="53"/>
        <v>74.5</v>
      </c>
      <c r="AI85" s="263">
        <f t="shared" si="54"/>
        <v>58</v>
      </c>
      <c r="AJ85" s="263">
        <f t="shared" si="55"/>
        <v>41</v>
      </c>
      <c r="AK85" s="263">
        <f t="shared" si="56"/>
        <v>69</v>
      </c>
      <c r="AL85" s="263">
        <f t="shared" si="57"/>
        <v>53</v>
      </c>
      <c r="AM85" s="263">
        <f t="shared" si="58"/>
        <v>36</v>
      </c>
      <c r="AN85" s="263">
        <f t="shared" si="59"/>
        <v>57.5</v>
      </c>
    </row>
    <row r="86" spans="1:40" x14ac:dyDescent="0.2">
      <c r="A86" s="669" t="str">
        <f t="shared" si="44"/>
        <v>R BW UG</v>
      </c>
      <c r="B86" s="4" t="str">
        <f t="shared" si="34"/>
        <v>rouge, noir-blanc, bleu-vert</v>
      </c>
      <c r="C86" s="89" t="str">
        <f t="shared" si="35"/>
        <v>dicter sa loi (et intervenir*)</v>
      </c>
      <c r="D86" s="16" t="str">
        <f t="shared" si="36"/>
        <v>imposer ses schémas au monde (et vivre en imposant ses décisions)</v>
      </c>
      <c r="E86" s="128" t="str">
        <f t="shared" si="37"/>
        <v>BR/g</v>
      </c>
      <c r="F86" s="29" t="str">
        <f t="shared" si="38"/>
        <v>vivre en imposant ses décisions</v>
      </c>
      <c r="G86" s="122" t="str">
        <f t="shared" si="39"/>
        <v>BR.w</v>
      </c>
      <c r="H86" s="123" t="str">
        <f t="shared" si="40"/>
        <v>imposer ses idées</v>
      </c>
      <c r="I86" s="120" t="str">
        <f t="shared" si="41"/>
        <v>R.wb</v>
      </c>
      <c r="J86" s="4" t="str">
        <f t="shared" si="42"/>
        <v>imposer ses schémas au monde</v>
      </c>
      <c r="K86" s="90" t="str">
        <f t="shared" si="45"/>
        <v>G,U</v>
      </c>
      <c r="L86" s="92" t="str">
        <f t="shared" si="46"/>
        <v>G,U,W</v>
      </c>
      <c r="M86" s="8" t="s">
        <v>4</v>
      </c>
      <c r="N86" s="8" t="s">
        <v>2</v>
      </c>
      <c r="O86" s="8" t="s">
        <v>0</v>
      </c>
      <c r="P86" s="8" t="s">
        <v>3</v>
      </c>
      <c r="Q86" s="8" t="s">
        <v>5</v>
      </c>
      <c r="R86" s="8">
        <v>1</v>
      </c>
      <c r="S86" s="8">
        <v>2</v>
      </c>
      <c r="T86" s="8">
        <v>2</v>
      </c>
      <c r="U86" s="211">
        <v>42984</v>
      </c>
      <c r="V86" s="248">
        <f t="shared" ca="1" si="43"/>
        <v>763</v>
      </c>
      <c r="W86" s="272" t="str">
        <f t="shared" si="47"/>
        <v>R BW UG</v>
      </c>
      <c r="X86" s="272" t="str">
        <f t="shared" si="48"/>
        <v>R.wb</v>
      </c>
      <c r="Y86" s="272" t="str">
        <f t="shared" si="49"/>
        <v>BR/g</v>
      </c>
      <c r="Z86" s="11">
        <f>INDEX('poids profils xyz'!$H$15:$H$19,SEARCH(Z$1,$M86&amp;$N86&amp;$O86&amp;$P86&amp;$Q86))</f>
        <v>52</v>
      </c>
      <c r="AA86" s="11">
        <f>INDEX('poids profils xyz'!$H$15:$H$19,SEARCH(AA$1,$M86&amp;$N86&amp;$O86&amp;$P86&amp;$Q86))</f>
        <v>30</v>
      </c>
      <c r="AB86" s="11">
        <f>INDEX('poids profils xyz'!$H$15:$H$19,SEARCH(AB$1,$M86&amp;$N86&amp;$O86&amp;$P86&amp;$Q86))</f>
        <v>63</v>
      </c>
      <c r="AC86" s="11">
        <f>INDEX('poids profils xyz'!$H$15:$H$19,SEARCH(AC$1,$M86&amp;$N86&amp;$O86&amp;$P86&amp;$Q86))</f>
        <v>86</v>
      </c>
      <c r="AD86" s="252">
        <f>INDEX('poids profils xyz'!$H$15:$H$19,SEARCH(AD$1,$M86&amp;$N86&amp;$O86&amp;$P86&amp;$Q86))</f>
        <v>20</v>
      </c>
      <c r="AE86" s="26">
        <f t="shared" si="50"/>
        <v>41</v>
      </c>
      <c r="AF86" s="26">
        <f t="shared" si="51"/>
        <v>57.5</v>
      </c>
      <c r="AG86" s="26">
        <f t="shared" si="52"/>
        <v>46.5</v>
      </c>
      <c r="AH86" s="26">
        <f t="shared" si="53"/>
        <v>58</v>
      </c>
      <c r="AI86" s="26">
        <f t="shared" si="54"/>
        <v>74.5</v>
      </c>
      <c r="AJ86" s="26">
        <f t="shared" si="55"/>
        <v>41.5</v>
      </c>
      <c r="AK86" s="26">
        <f t="shared" si="56"/>
        <v>53</v>
      </c>
      <c r="AL86" s="26">
        <f t="shared" si="57"/>
        <v>69</v>
      </c>
      <c r="AM86" s="26">
        <f t="shared" si="58"/>
        <v>36</v>
      </c>
      <c r="AN86" s="26">
        <f t="shared" si="59"/>
        <v>25</v>
      </c>
    </row>
    <row r="87" spans="1:40" x14ac:dyDescent="0.2">
      <c r="A87" s="669" t="str">
        <f t="shared" si="44"/>
        <v>R BW GU</v>
      </c>
      <c r="B87" s="4" t="str">
        <f t="shared" si="34"/>
        <v>rouge, noir-blanc, vert-bleu</v>
      </c>
      <c r="C87" s="89" t="str">
        <f t="shared" si="35"/>
        <v>dicter sa loi (et avoir de suite)</v>
      </c>
      <c r="D87" s="16" t="str">
        <f t="shared" si="36"/>
        <v>imposer ses schémas au monde (et obtenir satisfaction -peu importe comment-)</v>
      </c>
      <c r="E87" s="128" t="str">
        <f t="shared" si="37"/>
        <v>BR/u</v>
      </c>
      <c r="F87" s="29" t="str">
        <f t="shared" si="38"/>
        <v>obtenir satisfaction -peu importe comment-</v>
      </c>
      <c r="G87" s="122" t="str">
        <f t="shared" si="39"/>
        <v>BR.w</v>
      </c>
      <c r="H87" s="123" t="str">
        <f t="shared" si="40"/>
        <v>imposer ses idées</v>
      </c>
      <c r="I87" s="120" t="str">
        <f t="shared" si="41"/>
        <v>R.wb</v>
      </c>
      <c r="J87" s="4" t="str">
        <f t="shared" si="42"/>
        <v>imposer ses schémas au monde</v>
      </c>
      <c r="K87" s="90" t="str">
        <f t="shared" si="45"/>
        <v>U,G</v>
      </c>
      <c r="L87" s="92" t="str">
        <f t="shared" si="46"/>
        <v>U,G,W</v>
      </c>
      <c r="M87" s="8" t="s">
        <v>4</v>
      </c>
      <c r="N87" s="8" t="s">
        <v>2</v>
      </c>
      <c r="O87" s="8" t="s">
        <v>0</v>
      </c>
      <c r="P87" s="8" t="s">
        <v>5</v>
      </c>
      <c r="Q87" s="8" t="s">
        <v>3</v>
      </c>
      <c r="R87" s="8">
        <v>1</v>
      </c>
      <c r="S87" s="8">
        <v>2</v>
      </c>
      <c r="T87" s="8">
        <v>2</v>
      </c>
      <c r="U87" s="211">
        <v>42984</v>
      </c>
      <c r="V87" s="248">
        <f t="shared" ca="1" si="43"/>
        <v>763</v>
      </c>
      <c r="W87" s="272" t="str">
        <f t="shared" si="47"/>
        <v>R BW GU</v>
      </c>
      <c r="X87" s="272" t="str">
        <f t="shared" si="48"/>
        <v>R.wb</v>
      </c>
      <c r="Y87" s="272" t="str">
        <f t="shared" si="49"/>
        <v>BR/u</v>
      </c>
      <c r="Z87" s="11">
        <f>INDEX('poids profils xyz'!$H$15:$H$19,SEARCH(Z$1,$M87&amp;$N87&amp;$O87&amp;$P87&amp;$Q87))</f>
        <v>52</v>
      </c>
      <c r="AA87" s="11">
        <f>INDEX('poids profils xyz'!$H$15:$H$19,SEARCH(AA$1,$M87&amp;$N87&amp;$O87&amp;$P87&amp;$Q87))</f>
        <v>20</v>
      </c>
      <c r="AB87" s="11">
        <f>INDEX('poids profils xyz'!$H$15:$H$19,SEARCH(AB$1,$M87&amp;$N87&amp;$O87&amp;$P87&amp;$Q87))</f>
        <v>63</v>
      </c>
      <c r="AC87" s="11">
        <f>INDEX('poids profils xyz'!$H$15:$H$19,SEARCH(AC$1,$M87&amp;$N87&amp;$O87&amp;$P87&amp;$Q87))</f>
        <v>86</v>
      </c>
      <c r="AD87" s="252">
        <f>INDEX('poids profils xyz'!$H$15:$H$19,SEARCH(AD$1,$M87&amp;$N87&amp;$O87&amp;$P87&amp;$Q87))</f>
        <v>30</v>
      </c>
      <c r="AE87" s="26">
        <f t="shared" si="50"/>
        <v>36</v>
      </c>
      <c r="AF87" s="26">
        <f t="shared" si="51"/>
        <v>57.5</v>
      </c>
      <c r="AG87" s="26">
        <f t="shared" si="52"/>
        <v>41.5</v>
      </c>
      <c r="AH87" s="26">
        <f t="shared" si="53"/>
        <v>53</v>
      </c>
      <c r="AI87" s="26">
        <f t="shared" si="54"/>
        <v>74.5</v>
      </c>
      <c r="AJ87" s="26">
        <f t="shared" si="55"/>
        <v>46.5</v>
      </c>
      <c r="AK87" s="26">
        <f t="shared" si="56"/>
        <v>58</v>
      </c>
      <c r="AL87" s="26">
        <f t="shared" si="57"/>
        <v>69</v>
      </c>
      <c r="AM87" s="26">
        <f t="shared" si="58"/>
        <v>41</v>
      </c>
      <c r="AN87" s="26">
        <f t="shared" si="59"/>
        <v>25</v>
      </c>
    </row>
    <row r="88" spans="1:40" x14ac:dyDescent="0.2">
      <c r="A88" s="669" t="str">
        <f t="shared" si="44"/>
        <v>R BU WG</v>
      </c>
      <c r="B88" s="4" t="str">
        <f t="shared" si="34"/>
        <v>rouge, noir-bleu, blanc-vert</v>
      </c>
      <c r="C88" s="89" t="str">
        <f t="shared" si="35"/>
        <v>suivre son  inspiration (et intervenir*)</v>
      </c>
      <c r="D88" s="16" t="str">
        <f t="shared" si="36"/>
        <v>aller là où bon nous semble (et vivre en imposant ses décisions)</v>
      </c>
      <c r="E88" s="128" t="str">
        <f t="shared" si="37"/>
        <v>BR/g</v>
      </c>
      <c r="F88" s="29" t="str">
        <f t="shared" si="38"/>
        <v>vivre en imposant ses décisions</v>
      </c>
      <c r="G88" s="122" t="str">
        <f t="shared" si="39"/>
        <v>BR.u</v>
      </c>
      <c r="H88" s="123" t="str">
        <f t="shared" si="40"/>
        <v>toucher à tout avec succès</v>
      </c>
      <c r="I88" s="120" t="str">
        <f t="shared" si="41"/>
        <v>R.ub</v>
      </c>
      <c r="J88" s="4" t="str">
        <f t="shared" si="42"/>
        <v>aller là où bon nous semble</v>
      </c>
      <c r="K88" s="90" t="str">
        <f t="shared" si="45"/>
        <v>G,W</v>
      </c>
      <c r="L88" s="92" t="str">
        <f t="shared" si="46"/>
        <v>G,W,U</v>
      </c>
      <c r="M88" s="8" t="s">
        <v>4</v>
      </c>
      <c r="N88" s="8" t="s">
        <v>2</v>
      </c>
      <c r="O88" s="8" t="s">
        <v>3</v>
      </c>
      <c r="P88" s="8" t="s">
        <v>0</v>
      </c>
      <c r="Q88" s="8" t="s">
        <v>5</v>
      </c>
      <c r="R88" s="8">
        <v>1</v>
      </c>
      <c r="S88" s="8">
        <v>2</v>
      </c>
      <c r="T88" s="8">
        <v>2</v>
      </c>
      <c r="U88" s="211">
        <v>42984</v>
      </c>
      <c r="V88" s="248">
        <f t="shared" ca="1" si="43"/>
        <v>763</v>
      </c>
      <c r="W88" s="272" t="str">
        <f t="shared" si="47"/>
        <v>R BU WG</v>
      </c>
      <c r="X88" s="272" t="str">
        <f t="shared" si="48"/>
        <v>R.ub</v>
      </c>
      <c r="Y88" s="272" t="str">
        <f t="shared" si="49"/>
        <v>BR/g</v>
      </c>
      <c r="Z88" s="11">
        <f>INDEX('poids profils xyz'!$H$15:$H$19,SEARCH(Z$1,$M88&amp;$N88&amp;$O88&amp;$P88&amp;$Q88))</f>
        <v>30</v>
      </c>
      <c r="AA88" s="11">
        <f>INDEX('poids profils xyz'!$H$15:$H$19,SEARCH(AA$1,$M88&amp;$N88&amp;$O88&amp;$P88&amp;$Q88))</f>
        <v>52</v>
      </c>
      <c r="AB88" s="11">
        <f>INDEX('poids profils xyz'!$H$15:$H$19,SEARCH(AB$1,$M88&amp;$N88&amp;$O88&amp;$P88&amp;$Q88))</f>
        <v>63</v>
      </c>
      <c r="AC88" s="11">
        <f>INDEX('poids profils xyz'!$H$15:$H$19,SEARCH(AC$1,$M88&amp;$N88&amp;$O88&amp;$P88&amp;$Q88))</f>
        <v>86</v>
      </c>
      <c r="AD88" s="252">
        <f>INDEX('poids profils xyz'!$H$15:$H$19,SEARCH(AD$1,$M88&amp;$N88&amp;$O88&amp;$P88&amp;$Q88))</f>
        <v>20</v>
      </c>
      <c r="AE88" s="26">
        <f t="shared" si="50"/>
        <v>41</v>
      </c>
      <c r="AF88" s="26">
        <f t="shared" si="51"/>
        <v>46.5</v>
      </c>
      <c r="AG88" s="26">
        <f t="shared" si="52"/>
        <v>57.5</v>
      </c>
      <c r="AH88" s="26">
        <f t="shared" si="53"/>
        <v>69</v>
      </c>
      <c r="AI88" s="26">
        <f t="shared" si="54"/>
        <v>74.5</v>
      </c>
      <c r="AJ88" s="26">
        <f t="shared" si="55"/>
        <v>41.5</v>
      </c>
      <c r="AK88" s="26">
        <f t="shared" si="56"/>
        <v>53</v>
      </c>
      <c r="AL88" s="26">
        <f t="shared" si="57"/>
        <v>58</v>
      </c>
      <c r="AM88" s="26">
        <f t="shared" si="58"/>
        <v>25</v>
      </c>
      <c r="AN88" s="26">
        <f t="shared" si="59"/>
        <v>36</v>
      </c>
    </row>
    <row r="89" spans="1:40" x14ac:dyDescent="0.2">
      <c r="A89" s="669" t="str">
        <f t="shared" si="44"/>
        <v>R BU GW</v>
      </c>
      <c r="B89" s="4" t="str">
        <f t="shared" si="34"/>
        <v>rouge, noir-bleu, vert-blanc</v>
      </c>
      <c r="C89" s="89" t="str">
        <f t="shared" si="35"/>
        <v>suivre son  inspiration (et être tout-puissant -BR)</v>
      </c>
      <c r="D89" s="16" t="str">
        <f t="shared" si="36"/>
        <v>aller là où bon nous semble (et obtenir satisfaction sans limite)</v>
      </c>
      <c r="E89" s="128" t="str">
        <f t="shared" si="37"/>
        <v>BR/w</v>
      </c>
      <c r="F89" s="29" t="str">
        <f t="shared" si="38"/>
        <v>obtenir satisfaction sans limite</v>
      </c>
      <c r="G89" s="122" t="str">
        <f t="shared" si="39"/>
        <v>BR.u</v>
      </c>
      <c r="H89" s="123" t="str">
        <f t="shared" si="40"/>
        <v>toucher à tout avec succès</v>
      </c>
      <c r="I89" s="120" t="str">
        <f t="shared" si="41"/>
        <v>R.ub</v>
      </c>
      <c r="J89" s="4" t="str">
        <f t="shared" si="42"/>
        <v>aller là où bon nous semble</v>
      </c>
      <c r="K89" s="90" t="str">
        <f t="shared" si="45"/>
        <v>W,G</v>
      </c>
      <c r="L89" s="92" t="str">
        <f t="shared" si="46"/>
        <v>W,G,U</v>
      </c>
      <c r="M89" s="8" t="s">
        <v>4</v>
      </c>
      <c r="N89" s="8" t="s">
        <v>2</v>
      </c>
      <c r="O89" s="8" t="s">
        <v>3</v>
      </c>
      <c r="P89" s="8" t="s">
        <v>5</v>
      </c>
      <c r="Q89" s="8" t="s">
        <v>0</v>
      </c>
      <c r="R89" s="8">
        <v>1</v>
      </c>
      <c r="S89" s="8">
        <v>2</v>
      </c>
      <c r="T89" s="8">
        <v>2</v>
      </c>
      <c r="U89" s="211">
        <v>42984</v>
      </c>
      <c r="V89" s="248">
        <f t="shared" ca="1" si="43"/>
        <v>763</v>
      </c>
      <c r="W89" s="272" t="str">
        <f t="shared" si="47"/>
        <v>R BU GW</v>
      </c>
      <c r="X89" s="272" t="str">
        <f t="shared" si="48"/>
        <v>R.ub</v>
      </c>
      <c r="Y89" s="272" t="str">
        <f t="shared" si="49"/>
        <v>BR/w</v>
      </c>
      <c r="Z89" s="11">
        <f>INDEX('poids profils xyz'!$H$15:$H$19,SEARCH(Z$1,$M89&amp;$N89&amp;$O89&amp;$P89&amp;$Q89))</f>
        <v>20</v>
      </c>
      <c r="AA89" s="11">
        <f>INDEX('poids profils xyz'!$H$15:$H$19,SEARCH(AA$1,$M89&amp;$N89&amp;$O89&amp;$P89&amp;$Q89))</f>
        <v>52</v>
      </c>
      <c r="AB89" s="11">
        <f>INDEX('poids profils xyz'!$H$15:$H$19,SEARCH(AB$1,$M89&amp;$N89&amp;$O89&amp;$P89&amp;$Q89))</f>
        <v>63</v>
      </c>
      <c r="AC89" s="11">
        <f>INDEX('poids profils xyz'!$H$15:$H$19,SEARCH(AC$1,$M89&amp;$N89&amp;$O89&amp;$P89&amp;$Q89))</f>
        <v>86</v>
      </c>
      <c r="AD89" s="252">
        <f>INDEX('poids profils xyz'!$H$15:$H$19,SEARCH(AD$1,$M89&amp;$N89&amp;$O89&amp;$P89&amp;$Q89))</f>
        <v>30</v>
      </c>
      <c r="AE89" s="26">
        <f t="shared" si="50"/>
        <v>36</v>
      </c>
      <c r="AF89" s="26">
        <f t="shared" si="51"/>
        <v>41.5</v>
      </c>
      <c r="AG89" s="26">
        <f t="shared" si="52"/>
        <v>57.5</v>
      </c>
      <c r="AH89" s="26">
        <f t="shared" si="53"/>
        <v>69</v>
      </c>
      <c r="AI89" s="26">
        <f t="shared" si="54"/>
        <v>74.5</v>
      </c>
      <c r="AJ89" s="26">
        <f t="shared" si="55"/>
        <v>46.5</v>
      </c>
      <c r="AK89" s="26">
        <f t="shared" si="56"/>
        <v>58</v>
      </c>
      <c r="AL89" s="26">
        <f t="shared" si="57"/>
        <v>53</v>
      </c>
      <c r="AM89" s="26">
        <f t="shared" si="58"/>
        <v>25</v>
      </c>
      <c r="AN89" s="26">
        <f t="shared" si="59"/>
        <v>41</v>
      </c>
    </row>
    <row r="90" spans="1:40" x14ac:dyDescent="0.2">
      <c r="A90" s="669" t="str">
        <f t="shared" si="44"/>
        <v>R BG WU</v>
      </c>
      <c r="B90" s="4" t="str">
        <f t="shared" si="34"/>
        <v>rouge, noir-vert, blanc-bleu</v>
      </c>
      <c r="C90" s="89" t="str">
        <f t="shared" si="35"/>
        <v>agir à sa guise -R- (et avoir de suite)</v>
      </c>
      <c r="D90" s="16" t="str">
        <f t="shared" si="36"/>
        <v>vivre à son seul rythme (et obtenir satisfaction -peu importe comment-)</v>
      </c>
      <c r="E90" s="128" t="str">
        <f t="shared" si="37"/>
        <v>BR/u</v>
      </c>
      <c r="F90" s="29" t="str">
        <f t="shared" si="38"/>
        <v>obtenir satisfaction -peu importe comment-</v>
      </c>
      <c r="G90" s="122" t="str">
        <f t="shared" si="39"/>
        <v>BR.g</v>
      </c>
      <c r="H90" s="123" t="str">
        <f t="shared" si="40"/>
        <v>propulser le monde dans son sens</v>
      </c>
      <c r="I90" s="120" t="str">
        <f t="shared" si="41"/>
        <v>R.bg</v>
      </c>
      <c r="J90" s="4" t="str">
        <f t="shared" si="42"/>
        <v>vivre à son seul rythme</v>
      </c>
      <c r="K90" s="90" t="str">
        <f t="shared" si="45"/>
        <v>U,W</v>
      </c>
      <c r="L90" s="92" t="str">
        <f t="shared" si="46"/>
        <v>U,W,G</v>
      </c>
      <c r="M90" s="8" t="s">
        <v>4</v>
      </c>
      <c r="N90" s="8" t="s">
        <v>2</v>
      </c>
      <c r="O90" s="8" t="s">
        <v>5</v>
      </c>
      <c r="P90" s="8" t="s">
        <v>0</v>
      </c>
      <c r="Q90" s="8" t="s">
        <v>3</v>
      </c>
      <c r="R90" s="8">
        <v>1</v>
      </c>
      <c r="S90" s="8">
        <v>2</v>
      </c>
      <c r="T90" s="8">
        <v>2</v>
      </c>
      <c r="U90" s="211">
        <v>42984</v>
      </c>
      <c r="V90" s="248">
        <f t="shared" ca="1" si="43"/>
        <v>763</v>
      </c>
      <c r="W90" s="272" t="str">
        <f t="shared" si="47"/>
        <v>R BG WU</v>
      </c>
      <c r="X90" s="272" t="str">
        <f t="shared" si="48"/>
        <v>R.bg</v>
      </c>
      <c r="Y90" s="272" t="str">
        <f t="shared" si="49"/>
        <v>BR/u</v>
      </c>
      <c r="Z90" s="11">
        <f>INDEX('poids profils xyz'!$H$15:$H$19,SEARCH(Z$1,$M90&amp;$N90&amp;$O90&amp;$P90&amp;$Q90))</f>
        <v>30</v>
      </c>
      <c r="AA90" s="11">
        <f>INDEX('poids profils xyz'!$H$15:$H$19,SEARCH(AA$1,$M90&amp;$N90&amp;$O90&amp;$P90&amp;$Q90))</f>
        <v>20</v>
      </c>
      <c r="AB90" s="11">
        <f>INDEX('poids profils xyz'!$H$15:$H$19,SEARCH(AB$1,$M90&amp;$N90&amp;$O90&amp;$P90&amp;$Q90))</f>
        <v>63</v>
      </c>
      <c r="AC90" s="11">
        <f>INDEX('poids profils xyz'!$H$15:$H$19,SEARCH(AC$1,$M90&amp;$N90&amp;$O90&amp;$P90&amp;$Q90))</f>
        <v>86</v>
      </c>
      <c r="AD90" s="252">
        <f>INDEX('poids profils xyz'!$H$15:$H$19,SEARCH(AD$1,$M90&amp;$N90&amp;$O90&amp;$P90&amp;$Q90))</f>
        <v>52</v>
      </c>
      <c r="AE90" s="26">
        <f t="shared" si="50"/>
        <v>25</v>
      </c>
      <c r="AF90" s="26">
        <f t="shared" si="51"/>
        <v>46.5</v>
      </c>
      <c r="AG90" s="26">
        <f t="shared" si="52"/>
        <v>41.5</v>
      </c>
      <c r="AH90" s="26">
        <f t="shared" si="53"/>
        <v>53</v>
      </c>
      <c r="AI90" s="26">
        <f t="shared" si="54"/>
        <v>74.5</v>
      </c>
      <c r="AJ90" s="26">
        <f t="shared" si="55"/>
        <v>57.5</v>
      </c>
      <c r="AK90" s="26">
        <f t="shared" si="56"/>
        <v>69</v>
      </c>
      <c r="AL90" s="26">
        <f t="shared" si="57"/>
        <v>58</v>
      </c>
      <c r="AM90" s="26">
        <f t="shared" si="58"/>
        <v>41</v>
      </c>
      <c r="AN90" s="26">
        <f t="shared" si="59"/>
        <v>36</v>
      </c>
    </row>
    <row r="91" spans="1:40" s="145" customFormat="1" x14ac:dyDescent="0.2">
      <c r="A91" s="670" t="str">
        <f t="shared" si="44"/>
        <v>R BG UW</v>
      </c>
      <c r="B91" s="12" t="str">
        <f t="shared" si="34"/>
        <v>rouge, noir-vert, bleu-blanc</v>
      </c>
      <c r="C91" s="80" t="str">
        <f t="shared" si="35"/>
        <v>agir à sa guise -R- (et être tout-puissant -BR)</v>
      </c>
      <c r="D91" s="22" t="str">
        <f t="shared" si="36"/>
        <v>vivre à son seul rythme (et obtenir satisfaction sans limite)</v>
      </c>
      <c r="E91" s="129" t="str">
        <f t="shared" si="37"/>
        <v>BR/w</v>
      </c>
      <c r="F91" s="30" t="str">
        <f t="shared" si="38"/>
        <v>obtenir satisfaction sans limite</v>
      </c>
      <c r="G91" s="124" t="str">
        <f t="shared" si="39"/>
        <v>BR.g</v>
      </c>
      <c r="H91" s="125" t="str">
        <f t="shared" si="40"/>
        <v>propulser le monde dans son sens</v>
      </c>
      <c r="I91" s="121" t="str">
        <f t="shared" si="41"/>
        <v>R.bg</v>
      </c>
      <c r="J91" s="12" t="str">
        <f t="shared" si="42"/>
        <v>vivre à son seul rythme</v>
      </c>
      <c r="K91" s="91" t="str">
        <f t="shared" si="45"/>
        <v>W,U</v>
      </c>
      <c r="L91" s="93" t="str">
        <f t="shared" si="46"/>
        <v>W,U,G</v>
      </c>
      <c r="M91" s="17" t="s">
        <v>4</v>
      </c>
      <c r="N91" s="17" t="s">
        <v>2</v>
      </c>
      <c r="O91" s="17" t="s">
        <v>5</v>
      </c>
      <c r="P91" s="17" t="s">
        <v>3</v>
      </c>
      <c r="Q91" s="17" t="s">
        <v>0</v>
      </c>
      <c r="R91" s="17">
        <v>1</v>
      </c>
      <c r="S91" s="17">
        <v>2</v>
      </c>
      <c r="T91" s="17">
        <v>2</v>
      </c>
      <c r="U91" s="212">
        <v>42984</v>
      </c>
      <c r="V91" s="249">
        <f t="shared" ca="1" si="43"/>
        <v>763</v>
      </c>
      <c r="W91" s="273" t="str">
        <f t="shared" si="47"/>
        <v>R BG UW</v>
      </c>
      <c r="X91" s="273" t="str">
        <f t="shared" si="48"/>
        <v>R.bg</v>
      </c>
      <c r="Y91" s="273" t="str">
        <f t="shared" si="49"/>
        <v>BR/w</v>
      </c>
      <c r="Z91" s="253">
        <f>INDEX('poids profils xyz'!$H$15:$H$19,SEARCH(Z$1,$M91&amp;$N91&amp;$O91&amp;$P91&amp;$Q91))</f>
        <v>20</v>
      </c>
      <c r="AA91" s="253">
        <f>INDEX('poids profils xyz'!$H$15:$H$19,SEARCH(AA$1,$M91&amp;$N91&amp;$O91&amp;$P91&amp;$Q91))</f>
        <v>30</v>
      </c>
      <c r="AB91" s="253">
        <f>INDEX('poids profils xyz'!$H$15:$H$19,SEARCH(AB$1,$M91&amp;$N91&amp;$O91&amp;$P91&amp;$Q91))</f>
        <v>63</v>
      </c>
      <c r="AC91" s="253">
        <f>INDEX('poids profils xyz'!$H$15:$H$19,SEARCH(AC$1,$M91&amp;$N91&amp;$O91&amp;$P91&amp;$Q91))</f>
        <v>86</v>
      </c>
      <c r="AD91" s="254">
        <f>INDEX('poids profils xyz'!$H$15:$H$19,SEARCH(AD$1,$M91&amp;$N91&amp;$O91&amp;$P91&amp;$Q91))</f>
        <v>52</v>
      </c>
      <c r="AE91" s="263">
        <f t="shared" si="50"/>
        <v>25</v>
      </c>
      <c r="AF91" s="263">
        <f t="shared" si="51"/>
        <v>41.5</v>
      </c>
      <c r="AG91" s="263">
        <f t="shared" si="52"/>
        <v>46.5</v>
      </c>
      <c r="AH91" s="263">
        <f t="shared" si="53"/>
        <v>58</v>
      </c>
      <c r="AI91" s="263">
        <f t="shared" si="54"/>
        <v>74.5</v>
      </c>
      <c r="AJ91" s="263">
        <f t="shared" si="55"/>
        <v>57.5</v>
      </c>
      <c r="AK91" s="263">
        <f t="shared" si="56"/>
        <v>69</v>
      </c>
      <c r="AL91" s="263">
        <f t="shared" si="57"/>
        <v>53</v>
      </c>
      <c r="AM91" s="263">
        <f t="shared" si="58"/>
        <v>36</v>
      </c>
      <c r="AN91" s="263">
        <f t="shared" si="59"/>
        <v>41</v>
      </c>
    </row>
    <row r="92" spans="1:40" x14ac:dyDescent="0.2">
      <c r="A92" s="669" t="str">
        <f t="shared" si="44"/>
        <v>R GW UB</v>
      </c>
      <c r="B92" s="4" t="str">
        <f t="shared" si="34"/>
        <v>rouge, vert-blanc, bleu-noir</v>
      </c>
      <c r="C92" s="89" t="str">
        <f t="shared" si="35"/>
        <v>inspirer le monde (et vivre dans la joie collective)</v>
      </c>
      <c r="D92" s="16" t="str">
        <f t="shared" si="36"/>
        <v>être celui dont on suit les idées (et vivre pleinement dans le respect du monde)</v>
      </c>
      <c r="E92" s="128" t="str">
        <f t="shared" si="37"/>
        <v>RG/b</v>
      </c>
      <c r="F92" s="29" t="str">
        <f t="shared" si="38"/>
        <v>vivre pleinement dans le respect du monde</v>
      </c>
      <c r="G92" s="122" t="str">
        <f t="shared" si="39"/>
        <v>RG.w</v>
      </c>
      <c r="H92" s="123" t="str">
        <f t="shared" si="40"/>
        <v>faire de sa vie une fête</v>
      </c>
      <c r="I92" s="120" t="str">
        <f t="shared" si="41"/>
        <v>R.gw</v>
      </c>
      <c r="J92" s="4" t="str">
        <f t="shared" si="42"/>
        <v>être celui dont on suit les idées</v>
      </c>
      <c r="K92" s="90" t="str">
        <f t="shared" si="45"/>
        <v>B,U</v>
      </c>
      <c r="L92" s="92" t="str">
        <f t="shared" si="46"/>
        <v>B,U,W</v>
      </c>
      <c r="M92" s="8" t="s">
        <v>4</v>
      </c>
      <c r="N92" s="8" t="s">
        <v>5</v>
      </c>
      <c r="O92" s="8" t="s">
        <v>0</v>
      </c>
      <c r="P92" s="8" t="s">
        <v>3</v>
      </c>
      <c r="Q92" s="8" t="s">
        <v>2</v>
      </c>
      <c r="R92" s="8">
        <v>1</v>
      </c>
      <c r="S92" s="8">
        <v>2</v>
      </c>
      <c r="T92" s="8">
        <v>2</v>
      </c>
      <c r="U92" s="211">
        <v>42984</v>
      </c>
      <c r="V92" s="248">
        <f t="shared" ca="1" si="43"/>
        <v>763</v>
      </c>
      <c r="W92" s="272" t="str">
        <f t="shared" si="47"/>
        <v>R GW UB</v>
      </c>
      <c r="X92" s="272" t="str">
        <f t="shared" si="48"/>
        <v>R.gw</v>
      </c>
      <c r="Y92" s="272" t="str">
        <f t="shared" si="49"/>
        <v>RG/b</v>
      </c>
      <c r="Z92" s="11">
        <f>INDEX('poids profils xyz'!$H$15:$H$19,SEARCH(Z$1,$M92&amp;$N92&amp;$O92&amp;$P92&amp;$Q92))</f>
        <v>52</v>
      </c>
      <c r="AA92" s="11">
        <f>INDEX('poids profils xyz'!$H$15:$H$19,SEARCH(AA$1,$M92&amp;$N92&amp;$O92&amp;$P92&amp;$Q92))</f>
        <v>30</v>
      </c>
      <c r="AB92" s="11">
        <f>INDEX('poids profils xyz'!$H$15:$H$19,SEARCH(AB$1,$M92&amp;$N92&amp;$O92&amp;$P92&amp;$Q92))</f>
        <v>20</v>
      </c>
      <c r="AC92" s="11">
        <f>INDEX('poids profils xyz'!$H$15:$H$19,SEARCH(AC$1,$M92&amp;$N92&amp;$O92&amp;$P92&amp;$Q92))</f>
        <v>86</v>
      </c>
      <c r="AD92" s="252">
        <f>INDEX('poids profils xyz'!$H$15:$H$19,SEARCH(AD$1,$M92&amp;$N92&amp;$O92&amp;$P92&amp;$Q92))</f>
        <v>63</v>
      </c>
      <c r="AE92" s="26">
        <f t="shared" si="50"/>
        <v>41</v>
      </c>
      <c r="AF92" s="26">
        <f t="shared" si="51"/>
        <v>36</v>
      </c>
      <c r="AG92" s="26">
        <f t="shared" si="52"/>
        <v>25</v>
      </c>
      <c r="AH92" s="26">
        <f t="shared" si="53"/>
        <v>58</v>
      </c>
      <c r="AI92" s="26">
        <f t="shared" si="54"/>
        <v>53</v>
      </c>
      <c r="AJ92" s="26">
        <f t="shared" si="55"/>
        <v>41.5</v>
      </c>
      <c r="AK92" s="26">
        <f t="shared" si="56"/>
        <v>74.5</v>
      </c>
      <c r="AL92" s="26">
        <f t="shared" si="57"/>
        <v>69</v>
      </c>
      <c r="AM92" s="26">
        <f t="shared" si="58"/>
        <v>57.5</v>
      </c>
      <c r="AN92" s="26">
        <f t="shared" si="59"/>
        <v>46.5</v>
      </c>
    </row>
    <row r="93" spans="1:40" x14ac:dyDescent="0.2">
      <c r="A93" s="669" t="str">
        <f t="shared" si="44"/>
        <v>R GW BU</v>
      </c>
      <c r="B93" s="4" t="str">
        <f t="shared" si="34"/>
        <v>rouge, vert-blanc, noir-bleu</v>
      </c>
      <c r="C93" s="89" t="str">
        <f t="shared" si="35"/>
        <v>inspirer le monde (et vivre spontané -RG-)</v>
      </c>
      <c r="D93" s="16" t="str">
        <f t="shared" si="36"/>
        <v>être celui dont on suit les idées (et agir en toute impulsivité)</v>
      </c>
      <c r="E93" s="128" t="str">
        <f t="shared" si="37"/>
        <v>RG/u</v>
      </c>
      <c r="F93" s="29" t="str">
        <f t="shared" si="38"/>
        <v>agir en toute impulsivité</v>
      </c>
      <c r="G93" s="122" t="str">
        <f t="shared" si="39"/>
        <v>RG.w</v>
      </c>
      <c r="H93" s="123" t="str">
        <f t="shared" si="40"/>
        <v>faire de sa vie une fête</v>
      </c>
      <c r="I93" s="120" t="str">
        <f t="shared" si="41"/>
        <v>R.gw</v>
      </c>
      <c r="J93" s="4" t="str">
        <f t="shared" si="42"/>
        <v>être celui dont on suit les idées</v>
      </c>
      <c r="K93" s="90" t="str">
        <f t="shared" si="45"/>
        <v>U,B</v>
      </c>
      <c r="L93" s="92" t="str">
        <f t="shared" si="46"/>
        <v>U,B,W</v>
      </c>
      <c r="M93" s="8" t="s">
        <v>4</v>
      </c>
      <c r="N93" s="8" t="s">
        <v>5</v>
      </c>
      <c r="O93" s="8" t="s">
        <v>0</v>
      </c>
      <c r="P93" s="8" t="s">
        <v>2</v>
      </c>
      <c r="Q93" s="8" t="s">
        <v>3</v>
      </c>
      <c r="R93" s="8">
        <v>1</v>
      </c>
      <c r="S93" s="8">
        <v>2</v>
      </c>
      <c r="T93" s="8">
        <v>2</v>
      </c>
      <c r="U93" s="211">
        <v>42984</v>
      </c>
      <c r="V93" s="248">
        <f t="shared" ca="1" si="43"/>
        <v>763</v>
      </c>
      <c r="W93" s="272" t="str">
        <f t="shared" si="47"/>
        <v>R GW BU</v>
      </c>
      <c r="X93" s="272" t="str">
        <f t="shared" si="48"/>
        <v>R.gw</v>
      </c>
      <c r="Y93" s="272" t="str">
        <f t="shared" si="49"/>
        <v>RG/u</v>
      </c>
      <c r="Z93" s="11">
        <f>INDEX('poids profils xyz'!$H$15:$H$19,SEARCH(Z$1,$M93&amp;$N93&amp;$O93&amp;$P93&amp;$Q93))</f>
        <v>52</v>
      </c>
      <c r="AA93" s="11">
        <f>INDEX('poids profils xyz'!$H$15:$H$19,SEARCH(AA$1,$M93&amp;$N93&amp;$O93&amp;$P93&amp;$Q93))</f>
        <v>20</v>
      </c>
      <c r="AB93" s="11">
        <f>INDEX('poids profils xyz'!$H$15:$H$19,SEARCH(AB$1,$M93&amp;$N93&amp;$O93&amp;$P93&amp;$Q93))</f>
        <v>30</v>
      </c>
      <c r="AC93" s="11">
        <f>INDEX('poids profils xyz'!$H$15:$H$19,SEARCH(AC$1,$M93&amp;$N93&amp;$O93&amp;$P93&amp;$Q93))</f>
        <v>86</v>
      </c>
      <c r="AD93" s="252">
        <f>INDEX('poids profils xyz'!$H$15:$H$19,SEARCH(AD$1,$M93&amp;$N93&amp;$O93&amp;$P93&amp;$Q93))</f>
        <v>63</v>
      </c>
      <c r="AE93" s="26">
        <f t="shared" si="50"/>
        <v>36</v>
      </c>
      <c r="AF93" s="26">
        <f t="shared" si="51"/>
        <v>41</v>
      </c>
      <c r="AG93" s="26">
        <f t="shared" si="52"/>
        <v>25</v>
      </c>
      <c r="AH93" s="26">
        <f t="shared" si="53"/>
        <v>53</v>
      </c>
      <c r="AI93" s="26">
        <f t="shared" si="54"/>
        <v>58</v>
      </c>
      <c r="AJ93" s="26">
        <f t="shared" si="55"/>
        <v>46.5</v>
      </c>
      <c r="AK93" s="26">
        <f t="shared" si="56"/>
        <v>74.5</v>
      </c>
      <c r="AL93" s="26">
        <f t="shared" si="57"/>
        <v>69</v>
      </c>
      <c r="AM93" s="26">
        <f t="shared" si="58"/>
        <v>57.5</v>
      </c>
      <c r="AN93" s="26">
        <f t="shared" si="59"/>
        <v>41.5</v>
      </c>
    </row>
    <row r="94" spans="1:40" x14ac:dyDescent="0.2">
      <c r="A94" s="669" t="str">
        <f t="shared" si="44"/>
        <v>R GU WB</v>
      </c>
      <c r="B94" s="4" t="str">
        <f t="shared" si="34"/>
        <v>rouge, vert-bleu, blanc-noir</v>
      </c>
      <c r="C94" s="89" t="str">
        <f t="shared" si="35"/>
        <v>vivre l'aventure (et vivre dans la joie collective)</v>
      </c>
      <c r="D94" s="16" t="str">
        <f t="shared" si="36"/>
        <v>explorer l'inconnu sans souci des risques (et vivre pleinement dans le respect du monde)</v>
      </c>
      <c r="E94" s="128" t="str">
        <f t="shared" si="37"/>
        <v>RG/b</v>
      </c>
      <c r="F94" s="29" t="str">
        <f t="shared" si="38"/>
        <v>vivre pleinement dans le respect du monde</v>
      </c>
      <c r="G94" s="122" t="str">
        <f t="shared" si="39"/>
        <v>RG.u</v>
      </c>
      <c r="H94" s="123" t="str">
        <f t="shared" si="40"/>
        <v>agir sans contrainte</v>
      </c>
      <c r="I94" s="120" t="str">
        <f t="shared" si="41"/>
        <v>R.gu</v>
      </c>
      <c r="J94" s="4" t="str">
        <f t="shared" si="42"/>
        <v>explorer l'inconnu sans souci des risques</v>
      </c>
      <c r="K94" s="90" t="str">
        <f t="shared" si="45"/>
        <v>B,W</v>
      </c>
      <c r="L94" s="92" t="str">
        <f t="shared" si="46"/>
        <v>B,W,U</v>
      </c>
      <c r="M94" s="8" t="s">
        <v>4</v>
      </c>
      <c r="N94" s="8" t="s">
        <v>5</v>
      </c>
      <c r="O94" s="8" t="s">
        <v>3</v>
      </c>
      <c r="P94" s="8" t="s">
        <v>0</v>
      </c>
      <c r="Q94" s="8" t="s">
        <v>2</v>
      </c>
      <c r="R94" s="8">
        <v>1</v>
      </c>
      <c r="S94" s="8">
        <v>2</v>
      </c>
      <c r="T94" s="8">
        <v>2</v>
      </c>
      <c r="U94" s="211">
        <v>42984</v>
      </c>
      <c r="V94" s="248">
        <f t="shared" ca="1" si="43"/>
        <v>763</v>
      </c>
      <c r="W94" s="272" t="str">
        <f t="shared" si="47"/>
        <v>R GU WB</v>
      </c>
      <c r="X94" s="272" t="str">
        <f t="shared" si="48"/>
        <v>R.gu</v>
      </c>
      <c r="Y94" s="272" t="str">
        <f t="shared" si="49"/>
        <v>RG/b</v>
      </c>
      <c r="Z94" s="11">
        <f>INDEX('poids profils xyz'!$H$15:$H$19,SEARCH(Z$1,$M94&amp;$N94&amp;$O94&amp;$P94&amp;$Q94))</f>
        <v>30</v>
      </c>
      <c r="AA94" s="11">
        <f>INDEX('poids profils xyz'!$H$15:$H$19,SEARCH(AA$1,$M94&amp;$N94&amp;$O94&amp;$P94&amp;$Q94))</f>
        <v>52</v>
      </c>
      <c r="AB94" s="11">
        <f>INDEX('poids profils xyz'!$H$15:$H$19,SEARCH(AB$1,$M94&amp;$N94&amp;$O94&amp;$P94&amp;$Q94))</f>
        <v>20</v>
      </c>
      <c r="AC94" s="11">
        <f>INDEX('poids profils xyz'!$H$15:$H$19,SEARCH(AC$1,$M94&amp;$N94&amp;$O94&amp;$P94&amp;$Q94))</f>
        <v>86</v>
      </c>
      <c r="AD94" s="252">
        <f>INDEX('poids profils xyz'!$H$15:$H$19,SEARCH(AD$1,$M94&amp;$N94&amp;$O94&amp;$P94&amp;$Q94))</f>
        <v>63</v>
      </c>
      <c r="AE94" s="26">
        <f t="shared" si="50"/>
        <v>41</v>
      </c>
      <c r="AF94" s="26">
        <f t="shared" si="51"/>
        <v>25</v>
      </c>
      <c r="AG94" s="26">
        <f t="shared" si="52"/>
        <v>36</v>
      </c>
      <c r="AH94" s="26">
        <f t="shared" si="53"/>
        <v>69</v>
      </c>
      <c r="AI94" s="26">
        <f t="shared" si="54"/>
        <v>53</v>
      </c>
      <c r="AJ94" s="26">
        <f t="shared" si="55"/>
        <v>41.5</v>
      </c>
      <c r="AK94" s="26">
        <f t="shared" si="56"/>
        <v>74.5</v>
      </c>
      <c r="AL94" s="26">
        <f t="shared" si="57"/>
        <v>58</v>
      </c>
      <c r="AM94" s="26">
        <f t="shared" si="58"/>
        <v>46.5</v>
      </c>
      <c r="AN94" s="26">
        <f t="shared" si="59"/>
        <v>57.5</v>
      </c>
    </row>
    <row r="95" spans="1:40" x14ac:dyDescent="0.2">
      <c r="A95" s="669" t="str">
        <f t="shared" si="44"/>
        <v>R GU BW</v>
      </c>
      <c r="B95" s="4" t="str">
        <f t="shared" si="34"/>
        <v>rouge, vert-bleu, noir-blanc</v>
      </c>
      <c r="C95" s="89" t="str">
        <f t="shared" si="35"/>
        <v>vivre l'aventure (et vivre avec légèreté)</v>
      </c>
      <c r="D95" s="16" t="str">
        <f t="shared" si="36"/>
        <v>explorer l'inconnu sans souci des risques (et mettre sa joie au commandes)</v>
      </c>
      <c r="E95" s="128" t="str">
        <f t="shared" si="37"/>
        <v>RG/w</v>
      </c>
      <c r="F95" s="29" t="str">
        <f t="shared" si="38"/>
        <v>mettre sa joie au commandes</v>
      </c>
      <c r="G95" s="122" t="str">
        <f t="shared" si="39"/>
        <v>RG.u</v>
      </c>
      <c r="H95" s="123" t="str">
        <f t="shared" si="40"/>
        <v>agir sans contrainte</v>
      </c>
      <c r="I95" s="120" t="str">
        <f t="shared" si="41"/>
        <v>R.gu</v>
      </c>
      <c r="J95" s="4" t="str">
        <f t="shared" si="42"/>
        <v>explorer l'inconnu sans souci des risques</v>
      </c>
      <c r="K95" s="90" t="str">
        <f t="shared" si="45"/>
        <v>W,B</v>
      </c>
      <c r="L95" s="92" t="str">
        <f t="shared" si="46"/>
        <v>W,B,U</v>
      </c>
      <c r="M95" s="8" t="s">
        <v>4</v>
      </c>
      <c r="N95" s="8" t="s">
        <v>5</v>
      </c>
      <c r="O95" s="8" t="s">
        <v>3</v>
      </c>
      <c r="P95" s="8" t="s">
        <v>2</v>
      </c>
      <c r="Q95" s="8" t="s">
        <v>0</v>
      </c>
      <c r="R95" s="8">
        <v>1</v>
      </c>
      <c r="S95" s="8">
        <v>2</v>
      </c>
      <c r="T95" s="8">
        <v>2</v>
      </c>
      <c r="U95" s="211">
        <v>42984</v>
      </c>
      <c r="V95" s="248">
        <f t="shared" ca="1" si="43"/>
        <v>763</v>
      </c>
      <c r="W95" s="272" t="str">
        <f t="shared" si="47"/>
        <v>R GU BW</v>
      </c>
      <c r="X95" s="272" t="str">
        <f t="shared" si="48"/>
        <v>R.gu</v>
      </c>
      <c r="Y95" s="272" t="str">
        <f t="shared" si="49"/>
        <v>RG/w</v>
      </c>
      <c r="Z95" s="11">
        <f>INDEX('poids profils xyz'!$H$15:$H$19,SEARCH(Z$1,$M95&amp;$N95&amp;$O95&amp;$P95&amp;$Q95))</f>
        <v>20</v>
      </c>
      <c r="AA95" s="11">
        <f>INDEX('poids profils xyz'!$H$15:$H$19,SEARCH(AA$1,$M95&amp;$N95&amp;$O95&amp;$P95&amp;$Q95))</f>
        <v>52</v>
      </c>
      <c r="AB95" s="11">
        <f>INDEX('poids profils xyz'!$H$15:$H$19,SEARCH(AB$1,$M95&amp;$N95&amp;$O95&amp;$P95&amp;$Q95))</f>
        <v>30</v>
      </c>
      <c r="AC95" s="11">
        <f>INDEX('poids profils xyz'!$H$15:$H$19,SEARCH(AC$1,$M95&amp;$N95&amp;$O95&amp;$P95&amp;$Q95))</f>
        <v>86</v>
      </c>
      <c r="AD95" s="252">
        <f>INDEX('poids profils xyz'!$H$15:$H$19,SEARCH(AD$1,$M95&amp;$N95&amp;$O95&amp;$P95&amp;$Q95))</f>
        <v>63</v>
      </c>
      <c r="AE95" s="26">
        <f t="shared" si="50"/>
        <v>36</v>
      </c>
      <c r="AF95" s="26">
        <f t="shared" si="51"/>
        <v>25</v>
      </c>
      <c r="AG95" s="26">
        <f t="shared" si="52"/>
        <v>41</v>
      </c>
      <c r="AH95" s="26">
        <f t="shared" si="53"/>
        <v>69</v>
      </c>
      <c r="AI95" s="26">
        <f t="shared" si="54"/>
        <v>58</v>
      </c>
      <c r="AJ95" s="26">
        <f t="shared" si="55"/>
        <v>46.5</v>
      </c>
      <c r="AK95" s="26">
        <f t="shared" si="56"/>
        <v>74.5</v>
      </c>
      <c r="AL95" s="26">
        <f t="shared" si="57"/>
        <v>53</v>
      </c>
      <c r="AM95" s="26">
        <f t="shared" si="58"/>
        <v>41.5</v>
      </c>
      <c r="AN95" s="26">
        <f t="shared" si="59"/>
        <v>57.5</v>
      </c>
    </row>
    <row r="96" spans="1:40" x14ac:dyDescent="0.2">
      <c r="A96" s="669" t="str">
        <f t="shared" si="44"/>
        <v>R GB WU</v>
      </c>
      <c r="B96" s="4" t="str">
        <f t="shared" si="34"/>
        <v>rouge, vert-noir, blanc-bleu</v>
      </c>
      <c r="C96" s="89" t="str">
        <f t="shared" si="35"/>
        <v>agir à sa guise -R- (et vivre spontané -RG-)</v>
      </c>
      <c r="D96" s="16" t="str">
        <f t="shared" si="36"/>
        <v>vivre à son seul rythme (et agir en toute impulsivité)</v>
      </c>
      <c r="E96" s="128" t="str">
        <f t="shared" si="37"/>
        <v>RG/u</v>
      </c>
      <c r="F96" s="29" t="str">
        <f t="shared" si="38"/>
        <v>agir en toute impulsivité</v>
      </c>
      <c r="G96" s="122" t="str">
        <f t="shared" si="39"/>
        <v>RG.b</v>
      </c>
      <c r="H96" s="123" t="str">
        <f t="shared" si="40"/>
        <v>vivre ses envies</v>
      </c>
      <c r="I96" s="120" t="str">
        <f t="shared" si="41"/>
        <v>R.bg</v>
      </c>
      <c r="J96" s="4" t="str">
        <f t="shared" si="42"/>
        <v>vivre à son seul rythme</v>
      </c>
      <c r="K96" s="90" t="str">
        <f t="shared" si="45"/>
        <v>U,W</v>
      </c>
      <c r="L96" s="92" t="str">
        <f t="shared" si="46"/>
        <v>U,W,B</v>
      </c>
      <c r="M96" s="8" t="s">
        <v>4</v>
      </c>
      <c r="N96" s="8" t="s">
        <v>5</v>
      </c>
      <c r="O96" s="8" t="s">
        <v>2</v>
      </c>
      <c r="P96" s="8" t="s">
        <v>0</v>
      </c>
      <c r="Q96" s="8" t="s">
        <v>3</v>
      </c>
      <c r="R96" s="8">
        <v>1</v>
      </c>
      <c r="S96" s="8">
        <v>2</v>
      </c>
      <c r="T96" s="8">
        <v>2</v>
      </c>
      <c r="U96" s="211">
        <v>42984</v>
      </c>
      <c r="V96" s="248">
        <f t="shared" ca="1" si="43"/>
        <v>763</v>
      </c>
      <c r="W96" s="272" t="str">
        <f t="shared" si="47"/>
        <v>R GB WU</v>
      </c>
      <c r="X96" s="272" t="str">
        <f t="shared" si="48"/>
        <v>R.bg</v>
      </c>
      <c r="Y96" s="272" t="str">
        <f t="shared" si="49"/>
        <v>RG/u</v>
      </c>
      <c r="Z96" s="11">
        <f>INDEX('poids profils xyz'!$H$15:$H$19,SEARCH(Z$1,$M96&amp;$N96&amp;$O96&amp;$P96&amp;$Q96))</f>
        <v>30</v>
      </c>
      <c r="AA96" s="11">
        <f>INDEX('poids profils xyz'!$H$15:$H$19,SEARCH(AA$1,$M96&amp;$N96&amp;$O96&amp;$P96&amp;$Q96))</f>
        <v>20</v>
      </c>
      <c r="AB96" s="11">
        <f>INDEX('poids profils xyz'!$H$15:$H$19,SEARCH(AB$1,$M96&amp;$N96&amp;$O96&amp;$P96&amp;$Q96))</f>
        <v>52</v>
      </c>
      <c r="AC96" s="11">
        <f>INDEX('poids profils xyz'!$H$15:$H$19,SEARCH(AC$1,$M96&amp;$N96&amp;$O96&amp;$P96&amp;$Q96))</f>
        <v>86</v>
      </c>
      <c r="AD96" s="252">
        <f>INDEX('poids profils xyz'!$H$15:$H$19,SEARCH(AD$1,$M96&amp;$N96&amp;$O96&amp;$P96&amp;$Q96))</f>
        <v>63</v>
      </c>
      <c r="AE96" s="26">
        <f t="shared" si="50"/>
        <v>25</v>
      </c>
      <c r="AF96" s="26">
        <f t="shared" si="51"/>
        <v>41</v>
      </c>
      <c r="AG96" s="26">
        <f t="shared" si="52"/>
        <v>36</v>
      </c>
      <c r="AH96" s="26">
        <f t="shared" si="53"/>
        <v>53</v>
      </c>
      <c r="AI96" s="26">
        <f t="shared" si="54"/>
        <v>69</v>
      </c>
      <c r="AJ96" s="26">
        <f t="shared" si="55"/>
        <v>57.5</v>
      </c>
      <c r="AK96" s="26">
        <f t="shared" si="56"/>
        <v>74.5</v>
      </c>
      <c r="AL96" s="26">
        <f t="shared" si="57"/>
        <v>58</v>
      </c>
      <c r="AM96" s="26">
        <f t="shared" si="58"/>
        <v>46.5</v>
      </c>
      <c r="AN96" s="26">
        <f t="shared" si="59"/>
        <v>41.5</v>
      </c>
    </row>
    <row r="97" spans="1:40" s="145" customFormat="1" x14ac:dyDescent="0.2">
      <c r="A97" s="670" t="str">
        <f t="shared" si="44"/>
        <v>R GB UW</v>
      </c>
      <c r="B97" s="12" t="str">
        <f t="shared" si="34"/>
        <v>rouge, vert-noir, bleu-blanc</v>
      </c>
      <c r="C97" s="80" t="str">
        <f t="shared" si="35"/>
        <v>agir à sa guise -R- (et vivre avec légèreté)</v>
      </c>
      <c r="D97" s="22" t="str">
        <f t="shared" si="36"/>
        <v>vivre à son seul rythme (et mettre sa joie au commandes)</v>
      </c>
      <c r="E97" s="129" t="str">
        <f t="shared" si="37"/>
        <v>RG/w</v>
      </c>
      <c r="F97" s="30" t="str">
        <f t="shared" si="38"/>
        <v>mettre sa joie au commandes</v>
      </c>
      <c r="G97" s="124" t="str">
        <f t="shared" si="39"/>
        <v>RG.b</v>
      </c>
      <c r="H97" s="125" t="str">
        <f t="shared" si="40"/>
        <v>vivre ses envies</v>
      </c>
      <c r="I97" s="121" t="str">
        <f t="shared" si="41"/>
        <v>R.bg</v>
      </c>
      <c r="J97" s="12" t="str">
        <f t="shared" si="42"/>
        <v>vivre à son seul rythme</v>
      </c>
      <c r="K97" s="91" t="str">
        <f t="shared" si="45"/>
        <v>W,U</v>
      </c>
      <c r="L97" s="93" t="str">
        <f t="shared" si="46"/>
        <v>W,U,B</v>
      </c>
      <c r="M97" s="17" t="s">
        <v>4</v>
      </c>
      <c r="N97" s="17" t="s">
        <v>5</v>
      </c>
      <c r="O97" s="17" t="s">
        <v>2</v>
      </c>
      <c r="P97" s="17" t="s">
        <v>3</v>
      </c>
      <c r="Q97" s="17" t="s">
        <v>0</v>
      </c>
      <c r="R97" s="17">
        <v>1</v>
      </c>
      <c r="S97" s="17">
        <v>2</v>
      </c>
      <c r="T97" s="17">
        <v>2</v>
      </c>
      <c r="U97" s="212">
        <v>42984</v>
      </c>
      <c r="V97" s="249">
        <f t="shared" ca="1" si="43"/>
        <v>763</v>
      </c>
      <c r="W97" s="273" t="str">
        <f t="shared" si="47"/>
        <v>R GB UW</v>
      </c>
      <c r="X97" s="273" t="str">
        <f t="shared" si="48"/>
        <v>R.bg</v>
      </c>
      <c r="Y97" s="273" t="str">
        <f t="shared" si="49"/>
        <v>RG/w</v>
      </c>
      <c r="Z97" s="253">
        <f>INDEX('poids profils xyz'!$H$15:$H$19,SEARCH(Z$1,$M97&amp;$N97&amp;$O97&amp;$P97&amp;$Q97))</f>
        <v>20</v>
      </c>
      <c r="AA97" s="253">
        <f>INDEX('poids profils xyz'!$H$15:$H$19,SEARCH(AA$1,$M97&amp;$N97&amp;$O97&amp;$P97&amp;$Q97))</f>
        <v>30</v>
      </c>
      <c r="AB97" s="253">
        <f>INDEX('poids profils xyz'!$H$15:$H$19,SEARCH(AB$1,$M97&amp;$N97&amp;$O97&amp;$P97&amp;$Q97))</f>
        <v>52</v>
      </c>
      <c r="AC97" s="253">
        <f>INDEX('poids profils xyz'!$H$15:$H$19,SEARCH(AC$1,$M97&amp;$N97&amp;$O97&amp;$P97&amp;$Q97))</f>
        <v>86</v>
      </c>
      <c r="AD97" s="254">
        <f>INDEX('poids profils xyz'!$H$15:$H$19,SEARCH(AD$1,$M97&amp;$N97&amp;$O97&amp;$P97&amp;$Q97))</f>
        <v>63</v>
      </c>
      <c r="AE97" s="263">
        <f t="shared" si="50"/>
        <v>25</v>
      </c>
      <c r="AF97" s="263">
        <f t="shared" si="51"/>
        <v>36</v>
      </c>
      <c r="AG97" s="263">
        <f t="shared" si="52"/>
        <v>41</v>
      </c>
      <c r="AH97" s="263">
        <f t="shared" si="53"/>
        <v>58</v>
      </c>
      <c r="AI97" s="263">
        <f t="shared" si="54"/>
        <v>69</v>
      </c>
      <c r="AJ97" s="263">
        <f t="shared" si="55"/>
        <v>57.5</v>
      </c>
      <c r="AK97" s="263">
        <f t="shared" si="56"/>
        <v>74.5</v>
      </c>
      <c r="AL97" s="263">
        <f t="shared" si="57"/>
        <v>53</v>
      </c>
      <c r="AM97" s="263">
        <f t="shared" si="58"/>
        <v>41.5</v>
      </c>
      <c r="AN97" s="263">
        <f t="shared" si="59"/>
        <v>46.5</v>
      </c>
    </row>
    <row r="98" spans="1:40" x14ac:dyDescent="0.2">
      <c r="A98" s="671" t="str">
        <f t="shared" si="44"/>
        <v>G WU BR</v>
      </c>
      <c r="B98" s="4" t="str">
        <f t="shared" ref="B98:B121" si="60">VLOOKUP(M98,_Lib1,2,FALSE) &amp; ", " &amp;VLOOKUP(N98,_Lib1,2,FALSE) &amp; "-" &amp; VLOOKUP(O98,_Lib1,2,FALSE)&amp; ", " &amp; VLOOKUP(P98,_Lib1,2,FALSE) &amp; "-" &amp; VLOOKUP(Q98,_Lib1,2,FALSE)</f>
        <v>vert, blanc-bleu, noir-rouge</v>
      </c>
      <c r="C98" s="89" t="str">
        <f t="shared" ref="C98:C121" si="61">VLOOKUP(X98,LibProfils,4,FALSE)&amp;" (et "&amp;VLOOKUP(Y98,LibProfils,4,FALSE)&amp;")"</f>
        <v>vivre en douceur (et vivre en accord)</v>
      </c>
      <c r="D98" s="16" t="str">
        <f t="shared" ref="D98:D121" si="62">VLOOKUP(X98,LibProfils,5,FALSE)&amp;" (et "&amp;VLOOKUP(Y98,LibProfils,5,FALSE)&amp;")"</f>
        <v>apprécier son accord avec la société (et être sain et probe)</v>
      </c>
      <c r="E98" s="128" t="str">
        <f t="shared" ref="E98:E121" si="63">usrCode(M98&amp;N98&amp;"/"&amp;Q98)</f>
        <v>GW/r</v>
      </c>
      <c r="F98" s="29" t="str">
        <f t="shared" ref="F98:F121" si="64">VLOOKUP(E98,LibProfils,5,FALSE)</f>
        <v>être sain et probe</v>
      </c>
      <c r="G98" s="122" t="str">
        <f t="shared" ref="G98:G121" si="65">usrCode(M98&amp;N98)&amp;"."&amp;LOWER(O98)</f>
        <v>GW.u</v>
      </c>
      <c r="H98" s="123" t="str">
        <f t="shared" ref="H98:H121" si="66">VLOOKUP(G98,LibProfils,5,FALSE)</f>
        <v>parfaire l'harmonie</v>
      </c>
      <c r="I98" s="120" t="str">
        <f t="shared" ref="I98:I121" si="67">M98&amp;"."&amp;LOWER(usrCode(N98&amp;O98))</f>
        <v>G.wu</v>
      </c>
      <c r="J98" s="4" t="str">
        <f t="shared" si="42"/>
        <v>apprécier son accord avec la société</v>
      </c>
      <c r="K98" s="90" t="str">
        <f t="shared" si="45"/>
        <v>R,B</v>
      </c>
      <c r="L98" s="92" t="str">
        <f t="shared" si="46"/>
        <v>R,B,U</v>
      </c>
      <c r="M98" s="8" t="s">
        <v>5</v>
      </c>
      <c r="N98" s="8" t="s">
        <v>0</v>
      </c>
      <c r="O98" s="8" t="s">
        <v>3</v>
      </c>
      <c r="P98" s="8" t="s">
        <v>2</v>
      </c>
      <c r="Q98" s="8" t="s">
        <v>4</v>
      </c>
      <c r="R98" s="8">
        <v>1</v>
      </c>
      <c r="S98" s="8">
        <v>2</v>
      </c>
      <c r="T98" s="8">
        <v>2</v>
      </c>
      <c r="U98" s="211">
        <v>42984</v>
      </c>
      <c r="V98" s="248">
        <f t="shared" ca="1" si="43"/>
        <v>763</v>
      </c>
      <c r="W98" s="272" t="str">
        <f t="shared" si="47"/>
        <v>G WU BR</v>
      </c>
      <c r="X98" s="272" t="str">
        <f t="shared" si="48"/>
        <v>G.wu</v>
      </c>
      <c r="Y98" s="272" t="str">
        <f t="shared" si="49"/>
        <v>GW/r</v>
      </c>
      <c r="Z98" s="11">
        <f>INDEX('poids profils xyz'!$H$15:$H$19,SEARCH(Z$1,$M98&amp;$N98&amp;$O98&amp;$P98&amp;$Q98))</f>
        <v>63</v>
      </c>
      <c r="AA98" s="11">
        <f>INDEX('poids profils xyz'!$H$15:$H$19,SEARCH(AA$1,$M98&amp;$N98&amp;$O98&amp;$P98&amp;$Q98))</f>
        <v>52</v>
      </c>
      <c r="AB98" s="11">
        <f>INDEX('poids profils xyz'!$H$15:$H$19,SEARCH(AB$1,$M98&amp;$N98&amp;$O98&amp;$P98&amp;$Q98))</f>
        <v>30</v>
      </c>
      <c r="AC98" s="11">
        <f>INDEX('poids profils xyz'!$H$15:$H$19,SEARCH(AC$1,$M98&amp;$N98&amp;$O98&amp;$P98&amp;$Q98))</f>
        <v>20</v>
      </c>
      <c r="AD98" s="252">
        <f>INDEX('poids profils xyz'!$H$15:$H$19,SEARCH(AD$1,$M98&amp;$N98&amp;$O98&amp;$P98&amp;$Q98))</f>
        <v>86</v>
      </c>
      <c r="AE98" s="26">
        <f t="shared" si="50"/>
        <v>57.5</v>
      </c>
      <c r="AF98" s="26">
        <f t="shared" si="51"/>
        <v>46.5</v>
      </c>
      <c r="AG98" s="26">
        <f t="shared" si="52"/>
        <v>41</v>
      </c>
      <c r="AH98" s="26">
        <f t="shared" si="53"/>
        <v>36</v>
      </c>
      <c r="AI98" s="26">
        <f t="shared" si="54"/>
        <v>25</v>
      </c>
      <c r="AJ98" s="26">
        <f t="shared" si="55"/>
        <v>58</v>
      </c>
      <c r="AK98" s="26">
        <f t="shared" si="56"/>
        <v>53</v>
      </c>
      <c r="AL98" s="26">
        <f t="shared" si="57"/>
        <v>41.5</v>
      </c>
      <c r="AM98" s="26">
        <f t="shared" si="58"/>
        <v>74.5</v>
      </c>
      <c r="AN98" s="26">
        <f t="shared" si="59"/>
        <v>69</v>
      </c>
    </row>
    <row r="99" spans="1:40" x14ac:dyDescent="0.2">
      <c r="A99" s="671" t="str">
        <f t="shared" ref="A99:A121" si="68">W99</f>
        <v>G WU RB</v>
      </c>
      <c r="B99" s="4" t="str">
        <f t="shared" si="60"/>
        <v>vert, blanc-bleu, rouge-noir</v>
      </c>
      <c r="C99" s="89" t="str">
        <f t="shared" si="61"/>
        <v>vivre en douceur (et vivre en harmonie -GW-)</v>
      </c>
      <c r="D99" s="16" t="str">
        <f t="shared" si="62"/>
        <v>apprécier son accord avec la société (et vivre dans la coopération et le partage)</v>
      </c>
      <c r="E99" s="128" t="str">
        <f t="shared" si="63"/>
        <v>GW/b</v>
      </c>
      <c r="F99" s="29" t="str">
        <f t="shared" si="64"/>
        <v>vivre dans la coopération et le partage</v>
      </c>
      <c r="G99" s="122" t="str">
        <f t="shared" si="65"/>
        <v>GW.u</v>
      </c>
      <c r="H99" s="123" t="str">
        <f t="shared" si="66"/>
        <v>parfaire l'harmonie</v>
      </c>
      <c r="I99" s="120" t="str">
        <f t="shared" si="67"/>
        <v>G.wu</v>
      </c>
      <c r="J99" s="4" t="str">
        <f t="shared" si="42"/>
        <v>apprécier son accord avec la société</v>
      </c>
      <c r="K99" s="90" t="str">
        <f t="shared" si="45"/>
        <v>B,R</v>
      </c>
      <c r="L99" s="92" t="str">
        <f t="shared" si="46"/>
        <v>B,R,U</v>
      </c>
      <c r="M99" s="8" t="s">
        <v>5</v>
      </c>
      <c r="N99" s="8" t="s">
        <v>0</v>
      </c>
      <c r="O99" s="8" t="s">
        <v>3</v>
      </c>
      <c r="P99" s="8" t="s">
        <v>4</v>
      </c>
      <c r="Q99" s="8" t="s">
        <v>2</v>
      </c>
      <c r="R99" s="8">
        <v>1</v>
      </c>
      <c r="S99" s="8">
        <v>2</v>
      </c>
      <c r="T99" s="8">
        <v>2</v>
      </c>
      <c r="U99" s="211">
        <v>42984</v>
      </c>
      <c r="V99" s="248">
        <f t="shared" ca="1" si="43"/>
        <v>763</v>
      </c>
      <c r="W99" s="272" t="str">
        <f t="shared" si="47"/>
        <v>G WU RB</v>
      </c>
      <c r="X99" s="272" t="str">
        <f t="shared" si="48"/>
        <v>G.wu</v>
      </c>
      <c r="Y99" s="272" t="str">
        <f t="shared" si="49"/>
        <v>GW/b</v>
      </c>
      <c r="Z99" s="11">
        <f>INDEX('poids profils xyz'!$H$15:$H$19,SEARCH(Z$1,$M99&amp;$N99&amp;$O99&amp;$P99&amp;$Q99))</f>
        <v>63</v>
      </c>
      <c r="AA99" s="11">
        <f>INDEX('poids profils xyz'!$H$15:$H$19,SEARCH(AA$1,$M99&amp;$N99&amp;$O99&amp;$P99&amp;$Q99))</f>
        <v>52</v>
      </c>
      <c r="AB99" s="11">
        <f>INDEX('poids profils xyz'!$H$15:$H$19,SEARCH(AB$1,$M99&amp;$N99&amp;$O99&amp;$P99&amp;$Q99))</f>
        <v>20</v>
      </c>
      <c r="AC99" s="11">
        <f>INDEX('poids profils xyz'!$H$15:$H$19,SEARCH(AC$1,$M99&amp;$N99&amp;$O99&amp;$P99&amp;$Q99))</f>
        <v>30</v>
      </c>
      <c r="AD99" s="252">
        <f>INDEX('poids profils xyz'!$H$15:$H$19,SEARCH(AD$1,$M99&amp;$N99&amp;$O99&amp;$P99&amp;$Q99))</f>
        <v>86</v>
      </c>
      <c r="AE99" s="26">
        <f t="shared" si="50"/>
        <v>57.5</v>
      </c>
      <c r="AF99" s="26">
        <f t="shared" si="51"/>
        <v>41.5</v>
      </c>
      <c r="AG99" s="26">
        <f t="shared" si="52"/>
        <v>36</v>
      </c>
      <c r="AH99" s="26">
        <f t="shared" si="53"/>
        <v>41</v>
      </c>
      <c r="AI99" s="26">
        <f t="shared" si="54"/>
        <v>25</v>
      </c>
      <c r="AJ99" s="26">
        <f t="shared" si="55"/>
        <v>53</v>
      </c>
      <c r="AK99" s="26">
        <f t="shared" si="56"/>
        <v>58</v>
      </c>
      <c r="AL99" s="26">
        <f t="shared" si="57"/>
        <v>46.5</v>
      </c>
      <c r="AM99" s="26">
        <f t="shared" si="58"/>
        <v>74.5</v>
      </c>
      <c r="AN99" s="26">
        <f t="shared" si="59"/>
        <v>69</v>
      </c>
    </row>
    <row r="100" spans="1:40" x14ac:dyDescent="0.2">
      <c r="A100" s="671" t="str">
        <f t="shared" si="68"/>
        <v>G WB UR</v>
      </c>
      <c r="B100" s="4" t="str">
        <f t="shared" si="60"/>
        <v>vert, blanc-noir, bleu-rouge</v>
      </c>
      <c r="C100" s="89" t="str">
        <f t="shared" si="61"/>
        <v>être entouré (et vivre en accord)</v>
      </c>
      <c r="D100" s="16" t="str">
        <f t="shared" si="62"/>
        <v>être bien dans son groupe (et être sain et probe)</v>
      </c>
      <c r="E100" s="128" t="str">
        <f t="shared" si="63"/>
        <v>GW/r</v>
      </c>
      <c r="F100" s="29" t="str">
        <f t="shared" si="64"/>
        <v>être sain et probe</v>
      </c>
      <c r="G100" s="122" t="str">
        <f t="shared" si="65"/>
        <v>GW.b</v>
      </c>
      <c r="H100" s="123" t="str">
        <f t="shared" si="66"/>
        <v>être accueilli</v>
      </c>
      <c r="I100" s="120" t="str">
        <f t="shared" si="67"/>
        <v>G.wb</v>
      </c>
      <c r="J100" s="4" t="str">
        <f t="shared" si="42"/>
        <v>être bien dans son groupe</v>
      </c>
      <c r="K100" s="90" t="str">
        <f t="shared" si="45"/>
        <v>R,U</v>
      </c>
      <c r="L100" s="92" t="str">
        <f t="shared" si="46"/>
        <v>R,U,B</v>
      </c>
      <c r="M100" s="8" t="s">
        <v>5</v>
      </c>
      <c r="N100" s="8" t="s">
        <v>0</v>
      </c>
      <c r="O100" s="8" t="s">
        <v>2</v>
      </c>
      <c r="P100" s="8" t="s">
        <v>3</v>
      </c>
      <c r="Q100" s="8" t="s">
        <v>4</v>
      </c>
      <c r="R100" s="8">
        <v>1</v>
      </c>
      <c r="S100" s="8">
        <v>2</v>
      </c>
      <c r="T100" s="8">
        <v>2</v>
      </c>
      <c r="U100" s="211">
        <v>42984</v>
      </c>
      <c r="V100" s="248">
        <f t="shared" ca="1" si="43"/>
        <v>763</v>
      </c>
      <c r="W100" s="272" t="str">
        <f t="shared" si="47"/>
        <v>G WB UR</v>
      </c>
      <c r="X100" s="272" t="str">
        <f t="shared" si="48"/>
        <v>G.wb</v>
      </c>
      <c r="Y100" s="272" t="str">
        <f t="shared" si="49"/>
        <v>GW/r</v>
      </c>
      <c r="Z100" s="11">
        <f>INDEX('poids profils xyz'!$H$15:$H$19,SEARCH(Z$1,$M100&amp;$N100&amp;$O100&amp;$P100&amp;$Q100))</f>
        <v>63</v>
      </c>
      <c r="AA100" s="11">
        <f>INDEX('poids profils xyz'!$H$15:$H$19,SEARCH(AA$1,$M100&amp;$N100&amp;$O100&amp;$P100&amp;$Q100))</f>
        <v>30</v>
      </c>
      <c r="AB100" s="11">
        <f>INDEX('poids profils xyz'!$H$15:$H$19,SEARCH(AB$1,$M100&amp;$N100&amp;$O100&amp;$P100&amp;$Q100))</f>
        <v>52</v>
      </c>
      <c r="AC100" s="11">
        <f>INDEX('poids profils xyz'!$H$15:$H$19,SEARCH(AC$1,$M100&amp;$N100&amp;$O100&amp;$P100&amp;$Q100))</f>
        <v>20</v>
      </c>
      <c r="AD100" s="252">
        <f>INDEX('poids profils xyz'!$H$15:$H$19,SEARCH(AD$1,$M100&amp;$N100&amp;$O100&amp;$P100&amp;$Q100))</f>
        <v>86</v>
      </c>
      <c r="AE100" s="26">
        <f t="shared" si="50"/>
        <v>46.5</v>
      </c>
      <c r="AF100" s="26">
        <f t="shared" si="51"/>
        <v>57.5</v>
      </c>
      <c r="AG100" s="26">
        <f t="shared" si="52"/>
        <v>41</v>
      </c>
      <c r="AH100" s="26">
        <f t="shared" si="53"/>
        <v>25</v>
      </c>
      <c r="AI100" s="26">
        <f t="shared" si="54"/>
        <v>36</v>
      </c>
      <c r="AJ100" s="26">
        <f t="shared" si="55"/>
        <v>69</v>
      </c>
      <c r="AK100" s="26">
        <f t="shared" si="56"/>
        <v>53</v>
      </c>
      <c r="AL100" s="26">
        <f t="shared" si="57"/>
        <v>41.5</v>
      </c>
      <c r="AM100" s="26">
        <f t="shared" si="58"/>
        <v>74.5</v>
      </c>
      <c r="AN100" s="26">
        <f t="shared" si="59"/>
        <v>58</v>
      </c>
    </row>
    <row r="101" spans="1:40" x14ac:dyDescent="0.2">
      <c r="A101" s="671" t="str">
        <f t="shared" si="68"/>
        <v>G WB RU</v>
      </c>
      <c r="B101" s="4" t="str">
        <f t="shared" si="60"/>
        <v>vert, blanc-noir, rouge-bleu</v>
      </c>
      <c r="C101" s="89" t="str">
        <f t="shared" si="61"/>
        <v>être entouré (et se fondre dans sa tribu)</v>
      </c>
      <c r="D101" s="16" t="str">
        <f t="shared" si="62"/>
        <v>être bien dans son groupe (et s'identifier à son groupe)</v>
      </c>
      <c r="E101" s="128" t="str">
        <f t="shared" si="63"/>
        <v>GW/u</v>
      </c>
      <c r="F101" s="29" t="str">
        <f t="shared" si="64"/>
        <v>s'identifier à son groupe</v>
      </c>
      <c r="G101" s="122" t="str">
        <f t="shared" si="65"/>
        <v>GW.b</v>
      </c>
      <c r="H101" s="123" t="str">
        <f t="shared" si="66"/>
        <v>être accueilli</v>
      </c>
      <c r="I101" s="120" t="str">
        <f t="shared" si="67"/>
        <v>G.wb</v>
      </c>
      <c r="J101" s="4" t="str">
        <f t="shared" si="42"/>
        <v>être bien dans son groupe</v>
      </c>
      <c r="K101" s="90" t="str">
        <f t="shared" si="45"/>
        <v>U,R</v>
      </c>
      <c r="L101" s="92" t="str">
        <f t="shared" si="46"/>
        <v>U,R,B</v>
      </c>
      <c r="M101" s="8" t="s">
        <v>5</v>
      </c>
      <c r="N101" s="8" t="s">
        <v>0</v>
      </c>
      <c r="O101" s="8" t="s">
        <v>2</v>
      </c>
      <c r="P101" s="8" t="s">
        <v>4</v>
      </c>
      <c r="Q101" s="8" t="s">
        <v>3</v>
      </c>
      <c r="R101" s="8">
        <v>1</v>
      </c>
      <c r="S101" s="8">
        <v>2</v>
      </c>
      <c r="T101" s="8">
        <v>2</v>
      </c>
      <c r="U101" s="211">
        <v>42984</v>
      </c>
      <c r="V101" s="248">
        <f t="shared" ca="1" si="43"/>
        <v>763</v>
      </c>
      <c r="W101" s="272" t="str">
        <f t="shared" si="47"/>
        <v>G WB RU</v>
      </c>
      <c r="X101" s="272" t="str">
        <f t="shared" si="48"/>
        <v>G.wb</v>
      </c>
      <c r="Y101" s="272" t="str">
        <f t="shared" si="49"/>
        <v>GW/u</v>
      </c>
      <c r="Z101" s="11">
        <f>INDEX('poids profils xyz'!$H$15:$H$19,SEARCH(Z$1,$M101&amp;$N101&amp;$O101&amp;$P101&amp;$Q101))</f>
        <v>63</v>
      </c>
      <c r="AA101" s="11">
        <f>INDEX('poids profils xyz'!$H$15:$H$19,SEARCH(AA$1,$M101&amp;$N101&amp;$O101&amp;$P101&amp;$Q101))</f>
        <v>20</v>
      </c>
      <c r="AB101" s="11">
        <f>INDEX('poids profils xyz'!$H$15:$H$19,SEARCH(AB$1,$M101&amp;$N101&amp;$O101&amp;$P101&amp;$Q101))</f>
        <v>52</v>
      </c>
      <c r="AC101" s="11">
        <f>INDEX('poids profils xyz'!$H$15:$H$19,SEARCH(AC$1,$M101&amp;$N101&amp;$O101&amp;$P101&amp;$Q101))</f>
        <v>30</v>
      </c>
      <c r="AD101" s="252">
        <f>INDEX('poids profils xyz'!$H$15:$H$19,SEARCH(AD$1,$M101&amp;$N101&amp;$O101&amp;$P101&amp;$Q101))</f>
        <v>86</v>
      </c>
      <c r="AE101" s="26">
        <f t="shared" si="50"/>
        <v>41.5</v>
      </c>
      <c r="AF101" s="26">
        <f t="shared" si="51"/>
        <v>57.5</v>
      </c>
      <c r="AG101" s="26">
        <f t="shared" si="52"/>
        <v>36</v>
      </c>
      <c r="AH101" s="26">
        <f t="shared" si="53"/>
        <v>25</v>
      </c>
      <c r="AI101" s="26">
        <f t="shared" si="54"/>
        <v>41</v>
      </c>
      <c r="AJ101" s="26">
        <f t="shared" si="55"/>
        <v>69</v>
      </c>
      <c r="AK101" s="26">
        <f t="shared" si="56"/>
        <v>58</v>
      </c>
      <c r="AL101" s="26">
        <f t="shared" si="57"/>
        <v>46.5</v>
      </c>
      <c r="AM101" s="26">
        <f t="shared" si="58"/>
        <v>74.5</v>
      </c>
      <c r="AN101" s="26">
        <f t="shared" si="59"/>
        <v>53</v>
      </c>
    </row>
    <row r="102" spans="1:40" x14ac:dyDescent="0.2">
      <c r="A102" s="671" t="str">
        <f t="shared" si="68"/>
        <v>G WR UB</v>
      </c>
      <c r="B102" s="4" t="str">
        <f t="shared" si="60"/>
        <v>vert, blanc-rouge, bleu-noir</v>
      </c>
      <c r="C102" s="89" t="str">
        <f t="shared" si="61"/>
        <v>être heureux -G- (et vivre en harmonie -GW-)</v>
      </c>
      <c r="D102" s="16" t="str">
        <f t="shared" si="62"/>
        <v>apprécier sa vie telle qu'elle est (et vivre dans la coopération et le partage)</v>
      </c>
      <c r="E102" s="128" t="str">
        <f t="shared" si="63"/>
        <v>GW/b</v>
      </c>
      <c r="F102" s="29" t="str">
        <f t="shared" si="64"/>
        <v>vivre dans la coopération et le partage</v>
      </c>
      <c r="G102" s="122" t="str">
        <f t="shared" si="65"/>
        <v>GW.r</v>
      </c>
      <c r="H102" s="123" t="str">
        <f t="shared" si="66"/>
        <v>adopter les comportements prescrits</v>
      </c>
      <c r="I102" s="120" t="str">
        <f t="shared" si="67"/>
        <v>G.rw</v>
      </c>
      <c r="J102" s="4" t="str">
        <f t="shared" si="42"/>
        <v>apprécier sa vie telle qu'elle est</v>
      </c>
      <c r="K102" s="90" t="str">
        <f t="shared" si="45"/>
        <v>B,U</v>
      </c>
      <c r="L102" s="92" t="str">
        <f t="shared" si="46"/>
        <v>B,U,R</v>
      </c>
      <c r="M102" s="8" t="s">
        <v>5</v>
      </c>
      <c r="N102" s="8" t="s">
        <v>0</v>
      </c>
      <c r="O102" s="8" t="s">
        <v>4</v>
      </c>
      <c r="P102" s="8" t="s">
        <v>3</v>
      </c>
      <c r="Q102" s="8" t="s">
        <v>2</v>
      </c>
      <c r="R102" s="8">
        <v>1</v>
      </c>
      <c r="S102" s="8">
        <v>2</v>
      </c>
      <c r="T102" s="8">
        <v>2</v>
      </c>
      <c r="U102" s="211">
        <v>42984</v>
      </c>
      <c r="V102" s="248">
        <f t="shared" ca="1" si="43"/>
        <v>763</v>
      </c>
      <c r="W102" s="272" t="str">
        <f t="shared" si="47"/>
        <v>G WR UB</v>
      </c>
      <c r="X102" s="272" t="str">
        <f t="shared" si="48"/>
        <v>G.rw</v>
      </c>
      <c r="Y102" s="272" t="str">
        <f t="shared" si="49"/>
        <v>GW/b</v>
      </c>
      <c r="Z102" s="11">
        <f>INDEX('poids profils xyz'!$H$15:$H$19,SEARCH(Z$1,$M102&amp;$N102&amp;$O102&amp;$P102&amp;$Q102))</f>
        <v>63</v>
      </c>
      <c r="AA102" s="11">
        <f>INDEX('poids profils xyz'!$H$15:$H$19,SEARCH(AA$1,$M102&amp;$N102&amp;$O102&amp;$P102&amp;$Q102))</f>
        <v>30</v>
      </c>
      <c r="AB102" s="11">
        <f>INDEX('poids profils xyz'!$H$15:$H$19,SEARCH(AB$1,$M102&amp;$N102&amp;$O102&amp;$P102&amp;$Q102))</f>
        <v>20</v>
      </c>
      <c r="AC102" s="11">
        <f>INDEX('poids profils xyz'!$H$15:$H$19,SEARCH(AC$1,$M102&amp;$N102&amp;$O102&amp;$P102&amp;$Q102))</f>
        <v>52</v>
      </c>
      <c r="AD102" s="252">
        <f>INDEX('poids profils xyz'!$H$15:$H$19,SEARCH(AD$1,$M102&amp;$N102&amp;$O102&amp;$P102&amp;$Q102))</f>
        <v>86</v>
      </c>
      <c r="AE102" s="26">
        <f t="shared" si="50"/>
        <v>46.5</v>
      </c>
      <c r="AF102" s="26">
        <f t="shared" si="51"/>
        <v>41.5</v>
      </c>
      <c r="AG102" s="26">
        <f t="shared" si="52"/>
        <v>25</v>
      </c>
      <c r="AH102" s="26">
        <f t="shared" si="53"/>
        <v>41</v>
      </c>
      <c r="AI102" s="26">
        <f t="shared" si="54"/>
        <v>36</v>
      </c>
      <c r="AJ102" s="26">
        <f t="shared" si="55"/>
        <v>53</v>
      </c>
      <c r="AK102" s="26">
        <f t="shared" si="56"/>
        <v>69</v>
      </c>
      <c r="AL102" s="26">
        <f t="shared" si="57"/>
        <v>57.5</v>
      </c>
      <c r="AM102" s="26">
        <f t="shared" si="58"/>
        <v>74.5</v>
      </c>
      <c r="AN102" s="26">
        <f t="shared" si="59"/>
        <v>58</v>
      </c>
    </row>
    <row r="103" spans="1:40" s="145" customFormat="1" x14ac:dyDescent="0.2">
      <c r="A103" s="672" t="str">
        <f t="shared" si="68"/>
        <v>G WR BU</v>
      </c>
      <c r="B103" s="12" t="str">
        <f t="shared" si="60"/>
        <v>vert, blanc-rouge, noir-bleu</v>
      </c>
      <c r="C103" s="80" t="str">
        <f t="shared" si="61"/>
        <v>être heureux -G- (et se fondre dans sa tribu)</v>
      </c>
      <c r="D103" s="22" t="str">
        <f t="shared" si="62"/>
        <v>apprécier sa vie telle qu'elle est (et s'identifier à son groupe)</v>
      </c>
      <c r="E103" s="129" t="str">
        <f t="shared" si="63"/>
        <v>GW/u</v>
      </c>
      <c r="F103" s="30" t="str">
        <f t="shared" si="64"/>
        <v>s'identifier à son groupe</v>
      </c>
      <c r="G103" s="124" t="str">
        <f t="shared" si="65"/>
        <v>GW.r</v>
      </c>
      <c r="H103" s="125" t="str">
        <f t="shared" si="66"/>
        <v>adopter les comportements prescrits</v>
      </c>
      <c r="I103" s="121" t="str">
        <f t="shared" si="67"/>
        <v>G.rw</v>
      </c>
      <c r="J103" s="12" t="str">
        <f t="shared" si="42"/>
        <v>apprécier sa vie telle qu'elle est</v>
      </c>
      <c r="K103" s="91" t="str">
        <f t="shared" si="45"/>
        <v>U,B</v>
      </c>
      <c r="L103" s="93" t="str">
        <f t="shared" si="46"/>
        <v>U,B,R</v>
      </c>
      <c r="M103" s="17" t="s">
        <v>5</v>
      </c>
      <c r="N103" s="17" t="s">
        <v>0</v>
      </c>
      <c r="O103" s="17" t="s">
        <v>4</v>
      </c>
      <c r="P103" s="17" t="s">
        <v>2</v>
      </c>
      <c r="Q103" s="17" t="s">
        <v>3</v>
      </c>
      <c r="R103" s="17">
        <v>1</v>
      </c>
      <c r="S103" s="17">
        <v>2</v>
      </c>
      <c r="T103" s="17">
        <v>2</v>
      </c>
      <c r="U103" s="212">
        <v>42984</v>
      </c>
      <c r="V103" s="249">
        <f t="shared" ca="1" si="43"/>
        <v>763</v>
      </c>
      <c r="W103" s="273" t="str">
        <f t="shared" si="47"/>
        <v>G WR BU</v>
      </c>
      <c r="X103" s="273" t="str">
        <f t="shared" si="48"/>
        <v>G.rw</v>
      </c>
      <c r="Y103" s="273" t="str">
        <f t="shared" si="49"/>
        <v>GW/u</v>
      </c>
      <c r="Z103" s="253">
        <f>INDEX('poids profils xyz'!$H$15:$H$19,SEARCH(Z$1,$M103&amp;$N103&amp;$O103&amp;$P103&amp;$Q103))</f>
        <v>63</v>
      </c>
      <c r="AA103" s="253">
        <f>INDEX('poids profils xyz'!$H$15:$H$19,SEARCH(AA$1,$M103&amp;$N103&amp;$O103&amp;$P103&amp;$Q103))</f>
        <v>20</v>
      </c>
      <c r="AB103" s="253">
        <f>INDEX('poids profils xyz'!$H$15:$H$19,SEARCH(AB$1,$M103&amp;$N103&amp;$O103&amp;$P103&amp;$Q103))</f>
        <v>30</v>
      </c>
      <c r="AC103" s="253">
        <f>INDEX('poids profils xyz'!$H$15:$H$19,SEARCH(AC$1,$M103&amp;$N103&amp;$O103&amp;$P103&amp;$Q103))</f>
        <v>52</v>
      </c>
      <c r="AD103" s="254">
        <f>INDEX('poids profils xyz'!$H$15:$H$19,SEARCH(AD$1,$M103&amp;$N103&amp;$O103&amp;$P103&amp;$Q103))</f>
        <v>86</v>
      </c>
      <c r="AE103" s="263">
        <f t="shared" si="50"/>
        <v>41.5</v>
      </c>
      <c r="AF103" s="263">
        <f t="shared" si="51"/>
        <v>46.5</v>
      </c>
      <c r="AG103" s="263">
        <f t="shared" si="52"/>
        <v>25</v>
      </c>
      <c r="AH103" s="263">
        <f t="shared" si="53"/>
        <v>36</v>
      </c>
      <c r="AI103" s="263">
        <f t="shared" si="54"/>
        <v>41</v>
      </c>
      <c r="AJ103" s="263">
        <f t="shared" si="55"/>
        <v>58</v>
      </c>
      <c r="AK103" s="263">
        <f t="shared" si="56"/>
        <v>69</v>
      </c>
      <c r="AL103" s="263">
        <f t="shared" si="57"/>
        <v>57.5</v>
      </c>
      <c r="AM103" s="263">
        <f t="shared" si="58"/>
        <v>74.5</v>
      </c>
      <c r="AN103" s="263">
        <f t="shared" si="59"/>
        <v>53</v>
      </c>
    </row>
    <row r="104" spans="1:40" x14ac:dyDescent="0.2">
      <c r="A104" s="671" t="str">
        <f t="shared" si="68"/>
        <v>G UW BR</v>
      </c>
      <c r="B104" s="4" t="str">
        <f t="shared" si="60"/>
        <v>vert, bleu-blanc, noir-rouge</v>
      </c>
      <c r="C104" s="89" t="str">
        <f t="shared" si="61"/>
        <v>vivre en douceur (et vivre dans la raison)</v>
      </c>
      <c r="D104" s="16" t="str">
        <f t="shared" si="62"/>
        <v>apprécier son accord avec la société (et suivre une démarche d'adaptation)</v>
      </c>
      <c r="E104" s="128" t="str">
        <f t="shared" si="63"/>
        <v>GU/r</v>
      </c>
      <c r="F104" s="29" t="str">
        <f t="shared" si="64"/>
        <v>suivre une démarche d'adaptation</v>
      </c>
      <c r="G104" s="122" t="str">
        <f t="shared" si="65"/>
        <v>GU.w</v>
      </c>
      <c r="H104" s="123" t="str">
        <f t="shared" si="66"/>
        <v>écarter facilement toute difficulté</v>
      </c>
      <c r="I104" s="120" t="str">
        <f t="shared" si="67"/>
        <v>G.wu</v>
      </c>
      <c r="J104" s="4" t="str">
        <f t="shared" si="42"/>
        <v>apprécier son accord avec la société</v>
      </c>
      <c r="K104" s="90" t="str">
        <f t="shared" si="45"/>
        <v>R,B</v>
      </c>
      <c r="L104" s="92" t="str">
        <f t="shared" si="46"/>
        <v>R,B,W</v>
      </c>
      <c r="M104" s="8" t="s">
        <v>5</v>
      </c>
      <c r="N104" s="8" t="s">
        <v>3</v>
      </c>
      <c r="O104" s="8" t="s">
        <v>0</v>
      </c>
      <c r="P104" s="8" t="s">
        <v>2</v>
      </c>
      <c r="Q104" s="8" t="s">
        <v>4</v>
      </c>
      <c r="R104" s="8">
        <v>1</v>
      </c>
      <c r="S104" s="8">
        <v>2</v>
      </c>
      <c r="T104" s="8">
        <v>2</v>
      </c>
      <c r="U104" s="211">
        <v>42984</v>
      </c>
      <c r="V104" s="248">
        <f t="shared" ca="1" si="43"/>
        <v>763</v>
      </c>
      <c r="W104" s="272" t="str">
        <f t="shared" si="47"/>
        <v>G UW BR</v>
      </c>
      <c r="X104" s="272" t="str">
        <f t="shared" si="48"/>
        <v>G.wu</v>
      </c>
      <c r="Y104" s="272" t="str">
        <f t="shared" si="49"/>
        <v>GU/r</v>
      </c>
      <c r="Z104" s="11">
        <f>INDEX('poids profils xyz'!$H$15:$H$19,SEARCH(Z$1,$M104&amp;$N104&amp;$O104&amp;$P104&amp;$Q104))</f>
        <v>52</v>
      </c>
      <c r="AA104" s="11">
        <f>INDEX('poids profils xyz'!$H$15:$H$19,SEARCH(AA$1,$M104&amp;$N104&amp;$O104&amp;$P104&amp;$Q104))</f>
        <v>63</v>
      </c>
      <c r="AB104" s="11">
        <f>INDEX('poids profils xyz'!$H$15:$H$19,SEARCH(AB$1,$M104&amp;$N104&amp;$O104&amp;$P104&amp;$Q104))</f>
        <v>30</v>
      </c>
      <c r="AC104" s="11">
        <f>INDEX('poids profils xyz'!$H$15:$H$19,SEARCH(AC$1,$M104&amp;$N104&amp;$O104&amp;$P104&amp;$Q104))</f>
        <v>20</v>
      </c>
      <c r="AD104" s="252">
        <f>INDEX('poids profils xyz'!$H$15:$H$19,SEARCH(AD$1,$M104&amp;$N104&amp;$O104&amp;$P104&amp;$Q104))</f>
        <v>86</v>
      </c>
      <c r="AE104" s="26">
        <f t="shared" si="50"/>
        <v>57.5</v>
      </c>
      <c r="AF104" s="26">
        <f t="shared" si="51"/>
        <v>41</v>
      </c>
      <c r="AG104" s="26">
        <f t="shared" si="52"/>
        <v>46.5</v>
      </c>
      <c r="AH104" s="26">
        <f t="shared" si="53"/>
        <v>41.5</v>
      </c>
      <c r="AI104" s="26">
        <f t="shared" si="54"/>
        <v>25</v>
      </c>
      <c r="AJ104" s="26">
        <f t="shared" si="55"/>
        <v>58</v>
      </c>
      <c r="AK104" s="26">
        <f t="shared" si="56"/>
        <v>53</v>
      </c>
      <c r="AL104" s="26">
        <f t="shared" si="57"/>
        <v>36</v>
      </c>
      <c r="AM104" s="26">
        <f t="shared" si="58"/>
        <v>69</v>
      </c>
      <c r="AN104" s="26">
        <f t="shared" si="59"/>
        <v>74.5</v>
      </c>
    </row>
    <row r="105" spans="1:40" x14ac:dyDescent="0.2">
      <c r="A105" s="671" t="str">
        <f t="shared" si="68"/>
        <v>G UW RB</v>
      </c>
      <c r="B105" s="4" t="str">
        <f t="shared" si="60"/>
        <v>vert, bleu-blanc, rouge-noir</v>
      </c>
      <c r="C105" s="89" t="str">
        <f t="shared" si="61"/>
        <v>vivre en douceur (et vivre en souplesse)</v>
      </c>
      <c r="D105" s="16" t="str">
        <f t="shared" si="62"/>
        <v>apprécier son accord avec la société (et s'adapter spontanément)</v>
      </c>
      <c r="E105" s="128" t="str">
        <f t="shared" si="63"/>
        <v>GU/b</v>
      </c>
      <c r="F105" s="29" t="str">
        <f t="shared" si="64"/>
        <v>s'adapter spontanément</v>
      </c>
      <c r="G105" s="122" t="str">
        <f t="shared" si="65"/>
        <v>GU.w</v>
      </c>
      <c r="H105" s="123" t="str">
        <f t="shared" si="66"/>
        <v>écarter facilement toute difficulté</v>
      </c>
      <c r="I105" s="120" t="str">
        <f t="shared" si="67"/>
        <v>G.wu</v>
      </c>
      <c r="J105" s="4" t="str">
        <f t="shared" si="42"/>
        <v>apprécier son accord avec la société</v>
      </c>
      <c r="K105" s="90" t="str">
        <f t="shared" si="45"/>
        <v>B,R</v>
      </c>
      <c r="L105" s="92" t="str">
        <f t="shared" si="46"/>
        <v>B,R,W</v>
      </c>
      <c r="M105" s="8" t="s">
        <v>5</v>
      </c>
      <c r="N105" s="8" t="s">
        <v>3</v>
      </c>
      <c r="O105" s="8" t="s">
        <v>0</v>
      </c>
      <c r="P105" s="8" t="s">
        <v>4</v>
      </c>
      <c r="Q105" s="8" t="s">
        <v>2</v>
      </c>
      <c r="R105" s="8">
        <v>1</v>
      </c>
      <c r="S105" s="8">
        <v>2</v>
      </c>
      <c r="T105" s="8">
        <v>2</v>
      </c>
      <c r="U105" s="211">
        <v>42984</v>
      </c>
      <c r="V105" s="248">
        <f t="shared" ca="1" si="43"/>
        <v>763</v>
      </c>
      <c r="W105" s="272" t="str">
        <f t="shared" si="47"/>
        <v>G UW RB</v>
      </c>
      <c r="X105" s="272" t="str">
        <f t="shared" si="48"/>
        <v>G.wu</v>
      </c>
      <c r="Y105" s="272" t="str">
        <f t="shared" si="49"/>
        <v>GU/b</v>
      </c>
      <c r="Z105" s="11">
        <f>INDEX('poids profils xyz'!$H$15:$H$19,SEARCH(Z$1,$M105&amp;$N105&amp;$O105&amp;$P105&amp;$Q105))</f>
        <v>52</v>
      </c>
      <c r="AA105" s="11">
        <f>INDEX('poids profils xyz'!$H$15:$H$19,SEARCH(AA$1,$M105&amp;$N105&amp;$O105&amp;$P105&amp;$Q105))</f>
        <v>63</v>
      </c>
      <c r="AB105" s="11">
        <f>INDEX('poids profils xyz'!$H$15:$H$19,SEARCH(AB$1,$M105&amp;$N105&amp;$O105&amp;$P105&amp;$Q105))</f>
        <v>20</v>
      </c>
      <c r="AC105" s="11">
        <f>INDEX('poids profils xyz'!$H$15:$H$19,SEARCH(AC$1,$M105&amp;$N105&amp;$O105&amp;$P105&amp;$Q105))</f>
        <v>30</v>
      </c>
      <c r="AD105" s="252">
        <f>INDEX('poids profils xyz'!$H$15:$H$19,SEARCH(AD$1,$M105&amp;$N105&amp;$O105&amp;$P105&amp;$Q105))</f>
        <v>86</v>
      </c>
      <c r="AE105" s="26">
        <f t="shared" si="50"/>
        <v>57.5</v>
      </c>
      <c r="AF105" s="26">
        <f t="shared" si="51"/>
        <v>36</v>
      </c>
      <c r="AG105" s="26">
        <f t="shared" si="52"/>
        <v>41.5</v>
      </c>
      <c r="AH105" s="26">
        <f t="shared" si="53"/>
        <v>46.5</v>
      </c>
      <c r="AI105" s="26">
        <f t="shared" si="54"/>
        <v>25</v>
      </c>
      <c r="AJ105" s="26">
        <f t="shared" si="55"/>
        <v>53</v>
      </c>
      <c r="AK105" s="26">
        <f t="shared" si="56"/>
        <v>58</v>
      </c>
      <c r="AL105" s="26">
        <f t="shared" si="57"/>
        <v>41</v>
      </c>
      <c r="AM105" s="26">
        <f t="shared" si="58"/>
        <v>69</v>
      </c>
      <c r="AN105" s="26">
        <f t="shared" si="59"/>
        <v>74.5</v>
      </c>
    </row>
    <row r="106" spans="1:40" x14ac:dyDescent="0.2">
      <c r="A106" s="671" t="str">
        <f t="shared" si="68"/>
        <v>G UB WR</v>
      </c>
      <c r="B106" s="4" t="str">
        <f t="shared" si="60"/>
        <v>vert, bleu-noir, blanc-rouge</v>
      </c>
      <c r="C106" s="89" t="str">
        <f t="shared" si="61"/>
        <v>soigner son bien-être (et vivre dans la raison)</v>
      </c>
      <c r="D106" s="16" t="str">
        <f t="shared" si="62"/>
        <v>peaufiner ses conditions de vie (et suivre une démarche d'adaptation)</v>
      </c>
      <c r="E106" s="128" t="str">
        <f t="shared" si="63"/>
        <v>GU/r</v>
      </c>
      <c r="F106" s="29" t="str">
        <f t="shared" si="64"/>
        <v>suivre une démarche d'adaptation</v>
      </c>
      <c r="G106" s="122" t="str">
        <f t="shared" si="65"/>
        <v>GU.b</v>
      </c>
      <c r="H106" s="123" t="str">
        <f t="shared" si="66"/>
        <v>être le roi de l'adaptation</v>
      </c>
      <c r="I106" s="120" t="str">
        <f t="shared" si="67"/>
        <v>G.ub</v>
      </c>
      <c r="J106" s="4" t="str">
        <f t="shared" si="42"/>
        <v>peaufiner ses conditions de vie</v>
      </c>
      <c r="K106" s="90" t="str">
        <f t="shared" si="45"/>
        <v>R,W</v>
      </c>
      <c r="L106" s="92" t="str">
        <f t="shared" si="46"/>
        <v>R,W,B</v>
      </c>
      <c r="M106" s="8" t="s">
        <v>5</v>
      </c>
      <c r="N106" s="8" t="s">
        <v>3</v>
      </c>
      <c r="O106" s="8" t="s">
        <v>2</v>
      </c>
      <c r="P106" s="8" t="s">
        <v>0</v>
      </c>
      <c r="Q106" s="8" t="s">
        <v>4</v>
      </c>
      <c r="R106" s="8">
        <v>1</v>
      </c>
      <c r="S106" s="8">
        <v>2</v>
      </c>
      <c r="T106" s="8">
        <v>2</v>
      </c>
      <c r="U106" s="211">
        <v>42984</v>
      </c>
      <c r="V106" s="248">
        <f t="shared" ca="1" si="43"/>
        <v>763</v>
      </c>
      <c r="W106" s="272" t="str">
        <f t="shared" si="47"/>
        <v>G UB WR</v>
      </c>
      <c r="X106" s="272" t="str">
        <f t="shared" si="48"/>
        <v>G.ub</v>
      </c>
      <c r="Y106" s="272" t="str">
        <f t="shared" si="49"/>
        <v>GU/r</v>
      </c>
      <c r="Z106" s="11">
        <f>INDEX('poids profils xyz'!$H$15:$H$19,SEARCH(Z$1,$M106&amp;$N106&amp;$O106&amp;$P106&amp;$Q106))</f>
        <v>30</v>
      </c>
      <c r="AA106" s="11">
        <f>INDEX('poids profils xyz'!$H$15:$H$19,SEARCH(AA$1,$M106&amp;$N106&amp;$O106&amp;$P106&amp;$Q106))</f>
        <v>63</v>
      </c>
      <c r="AB106" s="11">
        <f>INDEX('poids profils xyz'!$H$15:$H$19,SEARCH(AB$1,$M106&amp;$N106&amp;$O106&amp;$P106&amp;$Q106))</f>
        <v>52</v>
      </c>
      <c r="AC106" s="11">
        <f>INDEX('poids profils xyz'!$H$15:$H$19,SEARCH(AC$1,$M106&amp;$N106&amp;$O106&amp;$P106&amp;$Q106))</f>
        <v>20</v>
      </c>
      <c r="AD106" s="252">
        <f>INDEX('poids profils xyz'!$H$15:$H$19,SEARCH(AD$1,$M106&amp;$N106&amp;$O106&amp;$P106&amp;$Q106))</f>
        <v>86</v>
      </c>
      <c r="AE106" s="26">
        <f t="shared" si="50"/>
        <v>46.5</v>
      </c>
      <c r="AF106" s="26">
        <f t="shared" si="51"/>
        <v>41</v>
      </c>
      <c r="AG106" s="26">
        <f t="shared" si="52"/>
        <v>57.5</v>
      </c>
      <c r="AH106" s="26">
        <f t="shared" si="53"/>
        <v>41.5</v>
      </c>
      <c r="AI106" s="26">
        <f t="shared" si="54"/>
        <v>36</v>
      </c>
      <c r="AJ106" s="26">
        <f t="shared" si="55"/>
        <v>69</v>
      </c>
      <c r="AK106" s="26">
        <f t="shared" si="56"/>
        <v>53</v>
      </c>
      <c r="AL106" s="26">
        <f t="shared" si="57"/>
        <v>25</v>
      </c>
      <c r="AM106" s="26">
        <f t="shared" si="58"/>
        <v>58</v>
      </c>
      <c r="AN106" s="26">
        <f t="shared" si="59"/>
        <v>74.5</v>
      </c>
    </row>
    <row r="107" spans="1:40" x14ac:dyDescent="0.2">
      <c r="A107" s="671" t="str">
        <f t="shared" si="68"/>
        <v>G UB RW</v>
      </c>
      <c r="B107" s="4" t="str">
        <f t="shared" si="60"/>
        <v>vert, bleu-noir, rouge-blanc</v>
      </c>
      <c r="C107" s="89" t="str">
        <f t="shared" si="61"/>
        <v>soigner son bien-être (et être ingénieux)</v>
      </c>
      <c r="D107" s="16" t="str">
        <f t="shared" si="62"/>
        <v>peaufiner ses conditions de vie (et s'adapter avec créativité)</v>
      </c>
      <c r="E107" s="128" t="str">
        <f t="shared" si="63"/>
        <v>GU/w</v>
      </c>
      <c r="F107" s="29" t="str">
        <f t="shared" si="64"/>
        <v>s'adapter avec créativité</v>
      </c>
      <c r="G107" s="122" t="str">
        <f t="shared" si="65"/>
        <v>GU.b</v>
      </c>
      <c r="H107" s="123" t="str">
        <f t="shared" si="66"/>
        <v>être le roi de l'adaptation</v>
      </c>
      <c r="I107" s="120" t="str">
        <f t="shared" si="67"/>
        <v>G.ub</v>
      </c>
      <c r="J107" s="4" t="str">
        <f t="shared" si="42"/>
        <v>peaufiner ses conditions de vie</v>
      </c>
      <c r="K107" s="90" t="str">
        <f t="shared" si="45"/>
        <v>W,R</v>
      </c>
      <c r="L107" s="92" t="str">
        <f t="shared" si="46"/>
        <v>W,R,B</v>
      </c>
      <c r="M107" s="8" t="s">
        <v>5</v>
      </c>
      <c r="N107" s="8" t="s">
        <v>3</v>
      </c>
      <c r="O107" s="8" t="s">
        <v>2</v>
      </c>
      <c r="P107" s="8" t="s">
        <v>4</v>
      </c>
      <c r="Q107" s="8" t="s">
        <v>0</v>
      </c>
      <c r="R107" s="8">
        <v>1</v>
      </c>
      <c r="S107" s="8">
        <v>2</v>
      </c>
      <c r="T107" s="8">
        <v>2</v>
      </c>
      <c r="U107" s="211">
        <v>42984</v>
      </c>
      <c r="V107" s="248">
        <f t="shared" ca="1" si="43"/>
        <v>763</v>
      </c>
      <c r="W107" s="272" t="str">
        <f t="shared" si="47"/>
        <v>G UB RW</v>
      </c>
      <c r="X107" s="272" t="str">
        <f t="shared" si="48"/>
        <v>G.ub</v>
      </c>
      <c r="Y107" s="272" t="str">
        <f t="shared" si="49"/>
        <v>GU/w</v>
      </c>
      <c r="Z107" s="11">
        <f>INDEX('poids profils xyz'!$H$15:$H$19,SEARCH(Z$1,$M107&amp;$N107&amp;$O107&amp;$P107&amp;$Q107))</f>
        <v>20</v>
      </c>
      <c r="AA107" s="11">
        <f>INDEX('poids profils xyz'!$H$15:$H$19,SEARCH(AA$1,$M107&amp;$N107&amp;$O107&amp;$P107&amp;$Q107))</f>
        <v>63</v>
      </c>
      <c r="AB107" s="11">
        <f>INDEX('poids profils xyz'!$H$15:$H$19,SEARCH(AB$1,$M107&amp;$N107&amp;$O107&amp;$P107&amp;$Q107))</f>
        <v>52</v>
      </c>
      <c r="AC107" s="11">
        <f>INDEX('poids profils xyz'!$H$15:$H$19,SEARCH(AC$1,$M107&amp;$N107&amp;$O107&amp;$P107&amp;$Q107))</f>
        <v>30</v>
      </c>
      <c r="AD107" s="252">
        <f>INDEX('poids profils xyz'!$H$15:$H$19,SEARCH(AD$1,$M107&amp;$N107&amp;$O107&amp;$P107&amp;$Q107))</f>
        <v>86</v>
      </c>
      <c r="AE107" s="26">
        <f t="shared" si="50"/>
        <v>41.5</v>
      </c>
      <c r="AF107" s="26">
        <f t="shared" si="51"/>
        <v>36</v>
      </c>
      <c r="AG107" s="26">
        <f t="shared" si="52"/>
        <v>57.5</v>
      </c>
      <c r="AH107" s="26">
        <f t="shared" si="53"/>
        <v>46.5</v>
      </c>
      <c r="AI107" s="26">
        <f t="shared" si="54"/>
        <v>41</v>
      </c>
      <c r="AJ107" s="26">
        <f t="shared" si="55"/>
        <v>69</v>
      </c>
      <c r="AK107" s="26">
        <f t="shared" si="56"/>
        <v>58</v>
      </c>
      <c r="AL107" s="26">
        <f t="shared" si="57"/>
        <v>25</v>
      </c>
      <c r="AM107" s="26">
        <f t="shared" si="58"/>
        <v>53</v>
      </c>
      <c r="AN107" s="26">
        <f t="shared" si="59"/>
        <v>74.5</v>
      </c>
    </row>
    <row r="108" spans="1:40" x14ac:dyDescent="0.2">
      <c r="A108" s="671" t="str">
        <f t="shared" si="68"/>
        <v>G UR WB</v>
      </c>
      <c r="B108" s="4" t="str">
        <f t="shared" si="60"/>
        <v>vert, bleu-rouge, blanc-noir</v>
      </c>
      <c r="C108" s="89" t="str">
        <f t="shared" si="61"/>
        <v>s'émerveiller (et vivre en souplesse)</v>
      </c>
      <c r="D108" s="16" t="str">
        <f t="shared" si="62"/>
        <v>profiter de la beauté du monde (et s'adapter spontanément)</v>
      </c>
      <c r="E108" s="128" t="str">
        <f t="shared" si="63"/>
        <v>GU/b</v>
      </c>
      <c r="F108" s="29" t="str">
        <f t="shared" si="64"/>
        <v>s'adapter spontanément</v>
      </c>
      <c r="G108" s="122" t="str">
        <f t="shared" si="65"/>
        <v>GU.r</v>
      </c>
      <c r="H108" s="123" t="str">
        <f t="shared" si="66"/>
        <v>être agile en toute circonstance</v>
      </c>
      <c r="I108" s="120" t="str">
        <f t="shared" si="67"/>
        <v>G.ur</v>
      </c>
      <c r="J108" s="4" t="str">
        <f t="shared" si="42"/>
        <v>profiter de la beauté du monde</v>
      </c>
      <c r="K108" s="90" t="str">
        <f t="shared" si="45"/>
        <v>B,W</v>
      </c>
      <c r="L108" s="92" t="str">
        <f t="shared" si="46"/>
        <v>B,W,R</v>
      </c>
      <c r="M108" s="8" t="s">
        <v>5</v>
      </c>
      <c r="N108" s="8" t="s">
        <v>3</v>
      </c>
      <c r="O108" s="8" t="s">
        <v>4</v>
      </c>
      <c r="P108" s="8" t="s">
        <v>0</v>
      </c>
      <c r="Q108" s="8" t="s">
        <v>2</v>
      </c>
      <c r="R108" s="8">
        <v>1</v>
      </c>
      <c r="S108" s="8">
        <v>2</v>
      </c>
      <c r="T108" s="8">
        <v>2</v>
      </c>
      <c r="U108" s="211">
        <v>42984</v>
      </c>
      <c r="V108" s="248">
        <f t="shared" ca="1" si="43"/>
        <v>763</v>
      </c>
      <c r="W108" s="272" t="str">
        <f t="shared" si="47"/>
        <v>G UR WB</v>
      </c>
      <c r="X108" s="272" t="str">
        <f t="shared" si="48"/>
        <v>G.ur</v>
      </c>
      <c r="Y108" s="272" t="str">
        <f t="shared" si="49"/>
        <v>GU/b</v>
      </c>
      <c r="Z108" s="11">
        <f>INDEX('poids profils xyz'!$H$15:$H$19,SEARCH(Z$1,$M108&amp;$N108&amp;$O108&amp;$P108&amp;$Q108))</f>
        <v>30</v>
      </c>
      <c r="AA108" s="11">
        <f>INDEX('poids profils xyz'!$H$15:$H$19,SEARCH(AA$1,$M108&amp;$N108&amp;$O108&amp;$P108&amp;$Q108))</f>
        <v>63</v>
      </c>
      <c r="AB108" s="11">
        <f>INDEX('poids profils xyz'!$H$15:$H$19,SEARCH(AB$1,$M108&amp;$N108&amp;$O108&amp;$P108&amp;$Q108))</f>
        <v>20</v>
      </c>
      <c r="AC108" s="11">
        <f>INDEX('poids profils xyz'!$H$15:$H$19,SEARCH(AC$1,$M108&amp;$N108&amp;$O108&amp;$P108&amp;$Q108))</f>
        <v>52</v>
      </c>
      <c r="AD108" s="252">
        <f>INDEX('poids profils xyz'!$H$15:$H$19,SEARCH(AD$1,$M108&amp;$N108&amp;$O108&amp;$P108&amp;$Q108))</f>
        <v>86</v>
      </c>
      <c r="AE108" s="26">
        <f t="shared" si="50"/>
        <v>46.5</v>
      </c>
      <c r="AF108" s="26">
        <f t="shared" si="51"/>
        <v>25</v>
      </c>
      <c r="AG108" s="26">
        <f t="shared" si="52"/>
        <v>41.5</v>
      </c>
      <c r="AH108" s="26">
        <f t="shared" si="53"/>
        <v>57.5</v>
      </c>
      <c r="AI108" s="26">
        <f t="shared" si="54"/>
        <v>36</v>
      </c>
      <c r="AJ108" s="26">
        <f t="shared" si="55"/>
        <v>53</v>
      </c>
      <c r="AK108" s="26">
        <f t="shared" si="56"/>
        <v>69</v>
      </c>
      <c r="AL108" s="26">
        <f t="shared" si="57"/>
        <v>41</v>
      </c>
      <c r="AM108" s="26">
        <f t="shared" si="58"/>
        <v>58</v>
      </c>
      <c r="AN108" s="26">
        <f t="shared" si="59"/>
        <v>74.5</v>
      </c>
    </row>
    <row r="109" spans="1:40" s="145" customFormat="1" x14ac:dyDescent="0.2">
      <c r="A109" s="672" t="str">
        <f t="shared" si="68"/>
        <v>G UR BW</v>
      </c>
      <c r="B109" s="12" t="str">
        <f t="shared" si="60"/>
        <v>vert, bleu-rouge, noir-blanc</v>
      </c>
      <c r="C109" s="80" t="str">
        <f t="shared" si="61"/>
        <v>s'émerveiller (et être ingénieux)</v>
      </c>
      <c r="D109" s="22" t="str">
        <f t="shared" si="62"/>
        <v>profiter de la beauté du monde (et s'adapter avec créativité)</v>
      </c>
      <c r="E109" s="129" t="str">
        <f t="shared" si="63"/>
        <v>GU/w</v>
      </c>
      <c r="F109" s="30" t="str">
        <f t="shared" si="64"/>
        <v>s'adapter avec créativité</v>
      </c>
      <c r="G109" s="124" t="str">
        <f t="shared" si="65"/>
        <v>GU.r</v>
      </c>
      <c r="H109" s="125" t="str">
        <f t="shared" si="66"/>
        <v>être agile en toute circonstance</v>
      </c>
      <c r="I109" s="121" t="str">
        <f t="shared" si="67"/>
        <v>G.ur</v>
      </c>
      <c r="J109" s="12" t="str">
        <f t="shared" si="42"/>
        <v>profiter de la beauté du monde</v>
      </c>
      <c r="K109" s="91" t="str">
        <f t="shared" si="45"/>
        <v>W,B</v>
      </c>
      <c r="L109" s="93" t="str">
        <f t="shared" si="46"/>
        <v>W,B,R</v>
      </c>
      <c r="M109" s="17" t="s">
        <v>5</v>
      </c>
      <c r="N109" s="17" t="s">
        <v>3</v>
      </c>
      <c r="O109" s="17" t="s">
        <v>4</v>
      </c>
      <c r="P109" s="17" t="s">
        <v>2</v>
      </c>
      <c r="Q109" s="17" t="s">
        <v>0</v>
      </c>
      <c r="R109" s="17">
        <v>1</v>
      </c>
      <c r="S109" s="17">
        <v>2</v>
      </c>
      <c r="T109" s="17">
        <v>2</v>
      </c>
      <c r="U109" s="212">
        <v>42984</v>
      </c>
      <c r="V109" s="249">
        <f t="shared" ca="1" si="43"/>
        <v>763</v>
      </c>
      <c r="W109" s="273" t="str">
        <f t="shared" si="47"/>
        <v>G UR BW</v>
      </c>
      <c r="X109" s="273" t="str">
        <f t="shared" si="48"/>
        <v>G.ur</v>
      </c>
      <c r="Y109" s="273" t="str">
        <f t="shared" si="49"/>
        <v>GU/w</v>
      </c>
      <c r="Z109" s="253">
        <f>INDEX('poids profils xyz'!$H$15:$H$19,SEARCH(Z$1,$M109&amp;$N109&amp;$O109&amp;$P109&amp;$Q109))</f>
        <v>20</v>
      </c>
      <c r="AA109" s="253">
        <f>INDEX('poids profils xyz'!$H$15:$H$19,SEARCH(AA$1,$M109&amp;$N109&amp;$O109&amp;$P109&amp;$Q109))</f>
        <v>63</v>
      </c>
      <c r="AB109" s="253">
        <f>INDEX('poids profils xyz'!$H$15:$H$19,SEARCH(AB$1,$M109&amp;$N109&amp;$O109&amp;$P109&amp;$Q109))</f>
        <v>30</v>
      </c>
      <c r="AC109" s="253">
        <f>INDEX('poids profils xyz'!$H$15:$H$19,SEARCH(AC$1,$M109&amp;$N109&amp;$O109&amp;$P109&amp;$Q109))</f>
        <v>52</v>
      </c>
      <c r="AD109" s="254">
        <f>INDEX('poids profils xyz'!$H$15:$H$19,SEARCH(AD$1,$M109&amp;$N109&amp;$O109&amp;$P109&amp;$Q109))</f>
        <v>86</v>
      </c>
      <c r="AE109" s="263">
        <f t="shared" si="50"/>
        <v>41.5</v>
      </c>
      <c r="AF109" s="263">
        <f t="shared" si="51"/>
        <v>25</v>
      </c>
      <c r="AG109" s="263">
        <f t="shared" si="52"/>
        <v>46.5</v>
      </c>
      <c r="AH109" s="263">
        <f t="shared" si="53"/>
        <v>57.5</v>
      </c>
      <c r="AI109" s="263">
        <f t="shared" si="54"/>
        <v>41</v>
      </c>
      <c r="AJ109" s="263">
        <f t="shared" si="55"/>
        <v>58</v>
      </c>
      <c r="AK109" s="263">
        <f t="shared" si="56"/>
        <v>69</v>
      </c>
      <c r="AL109" s="263">
        <f t="shared" si="57"/>
        <v>36</v>
      </c>
      <c r="AM109" s="263">
        <f t="shared" si="58"/>
        <v>53</v>
      </c>
      <c r="AN109" s="263">
        <f t="shared" si="59"/>
        <v>74.5</v>
      </c>
    </row>
    <row r="110" spans="1:40" x14ac:dyDescent="0.2">
      <c r="A110" s="671" t="str">
        <f t="shared" si="68"/>
        <v>G BW UR</v>
      </c>
      <c r="B110" s="4" t="str">
        <f t="shared" si="60"/>
        <v>vert, noir-blanc, bleu-rouge</v>
      </c>
      <c r="C110" s="89" t="str">
        <f t="shared" si="61"/>
        <v>être entouré (et construire une vie parfaite)</v>
      </c>
      <c r="D110" s="16" t="str">
        <f t="shared" si="62"/>
        <v>être bien dans son groupe (et organiser une vie de satisfaction)</v>
      </c>
      <c r="E110" s="128" t="str">
        <f t="shared" si="63"/>
        <v>BG/r</v>
      </c>
      <c r="F110" s="29" t="str">
        <f t="shared" si="64"/>
        <v>organiser une vie de satisfaction</v>
      </c>
      <c r="G110" s="122" t="str">
        <f t="shared" si="65"/>
        <v>BG.w</v>
      </c>
      <c r="H110" s="123" t="str">
        <f t="shared" si="66"/>
        <v>être au centre de son réseau</v>
      </c>
      <c r="I110" s="120" t="str">
        <f t="shared" si="67"/>
        <v>G.wb</v>
      </c>
      <c r="J110" s="4" t="str">
        <f t="shared" si="42"/>
        <v>être bien dans son groupe</v>
      </c>
      <c r="K110" s="90" t="str">
        <f t="shared" si="45"/>
        <v>R,U</v>
      </c>
      <c r="L110" s="92" t="str">
        <f t="shared" si="46"/>
        <v>R,U,W</v>
      </c>
      <c r="M110" s="8" t="s">
        <v>5</v>
      </c>
      <c r="N110" s="8" t="s">
        <v>2</v>
      </c>
      <c r="O110" s="8" t="s">
        <v>0</v>
      </c>
      <c r="P110" s="8" t="s">
        <v>3</v>
      </c>
      <c r="Q110" s="8" t="s">
        <v>4</v>
      </c>
      <c r="R110" s="8">
        <v>1</v>
      </c>
      <c r="S110" s="8">
        <v>2</v>
      </c>
      <c r="T110" s="8">
        <v>2</v>
      </c>
      <c r="U110" s="211">
        <v>42984</v>
      </c>
      <c r="V110" s="248">
        <f t="shared" ca="1" si="43"/>
        <v>763</v>
      </c>
      <c r="W110" s="272" t="str">
        <f t="shared" si="47"/>
        <v>G BW UR</v>
      </c>
      <c r="X110" s="272" t="str">
        <f t="shared" si="48"/>
        <v>G.wb</v>
      </c>
      <c r="Y110" s="272" t="str">
        <f t="shared" si="49"/>
        <v>BG/r</v>
      </c>
      <c r="Z110" s="11">
        <f>INDEX('poids profils xyz'!$H$15:$H$19,SEARCH(Z$1,$M110&amp;$N110&amp;$O110&amp;$P110&amp;$Q110))</f>
        <v>52</v>
      </c>
      <c r="AA110" s="11">
        <f>INDEX('poids profils xyz'!$H$15:$H$19,SEARCH(AA$1,$M110&amp;$N110&amp;$O110&amp;$P110&amp;$Q110))</f>
        <v>30</v>
      </c>
      <c r="AB110" s="11">
        <f>INDEX('poids profils xyz'!$H$15:$H$19,SEARCH(AB$1,$M110&amp;$N110&amp;$O110&amp;$P110&amp;$Q110))</f>
        <v>63</v>
      </c>
      <c r="AC110" s="11">
        <f>INDEX('poids profils xyz'!$H$15:$H$19,SEARCH(AC$1,$M110&amp;$N110&amp;$O110&amp;$P110&amp;$Q110))</f>
        <v>20</v>
      </c>
      <c r="AD110" s="252">
        <f>INDEX('poids profils xyz'!$H$15:$H$19,SEARCH(AD$1,$M110&amp;$N110&amp;$O110&amp;$P110&amp;$Q110))</f>
        <v>86</v>
      </c>
      <c r="AE110" s="26">
        <f t="shared" si="50"/>
        <v>41</v>
      </c>
      <c r="AF110" s="26">
        <f t="shared" si="51"/>
        <v>57.5</v>
      </c>
      <c r="AG110" s="26">
        <f t="shared" si="52"/>
        <v>46.5</v>
      </c>
      <c r="AH110" s="26">
        <f t="shared" si="53"/>
        <v>25</v>
      </c>
      <c r="AI110" s="26">
        <f t="shared" si="54"/>
        <v>41.5</v>
      </c>
      <c r="AJ110" s="26">
        <f t="shared" si="55"/>
        <v>74.5</v>
      </c>
      <c r="AK110" s="26">
        <f t="shared" si="56"/>
        <v>53</v>
      </c>
      <c r="AL110" s="26">
        <f t="shared" si="57"/>
        <v>36</v>
      </c>
      <c r="AM110" s="26">
        <f t="shared" si="58"/>
        <v>69</v>
      </c>
      <c r="AN110" s="26">
        <f t="shared" si="59"/>
        <v>58</v>
      </c>
    </row>
    <row r="111" spans="1:40" x14ac:dyDescent="0.2">
      <c r="A111" s="671" t="str">
        <f t="shared" si="68"/>
        <v>G BW RU</v>
      </c>
      <c r="B111" s="4" t="str">
        <f t="shared" si="60"/>
        <v>vert, noir-blanc, rouge-bleu</v>
      </c>
      <c r="C111" s="89" t="str">
        <f t="shared" si="61"/>
        <v>être entouré (et s'enrichir)</v>
      </c>
      <c r="D111" s="16" t="str">
        <f t="shared" si="62"/>
        <v>être bien dans son groupe (et s'entourer du plus de ressources possible)</v>
      </c>
      <c r="E111" s="128" t="str">
        <f t="shared" si="63"/>
        <v>BG/u</v>
      </c>
      <c r="F111" s="29" t="str">
        <f t="shared" si="64"/>
        <v>s'entourer du plus de ressources possible</v>
      </c>
      <c r="G111" s="122" t="str">
        <f t="shared" si="65"/>
        <v>BG.w</v>
      </c>
      <c r="H111" s="123" t="str">
        <f t="shared" si="66"/>
        <v>être au centre de son réseau</v>
      </c>
      <c r="I111" s="120" t="str">
        <f t="shared" si="67"/>
        <v>G.wb</v>
      </c>
      <c r="J111" s="4" t="str">
        <f t="shared" si="42"/>
        <v>être bien dans son groupe</v>
      </c>
      <c r="K111" s="90" t="str">
        <f t="shared" si="45"/>
        <v>U,R</v>
      </c>
      <c r="L111" s="92" t="str">
        <f t="shared" si="46"/>
        <v>U,R,W</v>
      </c>
      <c r="M111" s="8" t="s">
        <v>5</v>
      </c>
      <c r="N111" s="8" t="s">
        <v>2</v>
      </c>
      <c r="O111" s="8" t="s">
        <v>0</v>
      </c>
      <c r="P111" s="8" t="s">
        <v>4</v>
      </c>
      <c r="Q111" s="8" t="s">
        <v>3</v>
      </c>
      <c r="R111" s="8">
        <v>1</v>
      </c>
      <c r="S111" s="8">
        <v>2</v>
      </c>
      <c r="T111" s="8">
        <v>2</v>
      </c>
      <c r="U111" s="211">
        <v>42984</v>
      </c>
      <c r="V111" s="248">
        <f t="shared" ca="1" si="43"/>
        <v>763</v>
      </c>
      <c r="W111" s="272" t="str">
        <f t="shared" si="47"/>
        <v>G BW RU</v>
      </c>
      <c r="X111" s="272" t="str">
        <f t="shared" si="48"/>
        <v>G.wb</v>
      </c>
      <c r="Y111" s="272" t="str">
        <f t="shared" si="49"/>
        <v>BG/u</v>
      </c>
      <c r="Z111" s="11">
        <f>INDEX('poids profils xyz'!$H$15:$H$19,SEARCH(Z$1,$M111&amp;$N111&amp;$O111&amp;$P111&amp;$Q111))</f>
        <v>52</v>
      </c>
      <c r="AA111" s="11">
        <f>INDEX('poids profils xyz'!$H$15:$H$19,SEARCH(AA$1,$M111&amp;$N111&amp;$O111&amp;$P111&amp;$Q111))</f>
        <v>20</v>
      </c>
      <c r="AB111" s="11">
        <f>INDEX('poids profils xyz'!$H$15:$H$19,SEARCH(AB$1,$M111&amp;$N111&amp;$O111&amp;$P111&amp;$Q111))</f>
        <v>63</v>
      </c>
      <c r="AC111" s="11">
        <f>INDEX('poids profils xyz'!$H$15:$H$19,SEARCH(AC$1,$M111&amp;$N111&amp;$O111&amp;$P111&amp;$Q111))</f>
        <v>30</v>
      </c>
      <c r="AD111" s="252">
        <f>INDEX('poids profils xyz'!$H$15:$H$19,SEARCH(AD$1,$M111&amp;$N111&amp;$O111&amp;$P111&amp;$Q111))</f>
        <v>86</v>
      </c>
      <c r="AE111" s="26">
        <f t="shared" si="50"/>
        <v>36</v>
      </c>
      <c r="AF111" s="26">
        <f t="shared" si="51"/>
        <v>57.5</v>
      </c>
      <c r="AG111" s="26">
        <f t="shared" si="52"/>
        <v>41.5</v>
      </c>
      <c r="AH111" s="26">
        <f t="shared" si="53"/>
        <v>25</v>
      </c>
      <c r="AI111" s="26">
        <f t="shared" si="54"/>
        <v>46.5</v>
      </c>
      <c r="AJ111" s="26">
        <f t="shared" si="55"/>
        <v>74.5</v>
      </c>
      <c r="AK111" s="26">
        <f t="shared" si="56"/>
        <v>58</v>
      </c>
      <c r="AL111" s="26">
        <f t="shared" si="57"/>
        <v>41</v>
      </c>
      <c r="AM111" s="26">
        <f t="shared" si="58"/>
        <v>69</v>
      </c>
      <c r="AN111" s="26">
        <f t="shared" si="59"/>
        <v>53</v>
      </c>
    </row>
    <row r="112" spans="1:40" x14ac:dyDescent="0.2">
      <c r="A112" s="671" t="str">
        <f t="shared" si="68"/>
        <v>G BU WR</v>
      </c>
      <c r="B112" s="4" t="str">
        <f t="shared" si="60"/>
        <v>vert, noir-bleu, blanc-rouge</v>
      </c>
      <c r="C112" s="89" t="str">
        <f t="shared" si="61"/>
        <v>soigner son bien-être (et construire une vie parfaite)</v>
      </c>
      <c r="D112" s="16" t="str">
        <f t="shared" si="62"/>
        <v>peaufiner ses conditions de vie (et organiser une vie de satisfaction)</v>
      </c>
      <c r="E112" s="128" t="str">
        <f t="shared" si="63"/>
        <v>BG/r</v>
      </c>
      <c r="F112" s="29" t="str">
        <f t="shared" si="64"/>
        <v>organiser une vie de satisfaction</v>
      </c>
      <c r="G112" s="122" t="str">
        <f t="shared" si="65"/>
        <v>BG.u</v>
      </c>
      <c r="H112" s="123" t="str">
        <f t="shared" si="66"/>
        <v xml:space="preserve">être acteur de sa satisfaction </v>
      </c>
      <c r="I112" s="120" t="str">
        <f t="shared" si="67"/>
        <v>G.ub</v>
      </c>
      <c r="J112" s="4" t="str">
        <f t="shared" si="42"/>
        <v>peaufiner ses conditions de vie</v>
      </c>
      <c r="K112" s="90" t="str">
        <f t="shared" si="45"/>
        <v>R,W</v>
      </c>
      <c r="L112" s="92" t="str">
        <f t="shared" si="46"/>
        <v>R,W,U</v>
      </c>
      <c r="M112" s="8" t="s">
        <v>5</v>
      </c>
      <c r="N112" s="8" t="s">
        <v>2</v>
      </c>
      <c r="O112" s="8" t="s">
        <v>3</v>
      </c>
      <c r="P112" s="8" t="s">
        <v>0</v>
      </c>
      <c r="Q112" s="8" t="s">
        <v>4</v>
      </c>
      <c r="R112" s="8">
        <v>1</v>
      </c>
      <c r="S112" s="8">
        <v>2</v>
      </c>
      <c r="T112" s="8">
        <v>2</v>
      </c>
      <c r="U112" s="211">
        <v>42984</v>
      </c>
      <c r="V112" s="248">
        <f t="shared" ca="1" si="43"/>
        <v>763</v>
      </c>
      <c r="W112" s="272" t="str">
        <f t="shared" si="47"/>
        <v>G BU WR</v>
      </c>
      <c r="X112" s="272" t="str">
        <f t="shared" si="48"/>
        <v>G.ub</v>
      </c>
      <c r="Y112" s="272" t="str">
        <f t="shared" si="49"/>
        <v>BG/r</v>
      </c>
      <c r="Z112" s="11">
        <f>INDEX('poids profils xyz'!$H$15:$H$19,SEARCH(Z$1,$M112&amp;$N112&amp;$O112&amp;$P112&amp;$Q112))</f>
        <v>30</v>
      </c>
      <c r="AA112" s="11">
        <f>INDEX('poids profils xyz'!$H$15:$H$19,SEARCH(AA$1,$M112&amp;$N112&amp;$O112&amp;$P112&amp;$Q112))</f>
        <v>52</v>
      </c>
      <c r="AB112" s="11">
        <f>INDEX('poids profils xyz'!$H$15:$H$19,SEARCH(AB$1,$M112&amp;$N112&amp;$O112&amp;$P112&amp;$Q112))</f>
        <v>63</v>
      </c>
      <c r="AC112" s="11">
        <f>INDEX('poids profils xyz'!$H$15:$H$19,SEARCH(AC$1,$M112&amp;$N112&amp;$O112&amp;$P112&amp;$Q112))</f>
        <v>20</v>
      </c>
      <c r="AD112" s="252">
        <f>INDEX('poids profils xyz'!$H$15:$H$19,SEARCH(AD$1,$M112&amp;$N112&amp;$O112&amp;$P112&amp;$Q112))</f>
        <v>86</v>
      </c>
      <c r="AE112" s="26">
        <f t="shared" si="50"/>
        <v>41</v>
      </c>
      <c r="AF112" s="26">
        <f t="shared" si="51"/>
        <v>46.5</v>
      </c>
      <c r="AG112" s="26">
        <f t="shared" si="52"/>
        <v>57.5</v>
      </c>
      <c r="AH112" s="26">
        <f t="shared" si="53"/>
        <v>36</v>
      </c>
      <c r="AI112" s="26">
        <f t="shared" si="54"/>
        <v>41.5</v>
      </c>
      <c r="AJ112" s="26">
        <f t="shared" si="55"/>
        <v>74.5</v>
      </c>
      <c r="AK112" s="26">
        <f t="shared" si="56"/>
        <v>53</v>
      </c>
      <c r="AL112" s="26">
        <f t="shared" si="57"/>
        <v>25</v>
      </c>
      <c r="AM112" s="26">
        <f t="shared" si="58"/>
        <v>58</v>
      </c>
      <c r="AN112" s="26">
        <f t="shared" si="59"/>
        <v>69</v>
      </c>
    </row>
    <row r="113" spans="1:40" x14ac:dyDescent="0.2">
      <c r="A113" s="671" t="str">
        <f t="shared" si="68"/>
        <v>G BU RW</v>
      </c>
      <c r="B113" s="4" t="str">
        <f t="shared" si="60"/>
        <v>vert, noir-bleu, rouge-blanc</v>
      </c>
      <c r="C113" s="89" t="str">
        <f t="shared" si="61"/>
        <v>soigner son bien-être (et servir ses intérêts)</v>
      </c>
      <c r="D113" s="16" t="str">
        <f t="shared" si="62"/>
        <v>peaufiner ses conditions de vie (et être son unique priorité)</v>
      </c>
      <c r="E113" s="128" t="str">
        <f t="shared" si="63"/>
        <v>BG/w</v>
      </c>
      <c r="F113" s="29" t="str">
        <f t="shared" si="64"/>
        <v>être son unique priorité</v>
      </c>
      <c r="G113" s="122" t="str">
        <f t="shared" si="65"/>
        <v>BG.u</v>
      </c>
      <c r="H113" s="123" t="str">
        <f t="shared" si="66"/>
        <v xml:space="preserve">être acteur de sa satisfaction </v>
      </c>
      <c r="I113" s="120" t="str">
        <f t="shared" si="67"/>
        <v>G.ub</v>
      </c>
      <c r="J113" s="4" t="str">
        <f t="shared" si="42"/>
        <v>peaufiner ses conditions de vie</v>
      </c>
      <c r="K113" s="90" t="str">
        <f t="shared" si="45"/>
        <v>W,R</v>
      </c>
      <c r="L113" s="92" t="str">
        <f t="shared" si="46"/>
        <v>W,R,U</v>
      </c>
      <c r="M113" s="8" t="s">
        <v>5</v>
      </c>
      <c r="N113" s="8" t="s">
        <v>2</v>
      </c>
      <c r="O113" s="8" t="s">
        <v>3</v>
      </c>
      <c r="P113" s="8" t="s">
        <v>4</v>
      </c>
      <c r="Q113" s="8" t="s">
        <v>0</v>
      </c>
      <c r="R113" s="8">
        <v>1</v>
      </c>
      <c r="S113" s="8">
        <v>2</v>
      </c>
      <c r="T113" s="8">
        <v>2</v>
      </c>
      <c r="U113" s="211">
        <v>42984</v>
      </c>
      <c r="V113" s="248">
        <f t="shared" ca="1" si="43"/>
        <v>763</v>
      </c>
      <c r="W113" s="272" t="str">
        <f t="shared" si="47"/>
        <v>G BU RW</v>
      </c>
      <c r="X113" s="272" t="str">
        <f t="shared" si="48"/>
        <v>G.ub</v>
      </c>
      <c r="Y113" s="272" t="str">
        <f t="shared" si="49"/>
        <v>BG/w</v>
      </c>
      <c r="Z113" s="11">
        <f>INDEX('poids profils xyz'!$H$15:$H$19,SEARCH(Z$1,$M113&amp;$N113&amp;$O113&amp;$P113&amp;$Q113))</f>
        <v>20</v>
      </c>
      <c r="AA113" s="11">
        <f>INDEX('poids profils xyz'!$H$15:$H$19,SEARCH(AA$1,$M113&amp;$N113&amp;$O113&amp;$P113&amp;$Q113))</f>
        <v>52</v>
      </c>
      <c r="AB113" s="11">
        <f>INDEX('poids profils xyz'!$H$15:$H$19,SEARCH(AB$1,$M113&amp;$N113&amp;$O113&amp;$P113&amp;$Q113))</f>
        <v>63</v>
      </c>
      <c r="AC113" s="11">
        <f>INDEX('poids profils xyz'!$H$15:$H$19,SEARCH(AC$1,$M113&amp;$N113&amp;$O113&amp;$P113&amp;$Q113))</f>
        <v>30</v>
      </c>
      <c r="AD113" s="252">
        <f>INDEX('poids profils xyz'!$H$15:$H$19,SEARCH(AD$1,$M113&amp;$N113&amp;$O113&amp;$P113&amp;$Q113))</f>
        <v>86</v>
      </c>
      <c r="AE113" s="26">
        <f t="shared" si="50"/>
        <v>36</v>
      </c>
      <c r="AF113" s="26">
        <f t="shared" si="51"/>
        <v>41.5</v>
      </c>
      <c r="AG113" s="26">
        <f t="shared" si="52"/>
        <v>57.5</v>
      </c>
      <c r="AH113" s="26">
        <f t="shared" si="53"/>
        <v>41</v>
      </c>
      <c r="AI113" s="26">
        <f t="shared" si="54"/>
        <v>46.5</v>
      </c>
      <c r="AJ113" s="26">
        <f t="shared" si="55"/>
        <v>74.5</v>
      </c>
      <c r="AK113" s="26">
        <f t="shared" si="56"/>
        <v>58</v>
      </c>
      <c r="AL113" s="26">
        <f t="shared" si="57"/>
        <v>25</v>
      </c>
      <c r="AM113" s="26">
        <f t="shared" si="58"/>
        <v>53</v>
      </c>
      <c r="AN113" s="26">
        <f t="shared" si="59"/>
        <v>69</v>
      </c>
    </row>
    <row r="114" spans="1:40" x14ac:dyDescent="0.2">
      <c r="A114" s="671" t="str">
        <f t="shared" si="68"/>
        <v>G BR WU</v>
      </c>
      <c r="B114" s="4" t="str">
        <f t="shared" si="60"/>
        <v>vert, noir-rouge, blanc-bleu</v>
      </c>
      <c r="C114" s="89" t="str">
        <f t="shared" si="61"/>
        <v>profiter de la vie (et s'enrichir)</v>
      </c>
      <c r="D114" s="16" t="str">
        <f t="shared" si="62"/>
        <v>vivre une vie merveilleuse (et s'entourer du plus de ressources possible)</v>
      </c>
      <c r="E114" s="128" t="str">
        <f t="shared" si="63"/>
        <v>BG/u</v>
      </c>
      <c r="F114" s="29" t="str">
        <f t="shared" si="64"/>
        <v>s'entourer du plus de ressources possible</v>
      </c>
      <c r="G114" s="122" t="str">
        <f t="shared" si="65"/>
        <v>BG.r</v>
      </c>
      <c r="H114" s="123" t="str">
        <f t="shared" si="66"/>
        <v>être satisfait de ses possessions</v>
      </c>
      <c r="I114" s="120" t="str">
        <f t="shared" si="67"/>
        <v>G.br</v>
      </c>
      <c r="J114" s="4" t="str">
        <f t="shared" si="42"/>
        <v>vivre une vie merveilleuse</v>
      </c>
      <c r="K114" s="90" t="str">
        <f t="shared" si="45"/>
        <v>U,W</v>
      </c>
      <c r="L114" s="92" t="str">
        <f t="shared" si="46"/>
        <v>U,W,R</v>
      </c>
      <c r="M114" s="8" t="s">
        <v>5</v>
      </c>
      <c r="N114" s="8" t="s">
        <v>2</v>
      </c>
      <c r="O114" s="8" t="s">
        <v>4</v>
      </c>
      <c r="P114" s="8" t="s">
        <v>0</v>
      </c>
      <c r="Q114" s="8" t="s">
        <v>3</v>
      </c>
      <c r="R114" s="8">
        <v>1</v>
      </c>
      <c r="S114" s="8">
        <v>2</v>
      </c>
      <c r="T114" s="8">
        <v>2</v>
      </c>
      <c r="U114" s="211">
        <v>42984</v>
      </c>
      <c r="V114" s="248">
        <f t="shared" ca="1" si="43"/>
        <v>763</v>
      </c>
      <c r="W114" s="272" t="str">
        <f t="shared" si="47"/>
        <v>G BR WU</v>
      </c>
      <c r="X114" s="272" t="str">
        <f t="shared" si="48"/>
        <v>G.br</v>
      </c>
      <c r="Y114" s="272" t="str">
        <f t="shared" si="49"/>
        <v>BG/u</v>
      </c>
      <c r="Z114" s="11">
        <f>INDEX('poids profils xyz'!$H$15:$H$19,SEARCH(Z$1,$M114&amp;$N114&amp;$O114&amp;$P114&amp;$Q114))</f>
        <v>30</v>
      </c>
      <c r="AA114" s="11">
        <f>INDEX('poids profils xyz'!$H$15:$H$19,SEARCH(AA$1,$M114&amp;$N114&amp;$O114&amp;$P114&amp;$Q114))</f>
        <v>20</v>
      </c>
      <c r="AB114" s="11">
        <f>INDEX('poids profils xyz'!$H$15:$H$19,SEARCH(AB$1,$M114&amp;$N114&amp;$O114&amp;$P114&amp;$Q114))</f>
        <v>63</v>
      </c>
      <c r="AC114" s="11">
        <f>INDEX('poids profils xyz'!$H$15:$H$19,SEARCH(AC$1,$M114&amp;$N114&amp;$O114&amp;$P114&amp;$Q114))</f>
        <v>52</v>
      </c>
      <c r="AD114" s="252">
        <f>INDEX('poids profils xyz'!$H$15:$H$19,SEARCH(AD$1,$M114&amp;$N114&amp;$O114&amp;$P114&amp;$Q114))</f>
        <v>86</v>
      </c>
      <c r="AE114" s="26">
        <f t="shared" si="50"/>
        <v>25</v>
      </c>
      <c r="AF114" s="26">
        <f t="shared" si="51"/>
        <v>46.5</v>
      </c>
      <c r="AG114" s="26">
        <f t="shared" si="52"/>
        <v>41.5</v>
      </c>
      <c r="AH114" s="26">
        <f t="shared" si="53"/>
        <v>36</v>
      </c>
      <c r="AI114" s="26">
        <f t="shared" si="54"/>
        <v>57.5</v>
      </c>
      <c r="AJ114" s="26">
        <f t="shared" si="55"/>
        <v>74.5</v>
      </c>
      <c r="AK114" s="26">
        <f t="shared" si="56"/>
        <v>69</v>
      </c>
      <c r="AL114" s="26">
        <f t="shared" si="57"/>
        <v>41</v>
      </c>
      <c r="AM114" s="26">
        <f t="shared" si="58"/>
        <v>58</v>
      </c>
      <c r="AN114" s="26">
        <f t="shared" si="59"/>
        <v>53</v>
      </c>
    </row>
    <row r="115" spans="1:40" s="145" customFormat="1" x14ac:dyDescent="0.2">
      <c r="A115" s="672" t="str">
        <f t="shared" si="68"/>
        <v>G BR UW</v>
      </c>
      <c r="B115" s="12" t="str">
        <f t="shared" si="60"/>
        <v>vert, noir-rouge, bleu-blanc</v>
      </c>
      <c r="C115" s="80" t="str">
        <f t="shared" si="61"/>
        <v>profiter de la vie (et servir ses intérêts)</v>
      </c>
      <c r="D115" s="22" t="str">
        <f t="shared" si="62"/>
        <v>vivre une vie merveilleuse (et être son unique priorité)</v>
      </c>
      <c r="E115" s="129" t="str">
        <f t="shared" si="63"/>
        <v>BG/w</v>
      </c>
      <c r="F115" s="30" t="str">
        <f t="shared" si="64"/>
        <v>être son unique priorité</v>
      </c>
      <c r="G115" s="124" t="str">
        <f t="shared" si="65"/>
        <v>BG.r</v>
      </c>
      <c r="H115" s="125" t="str">
        <f t="shared" si="66"/>
        <v>être satisfait de ses possessions</v>
      </c>
      <c r="I115" s="121" t="str">
        <f t="shared" si="67"/>
        <v>G.br</v>
      </c>
      <c r="J115" s="12" t="str">
        <f t="shared" si="42"/>
        <v>vivre une vie merveilleuse</v>
      </c>
      <c r="K115" s="91" t="str">
        <f t="shared" si="45"/>
        <v>W,U</v>
      </c>
      <c r="L115" s="93" t="str">
        <f t="shared" si="46"/>
        <v>W,U,R</v>
      </c>
      <c r="M115" s="17" t="s">
        <v>5</v>
      </c>
      <c r="N115" s="17" t="s">
        <v>2</v>
      </c>
      <c r="O115" s="17" t="s">
        <v>4</v>
      </c>
      <c r="P115" s="17" t="s">
        <v>3</v>
      </c>
      <c r="Q115" s="17" t="s">
        <v>0</v>
      </c>
      <c r="R115" s="17">
        <v>1</v>
      </c>
      <c r="S115" s="17">
        <v>2</v>
      </c>
      <c r="T115" s="17">
        <v>2</v>
      </c>
      <c r="U115" s="212">
        <v>42984</v>
      </c>
      <c r="V115" s="249">
        <f t="shared" ca="1" si="43"/>
        <v>763</v>
      </c>
      <c r="W115" s="273" t="str">
        <f t="shared" si="47"/>
        <v>G BR UW</v>
      </c>
      <c r="X115" s="273" t="str">
        <f t="shared" si="48"/>
        <v>G.br</v>
      </c>
      <c r="Y115" s="273" t="str">
        <f t="shared" si="49"/>
        <v>BG/w</v>
      </c>
      <c r="Z115" s="253">
        <f>INDEX('poids profils xyz'!$H$15:$H$19,SEARCH(Z$1,$M115&amp;$N115&amp;$O115&amp;$P115&amp;$Q115))</f>
        <v>20</v>
      </c>
      <c r="AA115" s="253">
        <f>INDEX('poids profils xyz'!$H$15:$H$19,SEARCH(AA$1,$M115&amp;$N115&amp;$O115&amp;$P115&amp;$Q115))</f>
        <v>30</v>
      </c>
      <c r="AB115" s="253">
        <f>INDEX('poids profils xyz'!$H$15:$H$19,SEARCH(AB$1,$M115&amp;$N115&amp;$O115&amp;$P115&amp;$Q115))</f>
        <v>63</v>
      </c>
      <c r="AC115" s="253">
        <f>INDEX('poids profils xyz'!$H$15:$H$19,SEARCH(AC$1,$M115&amp;$N115&amp;$O115&amp;$P115&amp;$Q115))</f>
        <v>52</v>
      </c>
      <c r="AD115" s="254">
        <f>INDEX('poids profils xyz'!$H$15:$H$19,SEARCH(AD$1,$M115&amp;$N115&amp;$O115&amp;$P115&amp;$Q115))</f>
        <v>86</v>
      </c>
      <c r="AE115" s="263">
        <f t="shared" si="50"/>
        <v>25</v>
      </c>
      <c r="AF115" s="263">
        <f t="shared" si="51"/>
        <v>41.5</v>
      </c>
      <c r="AG115" s="263">
        <f t="shared" si="52"/>
        <v>46.5</v>
      </c>
      <c r="AH115" s="263">
        <f t="shared" si="53"/>
        <v>41</v>
      </c>
      <c r="AI115" s="263">
        <f t="shared" si="54"/>
        <v>57.5</v>
      </c>
      <c r="AJ115" s="263">
        <f t="shared" si="55"/>
        <v>74.5</v>
      </c>
      <c r="AK115" s="263">
        <f t="shared" si="56"/>
        <v>69</v>
      </c>
      <c r="AL115" s="263">
        <f t="shared" si="57"/>
        <v>36</v>
      </c>
      <c r="AM115" s="263">
        <f t="shared" si="58"/>
        <v>53</v>
      </c>
      <c r="AN115" s="263">
        <f t="shared" si="59"/>
        <v>58</v>
      </c>
    </row>
    <row r="116" spans="1:40" x14ac:dyDescent="0.2">
      <c r="A116" s="671" t="str">
        <f t="shared" si="68"/>
        <v>G RW UB</v>
      </c>
      <c r="B116" s="4" t="str">
        <f t="shared" si="60"/>
        <v>vert, rouge-blanc, bleu-noir</v>
      </c>
      <c r="C116" s="89" t="str">
        <f t="shared" si="61"/>
        <v>être heureux -G- (et vivre dans la joie collective)</v>
      </c>
      <c r="D116" s="16" t="str">
        <f t="shared" si="62"/>
        <v>apprécier sa vie telle qu'elle est (et vivre pleinement dans le respect du monde)</v>
      </c>
      <c r="E116" s="128" t="str">
        <f t="shared" si="63"/>
        <v>RG/b</v>
      </c>
      <c r="F116" s="29" t="str">
        <f t="shared" si="64"/>
        <v>vivre pleinement dans le respect du monde</v>
      </c>
      <c r="G116" s="122" t="str">
        <f t="shared" si="65"/>
        <v>RG.w</v>
      </c>
      <c r="H116" s="123" t="str">
        <f t="shared" si="66"/>
        <v>faire de sa vie une fête</v>
      </c>
      <c r="I116" s="120" t="str">
        <f t="shared" si="67"/>
        <v>G.rw</v>
      </c>
      <c r="J116" s="4" t="str">
        <f t="shared" si="42"/>
        <v>apprécier sa vie telle qu'elle est</v>
      </c>
      <c r="K116" s="90" t="str">
        <f t="shared" si="45"/>
        <v>B,U</v>
      </c>
      <c r="L116" s="92" t="str">
        <f t="shared" si="46"/>
        <v>B,U,W</v>
      </c>
      <c r="M116" s="8" t="s">
        <v>5</v>
      </c>
      <c r="N116" s="8" t="s">
        <v>4</v>
      </c>
      <c r="O116" s="8" t="s">
        <v>0</v>
      </c>
      <c r="P116" s="8" t="s">
        <v>3</v>
      </c>
      <c r="Q116" s="8" t="s">
        <v>2</v>
      </c>
      <c r="R116" s="8">
        <v>1</v>
      </c>
      <c r="S116" s="8">
        <v>2</v>
      </c>
      <c r="T116" s="8">
        <v>2</v>
      </c>
      <c r="U116" s="211">
        <v>42984</v>
      </c>
      <c r="V116" s="248">
        <f t="shared" ca="1" si="43"/>
        <v>763</v>
      </c>
      <c r="W116" s="272" t="str">
        <f t="shared" si="47"/>
        <v>G RW UB</v>
      </c>
      <c r="X116" s="272" t="str">
        <f t="shared" si="48"/>
        <v>G.rw</v>
      </c>
      <c r="Y116" s="272" t="str">
        <f t="shared" si="49"/>
        <v>RG/b</v>
      </c>
      <c r="Z116" s="11">
        <f>INDEX('poids profils xyz'!$H$15:$H$19,SEARCH(Z$1,$M116&amp;$N116&amp;$O116&amp;$P116&amp;$Q116))</f>
        <v>52</v>
      </c>
      <c r="AA116" s="11">
        <f>INDEX('poids profils xyz'!$H$15:$H$19,SEARCH(AA$1,$M116&amp;$N116&amp;$O116&amp;$P116&amp;$Q116))</f>
        <v>30</v>
      </c>
      <c r="AB116" s="11">
        <f>INDEX('poids profils xyz'!$H$15:$H$19,SEARCH(AB$1,$M116&amp;$N116&amp;$O116&amp;$P116&amp;$Q116))</f>
        <v>20</v>
      </c>
      <c r="AC116" s="11">
        <f>INDEX('poids profils xyz'!$H$15:$H$19,SEARCH(AC$1,$M116&amp;$N116&amp;$O116&amp;$P116&amp;$Q116))</f>
        <v>63</v>
      </c>
      <c r="AD116" s="252">
        <f>INDEX('poids profils xyz'!$H$15:$H$19,SEARCH(AD$1,$M116&amp;$N116&amp;$O116&amp;$P116&amp;$Q116))</f>
        <v>86</v>
      </c>
      <c r="AE116" s="26">
        <f t="shared" si="50"/>
        <v>41</v>
      </c>
      <c r="AF116" s="26">
        <f t="shared" si="51"/>
        <v>36</v>
      </c>
      <c r="AG116" s="26">
        <f t="shared" si="52"/>
        <v>25</v>
      </c>
      <c r="AH116" s="26">
        <f t="shared" si="53"/>
        <v>46.5</v>
      </c>
      <c r="AI116" s="26">
        <f t="shared" si="54"/>
        <v>41.5</v>
      </c>
      <c r="AJ116" s="26">
        <f t="shared" si="55"/>
        <v>53</v>
      </c>
      <c r="AK116" s="26">
        <f t="shared" si="56"/>
        <v>74.5</v>
      </c>
      <c r="AL116" s="26">
        <f t="shared" si="57"/>
        <v>57.5</v>
      </c>
      <c r="AM116" s="26">
        <f t="shared" si="58"/>
        <v>69</v>
      </c>
      <c r="AN116" s="26">
        <f t="shared" si="59"/>
        <v>58</v>
      </c>
    </row>
    <row r="117" spans="1:40" x14ac:dyDescent="0.2">
      <c r="A117" s="671" t="str">
        <f t="shared" si="68"/>
        <v>G RW BU</v>
      </c>
      <c r="B117" s="4" t="str">
        <f t="shared" si="60"/>
        <v>vert, rouge-blanc, noir-bleu</v>
      </c>
      <c r="C117" s="89" t="str">
        <f t="shared" si="61"/>
        <v>être heureux -G- (et vivre spontané -RG-)</v>
      </c>
      <c r="D117" s="16" t="str">
        <f t="shared" si="62"/>
        <v>apprécier sa vie telle qu'elle est (et agir en toute impulsivité)</v>
      </c>
      <c r="E117" s="128" t="str">
        <f t="shared" si="63"/>
        <v>RG/u</v>
      </c>
      <c r="F117" s="29" t="str">
        <f t="shared" si="64"/>
        <v>agir en toute impulsivité</v>
      </c>
      <c r="G117" s="122" t="str">
        <f t="shared" si="65"/>
        <v>RG.w</v>
      </c>
      <c r="H117" s="123" t="str">
        <f t="shared" si="66"/>
        <v>faire de sa vie une fête</v>
      </c>
      <c r="I117" s="120" t="str">
        <f t="shared" si="67"/>
        <v>G.rw</v>
      </c>
      <c r="J117" s="4" t="str">
        <f t="shared" si="42"/>
        <v>apprécier sa vie telle qu'elle est</v>
      </c>
      <c r="K117" s="90" t="str">
        <f t="shared" si="45"/>
        <v>U,B</v>
      </c>
      <c r="L117" s="92" t="str">
        <f t="shared" si="46"/>
        <v>U,B,W</v>
      </c>
      <c r="M117" s="8" t="s">
        <v>5</v>
      </c>
      <c r="N117" s="8" t="s">
        <v>4</v>
      </c>
      <c r="O117" s="8" t="s">
        <v>0</v>
      </c>
      <c r="P117" s="8" t="s">
        <v>2</v>
      </c>
      <c r="Q117" s="8" t="s">
        <v>3</v>
      </c>
      <c r="R117" s="8">
        <v>1</v>
      </c>
      <c r="S117" s="8">
        <v>2</v>
      </c>
      <c r="T117" s="8">
        <v>2</v>
      </c>
      <c r="U117" s="211">
        <v>42984</v>
      </c>
      <c r="V117" s="248">
        <f t="shared" ca="1" si="43"/>
        <v>763</v>
      </c>
      <c r="W117" s="272" t="str">
        <f t="shared" si="47"/>
        <v>G RW BU</v>
      </c>
      <c r="X117" s="272" t="str">
        <f t="shared" si="48"/>
        <v>G.rw</v>
      </c>
      <c r="Y117" s="272" t="str">
        <f t="shared" si="49"/>
        <v>RG/u</v>
      </c>
      <c r="Z117" s="11">
        <f>INDEX('poids profils xyz'!$H$15:$H$19,SEARCH(Z$1,$M117&amp;$N117&amp;$O117&amp;$P117&amp;$Q117))</f>
        <v>52</v>
      </c>
      <c r="AA117" s="11">
        <f>INDEX('poids profils xyz'!$H$15:$H$19,SEARCH(AA$1,$M117&amp;$N117&amp;$O117&amp;$P117&amp;$Q117))</f>
        <v>20</v>
      </c>
      <c r="AB117" s="11">
        <f>INDEX('poids profils xyz'!$H$15:$H$19,SEARCH(AB$1,$M117&amp;$N117&amp;$O117&amp;$P117&amp;$Q117))</f>
        <v>30</v>
      </c>
      <c r="AC117" s="11">
        <f>INDEX('poids profils xyz'!$H$15:$H$19,SEARCH(AC$1,$M117&amp;$N117&amp;$O117&amp;$P117&amp;$Q117))</f>
        <v>63</v>
      </c>
      <c r="AD117" s="252">
        <f>INDEX('poids profils xyz'!$H$15:$H$19,SEARCH(AD$1,$M117&amp;$N117&amp;$O117&amp;$P117&amp;$Q117))</f>
        <v>86</v>
      </c>
      <c r="AE117" s="26">
        <f t="shared" si="50"/>
        <v>36</v>
      </c>
      <c r="AF117" s="26">
        <f t="shared" si="51"/>
        <v>41</v>
      </c>
      <c r="AG117" s="26">
        <f t="shared" si="52"/>
        <v>25</v>
      </c>
      <c r="AH117" s="26">
        <f t="shared" si="53"/>
        <v>41.5</v>
      </c>
      <c r="AI117" s="26">
        <f t="shared" si="54"/>
        <v>46.5</v>
      </c>
      <c r="AJ117" s="26">
        <f t="shared" si="55"/>
        <v>58</v>
      </c>
      <c r="AK117" s="26">
        <f t="shared" si="56"/>
        <v>74.5</v>
      </c>
      <c r="AL117" s="26">
        <f t="shared" si="57"/>
        <v>57.5</v>
      </c>
      <c r="AM117" s="26">
        <f t="shared" si="58"/>
        <v>69</v>
      </c>
      <c r="AN117" s="26">
        <f t="shared" si="59"/>
        <v>53</v>
      </c>
    </row>
    <row r="118" spans="1:40" x14ac:dyDescent="0.2">
      <c r="A118" s="671" t="str">
        <f t="shared" si="68"/>
        <v>G RU WB</v>
      </c>
      <c r="B118" s="4" t="str">
        <f t="shared" si="60"/>
        <v>vert, rouge-bleu, blanc-noir</v>
      </c>
      <c r="C118" s="89" t="str">
        <f t="shared" si="61"/>
        <v>s'émerveiller (et vivre dans la joie collective)</v>
      </c>
      <c r="D118" s="16" t="str">
        <f t="shared" si="62"/>
        <v>profiter de la beauté du monde (et vivre pleinement dans le respect du monde)</v>
      </c>
      <c r="E118" s="128" t="str">
        <f t="shared" si="63"/>
        <v>RG/b</v>
      </c>
      <c r="F118" s="29" t="str">
        <f t="shared" si="64"/>
        <v>vivre pleinement dans le respect du monde</v>
      </c>
      <c r="G118" s="122" t="str">
        <f t="shared" si="65"/>
        <v>RG.u</v>
      </c>
      <c r="H118" s="123" t="str">
        <f t="shared" si="66"/>
        <v>agir sans contrainte</v>
      </c>
      <c r="I118" s="120" t="str">
        <f t="shared" si="67"/>
        <v>G.ur</v>
      </c>
      <c r="J118" s="4" t="str">
        <f t="shared" si="42"/>
        <v>profiter de la beauté du monde</v>
      </c>
      <c r="K118" s="90" t="str">
        <f t="shared" si="45"/>
        <v>B,W</v>
      </c>
      <c r="L118" s="92" t="str">
        <f t="shared" si="46"/>
        <v>B,W,U</v>
      </c>
      <c r="M118" s="8" t="s">
        <v>5</v>
      </c>
      <c r="N118" s="8" t="s">
        <v>4</v>
      </c>
      <c r="O118" s="8" t="s">
        <v>3</v>
      </c>
      <c r="P118" s="8" t="s">
        <v>0</v>
      </c>
      <c r="Q118" s="8" t="s">
        <v>2</v>
      </c>
      <c r="R118" s="8">
        <v>1</v>
      </c>
      <c r="S118" s="8">
        <v>2</v>
      </c>
      <c r="T118" s="8">
        <v>2</v>
      </c>
      <c r="U118" s="211">
        <v>42984</v>
      </c>
      <c r="V118" s="248">
        <f t="shared" ca="1" si="43"/>
        <v>763</v>
      </c>
      <c r="W118" s="272" t="str">
        <f t="shared" si="47"/>
        <v>G RU WB</v>
      </c>
      <c r="X118" s="272" t="str">
        <f t="shared" si="48"/>
        <v>G.ur</v>
      </c>
      <c r="Y118" s="272" t="str">
        <f t="shared" si="49"/>
        <v>RG/b</v>
      </c>
      <c r="Z118" s="11">
        <f>INDEX('poids profils xyz'!$H$15:$H$19,SEARCH(Z$1,$M118&amp;$N118&amp;$O118&amp;$P118&amp;$Q118))</f>
        <v>30</v>
      </c>
      <c r="AA118" s="11">
        <f>INDEX('poids profils xyz'!$H$15:$H$19,SEARCH(AA$1,$M118&amp;$N118&amp;$O118&amp;$P118&amp;$Q118))</f>
        <v>52</v>
      </c>
      <c r="AB118" s="11">
        <f>INDEX('poids profils xyz'!$H$15:$H$19,SEARCH(AB$1,$M118&amp;$N118&amp;$O118&amp;$P118&amp;$Q118))</f>
        <v>20</v>
      </c>
      <c r="AC118" s="11">
        <f>INDEX('poids profils xyz'!$H$15:$H$19,SEARCH(AC$1,$M118&amp;$N118&amp;$O118&amp;$P118&amp;$Q118))</f>
        <v>63</v>
      </c>
      <c r="AD118" s="252">
        <f>INDEX('poids profils xyz'!$H$15:$H$19,SEARCH(AD$1,$M118&amp;$N118&amp;$O118&amp;$P118&amp;$Q118))</f>
        <v>86</v>
      </c>
      <c r="AE118" s="26">
        <f t="shared" si="50"/>
        <v>41</v>
      </c>
      <c r="AF118" s="26">
        <f t="shared" si="51"/>
        <v>25</v>
      </c>
      <c r="AG118" s="26">
        <f t="shared" si="52"/>
        <v>36</v>
      </c>
      <c r="AH118" s="26">
        <f t="shared" si="53"/>
        <v>57.5</v>
      </c>
      <c r="AI118" s="26">
        <f t="shared" si="54"/>
        <v>41.5</v>
      </c>
      <c r="AJ118" s="26">
        <f t="shared" si="55"/>
        <v>53</v>
      </c>
      <c r="AK118" s="26">
        <f t="shared" si="56"/>
        <v>74.5</v>
      </c>
      <c r="AL118" s="26">
        <f t="shared" si="57"/>
        <v>46.5</v>
      </c>
      <c r="AM118" s="26">
        <f t="shared" si="58"/>
        <v>58</v>
      </c>
      <c r="AN118" s="26">
        <f t="shared" si="59"/>
        <v>69</v>
      </c>
    </row>
    <row r="119" spans="1:40" x14ac:dyDescent="0.2">
      <c r="A119" s="671" t="str">
        <f t="shared" si="68"/>
        <v>G RU BW</v>
      </c>
      <c r="B119" s="4" t="str">
        <f t="shared" si="60"/>
        <v>vert, rouge-bleu, noir-blanc</v>
      </c>
      <c r="C119" s="89" t="str">
        <f t="shared" si="61"/>
        <v>s'émerveiller (et vivre avec légèreté)</v>
      </c>
      <c r="D119" s="16" t="str">
        <f t="shared" si="62"/>
        <v>profiter de la beauté du monde (et mettre sa joie au commandes)</v>
      </c>
      <c r="E119" s="128" t="str">
        <f t="shared" si="63"/>
        <v>RG/w</v>
      </c>
      <c r="F119" s="29" t="str">
        <f t="shared" si="64"/>
        <v>mettre sa joie au commandes</v>
      </c>
      <c r="G119" s="122" t="str">
        <f t="shared" si="65"/>
        <v>RG.u</v>
      </c>
      <c r="H119" s="123" t="str">
        <f t="shared" si="66"/>
        <v>agir sans contrainte</v>
      </c>
      <c r="I119" s="120" t="str">
        <f t="shared" si="67"/>
        <v>G.ur</v>
      </c>
      <c r="J119" s="4" t="str">
        <f t="shared" si="42"/>
        <v>profiter de la beauté du monde</v>
      </c>
      <c r="K119" s="90" t="str">
        <f t="shared" si="45"/>
        <v>W,B</v>
      </c>
      <c r="L119" s="92" t="str">
        <f t="shared" si="46"/>
        <v>W,B,U</v>
      </c>
      <c r="M119" s="8" t="s">
        <v>5</v>
      </c>
      <c r="N119" s="8" t="s">
        <v>4</v>
      </c>
      <c r="O119" s="8" t="s">
        <v>3</v>
      </c>
      <c r="P119" s="8" t="s">
        <v>2</v>
      </c>
      <c r="Q119" s="8" t="s">
        <v>0</v>
      </c>
      <c r="R119" s="8">
        <v>1</v>
      </c>
      <c r="S119" s="8">
        <v>2</v>
      </c>
      <c r="T119" s="8">
        <v>2</v>
      </c>
      <c r="U119" s="211">
        <v>42984</v>
      </c>
      <c r="V119" s="248">
        <f t="shared" ca="1" si="43"/>
        <v>763</v>
      </c>
      <c r="W119" s="272" t="str">
        <f t="shared" si="47"/>
        <v>G RU BW</v>
      </c>
      <c r="X119" s="272" t="str">
        <f t="shared" si="48"/>
        <v>G.ur</v>
      </c>
      <c r="Y119" s="272" t="str">
        <f t="shared" si="49"/>
        <v>RG/w</v>
      </c>
      <c r="Z119" s="11">
        <f>INDEX('poids profils xyz'!$H$15:$H$19,SEARCH(Z$1,$M119&amp;$N119&amp;$O119&amp;$P119&amp;$Q119))</f>
        <v>20</v>
      </c>
      <c r="AA119" s="11">
        <f>INDEX('poids profils xyz'!$H$15:$H$19,SEARCH(AA$1,$M119&amp;$N119&amp;$O119&amp;$P119&amp;$Q119))</f>
        <v>52</v>
      </c>
      <c r="AB119" s="11">
        <f>INDEX('poids profils xyz'!$H$15:$H$19,SEARCH(AB$1,$M119&amp;$N119&amp;$O119&amp;$P119&amp;$Q119))</f>
        <v>30</v>
      </c>
      <c r="AC119" s="11">
        <f>INDEX('poids profils xyz'!$H$15:$H$19,SEARCH(AC$1,$M119&amp;$N119&amp;$O119&amp;$P119&amp;$Q119))</f>
        <v>63</v>
      </c>
      <c r="AD119" s="252">
        <f>INDEX('poids profils xyz'!$H$15:$H$19,SEARCH(AD$1,$M119&amp;$N119&amp;$O119&amp;$P119&amp;$Q119))</f>
        <v>86</v>
      </c>
      <c r="AE119" s="26">
        <f t="shared" si="50"/>
        <v>36</v>
      </c>
      <c r="AF119" s="26">
        <f t="shared" si="51"/>
        <v>25</v>
      </c>
      <c r="AG119" s="26">
        <f t="shared" si="52"/>
        <v>41</v>
      </c>
      <c r="AH119" s="26">
        <f t="shared" si="53"/>
        <v>57.5</v>
      </c>
      <c r="AI119" s="26">
        <f t="shared" si="54"/>
        <v>46.5</v>
      </c>
      <c r="AJ119" s="26">
        <f t="shared" si="55"/>
        <v>58</v>
      </c>
      <c r="AK119" s="26">
        <f t="shared" si="56"/>
        <v>74.5</v>
      </c>
      <c r="AL119" s="26">
        <f t="shared" si="57"/>
        <v>41.5</v>
      </c>
      <c r="AM119" s="26">
        <f t="shared" si="58"/>
        <v>53</v>
      </c>
      <c r="AN119" s="26">
        <f t="shared" si="59"/>
        <v>69</v>
      </c>
    </row>
    <row r="120" spans="1:40" x14ac:dyDescent="0.2">
      <c r="A120" s="671" t="str">
        <f t="shared" si="68"/>
        <v>G RB WU</v>
      </c>
      <c r="B120" s="4" t="str">
        <f t="shared" si="60"/>
        <v>vert, rouge-noir, blanc-bleu</v>
      </c>
      <c r="C120" s="89" t="str">
        <f t="shared" si="61"/>
        <v>profiter de la vie (et vivre spontané -RG-)</v>
      </c>
      <c r="D120" s="16" t="str">
        <f t="shared" si="62"/>
        <v>vivre une vie merveilleuse (et agir en toute impulsivité)</v>
      </c>
      <c r="E120" s="128" t="str">
        <f t="shared" si="63"/>
        <v>RG/u</v>
      </c>
      <c r="F120" s="29" t="str">
        <f t="shared" si="64"/>
        <v>agir en toute impulsivité</v>
      </c>
      <c r="G120" s="122" t="str">
        <f t="shared" si="65"/>
        <v>RG.b</v>
      </c>
      <c r="H120" s="123" t="str">
        <f t="shared" si="66"/>
        <v>vivre ses envies</v>
      </c>
      <c r="I120" s="120" t="str">
        <f t="shared" si="67"/>
        <v>G.br</v>
      </c>
      <c r="J120" s="4" t="str">
        <f t="shared" si="42"/>
        <v>vivre une vie merveilleuse</v>
      </c>
      <c r="K120" s="90" t="str">
        <f t="shared" si="45"/>
        <v>U,W</v>
      </c>
      <c r="L120" s="92" t="str">
        <f t="shared" si="46"/>
        <v>U,W,B</v>
      </c>
      <c r="M120" s="8" t="s">
        <v>5</v>
      </c>
      <c r="N120" s="8" t="s">
        <v>4</v>
      </c>
      <c r="O120" s="8" t="s">
        <v>2</v>
      </c>
      <c r="P120" s="8" t="s">
        <v>0</v>
      </c>
      <c r="Q120" s="8" t="s">
        <v>3</v>
      </c>
      <c r="R120" s="8">
        <v>1</v>
      </c>
      <c r="S120" s="8">
        <v>2</v>
      </c>
      <c r="T120" s="8">
        <v>2</v>
      </c>
      <c r="U120" s="211">
        <v>42984</v>
      </c>
      <c r="V120" s="248">
        <f t="shared" ca="1" si="43"/>
        <v>763</v>
      </c>
      <c r="W120" s="272" t="str">
        <f t="shared" si="47"/>
        <v>G RB WU</v>
      </c>
      <c r="X120" s="272" t="str">
        <f t="shared" si="48"/>
        <v>G.br</v>
      </c>
      <c r="Y120" s="272" t="str">
        <f t="shared" si="49"/>
        <v>RG/u</v>
      </c>
      <c r="Z120" s="11">
        <f>INDEX('poids profils xyz'!$H$15:$H$19,SEARCH(Z$1,$M120&amp;$N120&amp;$O120&amp;$P120&amp;$Q120))</f>
        <v>30</v>
      </c>
      <c r="AA120" s="11">
        <f>INDEX('poids profils xyz'!$H$15:$H$19,SEARCH(AA$1,$M120&amp;$N120&amp;$O120&amp;$P120&amp;$Q120))</f>
        <v>20</v>
      </c>
      <c r="AB120" s="11">
        <f>INDEX('poids profils xyz'!$H$15:$H$19,SEARCH(AB$1,$M120&amp;$N120&amp;$O120&amp;$P120&amp;$Q120))</f>
        <v>52</v>
      </c>
      <c r="AC120" s="11">
        <f>INDEX('poids profils xyz'!$H$15:$H$19,SEARCH(AC$1,$M120&amp;$N120&amp;$O120&amp;$P120&amp;$Q120))</f>
        <v>63</v>
      </c>
      <c r="AD120" s="252">
        <f>INDEX('poids profils xyz'!$H$15:$H$19,SEARCH(AD$1,$M120&amp;$N120&amp;$O120&amp;$P120&amp;$Q120))</f>
        <v>86</v>
      </c>
      <c r="AE120" s="26">
        <f t="shared" si="50"/>
        <v>25</v>
      </c>
      <c r="AF120" s="26">
        <f t="shared" si="51"/>
        <v>41</v>
      </c>
      <c r="AG120" s="26">
        <f t="shared" si="52"/>
        <v>36</v>
      </c>
      <c r="AH120" s="26">
        <f t="shared" si="53"/>
        <v>41.5</v>
      </c>
      <c r="AI120" s="26">
        <f t="shared" si="54"/>
        <v>57.5</v>
      </c>
      <c r="AJ120" s="26">
        <f t="shared" si="55"/>
        <v>69</v>
      </c>
      <c r="AK120" s="26">
        <f t="shared" si="56"/>
        <v>74.5</v>
      </c>
      <c r="AL120" s="26">
        <f t="shared" si="57"/>
        <v>46.5</v>
      </c>
      <c r="AM120" s="26">
        <f t="shared" si="58"/>
        <v>58</v>
      </c>
      <c r="AN120" s="26">
        <f t="shared" si="59"/>
        <v>53</v>
      </c>
    </row>
    <row r="121" spans="1:40" s="145" customFormat="1" x14ac:dyDescent="0.2">
      <c r="A121" s="672" t="str">
        <f t="shared" si="68"/>
        <v>G RB UW</v>
      </c>
      <c r="B121" s="12" t="str">
        <f t="shared" si="60"/>
        <v>vert, rouge-noir, bleu-blanc</v>
      </c>
      <c r="C121" s="80" t="str">
        <f t="shared" si="61"/>
        <v>profiter de la vie (et vivre avec légèreté)</v>
      </c>
      <c r="D121" s="22" t="str">
        <f t="shared" si="62"/>
        <v>vivre une vie merveilleuse (et mettre sa joie au commandes)</v>
      </c>
      <c r="E121" s="129" t="str">
        <f t="shared" si="63"/>
        <v>RG/w</v>
      </c>
      <c r="F121" s="30" t="str">
        <f t="shared" si="64"/>
        <v>mettre sa joie au commandes</v>
      </c>
      <c r="G121" s="124" t="str">
        <f t="shared" si="65"/>
        <v>RG.b</v>
      </c>
      <c r="H121" s="125" t="str">
        <f t="shared" si="66"/>
        <v>vivre ses envies</v>
      </c>
      <c r="I121" s="121" t="str">
        <f t="shared" si="67"/>
        <v>G.br</v>
      </c>
      <c r="J121" s="12" t="str">
        <f t="shared" si="42"/>
        <v>vivre une vie merveilleuse</v>
      </c>
      <c r="K121" s="91" t="str">
        <f t="shared" si="45"/>
        <v>W,U</v>
      </c>
      <c r="L121" s="93" t="str">
        <f t="shared" si="46"/>
        <v>W,U,B</v>
      </c>
      <c r="M121" s="17" t="s">
        <v>5</v>
      </c>
      <c r="N121" s="17" t="s">
        <v>4</v>
      </c>
      <c r="O121" s="17" t="s">
        <v>2</v>
      </c>
      <c r="P121" s="17" t="s">
        <v>3</v>
      </c>
      <c r="Q121" s="17" t="s">
        <v>0</v>
      </c>
      <c r="R121" s="17">
        <v>1</v>
      </c>
      <c r="S121" s="17">
        <v>2</v>
      </c>
      <c r="T121" s="17">
        <v>2</v>
      </c>
      <c r="U121" s="212">
        <v>42984</v>
      </c>
      <c r="V121" s="249">
        <f t="shared" ca="1" si="43"/>
        <v>763</v>
      </c>
      <c r="W121" s="273" t="str">
        <f t="shared" si="47"/>
        <v>G RB UW</v>
      </c>
      <c r="X121" s="273" t="str">
        <f t="shared" si="48"/>
        <v>G.br</v>
      </c>
      <c r="Y121" s="273" t="str">
        <f t="shared" si="49"/>
        <v>RG/w</v>
      </c>
      <c r="Z121" s="253">
        <f>INDEX('poids profils xyz'!$H$15:$H$19,SEARCH(Z$1,$M121&amp;$N121&amp;$O121&amp;$P121&amp;$Q121))</f>
        <v>20</v>
      </c>
      <c r="AA121" s="253">
        <f>INDEX('poids profils xyz'!$H$15:$H$19,SEARCH(AA$1,$M121&amp;$N121&amp;$O121&amp;$P121&amp;$Q121))</f>
        <v>30</v>
      </c>
      <c r="AB121" s="253">
        <f>INDEX('poids profils xyz'!$H$15:$H$19,SEARCH(AB$1,$M121&amp;$N121&amp;$O121&amp;$P121&amp;$Q121))</f>
        <v>52</v>
      </c>
      <c r="AC121" s="253">
        <f>INDEX('poids profils xyz'!$H$15:$H$19,SEARCH(AC$1,$M121&amp;$N121&amp;$O121&amp;$P121&amp;$Q121))</f>
        <v>63</v>
      </c>
      <c r="AD121" s="254">
        <f>INDEX('poids profils xyz'!$H$15:$H$19,SEARCH(AD$1,$M121&amp;$N121&amp;$O121&amp;$P121&amp;$Q121))</f>
        <v>86</v>
      </c>
      <c r="AE121" s="263">
        <f t="shared" si="50"/>
        <v>25</v>
      </c>
      <c r="AF121" s="263">
        <f t="shared" si="51"/>
        <v>36</v>
      </c>
      <c r="AG121" s="263">
        <f t="shared" si="52"/>
        <v>41</v>
      </c>
      <c r="AH121" s="263">
        <f t="shared" si="53"/>
        <v>46.5</v>
      </c>
      <c r="AI121" s="263">
        <f t="shared" si="54"/>
        <v>57.5</v>
      </c>
      <c r="AJ121" s="263">
        <f t="shared" si="55"/>
        <v>69</v>
      </c>
      <c r="AK121" s="263">
        <f t="shared" si="56"/>
        <v>74.5</v>
      </c>
      <c r="AL121" s="263">
        <f t="shared" si="57"/>
        <v>41.5</v>
      </c>
      <c r="AM121" s="263">
        <f t="shared" si="58"/>
        <v>53</v>
      </c>
      <c r="AN121" s="263">
        <f t="shared" si="59"/>
        <v>58</v>
      </c>
    </row>
    <row r="122" spans="1:40" s="256" customFormat="1" x14ac:dyDescent="0.2">
      <c r="A122" s="1087"/>
      <c r="E122" s="257"/>
      <c r="G122" s="258"/>
      <c r="H122" s="259"/>
      <c r="I122" s="255"/>
      <c r="V122" s="261"/>
      <c r="W122" s="270"/>
      <c r="X122" s="270"/>
      <c r="Y122" s="270"/>
      <c r="Z122" s="262"/>
      <c r="AA122" s="260"/>
      <c r="AB122" s="260"/>
      <c r="AC122" s="260"/>
      <c r="AD122" s="262"/>
      <c r="AE122" s="264"/>
      <c r="AF122" s="265"/>
      <c r="AG122" s="265"/>
      <c r="AH122" s="265"/>
      <c r="AI122" s="265"/>
      <c r="AJ122" s="265"/>
      <c r="AK122" s="265"/>
      <c r="AL122" s="265"/>
      <c r="AM122" s="265"/>
      <c r="AN122" s="265"/>
    </row>
    <row r="123" spans="1:40" x14ac:dyDescent="0.2">
      <c r="A123" s="1007" t="str">
        <f t="shared" ref="A123:A130" si="69">W123</f>
        <v>WU BR G</v>
      </c>
      <c r="B123" s="4" t="str">
        <f t="shared" ref="B123:B154" si="70">VLOOKUP(M123,_Lib1,2,FALSE) &amp; "-" &amp;VLOOKUP(N123,_Lib1,2,FALSE) &amp; ", " &amp; VLOOKUP(O123,_Lib1,2,FALSE)&amp; "-" &amp; VLOOKUP(P123,_Lib1,2,FALSE) &amp; ", " &amp; VLOOKUP(Q123,_Lib1,2,FALSE)</f>
        <v>blanc-bleu, noir-rouge, vert</v>
      </c>
      <c r="C123" s="89" t="str">
        <f t="shared" ref="C123:C154" si="71">VLOOKUP(X123,LibProfils,4,FALSE)&amp;" (et "&amp;VLOOKUP(Y123,LibProfils,4,FALSE)&amp;")"</f>
        <v>apporter de l'ordre au monde (et s'imposer au monde)</v>
      </c>
      <c r="D123" s="16" t="str">
        <f t="shared" ref="D123:D154" si="72">VLOOKUP(X123,LibProfils,5,FALSE)&amp;" (et "&amp;VLOOKUP(Y123,LibProfils,5,FALSE)&amp;")"</f>
        <v>rendre l'organisation efficace (et être de ceux qui dictent l'ordre)</v>
      </c>
      <c r="E123" s="128" t="str">
        <f t="shared" ref="E123:E154" si="73">usrCode(M123&amp;N123&amp;"/"&amp;Q123)</f>
        <v>WU/g</v>
      </c>
      <c r="F123" s="29" t="str">
        <f t="shared" ref="F123:F154" si="74">VLOOKUP(E123,LibProfils,5,FALSE)</f>
        <v>rendre l'organisation efficace</v>
      </c>
      <c r="G123" s="122" t="str">
        <f t="shared" ref="G123:G154" si="75">usrCode(M123&amp;N123)&amp;"."&amp;LOWER(O123)</f>
        <v>WU.b</v>
      </c>
      <c r="H123" s="123" t="str">
        <f t="shared" ref="H123:H154" si="76">VLOOKUP(G123,LibProfils,5,FALSE)</f>
        <v>garantir le bon ordre du monde</v>
      </c>
      <c r="I123" s="120" t="str">
        <f t="shared" ref="I123:I154" si="77">M123&amp;"."&amp;LOWER(usrCode(N123&amp;O123))</f>
        <v>W.ub</v>
      </c>
      <c r="J123" s="4" t="str">
        <f t="shared" ref="J123:J186" si="78">VLOOKUP(I123,LibProfils,5,FALSE)</f>
        <v>être de ceux garantissent les processus</v>
      </c>
      <c r="K123" s="90" t="str">
        <f>Q123&amp;","&amp;P123</f>
        <v>G,R</v>
      </c>
      <c r="L123" s="92" t="str">
        <f>Q123&amp;","&amp;P123&amp;","&amp;O123</f>
        <v>G,R,B</v>
      </c>
      <c r="M123" s="8" t="s">
        <v>0</v>
      </c>
      <c r="N123" s="6" t="s">
        <v>3</v>
      </c>
      <c r="O123" s="6" t="s">
        <v>2</v>
      </c>
      <c r="P123" s="6" t="s">
        <v>4</v>
      </c>
      <c r="Q123" s="6" t="s">
        <v>5</v>
      </c>
      <c r="R123" s="6">
        <v>2</v>
      </c>
      <c r="S123" s="6">
        <v>2</v>
      </c>
      <c r="T123" s="6">
        <v>1</v>
      </c>
      <c r="U123" s="130">
        <v>42984</v>
      </c>
      <c r="V123" s="250">
        <f t="shared" ref="V123:V186" ca="1" si="79">TODAY()-U123</f>
        <v>763</v>
      </c>
      <c r="W123" s="274" t="str">
        <f>M123&amp;N123&amp;" "&amp;O123&amp;P123&amp;" "&amp;Q123</f>
        <v>WU BR G</v>
      </c>
      <c r="X123" s="274" t="str">
        <f t="shared" ref="X123:X186" si="80">E123</f>
        <v>WU/g</v>
      </c>
      <c r="Y123" s="274" t="str">
        <f>usrCode(M123&amp;O123&amp;"/"&amp;Q123)</f>
        <v>WB/g</v>
      </c>
      <c r="Z123" s="11">
        <f>INDEX('poids profils xyz'!$D$15:$D$19,SEARCH(Z$1,$M123&amp;$N123&amp;$O123&amp;$P123&amp;$Q123))</f>
        <v>81</v>
      </c>
      <c r="AA123" s="11">
        <f>INDEX('poids profils xyz'!$D$15:$D$19,SEARCH(AA$1,$M123&amp;$N123&amp;$O123&amp;$P123&amp;$Q123))</f>
        <v>70</v>
      </c>
      <c r="AB123" s="11">
        <f>INDEX('poids profils xyz'!$D$15:$D$19,SEARCH(AB$1,$M123&amp;$N123&amp;$O123&amp;$P123&amp;$Q123))</f>
        <v>48</v>
      </c>
      <c r="AC123" s="11">
        <f>INDEX('poids profils xyz'!$D$15:$D$19,SEARCH(AC$1,$M123&amp;$N123&amp;$O123&amp;$P123&amp;$Q123))</f>
        <v>38</v>
      </c>
      <c r="AD123" s="252">
        <f>INDEX('poids profils xyz'!$D$15:$D$19,SEARCH(AD$1,$M123&amp;$N123&amp;$O123&amp;$P123&amp;$Q123))</f>
        <v>14</v>
      </c>
      <c r="AE123" s="26">
        <f t="shared" ref="AE123" si="81">AVERAGE(Z123,AA123)</f>
        <v>75.5</v>
      </c>
      <c r="AF123" s="26">
        <f t="shared" ref="AF123" si="82">AVERAGE(AA123,AB123)</f>
        <v>59</v>
      </c>
      <c r="AG123" s="26">
        <f t="shared" ref="AG123" si="83">AVERAGE(AB123,AC123)</f>
        <v>43</v>
      </c>
      <c r="AH123" s="26">
        <f t="shared" ref="AH123" si="84">AVERAGE(AC123,AD123)</f>
        <v>26</v>
      </c>
      <c r="AI123" s="26">
        <f t="shared" ref="AI123" si="85">AVERAGE(AD123,AE123)</f>
        <v>44.75</v>
      </c>
      <c r="AJ123" s="26">
        <f t="shared" ref="AJ123" si="86">AVERAGE(AE123,AF123)</f>
        <v>67.25</v>
      </c>
      <c r="AK123" s="26">
        <f t="shared" ref="AK123" si="87">AVERAGE(AF123,AG123)</f>
        <v>51</v>
      </c>
      <c r="AL123" s="26">
        <f t="shared" ref="AL123" si="88">AVERAGE(AG123,AH123)</f>
        <v>34.5</v>
      </c>
      <c r="AM123" s="26">
        <f t="shared" ref="AM123" si="89">AVERAGE(AH123,AI123)</f>
        <v>35.375</v>
      </c>
      <c r="AN123" s="26">
        <f t="shared" ref="AN123" si="90">AVERAGE(AI123,AJ123)</f>
        <v>56</v>
      </c>
    </row>
    <row r="124" spans="1:40" x14ac:dyDescent="0.2">
      <c r="A124" s="1007" t="str">
        <f t="shared" si="69"/>
        <v>WU BG R</v>
      </c>
      <c r="B124" s="4" t="str">
        <f t="shared" si="70"/>
        <v>blanc-bleu, noir-vert, rouge</v>
      </c>
      <c r="C124" s="89" t="str">
        <f t="shared" si="71"/>
        <v>structurer le monde -WU- (et gouverner le monde)</v>
      </c>
      <c r="D124" s="16" t="str">
        <f t="shared" si="72"/>
        <v>travailler au bon ordre du monde (et être parmi les rares qui prennent les décisions)</v>
      </c>
      <c r="E124" s="128" t="str">
        <f t="shared" si="73"/>
        <v>WU/r</v>
      </c>
      <c r="F124" s="29" t="str">
        <f t="shared" si="74"/>
        <v>travailler au bon ordre du monde</v>
      </c>
      <c r="G124" s="122" t="str">
        <f t="shared" si="75"/>
        <v>WU.b</v>
      </c>
      <c r="H124" s="123" t="str">
        <f t="shared" si="76"/>
        <v>garantir le bon ordre du monde</v>
      </c>
      <c r="I124" s="120" t="str">
        <f t="shared" si="77"/>
        <v>W.ub</v>
      </c>
      <c r="J124" s="4" t="str">
        <f t="shared" si="78"/>
        <v>être de ceux garantissent les processus</v>
      </c>
      <c r="K124" s="90" t="str">
        <f t="shared" ref="K124:K187" si="91">Q124&amp;","&amp;P124</f>
        <v>R,G</v>
      </c>
      <c r="L124" s="92" t="str">
        <f t="shared" ref="L124:L187" si="92">Q124&amp;","&amp;P124&amp;","&amp;O124</f>
        <v>R,G,B</v>
      </c>
      <c r="M124" s="8" t="s">
        <v>0</v>
      </c>
      <c r="N124" s="6" t="s">
        <v>3</v>
      </c>
      <c r="O124" s="6" t="s">
        <v>2</v>
      </c>
      <c r="P124" s="6" t="s">
        <v>5</v>
      </c>
      <c r="Q124" s="6" t="s">
        <v>4</v>
      </c>
      <c r="R124" s="6">
        <v>2</v>
      </c>
      <c r="S124" s="6">
        <v>2</v>
      </c>
      <c r="T124" s="6">
        <v>1</v>
      </c>
      <c r="U124" s="130">
        <v>42984</v>
      </c>
      <c r="V124" s="250">
        <f t="shared" ca="1" si="79"/>
        <v>763</v>
      </c>
      <c r="W124" s="274" t="str">
        <f t="shared" ref="W124:W187" si="93">M124&amp;N124&amp;" "&amp;O124&amp;P124&amp;" "&amp;Q124</f>
        <v>WU BG R</v>
      </c>
      <c r="X124" s="274" t="str">
        <f t="shared" si="80"/>
        <v>WU/r</v>
      </c>
      <c r="Y124" s="274" t="str">
        <f t="shared" ref="Y124:Y187" si="94">usrCode(M124&amp;O124&amp;"/"&amp;Q124)</f>
        <v>WB/r</v>
      </c>
      <c r="Z124" s="11">
        <f>INDEX('poids profils xyz'!$D$15:$D$19,SEARCH(Z$1,$M124&amp;$N124&amp;$O124&amp;$P124&amp;$Q124))</f>
        <v>81</v>
      </c>
      <c r="AA124" s="11">
        <f>INDEX('poids profils xyz'!$D$15:$D$19,SEARCH(AA$1,$M124&amp;$N124&amp;$O124&amp;$P124&amp;$Q124))</f>
        <v>70</v>
      </c>
      <c r="AB124" s="11">
        <f>INDEX('poids profils xyz'!$D$15:$D$19,SEARCH(AB$1,$M124&amp;$N124&amp;$O124&amp;$P124&amp;$Q124))</f>
        <v>48</v>
      </c>
      <c r="AC124" s="11">
        <f>INDEX('poids profils xyz'!$D$15:$D$19,SEARCH(AC$1,$M124&amp;$N124&amp;$O124&amp;$P124&amp;$Q124))</f>
        <v>14</v>
      </c>
      <c r="AD124" s="252">
        <f>INDEX('poids profils xyz'!$D$15:$D$19,SEARCH(AD$1,$M124&amp;$N124&amp;$O124&amp;$P124&amp;$Q124))</f>
        <v>38</v>
      </c>
      <c r="AE124" s="26">
        <f t="shared" ref="AE124:AE187" si="95">AVERAGE(Z124,AA124)</f>
        <v>75.5</v>
      </c>
      <c r="AF124" s="26">
        <f t="shared" ref="AF124:AF187" si="96">AVERAGE(AA124,AB124)</f>
        <v>59</v>
      </c>
      <c r="AG124" s="26">
        <f t="shared" ref="AG124:AG187" si="97">AVERAGE(AB124,AC124)</f>
        <v>31</v>
      </c>
      <c r="AH124" s="26">
        <f t="shared" ref="AH124:AH187" si="98">AVERAGE(AC124,AD124)</f>
        <v>26</v>
      </c>
      <c r="AI124" s="26">
        <f t="shared" ref="AI124:AI187" si="99">AVERAGE(AD124,AE124)</f>
        <v>56.75</v>
      </c>
      <c r="AJ124" s="26">
        <f t="shared" ref="AJ124:AJ187" si="100">AVERAGE(AE124,AF124)</f>
        <v>67.25</v>
      </c>
      <c r="AK124" s="26">
        <f t="shared" ref="AK124:AK187" si="101">AVERAGE(AF124,AG124)</f>
        <v>45</v>
      </c>
      <c r="AL124" s="26">
        <f t="shared" ref="AL124:AL187" si="102">AVERAGE(AG124,AH124)</f>
        <v>28.5</v>
      </c>
      <c r="AM124" s="26">
        <f t="shared" ref="AM124:AM187" si="103">AVERAGE(AH124,AI124)</f>
        <v>41.375</v>
      </c>
      <c r="AN124" s="26">
        <f t="shared" ref="AN124:AN187" si="104">AVERAGE(AI124,AJ124)</f>
        <v>62</v>
      </c>
    </row>
    <row r="125" spans="1:40" x14ac:dyDescent="0.2">
      <c r="A125" s="1007" t="str">
        <f t="shared" si="69"/>
        <v>WU RB G</v>
      </c>
      <c r="B125" s="4" t="str">
        <f t="shared" si="70"/>
        <v>blanc-bleu, rouge-noir, vert</v>
      </c>
      <c r="C125" s="89" t="str">
        <f t="shared" si="71"/>
        <v>apporter de l'ordre au monde (et faire progresser le monde)</v>
      </c>
      <c r="D125" s="16" t="str">
        <f t="shared" si="72"/>
        <v>rendre l'organisation efficace (et servir la société avec fermeté)</v>
      </c>
      <c r="E125" s="128" t="str">
        <f t="shared" si="73"/>
        <v>WU/g</v>
      </c>
      <c r="F125" s="29" t="str">
        <f t="shared" si="74"/>
        <v>rendre l'organisation efficace</v>
      </c>
      <c r="G125" s="122" t="str">
        <f t="shared" si="75"/>
        <v>WU.r</v>
      </c>
      <c r="H125" s="123" t="str">
        <f t="shared" si="76"/>
        <v>proposer les bons schémas d'organisation</v>
      </c>
      <c r="I125" s="120" t="str">
        <f t="shared" si="77"/>
        <v>W.ur</v>
      </c>
      <c r="J125" s="4" t="str">
        <f t="shared" si="78"/>
        <v>mettre son intelligence au service de la société</v>
      </c>
      <c r="K125" s="90" t="str">
        <f t="shared" si="91"/>
        <v>G,B</v>
      </c>
      <c r="L125" s="92" t="str">
        <f t="shared" si="92"/>
        <v>G,B,R</v>
      </c>
      <c r="M125" s="8" t="s">
        <v>0</v>
      </c>
      <c r="N125" s="6" t="s">
        <v>3</v>
      </c>
      <c r="O125" s="6" t="s">
        <v>4</v>
      </c>
      <c r="P125" s="6" t="s">
        <v>2</v>
      </c>
      <c r="Q125" s="6" t="s">
        <v>5</v>
      </c>
      <c r="R125" s="6">
        <v>2</v>
      </c>
      <c r="S125" s="6">
        <v>2</v>
      </c>
      <c r="T125" s="6">
        <v>1</v>
      </c>
      <c r="U125" s="130">
        <v>42984</v>
      </c>
      <c r="V125" s="250">
        <f t="shared" ca="1" si="79"/>
        <v>763</v>
      </c>
      <c r="W125" s="274" t="str">
        <f t="shared" si="93"/>
        <v>WU RB G</v>
      </c>
      <c r="X125" s="274" t="str">
        <f t="shared" si="80"/>
        <v>WU/g</v>
      </c>
      <c r="Y125" s="274" t="str">
        <f t="shared" si="94"/>
        <v>RW/g</v>
      </c>
      <c r="Z125" s="11">
        <f>INDEX('poids profils xyz'!$D$15:$D$19,SEARCH(Z$1,$M125&amp;$N125&amp;$O125&amp;$P125&amp;$Q125))</f>
        <v>81</v>
      </c>
      <c r="AA125" s="11">
        <f>INDEX('poids profils xyz'!$D$15:$D$19,SEARCH(AA$1,$M125&amp;$N125&amp;$O125&amp;$P125&amp;$Q125))</f>
        <v>70</v>
      </c>
      <c r="AB125" s="11">
        <f>INDEX('poids profils xyz'!$D$15:$D$19,SEARCH(AB$1,$M125&amp;$N125&amp;$O125&amp;$P125&amp;$Q125))</f>
        <v>38</v>
      </c>
      <c r="AC125" s="11">
        <f>INDEX('poids profils xyz'!$D$15:$D$19,SEARCH(AC$1,$M125&amp;$N125&amp;$O125&amp;$P125&amp;$Q125))</f>
        <v>48</v>
      </c>
      <c r="AD125" s="252">
        <f>INDEX('poids profils xyz'!$D$15:$D$19,SEARCH(AD$1,$M125&amp;$N125&amp;$O125&amp;$P125&amp;$Q125))</f>
        <v>14</v>
      </c>
      <c r="AE125" s="26">
        <f t="shared" si="95"/>
        <v>75.5</v>
      </c>
      <c r="AF125" s="26">
        <f t="shared" si="96"/>
        <v>54</v>
      </c>
      <c r="AG125" s="26">
        <f t="shared" si="97"/>
        <v>43</v>
      </c>
      <c r="AH125" s="26">
        <f t="shared" si="98"/>
        <v>31</v>
      </c>
      <c r="AI125" s="26">
        <f t="shared" si="99"/>
        <v>44.75</v>
      </c>
      <c r="AJ125" s="26">
        <f t="shared" si="100"/>
        <v>64.75</v>
      </c>
      <c r="AK125" s="26">
        <f t="shared" si="101"/>
        <v>48.5</v>
      </c>
      <c r="AL125" s="26">
        <f t="shared" si="102"/>
        <v>37</v>
      </c>
      <c r="AM125" s="26">
        <f t="shared" si="103"/>
        <v>37.875</v>
      </c>
      <c r="AN125" s="26">
        <f t="shared" si="104"/>
        <v>54.75</v>
      </c>
    </row>
    <row r="126" spans="1:40" x14ac:dyDescent="0.2">
      <c r="A126" s="1007" t="str">
        <f t="shared" si="69"/>
        <v>WU RG B</v>
      </c>
      <c r="B126" s="4" t="str">
        <f t="shared" si="70"/>
        <v>blanc-bleu, rouge-vert, noir</v>
      </c>
      <c r="C126" s="89" t="str">
        <f t="shared" si="71"/>
        <v>être utile au monde (et assister le monde)</v>
      </c>
      <c r="D126" s="16" t="str">
        <f t="shared" si="72"/>
        <v>être efficace dans le respect du système (et servir la société sans enjeu de pouvoir)</v>
      </c>
      <c r="E126" s="128" t="str">
        <f t="shared" si="73"/>
        <v>WU/b</v>
      </c>
      <c r="F126" s="29" t="str">
        <f t="shared" si="74"/>
        <v>être efficace dans le respect du système</v>
      </c>
      <c r="G126" s="122" t="str">
        <f t="shared" si="75"/>
        <v>WU.r</v>
      </c>
      <c r="H126" s="123" t="str">
        <f t="shared" si="76"/>
        <v>proposer les bons schémas d'organisation</v>
      </c>
      <c r="I126" s="120" t="str">
        <f t="shared" si="77"/>
        <v>W.ur</v>
      </c>
      <c r="J126" s="4" t="str">
        <f t="shared" si="78"/>
        <v>mettre son intelligence au service de la société</v>
      </c>
      <c r="K126" s="90" t="str">
        <f t="shared" si="91"/>
        <v>B,G</v>
      </c>
      <c r="L126" s="92" t="str">
        <f t="shared" si="92"/>
        <v>B,G,R</v>
      </c>
      <c r="M126" s="6" t="s">
        <v>0</v>
      </c>
      <c r="N126" s="8" t="s">
        <v>3</v>
      </c>
      <c r="O126" s="8" t="s">
        <v>4</v>
      </c>
      <c r="P126" s="8" t="s">
        <v>5</v>
      </c>
      <c r="Q126" s="8" t="s">
        <v>2</v>
      </c>
      <c r="R126" s="8">
        <v>2</v>
      </c>
      <c r="S126" s="8">
        <v>2</v>
      </c>
      <c r="T126" s="8">
        <v>1</v>
      </c>
      <c r="U126" s="130">
        <v>42984</v>
      </c>
      <c r="V126" s="250">
        <f t="shared" ca="1" si="79"/>
        <v>763</v>
      </c>
      <c r="W126" s="274" t="str">
        <f t="shared" si="93"/>
        <v>WU RG B</v>
      </c>
      <c r="X126" s="274" t="str">
        <f t="shared" si="80"/>
        <v>WU/b</v>
      </c>
      <c r="Y126" s="274" t="str">
        <f t="shared" si="94"/>
        <v>RW/b</v>
      </c>
      <c r="Z126" s="11">
        <f>INDEX('poids profils xyz'!$D$15:$D$19,SEARCH(Z$1,$M126&amp;$N126&amp;$O126&amp;$P126&amp;$Q126))</f>
        <v>81</v>
      </c>
      <c r="AA126" s="11">
        <f>INDEX('poids profils xyz'!$D$15:$D$19,SEARCH(AA$1,$M126&amp;$N126&amp;$O126&amp;$P126&amp;$Q126))</f>
        <v>70</v>
      </c>
      <c r="AB126" s="11">
        <f>INDEX('poids profils xyz'!$D$15:$D$19,SEARCH(AB$1,$M126&amp;$N126&amp;$O126&amp;$P126&amp;$Q126))</f>
        <v>14</v>
      </c>
      <c r="AC126" s="11">
        <f>INDEX('poids profils xyz'!$D$15:$D$19,SEARCH(AC$1,$M126&amp;$N126&amp;$O126&amp;$P126&amp;$Q126))</f>
        <v>48</v>
      </c>
      <c r="AD126" s="252">
        <f>INDEX('poids profils xyz'!$D$15:$D$19,SEARCH(AD$1,$M126&amp;$N126&amp;$O126&amp;$P126&amp;$Q126))</f>
        <v>38</v>
      </c>
      <c r="AE126" s="26">
        <f t="shared" si="95"/>
        <v>75.5</v>
      </c>
      <c r="AF126" s="26">
        <f t="shared" si="96"/>
        <v>42</v>
      </c>
      <c r="AG126" s="26">
        <f t="shared" si="97"/>
        <v>31</v>
      </c>
      <c r="AH126" s="26">
        <f t="shared" si="98"/>
        <v>43</v>
      </c>
      <c r="AI126" s="26">
        <f t="shared" si="99"/>
        <v>56.75</v>
      </c>
      <c r="AJ126" s="26">
        <f t="shared" si="100"/>
        <v>58.75</v>
      </c>
      <c r="AK126" s="26">
        <f t="shared" si="101"/>
        <v>36.5</v>
      </c>
      <c r="AL126" s="26">
        <f t="shared" si="102"/>
        <v>37</v>
      </c>
      <c r="AM126" s="26">
        <f t="shared" si="103"/>
        <v>49.875</v>
      </c>
      <c r="AN126" s="26">
        <f t="shared" si="104"/>
        <v>57.75</v>
      </c>
    </row>
    <row r="127" spans="1:40" x14ac:dyDescent="0.2">
      <c r="A127" s="1007" t="str">
        <f t="shared" si="69"/>
        <v>WU GB R</v>
      </c>
      <c r="B127" s="4" t="str">
        <f t="shared" si="70"/>
        <v>blanc-bleu, vert-noir, rouge</v>
      </c>
      <c r="C127" s="89" t="str">
        <f t="shared" si="71"/>
        <v>structurer le monde -WU- (et vivre en accord)</v>
      </c>
      <c r="D127" s="16" t="str">
        <f t="shared" si="72"/>
        <v>travailler au bon ordre du monde (et être sain et probe)</v>
      </c>
      <c r="E127" s="128" t="str">
        <f t="shared" si="73"/>
        <v>WU/r</v>
      </c>
      <c r="F127" s="29" t="str">
        <f t="shared" si="74"/>
        <v>travailler au bon ordre du monde</v>
      </c>
      <c r="G127" s="122" t="str">
        <f t="shared" si="75"/>
        <v>WU.g</v>
      </c>
      <c r="H127" s="123" t="str">
        <f t="shared" si="76"/>
        <v>rendre le monde agréable aux yeux de tous</v>
      </c>
      <c r="I127" s="120" t="str">
        <f t="shared" si="77"/>
        <v>W.gu</v>
      </c>
      <c r="J127" s="4" t="str">
        <f t="shared" si="78"/>
        <v>vivre dans un monde de tolérance</v>
      </c>
      <c r="K127" s="90" t="str">
        <f t="shared" si="91"/>
        <v>R,B</v>
      </c>
      <c r="L127" s="92" t="str">
        <f t="shared" si="92"/>
        <v>R,B,G</v>
      </c>
      <c r="M127" s="6" t="s">
        <v>0</v>
      </c>
      <c r="N127" s="8" t="s">
        <v>3</v>
      </c>
      <c r="O127" s="8" t="s">
        <v>5</v>
      </c>
      <c r="P127" s="8" t="s">
        <v>2</v>
      </c>
      <c r="Q127" s="8" t="s">
        <v>4</v>
      </c>
      <c r="R127" s="8">
        <v>2</v>
      </c>
      <c r="S127" s="8">
        <v>2</v>
      </c>
      <c r="T127" s="8">
        <v>1</v>
      </c>
      <c r="U127" s="130">
        <v>42984</v>
      </c>
      <c r="V127" s="250">
        <f t="shared" ca="1" si="79"/>
        <v>763</v>
      </c>
      <c r="W127" s="274" t="str">
        <f t="shared" si="93"/>
        <v>WU GB R</v>
      </c>
      <c r="X127" s="274" t="str">
        <f t="shared" si="80"/>
        <v>WU/r</v>
      </c>
      <c r="Y127" s="274" t="str">
        <f t="shared" si="94"/>
        <v>GW/r</v>
      </c>
      <c r="Z127" s="11">
        <f>INDEX('poids profils xyz'!$D$15:$D$19,SEARCH(Z$1,$M127&amp;$N127&amp;$O127&amp;$P127&amp;$Q127))</f>
        <v>81</v>
      </c>
      <c r="AA127" s="11">
        <f>INDEX('poids profils xyz'!$D$15:$D$19,SEARCH(AA$1,$M127&amp;$N127&amp;$O127&amp;$P127&amp;$Q127))</f>
        <v>70</v>
      </c>
      <c r="AB127" s="11">
        <f>INDEX('poids profils xyz'!$D$15:$D$19,SEARCH(AB$1,$M127&amp;$N127&amp;$O127&amp;$P127&amp;$Q127))</f>
        <v>38</v>
      </c>
      <c r="AC127" s="11">
        <f>INDEX('poids profils xyz'!$D$15:$D$19,SEARCH(AC$1,$M127&amp;$N127&amp;$O127&amp;$P127&amp;$Q127))</f>
        <v>14</v>
      </c>
      <c r="AD127" s="252">
        <f>INDEX('poids profils xyz'!$D$15:$D$19,SEARCH(AD$1,$M127&amp;$N127&amp;$O127&amp;$P127&amp;$Q127))</f>
        <v>48</v>
      </c>
      <c r="AE127" s="26">
        <f t="shared" si="95"/>
        <v>75.5</v>
      </c>
      <c r="AF127" s="26">
        <f t="shared" si="96"/>
        <v>54</v>
      </c>
      <c r="AG127" s="26">
        <f t="shared" si="97"/>
        <v>26</v>
      </c>
      <c r="AH127" s="26">
        <f t="shared" si="98"/>
        <v>31</v>
      </c>
      <c r="AI127" s="26">
        <f t="shared" si="99"/>
        <v>61.75</v>
      </c>
      <c r="AJ127" s="26">
        <f t="shared" si="100"/>
        <v>64.75</v>
      </c>
      <c r="AK127" s="26">
        <f t="shared" si="101"/>
        <v>40</v>
      </c>
      <c r="AL127" s="26">
        <f t="shared" si="102"/>
        <v>28.5</v>
      </c>
      <c r="AM127" s="26">
        <f t="shared" si="103"/>
        <v>46.375</v>
      </c>
      <c r="AN127" s="26">
        <f t="shared" si="104"/>
        <v>63.25</v>
      </c>
    </row>
    <row r="128" spans="1:40" s="145" customFormat="1" x14ac:dyDescent="0.2">
      <c r="A128" s="1066" t="str">
        <f t="shared" si="69"/>
        <v>WU GR B</v>
      </c>
      <c r="B128" s="12" t="str">
        <f t="shared" si="70"/>
        <v>blanc-bleu, vert-rouge, noir</v>
      </c>
      <c r="C128" s="80" t="str">
        <f t="shared" si="71"/>
        <v>être utile au monde (et vivre en harmonie -GW-)</v>
      </c>
      <c r="D128" s="22" t="str">
        <f t="shared" si="72"/>
        <v>être efficace dans le respect du système (et vivre dans la coopération et le partage)</v>
      </c>
      <c r="E128" s="129" t="str">
        <f t="shared" si="73"/>
        <v>WU/b</v>
      </c>
      <c r="F128" s="30" t="str">
        <f t="shared" si="74"/>
        <v>être efficace dans le respect du système</v>
      </c>
      <c r="G128" s="124" t="str">
        <f t="shared" si="75"/>
        <v>WU.g</v>
      </c>
      <c r="H128" s="125" t="str">
        <f t="shared" si="76"/>
        <v>rendre le monde agréable aux yeux de tous</v>
      </c>
      <c r="I128" s="121" t="str">
        <f t="shared" si="77"/>
        <v>W.gu</v>
      </c>
      <c r="J128" s="12" t="str">
        <f t="shared" si="78"/>
        <v>vivre dans un monde de tolérance</v>
      </c>
      <c r="K128" s="91" t="str">
        <f t="shared" si="91"/>
        <v>B,R</v>
      </c>
      <c r="L128" s="93" t="str">
        <f t="shared" si="92"/>
        <v>B,R,G</v>
      </c>
      <c r="M128" s="21" t="s">
        <v>0</v>
      </c>
      <c r="N128" s="17" t="s">
        <v>3</v>
      </c>
      <c r="O128" s="17" t="s">
        <v>5</v>
      </c>
      <c r="P128" s="17" t="s">
        <v>4</v>
      </c>
      <c r="Q128" s="17" t="s">
        <v>2</v>
      </c>
      <c r="R128" s="17">
        <v>2</v>
      </c>
      <c r="S128" s="17">
        <v>2</v>
      </c>
      <c r="T128" s="17">
        <v>1</v>
      </c>
      <c r="U128" s="131">
        <v>42984</v>
      </c>
      <c r="V128" s="251">
        <f t="shared" ca="1" si="79"/>
        <v>763</v>
      </c>
      <c r="W128" s="275" t="str">
        <f t="shared" si="93"/>
        <v>WU GR B</v>
      </c>
      <c r="X128" s="275" t="str">
        <f t="shared" si="80"/>
        <v>WU/b</v>
      </c>
      <c r="Y128" s="275" t="str">
        <f t="shared" si="94"/>
        <v>GW/b</v>
      </c>
      <c r="Z128" s="253">
        <f>INDEX('poids profils xyz'!$D$15:$D$19,SEARCH(Z$1,$M128&amp;$N128&amp;$O128&amp;$P128&amp;$Q128))</f>
        <v>81</v>
      </c>
      <c r="AA128" s="253">
        <f>INDEX('poids profils xyz'!$D$15:$D$19,SEARCH(AA$1,$M128&amp;$N128&amp;$O128&amp;$P128&amp;$Q128))</f>
        <v>70</v>
      </c>
      <c r="AB128" s="253">
        <f>INDEX('poids profils xyz'!$D$15:$D$19,SEARCH(AB$1,$M128&amp;$N128&amp;$O128&amp;$P128&amp;$Q128))</f>
        <v>14</v>
      </c>
      <c r="AC128" s="253">
        <f>INDEX('poids profils xyz'!$D$15:$D$19,SEARCH(AC$1,$M128&amp;$N128&amp;$O128&amp;$P128&amp;$Q128))</f>
        <v>38</v>
      </c>
      <c r="AD128" s="254">
        <f>INDEX('poids profils xyz'!$D$15:$D$19,SEARCH(AD$1,$M128&amp;$N128&amp;$O128&amp;$P128&amp;$Q128))</f>
        <v>48</v>
      </c>
      <c r="AE128" s="263">
        <f t="shared" si="95"/>
        <v>75.5</v>
      </c>
      <c r="AF128" s="263">
        <f t="shared" si="96"/>
        <v>42</v>
      </c>
      <c r="AG128" s="263">
        <f t="shared" si="97"/>
        <v>26</v>
      </c>
      <c r="AH128" s="263">
        <f t="shared" si="98"/>
        <v>43</v>
      </c>
      <c r="AI128" s="263">
        <f t="shared" si="99"/>
        <v>61.75</v>
      </c>
      <c r="AJ128" s="263">
        <f t="shared" si="100"/>
        <v>58.75</v>
      </c>
      <c r="AK128" s="263">
        <f t="shared" si="101"/>
        <v>34</v>
      </c>
      <c r="AL128" s="263">
        <f t="shared" si="102"/>
        <v>34.5</v>
      </c>
      <c r="AM128" s="263">
        <f t="shared" si="103"/>
        <v>52.375</v>
      </c>
      <c r="AN128" s="263">
        <f t="shared" si="104"/>
        <v>60.25</v>
      </c>
    </row>
    <row r="129" spans="1:40" x14ac:dyDescent="0.2">
      <c r="A129" s="998" t="str">
        <f t="shared" si="69"/>
        <v>WB UR G</v>
      </c>
      <c r="B129" s="4" t="str">
        <f t="shared" si="70"/>
        <v>blanc-noir, bleu-rouge, vert</v>
      </c>
      <c r="C129" s="89" t="str">
        <f t="shared" si="71"/>
        <v>s'imposer au monde (et apporter de l'ordre au monde)</v>
      </c>
      <c r="D129" s="16" t="str">
        <f t="shared" si="72"/>
        <v>être de ceux qui dictent l'ordre (et rendre l'organisation efficace)</v>
      </c>
      <c r="E129" s="128" t="str">
        <f t="shared" si="73"/>
        <v>WB/g</v>
      </c>
      <c r="F129" s="29" t="str">
        <f t="shared" si="74"/>
        <v>être de ceux qui dictent l'ordre</v>
      </c>
      <c r="G129" s="122" t="str">
        <f t="shared" si="75"/>
        <v>WB.u</v>
      </c>
      <c r="H129" s="123" t="str">
        <f t="shared" si="76"/>
        <v>exercer une place de pouvoir élevée</v>
      </c>
      <c r="I129" s="120" t="str">
        <f t="shared" si="77"/>
        <v>W.ub</v>
      </c>
      <c r="J129" s="4" t="str">
        <f t="shared" si="78"/>
        <v>être de ceux garantissent les processus</v>
      </c>
      <c r="K129" s="90" t="str">
        <f t="shared" si="91"/>
        <v>G,R</v>
      </c>
      <c r="L129" s="92" t="str">
        <f t="shared" si="92"/>
        <v>G,R,U</v>
      </c>
      <c r="M129" s="6" t="s">
        <v>0</v>
      </c>
      <c r="N129" s="8" t="s">
        <v>2</v>
      </c>
      <c r="O129" s="8" t="s">
        <v>3</v>
      </c>
      <c r="P129" s="8" t="s">
        <v>4</v>
      </c>
      <c r="Q129" s="8" t="s">
        <v>5</v>
      </c>
      <c r="R129" s="8">
        <v>2</v>
      </c>
      <c r="S129" s="8">
        <v>2</v>
      </c>
      <c r="T129" s="8">
        <v>1</v>
      </c>
      <c r="U129" s="130">
        <v>42984</v>
      </c>
      <c r="V129" s="250">
        <f t="shared" ca="1" si="79"/>
        <v>763</v>
      </c>
      <c r="W129" s="274" t="str">
        <f t="shared" si="93"/>
        <v>WB UR G</v>
      </c>
      <c r="X129" s="274" t="str">
        <f t="shared" si="80"/>
        <v>WB/g</v>
      </c>
      <c r="Y129" s="274" t="str">
        <f t="shared" si="94"/>
        <v>WU/g</v>
      </c>
      <c r="Z129" s="11">
        <f>INDEX('poids profils xyz'!$D$15:$D$19,SEARCH(Z$1,$M129&amp;$N129&amp;$O129&amp;$P129&amp;$Q129))</f>
        <v>81</v>
      </c>
      <c r="AA129" s="11">
        <f>INDEX('poids profils xyz'!$D$15:$D$19,SEARCH(AA$1,$M129&amp;$N129&amp;$O129&amp;$P129&amp;$Q129))</f>
        <v>48</v>
      </c>
      <c r="AB129" s="11">
        <f>INDEX('poids profils xyz'!$D$15:$D$19,SEARCH(AB$1,$M129&amp;$N129&amp;$O129&amp;$P129&amp;$Q129))</f>
        <v>70</v>
      </c>
      <c r="AC129" s="11">
        <f>INDEX('poids profils xyz'!$D$15:$D$19,SEARCH(AC$1,$M129&amp;$N129&amp;$O129&amp;$P129&amp;$Q129))</f>
        <v>38</v>
      </c>
      <c r="AD129" s="252">
        <f>INDEX('poids profils xyz'!$D$15:$D$19,SEARCH(AD$1,$M129&amp;$N129&amp;$O129&amp;$P129&amp;$Q129))</f>
        <v>14</v>
      </c>
      <c r="AE129" s="26">
        <f t="shared" si="95"/>
        <v>64.5</v>
      </c>
      <c r="AF129" s="26">
        <f t="shared" si="96"/>
        <v>59</v>
      </c>
      <c r="AG129" s="26">
        <f t="shared" si="97"/>
        <v>54</v>
      </c>
      <c r="AH129" s="26">
        <f t="shared" si="98"/>
        <v>26</v>
      </c>
      <c r="AI129" s="26">
        <f t="shared" si="99"/>
        <v>39.25</v>
      </c>
      <c r="AJ129" s="26">
        <f t="shared" si="100"/>
        <v>61.75</v>
      </c>
      <c r="AK129" s="26">
        <f t="shared" si="101"/>
        <v>56.5</v>
      </c>
      <c r="AL129" s="26">
        <f t="shared" si="102"/>
        <v>40</v>
      </c>
      <c r="AM129" s="26">
        <f t="shared" si="103"/>
        <v>32.625</v>
      </c>
      <c r="AN129" s="26">
        <f t="shared" si="104"/>
        <v>50.5</v>
      </c>
    </row>
    <row r="130" spans="1:40" x14ac:dyDescent="0.2">
      <c r="A130" s="998" t="str">
        <f t="shared" si="69"/>
        <v>WB UG R</v>
      </c>
      <c r="B130" s="4" t="str">
        <f t="shared" si="70"/>
        <v>blanc-noir, bleu-vert, rouge</v>
      </c>
      <c r="C130" s="89" t="str">
        <f t="shared" si="71"/>
        <v>gouverner le monde (et structurer le monde -WU-)</v>
      </c>
      <c r="D130" s="16" t="str">
        <f t="shared" si="72"/>
        <v>être parmi les rares qui prennent les décisions (et travailler au bon ordre du monde)</v>
      </c>
      <c r="E130" s="128" t="str">
        <f t="shared" si="73"/>
        <v>WB/r</v>
      </c>
      <c r="F130" s="29" t="str">
        <f t="shared" si="74"/>
        <v>être parmi les rares qui prennent les décisions</v>
      </c>
      <c r="G130" s="122" t="str">
        <f t="shared" si="75"/>
        <v>WB.u</v>
      </c>
      <c r="H130" s="123" t="str">
        <f t="shared" si="76"/>
        <v>exercer une place de pouvoir élevée</v>
      </c>
      <c r="I130" s="120" t="str">
        <f t="shared" si="77"/>
        <v>W.ub</v>
      </c>
      <c r="J130" s="4" t="str">
        <f t="shared" si="78"/>
        <v>être de ceux garantissent les processus</v>
      </c>
      <c r="K130" s="90" t="str">
        <f t="shared" si="91"/>
        <v>R,G</v>
      </c>
      <c r="L130" s="92" t="str">
        <f t="shared" si="92"/>
        <v>R,G,U</v>
      </c>
      <c r="M130" s="6" t="s">
        <v>0</v>
      </c>
      <c r="N130" s="8" t="s">
        <v>2</v>
      </c>
      <c r="O130" s="8" t="s">
        <v>3</v>
      </c>
      <c r="P130" s="8" t="s">
        <v>5</v>
      </c>
      <c r="Q130" s="8" t="s">
        <v>4</v>
      </c>
      <c r="R130" s="8">
        <v>2</v>
      </c>
      <c r="S130" s="8">
        <v>2</v>
      </c>
      <c r="T130" s="8">
        <v>1</v>
      </c>
      <c r="U130" s="130">
        <v>42984</v>
      </c>
      <c r="V130" s="250">
        <f t="shared" ca="1" si="79"/>
        <v>763</v>
      </c>
      <c r="W130" s="274" t="str">
        <f t="shared" si="93"/>
        <v>WB UG R</v>
      </c>
      <c r="X130" s="274" t="str">
        <f t="shared" si="80"/>
        <v>WB/r</v>
      </c>
      <c r="Y130" s="274" t="str">
        <f t="shared" si="94"/>
        <v>WU/r</v>
      </c>
      <c r="Z130" s="11">
        <f>INDEX('poids profils xyz'!$D$15:$D$19,SEARCH(Z$1,$M130&amp;$N130&amp;$O130&amp;$P130&amp;$Q130))</f>
        <v>81</v>
      </c>
      <c r="AA130" s="11">
        <f>INDEX('poids profils xyz'!$D$15:$D$19,SEARCH(AA$1,$M130&amp;$N130&amp;$O130&amp;$P130&amp;$Q130))</f>
        <v>48</v>
      </c>
      <c r="AB130" s="11">
        <f>INDEX('poids profils xyz'!$D$15:$D$19,SEARCH(AB$1,$M130&amp;$N130&amp;$O130&amp;$P130&amp;$Q130))</f>
        <v>70</v>
      </c>
      <c r="AC130" s="11">
        <f>INDEX('poids profils xyz'!$D$15:$D$19,SEARCH(AC$1,$M130&amp;$N130&amp;$O130&amp;$P130&amp;$Q130))</f>
        <v>14</v>
      </c>
      <c r="AD130" s="252">
        <f>INDEX('poids profils xyz'!$D$15:$D$19,SEARCH(AD$1,$M130&amp;$N130&amp;$O130&amp;$P130&amp;$Q130))</f>
        <v>38</v>
      </c>
      <c r="AE130" s="26">
        <f t="shared" si="95"/>
        <v>64.5</v>
      </c>
      <c r="AF130" s="26">
        <f t="shared" si="96"/>
        <v>59</v>
      </c>
      <c r="AG130" s="26">
        <f t="shared" si="97"/>
        <v>42</v>
      </c>
      <c r="AH130" s="26">
        <f t="shared" si="98"/>
        <v>26</v>
      </c>
      <c r="AI130" s="26">
        <f t="shared" si="99"/>
        <v>51.25</v>
      </c>
      <c r="AJ130" s="26">
        <f t="shared" si="100"/>
        <v>61.75</v>
      </c>
      <c r="AK130" s="26">
        <f t="shared" si="101"/>
        <v>50.5</v>
      </c>
      <c r="AL130" s="26">
        <f t="shared" si="102"/>
        <v>34</v>
      </c>
      <c r="AM130" s="26">
        <f t="shared" si="103"/>
        <v>38.625</v>
      </c>
      <c r="AN130" s="26">
        <f t="shared" si="104"/>
        <v>56.5</v>
      </c>
    </row>
    <row r="131" spans="1:40" x14ac:dyDescent="0.2">
      <c r="A131" s="998" t="str">
        <f t="shared" ref="A131:A194" si="105">W131</f>
        <v>WB RU G</v>
      </c>
      <c r="B131" s="4" t="str">
        <f t="shared" si="70"/>
        <v>blanc-noir, rouge-bleu, vert</v>
      </c>
      <c r="C131" s="89" t="str">
        <f t="shared" si="71"/>
        <v>s'imposer au monde (et faire progresser le monde)</v>
      </c>
      <c r="D131" s="16" t="str">
        <f t="shared" si="72"/>
        <v>être de ceux qui dictent l'ordre (et servir la société avec fermeté)</v>
      </c>
      <c r="E131" s="128" t="str">
        <f t="shared" si="73"/>
        <v>WB/g</v>
      </c>
      <c r="F131" s="29" t="str">
        <f t="shared" si="74"/>
        <v>être de ceux qui dictent l'ordre</v>
      </c>
      <c r="G131" s="122" t="str">
        <f t="shared" si="75"/>
        <v>WB.r</v>
      </c>
      <c r="H131" s="123" t="str">
        <f t="shared" si="76"/>
        <v>occuper une place de réel pouvoir</v>
      </c>
      <c r="I131" s="120" t="str">
        <f t="shared" si="77"/>
        <v>W.br</v>
      </c>
      <c r="J131" s="4" t="str">
        <f t="shared" si="78"/>
        <v>défendre la paix quel qu'en soit le prix</v>
      </c>
      <c r="K131" s="90" t="str">
        <f t="shared" si="91"/>
        <v>G,U</v>
      </c>
      <c r="L131" s="92" t="str">
        <f t="shared" si="92"/>
        <v>G,U,R</v>
      </c>
      <c r="M131" s="6" t="s">
        <v>0</v>
      </c>
      <c r="N131" s="8" t="s">
        <v>2</v>
      </c>
      <c r="O131" s="8" t="s">
        <v>4</v>
      </c>
      <c r="P131" s="8" t="s">
        <v>3</v>
      </c>
      <c r="Q131" s="8" t="s">
        <v>5</v>
      </c>
      <c r="R131" s="8">
        <v>2</v>
      </c>
      <c r="S131" s="8">
        <v>2</v>
      </c>
      <c r="T131" s="8">
        <v>1</v>
      </c>
      <c r="U131" s="130">
        <v>42984</v>
      </c>
      <c r="V131" s="250">
        <f t="shared" ca="1" si="79"/>
        <v>763</v>
      </c>
      <c r="W131" s="274" t="str">
        <f t="shared" si="93"/>
        <v>WB RU G</v>
      </c>
      <c r="X131" s="274" t="str">
        <f t="shared" si="80"/>
        <v>WB/g</v>
      </c>
      <c r="Y131" s="274" t="str">
        <f t="shared" si="94"/>
        <v>RW/g</v>
      </c>
      <c r="Z131" s="11">
        <f>INDEX('poids profils xyz'!$D$15:$D$19,SEARCH(Z$1,$M131&amp;$N131&amp;$O131&amp;$P131&amp;$Q131))</f>
        <v>81</v>
      </c>
      <c r="AA131" s="11">
        <f>INDEX('poids profils xyz'!$D$15:$D$19,SEARCH(AA$1,$M131&amp;$N131&amp;$O131&amp;$P131&amp;$Q131))</f>
        <v>38</v>
      </c>
      <c r="AB131" s="11">
        <f>INDEX('poids profils xyz'!$D$15:$D$19,SEARCH(AB$1,$M131&amp;$N131&amp;$O131&amp;$P131&amp;$Q131))</f>
        <v>70</v>
      </c>
      <c r="AC131" s="11">
        <f>INDEX('poids profils xyz'!$D$15:$D$19,SEARCH(AC$1,$M131&amp;$N131&amp;$O131&amp;$P131&amp;$Q131))</f>
        <v>48</v>
      </c>
      <c r="AD131" s="252">
        <f>INDEX('poids profils xyz'!$D$15:$D$19,SEARCH(AD$1,$M131&amp;$N131&amp;$O131&amp;$P131&amp;$Q131))</f>
        <v>14</v>
      </c>
      <c r="AE131" s="26">
        <f t="shared" si="95"/>
        <v>59.5</v>
      </c>
      <c r="AF131" s="26">
        <f t="shared" si="96"/>
        <v>54</v>
      </c>
      <c r="AG131" s="26">
        <f t="shared" si="97"/>
        <v>59</v>
      </c>
      <c r="AH131" s="26">
        <f t="shared" si="98"/>
        <v>31</v>
      </c>
      <c r="AI131" s="26">
        <f t="shared" si="99"/>
        <v>36.75</v>
      </c>
      <c r="AJ131" s="26">
        <f t="shared" si="100"/>
        <v>56.75</v>
      </c>
      <c r="AK131" s="26">
        <f t="shared" si="101"/>
        <v>56.5</v>
      </c>
      <c r="AL131" s="26">
        <f t="shared" si="102"/>
        <v>45</v>
      </c>
      <c r="AM131" s="26">
        <f t="shared" si="103"/>
        <v>33.875</v>
      </c>
      <c r="AN131" s="26">
        <f t="shared" si="104"/>
        <v>46.75</v>
      </c>
    </row>
    <row r="132" spans="1:40" x14ac:dyDescent="0.2">
      <c r="A132" s="998" t="str">
        <f t="shared" si="105"/>
        <v>WB RG U</v>
      </c>
      <c r="B132" s="4" t="str">
        <f t="shared" si="70"/>
        <v>blanc-noir, rouge-vert, bleu</v>
      </c>
      <c r="C132" s="89" t="str">
        <f t="shared" si="71"/>
        <v>être parmi les puissants (et protéger le monde)</v>
      </c>
      <c r="D132" s="16" t="str">
        <f t="shared" si="72"/>
        <v>être de ceux qui ont le pouvoir (et prémunir la société de toute menace)</v>
      </c>
      <c r="E132" s="128" t="str">
        <f t="shared" si="73"/>
        <v>WB/u</v>
      </c>
      <c r="F132" s="29" t="str">
        <f t="shared" si="74"/>
        <v>être de ceux qui ont le pouvoir</v>
      </c>
      <c r="G132" s="122" t="str">
        <f t="shared" si="75"/>
        <v>WB.r</v>
      </c>
      <c r="H132" s="123" t="str">
        <f t="shared" si="76"/>
        <v>occuper une place de réel pouvoir</v>
      </c>
      <c r="I132" s="120" t="str">
        <f t="shared" si="77"/>
        <v>W.br</v>
      </c>
      <c r="J132" s="4" t="str">
        <f t="shared" si="78"/>
        <v>défendre la paix quel qu'en soit le prix</v>
      </c>
      <c r="K132" s="90" t="str">
        <f t="shared" si="91"/>
        <v>U,G</v>
      </c>
      <c r="L132" s="92" t="str">
        <f t="shared" si="92"/>
        <v>U,G,R</v>
      </c>
      <c r="M132" s="6" t="s">
        <v>0</v>
      </c>
      <c r="N132" s="8" t="s">
        <v>2</v>
      </c>
      <c r="O132" s="8" t="s">
        <v>4</v>
      </c>
      <c r="P132" s="8" t="s">
        <v>5</v>
      </c>
      <c r="Q132" s="8" t="s">
        <v>3</v>
      </c>
      <c r="R132" s="8">
        <v>2</v>
      </c>
      <c r="S132" s="8">
        <v>2</v>
      </c>
      <c r="T132" s="8">
        <v>1</v>
      </c>
      <c r="U132" s="130">
        <v>42984</v>
      </c>
      <c r="V132" s="250">
        <f t="shared" ca="1" si="79"/>
        <v>763</v>
      </c>
      <c r="W132" s="274" t="str">
        <f t="shared" si="93"/>
        <v>WB RG U</v>
      </c>
      <c r="X132" s="274" t="str">
        <f t="shared" si="80"/>
        <v>WB/u</v>
      </c>
      <c r="Y132" s="274" t="str">
        <f t="shared" si="94"/>
        <v>RW/u</v>
      </c>
      <c r="Z132" s="11">
        <f>INDEX('poids profils xyz'!$D$15:$D$19,SEARCH(Z$1,$M132&amp;$N132&amp;$O132&amp;$P132&amp;$Q132))</f>
        <v>81</v>
      </c>
      <c r="AA132" s="11">
        <f>INDEX('poids profils xyz'!$D$15:$D$19,SEARCH(AA$1,$M132&amp;$N132&amp;$O132&amp;$P132&amp;$Q132))</f>
        <v>14</v>
      </c>
      <c r="AB132" s="11">
        <f>INDEX('poids profils xyz'!$D$15:$D$19,SEARCH(AB$1,$M132&amp;$N132&amp;$O132&amp;$P132&amp;$Q132))</f>
        <v>70</v>
      </c>
      <c r="AC132" s="11">
        <f>INDEX('poids profils xyz'!$D$15:$D$19,SEARCH(AC$1,$M132&amp;$N132&amp;$O132&amp;$P132&amp;$Q132))</f>
        <v>48</v>
      </c>
      <c r="AD132" s="252">
        <f>INDEX('poids profils xyz'!$D$15:$D$19,SEARCH(AD$1,$M132&amp;$N132&amp;$O132&amp;$P132&amp;$Q132))</f>
        <v>38</v>
      </c>
      <c r="AE132" s="26">
        <f t="shared" si="95"/>
        <v>47.5</v>
      </c>
      <c r="AF132" s="26">
        <f t="shared" si="96"/>
        <v>42</v>
      </c>
      <c r="AG132" s="26">
        <f t="shared" si="97"/>
        <v>59</v>
      </c>
      <c r="AH132" s="26">
        <f t="shared" si="98"/>
        <v>43</v>
      </c>
      <c r="AI132" s="26">
        <f t="shared" si="99"/>
        <v>42.75</v>
      </c>
      <c r="AJ132" s="26">
        <f t="shared" si="100"/>
        <v>44.75</v>
      </c>
      <c r="AK132" s="26">
        <f t="shared" si="101"/>
        <v>50.5</v>
      </c>
      <c r="AL132" s="26">
        <f t="shared" si="102"/>
        <v>51</v>
      </c>
      <c r="AM132" s="26">
        <f t="shared" si="103"/>
        <v>42.875</v>
      </c>
      <c r="AN132" s="26">
        <f t="shared" si="104"/>
        <v>43.75</v>
      </c>
    </row>
    <row r="133" spans="1:40" x14ac:dyDescent="0.2">
      <c r="A133" s="998" t="str">
        <f t="shared" si="105"/>
        <v>WB GU R</v>
      </c>
      <c r="B133" s="4" t="str">
        <f t="shared" si="70"/>
        <v>blanc-noir, vert-bleu, rouge</v>
      </c>
      <c r="C133" s="89" t="str">
        <f t="shared" si="71"/>
        <v>gouverner le monde (et vivre en accord)</v>
      </c>
      <c r="D133" s="16" t="str">
        <f t="shared" si="72"/>
        <v>être parmi les rares qui prennent les décisions (et être sain et probe)</v>
      </c>
      <c r="E133" s="128" t="str">
        <f t="shared" si="73"/>
        <v>WB/r</v>
      </c>
      <c r="F133" s="29" t="str">
        <f t="shared" si="74"/>
        <v>être parmi les rares qui prennent les décisions</v>
      </c>
      <c r="G133" s="122" t="str">
        <f t="shared" si="75"/>
        <v>WB.g</v>
      </c>
      <c r="H133" s="123" t="str">
        <f t="shared" si="76"/>
        <v>occuper une place d'exception</v>
      </c>
      <c r="I133" s="120" t="str">
        <f t="shared" si="77"/>
        <v>W.bg</v>
      </c>
      <c r="J133" s="4" t="str">
        <f t="shared" si="78"/>
        <v>remplir son rôle dans la complexité du système</v>
      </c>
      <c r="K133" s="90" t="str">
        <f t="shared" si="91"/>
        <v>R,U</v>
      </c>
      <c r="L133" s="92" t="str">
        <f t="shared" si="92"/>
        <v>R,U,G</v>
      </c>
      <c r="M133" s="6" t="s">
        <v>0</v>
      </c>
      <c r="N133" s="8" t="s">
        <v>2</v>
      </c>
      <c r="O133" s="8" t="s">
        <v>5</v>
      </c>
      <c r="P133" s="8" t="s">
        <v>3</v>
      </c>
      <c r="Q133" s="8" t="s">
        <v>4</v>
      </c>
      <c r="R133" s="8">
        <v>2</v>
      </c>
      <c r="S133" s="8">
        <v>2</v>
      </c>
      <c r="T133" s="8">
        <v>1</v>
      </c>
      <c r="U133" s="130">
        <v>42984</v>
      </c>
      <c r="V133" s="250">
        <f t="shared" ca="1" si="79"/>
        <v>763</v>
      </c>
      <c r="W133" s="274" t="str">
        <f t="shared" si="93"/>
        <v>WB GU R</v>
      </c>
      <c r="X133" s="274" t="str">
        <f t="shared" si="80"/>
        <v>WB/r</v>
      </c>
      <c r="Y133" s="274" t="str">
        <f t="shared" si="94"/>
        <v>GW/r</v>
      </c>
      <c r="Z133" s="11">
        <f>INDEX('poids profils xyz'!$D$15:$D$19,SEARCH(Z$1,$M133&amp;$N133&amp;$O133&amp;$P133&amp;$Q133))</f>
        <v>81</v>
      </c>
      <c r="AA133" s="11">
        <f>INDEX('poids profils xyz'!$D$15:$D$19,SEARCH(AA$1,$M133&amp;$N133&amp;$O133&amp;$P133&amp;$Q133))</f>
        <v>38</v>
      </c>
      <c r="AB133" s="11">
        <f>INDEX('poids profils xyz'!$D$15:$D$19,SEARCH(AB$1,$M133&amp;$N133&amp;$O133&amp;$P133&amp;$Q133))</f>
        <v>70</v>
      </c>
      <c r="AC133" s="11">
        <f>INDEX('poids profils xyz'!$D$15:$D$19,SEARCH(AC$1,$M133&amp;$N133&amp;$O133&amp;$P133&amp;$Q133))</f>
        <v>14</v>
      </c>
      <c r="AD133" s="252">
        <f>INDEX('poids profils xyz'!$D$15:$D$19,SEARCH(AD$1,$M133&amp;$N133&amp;$O133&amp;$P133&amp;$Q133))</f>
        <v>48</v>
      </c>
      <c r="AE133" s="26">
        <f t="shared" si="95"/>
        <v>59.5</v>
      </c>
      <c r="AF133" s="26">
        <f t="shared" si="96"/>
        <v>54</v>
      </c>
      <c r="AG133" s="26">
        <f t="shared" si="97"/>
        <v>42</v>
      </c>
      <c r="AH133" s="26">
        <f t="shared" si="98"/>
        <v>31</v>
      </c>
      <c r="AI133" s="26">
        <f t="shared" si="99"/>
        <v>53.75</v>
      </c>
      <c r="AJ133" s="26">
        <f t="shared" si="100"/>
        <v>56.75</v>
      </c>
      <c r="AK133" s="26">
        <f t="shared" si="101"/>
        <v>48</v>
      </c>
      <c r="AL133" s="26">
        <f t="shared" si="102"/>
        <v>36.5</v>
      </c>
      <c r="AM133" s="26">
        <f t="shared" si="103"/>
        <v>42.375</v>
      </c>
      <c r="AN133" s="26">
        <f t="shared" si="104"/>
        <v>55.25</v>
      </c>
    </row>
    <row r="134" spans="1:40" s="145" customFormat="1" x14ac:dyDescent="0.2">
      <c r="A134" s="1067" t="str">
        <f t="shared" si="105"/>
        <v>WB GR U</v>
      </c>
      <c r="B134" s="12" t="str">
        <f t="shared" si="70"/>
        <v>blanc-noir, vert-rouge, bleu</v>
      </c>
      <c r="C134" s="80" t="str">
        <f t="shared" si="71"/>
        <v>être parmi les puissants (et se fondre dans sa tribu)</v>
      </c>
      <c r="D134" s="22" t="str">
        <f t="shared" si="72"/>
        <v>être de ceux qui ont le pouvoir (et s'identifier à son groupe)</v>
      </c>
      <c r="E134" s="129" t="str">
        <f t="shared" si="73"/>
        <v>WB/u</v>
      </c>
      <c r="F134" s="30" t="str">
        <f t="shared" si="74"/>
        <v>être de ceux qui ont le pouvoir</v>
      </c>
      <c r="G134" s="124" t="str">
        <f t="shared" si="75"/>
        <v>WB.g</v>
      </c>
      <c r="H134" s="125" t="str">
        <f t="shared" si="76"/>
        <v>occuper une place d'exception</v>
      </c>
      <c r="I134" s="121" t="str">
        <f t="shared" si="77"/>
        <v>W.bg</v>
      </c>
      <c r="J134" s="12" t="str">
        <f t="shared" si="78"/>
        <v>remplir son rôle dans la complexité du système</v>
      </c>
      <c r="K134" s="91" t="str">
        <f t="shared" si="91"/>
        <v>U,R</v>
      </c>
      <c r="L134" s="93" t="str">
        <f t="shared" si="92"/>
        <v>U,R,G</v>
      </c>
      <c r="M134" s="21" t="s">
        <v>0</v>
      </c>
      <c r="N134" s="17" t="s">
        <v>2</v>
      </c>
      <c r="O134" s="17" t="s">
        <v>5</v>
      </c>
      <c r="P134" s="17" t="s">
        <v>4</v>
      </c>
      <c r="Q134" s="17" t="s">
        <v>3</v>
      </c>
      <c r="R134" s="17">
        <v>2</v>
      </c>
      <c r="S134" s="17">
        <v>2</v>
      </c>
      <c r="T134" s="17">
        <v>1</v>
      </c>
      <c r="U134" s="131">
        <v>42984</v>
      </c>
      <c r="V134" s="251">
        <f t="shared" ca="1" si="79"/>
        <v>763</v>
      </c>
      <c r="W134" s="275" t="str">
        <f t="shared" si="93"/>
        <v>WB GR U</v>
      </c>
      <c r="X134" s="275" t="str">
        <f t="shared" si="80"/>
        <v>WB/u</v>
      </c>
      <c r="Y134" s="275" t="str">
        <f t="shared" si="94"/>
        <v>GW/u</v>
      </c>
      <c r="Z134" s="253">
        <f>INDEX('poids profils xyz'!$D$15:$D$19,SEARCH(Z$1,$M134&amp;$N134&amp;$O134&amp;$P134&amp;$Q134))</f>
        <v>81</v>
      </c>
      <c r="AA134" s="253">
        <f>INDEX('poids profils xyz'!$D$15:$D$19,SEARCH(AA$1,$M134&amp;$N134&amp;$O134&amp;$P134&amp;$Q134))</f>
        <v>14</v>
      </c>
      <c r="AB134" s="253">
        <f>INDEX('poids profils xyz'!$D$15:$D$19,SEARCH(AB$1,$M134&amp;$N134&amp;$O134&amp;$P134&amp;$Q134))</f>
        <v>70</v>
      </c>
      <c r="AC134" s="253">
        <f>INDEX('poids profils xyz'!$D$15:$D$19,SEARCH(AC$1,$M134&amp;$N134&amp;$O134&amp;$P134&amp;$Q134))</f>
        <v>38</v>
      </c>
      <c r="AD134" s="254">
        <f>INDEX('poids profils xyz'!$D$15:$D$19,SEARCH(AD$1,$M134&amp;$N134&amp;$O134&amp;$P134&amp;$Q134))</f>
        <v>48</v>
      </c>
      <c r="AE134" s="263">
        <f t="shared" si="95"/>
        <v>47.5</v>
      </c>
      <c r="AF134" s="263">
        <f t="shared" si="96"/>
        <v>42</v>
      </c>
      <c r="AG134" s="263">
        <f t="shared" si="97"/>
        <v>54</v>
      </c>
      <c r="AH134" s="263">
        <f t="shared" si="98"/>
        <v>43</v>
      </c>
      <c r="AI134" s="263">
        <f t="shared" si="99"/>
        <v>47.75</v>
      </c>
      <c r="AJ134" s="263">
        <f t="shared" si="100"/>
        <v>44.75</v>
      </c>
      <c r="AK134" s="263">
        <f t="shared" si="101"/>
        <v>48</v>
      </c>
      <c r="AL134" s="263">
        <f t="shared" si="102"/>
        <v>48.5</v>
      </c>
      <c r="AM134" s="263">
        <f t="shared" si="103"/>
        <v>45.375</v>
      </c>
      <c r="AN134" s="263">
        <f t="shared" si="104"/>
        <v>46.25</v>
      </c>
    </row>
    <row r="135" spans="1:40" x14ac:dyDescent="0.2">
      <c r="A135" s="1010" t="str">
        <f t="shared" si="105"/>
        <v>WR UB G</v>
      </c>
      <c r="B135" s="4" t="str">
        <f t="shared" si="70"/>
        <v>blanc-rouge, bleu-noir, vert</v>
      </c>
      <c r="C135" s="89" t="str">
        <f t="shared" si="71"/>
        <v>faire progresser le monde (et apporter de l'ordre au monde)</v>
      </c>
      <c r="D135" s="16" t="str">
        <f t="shared" si="72"/>
        <v>servir la société avec fermeté (et rendre l'organisation efficace)</v>
      </c>
      <c r="E135" s="128" t="str">
        <f t="shared" si="73"/>
        <v>RW/g</v>
      </c>
      <c r="F135" s="29" t="str">
        <f t="shared" si="74"/>
        <v>servir la société avec fermeté</v>
      </c>
      <c r="G135" s="122" t="str">
        <f t="shared" si="75"/>
        <v>RW.u</v>
      </c>
      <c r="H135" s="123" t="str">
        <f t="shared" si="76"/>
        <v>aider la société à cheminer</v>
      </c>
      <c r="I135" s="120" t="str">
        <f t="shared" si="77"/>
        <v>W.ur</v>
      </c>
      <c r="J135" s="4" t="str">
        <f t="shared" si="78"/>
        <v>mettre son intelligence au service de la société</v>
      </c>
      <c r="K135" s="90" t="str">
        <f t="shared" si="91"/>
        <v>G,B</v>
      </c>
      <c r="L135" s="92" t="str">
        <f t="shared" si="92"/>
        <v>G,B,U</v>
      </c>
      <c r="M135" s="6" t="s">
        <v>0</v>
      </c>
      <c r="N135" s="8" t="s">
        <v>4</v>
      </c>
      <c r="O135" s="8" t="s">
        <v>3</v>
      </c>
      <c r="P135" s="8" t="s">
        <v>2</v>
      </c>
      <c r="Q135" s="8" t="s">
        <v>5</v>
      </c>
      <c r="R135" s="8">
        <v>2</v>
      </c>
      <c r="S135" s="8">
        <v>2</v>
      </c>
      <c r="T135" s="8">
        <v>1</v>
      </c>
      <c r="U135" s="130">
        <v>42984</v>
      </c>
      <c r="V135" s="250">
        <f t="shared" ca="1" si="79"/>
        <v>763</v>
      </c>
      <c r="W135" s="274" t="str">
        <f t="shared" si="93"/>
        <v>WR UB G</v>
      </c>
      <c r="X135" s="274" t="str">
        <f t="shared" si="80"/>
        <v>RW/g</v>
      </c>
      <c r="Y135" s="274" t="str">
        <f t="shared" si="94"/>
        <v>WU/g</v>
      </c>
      <c r="Z135" s="11">
        <f>INDEX('poids profils xyz'!$D$15:$D$19,SEARCH(Z$1,$M135&amp;$N135&amp;$O135&amp;$P135&amp;$Q135))</f>
        <v>81</v>
      </c>
      <c r="AA135" s="11">
        <f>INDEX('poids profils xyz'!$D$15:$D$19,SEARCH(AA$1,$M135&amp;$N135&amp;$O135&amp;$P135&amp;$Q135))</f>
        <v>48</v>
      </c>
      <c r="AB135" s="11">
        <f>INDEX('poids profils xyz'!$D$15:$D$19,SEARCH(AB$1,$M135&amp;$N135&amp;$O135&amp;$P135&amp;$Q135))</f>
        <v>38</v>
      </c>
      <c r="AC135" s="11">
        <f>INDEX('poids profils xyz'!$D$15:$D$19,SEARCH(AC$1,$M135&amp;$N135&amp;$O135&amp;$P135&amp;$Q135))</f>
        <v>70</v>
      </c>
      <c r="AD135" s="252">
        <f>INDEX('poids profils xyz'!$D$15:$D$19,SEARCH(AD$1,$M135&amp;$N135&amp;$O135&amp;$P135&amp;$Q135))</f>
        <v>14</v>
      </c>
      <c r="AE135" s="26">
        <f t="shared" si="95"/>
        <v>64.5</v>
      </c>
      <c r="AF135" s="26">
        <f t="shared" si="96"/>
        <v>43</v>
      </c>
      <c r="AG135" s="26">
        <f t="shared" si="97"/>
        <v>54</v>
      </c>
      <c r="AH135" s="26">
        <f t="shared" si="98"/>
        <v>42</v>
      </c>
      <c r="AI135" s="26">
        <f t="shared" si="99"/>
        <v>39.25</v>
      </c>
      <c r="AJ135" s="26">
        <f t="shared" si="100"/>
        <v>53.75</v>
      </c>
      <c r="AK135" s="26">
        <f t="shared" si="101"/>
        <v>48.5</v>
      </c>
      <c r="AL135" s="26">
        <f t="shared" si="102"/>
        <v>48</v>
      </c>
      <c r="AM135" s="26">
        <f t="shared" si="103"/>
        <v>40.625</v>
      </c>
      <c r="AN135" s="26">
        <f t="shared" si="104"/>
        <v>46.5</v>
      </c>
    </row>
    <row r="136" spans="1:40" x14ac:dyDescent="0.2">
      <c r="A136" s="1010" t="str">
        <f t="shared" si="105"/>
        <v>WR UG B</v>
      </c>
      <c r="B136" s="4" t="str">
        <f t="shared" si="70"/>
        <v>blanc-rouge, bleu-vert, noir</v>
      </c>
      <c r="C136" s="89" t="str">
        <f t="shared" si="71"/>
        <v>assister le monde (et être utile au monde)</v>
      </c>
      <c r="D136" s="16" t="str">
        <f t="shared" si="72"/>
        <v>servir la société sans enjeu de pouvoir (et être efficace dans le respect du système)</v>
      </c>
      <c r="E136" s="128" t="str">
        <f t="shared" si="73"/>
        <v>RW/b</v>
      </c>
      <c r="F136" s="29" t="str">
        <f t="shared" si="74"/>
        <v>servir la société sans enjeu de pouvoir</v>
      </c>
      <c r="G136" s="122" t="str">
        <f t="shared" si="75"/>
        <v>RW.u</v>
      </c>
      <c r="H136" s="123" t="str">
        <f t="shared" si="76"/>
        <v>aider la société à cheminer</v>
      </c>
      <c r="I136" s="120" t="str">
        <f t="shared" si="77"/>
        <v>W.ur</v>
      </c>
      <c r="J136" s="4" t="str">
        <f t="shared" si="78"/>
        <v>mettre son intelligence au service de la société</v>
      </c>
      <c r="K136" s="90" t="str">
        <f t="shared" si="91"/>
        <v>B,G</v>
      </c>
      <c r="L136" s="92" t="str">
        <f t="shared" si="92"/>
        <v>B,G,U</v>
      </c>
      <c r="M136" s="6" t="s">
        <v>0</v>
      </c>
      <c r="N136" s="8" t="s">
        <v>4</v>
      </c>
      <c r="O136" s="8" t="s">
        <v>3</v>
      </c>
      <c r="P136" s="8" t="s">
        <v>5</v>
      </c>
      <c r="Q136" s="8" t="s">
        <v>2</v>
      </c>
      <c r="R136" s="8">
        <v>2</v>
      </c>
      <c r="S136" s="8">
        <v>2</v>
      </c>
      <c r="T136" s="8">
        <v>1</v>
      </c>
      <c r="U136" s="130">
        <v>42984</v>
      </c>
      <c r="V136" s="250">
        <f t="shared" ca="1" si="79"/>
        <v>763</v>
      </c>
      <c r="W136" s="274" t="str">
        <f t="shared" si="93"/>
        <v>WR UG B</v>
      </c>
      <c r="X136" s="274" t="str">
        <f t="shared" si="80"/>
        <v>RW/b</v>
      </c>
      <c r="Y136" s="274" t="str">
        <f t="shared" si="94"/>
        <v>WU/b</v>
      </c>
      <c r="Z136" s="11">
        <f>INDEX('poids profils xyz'!$D$15:$D$19,SEARCH(Z$1,$M136&amp;$N136&amp;$O136&amp;$P136&amp;$Q136))</f>
        <v>81</v>
      </c>
      <c r="AA136" s="11">
        <f>INDEX('poids profils xyz'!$D$15:$D$19,SEARCH(AA$1,$M136&amp;$N136&amp;$O136&amp;$P136&amp;$Q136))</f>
        <v>48</v>
      </c>
      <c r="AB136" s="11">
        <f>INDEX('poids profils xyz'!$D$15:$D$19,SEARCH(AB$1,$M136&amp;$N136&amp;$O136&amp;$P136&amp;$Q136))</f>
        <v>14</v>
      </c>
      <c r="AC136" s="11">
        <f>INDEX('poids profils xyz'!$D$15:$D$19,SEARCH(AC$1,$M136&amp;$N136&amp;$O136&amp;$P136&amp;$Q136))</f>
        <v>70</v>
      </c>
      <c r="AD136" s="252">
        <f>INDEX('poids profils xyz'!$D$15:$D$19,SEARCH(AD$1,$M136&amp;$N136&amp;$O136&amp;$P136&amp;$Q136))</f>
        <v>38</v>
      </c>
      <c r="AE136" s="26">
        <f t="shared" si="95"/>
        <v>64.5</v>
      </c>
      <c r="AF136" s="26">
        <f t="shared" si="96"/>
        <v>31</v>
      </c>
      <c r="AG136" s="26">
        <f t="shared" si="97"/>
        <v>42</v>
      </c>
      <c r="AH136" s="26">
        <f t="shared" si="98"/>
        <v>54</v>
      </c>
      <c r="AI136" s="26">
        <f t="shared" si="99"/>
        <v>51.25</v>
      </c>
      <c r="AJ136" s="26">
        <f t="shared" si="100"/>
        <v>47.75</v>
      </c>
      <c r="AK136" s="26">
        <f t="shared" si="101"/>
        <v>36.5</v>
      </c>
      <c r="AL136" s="26">
        <f t="shared" si="102"/>
        <v>48</v>
      </c>
      <c r="AM136" s="26">
        <f t="shared" si="103"/>
        <v>52.625</v>
      </c>
      <c r="AN136" s="26">
        <f t="shared" si="104"/>
        <v>49.5</v>
      </c>
    </row>
    <row r="137" spans="1:40" x14ac:dyDescent="0.2">
      <c r="A137" s="1010" t="str">
        <f t="shared" si="105"/>
        <v>WR BU G</v>
      </c>
      <c r="B137" s="4" t="str">
        <f t="shared" si="70"/>
        <v>blanc-rouge, noir-bleu, vert</v>
      </c>
      <c r="C137" s="89" t="str">
        <f t="shared" si="71"/>
        <v>faire progresser le monde (et s'imposer au monde)</v>
      </c>
      <c r="D137" s="16" t="str">
        <f t="shared" si="72"/>
        <v>servir la société avec fermeté (et être de ceux qui dictent l'ordre)</v>
      </c>
      <c r="E137" s="128" t="str">
        <f t="shared" si="73"/>
        <v>RW/g</v>
      </c>
      <c r="F137" s="29" t="str">
        <f t="shared" si="74"/>
        <v>servir la société avec fermeté</v>
      </c>
      <c r="G137" s="122" t="str">
        <f t="shared" si="75"/>
        <v>RW.b</v>
      </c>
      <c r="H137" s="123" t="str">
        <f t="shared" si="76"/>
        <v>aider la société -même à son insu-</v>
      </c>
      <c r="I137" s="120" t="str">
        <f t="shared" si="77"/>
        <v>W.br</v>
      </c>
      <c r="J137" s="4" t="str">
        <f t="shared" si="78"/>
        <v>défendre la paix quel qu'en soit le prix</v>
      </c>
      <c r="K137" s="90" t="str">
        <f t="shared" si="91"/>
        <v>G,U</v>
      </c>
      <c r="L137" s="92" t="str">
        <f t="shared" si="92"/>
        <v>G,U,B</v>
      </c>
      <c r="M137" s="6" t="s">
        <v>0</v>
      </c>
      <c r="N137" s="8" t="s">
        <v>4</v>
      </c>
      <c r="O137" s="8" t="s">
        <v>2</v>
      </c>
      <c r="P137" s="8" t="s">
        <v>3</v>
      </c>
      <c r="Q137" s="8" t="s">
        <v>5</v>
      </c>
      <c r="R137" s="8">
        <v>2</v>
      </c>
      <c r="S137" s="8">
        <v>2</v>
      </c>
      <c r="T137" s="8">
        <v>1</v>
      </c>
      <c r="U137" s="130">
        <v>42984</v>
      </c>
      <c r="V137" s="250">
        <f t="shared" ca="1" si="79"/>
        <v>763</v>
      </c>
      <c r="W137" s="274" t="str">
        <f t="shared" si="93"/>
        <v>WR BU G</v>
      </c>
      <c r="X137" s="274" t="str">
        <f t="shared" si="80"/>
        <v>RW/g</v>
      </c>
      <c r="Y137" s="274" t="str">
        <f t="shared" si="94"/>
        <v>WB/g</v>
      </c>
      <c r="Z137" s="11">
        <f>INDEX('poids profils xyz'!$D$15:$D$19,SEARCH(Z$1,$M137&amp;$N137&amp;$O137&amp;$P137&amp;$Q137))</f>
        <v>81</v>
      </c>
      <c r="AA137" s="11">
        <f>INDEX('poids profils xyz'!$D$15:$D$19,SEARCH(AA$1,$M137&amp;$N137&amp;$O137&amp;$P137&amp;$Q137))</f>
        <v>38</v>
      </c>
      <c r="AB137" s="11">
        <f>INDEX('poids profils xyz'!$D$15:$D$19,SEARCH(AB$1,$M137&amp;$N137&amp;$O137&amp;$P137&amp;$Q137))</f>
        <v>48</v>
      </c>
      <c r="AC137" s="11">
        <f>INDEX('poids profils xyz'!$D$15:$D$19,SEARCH(AC$1,$M137&amp;$N137&amp;$O137&amp;$P137&amp;$Q137))</f>
        <v>70</v>
      </c>
      <c r="AD137" s="252">
        <f>INDEX('poids profils xyz'!$D$15:$D$19,SEARCH(AD$1,$M137&amp;$N137&amp;$O137&amp;$P137&amp;$Q137))</f>
        <v>14</v>
      </c>
      <c r="AE137" s="26">
        <f t="shared" si="95"/>
        <v>59.5</v>
      </c>
      <c r="AF137" s="26">
        <f t="shared" si="96"/>
        <v>43</v>
      </c>
      <c r="AG137" s="26">
        <f t="shared" si="97"/>
        <v>59</v>
      </c>
      <c r="AH137" s="26">
        <f t="shared" si="98"/>
        <v>42</v>
      </c>
      <c r="AI137" s="26">
        <f t="shared" si="99"/>
        <v>36.75</v>
      </c>
      <c r="AJ137" s="26">
        <f t="shared" si="100"/>
        <v>51.25</v>
      </c>
      <c r="AK137" s="26">
        <f t="shared" si="101"/>
        <v>51</v>
      </c>
      <c r="AL137" s="26">
        <f t="shared" si="102"/>
        <v>50.5</v>
      </c>
      <c r="AM137" s="26">
        <f t="shared" si="103"/>
        <v>39.375</v>
      </c>
      <c r="AN137" s="26">
        <f t="shared" si="104"/>
        <v>44</v>
      </c>
    </row>
    <row r="138" spans="1:40" x14ac:dyDescent="0.2">
      <c r="A138" s="1010" t="str">
        <f t="shared" si="105"/>
        <v>WR BG U</v>
      </c>
      <c r="B138" s="4" t="str">
        <f t="shared" si="70"/>
        <v>blanc-rouge, noir-vert, bleu</v>
      </c>
      <c r="C138" s="89" t="str">
        <f t="shared" si="71"/>
        <v>protéger le monde (et être parmi les puissants)</v>
      </c>
      <c r="D138" s="16" t="str">
        <f t="shared" si="72"/>
        <v>prémunir la société de toute menace (et être de ceux qui ont le pouvoir)</v>
      </c>
      <c r="E138" s="128" t="str">
        <f t="shared" si="73"/>
        <v>RW/u</v>
      </c>
      <c r="F138" s="29" t="str">
        <f t="shared" si="74"/>
        <v>prémunir la société de toute menace</v>
      </c>
      <c r="G138" s="122" t="str">
        <f t="shared" si="75"/>
        <v>RW.b</v>
      </c>
      <c r="H138" s="123" t="str">
        <f t="shared" si="76"/>
        <v>aider la société -même à son insu-</v>
      </c>
      <c r="I138" s="120" t="str">
        <f t="shared" si="77"/>
        <v>W.br</v>
      </c>
      <c r="J138" s="4" t="str">
        <f t="shared" si="78"/>
        <v>défendre la paix quel qu'en soit le prix</v>
      </c>
      <c r="K138" s="90" t="str">
        <f t="shared" si="91"/>
        <v>U,G</v>
      </c>
      <c r="L138" s="92" t="str">
        <f t="shared" si="92"/>
        <v>U,G,B</v>
      </c>
      <c r="M138" s="6" t="s">
        <v>0</v>
      </c>
      <c r="N138" s="8" t="s">
        <v>4</v>
      </c>
      <c r="O138" s="8" t="s">
        <v>2</v>
      </c>
      <c r="P138" s="8" t="s">
        <v>5</v>
      </c>
      <c r="Q138" s="8" t="s">
        <v>3</v>
      </c>
      <c r="R138" s="8">
        <v>2</v>
      </c>
      <c r="S138" s="8">
        <v>2</v>
      </c>
      <c r="T138" s="8">
        <v>1</v>
      </c>
      <c r="U138" s="130">
        <v>42984</v>
      </c>
      <c r="V138" s="250">
        <f t="shared" ca="1" si="79"/>
        <v>763</v>
      </c>
      <c r="W138" s="274" t="str">
        <f t="shared" si="93"/>
        <v>WR BG U</v>
      </c>
      <c r="X138" s="274" t="str">
        <f t="shared" si="80"/>
        <v>RW/u</v>
      </c>
      <c r="Y138" s="274" t="str">
        <f t="shared" si="94"/>
        <v>WB/u</v>
      </c>
      <c r="Z138" s="11">
        <f>INDEX('poids profils xyz'!$D$15:$D$19,SEARCH(Z$1,$M138&amp;$N138&amp;$O138&amp;$P138&amp;$Q138))</f>
        <v>81</v>
      </c>
      <c r="AA138" s="11">
        <f>INDEX('poids profils xyz'!$D$15:$D$19,SEARCH(AA$1,$M138&amp;$N138&amp;$O138&amp;$P138&amp;$Q138))</f>
        <v>14</v>
      </c>
      <c r="AB138" s="11">
        <f>INDEX('poids profils xyz'!$D$15:$D$19,SEARCH(AB$1,$M138&amp;$N138&amp;$O138&amp;$P138&amp;$Q138))</f>
        <v>48</v>
      </c>
      <c r="AC138" s="11">
        <f>INDEX('poids profils xyz'!$D$15:$D$19,SEARCH(AC$1,$M138&amp;$N138&amp;$O138&amp;$P138&amp;$Q138))</f>
        <v>70</v>
      </c>
      <c r="AD138" s="252">
        <f>INDEX('poids profils xyz'!$D$15:$D$19,SEARCH(AD$1,$M138&amp;$N138&amp;$O138&amp;$P138&amp;$Q138))</f>
        <v>38</v>
      </c>
      <c r="AE138" s="26">
        <f t="shared" si="95"/>
        <v>47.5</v>
      </c>
      <c r="AF138" s="26">
        <f t="shared" si="96"/>
        <v>31</v>
      </c>
      <c r="AG138" s="26">
        <f t="shared" si="97"/>
        <v>59</v>
      </c>
      <c r="AH138" s="26">
        <f t="shared" si="98"/>
        <v>54</v>
      </c>
      <c r="AI138" s="26">
        <f t="shared" si="99"/>
        <v>42.75</v>
      </c>
      <c r="AJ138" s="26">
        <f t="shared" si="100"/>
        <v>39.25</v>
      </c>
      <c r="AK138" s="26">
        <f t="shared" si="101"/>
        <v>45</v>
      </c>
      <c r="AL138" s="26">
        <f t="shared" si="102"/>
        <v>56.5</v>
      </c>
      <c r="AM138" s="26">
        <f t="shared" si="103"/>
        <v>48.375</v>
      </c>
      <c r="AN138" s="26">
        <f t="shared" si="104"/>
        <v>41</v>
      </c>
    </row>
    <row r="139" spans="1:40" x14ac:dyDescent="0.2">
      <c r="A139" s="1010" t="str">
        <f t="shared" si="105"/>
        <v>WR GU B</v>
      </c>
      <c r="B139" s="4" t="str">
        <f t="shared" si="70"/>
        <v>blanc-rouge, vert-bleu, noir</v>
      </c>
      <c r="C139" s="89" t="str">
        <f t="shared" si="71"/>
        <v>assister le monde (et vivre en harmonie -GW-)</v>
      </c>
      <c r="D139" s="16" t="str">
        <f t="shared" si="72"/>
        <v>servir la société sans enjeu de pouvoir (et vivre dans la coopération et le partage)</v>
      </c>
      <c r="E139" s="128" t="str">
        <f t="shared" si="73"/>
        <v>RW/b</v>
      </c>
      <c r="F139" s="29" t="str">
        <f t="shared" si="74"/>
        <v>servir la société sans enjeu de pouvoir</v>
      </c>
      <c r="G139" s="122" t="str">
        <f t="shared" si="75"/>
        <v>RW.g</v>
      </c>
      <c r="H139" s="123" t="str">
        <f t="shared" si="76"/>
        <v>agir pour le bien du monde</v>
      </c>
      <c r="I139" s="120" t="str">
        <f t="shared" si="77"/>
        <v>W.rg</v>
      </c>
      <c r="J139" s="4" t="str">
        <f t="shared" si="78"/>
        <v>faire perdurer le système en place</v>
      </c>
      <c r="K139" s="90" t="str">
        <f t="shared" si="91"/>
        <v>B,U</v>
      </c>
      <c r="L139" s="92" t="str">
        <f t="shared" si="92"/>
        <v>B,U,G</v>
      </c>
      <c r="M139" s="6" t="s">
        <v>0</v>
      </c>
      <c r="N139" s="8" t="s">
        <v>4</v>
      </c>
      <c r="O139" s="8" t="s">
        <v>5</v>
      </c>
      <c r="P139" s="8" t="s">
        <v>3</v>
      </c>
      <c r="Q139" s="8" t="s">
        <v>2</v>
      </c>
      <c r="R139" s="8">
        <v>2</v>
      </c>
      <c r="S139" s="8">
        <v>2</v>
      </c>
      <c r="T139" s="8">
        <v>1</v>
      </c>
      <c r="U139" s="130">
        <v>42984</v>
      </c>
      <c r="V139" s="250">
        <f t="shared" ca="1" si="79"/>
        <v>763</v>
      </c>
      <c r="W139" s="274" t="str">
        <f t="shared" si="93"/>
        <v>WR GU B</v>
      </c>
      <c r="X139" s="274" t="str">
        <f t="shared" si="80"/>
        <v>RW/b</v>
      </c>
      <c r="Y139" s="274" t="str">
        <f t="shared" si="94"/>
        <v>GW/b</v>
      </c>
      <c r="Z139" s="11">
        <f>INDEX('poids profils xyz'!$D$15:$D$19,SEARCH(Z$1,$M139&amp;$N139&amp;$O139&amp;$P139&amp;$Q139))</f>
        <v>81</v>
      </c>
      <c r="AA139" s="11">
        <f>INDEX('poids profils xyz'!$D$15:$D$19,SEARCH(AA$1,$M139&amp;$N139&amp;$O139&amp;$P139&amp;$Q139))</f>
        <v>38</v>
      </c>
      <c r="AB139" s="11">
        <f>INDEX('poids profils xyz'!$D$15:$D$19,SEARCH(AB$1,$M139&amp;$N139&amp;$O139&amp;$P139&amp;$Q139))</f>
        <v>14</v>
      </c>
      <c r="AC139" s="11">
        <f>INDEX('poids profils xyz'!$D$15:$D$19,SEARCH(AC$1,$M139&amp;$N139&amp;$O139&amp;$P139&amp;$Q139))</f>
        <v>70</v>
      </c>
      <c r="AD139" s="252">
        <f>INDEX('poids profils xyz'!$D$15:$D$19,SEARCH(AD$1,$M139&amp;$N139&amp;$O139&amp;$P139&amp;$Q139))</f>
        <v>48</v>
      </c>
      <c r="AE139" s="26">
        <f t="shared" si="95"/>
        <v>59.5</v>
      </c>
      <c r="AF139" s="26">
        <f t="shared" si="96"/>
        <v>26</v>
      </c>
      <c r="AG139" s="26">
        <f t="shared" si="97"/>
        <v>42</v>
      </c>
      <c r="AH139" s="26">
        <f t="shared" si="98"/>
        <v>59</v>
      </c>
      <c r="AI139" s="26">
        <f t="shared" si="99"/>
        <v>53.75</v>
      </c>
      <c r="AJ139" s="26">
        <f t="shared" si="100"/>
        <v>42.75</v>
      </c>
      <c r="AK139" s="26">
        <f t="shared" si="101"/>
        <v>34</v>
      </c>
      <c r="AL139" s="26">
        <f t="shared" si="102"/>
        <v>50.5</v>
      </c>
      <c r="AM139" s="26">
        <f t="shared" si="103"/>
        <v>56.375</v>
      </c>
      <c r="AN139" s="26">
        <f t="shared" si="104"/>
        <v>48.25</v>
      </c>
    </row>
    <row r="140" spans="1:40" s="145" customFormat="1" x14ac:dyDescent="0.2">
      <c r="A140" s="1073" t="str">
        <f t="shared" si="105"/>
        <v>WR GB U</v>
      </c>
      <c r="B140" s="12" t="str">
        <f t="shared" si="70"/>
        <v>blanc-rouge, vert-noir, bleu</v>
      </c>
      <c r="C140" s="80" t="str">
        <f t="shared" si="71"/>
        <v>protéger le monde (et se fondre dans sa tribu)</v>
      </c>
      <c r="D140" s="22" t="str">
        <f t="shared" si="72"/>
        <v>prémunir la société de toute menace (et s'identifier à son groupe)</v>
      </c>
      <c r="E140" s="129" t="str">
        <f t="shared" si="73"/>
        <v>RW/u</v>
      </c>
      <c r="F140" s="30" t="str">
        <f t="shared" si="74"/>
        <v>prémunir la société de toute menace</v>
      </c>
      <c r="G140" s="124" t="str">
        <f t="shared" si="75"/>
        <v>RW.g</v>
      </c>
      <c r="H140" s="125" t="str">
        <f t="shared" si="76"/>
        <v>agir pour le bien du monde</v>
      </c>
      <c r="I140" s="121" t="str">
        <f t="shared" si="77"/>
        <v>W.rg</v>
      </c>
      <c r="J140" s="12" t="str">
        <f t="shared" si="78"/>
        <v>faire perdurer le système en place</v>
      </c>
      <c r="K140" s="91" t="str">
        <f t="shared" si="91"/>
        <v>U,B</v>
      </c>
      <c r="L140" s="93" t="str">
        <f t="shared" si="92"/>
        <v>U,B,G</v>
      </c>
      <c r="M140" s="21" t="s">
        <v>0</v>
      </c>
      <c r="N140" s="17" t="s">
        <v>4</v>
      </c>
      <c r="O140" s="17" t="s">
        <v>5</v>
      </c>
      <c r="P140" s="17" t="s">
        <v>2</v>
      </c>
      <c r="Q140" s="17" t="s">
        <v>3</v>
      </c>
      <c r="R140" s="17">
        <v>2</v>
      </c>
      <c r="S140" s="17">
        <v>2</v>
      </c>
      <c r="T140" s="17">
        <v>1</v>
      </c>
      <c r="U140" s="131">
        <v>42984</v>
      </c>
      <c r="V140" s="251">
        <f t="shared" ca="1" si="79"/>
        <v>763</v>
      </c>
      <c r="W140" s="275" t="str">
        <f t="shared" si="93"/>
        <v>WR GB U</v>
      </c>
      <c r="X140" s="275" t="str">
        <f t="shared" si="80"/>
        <v>RW/u</v>
      </c>
      <c r="Y140" s="275" t="str">
        <f t="shared" si="94"/>
        <v>GW/u</v>
      </c>
      <c r="Z140" s="253">
        <f>INDEX('poids profils xyz'!$D$15:$D$19,SEARCH(Z$1,$M140&amp;$N140&amp;$O140&amp;$P140&amp;$Q140))</f>
        <v>81</v>
      </c>
      <c r="AA140" s="253">
        <f>INDEX('poids profils xyz'!$D$15:$D$19,SEARCH(AA$1,$M140&amp;$N140&amp;$O140&amp;$P140&amp;$Q140))</f>
        <v>14</v>
      </c>
      <c r="AB140" s="253">
        <f>INDEX('poids profils xyz'!$D$15:$D$19,SEARCH(AB$1,$M140&amp;$N140&amp;$O140&amp;$P140&amp;$Q140))</f>
        <v>38</v>
      </c>
      <c r="AC140" s="253">
        <f>INDEX('poids profils xyz'!$D$15:$D$19,SEARCH(AC$1,$M140&amp;$N140&amp;$O140&amp;$P140&amp;$Q140))</f>
        <v>70</v>
      </c>
      <c r="AD140" s="254">
        <f>INDEX('poids profils xyz'!$D$15:$D$19,SEARCH(AD$1,$M140&amp;$N140&amp;$O140&amp;$P140&amp;$Q140))</f>
        <v>48</v>
      </c>
      <c r="AE140" s="263">
        <f t="shared" si="95"/>
        <v>47.5</v>
      </c>
      <c r="AF140" s="263">
        <f t="shared" si="96"/>
        <v>26</v>
      </c>
      <c r="AG140" s="263">
        <f t="shared" si="97"/>
        <v>54</v>
      </c>
      <c r="AH140" s="263">
        <f t="shared" si="98"/>
        <v>59</v>
      </c>
      <c r="AI140" s="263">
        <f t="shared" si="99"/>
        <v>47.75</v>
      </c>
      <c r="AJ140" s="263">
        <f t="shared" si="100"/>
        <v>36.75</v>
      </c>
      <c r="AK140" s="263">
        <f t="shared" si="101"/>
        <v>40</v>
      </c>
      <c r="AL140" s="263">
        <f t="shared" si="102"/>
        <v>56.5</v>
      </c>
      <c r="AM140" s="263">
        <f t="shared" si="103"/>
        <v>53.375</v>
      </c>
      <c r="AN140" s="263">
        <f t="shared" si="104"/>
        <v>42.25</v>
      </c>
    </row>
    <row r="141" spans="1:40" x14ac:dyDescent="0.2">
      <c r="A141" s="1006" t="str">
        <f t="shared" si="105"/>
        <v>WG UB R</v>
      </c>
      <c r="B141" s="4" t="str">
        <f t="shared" si="70"/>
        <v>blanc-vert, bleu-noir, rouge</v>
      </c>
      <c r="C141" s="89" t="str">
        <f t="shared" si="71"/>
        <v>vivre en accord (et structurer le monde -WU-)</v>
      </c>
      <c r="D141" s="16" t="str">
        <f t="shared" si="72"/>
        <v>être sain et probe (et travailler au bon ordre du monde)</v>
      </c>
      <c r="E141" s="128" t="str">
        <f t="shared" si="73"/>
        <v>GW/r</v>
      </c>
      <c r="F141" s="29" t="str">
        <f t="shared" si="74"/>
        <v>être sain et probe</v>
      </c>
      <c r="G141" s="122" t="str">
        <f t="shared" si="75"/>
        <v>GW.u</v>
      </c>
      <c r="H141" s="123" t="str">
        <f t="shared" si="76"/>
        <v>parfaire l'harmonie</v>
      </c>
      <c r="I141" s="120" t="str">
        <f t="shared" si="77"/>
        <v>W.gu</v>
      </c>
      <c r="J141" s="4" t="str">
        <f t="shared" si="78"/>
        <v>vivre dans un monde de tolérance</v>
      </c>
      <c r="K141" s="90" t="str">
        <f t="shared" si="91"/>
        <v>R,B</v>
      </c>
      <c r="L141" s="92" t="str">
        <f t="shared" si="92"/>
        <v>R,B,U</v>
      </c>
      <c r="M141" s="6" t="s">
        <v>0</v>
      </c>
      <c r="N141" s="8" t="s">
        <v>5</v>
      </c>
      <c r="O141" s="8" t="s">
        <v>3</v>
      </c>
      <c r="P141" s="8" t="s">
        <v>2</v>
      </c>
      <c r="Q141" s="8" t="s">
        <v>4</v>
      </c>
      <c r="R141" s="8">
        <v>2</v>
      </c>
      <c r="S141" s="8">
        <v>2</v>
      </c>
      <c r="T141" s="8">
        <v>1</v>
      </c>
      <c r="U141" s="130">
        <v>42984</v>
      </c>
      <c r="V141" s="250">
        <f t="shared" ca="1" si="79"/>
        <v>763</v>
      </c>
      <c r="W141" s="274" t="str">
        <f t="shared" si="93"/>
        <v>WG UB R</v>
      </c>
      <c r="X141" s="274" t="str">
        <f t="shared" si="80"/>
        <v>GW/r</v>
      </c>
      <c r="Y141" s="274" t="str">
        <f t="shared" si="94"/>
        <v>WU/r</v>
      </c>
      <c r="Z141" s="11">
        <f>INDEX('poids profils xyz'!$D$15:$D$19,SEARCH(Z$1,$M141&amp;$N141&amp;$O141&amp;$P141&amp;$Q141))</f>
        <v>81</v>
      </c>
      <c r="AA141" s="11">
        <f>INDEX('poids profils xyz'!$D$15:$D$19,SEARCH(AA$1,$M141&amp;$N141&amp;$O141&amp;$P141&amp;$Q141))</f>
        <v>48</v>
      </c>
      <c r="AB141" s="11">
        <f>INDEX('poids profils xyz'!$D$15:$D$19,SEARCH(AB$1,$M141&amp;$N141&amp;$O141&amp;$P141&amp;$Q141))</f>
        <v>38</v>
      </c>
      <c r="AC141" s="11">
        <f>INDEX('poids profils xyz'!$D$15:$D$19,SEARCH(AC$1,$M141&amp;$N141&amp;$O141&amp;$P141&amp;$Q141))</f>
        <v>14</v>
      </c>
      <c r="AD141" s="252">
        <f>INDEX('poids profils xyz'!$D$15:$D$19,SEARCH(AD$1,$M141&amp;$N141&amp;$O141&amp;$P141&amp;$Q141))</f>
        <v>70</v>
      </c>
      <c r="AE141" s="26">
        <f t="shared" si="95"/>
        <v>64.5</v>
      </c>
      <c r="AF141" s="26">
        <f t="shared" si="96"/>
        <v>43</v>
      </c>
      <c r="AG141" s="26">
        <f t="shared" si="97"/>
        <v>26</v>
      </c>
      <c r="AH141" s="26">
        <f t="shared" si="98"/>
        <v>42</v>
      </c>
      <c r="AI141" s="26">
        <f t="shared" si="99"/>
        <v>67.25</v>
      </c>
      <c r="AJ141" s="26">
        <f t="shared" si="100"/>
        <v>53.75</v>
      </c>
      <c r="AK141" s="26">
        <f t="shared" si="101"/>
        <v>34.5</v>
      </c>
      <c r="AL141" s="26">
        <f t="shared" si="102"/>
        <v>34</v>
      </c>
      <c r="AM141" s="26">
        <f t="shared" si="103"/>
        <v>54.625</v>
      </c>
      <c r="AN141" s="26">
        <f t="shared" si="104"/>
        <v>60.5</v>
      </c>
    </row>
    <row r="142" spans="1:40" x14ac:dyDescent="0.2">
      <c r="A142" s="1006" t="str">
        <f t="shared" si="105"/>
        <v>WG UR B</v>
      </c>
      <c r="B142" s="4" t="str">
        <f t="shared" si="70"/>
        <v>blanc-vert, bleu-rouge, noir</v>
      </c>
      <c r="C142" s="89" t="str">
        <f t="shared" si="71"/>
        <v>vivre en harmonie -GW- (et être utile au monde)</v>
      </c>
      <c r="D142" s="16" t="str">
        <f t="shared" si="72"/>
        <v>vivre dans la coopération et le partage (et être efficace dans le respect du système)</v>
      </c>
      <c r="E142" s="128" t="str">
        <f t="shared" si="73"/>
        <v>GW/b</v>
      </c>
      <c r="F142" s="29" t="str">
        <f t="shared" si="74"/>
        <v>vivre dans la coopération et le partage</v>
      </c>
      <c r="G142" s="122" t="str">
        <f t="shared" si="75"/>
        <v>GW.u</v>
      </c>
      <c r="H142" s="123" t="str">
        <f t="shared" si="76"/>
        <v>parfaire l'harmonie</v>
      </c>
      <c r="I142" s="120" t="str">
        <f t="shared" si="77"/>
        <v>W.gu</v>
      </c>
      <c r="J142" s="4" t="str">
        <f t="shared" si="78"/>
        <v>vivre dans un monde de tolérance</v>
      </c>
      <c r="K142" s="90" t="str">
        <f t="shared" si="91"/>
        <v>B,R</v>
      </c>
      <c r="L142" s="92" t="str">
        <f t="shared" si="92"/>
        <v>B,R,U</v>
      </c>
      <c r="M142" s="6" t="s">
        <v>0</v>
      </c>
      <c r="N142" s="8" t="s">
        <v>5</v>
      </c>
      <c r="O142" s="8" t="s">
        <v>3</v>
      </c>
      <c r="P142" s="8" t="s">
        <v>4</v>
      </c>
      <c r="Q142" s="8" t="s">
        <v>2</v>
      </c>
      <c r="R142" s="8">
        <v>2</v>
      </c>
      <c r="S142" s="8">
        <v>2</v>
      </c>
      <c r="T142" s="8">
        <v>1</v>
      </c>
      <c r="U142" s="130">
        <v>42984</v>
      </c>
      <c r="V142" s="250">
        <f t="shared" ca="1" si="79"/>
        <v>763</v>
      </c>
      <c r="W142" s="274" t="str">
        <f t="shared" si="93"/>
        <v>WG UR B</v>
      </c>
      <c r="X142" s="274" t="str">
        <f t="shared" si="80"/>
        <v>GW/b</v>
      </c>
      <c r="Y142" s="274" t="str">
        <f t="shared" si="94"/>
        <v>WU/b</v>
      </c>
      <c r="Z142" s="11">
        <f>INDEX('poids profils xyz'!$D$15:$D$19,SEARCH(Z$1,$M142&amp;$N142&amp;$O142&amp;$P142&amp;$Q142))</f>
        <v>81</v>
      </c>
      <c r="AA142" s="11">
        <f>INDEX('poids profils xyz'!$D$15:$D$19,SEARCH(AA$1,$M142&amp;$N142&amp;$O142&amp;$P142&amp;$Q142))</f>
        <v>48</v>
      </c>
      <c r="AB142" s="11">
        <f>INDEX('poids profils xyz'!$D$15:$D$19,SEARCH(AB$1,$M142&amp;$N142&amp;$O142&amp;$P142&amp;$Q142))</f>
        <v>14</v>
      </c>
      <c r="AC142" s="11">
        <f>INDEX('poids profils xyz'!$D$15:$D$19,SEARCH(AC$1,$M142&amp;$N142&amp;$O142&amp;$P142&amp;$Q142))</f>
        <v>38</v>
      </c>
      <c r="AD142" s="252">
        <f>INDEX('poids profils xyz'!$D$15:$D$19,SEARCH(AD$1,$M142&amp;$N142&amp;$O142&amp;$P142&amp;$Q142))</f>
        <v>70</v>
      </c>
      <c r="AE142" s="26">
        <f t="shared" si="95"/>
        <v>64.5</v>
      </c>
      <c r="AF142" s="26">
        <f t="shared" si="96"/>
        <v>31</v>
      </c>
      <c r="AG142" s="26">
        <f t="shared" si="97"/>
        <v>26</v>
      </c>
      <c r="AH142" s="26">
        <f t="shared" si="98"/>
        <v>54</v>
      </c>
      <c r="AI142" s="26">
        <f t="shared" si="99"/>
        <v>67.25</v>
      </c>
      <c r="AJ142" s="26">
        <f t="shared" si="100"/>
        <v>47.75</v>
      </c>
      <c r="AK142" s="26">
        <f t="shared" si="101"/>
        <v>28.5</v>
      </c>
      <c r="AL142" s="26">
        <f t="shared" si="102"/>
        <v>40</v>
      </c>
      <c r="AM142" s="26">
        <f t="shared" si="103"/>
        <v>60.625</v>
      </c>
      <c r="AN142" s="26">
        <f t="shared" si="104"/>
        <v>57.5</v>
      </c>
    </row>
    <row r="143" spans="1:40" x14ac:dyDescent="0.2">
      <c r="A143" s="1006" t="str">
        <f t="shared" si="105"/>
        <v>WG BU R</v>
      </c>
      <c r="B143" s="4" t="str">
        <f t="shared" si="70"/>
        <v>blanc-vert, noir-bleu, rouge</v>
      </c>
      <c r="C143" s="89" t="str">
        <f t="shared" si="71"/>
        <v>vivre en accord (et gouverner le monde)</v>
      </c>
      <c r="D143" s="16" t="str">
        <f t="shared" si="72"/>
        <v>être sain et probe (et être parmi les rares qui prennent les décisions)</v>
      </c>
      <c r="E143" s="128" t="str">
        <f t="shared" si="73"/>
        <v>GW/r</v>
      </c>
      <c r="F143" s="29" t="str">
        <f t="shared" si="74"/>
        <v>être sain et probe</v>
      </c>
      <c r="G143" s="122" t="str">
        <f t="shared" si="75"/>
        <v>GW.b</v>
      </c>
      <c r="H143" s="123" t="str">
        <f t="shared" si="76"/>
        <v>être accueilli</v>
      </c>
      <c r="I143" s="120" t="str">
        <f t="shared" si="77"/>
        <v>W.bg</v>
      </c>
      <c r="J143" s="4" t="str">
        <f t="shared" si="78"/>
        <v>remplir son rôle dans la complexité du système</v>
      </c>
      <c r="K143" s="90" t="str">
        <f t="shared" si="91"/>
        <v>R,U</v>
      </c>
      <c r="L143" s="92" t="str">
        <f t="shared" si="92"/>
        <v>R,U,B</v>
      </c>
      <c r="M143" s="6" t="s">
        <v>0</v>
      </c>
      <c r="N143" s="8" t="s">
        <v>5</v>
      </c>
      <c r="O143" s="8" t="s">
        <v>2</v>
      </c>
      <c r="P143" s="8" t="s">
        <v>3</v>
      </c>
      <c r="Q143" s="8" t="s">
        <v>4</v>
      </c>
      <c r="R143" s="8">
        <v>2</v>
      </c>
      <c r="S143" s="8">
        <v>2</v>
      </c>
      <c r="T143" s="8">
        <v>1</v>
      </c>
      <c r="U143" s="130">
        <v>42984</v>
      </c>
      <c r="V143" s="250">
        <f t="shared" ca="1" si="79"/>
        <v>763</v>
      </c>
      <c r="W143" s="274" t="str">
        <f t="shared" si="93"/>
        <v>WG BU R</v>
      </c>
      <c r="X143" s="274" t="str">
        <f t="shared" si="80"/>
        <v>GW/r</v>
      </c>
      <c r="Y143" s="274" t="str">
        <f t="shared" si="94"/>
        <v>WB/r</v>
      </c>
      <c r="Z143" s="11">
        <f>INDEX('poids profils xyz'!$D$15:$D$19,SEARCH(Z$1,$M143&amp;$N143&amp;$O143&amp;$P143&amp;$Q143))</f>
        <v>81</v>
      </c>
      <c r="AA143" s="11">
        <f>INDEX('poids profils xyz'!$D$15:$D$19,SEARCH(AA$1,$M143&amp;$N143&amp;$O143&amp;$P143&amp;$Q143))</f>
        <v>38</v>
      </c>
      <c r="AB143" s="11">
        <f>INDEX('poids profils xyz'!$D$15:$D$19,SEARCH(AB$1,$M143&amp;$N143&amp;$O143&amp;$P143&amp;$Q143))</f>
        <v>48</v>
      </c>
      <c r="AC143" s="11">
        <f>INDEX('poids profils xyz'!$D$15:$D$19,SEARCH(AC$1,$M143&amp;$N143&amp;$O143&amp;$P143&amp;$Q143))</f>
        <v>14</v>
      </c>
      <c r="AD143" s="252">
        <f>INDEX('poids profils xyz'!$D$15:$D$19,SEARCH(AD$1,$M143&amp;$N143&amp;$O143&amp;$P143&amp;$Q143))</f>
        <v>70</v>
      </c>
      <c r="AE143" s="26">
        <f t="shared" si="95"/>
        <v>59.5</v>
      </c>
      <c r="AF143" s="26">
        <f t="shared" si="96"/>
        <v>43</v>
      </c>
      <c r="AG143" s="26">
        <f t="shared" si="97"/>
        <v>31</v>
      </c>
      <c r="AH143" s="26">
        <f t="shared" si="98"/>
        <v>42</v>
      </c>
      <c r="AI143" s="26">
        <f t="shared" si="99"/>
        <v>64.75</v>
      </c>
      <c r="AJ143" s="26">
        <f t="shared" si="100"/>
        <v>51.25</v>
      </c>
      <c r="AK143" s="26">
        <f t="shared" si="101"/>
        <v>37</v>
      </c>
      <c r="AL143" s="26">
        <f t="shared" si="102"/>
        <v>36.5</v>
      </c>
      <c r="AM143" s="26">
        <f t="shared" si="103"/>
        <v>53.375</v>
      </c>
      <c r="AN143" s="26">
        <f t="shared" si="104"/>
        <v>58</v>
      </c>
    </row>
    <row r="144" spans="1:40" x14ac:dyDescent="0.2">
      <c r="A144" s="1006" t="str">
        <f t="shared" si="105"/>
        <v>WG BR U</v>
      </c>
      <c r="B144" s="4" t="str">
        <f t="shared" si="70"/>
        <v>blanc-vert, noir-rouge, bleu</v>
      </c>
      <c r="C144" s="89" t="str">
        <f t="shared" si="71"/>
        <v>se fondre dans sa tribu (et être parmi les puissants)</v>
      </c>
      <c r="D144" s="16" t="str">
        <f t="shared" si="72"/>
        <v>s'identifier à son groupe (et être de ceux qui ont le pouvoir)</v>
      </c>
      <c r="E144" s="128" t="str">
        <f t="shared" si="73"/>
        <v>GW/u</v>
      </c>
      <c r="F144" s="29" t="str">
        <f t="shared" si="74"/>
        <v>s'identifier à son groupe</v>
      </c>
      <c r="G144" s="122" t="str">
        <f t="shared" si="75"/>
        <v>GW.b</v>
      </c>
      <c r="H144" s="123" t="str">
        <f t="shared" si="76"/>
        <v>être accueilli</v>
      </c>
      <c r="I144" s="120" t="str">
        <f t="shared" si="77"/>
        <v>W.bg</v>
      </c>
      <c r="J144" s="4" t="str">
        <f t="shared" si="78"/>
        <v>remplir son rôle dans la complexité du système</v>
      </c>
      <c r="K144" s="90" t="str">
        <f t="shared" si="91"/>
        <v>U,R</v>
      </c>
      <c r="L144" s="92" t="str">
        <f t="shared" si="92"/>
        <v>U,R,B</v>
      </c>
      <c r="M144" s="6" t="s">
        <v>0</v>
      </c>
      <c r="N144" s="8" t="s">
        <v>5</v>
      </c>
      <c r="O144" s="8" t="s">
        <v>2</v>
      </c>
      <c r="P144" s="8" t="s">
        <v>4</v>
      </c>
      <c r="Q144" s="8" t="s">
        <v>3</v>
      </c>
      <c r="R144" s="8">
        <v>2</v>
      </c>
      <c r="S144" s="8">
        <v>2</v>
      </c>
      <c r="T144" s="8">
        <v>1</v>
      </c>
      <c r="U144" s="130">
        <v>42984</v>
      </c>
      <c r="V144" s="250">
        <f t="shared" ca="1" si="79"/>
        <v>763</v>
      </c>
      <c r="W144" s="274" t="str">
        <f t="shared" si="93"/>
        <v>WG BR U</v>
      </c>
      <c r="X144" s="274" t="str">
        <f t="shared" si="80"/>
        <v>GW/u</v>
      </c>
      <c r="Y144" s="274" t="str">
        <f t="shared" si="94"/>
        <v>WB/u</v>
      </c>
      <c r="Z144" s="11">
        <f>INDEX('poids profils xyz'!$D$15:$D$19,SEARCH(Z$1,$M144&amp;$N144&amp;$O144&amp;$P144&amp;$Q144))</f>
        <v>81</v>
      </c>
      <c r="AA144" s="11">
        <f>INDEX('poids profils xyz'!$D$15:$D$19,SEARCH(AA$1,$M144&amp;$N144&amp;$O144&amp;$P144&amp;$Q144))</f>
        <v>14</v>
      </c>
      <c r="AB144" s="11">
        <f>INDEX('poids profils xyz'!$D$15:$D$19,SEARCH(AB$1,$M144&amp;$N144&amp;$O144&amp;$P144&amp;$Q144))</f>
        <v>48</v>
      </c>
      <c r="AC144" s="11">
        <f>INDEX('poids profils xyz'!$D$15:$D$19,SEARCH(AC$1,$M144&amp;$N144&amp;$O144&amp;$P144&amp;$Q144))</f>
        <v>38</v>
      </c>
      <c r="AD144" s="252">
        <f>INDEX('poids profils xyz'!$D$15:$D$19,SEARCH(AD$1,$M144&amp;$N144&amp;$O144&amp;$P144&amp;$Q144))</f>
        <v>70</v>
      </c>
      <c r="AE144" s="26">
        <f t="shared" si="95"/>
        <v>47.5</v>
      </c>
      <c r="AF144" s="26">
        <f t="shared" si="96"/>
        <v>31</v>
      </c>
      <c r="AG144" s="26">
        <f t="shared" si="97"/>
        <v>43</v>
      </c>
      <c r="AH144" s="26">
        <f t="shared" si="98"/>
        <v>54</v>
      </c>
      <c r="AI144" s="26">
        <f t="shared" si="99"/>
        <v>58.75</v>
      </c>
      <c r="AJ144" s="26">
        <f t="shared" si="100"/>
        <v>39.25</v>
      </c>
      <c r="AK144" s="26">
        <f t="shared" si="101"/>
        <v>37</v>
      </c>
      <c r="AL144" s="26">
        <f t="shared" si="102"/>
        <v>48.5</v>
      </c>
      <c r="AM144" s="26">
        <f t="shared" si="103"/>
        <v>56.375</v>
      </c>
      <c r="AN144" s="26">
        <f t="shared" si="104"/>
        <v>49</v>
      </c>
    </row>
    <row r="145" spans="1:40" x14ac:dyDescent="0.2">
      <c r="A145" s="1006" t="str">
        <f t="shared" si="105"/>
        <v>WG RU B</v>
      </c>
      <c r="B145" s="4" t="str">
        <f t="shared" si="70"/>
        <v>blanc-vert, rouge-bleu, noir</v>
      </c>
      <c r="C145" s="89" t="str">
        <f t="shared" si="71"/>
        <v>vivre en harmonie -GW- (et assister le monde)</v>
      </c>
      <c r="D145" s="16" t="str">
        <f t="shared" si="72"/>
        <v>vivre dans la coopération et le partage (et servir la société sans enjeu de pouvoir)</v>
      </c>
      <c r="E145" s="128" t="str">
        <f t="shared" si="73"/>
        <v>GW/b</v>
      </c>
      <c r="F145" s="29" t="str">
        <f t="shared" si="74"/>
        <v>vivre dans la coopération et le partage</v>
      </c>
      <c r="G145" s="122" t="str">
        <f t="shared" si="75"/>
        <v>GW.r</v>
      </c>
      <c r="H145" s="123" t="str">
        <f t="shared" si="76"/>
        <v>adopter les comportements prescrits</v>
      </c>
      <c r="I145" s="120" t="str">
        <f t="shared" si="77"/>
        <v>W.rg</v>
      </c>
      <c r="J145" s="4" t="str">
        <f t="shared" si="78"/>
        <v>faire perdurer le système en place</v>
      </c>
      <c r="K145" s="90" t="str">
        <f t="shared" si="91"/>
        <v>B,U</v>
      </c>
      <c r="L145" s="92" t="str">
        <f t="shared" si="92"/>
        <v>B,U,R</v>
      </c>
      <c r="M145" s="6" t="s">
        <v>0</v>
      </c>
      <c r="N145" s="8" t="s">
        <v>5</v>
      </c>
      <c r="O145" s="8" t="s">
        <v>4</v>
      </c>
      <c r="P145" s="8" t="s">
        <v>3</v>
      </c>
      <c r="Q145" s="8" t="s">
        <v>2</v>
      </c>
      <c r="R145" s="8">
        <v>2</v>
      </c>
      <c r="S145" s="8">
        <v>2</v>
      </c>
      <c r="T145" s="8">
        <v>1</v>
      </c>
      <c r="U145" s="130">
        <v>42984</v>
      </c>
      <c r="V145" s="250">
        <f t="shared" ca="1" si="79"/>
        <v>763</v>
      </c>
      <c r="W145" s="274" t="str">
        <f t="shared" si="93"/>
        <v>WG RU B</v>
      </c>
      <c r="X145" s="274" t="str">
        <f t="shared" si="80"/>
        <v>GW/b</v>
      </c>
      <c r="Y145" s="274" t="str">
        <f t="shared" si="94"/>
        <v>RW/b</v>
      </c>
      <c r="Z145" s="11">
        <f>INDEX('poids profils xyz'!$D$15:$D$19,SEARCH(Z$1,$M145&amp;$N145&amp;$O145&amp;$P145&amp;$Q145))</f>
        <v>81</v>
      </c>
      <c r="AA145" s="11">
        <f>INDEX('poids profils xyz'!$D$15:$D$19,SEARCH(AA$1,$M145&amp;$N145&amp;$O145&amp;$P145&amp;$Q145))</f>
        <v>38</v>
      </c>
      <c r="AB145" s="11">
        <f>INDEX('poids profils xyz'!$D$15:$D$19,SEARCH(AB$1,$M145&amp;$N145&amp;$O145&amp;$P145&amp;$Q145))</f>
        <v>14</v>
      </c>
      <c r="AC145" s="11">
        <f>INDEX('poids profils xyz'!$D$15:$D$19,SEARCH(AC$1,$M145&amp;$N145&amp;$O145&amp;$P145&amp;$Q145))</f>
        <v>48</v>
      </c>
      <c r="AD145" s="252">
        <f>INDEX('poids profils xyz'!$D$15:$D$19,SEARCH(AD$1,$M145&amp;$N145&amp;$O145&amp;$P145&amp;$Q145))</f>
        <v>70</v>
      </c>
      <c r="AE145" s="26">
        <f t="shared" si="95"/>
        <v>59.5</v>
      </c>
      <c r="AF145" s="26">
        <f t="shared" si="96"/>
        <v>26</v>
      </c>
      <c r="AG145" s="26">
        <f t="shared" si="97"/>
        <v>31</v>
      </c>
      <c r="AH145" s="26">
        <f t="shared" si="98"/>
        <v>59</v>
      </c>
      <c r="AI145" s="26">
        <f t="shared" si="99"/>
        <v>64.75</v>
      </c>
      <c r="AJ145" s="26">
        <f t="shared" si="100"/>
        <v>42.75</v>
      </c>
      <c r="AK145" s="26">
        <f t="shared" si="101"/>
        <v>28.5</v>
      </c>
      <c r="AL145" s="26">
        <f t="shared" si="102"/>
        <v>45</v>
      </c>
      <c r="AM145" s="26">
        <f t="shared" si="103"/>
        <v>61.875</v>
      </c>
      <c r="AN145" s="26">
        <f t="shared" si="104"/>
        <v>53.75</v>
      </c>
    </row>
    <row r="146" spans="1:40" s="145" customFormat="1" x14ac:dyDescent="0.2">
      <c r="A146" s="1074" t="str">
        <f t="shared" si="105"/>
        <v>WG RB U</v>
      </c>
      <c r="B146" s="12" t="str">
        <f t="shared" si="70"/>
        <v>blanc-vert, rouge-noir, bleu</v>
      </c>
      <c r="C146" s="80" t="str">
        <f t="shared" si="71"/>
        <v>se fondre dans sa tribu (et protéger le monde)</v>
      </c>
      <c r="D146" s="22" t="str">
        <f t="shared" si="72"/>
        <v>s'identifier à son groupe (et prémunir la société de toute menace)</v>
      </c>
      <c r="E146" s="129" t="str">
        <f t="shared" si="73"/>
        <v>GW/u</v>
      </c>
      <c r="F146" s="30" t="str">
        <f t="shared" si="74"/>
        <v>s'identifier à son groupe</v>
      </c>
      <c r="G146" s="124" t="str">
        <f t="shared" si="75"/>
        <v>GW.r</v>
      </c>
      <c r="H146" s="125" t="str">
        <f t="shared" si="76"/>
        <v>adopter les comportements prescrits</v>
      </c>
      <c r="I146" s="121" t="str">
        <f t="shared" si="77"/>
        <v>W.rg</v>
      </c>
      <c r="J146" s="12" t="str">
        <f t="shared" si="78"/>
        <v>faire perdurer le système en place</v>
      </c>
      <c r="K146" s="91" t="str">
        <f t="shared" si="91"/>
        <v>U,B</v>
      </c>
      <c r="L146" s="93" t="str">
        <f t="shared" si="92"/>
        <v>U,B,R</v>
      </c>
      <c r="M146" s="21" t="s">
        <v>0</v>
      </c>
      <c r="N146" s="17" t="s">
        <v>5</v>
      </c>
      <c r="O146" s="17" t="s">
        <v>4</v>
      </c>
      <c r="P146" s="17" t="s">
        <v>2</v>
      </c>
      <c r="Q146" s="17" t="s">
        <v>3</v>
      </c>
      <c r="R146" s="17">
        <v>2</v>
      </c>
      <c r="S146" s="17">
        <v>2</v>
      </c>
      <c r="T146" s="17">
        <v>1</v>
      </c>
      <c r="U146" s="131">
        <v>42984</v>
      </c>
      <c r="V146" s="251">
        <f t="shared" ca="1" si="79"/>
        <v>763</v>
      </c>
      <c r="W146" s="275" t="str">
        <f t="shared" si="93"/>
        <v>WG RB U</v>
      </c>
      <c r="X146" s="275" t="str">
        <f t="shared" si="80"/>
        <v>GW/u</v>
      </c>
      <c r="Y146" s="275" t="str">
        <f t="shared" si="94"/>
        <v>RW/u</v>
      </c>
      <c r="Z146" s="253">
        <f>INDEX('poids profils xyz'!$D$15:$D$19,SEARCH(Z$1,$M146&amp;$N146&amp;$O146&amp;$P146&amp;$Q146))</f>
        <v>81</v>
      </c>
      <c r="AA146" s="253">
        <f>INDEX('poids profils xyz'!$D$15:$D$19,SEARCH(AA$1,$M146&amp;$N146&amp;$O146&amp;$P146&amp;$Q146))</f>
        <v>14</v>
      </c>
      <c r="AB146" s="253">
        <f>INDEX('poids profils xyz'!$D$15:$D$19,SEARCH(AB$1,$M146&amp;$N146&amp;$O146&amp;$P146&amp;$Q146))</f>
        <v>38</v>
      </c>
      <c r="AC146" s="253">
        <f>INDEX('poids profils xyz'!$D$15:$D$19,SEARCH(AC$1,$M146&amp;$N146&amp;$O146&amp;$P146&amp;$Q146))</f>
        <v>48</v>
      </c>
      <c r="AD146" s="254">
        <f>INDEX('poids profils xyz'!$D$15:$D$19,SEARCH(AD$1,$M146&amp;$N146&amp;$O146&amp;$P146&amp;$Q146))</f>
        <v>70</v>
      </c>
      <c r="AE146" s="263">
        <f t="shared" si="95"/>
        <v>47.5</v>
      </c>
      <c r="AF146" s="263">
        <f t="shared" si="96"/>
        <v>26</v>
      </c>
      <c r="AG146" s="263">
        <f t="shared" si="97"/>
        <v>43</v>
      </c>
      <c r="AH146" s="263">
        <f t="shared" si="98"/>
        <v>59</v>
      </c>
      <c r="AI146" s="263">
        <f t="shared" si="99"/>
        <v>58.75</v>
      </c>
      <c r="AJ146" s="263">
        <f t="shared" si="100"/>
        <v>36.75</v>
      </c>
      <c r="AK146" s="263">
        <f t="shared" si="101"/>
        <v>34.5</v>
      </c>
      <c r="AL146" s="263">
        <f t="shared" si="102"/>
        <v>51</v>
      </c>
      <c r="AM146" s="263">
        <f t="shared" si="103"/>
        <v>58.875</v>
      </c>
      <c r="AN146" s="263">
        <f t="shared" si="104"/>
        <v>47.75</v>
      </c>
    </row>
    <row r="147" spans="1:40" x14ac:dyDescent="0.2">
      <c r="A147" s="1007" t="str">
        <f t="shared" si="105"/>
        <v>UW BR G</v>
      </c>
      <c r="B147" s="4" t="str">
        <f t="shared" si="70"/>
        <v>bleu-blanc, noir-rouge, vert</v>
      </c>
      <c r="C147" s="89" t="str">
        <f t="shared" si="71"/>
        <v>apporter de l'ordre au monde (et réussir coûte que coûte -UB-)</v>
      </c>
      <c r="D147" s="16" t="str">
        <f t="shared" si="72"/>
        <v>rendre l'organisation efficace (et atteindre ses objectifs avec fermeté)</v>
      </c>
      <c r="E147" s="128" t="str">
        <f t="shared" si="73"/>
        <v>WU/g</v>
      </c>
      <c r="F147" s="29" t="str">
        <f t="shared" si="74"/>
        <v>rendre l'organisation efficace</v>
      </c>
      <c r="G147" s="122" t="str">
        <f t="shared" si="75"/>
        <v>WU.b</v>
      </c>
      <c r="H147" s="123" t="str">
        <f t="shared" si="76"/>
        <v>garantir le bon ordre du monde</v>
      </c>
      <c r="I147" s="120" t="str">
        <f t="shared" si="77"/>
        <v>U.wb</v>
      </c>
      <c r="J147" s="4" t="str">
        <f t="shared" si="78"/>
        <v>savoir ce qu'il y a à savoir</v>
      </c>
      <c r="K147" s="90" t="str">
        <f t="shared" si="91"/>
        <v>G,R</v>
      </c>
      <c r="L147" s="92" t="str">
        <f t="shared" si="92"/>
        <v>G,R,B</v>
      </c>
      <c r="M147" s="6" t="s">
        <v>3</v>
      </c>
      <c r="N147" s="8" t="s">
        <v>0</v>
      </c>
      <c r="O147" s="8" t="s">
        <v>2</v>
      </c>
      <c r="P147" s="8" t="s">
        <v>4</v>
      </c>
      <c r="Q147" s="8" t="s">
        <v>5</v>
      </c>
      <c r="R147" s="8">
        <v>2</v>
      </c>
      <c r="S147" s="8">
        <v>2</v>
      </c>
      <c r="T147" s="8">
        <v>1</v>
      </c>
      <c r="U147" s="130">
        <v>42984</v>
      </c>
      <c r="V147" s="250">
        <f t="shared" ca="1" si="79"/>
        <v>763</v>
      </c>
      <c r="W147" s="274" t="str">
        <f t="shared" si="93"/>
        <v>UW BR G</v>
      </c>
      <c r="X147" s="274" t="str">
        <f t="shared" si="80"/>
        <v>WU/g</v>
      </c>
      <c r="Y147" s="274" t="str">
        <f t="shared" si="94"/>
        <v>UB/g</v>
      </c>
      <c r="Z147" s="11">
        <f>INDEX('poids profils xyz'!$D$15:$D$19,SEARCH(Z$1,$M147&amp;$N147&amp;$O147&amp;$P147&amp;$Q147))</f>
        <v>70</v>
      </c>
      <c r="AA147" s="11">
        <f>INDEX('poids profils xyz'!$D$15:$D$19,SEARCH(AA$1,$M147&amp;$N147&amp;$O147&amp;$P147&amp;$Q147))</f>
        <v>81</v>
      </c>
      <c r="AB147" s="11">
        <f>INDEX('poids profils xyz'!$D$15:$D$19,SEARCH(AB$1,$M147&amp;$N147&amp;$O147&amp;$P147&amp;$Q147))</f>
        <v>48</v>
      </c>
      <c r="AC147" s="11">
        <f>INDEX('poids profils xyz'!$D$15:$D$19,SEARCH(AC$1,$M147&amp;$N147&amp;$O147&amp;$P147&amp;$Q147))</f>
        <v>38</v>
      </c>
      <c r="AD147" s="252">
        <f>INDEX('poids profils xyz'!$D$15:$D$19,SEARCH(AD$1,$M147&amp;$N147&amp;$O147&amp;$P147&amp;$Q147))</f>
        <v>14</v>
      </c>
      <c r="AE147" s="26">
        <f t="shared" si="95"/>
        <v>75.5</v>
      </c>
      <c r="AF147" s="26">
        <f t="shared" si="96"/>
        <v>64.5</v>
      </c>
      <c r="AG147" s="26">
        <f t="shared" si="97"/>
        <v>43</v>
      </c>
      <c r="AH147" s="26">
        <f t="shared" si="98"/>
        <v>26</v>
      </c>
      <c r="AI147" s="26">
        <f t="shared" si="99"/>
        <v>44.75</v>
      </c>
      <c r="AJ147" s="26">
        <f t="shared" si="100"/>
        <v>70</v>
      </c>
      <c r="AK147" s="26">
        <f t="shared" si="101"/>
        <v>53.75</v>
      </c>
      <c r="AL147" s="26">
        <f t="shared" si="102"/>
        <v>34.5</v>
      </c>
      <c r="AM147" s="26">
        <f t="shared" si="103"/>
        <v>35.375</v>
      </c>
      <c r="AN147" s="26">
        <f t="shared" si="104"/>
        <v>57.375</v>
      </c>
    </row>
    <row r="148" spans="1:40" x14ac:dyDescent="0.2">
      <c r="A148" s="1007" t="str">
        <f t="shared" si="105"/>
        <v>UW BG R</v>
      </c>
      <c r="B148" s="4" t="str">
        <f t="shared" si="70"/>
        <v>bleu-blanc, noir-vert, rouge</v>
      </c>
      <c r="C148" s="89" t="str">
        <f t="shared" si="71"/>
        <v>structurer le monde -WU- (et réaliser ses ambitions)</v>
      </c>
      <c r="D148" s="16" t="str">
        <f t="shared" si="72"/>
        <v>travailler au bon ordre du monde (et atteindre ses objectifs avec discipline)</v>
      </c>
      <c r="E148" s="128" t="str">
        <f t="shared" si="73"/>
        <v>WU/r</v>
      </c>
      <c r="F148" s="29" t="str">
        <f t="shared" si="74"/>
        <v>travailler au bon ordre du monde</v>
      </c>
      <c r="G148" s="122" t="str">
        <f t="shared" si="75"/>
        <v>WU.b</v>
      </c>
      <c r="H148" s="123" t="str">
        <f t="shared" si="76"/>
        <v>garantir le bon ordre du monde</v>
      </c>
      <c r="I148" s="120" t="str">
        <f t="shared" si="77"/>
        <v>U.wb</v>
      </c>
      <c r="J148" s="4" t="str">
        <f t="shared" si="78"/>
        <v>savoir ce qu'il y a à savoir</v>
      </c>
      <c r="K148" s="90" t="str">
        <f t="shared" si="91"/>
        <v>R,G</v>
      </c>
      <c r="L148" s="92" t="str">
        <f t="shared" si="92"/>
        <v>R,G,B</v>
      </c>
      <c r="M148" s="6" t="s">
        <v>3</v>
      </c>
      <c r="N148" s="8" t="s">
        <v>0</v>
      </c>
      <c r="O148" s="8" t="s">
        <v>2</v>
      </c>
      <c r="P148" s="8" t="s">
        <v>5</v>
      </c>
      <c r="Q148" s="8" t="s">
        <v>4</v>
      </c>
      <c r="R148" s="8">
        <v>2</v>
      </c>
      <c r="S148" s="8">
        <v>2</v>
      </c>
      <c r="T148" s="8">
        <v>1</v>
      </c>
      <c r="U148" s="130">
        <v>42984</v>
      </c>
      <c r="V148" s="250">
        <f t="shared" ca="1" si="79"/>
        <v>763</v>
      </c>
      <c r="W148" s="274" t="str">
        <f t="shared" si="93"/>
        <v>UW BG R</v>
      </c>
      <c r="X148" s="274" t="str">
        <f t="shared" si="80"/>
        <v>WU/r</v>
      </c>
      <c r="Y148" s="274" t="str">
        <f t="shared" si="94"/>
        <v>UB/r</v>
      </c>
      <c r="Z148" s="11">
        <f>INDEX('poids profils xyz'!$D$15:$D$19,SEARCH(Z$1,$M148&amp;$N148&amp;$O148&amp;$P148&amp;$Q148))</f>
        <v>70</v>
      </c>
      <c r="AA148" s="11">
        <f>INDEX('poids profils xyz'!$D$15:$D$19,SEARCH(AA$1,$M148&amp;$N148&amp;$O148&amp;$P148&amp;$Q148))</f>
        <v>81</v>
      </c>
      <c r="AB148" s="11">
        <f>INDEX('poids profils xyz'!$D$15:$D$19,SEARCH(AB$1,$M148&amp;$N148&amp;$O148&amp;$P148&amp;$Q148))</f>
        <v>48</v>
      </c>
      <c r="AC148" s="11">
        <f>INDEX('poids profils xyz'!$D$15:$D$19,SEARCH(AC$1,$M148&amp;$N148&amp;$O148&amp;$P148&amp;$Q148))</f>
        <v>14</v>
      </c>
      <c r="AD148" s="252">
        <f>INDEX('poids profils xyz'!$D$15:$D$19,SEARCH(AD$1,$M148&amp;$N148&amp;$O148&amp;$P148&amp;$Q148))</f>
        <v>38</v>
      </c>
      <c r="AE148" s="26">
        <f t="shared" si="95"/>
        <v>75.5</v>
      </c>
      <c r="AF148" s="26">
        <f t="shared" si="96"/>
        <v>64.5</v>
      </c>
      <c r="AG148" s="26">
        <f t="shared" si="97"/>
        <v>31</v>
      </c>
      <c r="AH148" s="26">
        <f t="shared" si="98"/>
        <v>26</v>
      </c>
      <c r="AI148" s="26">
        <f t="shared" si="99"/>
        <v>56.75</v>
      </c>
      <c r="AJ148" s="26">
        <f t="shared" si="100"/>
        <v>70</v>
      </c>
      <c r="AK148" s="26">
        <f t="shared" si="101"/>
        <v>47.75</v>
      </c>
      <c r="AL148" s="26">
        <f t="shared" si="102"/>
        <v>28.5</v>
      </c>
      <c r="AM148" s="26">
        <f t="shared" si="103"/>
        <v>41.375</v>
      </c>
      <c r="AN148" s="26">
        <f t="shared" si="104"/>
        <v>63.375</v>
      </c>
    </row>
    <row r="149" spans="1:40" x14ac:dyDescent="0.2">
      <c r="A149" s="1007" t="str">
        <f t="shared" si="105"/>
        <v>UW RB G</v>
      </c>
      <c r="B149" s="4" t="str">
        <f t="shared" si="70"/>
        <v>bleu-blanc, rouge-noir, vert</v>
      </c>
      <c r="C149" s="89" t="str">
        <f t="shared" si="71"/>
        <v>apporter de l'ordre au monde (et œuvrer pour le progrès)</v>
      </c>
      <c r="D149" s="16" t="str">
        <f t="shared" si="72"/>
        <v>rendre l'organisation efficace (et innover avec efficacité)</v>
      </c>
      <c r="E149" s="128" t="str">
        <f t="shared" si="73"/>
        <v>WU/g</v>
      </c>
      <c r="F149" s="29" t="str">
        <f t="shared" si="74"/>
        <v>rendre l'organisation efficace</v>
      </c>
      <c r="G149" s="122" t="str">
        <f t="shared" si="75"/>
        <v>WU.r</v>
      </c>
      <c r="H149" s="123" t="str">
        <f t="shared" si="76"/>
        <v>proposer les bons schémas d'organisation</v>
      </c>
      <c r="I149" s="120" t="str">
        <f t="shared" si="77"/>
        <v>U.rw</v>
      </c>
      <c r="J149" s="4" t="str">
        <f t="shared" si="78"/>
        <v>améliorer les processus sans cesse</v>
      </c>
      <c r="K149" s="90" t="str">
        <f t="shared" si="91"/>
        <v>G,B</v>
      </c>
      <c r="L149" s="92" t="str">
        <f t="shared" si="92"/>
        <v>G,B,R</v>
      </c>
      <c r="M149" s="6" t="s">
        <v>3</v>
      </c>
      <c r="N149" s="8" t="s">
        <v>0</v>
      </c>
      <c r="O149" s="8" t="s">
        <v>4</v>
      </c>
      <c r="P149" s="8" t="s">
        <v>2</v>
      </c>
      <c r="Q149" s="8" t="s">
        <v>5</v>
      </c>
      <c r="R149" s="8">
        <v>2</v>
      </c>
      <c r="S149" s="8">
        <v>2</v>
      </c>
      <c r="T149" s="8">
        <v>1</v>
      </c>
      <c r="U149" s="130">
        <v>42984</v>
      </c>
      <c r="V149" s="250">
        <f t="shared" ca="1" si="79"/>
        <v>763</v>
      </c>
      <c r="W149" s="274" t="str">
        <f t="shared" si="93"/>
        <v>UW RB G</v>
      </c>
      <c r="X149" s="274" t="str">
        <f t="shared" si="80"/>
        <v>WU/g</v>
      </c>
      <c r="Y149" s="274" t="str">
        <f t="shared" si="94"/>
        <v>UR/g</v>
      </c>
      <c r="Z149" s="11">
        <f>INDEX('poids profils xyz'!$D$15:$D$19,SEARCH(Z$1,$M149&amp;$N149&amp;$O149&amp;$P149&amp;$Q149))</f>
        <v>70</v>
      </c>
      <c r="AA149" s="11">
        <f>INDEX('poids profils xyz'!$D$15:$D$19,SEARCH(AA$1,$M149&amp;$N149&amp;$O149&amp;$P149&amp;$Q149))</f>
        <v>81</v>
      </c>
      <c r="AB149" s="11">
        <f>INDEX('poids profils xyz'!$D$15:$D$19,SEARCH(AB$1,$M149&amp;$N149&amp;$O149&amp;$P149&amp;$Q149))</f>
        <v>38</v>
      </c>
      <c r="AC149" s="11">
        <f>INDEX('poids profils xyz'!$D$15:$D$19,SEARCH(AC$1,$M149&amp;$N149&amp;$O149&amp;$P149&amp;$Q149))</f>
        <v>48</v>
      </c>
      <c r="AD149" s="252">
        <f>INDEX('poids profils xyz'!$D$15:$D$19,SEARCH(AD$1,$M149&amp;$N149&amp;$O149&amp;$P149&amp;$Q149))</f>
        <v>14</v>
      </c>
      <c r="AE149" s="26">
        <f t="shared" si="95"/>
        <v>75.5</v>
      </c>
      <c r="AF149" s="26">
        <f t="shared" si="96"/>
        <v>59.5</v>
      </c>
      <c r="AG149" s="26">
        <f t="shared" si="97"/>
        <v>43</v>
      </c>
      <c r="AH149" s="26">
        <f t="shared" si="98"/>
        <v>31</v>
      </c>
      <c r="AI149" s="26">
        <f t="shared" si="99"/>
        <v>44.75</v>
      </c>
      <c r="AJ149" s="26">
        <f t="shared" si="100"/>
        <v>67.5</v>
      </c>
      <c r="AK149" s="26">
        <f t="shared" si="101"/>
        <v>51.25</v>
      </c>
      <c r="AL149" s="26">
        <f t="shared" si="102"/>
        <v>37</v>
      </c>
      <c r="AM149" s="26">
        <f t="shared" si="103"/>
        <v>37.875</v>
      </c>
      <c r="AN149" s="26">
        <f t="shared" si="104"/>
        <v>56.125</v>
      </c>
    </row>
    <row r="150" spans="1:40" x14ac:dyDescent="0.2">
      <c r="A150" s="1007" t="str">
        <f t="shared" si="105"/>
        <v>UW RG B</v>
      </c>
      <c r="B150" s="4" t="str">
        <f t="shared" si="70"/>
        <v>bleu-blanc, rouge-vert, noir</v>
      </c>
      <c r="C150" s="89" t="str">
        <f t="shared" si="71"/>
        <v>être utile au monde (et partager ses idées)</v>
      </c>
      <c r="D150" s="16" t="str">
        <f t="shared" si="72"/>
        <v>être efficace dans le respect du système (et communiquer des idées nouvelles)</v>
      </c>
      <c r="E150" s="128" t="str">
        <f t="shared" si="73"/>
        <v>WU/b</v>
      </c>
      <c r="F150" s="29" t="str">
        <f t="shared" si="74"/>
        <v>être efficace dans le respect du système</v>
      </c>
      <c r="G150" s="122" t="str">
        <f t="shared" si="75"/>
        <v>WU.r</v>
      </c>
      <c r="H150" s="123" t="str">
        <f t="shared" si="76"/>
        <v>proposer les bons schémas d'organisation</v>
      </c>
      <c r="I150" s="120" t="str">
        <f t="shared" si="77"/>
        <v>U.rw</v>
      </c>
      <c r="J150" s="4" t="str">
        <f t="shared" si="78"/>
        <v>améliorer les processus sans cesse</v>
      </c>
      <c r="K150" s="90" t="str">
        <f t="shared" si="91"/>
        <v>B,G</v>
      </c>
      <c r="L150" s="92" t="str">
        <f t="shared" si="92"/>
        <v>B,G,R</v>
      </c>
      <c r="M150" s="8" t="s">
        <v>3</v>
      </c>
      <c r="N150" s="8" t="s">
        <v>0</v>
      </c>
      <c r="O150" s="8" t="s">
        <v>4</v>
      </c>
      <c r="P150" s="8" t="s">
        <v>5</v>
      </c>
      <c r="Q150" s="8" t="s">
        <v>2</v>
      </c>
      <c r="R150" s="8">
        <v>2</v>
      </c>
      <c r="S150" s="8">
        <v>2</v>
      </c>
      <c r="T150" s="8">
        <v>1</v>
      </c>
      <c r="U150" s="130">
        <v>42984</v>
      </c>
      <c r="V150" s="250">
        <f t="shared" ca="1" si="79"/>
        <v>763</v>
      </c>
      <c r="W150" s="274" t="str">
        <f t="shared" si="93"/>
        <v>UW RG B</v>
      </c>
      <c r="X150" s="274" t="str">
        <f t="shared" si="80"/>
        <v>WU/b</v>
      </c>
      <c r="Y150" s="274" t="str">
        <f t="shared" si="94"/>
        <v>UR/b</v>
      </c>
      <c r="Z150" s="11">
        <f>INDEX('poids profils xyz'!$D$15:$D$19,SEARCH(Z$1,$M150&amp;$N150&amp;$O150&amp;$P150&amp;$Q150))</f>
        <v>70</v>
      </c>
      <c r="AA150" s="11">
        <f>INDEX('poids profils xyz'!$D$15:$D$19,SEARCH(AA$1,$M150&amp;$N150&amp;$O150&amp;$P150&amp;$Q150))</f>
        <v>81</v>
      </c>
      <c r="AB150" s="11">
        <f>INDEX('poids profils xyz'!$D$15:$D$19,SEARCH(AB$1,$M150&amp;$N150&amp;$O150&amp;$P150&amp;$Q150))</f>
        <v>14</v>
      </c>
      <c r="AC150" s="11">
        <f>INDEX('poids profils xyz'!$D$15:$D$19,SEARCH(AC$1,$M150&amp;$N150&amp;$O150&amp;$P150&amp;$Q150))</f>
        <v>48</v>
      </c>
      <c r="AD150" s="252">
        <f>INDEX('poids profils xyz'!$D$15:$D$19,SEARCH(AD$1,$M150&amp;$N150&amp;$O150&amp;$P150&amp;$Q150))</f>
        <v>38</v>
      </c>
      <c r="AE150" s="26">
        <f t="shared" si="95"/>
        <v>75.5</v>
      </c>
      <c r="AF150" s="26">
        <f t="shared" si="96"/>
        <v>47.5</v>
      </c>
      <c r="AG150" s="26">
        <f t="shared" si="97"/>
        <v>31</v>
      </c>
      <c r="AH150" s="26">
        <f t="shared" si="98"/>
        <v>43</v>
      </c>
      <c r="AI150" s="26">
        <f t="shared" si="99"/>
        <v>56.75</v>
      </c>
      <c r="AJ150" s="26">
        <f t="shared" si="100"/>
        <v>61.5</v>
      </c>
      <c r="AK150" s="26">
        <f t="shared" si="101"/>
        <v>39.25</v>
      </c>
      <c r="AL150" s="26">
        <f t="shared" si="102"/>
        <v>37</v>
      </c>
      <c r="AM150" s="26">
        <f t="shared" si="103"/>
        <v>49.875</v>
      </c>
      <c r="AN150" s="26">
        <f t="shared" si="104"/>
        <v>59.125</v>
      </c>
    </row>
    <row r="151" spans="1:40" x14ac:dyDescent="0.2">
      <c r="A151" s="1007" t="str">
        <f t="shared" si="105"/>
        <v>UW GB R</v>
      </c>
      <c r="B151" s="4" t="str">
        <f t="shared" si="70"/>
        <v>bleu-blanc, vert-noir, rouge</v>
      </c>
      <c r="C151" s="89" t="str">
        <f t="shared" si="71"/>
        <v>structurer le monde -WU- (et vivre dans la raison)</v>
      </c>
      <c r="D151" s="16" t="str">
        <f t="shared" si="72"/>
        <v>travailler au bon ordre du monde (et suivre une démarche d'adaptation)</v>
      </c>
      <c r="E151" s="128" t="str">
        <f t="shared" si="73"/>
        <v>WU/r</v>
      </c>
      <c r="F151" s="29" t="str">
        <f t="shared" si="74"/>
        <v>travailler au bon ordre du monde</v>
      </c>
      <c r="G151" s="122" t="str">
        <f t="shared" si="75"/>
        <v>WU.g</v>
      </c>
      <c r="H151" s="123" t="str">
        <f t="shared" si="76"/>
        <v>rendre le monde agréable aux yeux de tous</v>
      </c>
      <c r="I151" s="120" t="str">
        <f t="shared" si="77"/>
        <v>U.gw</v>
      </c>
      <c r="J151" s="4" t="str">
        <f t="shared" si="78"/>
        <v>rendre le savoir accessible</v>
      </c>
      <c r="K151" s="90" t="str">
        <f t="shared" si="91"/>
        <v>R,B</v>
      </c>
      <c r="L151" s="92" t="str">
        <f t="shared" si="92"/>
        <v>R,B,G</v>
      </c>
      <c r="M151" s="8" t="s">
        <v>3</v>
      </c>
      <c r="N151" s="8" t="s">
        <v>0</v>
      </c>
      <c r="O151" s="8" t="s">
        <v>5</v>
      </c>
      <c r="P151" s="8" t="s">
        <v>2</v>
      </c>
      <c r="Q151" s="8" t="s">
        <v>4</v>
      </c>
      <c r="R151" s="8">
        <v>2</v>
      </c>
      <c r="S151" s="8">
        <v>2</v>
      </c>
      <c r="T151" s="8">
        <v>1</v>
      </c>
      <c r="U151" s="130">
        <v>42984</v>
      </c>
      <c r="V151" s="250">
        <f t="shared" ca="1" si="79"/>
        <v>763</v>
      </c>
      <c r="W151" s="274" t="str">
        <f t="shared" si="93"/>
        <v>UW GB R</v>
      </c>
      <c r="X151" s="274" t="str">
        <f t="shared" si="80"/>
        <v>WU/r</v>
      </c>
      <c r="Y151" s="274" t="str">
        <f t="shared" si="94"/>
        <v>GU/r</v>
      </c>
      <c r="Z151" s="11">
        <f>INDEX('poids profils xyz'!$D$15:$D$19,SEARCH(Z$1,$M151&amp;$N151&amp;$O151&amp;$P151&amp;$Q151))</f>
        <v>70</v>
      </c>
      <c r="AA151" s="11">
        <f>INDEX('poids profils xyz'!$D$15:$D$19,SEARCH(AA$1,$M151&amp;$N151&amp;$O151&amp;$P151&amp;$Q151))</f>
        <v>81</v>
      </c>
      <c r="AB151" s="11">
        <f>INDEX('poids profils xyz'!$D$15:$D$19,SEARCH(AB$1,$M151&amp;$N151&amp;$O151&amp;$P151&amp;$Q151))</f>
        <v>38</v>
      </c>
      <c r="AC151" s="11">
        <f>INDEX('poids profils xyz'!$D$15:$D$19,SEARCH(AC$1,$M151&amp;$N151&amp;$O151&amp;$P151&amp;$Q151))</f>
        <v>14</v>
      </c>
      <c r="AD151" s="252">
        <f>INDEX('poids profils xyz'!$D$15:$D$19,SEARCH(AD$1,$M151&amp;$N151&amp;$O151&amp;$P151&amp;$Q151))</f>
        <v>48</v>
      </c>
      <c r="AE151" s="26">
        <f t="shared" si="95"/>
        <v>75.5</v>
      </c>
      <c r="AF151" s="26">
        <f t="shared" si="96"/>
        <v>59.5</v>
      </c>
      <c r="AG151" s="26">
        <f t="shared" si="97"/>
        <v>26</v>
      </c>
      <c r="AH151" s="26">
        <f t="shared" si="98"/>
        <v>31</v>
      </c>
      <c r="AI151" s="26">
        <f t="shared" si="99"/>
        <v>61.75</v>
      </c>
      <c r="AJ151" s="26">
        <f t="shared" si="100"/>
        <v>67.5</v>
      </c>
      <c r="AK151" s="26">
        <f t="shared" si="101"/>
        <v>42.75</v>
      </c>
      <c r="AL151" s="26">
        <f t="shared" si="102"/>
        <v>28.5</v>
      </c>
      <c r="AM151" s="26">
        <f t="shared" si="103"/>
        <v>46.375</v>
      </c>
      <c r="AN151" s="26">
        <f t="shared" si="104"/>
        <v>64.625</v>
      </c>
    </row>
    <row r="152" spans="1:40" x14ac:dyDescent="0.2">
      <c r="A152" s="1066" t="str">
        <f t="shared" si="105"/>
        <v>UW GR B</v>
      </c>
      <c r="B152" s="12" t="str">
        <f t="shared" si="70"/>
        <v>bleu-blanc, vert-rouge, noir</v>
      </c>
      <c r="C152" s="80" t="str">
        <f t="shared" si="71"/>
        <v>être utile au monde (et vivre en souplesse)</v>
      </c>
      <c r="D152" s="22" t="str">
        <f t="shared" si="72"/>
        <v>être efficace dans le respect du système (et s'adapter spontanément)</v>
      </c>
      <c r="E152" s="129" t="str">
        <f t="shared" si="73"/>
        <v>WU/b</v>
      </c>
      <c r="F152" s="30" t="str">
        <f t="shared" si="74"/>
        <v>être efficace dans le respect du système</v>
      </c>
      <c r="G152" s="124" t="str">
        <f t="shared" si="75"/>
        <v>WU.g</v>
      </c>
      <c r="H152" s="125" t="str">
        <f t="shared" si="76"/>
        <v>rendre le monde agréable aux yeux de tous</v>
      </c>
      <c r="I152" s="121" t="str">
        <f t="shared" si="77"/>
        <v>U.gw</v>
      </c>
      <c r="J152" s="12" t="str">
        <f t="shared" si="78"/>
        <v>rendre le savoir accessible</v>
      </c>
      <c r="K152" s="91" t="str">
        <f t="shared" si="91"/>
        <v>B,R</v>
      </c>
      <c r="L152" s="93" t="str">
        <f t="shared" si="92"/>
        <v>B,R,G</v>
      </c>
      <c r="M152" s="17" t="s">
        <v>3</v>
      </c>
      <c r="N152" s="17" t="s">
        <v>0</v>
      </c>
      <c r="O152" s="17" t="s">
        <v>5</v>
      </c>
      <c r="P152" s="17" t="s">
        <v>4</v>
      </c>
      <c r="Q152" s="17" t="s">
        <v>2</v>
      </c>
      <c r="R152" s="17">
        <v>2</v>
      </c>
      <c r="S152" s="17">
        <v>2</v>
      </c>
      <c r="T152" s="17">
        <v>1</v>
      </c>
      <c r="U152" s="131">
        <v>42984</v>
      </c>
      <c r="V152" s="251">
        <f t="shared" ca="1" si="79"/>
        <v>763</v>
      </c>
      <c r="W152" s="274" t="str">
        <f t="shared" si="93"/>
        <v>UW GR B</v>
      </c>
      <c r="X152" s="274" t="str">
        <f t="shared" si="80"/>
        <v>WU/b</v>
      </c>
      <c r="Y152" s="274" t="str">
        <f t="shared" si="94"/>
        <v>GU/b</v>
      </c>
      <c r="Z152" s="11">
        <f>INDEX('poids profils xyz'!$D$15:$D$19,SEARCH(Z$1,$M152&amp;$N152&amp;$O152&amp;$P152&amp;$Q152))</f>
        <v>70</v>
      </c>
      <c r="AA152" s="11">
        <f>INDEX('poids profils xyz'!$D$15:$D$19,SEARCH(AA$1,$M152&amp;$N152&amp;$O152&amp;$P152&amp;$Q152))</f>
        <v>81</v>
      </c>
      <c r="AB152" s="11">
        <f>INDEX('poids profils xyz'!$D$15:$D$19,SEARCH(AB$1,$M152&amp;$N152&amp;$O152&amp;$P152&amp;$Q152))</f>
        <v>14</v>
      </c>
      <c r="AC152" s="11">
        <f>INDEX('poids profils xyz'!$D$15:$D$19,SEARCH(AC$1,$M152&amp;$N152&amp;$O152&amp;$P152&amp;$Q152))</f>
        <v>38</v>
      </c>
      <c r="AD152" s="252">
        <f>INDEX('poids profils xyz'!$D$15:$D$19,SEARCH(AD$1,$M152&amp;$N152&amp;$O152&amp;$P152&amp;$Q152))</f>
        <v>48</v>
      </c>
      <c r="AE152" s="26">
        <f t="shared" si="95"/>
        <v>75.5</v>
      </c>
      <c r="AF152" s="26">
        <f t="shared" si="96"/>
        <v>47.5</v>
      </c>
      <c r="AG152" s="26">
        <f t="shared" si="97"/>
        <v>26</v>
      </c>
      <c r="AH152" s="26">
        <f t="shared" si="98"/>
        <v>43</v>
      </c>
      <c r="AI152" s="26">
        <f t="shared" si="99"/>
        <v>61.75</v>
      </c>
      <c r="AJ152" s="26">
        <f t="shared" si="100"/>
        <v>61.5</v>
      </c>
      <c r="AK152" s="26">
        <f t="shared" si="101"/>
        <v>36.75</v>
      </c>
      <c r="AL152" s="26">
        <f t="shared" si="102"/>
        <v>34.5</v>
      </c>
      <c r="AM152" s="26">
        <f t="shared" si="103"/>
        <v>52.375</v>
      </c>
      <c r="AN152" s="26">
        <f t="shared" si="104"/>
        <v>61.625</v>
      </c>
    </row>
    <row r="153" spans="1:40" x14ac:dyDescent="0.2">
      <c r="A153" s="1008" t="str">
        <f t="shared" si="105"/>
        <v>UB WR G</v>
      </c>
      <c r="B153" s="4" t="str">
        <f t="shared" si="70"/>
        <v>bleu-noir, blanc-rouge, vert</v>
      </c>
      <c r="C153" s="89" t="str">
        <f t="shared" si="71"/>
        <v>réussir coûte que coûte -UB- (et apporter de l'ordre au monde)</v>
      </c>
      <c r="D153" s="16" t="str">
        <f t="shared" si="72"/>
        <v>atteindre ses objectifs avec fermeté (et rendre l'organisation efficace)</v>
      </c>
      <c r="E153" s="128" t="str">
        <f t="shared" si="73"/>
        <v>UB/g</v>
      </c>
      <c r="F153" s="29" t="str">
        <f t="shared" si="74"/>
        <v>atteindre ses objectifs avec fermeté</v>
      </c>
      <c r="G153" s="122" t="str">
        <f t="shared" si="75"/>
        <v>UB.w</v>
      </c>
      <c r="H153" s="123" t="str">
        <f t="shared" si="76"/>
        <v>dompter les difficultés</v>
      </c>
      <c r="I153" s="120" t="str">
        <f t="shared" si="77"/>
        <v>U.wb</v>
      </c>
      <c r="J153" s="4" t="str">
        <f t="shared" si="78"/>
        <v>savoir ce qu'il y a à savoir</v>
      </c>
      <c r="K153" s="90" t="str">
        <f t="shared" si="91"/>
        <v>G,R</v>
      </c>
      <c r="L153" s="92" t="str">
        <f t="shared" si="92"/>
        <v>G,R,W</v>
      </c>
      <c r="M153" s="8" t="s">
        <v>3</v>
      </c>
      <c r="N153" s="6" t="s">
        <v>2</v>
      </c>
      <c r="O153" s="6" t="s">
        <v>0</v>
      </c>
      <c r="P153" s="6" t="s">
        <v>4</v>
      </c>
      <c r="Q153" s="6" t="s">
        <v>5</v>
      </c>
      <c r="R153" s="6">
        <v>2</v>
      </c>
      <c r="S153" s="6">
        <v>2</v>
      </c>
      <c r="T153" s="6">
        <v>1</v>
      </c>
      <c r="U153" s="130">
        <v>42984</v>
      </c>
      <c r="V153" s="250">
        <f t="shared" ca="1" si="79"/>
        <v>763</v>
      </c>
      <c r="W153" s="274" t="str">
        <f t="shared" si="93"/>
        <v>UB WR G</v>
      </c>
      <c r="X153" s="274" t="str">
        <f t="shared" si="80"/>
        <v>UB/g</v>
      </c>
      <c r="Y153" s="274" t="str">
        <f t="shared" si="94"/>
        <v>WU/g</v>
      </c>
      <c r="Z153" s="11">
        <f>INDEX('poids profils xyz'!$D$15:$D$19,SEARCH(Z$1,$M153&amp;$N153&amp;$O153&amp;$P153&amp;$Q153))</f>
        <v>48</v>
      </c>
      <c r="AA153" s="11">
        <f>INDEX('poids profils xyz'!$D$15:$D$19,SEARCH(AA$1,$M153&amp;$N153&amp;$O153&amp;$P153&amp;$Q153))</f>
        <v>81</v>
      </c>
      <c r="AB153" s="11">
        <f>INDEX('poids profils xyz'!$D$15:$D$19,SEARCH(AB$1,$M153&amp;$N153&amp;$O153&amp;$P153&amp;$Q153))</f>
        <v>70</v>
      </c>
      <c r="AC153" s="11">
        <f>INDEX('poids profils xyz'!$D$15:$D$19,SEARCH(AC$1,$M153&amp;$N153&amp;$O153&amp;$P153&amp;$Q153))</f>
        <v>38</v>
      </c>
      <c r="AD153" s="252">
        <f>INDEX('poids profils xyz'!$D$15:$D$19,SEARCH(AD$1,$M153&amp;$N153&amp;$O153&amp;$P153&amp;$Q153))</f>
        <v>14</v>
      </c>
      <c r="AE153" s="26">
        <f t="shared" si="95"/>
        <v>64.5</v>
      </c>
      <c r="AF153" s="26">
        <f t="shared" si="96"/>
        <v>75.5</v>
      </c>
      <c r="AG153" s="26">
        <f t="shared" si="97"/>
        <v>54</v>
      </c>
      <c r="AH153" s="26">
        <f t="shared" si="98"/>
        <v>26</v>
      </c>
      <c r="AI153" s="26">
        <f t="shared" si="99"/>
        <v>39.25</v>
      </c>
      <c r="AJ153" s="26">
        <f t="shared" si="100"/>
        <v>70</v>
      </c>
      <c r="AK153" s="26">
        <f t="shared" si="101"/>
        <v>64.75</v>
      </c>
      <c r="AL153" s="26">
        <f t="shared" si="102"/>
        <v>40</v>
      </c>
      <c r="AM153" s="26">
        <f t="shared" si="103"/>
        <v>32.625</v>
      </c>
      <c r="AN153" s="26">
        <f t="shared" si="104"/>
        <v>54.625</v>
      </c>
    </row>
    <row r="154" spans="1:40" x14ac:dyDescent="0.2">
      <c r="A154" s="1008" t="str">
        <f t="shared" si="105"/>
        <v>UB WG R</v>
      </c>
      <c r="B154" s="4" t="str">
        <f t="shared" si="70"/>
        <v>bleu-noir, blanc-vert, rouge</v>
      </c>
      <c r="C154" s="89" t="str">
        <f t="shared" si="71"/>
        <v>réaliser ses ambitions (et structurer le monde -WU-)</v>
      </c>
      <c r="D154" s="16" t="str">
        <f t="shared" si="72"/>
        <v>atteindre ses objectifs avec discipline (et travailler au bon ordre du monde)</v>
      </c>
      <c r="E154" s="128" t="str">
        <f t="shared" si="73"/>
        <v>UB/r</v>
      </c>
      <c r="F154" s="29" t="str">
        <f t="shared" si="74"/>
        <v>atteindre ses objectifs avec discipline</v>
      </c>
      <c r="G154" s="122" t="str">
        <f t="shared" si="75"/>
        <v>UB.w</v>
      </c>
      <c r="H154" s="123" t="str">
        <f t="shared" si="76"/>
        <v>dompter les difficultés</v>
      </c>
      <c r="I154" s="120" t="str">
        <f t="shared" si="77"/>
        <v>U.wb</v>
      </c>
      <c r="J154" s="4" t="str">
        <f t="shared" si="78"/>
        <v>savoir ce qu'il y a à savoir</v>
      </c>
      <c r="K154" s="90" t="str">
        <f t="shared" si="91"/>
        <v>R,G</v>
      </c>
      <c r="L154" s="92" t="str">
        <f t="shared" si="92"/>
        <v>R,G,W</v>
      </c>
      <c r="M154" s="8" t="s">
        <v>3</v>
      </c>
      <c r="N154" s="6" t="s">
        <v>2</v>
      </c>
      <c r="O154" s="6" t="s">
        <v>0</v>
      </c>
      <c r="P154" s="6" t="s">
        <v>5</v>
      </c>
      <c r="Q154" s="6" t="s">
        <v>4</v>
      </c>
      <c r="R154" s="6">
        <v>2</v>
      </c>
      <c r="S154" s="6">
        <v>2</v>
      </c>
      <c r="T154" s="6">
        <v>1</v>
      </c>
      <c r="U154" s="130">
        <v>42984</v>
      </c>
      <c r="V154" s="250">
        <f t="shared" ca="1" si="79"/>
        <v>763</v>
      </c>
      <c r="W154" s="274" t="str">
        <f t="shared" si="93"/>
        <v>UB WG R</v>
      </c>
      <c r="X154" s="274" t="str">
        <f t="shared" si="80"/>
        <v>UB/r</v>
      </c>
      <c r="Y154" s="274" t="str">
        <f t="shared" si="94"/>
        <v>WU/r</v>
      </c>
      <c r="Z154" s="11">
        <f>INDEX('poids profils xyz'!$D$15:$D$19,SEARCH(Z$1,$M154&amp;$N154&amp;$O154&amp;$P154&amp;$Q154))</f>
        <v>48</v>
      </c>
      <c r="AA154" s="11">
        <f>INDEX('poids profils xyz'!$D$15:$D$19,SEARCH(AA$1,$M154&amp;$N154&amp;$O154&amp;$P154&amp;$Q154))</f>
        <v>81</v>
      </c>
      <c r="AB154" s="11">
        <f>INDEX('poids profils xyz'!$D$15:$D$19,SEARCH(AB$1,$M154&amp;$N154&amp;$O154&amp;$P154&amp;$Q154))</f>
        <v>70</v>
      </c>
      <c r="AC154" s="11">
        <f>INDEX('poids profils xyz'!$D$15:$D$19,SEARCH(AC$1,$M154&amp;$N154&amp;$O154&amp;$P154&amp;$Q154))</f>
        <v>14</v>
      </c>
      <c r="AD154" s="252">
        <f>INDEX('poids profils xyz'!$D$15:$D$19,SEARCH(AD$1,$M154&amp;$N154&amp;$O154&amp;$P154&amp;$Q154))</f>
        <v>38</v>
      </c>
      <c r="AE154" s="26">
        <f t="shared" si="95"/>
        <v>64.5</v>
      </c>
      <c r="AF154" s="26">
        <f t="shared" si="96"/>
        <v>75.5</v>
      </c>
      <c r="AG154" s="26">
        <f t="shared" si="97"/>
        <v>42</v>
      </c>
      <c r="AH154" s="26">
        <f t="shared" si="98"/>
        <v>26</v>
      </c>
      <c r="AI154" s="26">
        <f t="shared" si="99"/>
        <v>51.25</v>
      </c>
      <c r="AJ154" s="26">
        <f t="shared" si="100"/>
        <v>70</v>
      </c>
      <c r="AK154" s="26">
        <f t="shared" si="101"/>
        <v>58.75</v>
      </c>
      <c r="AL154" s="26">
        <f t="shared" si="102"/>
        <v>34</v>
      </c>
      <c r="AM154" s="26">
        <f t="shared" si="103"/>
        <v>38.625</v>
      </c>
      <c r="AN154" s="26">
        <f t="shared" si="104"/>
        <v>60.625</v>
      </c>
    </row>
    <row r="155" spans="1:40" x14ac:dyDescent="0.2">
      <c r="A155" s="1008" t="str">
        <f t="shared" si="105"/>
        <v>UB RW G</v>
      </c>
      <c r="B155" s="4" t="str">
        <f t="shared" ref="B155:B186" si="106">VLOOKUP(M155,_Lib1,2,FALSE) &amp; "-" &amp;VLOOKUP(N155,_Lib1,2,FALSE) &amp; ", " &amp; VLOOKUP(O155,_Lib1,2,FALSE)&amp; "-" &amp; VLOOKUP(P155,_Lib1,2,FALSE) &amp; ", " &amp; VLOOKUP(Q155,_Lib1,2,FALSE)</f>
        <v>bleu-noir, rouge-blanc, vert</v>
      </c>
      <c r="C155" s="89" t="str">
        <f t="shared" ref="C155:C186" si="107">VLOOKUP(X155,LibProfils,4,FALSE)&amp;" (et "&amp;VLOOKUP(Y155,LibProfils,4,FALSE)&amp;")"</f>
        <v>réussir coûte que coûte -UB- (et œuvrer pour le progrès)</v>
      </c>
      <c r="D155" s="16" t="str">
        <f t="shared" ref="D155:D186" si="108">VLOOKUP(X155,LibProfils,5,FALSE)&amp;" (et "&amp;VLOOKUP(Y155,LibProfils,5,FALSE)&amp;")"</f>
        <v>atteindre ses objectifs avec fermeté (et innover avec efficacité)</v>
      </c>
      <c r="E155" s="128" t="str">
        <f t="shared" ref="E155:E186" si="109">usrCode(M155&amp;N155&amp;"/"&amp;Q155)</f>
        <v>UB/g</v>
      </c>
      <c r="F155" s="29" t="str">
        <f t="shared" ref="F155:F186" si="110">VLOOKUP(E155,LibProfils,5,FALSE)</f>
        <v>atteindre ses objectifs avec fermeté</v>
      </c>
      <c r="G155" s="122" t="str">
        <f t="shared" ref="G155:G186" si="111">usrCode(M155&amp;N155)&amp;"."&amp;LOWER(O155)</f>
        <v>UB.r</v>
      </c>
      <c r="H155" s="123" t="str">
        <f t="shared" ref="H155:H186" si="112">VLOOKUP(G155,LibProfils,5,FALSE)</f>
        <v>mener à bien ses plans</v>
      </c>
      <c r="I155" s="120" t="str">
        <f t="shared" ref="I155:I186" si="113">M155&amp;"."&amp;LOWER(usrCode(N155&amp;O155))</f>
        <v>U.br</v>
      </c>
      <c r="J155" s="4" t="str">
        <f t="shared" si="78"/>
        <v>savoir mener ses projets en toute circonstance</v>
      </c>
      <c r="K155" s="90" t="str">
        <f t="shared" si="91"/>
        <v>G,W</v>
      </c>
      <c r="L155" s="92" t="str">
        <f t="shared" si="92"/>
        <v>G,W,R</v>
      </c>
      <c r="M155" s="8" t="s">
        <v>3</v>
      </c>
      <c r="N155" s="6" t="s">
        <v>2</v>
      </c>
      <c r="O155" s="6" t="s">
        <v>4</v>
      </c>
      <c r="P155" s="6" t="s">
        <v>0</v>
      </c>
      <c r="Q155" s="6" t="s">
        <v>5</v>
      </c>
      <c r="R155" s="6">
        <v>2</v>
      </c>
      <c r="S155" s="6">
        <v>2</v>
      </c>
      <c r="T155" s="6">
        <v>1</v>
      </c>
      <c r="U155" s="130">
        <v>42984</v>
      </c>
      <c r="V155" s="250">
        <f t="shared" ca="1" si="79"/>
        <v>763</v>
      </c>
      <c r="W155" s="274" t="str">
        <f t="shared" si="93"/>
        <v>UB RW G</v>
      </c>
      <c r="X155" s="274" t="str">
        <f t="shared" si="80"/>
        <v>UB/g</v>
      </c>
      <c r="Y155" s="274" t="str">
        <f t="shared" si="94"/>
        <v>UR/g</v>
      </c>
      <c r="Z155" s="11">
        <f>INDEX('poids profils xyz'!$D$15:$D$19,SEARCH(Z$1,$M155&amp;$N155&amp;$O155&amp;$P155&amp;$Q155))</f>
        <v>38</v>
      </c>
      <c r="AA155" s="11">
        <f>INDEX('poids profils xyz'!$D$15:$D$19,SEARCH(AA$1,$M155&amp;$N155&amp;$O155&amp;$P155&amp;$Q155))</f>
        <v>81</v>
      </c>
      <c r="AB155" s="11">
        <f>INDEX('poids profils xyz'!$D$15:$D$19,SEARCH(AB$1,$M155&amp;$N155&amp;$O155&amp;$P155&amp;$Q155))</f>
        <v>70</v>
      </c>
      <c r="AC155" s="11">
        <f>INDEX('poids profils xyz'!$D$15:$D$19,SEARCH(AC$1,$M155&amp;$N155&amp;$O155&amp;$P155&amp;$Q155))</f>
        <v>48</v>
      </c>
      <c r="AD155" s="252">
        <f>INDEX('poids profils xyz'!$D$15:$D$19,SEARCH(AD$1,$M155&amp;$N155&amp;$O155&amp;$P155&amp;$Q155))</f>
        <v>14</v>
      </c>
      <c r="AE155" s="26">
        <f t="shared" si="95"/>
        <v>59.5</v>
      </c>
      <c r="AF155" s="26">
        <f t="shared" si="96"/>
        <v>75.5</v>
      </c>
      <c r="AG155" s="26">
        <f t="shared" si="97"/>
        <v>59</v>
      </c>
      <c r="AH155" s="26">
        <f t="shared" si="98"/>
        <v>31</v>
      </c>
      <c r="AI155" s="26">
        <f t="shared" si="99"/>
        <v>36.75</v>
      </c>
      <c r="AJ155" s="26">
        <f t="shared" si="100"/>
        <v>67.5</v>
      </c>
      <c r="AK155" s="26">
        <f t="shared" si="101"/>
        <v>67.25</v>
      </c>
      <c r="AL155" s="26">
        <f t="shared" si="102"/>
        <v>45</v>
      </c>
      <c r="AM155" s="26">
        <f t="shared" si="103"/>
        <v>33.875</v>
      </c>
      <c r="AN155" s="26">
        <f t="shared" si="104"/>
        <v>52.125</v>
      </c>
    </row>
    <row r="156" spans="1:40" x14ac:dyDescent="0.2">
      <c r="A156" s="1008" t="str">
        <f t="shared" si="105"/>
        <v>UB RG W</v>
      </c>
      <c r="B156" s="4" t="str">
        <f t="shared" si="106"/>
        <v>bleu-noir, rouge-vert, blanc</v>
      </c>
      <c r="C156" s="89" t="str">
        <f t="shared" si="107"/>
        <v>suivre ses plans (et suivre ses idées)</v>
      </c>
      <c r="D156" s="16" t="str">
        <f t="shared" si="108"/>
        <v>atteindre ses objectifs selon ses propres règles (et explorer sans contrainte)</v>
      </c>
      <c r="E156" s="128" t="str">
        <f t="shared" si="109"/>
        <v>UB/w</v>
      </c>
      <c r="F156" s="29" t="str">
        <f t="shared" si="110"/>
        <v>atteindre ses objectifs selon ses propres règles</v>
      </c>
      <c r="G156" s="122" t="str">
        <f t="shared" si="111"/>
        <v>UB.r</v>
      </c>
      <c r="H156" s="123" t="str">
        <f t="shared" si="112"/>
        <v>mener à bien ses plans</v>
      </c>
      <c r="I156" s="120" t="str">
        <f t="shared" si="113"/>
        <v>U.br</v>
      </c>
      <c r="J156" s="4" t="str">
        <f t="shared" si="78"/>
        <v>savoir mener ses projets en toute circonstance</v>
      </c>
      <c r="K156" s="90" t="str">
        <f t="shared" si="91"/>
        <v>W,G</v>
      </c>
      <c r="L156" s="92" t="str">
        <f t="shared" si="92"/>
        <v>W,G,R</v>
      </c>
      <c r="M156" s="6" t="s">
        <v>3</v>
      </c>
      <c r="N156" s="8" t="s">
        <v>2</v>
      </c>
      <c r="O156" s="8" t="s">
        <v>4</v>
      </c>
      <c r="P156" s="8" t="s">
        <v>5</v>
      </c>
      <c r="Q156" s="8" t="s">
        <v>0</v>
      </c>
      <c r="R156" s="8">
        <v>2</v>
      </c>
      <c r="S156" s="8">
        <v>2</v>
      </c>
      <c r="T156" s="8">
        <v>1</v>
      </c>
      <c r="U156" s="130">
        <v>42984</v>
      </c>
      <c r="V156" s="250">
        <f t="shared" ca="1" si="79"/>
        <v>763</v>
      </c>
      <c r="W156" s="274" t="str">
        <f t="shared" si="93"/>
        <v>UB RG W</v>
      </c>
      <c r="X156" s="274" t="str">
        <f t="shared" si="80"/>
        <v>UB/w</v>
      </c>
      <c r="Y156" s="274" t="str">
        <f t="shared" si="94"/>
        <v>UR/w</v>
      </c>
      <c r="Z156" s="11">
        <f>INDEX('poids profils xyz'!$D$15:$D$19,SEARCH(Z$1,$M156&amp;$N156&amp;$O156&amp;$P156&amp;$Q156))</f>
        <v>14</v>
      </c>
      <c r="AA156" s="11">
        <f>INDEX('poids profils xyz'!$D$15:$D$19,SEARCH(AA$1,$M156&amp;$N156&amp;$O156&amp;$P156&amp;$Q156))</f>
        <v>81</v>
      </c>
      <c r="AB156" s="11">
        <f>INDEX('poids profils xyz'!$D$15:$D$19,SEARCH(AB$1,$M156&amp;$N156&amp;$O156&amp;$P156&amp;$Q156))</f>
        <v>70</v>
      </c>
      <c r="AC156" s="11">
        <f>INDEX('poids profils xyz'!$D$15:$D$19,SEARCH(AC$1,$M156&amp;$N156&amp;$O156&amp;$P156&amp;$Q156))</f>
        <v>48</v>
      </c>
      <c r="AD156" s="252">
        <f>INDEX('poids profils xyz'!$D$15:$D$19,SEARCH(AD$1,$M156&amp;$N156&amp;$O156&amp;$P156&amp;$Q156))</f>
        <v>38</v>
      </c>
      <c r="AE156" s="26">
        <f t="shared" si="95"/>
        <v>47.5</v>
      </c>
      <c r="AF156" s="26">
        <f t="shared" si="96"/>
        <v>75.5</v>
      </c>
      <c r="AG156" s="26">
        <f t="shared" si="97"/>
        <v>59</v>
      </c>
      <c r="AH156" s="26">
        <f t="shared" si="98"/>
        <v>43</v>
      </c>
      <c r="AI156" s="26">
        <f t="shared" si="99"/>
        <v>42.75</v>
      </c>
      <c r="AJ156" s="26">
        <f t="shared" si="100"/>
        <v>61.5</v>
      </c>
      <c r="AK156" s="26">
        <f t="shared" si="101"/>
        <v>67.25</v>
      </c>
      <c r="AL156" s="26">
        <f t="shared" si="102"/>
        <v>51</v>
      </c>
      <c r="AM156" s="26">
        <f t="shared" si="103"/>
        <v>42.875</v>
      </c>
      <c r="AN156" s="26">
        <f t="shared" si="104"/>
        <v>52.125</v>
      </c>
    </row>
    <row r="157" spans="1:40" x14ac:dyDescent="0.2">
      <c r="A157" s="1008" t="str">
        <f t="shared" si="105"/>
        <v>UB GW R</v>
      </c>
      <c r="B157" s="4" t="str">
        <f t="shared" si="106"/>
        <v>bleu-noir, vert-blanc, rouge</v>
      </c>
      <c r="C157" s="89" t="str">
        <f t="shared" si="107"/>
        <v>réaliser ses ambitions (et vivre dans la raison)</v>
      </c>
      <c r="D157" s="16" t="str">
        <f t="shared" si="108"/>
        <v>atteindre ses objectifs avec discipline (et suivre une démarche d'adaptation)</v>
      </c>
      <c r="E157" s="128" t="str">
        <f t="shared" si="109"/>
        <v>UB/r</v>
      </c>
      <c r="F157" s="29" t="str">
        <f t="shared" si="110"/>
        <v>atteindre ses objectifs avec discipline</v>
      </c>
      <c r="G157" s="122" t="str">
        <f t="shared" si="111"/>
        <v>UB.g</v>
      </c>
      <c r="H157" s="123" t="str">
        <f t="shared" si="112"/>
        <v>parvenir à ses résultats en dominant son sujet</v>
      </c>
      <c r="I157" s="120" t="str">
        <f t="shared" si="113"/>
        <v>U.bg</v>
      </c>
      <c r="J157" s="4" t="str">
        <f t="shared" si="78"/>
        <v>améliorer ses compétences sans fin</v>
      </c>
      <c r="K157" s="90" t="str">
        <f t="shared" si="91"/>
        <v>R,W</v>
      </c>
      <c r="L157" s="92" t="str">
        <f t="shared" si="92"/>
        <v>R,W,G</v>
      </c>
      <c r="M157" s="6" t="s">
        <v>3</v>
      </c>
      <c r="N157" s="8" t="s">
        <v>2</v>
      </c>
      <c r="O157" s="8" t="s">
        <v>5</v>
      </c>
      <c r="P157" s="8" t="s">
        <v>0</v>
      </c>
      <c r="Q157" s="8" t="s">
        <v>4</v>
      </c>
      <c r="R157" s="8">
        <v>2</v>
      </c>
      <c r="S157" s="8">
        <v>2</v>
      </c>
      <c r="T157" s="8">
        <v>1</v>
      </c>
      <c r="U157" s="130">
        <v>42984</v>
      </c>
      <c r="V157" s="250">
        <f t="shared" ca="1" si="79"/>
        <v>763</v>
      </c>
      <c r="W157" s="274" t="str">
        <f t="shared" si="93"/>
        <v>UB GW R</v>
      </c>
      <c r="X157" s="274" t="str">
        <f t="shared" si="80"/>
        <v>UB/r</v>
      </c>
      <c r="Y157" s="274" t="str">
        <f t="shared" si="94"/>
        <v>GU/r</v>
      </c>
      <c r="Z157" s="11">
        <f>INDEX('poids profils xyz'!$D$15:$D$19,SEARCH(Z$1,$M157&amp;$N157&amp;$O157&amp;$P157&amp;$Q157))</f>
        <v>38</v>
      </c>
      <c r="AA157" s="11">
        <f>INDEX('poids profils xyz'!$D$15:$D$19,SEARCH(AA$1,$M157&amp;$N157&amp;$O157&amp;$P157&amp;$Q157))</f>
        <v>81</v>
      </c>
      <c r="AB157" s="11">
        <f>INDEX('poids profils xyz'!$D$15:$D$19,SEARCH(AB$1,$M157&amp;$N157&amp;$O157&amp;$P157&amp;$Q157))</f>
        <v>70</v>
      </c>
      <c r="AC157" s="11">
        <f>INDEX('poids profils xyz'!$D$15:$D$19,SEARCH(AC$1,$M157&amp;$N157&amp;$O157&amp;$P157&amp;$Q157))</f>
        <v>14</v>
      </c>
      <c r="AD157" s="252">
        <f>INDEX('poids profils xyz'!$D$15:$D$19,SEARCH(AD$1,$M157&amp;$N157&amp;$O157&amp;$P157&amp;$Q157))</f>
        <v>48</v>
      </c>
      <c r="AE157" s="26">
        <f t="shared" si="95"/>
        <v>59.5</v>
      </c>
      <c r="AF157" s="26">
        <f t="shared" si="96"/>
        <v>75.5</v>
      </c>
      <c r="AG157" s="26">
        <f t="shared" si="97"/>
        <v>42</v>
      </c>
      <c r="AH157" s="26">
        <f t="shared" si="98"/>
        <v>31</v>
      </c>
      <c r="AI157" s="26">
        <f t="shared" si="99"/>
        <v>53.75</v>
      </c>
      <c r="AJ157" s="26">
        <f t="shared" si="100"/>
        <v>67.5</v>
      </c>
      <c r="AK157" s="26">
        <f t="shared" si="101"/>
        <v>58.75</v>
      </c>
      <c r="AL157" s="26">
        <f t="shared" si="102"/>
        <v>36.5</v>
      </c>
      <c r="AM157" s="26">
        <f t="shared" si="103"/>
        <v>42.375</v>
      </c>
      <c r="AN157" s="26">
        <f t="shared" si="104"/>
        <v>60.625</v>
      </c>
    </row>
    <row r="158" spans="1:40" s="145" customFormat="1" x14ac:dyDescent="0.2">
      <c r="A158" s="1068" t="str">
        <f t="shared" si="105"/>
        <v>UB GR W</v>
      </c>
      <c r="B158" s="12" t="str">
        <f t="shared" si="106"/>
        <v>bleu-noir, vert-rouge, blanc</v>
      </c>
      <c r="C158" s="80" t="str">
        <f t="shared" si="107"/>
        <v>suivre ses plans (et être ingénieux)</v>
      </c>
      <c r="D158" s="22" t="str">
        <f t="shared" si="108"/>
        <v>atteindre ses objectifs selon ses propres règles (et s'adapter avec créativité)</v>
      </c>
      <c r="E158" s="129" t="str">
        <f t="shared" si="109"/>
        <v>UB/w</v>
      </c>
      <c r="F158" s="30" t="str">
        <f t="shared" si="110"/>
        <v>atteindre ses objectifs selon ses propres règles</v>
      </c>
      <c r="G158" s="124" t="str">
        <f t="shared" si="111"/>
        <v>UB.g</v>
      </c>
      <c r="H158" s="125" t="str">
        <f t="shared" si="112"/>
        <v>parvenir à ses résultats en dominant son sujet</v>
      </c>
      <c r="I158" s="121" t="str">
        <f t="shared" si="113"/>
        <v>U.bg</v>
      </c>
      <c r="J158" s="12" t="str">
        <f t="shared" si="78"/>
        <v>améliorer ses compétences sans fin</v>
      </c>
      <c r="K158" s="91" t="str">
        <f t="shared" si="91"/>
        <v>W,R</v>
      </c>
      <c r="L158" s="93" t="str">
        <f t="shared" si="92"/>
        <v>W,R,G</v>
      </c>
      <c r="M158" s="21" t="s">
        <v>3</v>
      </c>
      <c r="N158" s="17" t="s">
        <v>2</v>
      </c>
      <c r="O158" s="17" t="s">
        <v>5</v>
      </c>
      <c r="P158" s="17" t="s">
        <v>4</v>
      </c>
      <c r="Q158" s="17" t="s">
        <v>0</v>
      </c>
      <c r="R158" s="17">
        <v>2</v>
      </c>
      <c r="S158" s="17">
        <v>2</v>
      </c>
      <c r="T158" s="17">
        <v>1</v>
      </c>
      <c r="U158" s="131">
        <v>42984</v>
      </c>
      <c r="V158" s="251">
        <f t="shared" ca="1" si="79"/>
        <v>763</v>
      </c>
      <c r="W158" s="275" t="str">
        <f t="shared" si="93"/>
        <v>UB GR W</v>
      </c>
      <c r="X158" s="275" t="str">
        <f t="shared" si="80"/>
        <v>UB/w</v>
      </c>
      <c r="Y158" s="275" t="str">
        <f t="shared" si="94"/>
        <v>GU/w</v>
      </c>
      <c r="Z158" s="253">
        <f>INDEX('poids profils xyz'!$D$15:$D$19,SEARCH(Z$1,$M158&amp;$N158&amp;$O158&amp;$P158&amp;$Q158))</f>
        <v>14</v>
      </c>
      <c r="AA158" s="253">
        <f>INDEX('poids profils xyz'!$D$15:$D$19,SEARCH(AA$1,$M158&amp;$N158&amp;$O158&amp;$P158&amp;$Q158))</f>
        <v>81</v>
      </c>
      <c r="AB158" s="253">
        <f>INDEX('poids profils xyz'!$D$15:$D$19,SEARCH(AB$1,$M158&amp;$N158&amp;$O158&amp;$P158&amp;$Q158))</f>
        <v>70</v>
      </c>
      <c r="AC158" s="253">
        <f>INDEX('poids profils xyz'!$D$15:$D$19,SEARCH(AC$1,$M158&amp;$N158&amp;$O158&amp;$P158&amp;$Q158))</f>
        <v>38</v>
      </c>
      <c r="AD158" s="254">
        <f>INDEX('poids profils xyz'!$D$15:$D$19,SEARCH(AD$1,$M158&amp;$N158&amp;$O158&amp;$P158&amp;$Q158))</f>
        <v>48</v>
      </c>
      <c r="AE158" s="263">
        <f t="shared" si="95"/>
        <v>47.5</v>
      </c>
      <c r="AF158" s="263">
        <f t="shared" si="96"/>
        <v>75.5</v>
      </c>
      <c r="AG158" s="263">
        <f t="shared" si="97"/>
        <v>54</v>
      </c>
      <c r="AH158" s="263">
        <f t="shared" si="98"/>
        <v>43</v>
      </c>
      <c r="AI158" s="263">
        <f t="shared" si="99"/>
        <v>47.75</v>
      </c>
      <c r="AJ158" s="263">
        <f t="shared" si="100"/>
        <v>61.5</v>
      </c>
      <c r="AK158" s="263">
        <f t="shared" si="101"/>
        <v>64.75</v>
      </c>
      <c r="AL158" s="263">
        <f t="shared" si="102"/>
        <v>48.5</v>
      </c>
      <c r="AM158" s="263">
        <f t="shared" si="103"/>
        <v>45.375</v>
      </c>
      <c r="AN158" s="263">
        <f t="shared" si="104"/>
        <v>54.625</v>
      </c>
    </row>
    <row r="159" spans="1:40" x14ac:dyDescent="0.2">
      <c r="A159" s="1012" t="str">
        <f t="shared" si="105"/>
        <v>UR WB G</v>
      </c>
      <c r="B159" s="4" t="str">
        <f t="shared" si="106"/>
        <v>bleu-rouge, blanc-noir, vert</v>
      </c>
      <c r="C159" s="89" t="str">
        <f t="shared" si="107"/>
        <v>œuvrer pour le progrès (et apporter de l'ordre au monde)</v>
      </c>
      <c r="D159" s="16" t="str">
        <f t="shared" si="108"/>
        <v>innover avec efficacité (et rendre l'organisation efficace)</v>
      </c>
      <c r="E159" s="128" t="str">
        <f t="shared" si="109"/>
        <v>UR/g</v>
      </c>
      <c r="F159" s="29" t="str">
        <f t="shared" si="110"/>
        <v>innover avec efficacité</v>
      </c>
      <c r="G159" s="122" t="str">
        <f t="shared" si="111"/>
        <v>UR.w</v>
      </c>
      <c r="H159" s="123" t="str">
        <f t="shared" si="112"/>
        <v>inventer des concepts utiles</v>
      </c>
      <c r="I159" s="120" t="str">
        <f t="shared" si="113"/>
        <v>U.rw</v>
      </c>
      <c r="J159" s="4" t="str">
        <f t="shared" si="78"/>
        <v>améliorer les processus sans cesse</v>
      </c>
      <c r="K159" s="90" t="str">
        <f t="shared" si="91"/>
        <v>G,B</v>
      </c>
      <c r="L159" s="92" t="str">
        <f t="shared" si="92"/>
        <v>G,B,W</v>
      </c>
      <c r="M159" s="6" t="s">
        <v>3</v>
      </c>
      <c r="N159" s="8" t="s">
        <v>4</v>
      </c>
      <c r="O159" s="8" t="s">
        <v>0</v>
      </c>
      <c r="P159" s="8" t="s">
        <v>2</v>
      </c>
      <c r="Q159" s="8" t="s">
        <v>5</v>
      </c>
      <c r="R159" s="8">
        <v>2</v>
      </c>
      <c r="S159" s="8">
        <v>2</v>
      </c>
      <c r="T159" s="8">
        <v>1</v>
      </c>
      <c r="U159" s="130">
        <v>42984</v>
      </c>
      <c r="V159" s="250">
        <f t="shared" ca="1" si="79"/>
        <v>763</v>
      </c>
      <c r="W159" s="274" t="str">
        <f t="shared" si="93"/>
        <v>UR WB G</v>
      </c>
      <c r="X159" s="274" t="str">
        <f t="shared" si="80"/>
        <v>UR/g</v>
      </c>
      <c r="Y159" s="274" t="str">
        <f t="shared" si="94"/>
        <v>WU/g</v>
      </c>
      <c r="Z159" s="11">
        <f>INDEX('poids profils xyz'!$D$15:$D$19,SEARCH(Z$1,$M159&amp;$N159&amp;$O159&amp;$P159&amp;$Q159))</f>
        <v>48</v>
      </c>
      <c r="AA159" s="11">
        <f>INDEX('poids profils xyz'!$D$15:$D$19,SEARCH(AA$1,$M159&amp;$N159&amp;$O159&amp;$P159&amp;$Q159))</f>
        <v>81</v>
      </c>
      <c r="AB159" s="11">
        <f>INDEX('poids profils xyz'!$D$15:$D$19,SEARCH(AB$1,$M159&amp;$N159&amp;$O159&amp;$P159&amp;$Q159))</f>
        <v>38</v>
      </c>
      <c r="AC159" s="11">
        <f>INDEX('poids profils xyz'!$D$15:$D$19,SEARCH(AC$1,$M159&amp;$N159&amp;$O159&amp;$P159&amp;$Q159))</f>
        <v>70</v>
      </c>
      <c r="AD159" s="252">
        <f>INDEX('poids profils xyz'!$D$15:$D$19,SEARCH(AD$1,$M159&amp;$N159&amp;$O159&amp;$P159&amp;$Q159))</f>
        <v>14</v>
      </c>
      <c r="AE159" s="26">
        <f t="shared" si="95"/>
        <v>64.5</v>
      </c>
      <c r="AF159" s="26">
        <f t="shared" si="96"/>
        <v>59.5</v>
      </c>
      <c r="AG159" s="26">
        <f t="shared" si="97"/>
        <v>54</v>
      </c>
      <c r="AH159" s="26">
        <f t="shared" si="98"/>
        <v>42</v>
      </c>
      <c r="AI159" s="26">
        <f t="shared" si="99"/>
        <v>39.25</v>
      </c>
      <c r="AJ159" s="26">
        <f t="shared" si="100"/>
        <v>62</v>
      </c>
      <c r="AK159" s="26">
        <f t="shared" si="101"/>
        <v>56.75</v>
      </c>
      <c r="AL159" s="26">
        <f t="shared" si="102"/>
        <v>48</v>
      </c>
      <c r="AM159" s="26">
        <f t="shared" si="103"/>
        <v>40.625</v>
      </c>
      <c r="AN159" s="26">
        <f t="shared" si="104"/>
        <v>50.625</v>
      </c>
    </row>
    <row r="160" spans="1:40" x14ac:dyDescent="0.2">
      <c r="A160" s="1012" t="str">
        <f t="shared" si="105"/>
        <v>UR WG B</v>
      </c>
      <c r="B160" s="4" t="str">
        <f t="shared" si="106"/>
        <v>bleu-rouge, blanc-vert, noir</v>
      </c>
      <c r="C160" s="89" t="str">
        <f t="shared" si="107"/>
        <v>partager ses idées (et être utile au monde)</v>
      </c>
      <c r="D160" s="16" t="str">
        <f t="shared" si="108"/>
        <v>communiquer des idées nouvelles (et être efficace dans le respect du système)</v>
      </c>
      <c r="E160" s="128" t="str">
        <f t="shared" si="109"/>
        <v>UR/b</v>
      </c>
      <c r="F160" s="29" t="str">
        <f t="shared" si="110"/>
        <v>communiquer des idées nouvelles</v>
      </c>
      <c r="G160" s="122" t="str">
        <f t="shared" si="111"/>
        <v>UR.w</v>
      </c>
      <c r="H160" s="123" t="str">
        <f t="shared" si="112"/>
        <v>inventer des concepts utiles</v>
      </c>
      <c r="I160" s="120" t="str">
        <f t="shared" si="113"/>
        <v>U.rw</v>
      </c>
      <c r="J160" s="4" t="str">
        <f t="shared" si="78"/>
        <v>améliorer les processus sans cesse</v>
      </c>
      <c r="K160" s="90" t="str">
        <f t="shared" si="91"/>
        <v>B,G</v>
      </c>
      <c r="L160" s="92" t="str">
        <f t="shared" si="92"/>
        <v>B,G,W</v>
      </c>
      <c r="M160" s="6" t="s">
        <v>3</v>
      </c>
      <c r="N160" s="8" t="s">
        <v>4</v>
      </c>
      <c r="O160" s="8" t="s">
        <v>0</v>
      </c>
      <c r="P160" s="8" t="s">
        <v>5</v>
      </c>
      <c r="Q160" s="8" t="s">
        <v>2</v>
      </c>
      <c r="R160" s="8">
        <v>2</v>
      </c>
      <c r="S160" s="8">
        <v>2</v>
      </c>
      <c r="T160" s="8">
        <v>1</v>
      </c>
      <c r="U160" s="130">
        <v>42984</v>
      </c>
      <c r="V160" s="250">
        <f t="shared" ca="1" si="79"/>
        <v>763</v>
      </c>
      <c r="W160" s="274" t="str">
        <f t="shared" si="93"/>
        <v>UR WG B</v>
      </c>
      <c r="X160" s="274" t="str">
        <f t="shared" si="80"/>
        <v>UR/b</v>
      </c>
      <c r="Y160" s="274" t="str">
        <f t="shared" si="94"/>
        <v>WU/b</v>
      </c>
      <c r="Z160" s="11">
        <f>INDEX('poids profils xyz'!$D$15:$D$19,SEARCH(Z$1,$M160&amp;$N160&amp;$O160&amp;$P160&amp;$Q160))</f>
        <v>48</v>
      </c>
      <c r="AA160" s="11">
        <f>INDEX('poids profils xyz'!$D$15:$D$19,SEARCH(AA$1,$M160&amp;$N160&amp;$O160&amp;$P160&amp;$Q160))</f>
        <v>81</v>
      </c>
      <c r="AB160" s="11">
        <f>INDEX('poids profils xyz'!$D$15:$D$19,SEARCH(AB$1,$M160&amp;$N160&amp;$O160&amp;$P160&amp;$Q160))</f>
        <v>14</v>
      </c>
      <c r="AC160" s="11">
        <f>INDEX('poids profils xyz'!$D$15:$D$19,SEARCH(AC$1,$M160&amp;$N160&amp;$O160&amp;$P160&amp;$Q160))</f>
        <v>70</v>
      </c>
      <c r="AD160" s="252">
        <f>INDEX('poids profils xyz'!$D$15:$D$19,SEARCH(AD$1,$M160&amp;$N160&amp;$O160&amp;$P160&amp;$Q160))</f>
        <v>38</v>
      </c>
      <c r="AE160" s="26">
        <f t="shared" si="95"/>
        <v>64.5</v>
      </c>
      <c r="AF160" s="26">
        <f t="shared" si="96"/>
        <v>47.5</v>
      </c>
      <c r="AG160" s="26">
        <f t="shared" si="97"/>
        <v>42</v>
      </c>
      <c r="AH160" s="26">
        <f t="shared" si="98"/>
        <v>54</v>
      </c>
      <c r="AI160" s="26">
        <f t="shared" si="99"/>
        <v>51.25</v>
      </c>
      <c r="AJ160" s="26">
        <f t="shared" si="100"/>
        <v>56</v>
      </c>
      <c r="AK160" s="26">
        <f t="shared" si="101"/>
        <v>44.75</v>
      </c>
      <c r="AL160" s="26">
        <f t="shared" si="102"/>
        <v>48</v>
      </c>
      <c r="AM160" s="26">
        <f t="shared" si="103"/>
        <v>52.625</v>
      </c>
      <c r="AN160" s="26">
        <f t="shared" si="104"/>
        <v>53.625</v>
      </c>
    </row>
    <row r="161" spans="1:40" x14ac:dyDescent="0.2">
      <c r="A161" s="1012" t="str">
        <f t="shared" si="105"/>
        <v>UR BW G</v>
      </c>
      <c r="B161" s="4" t="str">
        <f t="shared" si="106"/>
        <v>bleu-rouge, noir-blanc, vert</v>
      </c>
      <c r="C161" s="89" t="str">
        <f t="shared" si="107"/>
        <v>œuvrer pour le progrès (et réussir coûte que coûte -UB-)</v>
      </c>
      <c r="D161" s="16" t="str">
        <f t="shared" si="108"/>
        <v>innover avec efficacité (et atteindre ses objectifs avec fermeté)</v>
      </c>
      <c r="E161" s="128" t="str">
        <f t="shared" si="109"/>
        <v>UR/g</v>
      </c>
      <c r="F161" s="29" t="str">
        <f t="shared" si="110"/>
        <v>innover avec efficacité</v>
      </c>
      <c r="G161" s="122" t="str">
        <f t="shared" si="111"/>
        <v>UR.b</v>
      </c>
      <c r="H161" s="123" t="str">
        <f t="shared" si="112"/>
        <v>matérialiser ses théorie</v>
      </c>
      <c r="I161" s="120" t="str">
        <f t="shared" si="113"/>
        <v>U.br</v>
      </c>
      <c r="J161" s="4" t="str">
        <f t="shared" si="78"/>
        <v>savoir mener ses projets en toute circonstance</v>
      </c>
      <c r="K161" s="90" t="str">
        <f t="shared" si="91"/>
        <v>G,W</v>
      </c>
      <c r="L161" s="92" t="str">
        <f t="shared" si="92"/>
        <v>G,W,B</v>
      </c>
      <c r="M161" s="6" t="s">
        <v>3</v>
      </c>
      <c r="N161" s="8" t="s">
        <v>4</v>
      </c>
      <c r="O161" s="8" t="s">
        <v>2</v>
      </c>
      <c r="P161" s="8" t="s">
        <v>0</v>
      </c>
      <c r="Q161" s="8" t="s">
        <v>5</v>
      </c>
      <c r="R161" s="8">
        <v>2</v>
      </c>
      <c r="S161" s="8">
        <v>2</v>
      </c>
      <c r="T161" s="8">
        <v>1</v>
      </c>
      <c r="U161" s="130">
        <v>42984</v>
      </c>
      <c r="V161" s="250">
        <f t="shared" ca="1" si="79"/>
        <v>763</v>
      </c>
      <c r="W161" s="274" t="str">
        <f t="shared" si="93"/>
        <v>UR BW G</v>
      </c>
      <c r="X161" s="274" t="str">
        <f t="shared" si="80"/>
        <v>UR/g</v>
      </c>
      <c r="Y161" s="274" t="str">
        <f t="shared" si="94"/>
        <v>UB/g</v>
      </c>
      <c r="Z161" s="11">
        <f>INDEX('poids profils xyz'!$D$15:$D$19,SEARCH(Z$1,$M161&amp;$N161&amp;$O161&amp;$P161&amp;$Q161))</f>
        <v>38</v>
      </c>
      <c r="AA161" s="11">
        <f>INDEX('poids profils xyz'!$D$15:$D$19,SEARCH(AA$1,$M161&amp;$N161&amp;$O161&amp;$P161&amp;$Q161))</f>
        <v>81</v>
      </c>
      <c r="AB161" s="11">
        <f>INDEX('poids profils xyz'!$D$15:$D$19,SEARCH(AB$1,$M161&amp;$N161&amp;$O161&amp;$P161&amp;$Q161))</f>
        <v>48</v>
      </c>
      <c r="AC161" s="11">
        <f>INDEX('poids profils xyz'!$D$15:$D$19,SEARCH(AC$1,$M161&amp;$N161&amp;$O161&amp;$P161&amp;$Q161))</f>
        <v>70</v>
      </c>
      <c r="AD161" s="252">
        <f>INDEX('poids profils xyz'!$D$15:$D$19,SEARCH(AD$1,$M161&amp;$N161&amp;$O161&amp;$P161&amp;$Q161))</f>
        <v>14</v>
      </c>
      <c r="AE161" s="26">
        <f t="shared" si="95"/>
        <v>59.5</v>
      </c>
      <c r="AF161" s="26">
        <f t="shared" si="96"/>
        <v>64.5</v>
      </c>
      <c r="AG161" s="26">
        <f t="shared" si="97"/>
        <v>59</v>
      </c>
      <c r="AH161" s="26">
        <f t="shared" si="98"/>
        <v>42</v>
      </c>
      <c r="AI161" s="26">
        <f t="shared" si="99"/>
        <v>36.75</v>
      </c>
      <c r="AJ161" s="26">
        <f t="shared" si="100"/>
        <v>62</v>
      </c>
      <c r="AK161" s="26">
        <f t="shared" si="101"/>
        <v>61.75</v>
      </c>
      <c r="AL161" s="26">
        <f t="shared" si="102"/>
        <v>50.5</v>
      </c>
      <c r="AM161" s="26">
        <f t="shared" si="103"/>
        <v>39.375</v>
      </c>
      <c r="AN161" s="26">
        <f t="shared" si="104"/>
        <v>49.375</v>
      </c>
    </row>
    <row r="162" spans="1:40" x14ac:dyDescent="0.2">
      <c r="A162" s="1012" t="str">
        <f t="shared" si="105"/>
        <v>UR BG W</v>
      </c>
      <c r="B162" s="4" t="str">
        <f t="shared" si="106"/>
        <v>bleu-rouge, noir-vert, blanc</v>
      </c>
      <c r="C162" s="89" t="str">
        <f t="shared" si="107"/>
        <v>suivre ses idées (et suivre ses plans)</v>
      </c>
      <c r="D162" s="16" t="str">
        <f t="shared" si="108"/>
        <v>explorer sans contrainte (et atteindre ses objectifs selon ses propres règles)</v>
      </c>
      <c r="E162" s="128" t="str">
        <f t="shared" si="109"/>
        <v>UR/w</v>
      </c>
      <c r="F162" s="29" t="str">
        <f t="shared" si="110"/>
        <v>explorer sans contrainte</v>
      </c>
      <c r="G162" s="122" t="str">
        <f t="shared" si="111"/>
        <v>UR.b</v>
      </c>
      <c r="H162" s="123" t="str">
        <f t="shared" si="112"/>
        <v>matérialiser ses théorie</v>
      </c>
      <c r="I162" s="120" t="str">
        <f t="shared" si="113"/>
        <v>U.br</v>
      </c>
      <c r="J162" s="4" t="str">
        <f t="shared" si="78"/>
        <v>savoir mener ses projets en toute circonstance</v>
      </c>
      <c r="K162" s="90" t="str">
        <f t="shared" si="91"/>
        <v>W,G</v>
      </c>
      <c r="L162" s="92" t="str">
        <f t="shared" si="92"/>
        <v>W,G,B</v>
      </c>
      <c r="M162" s="6" t="s">
        <v>3</v>
      </c>
      <c r="N162" s="8" t="s">
        <v>4</v>
      </c>
      <c r="O162" s="8" t="s">
        <v>2</v>
      </c>
      <c r="P162" s="8" t="s">
        <v>5</v>
      </c>
      <c r="Q162" s="8" t="s">
        <v>0</v>
      </c>
      <c r="R162" s="8">
        <v>2</v>
      </c>
      <c r="S162" s="8">
        <v>2</v>
      </c>
      <c r="T162" s="8">
        <v>1</v>
      </c>
      <c r="U162" s="130">
        <v>42984</v>
      </c>
      <c r="V162" s="250">
        <f t="shared" ca="1" si="79"/>
        <v>763</v>
      </c>
      <c r="W162" s="274" t="str">
        <f t="shared" si="93"/>
        <v>UR BG W</v>
      </c>
      <c r="X162" s="274" t="str">
        <f t="shared" si="80"/>
        <v>UR/w</v>
      </c>
      <c r="Y162" s="274" t="str">
        <f t="shared" si="94"/>
        <v>UB/w</v>
      </c>
      <c r="Z162" s="11">
        <f>INDEX('poids profils xyz'!$D$15:$D$19,SEARCH(Z$1,$M162&amp;$N162&amp;$O162&amp;$P162&amp;$Q162))</f>
        <v>14</v>
      </c>
      <c r="AA162" s="11">
        <f>INDEX('poids profils xyz'!$D$15:$D$19,SEARCH(AA$1,$M162&amp;$N162&amp;$O162&amp;$P162&amp;$Q162))</f>
        <v>81</v>
      </c>
      <c r="AB162" s="11">
        <f>INDEX('poids profils xyz'!$D$15:$D$19,SEARCH(AB$1,$M162&amp;$N162&amp;$O162&amp;$P162&amp;$Q162))</f>
        <v>48</v>
      </c>
      <c r="AC162" s="11">
        <f>INDEX('poids profils xyz'!$D$15:$D$19,SEARCH(AC$1,$M162&amp;$N162&amp;$O162&amp;$P162&amp;$Q162))</f>
        <v>70</v>
      </c>
      <c r="AD162" s="252">
        <f>INDEX('poids profils xyz'!$D$15:$D$19,SEARCH(AD$1,$M162&amp;$N162&amp;$O162&amp;$P162&amp;$Q162))</f>
        <v>38</v>
      </c>
      <c r="AE162" s="26">
        <f t="shared" si="95"/>
        <v>47.5</v>
      </c>
      <c r="AF162" s="26">
        <f t="shared" si="96"/>
        <v>64.5</v>
      </c>
      <c r="AG162" s="26">
        <f t="shared" si="97"/>
        <v>59</v>
      </c>
      <c r="AH162" s="26">
        <f t="shared" si="98"/>
        <v>54</v>
      </c>
      <c r="AI162" s="26">
        <f t="shared" si="99"/>
        <v>42.75</v>
      </c>
      <c r="AJ162" s="26">
        <f t="shared" si="100"/>
        <v>56</v>
      </c>
      <c r="AK162" s="26">
        <f t="shared" si="101"/>
        <v>61.75</v>
      </c>
      <c r="AL162" s="26">
        <f t="shared" si="102"/>
        <v>56.5</v>
      </c>
      <c r="AM162" s="26">
        <f t="shared" si="103"/>
        <v>48.375</v>
      </c>
      <c r="AN162" s="26">
        <f t="shared" si="104"/>
        <v>49.375</v>
      </c>
    </row>
    <row r="163" spans="1:40" x14ac:dyDescent="0.2">
      <c r="A163" s="1012" t="str">
        <f t="shared" si="105"/>
        <v>UR GW B</v>
      </c>
      <c r="B163" s="4" t="str">
        <f t="shared" si="106"/>
        <v>bleu-rouge, vert-blanc, noir</v>
      </c>
      <c r="C163" s="89" t="str">
        <f t="shared" si="107"/>
        <v>partager ses idées (et vivre en souplesse)</v>
      </c>
      <c r="D163" s="16" t="str">
        <f t="shared" si="108"/>
        <v>communiquer des idées nouvelles (et s'adapter spontanément)</v>
      </c>
      <c r="E163" s="128" t="str">
        <f t="shared" si="109"/>
        <v>UR/b</v>
      </c>
      <c r="F163" s="29" t="str">
        <f t="shared" si="110"/>
        <v>communiquer des idées nouvelles</v>
      </c>
      <c r="G163" s="122" t="str">
        <f t="shared" si="111"/>
        <v>UR.g</v>
      </c>
      <c r="H163" s="123" t="str">
        <f t="shared" si="112"/>
        <v>laisser libre cours à son imagination</v>
      </c>
      <c r="I163" s="120" t="str">
        <f t="shared" si="113"/>
        <v>U.rg</v>
      </c>
      <c r="J163" s="4" t="str">
        <f t="shared" si="78"/>
        <v>comprendre l'inconnu</v>
      </c>
      <c r="K163" s="90" t="str">
        <f t="shared" si="91"/>
        <v>B,W</v>
      </c>
      <c r="L163" s="92" t="str">
        <f t="shared" si="92"/>
        <v>B,W,G</v>
      </c>
      <c r="M163" s="6" t="s">
        <v>3</v>
      </c>
      <c r="N163" s="8" t="s">
        <v>4</v>
      </c>
      <c r="O163" s="8" t="s">
        <v>5</v>
      </c>
      <c r="P163" s="8" t="s">
        <v>0</v>
      </c>
      <c r="Q163" s="8" t="s">
        <v>2</v>
      </c>
      <c r="R163" s="8">
        <v>2</v>
      </c>
      <c r="S163" s="8">
        <v>2</v>
      </c>
      <c r="T163" s="8">
        <v>1</v>
      </c>
      <c r="U163" s="130">
        <v>42984</v>
      </c>
      <c r="V163" s="250">
        <f t="shared" ca="1" si="79"/>
        <v>763</v>
      </c>
      <c r="W163" s="274" t="str">
        <f t="shared" si="93"/>
        <v>UR GW B</v>
      </c>
      <c r="X163" s="274" t="str">
        <f t="shared" si="80"/>
        <v>UR/b</v>
      </c>
      <c r="Y163" s="274" t="str">
        <f t="shared" si="94"/>
        <v>GU/b</v>
      </c>
      <c r="Z163" s="11">
        <f>INDEX('poids profils xyz'!$D$15:$D$19,SEARCH(Z$1,$M163&amp;$N163&amp;$O163&amp;$P163&amp;$Q163))</f>
        <v>38</v>
      </c>
      <c r="AA163" s="11">
        <f>INDEX('poids profils xyz'!$D$15:$D$19,SEARCH(AA$1,$M163&amp;$N163&amp;$O163&amp;$P163&amp;$Q163))</f>
        <v>81</v>
      </c>
      <c r="AB163" s="11">
        <f>INDEX('poids profils xyz'!$D$15:$D$19,SEARCH(AB$1,$M163&amp;$N163&amp;$O163&amp;$P163&amp;$Q163))</f>
        <v>14</v>
      </c>
      <c r="AC163" s="11">
        <f>INDEX('poids profils xyz'!$D$15:$D$19,SEARCH(AC$1,$M163&amp;$N163&amp;$O163&amp;$P163&amp;$Q163))</f>
        <v>70</v>
      </c>
      <c r="AD163" s="252">
        <f>INDEX('poids profils xyz'!$D$15:$D$19,SEARCH(AD$1,$M163&amp;$N163&amp;$O163&amp;$P163&amp;$Q163))</f>
        <v>48</v>
      </c>
      <c r="AE163" s="26">
        <f t="shared" si="95"/>
        <v>59.5</v>
      </c>
      <c r="AF163" s="26">
        <f t="shared" si="96"/>
        <v>47.5</v>
      </c>
      <c r="AG163" s="26">
        <f t="shared" si="97"/>
        <v>42</v>
      </c>
      <c r="AH163" s="26">
        <f t="shared" si="98"/>
        <v>59</v>
      </c>
      <c r="AI163" s="26">
        <f t="shared" si="99"/>
        <v>53.75</v>
      </c>
      <c r="AJ163" s="26">
        <f t="shared" si="100"/>
        <v>53.5</v>
      </c>
      <c r="AK163" s="26">
        <f t="shared" si="101"/>
        <v>44.75</v>
      </c>
      <c r="AL163" s="26">
        <f t="shared" si="102"/>
        <v>50.5</v>
      </c>
      <c r="AM163" s="26">
        <f t="shared" si="103"/>
        <v>56.375</v>
      </c>
      <c r="AN163" s="26">
        <f t="shared" si="104"/>
        <v>53.625</v>
      </c>
    </row>
    <row r="164" spans="1:40" s="145" customFormat="1" x14ac:dyDescent="0.2">
      <c r="A164" s="1069" t="str">
        <f t="shared" si="105"/>
        <v>UR GB W</v>
      </c>
      <c r="B164" s="12" t="str">
        <f t="shared" si="106"/>
        <v>bleu-rouge, vert-noir, blanc</v>
      </c>
      <c r="C164" s="80" t="str">
        <f t="shared" si="107"/>
        <v>suivre ses idées (et être ingénieux)</v>
      </c>
      <c r="D164" s="22" t="str">
        <f t="shared" si="108"/>
        <v>explorer sans contrainte (et s'adapter avec créativité)</v>
      </c>
      <c r="E164" s="129" t="str">
        <f t="shared" si="109"/>
        <v>UR/w</v>
      </c>
      <c r="F164" s="30" t="str">
        <f t="shared" si="110"/>
        <v>explorer sans contrainte</v>
      </c>
      <c r="G164" s="124" t="str">
        <f t="shared" si="111"/>
        <v>UR.g</v>
      </c>
      <c r="H164" s="125" t="str">
        <f t="shared" si="112"/>
        <v>laisser libre cours à son imagination</v>
      </c>
      <c r="I164" s="121" t="str">
        <f t="shared" si="113"/>
        <v>U.rg</v>
      </c>
      <c r="J164" s="12" t="str">
        <f t="shared" si="78"/>
        <v>comprendre l'inconnu</v>
      </c>
      <c r="K164" s="91" t="str">
        <f t="shared" si="91"/>
        <v>W,B</v>
      </c>
      <c r="L164" s="93" t="str">
        <f t="shared" si="92"/>
        <v>W,B,G</v>
      </c>
      <c r="M164" s="21" t="s">
        <v>3</v>
      </c>
      <c r="N164" s="17" t="s">
        <v>4</v>
      </c>
      <c r="O164" s="17" t="s">
        <v>5</v>
      </c>
      <c r="P164" s="17" t="s">
        <v>2</v>
      </c>
      <c r="Q164" s="17" t="s">
        <v>0</v>
      </c>
      <c r="R164" s="17">
        <v>2</v>
      </c>
      <c r="S164" s="17">
        <v>2</v>
      </c>
      <c r="T164" s="17">
        <v>1</v>
      </c>
      <c r="U164" s="131">
        <v>42984</v>
      </c>
      <c r="V164" s="251">
        <f t="shared" ca="1" si="79"/>
        <v>763</v>
      </c>
      <c r="W164" s="275" t="str">
        <f t="shared" si="93"/>
        <v>UR GB W</v>
      </c>
      <c r="X164" s="275" t="str">
        <f t="shared" si="80"/>
        <v>UR/w</v>
      </c>
      <c r="Y164" s="275" t="str">
        <f t="shared" si="94"/>
        <v>GU/w</v>
      </c>
      <c r="Z164" s="253">
        <f>INDEX('poids profils xyz'!$D$15:$D$19,SEARCH(Z$1,$M164&amp;$N164&amp;$O164&amp;$P164&amp;$Q164))</f>
        <v>14</v>
      </c>
      <c r="AA164" s="253">
        <f>INDEX('poids profils xyz'!$D$15:$D$19,SEARCH(AA$1,$M164&amp;$N164&amp;$O164&amp;$P164&amp;$Q164))</f>
        <v>81</v>
      </c>
      <c r="AB164" s="253">
        <f>INDEX('poids profils xyz'!$D$15:$D$19,SEARCH(AB$1,$M164&amp;$N164&amp;$O164&amp;$P164&amp;$Q164))</f>
        <v>38</v>
      </c>
      <c r="AC164" s="253">
        <f>INDEX('poids profils xyz'!$D$15:$D$19,SEARCH(AC$1,$M164&amp;$N164&amp;$O164&amp;$P164&amp;$Q164))</f>
        <v>70</v>
      </c>
      <c r="AD164" s="254">
        <f>INDEX('poids profils xyz'!$D$15:$D$19,SEARCH(AD$1,$M164&amp;$N164&amp;$O164&amp;$P164&amp;$Q164))</f>
        <v>48</v>
      </c>
      <c r="AE164" s="263">
        <f t="shared" si="95"/>
        <v>47.5</v>
      </c>
      <c r="AF164" s="263">
        <f t="shared" si="96"/>
        <v>59.5</v>
      </c>
      <c r="AG164" s="263">
        <f t="shared" si="97"/>
        <v>54</v>
      </c>
      <c r="AH164" s="263">
        <f t="shared" si="98"/>
        <v>59</v>
      </c>
      <c r="AI164" s="263">
        <f t="shared" si="99"/>
        <v>47.75</v>
      </c>
      <c r="AJ164" s="263">
        <f t="shared" si="100"/>
        <v>53.5</v>
      </c>
      <c r="AK164" s="263">
        <f t="shared" si="101"/>
        <v>56.75</v>
      </c>
      <c r="AL164" s="263">
        <f t="shared" si="102"/>
        <v>56.5</v>
      </c>
      <c r="AM164" s="263">
        <f t="shared" si="103"/>
        <v>53.375</v>
      </c>
      <c r="AN164" s="263">
        <f t="shared" si="104"/>
        <v>50.625</v>
      </c>
    </row>
    <row r="165" spans="1:40" x14ac:dyDescent="0.2">
      <c r="A165" s="1011" t="str">
        <f t="shared" si="105"/>
        <v>UG WB R</v>
      </c>
      <c r="B165" s="4" t="str">
        <f t="shared" si="106"/>
        <v>bleu-vert, blanc-noir, rouge</v>
      </c>
      <c r="C165" s="89" t="str">
        <f t="shared" si="107"/>
        <v>vivre dans la raison (et structurer le monde -WU-)</v>
      </c>
      <c r="D165" s="16" t="str">
        <f t="shared" si="108"/>
        <v>suivre une démarche d'adaptation (et travailler au bon ordre du monde)</v>
      </c>
      <c r="E165" s="128" t="str">
        <f t="shared" si="109"/>
        <v>GU/r</v>
      </c>
      <c r="F165" s="29" t="str">
        <f t="shared" si="110"/>
        <v>suivre une démarche d'adaptation</v>
      </c>
      <c r="G165" s="122" t="str">
        <f t="shared" si="111"/>
        <v>GU.w</v>
      </c>
      <c r="H165" s="123" t="str">
        <f t="shared" si="112"/>
        <v>écarter facilement toute difficulté</v>
      </c>
      <c r="I165" s="120" t="str">
        <f t="shared" si="113"/>
        <v>U.gw</v>
      </c>
      <c r="J165" s="4" t="str">
        <f t="shared" si="78"/>
        <v>rendre le savoir accessible</v>
      </c>
      <c r="K165" s="90" t="str">
        <f t="shared" si="91"/>
        <v>R,B</v>
      </c>
      <c r="L165" s="92" t="str">
        <f t="shared" si="92"/>
        <v>R,B,W</v>
      </c>
      <c r="M165" s="6" t="s">
        <v>3</v>
      </c>
      <c r="N165" s="8" t="s">
        <v>5</v>
      </c>
      <c r="O165" s="8" t="s">
        <v>0</v>
      </c>
      <c r="P165" s="8" t="s">
        <v>2</v>
      </c>
      <c r="Q165" s="8" t="s">
        <v>4</v>
      </c>
      <c r="R165" s="8">
        <v>2</v>
      </c>
      <c r="S165" s="8">
        <v>2</v>
      </c>
      <c r="T165" s="8">
        <v>1</v>
      </c>
      <c r="U165" s="130">
        <v>42984</v>
      </c>
      <c r="V165" s="250">
        <f t="shared" ca="1" si="79"/>
        <v>763</v>
      </c>
      <c r="W165" s="274" t="str">
        <f t="shared" si="93"/>
        <v>UG WB R</v>
      </c>
      <c r="X165" s="274" t="str">
        <f t="shared" si="80"/>
        <v>GU/r</v>
      </c>
      <c r="Y165" s="274" t="str">
        <f t="shared" si="94"/>
        <v>WU/r</v>
      </c>
      <c r="Z165" s="11">
        <f>INDEX('poids profils xyz'!$D$15:$D$19,SEARCH(Z$1,$M165&amp;$N165&amp;$O165&amp;$P165&amp;$Q165))</f>
        <v>48</v>
      </c>
      <c r="AA165" s="11">
        <f>INDEX('poids profils xyz'!$D$15:$D$19,SEARCH(AA$1,$M165&amp;$N165&amp;$O165&amp;$P165&amp;$Q165))</f>
        <v>81</v>
      </c>
      <c r="AB165" s="11">
        <f>INDEX('poids profils xyz'!$D$15:$D$19,SEARCH(AB$1,$M165&amp;$N165&amp;$O165&amp;$P165&amp;$Q165))</f>
        <v>38</v>
      </c>
      <c r="AC165" s="11">
        <f>INDEX('poids profils xyz'!$D$15:$D$19,SEARCH(AC$1,$M165&amp;$N165&amp;$O165&amp;$P165&amp;$Q165))</f>
        <v>14</v>
      </c>
      <c r="AD165" s="252">
        <f>INDEX('poids profils xyz'!$D$15:$D$19,SEARCH(AD$1,$M165&amp;$N165&amp;$O165&amp;$P165&amp;$Q165))</f>
        <v>70</v>
      </c>
      <c r="AE165" s="26">
        <f t="shared" si="95"/>
        <v>64.5</v>
      </c>
      <c r="AF165" s="26">
        <f t="shared" si="96"/>
        <v>59.5</v>
      </c>
      <c r="AG165" s="26">
        <f t="shared" si="97"/>
        <v>26</v>
      </c>
      <c r="AH165" s="26">
        <f t="shared" si="98"/>
        <v>42</v>
      </c>
      <c r="AI165" s="26">
        <f t="shared" si="99"/>
        <v>67.25</v>
      </c>
      <c r="AJ165" s="26">
        <f t="shared" si="100"/>
        <v>62</v>
      </c>
      <c r="AK165" s="26">
        <f t="shared" si="101"/>
        <v>42.75</v>
      </c>
      <c r="AL165" s="26">
        <f t="shared" si="102"/>
        <v>34</v>
      </c>
      <c r="AM165" s="26">
        <f t="shared" si="103"/>
        <v>54.625</v>
      </c>
      <c r="AN165" s="26">
        <f t="shared" si="104"/>
        <v>64.625</v>
      </c>
    </row>
    <row r="166" spans="1:40" x14ac:dyDescent="0.2">
      <c r="A166" s="1011" t="str">
        <f t="shared" si="105"/>
        <v>UG WR B</v>
      </c>
      <c r="B166" s="4" t="str">
        <f t="shared" si="106"/>
        <v>bleu-vert, blanc-rouge, noir</v>
      </c>
      <c r="C166" s="89" t="str">
        <f t="shared" si="107"/>
        <v>vivre en souplesse (et être utile au monde)</v>
      </c>
      <c r="D166" s="16" t="str">
        <f t="shared" si="108"/>
        <v>s'adapter spontanément (et être efficace dans le respect du système)</v>
      </c>
      <c r="E166" s="128" t="str">
        <f t="shared" si="109"/>
        <v>GU/b</v>
      </c>
      <c r="F166" s="29" t="str">
        <f t="shared" si="110"/>
        <v>s'adapter spontanément</v>
      </c>
      <c r="G166" s="122" t="str">
        <f t="shared" si="111"/>
        <v>GU.w</v>
      </c>
      <c r="H166" s="123" t="str">
        <f t="shared" si="112"/>
        <v>écarter facilement toute difficulté</v>
      </c>
      <c r="I166" s="120" t="str">
        <f t="shared" si="113"/>
        <v>U.gw</v>
      </c>
      <c r="J166" s="4" t="str">
        <f t="shared" si="78"/>
        <v>rendre le savoir accessible</v>
      </c>
      <c r="K166" s="90" t="str">
        <f t="shared" si="91"/>
        <v>B,R</v>
      </c>
      <c r="L166" s="92" t="str">
        <f t="shared" si="92"/>
        <v>B,R,W</v>
      </c>
      <c r="M166" s="6" t="s">
        <v>3</v>
      </c>
      <c r="N166" s="8" t="s">
        <v>5</v>
      </c>
      <c r="O166" s="8" t="s">
        <v>0</v>
      </c>
      <c r="P166" s="8" t="s">
        <v>4</v>
      </c>
      <c r="Q166" s="8" t="s">
        <v>2</v>
      </c>
      <c r="R166" s="8">
        <v>2</v>
      </c>
      <c r="S166" s="8">
        <v>2</v>
      </c>
      <c r="T166" s="8">
        <v>1</v>
      </c>
      <c r="U166" s="130">
        <v>42984</v>
      </c>
      <c r="V166" s="250">
        <f t="shared" ca="1" si="79"/>
        <v>763</v>
      </c>
      <c r="W166" s="274" t="str">
        <f t="shared" si="93"/>
        <v>UG WR B</v>
      </c>
      <c r="X166" s="274" t="str">
        <f t="shared" si="80"/>
        <v>GU/b</v>
      </c>
      <c r="Y166" s="274" t="str">
        <f t="shared" si="94"/>
        <v>WU/b</v>
      </c>
      <c r="Z166" s="11">
        <f>INDEX('poids profils xyz'!$D$15:$D$19,SEARCH(Z$1,$M166&amp;$N166&amp;$O166&amp;$P166&amp;$Q166))</f>
        <v>48</v>
      </c>
      <c r="AA166" s="11">
        <f>INDEX('poids profils xyz'!$D$15:$D$19,SEARCH(AA$1,$M166&amp;$N166&amp;$O166&amp;$P166&amp;$Q166))</f>
        <v>81</v>
      </c>
      <c r="AB166" s="11">
        <f>INDEX('poids profils xyz'!$D$15:$D$19,SEARCH(AB$1,$M166&amp;$N166&amp;$O166&amp;$P166&amp;$Q166))</f>
        <v>14</v>
      </c>
      <c r="AC166" s="11">
        <f>INDEX('poids profils xyz'!$D$15:$D$19,SEARCH(AC$1,$M166&amp;$N166&amp;$O166&amp;$P166&amp;$Q166))</f>
        <v>38</v>
      </c>
      <c r="AD166" s="252">
        <f>INDEX('poids profils xyz'!$D$15:$D$19,SEARCH(AD$1,$M166&amp;$N166&amp;$O166&amp;$P166&amp;$Q166))</f>
        <v>70</v>
      </c>
      <c r="AE166" s="26">
        <f t="shared" si="95"/>
        <v>64.5</v>
      </c>
      <c r="AF166" s="26">
        <f t="shared" si="96"/>
        <v>47.5</v>
      </c>
      <c r="AG166" s="26">
        <f t="shared" si="97"/>
        <v>26</v>
      </c>
      <c r="AH166" s="26">
        <f t="shared" si="98"/>
        <v>54</v>
      </c>
      <c r="AI166" s="26">
        <f t="shared" si="99"/>
        <v>67.25</v>
      </c>
      <c r="AJ166" s="26">
        <f t="shared" si="100"/>
        <v>56</v>
      </c>
      <c r="AK166" s="26">
        <f t="shared" si="101"/>
        <v>36.75</v>
      </c>
      <c r="AL166" s="26">
        <f t="shared" si="102"/>
        <v>40</v>
      </c>
      <c r="AM166" s="26">
        <f t="shared" si="103"/>
        <v>60.625</v>
      </c>
      <c r="AN166" s="26">
        <f t="shared" si="104"/>
        <v>61.625</v>
      </c>
    </row>
    <row r="167" spans="1:40" x14ac:dyDescent="0.2">
      <c r="A167" s="1011" t="str">
        <f t="shared" si="105"/>
        <v>UG BW R</v>
      </c>
      <c r="B167" s="4" t="str">
        <f t="shared" si="106"/>
        <v>bleu-vert, noir-blanc, rouge</v>
      </c>
      <c r="C167" s="89" t="str">
        <f t="shared" si="107"/>
        <v>vivre dans la raison (et réaliser ses ambitions)</v>
      </c>
      <c r="D167" s="16" t="str">
        <f t="shared" si="108"/>
        <v>suivre une démarche d'adaptation (et atteindre ses objectifs avec discipline)</v>
      </c>
      <c r="E167" s="128" t="str">
        <f t="shared" si="109"/>
        <v>GU/r</v>
      </c>
      <c r="F167" s="29" t="str">
        <f t="shared" si="110"/>
        <v>suivre une démarche d'adaptation</v>
      </c>
      <c r="G167" s="122" t="str">
        <f t="shared" si="111"/>
        <v>GU.b</v>
      </c>
      <c r="H167" s="123" t="str">
        <f t="shared" si="112"/>
        <v>être le roi de l'adaptation</v>
      </c>
      <c r="I167" s="120" t="str">
        <f t="shared" si="113"/>
        <v>U.bg</v>
      </c>
      <c r="J167" s="4" t="str">
        <f t="shared" si="78"/>
        <v>améliorer ses compétences sans fin</v>
      </c>
      <c r="K167" s="90" t="str">
        <f t="shared" si="91"/>
        <v>R,W</v>
      </c>
      <c r="L167" s="92" t="str">
        <f t="shared" si="92"/>
        <v>R,W,B</v>
      </c>
      <c r="M167" s="6" t="s">
        <v>3</v>
      </c>
      <c r="N167" s="8" t="s">
        <v>5</v>
      </c>
      <c r="O167" s="8" t="s">
        <v>2</v>
      </c>
      <c r="P167" s="8" t="s">
        <v>0</v>
      </c>
      <c r="Q167" s="8" t="s">
        <v>4</v>
      </c>
      <c r="R167" s="8">
        <v>2</v>
      </c>
      <c r="S167" s="8">
        <v>2</v>
      </c>
      <c r="T167" s="8">
        <v>1</v>
      </c>
      <c r="U167" s="130">
        <v>42984</v>
      </c>
      <c r="V167" s="250">
        <f t="shared" ca="1" si="79"/>
        <v>763</v>
      </c>
      <c r="W167" s="274" t="str">
        <f t="shared" si="93"/>
        <v>UG BW R</v>
      </c>
      <c r="X167" s="274" t="str">
        <f t="shared" si="80"/>
        <v>GU/r</v>
      </c>
      <c r="Y167" s="274" t="str">
        <f t="shared" si="94"/>
        <v>UB/r</v>
      </c>
      <c r="Z167" s="11">
        <f>INDEX('poids profils xyz'!$D$15:$D$19,SEARCH(Z$1,$M167&amp;$N167&amp;$O167&amp;$P167&amp;$Q167))</f>
        <v>38</v>
      </c>
      <c r="AA167" s="11">
        <f>INDEX('poids profils xyz'!$D$15:$D$19,SEARCH(AA$1,$M167&amp;$N167&amp;$O167&amp;$P167&amp;$Q167))</f>
        <v>81</v>
      </c>
      <c r="AB167" s="11">
        <f>INDEX('poids profils xyz'!$D$15:$D$19,SEARCH(AB$1,$M167&amp;$N167&amp;$O167&amp;$P167&amp;$Q167))</f>
        <v>48</v>
      </c>
      <c r="AC167" s="11">
        <f>INDEX('poids profils xyz'!$D$15:$D$19,SEARCH(AC$1,$M167&amp;$N167&amp;$O167&amp;$P167&amp;$Q167))</f>
        <v>14</v>
      </c>
      <c r="AD167" s="252">
        <f>INDEX('poids profils xyz'!$D$15:$D$19,SEARCH(AD$1,$M167&amp;$N167&amp;$O167&amp;$P167&amp;$Q167))</f>
        <v>70</v>
      </c>
      <c r="AE167" s="26">
        <f t="shared" si="95"/>
        <v>59.5</v>
      </c>
      <c r="AF167" s="26">
        <f t="shared" si="96"/>
        <v>64.5</v>
      </c>
      <c r="AG167" s="26">
        <f t="shared" si="97"/>
        <v>31</v>
      </c>
      <c r="AH167" s="26">
        <f t="shared" si="98"/>
        <v>42</v>
      </c>
      <c r="AI167" s="26">
        <f t="shared" si="99"/>
        <v>64.75</v>
      </c>
      <c r="AJ167" s="26">
        <f t="shared" si="100"/>
        <v>62</v>
      </c>
      <c r="AK167" s="26">
        <f t="shared" si="101"/>
        <v>47.75</v>
      </c>
      <c r="AL167" s="26">
        <f t="shared" si="102"/>
        <v>36.5</v>
      </c>
      <c r="AM167" s="26">
        <f t="shared" si="103"/>
        <v>53.375</v>
      </c>
      <c r="AN167" s="26">
        <f t="shared" si="104"/>
        <v>63.375</v>
      </c>
    </row>
    <row r="168" spans="1:40" x14ac:dyDescent="0.2">
      <c r="A168" s="1011" t="str">
        <f t="shared" si="105"/>
        <v>UG BR W</v>
      </c>
      <c r="B168" s="4" t="str">
        <f t="shared" si="106"/>
        <v>bleu-vert, noir-rouge, blanc</v>
      </c>
      <c r="C168" s="89" t="str">
        <f t="shared" si="107"/>
        <v>être ingénieux (et suivre ses plans)</v>
      </c>
      <c r="D168" s="16" t="str">
        <f t="shared" si="108"/>
        <v>s'adapter avec créativité (et atteindre ses objectifs selon ses propres règles)</v>
      </c>
      <c r="E168" s="128" t="str">
        <f t="shared" si="109"/>
        <v>GU/w</v>
      </c>
      <c r="F168" s="29" t="str">
        <f t="shared" si="110"/>
        <v>s'adapter avec créativité</v>
      </c>
      <c r="G168" s="122" t="str">
        <f t="shared" si="111"/>
        <v>GU.b</v>
      </c>
      <c r="H168" s="123" t="str">
        <f t="shared" si="112"/>
        <v>être le roi de l'adaptation</v>
      </c>
      <c r="I168" s="120" t="str">
        <f t="shared" si="113"/>
        <v>U.bg</v>
      </c>
      <c r="J168" s="4" t="str">
        <f t="shared" si="78"/>
        <v>améliorer ses compétences sans fin</v>
      </c>
      <c r="K168" s="90" t="str">
        <f t="shared" si="91"/>
        <v>W,R</v>
      </c>
      <c r="L168" s="92" t="str">
        <f t="shared" si="92"/>
        <v>W,R,B</v>
      </c>
      <c r="M168" s="6" t="s">
        <v>3</v>
      </c>
      <c r="N168" s="8" t="s">
        <v>5</v>
      </c>
      <c r="O168" s="8" t="s">
        <v>2</v>
      </c>
      <c r="P168" s="8" t="s">
        <v>4</v>
      </c>
      <c r="Q168" s="8" t="s">
        <v>0</v>
      </c>
      <c r="R168" s="8">
        <v>2</v>
      </c>
      <c r="S168" s="8">
        <v>2</v>
      </c>
      <c r="T168" s="8">
        <v>1</v>
      </c>
      <c r="U168" s="130">
        <v>42984</v>
      </c>
      <c r="V168" s="250">
        <f t="shared" ca="1" si="79"/>
        <v>763</v>
      </c>
      <c r="W168" s="274" t="str">
        <f t="shared" si="93"/>
        <v>UG BR W</v>
      </c>
      <c r="X168" s="274" t="str">
        <f t="shared" si="80"/>
        <v>GU/w</v>
      </c>
      <c r="Y168" s="274" t="str">
        <f t="shared" si="94"/>
        <v>UB/w</v>
      </c>
      <c r="Z168" s="11">
        <f>INDEX('poids profils xyz'!$D$15:$D$19,SEARCH(Z$1,$M168&amp;$N168&amp;$O168&amp;$P168&amp;$Q168))</f>
        <v>14</v>
      </c>
      <c r="AA168" s="11">
        <f>INDEX('poids profils xyz'!$D$15:$D$19,SEARCH(AA$1,$M168&amp;$N168&amp;$O168&amp;$P168&amp;$Q168))</f>
        <v>81</v>
      </c>
      <c r="AB168" s="11">
        <f>INDEX('poids profils xyz'!$D$15:$D$19,SEARCH(AB$1,$M168&amp;$N168&amp;$O168&amp;$P168&amp;$Q168))</f>
        <v>48</v>
      </c>
      <c r="AC168" s="11">
        <f>INDEX('poids profils xyz'!$D$15:$D$19,SEARCH(AC$1,$M168&amp;$N168&amp;$O168&amp;$P168&amp;$Q168))</f>
        <v>38</v>
      </c>
      <c r="AD168" s="252">
        <f>INDEX('poids profils xyz'!$D$15:$D$19,SEARCH(AD$1,$M168&amp;$N168&amp;$O168&amp;$P168&amp;$Q168))</f>
        <v>70</v>
      </c>
      <c r="AE168" s="26">
        <f t="shared" si="95"/>
        <v>47.5</v>
      </c>
      <c r="AF168" s="26">
        <f t="shared" si="96"/>
        <v>64.5</v>
      </c>
      <c r="AG168" s="26">
        <f t="shared" si="97"/>
        <v>43</v>
      </c>
      <c r="AH168" s="26">
        <f t="shared" si="98"/>
        <v>54</v>
      </c>
      <c r="AI168" s="26">
        <f t="shared" si="99"/>
        <v>58.75</v>
      </c>
      <c r="AJ168" s="26">
        <f t="shared" si="100"/>
        <v>56</v>
      </c>
      <c r="AK168" s="26">
        <f t="shared" si="101"/>
        <v>53.75</v>
      </c>
      <c r="AL168" s="26">
        <f t="shared" si="102"/>
        <v>48.5</v>
      </c>
      <c r="AM168" s="26">
        <f t="shared" si="103"/>
        <v>56.375</v>
      </c>
      <c r="AN168" s="26">
        <f t="shared" si="104"/>
        <v>57.375</v>
      </c>
    </row>
    <row r="169" spans="1:40" x14ac:dyDescent="0.2">
      <c r="A169" s="1011" t="str">
        <f t="shared" si="105"/>
        <v>UG RW B</v>
      </c>
      <c r="B169" s="4" t="str">
        <f t="shared" si="106"/>
        <v>bleu-vert, rouge-blanc, noir</v>
      </c>
      <c r="C169" s="89" t="str">
        <f t="shared" si="107"/>
        <v>vivre en souplesse (et partager ses idées)</v>
      </c>
      <c r="D169" s="16" t="str">
        <f t="shared" si="108"/>
        <v>s'adapter spontanément (et communiquer des idées nouvelles)</v>
      </c>
      <c r="E169" s="128" t="str">
        <f t="shared" si="109"/>
        <v>GU/b</v>
      </c>
      <c r="F169" s="29" t="str">
        <f t="shared" si="110"/>
        <v>s'adapter spontanément</v>
      </c>
      <c r="G169" s="122" t="str">
        <f t="shared" si="111"/>
        <v>GU.r</v>
      </c>
      <c r="H169" s="123" t="str">
        <f t="shared" si="112"/>
        <v>être agile en toute circonstance</v>
      </c>
      <c r="I169" s="120" t="str">
        <f t="shared" si="113"/>
        <v>U.rg</v>
      </c>
      <c r="J169" s="4" t="str">
        <f t="shared" si="78"/>
        <v>comprendre l'inconnu</v>
      </c>
      <c r="K169" s="90" t="str">
        <f t="shared" si="91"/>
        <v>B,W</v>
      </c>
      <c r="L169" s="92" t="str">
        <f t="shared" si="92"/>
        <v>B,W,R</v>
      </c>
      <c r="M169" s="6" t="s">
        <v>3</v>
      </c>
      <c r="N169" s="8" t="s">
        <v>5</v>
      </c>
      <c r="O169" s="8" t="s">
        <v>4</v>
      </c>
      <c r="P169" s="8" t="s">
        <v>0</v>
      </c>
      <c r="Q169" s="8" t="s">
        <v>2</v>
      </c>
      <c r="R169" s="8">
        <v>2</v>
      </c>
      <c r="S169" s="8">
        <v>2</v>
      </c>
      <c r="T169" s="8">
        <v>1</v>
      </c>
      <c r="U169" s="130">
        <v>42984</v>
      </c>
      <c r="V169" s="250">
        <f t="shared" ca="1" si="79"/>
        <v>763</v>
      </c>
      <c r="W169" s="274" t="str">
        <f t="shared" si="93"/>
        <v>UG RW B</v>
      </c>
      <c r="X169" s="274" t="str">
        <f t="shared" si="80"/>
        <v>GU/b</v>
      </c>
      <c r="Y169" s="274" t="str">
        <f t="shared" si="94"/>
        <v>UR/b</v>
      </c>
      <c r="Z169" s="11">
        <f>INDEX('poids profils xyz'!$D$15:$D$19,SEARCH(Z$1,$M169&amp;$N169&amp;$O169&amp;$P169&amp;$Q169))</f>
        <v>38</v>
      </c>
      <c r="AA169" s="11">
        <f>INDEX('poids profils xyz'!$D$15:$D$19,SEARCH(AA$1,$M169&amp;$N169&amp;$O169&amp;$P169&amp;$Q169))</f>
        <v>81</v>
      </c>
      <c r="AB169" s="11">
        <f>INDEX('poids profils xyz'!$D$15:$D$19,SEARCH(AB$1,$M169&amp;$N169&amp;$O169&amp;$P169&amp;$Q169))</f>
        <v>14</v>
      </c>
      <c r="AC169" s="11">
        <f>INDEX('poids profils xyz'!$D$15:$D$19,SEARCH(AC$1,$M169&amp;$N169&amp;$O169&amp;$P169&amp;$Q169))</f>
        <v>48</v>
      </c>
      <c r="AD169" s="252">
        <f>INDEX('poids profils xyz'!$D$15:$D$19,SEARCH(AD$1,$M169&amp;$N169&amp;$O169&amp;$P169&amp;$Q169))</f>
        <v>70</v>
      </c>
      <c r="AE169" s="26">
        <f t="shared" si="95"/>
        <v>59.5</v>
      </c>
      <c r="AF169" s="26">
        <f t="shared" si="96"/>
        <v>47.5</v>
      </c>
      <c r="AG169" s="26">
        <f t="shared" si="97"/>
        <v>31</v>
      </c>
      <c r="AH169" s="26">
        <f t="shared" si="98"/>
        <v>59</v>
      </c>
      <c r="AI169" s="26">
        <f t="shared" si="99"/>
        <v>64.75</v>
      </c>
      <c r="AJ169" s="26">
        <f t="shared" si="100"/>
        <v>53.5</v>
      </c>
      <c r="AK169" s="26">
        <f t="shared" si="101"/>
        <v>39.25</v>
      </c>
      <c r="AL169" s="26">
        <f t="shared" si="102"/>
        <v>45</v>
      </c>
      <c r="AM169" s="26">
        <f t="shared" si="103"/>
        <v>61.875</v>
      </c>
      <c r="AN169" s="26">
        <f t="shared" si="104"/>
        <v>59.125</v>
      </c>
    </row>
    <row r="170" spans="1:40" s="145" customFormat="1" x14ac:dyDescent="0.2">
      <c r="A170" s="1079" t="str">
        <f t="shared" si="105"/>
        <v>UG RB W</v>
      </c>
      <c r="B170" s="12" t="str">
        <f t="shared" si="106"/>
        <v>bleu-vert, rouge-noir, blanc</v>
      </c>
      <c r="C170" s="80" t="str">
        <f t="shared" si="107"/>
        <v>être ingénieux (et suivre ses idées)</v>
      </c>
      <c r="D170" s="22" t="str">
        <f t="shared" si="108"/>
        <v>s'adapter avec créativité (et explorer sans contrainte)</v>
      </c>
      <c r="E170" s="129" t="str">
        <f t="shared" si="109"/>
        <v>GU/w</v>
      </c>
      <c r="F170" s="30" t="str">
        <f t="shared" si="110"/>
        <v>s'adapter avec créativité</v>
      </c>
      <c r="G170" s="124" t="str">
        <f t="shared" si="111"/>
        <v>GU.r</v>
      </c>
      <c r="H170" s="125" t="str">
        <f t="shared" si="112"/>
        <v>être agile en toute circonstance</v>
      </c>
      <c r="I170" s="121" t="str">
        <f t="shared" si="113"/>
        <v>U.rg</v>
      </c>
      <c r="J170" s="12" t="str">
        <f t="shared" si="78"/>
        <v>comprendre l'inconnu</v>
      </c>
      <c r="K170" s="91" t="str">
        <f t="shared" si="91"/>
        <v>W,B</v>
      </c>
      <c r="L170" s="93" t="str">
        <f t="shared" si="92"/>
        <v>W,B,R</v>
      </c>
      <c r="M170" s="21" t="s">
        <v>3</v>
      </c>
      <c r="N170" s="17" t="s">
        <v>5</v>
      </c>
      <c r="O170" s="17" t="s">
        <v>4</v>
      </c>
      <c r="P170" s="17" t="s">
        <v>2</v>
      </c>
      <c r="Q170" s="17" t="s">
        <v>0</v>
      </c>
      <c r="R170" s="17">
        <v>2</v>
      </c>
      <c r="S170" s="17">
        <v>2</v>
      </c>
      <c r="T170" s="17">
        <v>1</v>
      </c>
      <c r="U170" s="131">
        <v>42984</v>
      </c>
      <c r="V170" s="251">
        <f t="shared" ca="1" si="79"/>
        <v>763</v>
      </c>
      <c r="W170" s="275" t="str">
        <f t="shared" si="93"/>
        <v>UG RB W</v>
      </c>
      <c r="X170" s="275" t="str">
        <f t="shared" si="80"/>
        <v>GU/w</v>
      </c>
      <c r="Y170" s="275" t="str">
        <f t="shared" si="94"/>
        <v>UR/w</v>
      </c>
      <c r="Z170" s="253">
        <f>INDEX('poids profils xyz'!$D$15:$D$19,SEARCH(Z$1,$M170&amp;$N170&amp;$O170&amp;$P170&amp;$Q170))</f>
        <v>14</v>
      </c>
      <c r="AA170" s="253">
        <f>INDEX('poids profils xyz'!$D$15:$D$19,SEARCH(AA$1,$M170&amp;$N170&amp;$O170&amp;$P170&amp;$Q170))</f>
        <v>81</v>
      </c>
      <c r="AB170" s="253">
        <f>INDEX('poids profils xyz'!$D$15:$D$19,SEARCH(AB$1,$M170&amp;$N170&amp;$O170&amp;$P170&amp;$Q170))</f>
        <v>38</v>
      </c>
      <c r="AC170" s="253">
        <f>INDEX('poids profils xyz'!$D$15:$D$19,SEARCH(AC$1,$M170&amp;$N170&amp;$O170&amp;$P170&amp;$Q170))</f>
        <v>48</v>
      </c>
      <c r="AD170" s="254">
        <f>INDEX('poids profils xyz'!$D$15:$D$19,SEARCH(AD$1,$M170&amp;$N170&amp;$O170&amp;$P170&amp;$Q170))</f>
        <v>70</v>
      </c>
      <c r="AE170" s="263">
        <f t="shared" si="95"/>
        <v>47.5</v>
      </c>
      <c r="AF170" s="263">
        <f t="shared" si="96"/>
        <v>59.5</v>
      </c>
      <c r="AG170" s="263">
        <f t="shared" si="97"/>
        <v>43</v>
      </c>
      <c r="AH170" s="263">
        <f t="shared" si="98"/>
        <v>59</v>
      </c>
      <c r="AI170" s="263">
        <f t="shared" si="99"/>
        <v>58.75</v>
      </c>
      <c r="AJ170" s="263">
        <f t="shared" si="100"/>
        <v>53.5</v>
      </c>
      <c r="AK170" s="263">
        <f t="shared" si="101"/>
        <v>51.25</v>
      </c>
      <c r="AL170" s="263">
        <f t="shared" si="102"/>
        <v>51</v>
      </c>
      <c r="AM170" s="263">
        <f t="shared" si="103"/>
        <v>58.875</v>
      </c>
      <c r="AN170" s="263">
        <f t="shared" si="104"/>
        <v>56.125</v>
      </c>
    </row>
    <row r="171" spans="1:40" x14ac:dyDescent="0.2">
      <c r="A171" s="998" t="str">
        <f t="shared" si="105"/>
        <v>BW UR G</v>
      </c>
      <c r="B171" s="4" t="str">
        <f t="shared" si="106"/>
        <v>noir-blanc, bleu-rouge, vert</v>
      </c>
      <c r="C171" s="89" t="str">
        <f t="shared" si="107"/>
        <v>s'imposer au monde (et réussir coûte que coûte -UB-)</v>
      </c>
      <c r="D171" s="16" t="str">
        <f t="shared" si="108"/>
        <v>être de ceux qui dictent l'ordre (et atteindre ses objectifs avec fermeté)</v>
      </c>
      <c r="E171" s="128" t="str">
        <f t="shared" si="109"/>
        <v>WB/g</v>
      </c>
      <c r="F171" s="29" t="str">
        <f t="shared" si="110"/>
        <v>être de ceux qui dictent l'ordre</v>
      </c>
      <c r="G171" s="122" t="str">
        <f t="shared" si="111"/>
        <v>WB.u</v>
      </c>
      <c r="H171" s="123" t="str">
        <f t="shared" si="112"/>
        <v>exercer une place de pouvoir élevée</v>
      </c>
      <c r="I171" s="120" t="str">
        <f t="shared" si="113"/>
        <v>B.wu</v>
      </c>
      <c r="J171" s="4" t="str">
        <f t="shared" si="78"/>
        <v>être celui qui décide des règles</v>
      </c>
      <c r="K171" s="90" t="str">
        <f t="shared" si="91"/>
        <v>G,R</v>
      </c>
      <c r="L171" s="92" t="str">
        <f t="shared" si="92"/>
        <v>G,R,U</v>
      </c>
      <c r="M171" s="6" t="s">
        <v>2</v>
      </c>
      <c r="N171" s="8" t="s">
        <v>0</v>
      </c>
      <c r="O171" s="8" t="s">
        <v>3</v>
      </c>
      <c r="P171" s="8" t="s">
        <v>4</v>
      </c>
      <c r="Q171" s="8" t="s">
        <v>5</v>
      </c>
      <c r="R171" s="8">
        <v>2</v>
      </c>
      <c r="S171" s="8">
        <v>2</v>
      </c>
      <c r="T171" s="8">
        <v>1</v>
      </c>
      <c r="U171" s="130">
        <v>42984</v>
      </c>
      <c r="V171" s="250">
        <f t="shared" ca="1" si="79"/>
        <v>763</v>
      </c>
      <c r="W171" s="274" t="str">
        <f t="shared" si="93"/>
        <v>BW UR G</v>
      </c>
      <c r="X171" s="274" t="str">
        <f t="shared" si="80"/>
        <v>WB/g</v>
      </c>
      <c r="Y171" s="274" t="str">
        <f t="shared" si="94"/>
        <v>UB/g</v>
      </c>
      <c r="Z171" s="11">
        <f>INDEX('poids profils xyz'!$D$15:$D$19,SEARCH(Z$1,$M171&amp;$N171&amp;$O171&amp;$P171&amp;$Q171))</f>
        <v>70</v>
      </c>
      <c r="AA171" s="11">
        <f>INDEX('poids profils xyz'!$D$15:$D$19,SEARCH(AA$1,$M171&amp;$N171&amp;$O171&amp;$P171&amp;$Q171))</f>
        <v>48</v>
      </c>
      <c r="AB171" s="11">
        <f>INDEX('poids profils xyz'!$D$15:$D$19,SEARCH(AB$1,$M171&amp;$N171&amp;$O171&amp;$P171&amp;$Q171))</f>
        <v>81</v>
      </c>
      <c r="AC171" s="11">
        <f>INDEX('poids profils xyz'!$D$15:$D$19,SEARCH(AC$1,$M171&amp;$N171&amp;$O171&amp;$P171&amp;$Q171))</f>
        <v>38</v>
      </c>
      <c r="AD171" s="252">
        <f>INDEX('poids profils xyz'!$D$15:$D$19,SEARCH(AD$1,$M171&amp;$N171&amp;$O171&amp;$P171&amp;$Q171))</f>
        <v>14</v>
      </c>
      <c r="AE171" s="26">
        <f t="shared" si="95"/>
        <v>59</v>
      </c>
      <c r="AF171" s="26">
        <f t="shared" si="96"/>
        <v>64.5</v>
      </c>
      <c r="AG171" s="26">
        <f t="shared" si="97"/>
        <v>59.5</v>
      </c>
      <c r="AH171" s="26">
        <f t="shared" si="98"/>
        <v>26</v>
      </c>
      <c r="AI171" s="26">
        <f t="shared" si="99"/>
        <v>36.5</v>
      </c>
      <c r="AJ171" s="26">
        <f t="shared" si="100"/>
        <v>61.75</v>
      </c>
      <c r="AK171" s="26">
        <f t="shared" si="101"/>
        <v>62</v>
      </c>
      <c r="AL171" s="26">
        <f t="shared" si="102"/>
        <v>42.75</v>
      </c>
      <c r="AM171" s="26">
        <f t="shared" si="103"/>
        <v>31.25</v>
      </c>
      <c r="AN171" s="26">
        <f t="shared" si="104"/>
        <v>49.125</v>
      </c>
    </row>
    <row r="172" spans="1:40" x14ac:dyDescent="0.2">
      <c r="A172" s="998" t="str">
        <f t="shared" si="105"/>
        <v>BW UG R</v>
      </c>
      <c r="B172" s="4" t="str">
        <f t="shared" si="106"/>
        <v>noir-blanc, bleu-vert, rouge</v>
      </c>
      <c r="C172" s="89" t="str">
        <f t="shared" si="107"/>
        <v>gouverner le monde (et réaliser ses ambitions)</v>
      </c>
      <c r="D172" s="16" t="str">
        <f t="shared" si="108"/>
        <v>être parmi les rares qui prennent les décisions (et atteindre ses objectifs avec discipline)</v>
      </c>
      <c r="E172" s="128" t="str">
        <f t="shared" si="109"/>
        <v>WB/r</v>
      </c>
      <c r="F172" s="29" t="str">
        <f t="shared" si="110"/>
        <v>être parmi les rares qui prennent les décisions</v>
      </c>
      <c r="G172" s="122" t="str">
        <f t="shared" si="111"/>
        <v>WB.u</v>
      </c>
      <c r="H172" s="123" t="str">
        <f t="shared" si="112"/>
        <v>exercer une place de pouvoir élevée</v>
      </c>
      <c r="I172" s="120" t="str">
        <f t="shared" si="113"/>
        <v>B.wu</v>
      </c>
      <c r="J172" s="4" t="str">
        <f t="shared" si="78"/>
        <v>être celui qui décide des règles</v>
      </c>
      <c r="K172" s="90" t="str">
        <f t="shared" si="91"/>
        <v>R,G</v>
      </c>
      <c r="L172" s="92" t="str">
        <f t="shared" si="92"/>
        <v>R,G,U</v>
      </c>
      <c r="M172" s="6" t="s">
        <v>2</v>
      </c>
      <c r="N172" s="8" t="s">
        <v>0</v>
      </c>
      <c r="O172" s="8" t="s">
        <v>3</v>
      </c>
      <c r="P172" s="8" t="s">
        <v>5</v>
      </c>
      <c r="Q172" s="8" t="s">
        <v>4</v>
      </c>
      <c r="R172" s="8">
        <v>2</v>
      </c>
      <c r="S172" s="8">
        <v>2</v>
      </c>
      <c r="T172" s="8">
        <v>1</v>
      </c>
      <c r="U172" s="130">
        <v>42984</v>
      </c>
      <c r="V172" s="250">
        <f t="shared" ca="1" si="79"/>
        <v>763</v>
      </c>
      <c r="W172" s="274" t="str">
        <f t="shared" si="93"/>
        <v>BW UG R</v>
      </c>
      <c r="X172" s="274" t="str">
        <f t="shared" si="80"/>
        <v>WB/r</v>
      </c>
      <c r="Y172" s="274" t="str">
        <f t="shared" si="94"/>
        <v>UB/r</v>
      </c>
      <c r="Z172" s="11">
        <f>INDEX('poids profils xyz'!$D$15:$D$19,SEARCH(Z$1,$M172&amp;$N172&amp;$O172&amp;$P172&amp;$Q172))</f>
        <v>70</v>
      </c>
      <c r="AA172" s="11">
        <f>INDEX('poids profils xyz'!$D$15:$D$19,SEARCH(AA$1,$M172&amp;$N172&amp;$O172&amp;$P172&amp;$Q172))</f>
        <v>48</v>
      </c>
      <c r="AB172" s="11">
        <f>INDEX('poids profils xyz'!$D$15:$D$19,SEARCH(AB$1,$M172&amp;$N172&amp;$O172&amp;$P172&amp;$Q172))</f>
        <v>81</v>
      </c>
      <c r="AC172" s="11">
        <f>INDEX('poids profils xyz'!$D$15:$D$19,SEARCH(AC$1,$M172&amp;$N172&amp;$O172&amp;$P172&amp;$Q172))</f>
        <v>14</v>
      </c>
      <c r="AD172" s="252">
        <f>INDEX('poids profils xyz'!$D$15:$D$19,SEARCH(AD$1,$M172&amp;$N172&amp;$O172&amp;$P172&amp;$Q172))</f>
        <v>38</v>
      </c>
      <c r="AE172" s="26">
        <f t="shared" si="95"/>
        <v>59</v>
      </c>
      <c r="AF172" s="26">
        <f t="shared" si="96"/>
        <v>64.5</v>
      </c>
      <c r="AG172" s="26">
        <f t="shared" si="97"/>
        <v>47.5</v>
      </c>
      <c r="AH172" s="26">
        <f t="shared" si="98"/>
        <v>26</v>
      </c>
      <c r="AI172" s="26">
        <f t="shared" si="99"/>
        <v>48.5</v>
      </c>
      <c r="AJ172" s="26">
        <f t="shared" si="100"/>
        <v>61.75</v>
      </c>
      <c r="AK172" s="26">
        <f t="shared" si="101"/>
        <v>56</v>
      </c>
      <c r="AL172" s="26">
        <f t="shared" si="102"/>
        <v>36.75</v>
      </c>
      <c r="AM172" s="26">
        <f t="shared" si="103"/>
        <v>37.25</v>
      </c>
      <c r="AN172" s="26">
        <f t="shared" si="104"/>
        <v>55.125</v>
      </c>
    </row>
    <row r="173" spans="1:40" x14ac:dyDescent="0.2">
      <c r="A173" s="998" t="str">
        <f t="shared" si="105"/>
        <v>BW RU G</v>
      </c>
      <c r="B173" s="4" t="str">
        <f t="shared" si="106"/>
        <v>noir-blanc, rouge-bleu, vert</v>
      </c>
      <c r="C173" s="89" t="str">
        <f t="shared" si="107"/>
        <v>s'imposer au monde (et intervenir*)</v>
      </c>
      <c r="D173" s="16" t="str">
        <f t="shared" si="108"/>
        <v>être de ceux qui dictent l'ordre (et vivre en imposant ses décisions)</v>
      </c>
      <c r="E173" s="128" t="str">
        <f t="shared" si="109"/>
        <v>WB/g</v>
      </c>
      <c r="F173" s="29" t="str">
        <f t="shared" si="110"/>
        <v>être de ceux qui dictent l'ordre</v>
      </c>
      <c r="G173" s="122" t="str">
        <f t="shared" si="111"/>
        <v>WB.r</v>
      </c>
      <c r="H173" s="123" t="str">
        <f t="shared" si="112"/>
        <v>occuper une place de réel pouvoir</v>
      </c>
      <c r="I173" s="120" t="str">
        <f t="shared" si="113"/>
        <v>B.rw</v>
      </c>
      <c r="J173" s="4" t="str">
        <f t="shared" si="78"/>
        <v>avoir le pouvoir d'impacter</v>
      </c>
      <c r="K173" s="90" t="str">
        <f t="shared" si="91"/>
        <v>G,U</v>
      </c>
      <c r="L173" s="92" t="str">
        <f t="shared" si="92"/>
        <v>G,U,R</v>
      </c>
      <c r="M173" s="6" t="s">
        <v>2</v>
      </c>
      <c r="N173" s="8" t="s">
        <v>0</v>
      </c>
      <c r="O173" s="8" t="s">
        <v>4</v>
      </c>
      <c r="P173" s="8" t="s">
        <v>3</v>
      </c>
      <c r="Q173" s="8" t="s">
        <v>5</v>
      </c>
      <c r="R173" s="8">
        <v>2</v>
      </c>
      <c r="S173" s="8">
        <v>2</v>
      </c>
      <c r="T173" s="8">
        <v>1</v>
      </c>
      <c r="U173" s="130">
        <v>42984</v>
      </c>
      <c r="V173" s="250">
        <f t="shared" ca="1" si="79"/>
        <v>763</v>
      </c>
      <c r="W173" s="274" t="str">
        <f t="shared" si="93"/>
        <v>BW RU G</v>
      </c>
      <c r="X173" s="274" t="str">
        <f t="shared" si="80"/>
        <v>WB/g</v>
      </c>
      <c r="Y173" s="274" t="str">
        <f t="shared" si="94"/>
        <v>BR/g</v>
      </c>
      <c r="Z173" s="11">
        <f>INDEX('poids profils xyz'!$D$15:$D$19,SEARCH(Z$1,$M173&amp;$N173&amp;$O173&amp;$P173&amp;$Q173))</f>
        <v>70</v>
      </c>
      <c r="AA173" s="11">
        <f>INDEX('poids profils xyz'!$D$15:$D$19,SEARCH(AA$1,$M173&amp;$N173&amp;$O173&amp;$P173&amp;$Q173))</f>
        <v>38</v>
      </c>
      <c r="AB173" s="11">
        <f>INDEX('poids profils xyz'!$D$15:$D$19,SEARCH(AB$1,$M173&amp;$N173&amp;$O173&amp;$P173&amp;$Q173))</f>
        <v>81</v>
      </c>
      <c r="AC173" s="11">
        <f>INDEX('poids profils xyz'!$D$15:$D$19,SEARCH(AC$1,$M173&amp;$N173&amp;$O173&amp;$P173&amp;$Q173))</f>
        <v>48</v>
      </c>
      <c r="AD173" s="252">
        <f>INDEX('poids profils xyz'!$D$15:$D$19,SEARCH(AD$1,$M173&amp;$N173&amp;$O173&amp;$P173&amp;$Q173))</f>
        <v>14</v>
      </c>
      <c r="AE173" s="26">
        <f t="shared" si="95"/>
        <v>54</v>
      </c>
      <c r="AF173" s="26">
        <f t="shared" si="96"/>
        <v>59.5</v>
      </c>
      <c r="AG173" s="26">
        <f t="shared" si="97"/>
        <v>64.5</v>
      </c>
      <c r="AH173" s="26">
        <f t="shared" si="98"/>
        <v>31</v>
      </c>
      <c r="AI173" s="26">
        <f t="shared" si="99"/>
        <v>34</v>
      </c>
      <c r="AJ173" s="26">
        <f t="shared" si="100"/>
        <v>56.75</v>
      </c>
      <c r="AK173" s="26">
        <f t="shared" si="101"/>
        <v>62</v>
      </c>
      <c r="AL173" s="26">
        <f t="shared" si="102"/>
        <v>47.75</v>
      </c>
      <c r="AM173" s="26">
        <f t="shared" si="103"/>
        <v>32.5</v>
      </c>
      <c r="AN173" s="26">
        <f t="shared" si="104"/>
        <v>45.375</v>
      </c>
    </row>
    <row r="174" spans="1:40" x14ac:dyDescent="0.2">
      <c r="A174" s="998" t="str">
        <f t="shared" si="105"/>
        <v>BW RG U</v>
      </c>
      <c r="B174" s="4" t="str">
        <f t="shared" si="106"/>
        <v>noir-blanc, rouge-vert, bleu</v>
      </c>
      <c r="C174" s="89" t="str">
        <f t="shared" si="107"/>
        <v>être parmi les puissants (et avoir de suite)</v>
      </c>
      <c r="D174" s="16" t="str">
        <f t="shared" si="108"/>
        <v>être de ceux qui ont le pouvoir (et obtenir satisfaction -peu importe comment-)</v>
      </c>
      <c r="E174" s="128" t="str">
        <f t="shared" si="109"/>
        <v>WB/u</v>
      </c>
      <c r="F174" s="29" t="str">
        <f t="shared" si="110"/>
        <v>être de ceux qui ont le pouvoir</v>
      </c>
      <c r="G174" s="122" t="str">
        <f t="shared" si="111"/>
        <v>WB.r</v>
      </c>
      <c r="H174" s="123" t="str">
        <f t="shared" si="112"/>
        <v>occuper une place de réel pouvoir</v>
      </c>
      <c r="I174" s="120" t="str">
        <f t="shared" si="113"/>
        <v>B.rw</v>
      </c>
      <c r="J174" s="4" t="str">
        <f t="shared" si="78"/>
        <v>avoir le pouvoir d'impacter</v>
      </c>
      <c r="K174" s="90" t="str">
        <f t="shared" si="91"/>
        <v>U,G</v>
      </c>
      <c r="L174" s="92" t="str">
        <f t="shared" si="92"/>
        <v>U,G,R</v>
      </c>
      <c r="M174" s="8" t="s">
        <v>2</v>
      </c>
      <c r="N174" s="6" t="s">
        <v>0</v>
      </c>
      <c r="O174" s="6" t="s">
        <v>4</v>
      </c>
      <c r="P174" s="6" t="s">
        <v>5</v>
      </c>
      <c r="Q174" s="6" t="s">
        <v>3</v>
      </c>
      <c r="R174" s="6">
        <v>2</v>
      </c>
      <c r="S174" s="6">
        <v>2</v>
      </c>
      <c r="T174" s="6">
        <v>1</v>
      </c>
      <c r="U174" s="130">
        <v>42984</v>
      </c>
      <c r="V174" s="250">
        <f t="shared" ca="1" si="79"/>
        <v>763</v>
      </c>
      <c r="W174" s="274" t="str">
        <f t="shared" si="93"/>
        <v>BW RG U</v>
      </c>
      <c r="X174" s="274" t="str">
        <f t="shared" si="80"/>
        <v>WB/u</v>
      </c>
      <c r="Y174" s="274" t="str">
        <f t="shared" si="94"/>
        <v>BR/u</v>
      </c>
      <c r="Z174" s="11">
        <f>INDEX('poids profils xyz'!$D$15:$D$19,SEARCH(Z$1,$M174&amp;$N174&amp;$O174&amp;$P174&amp;$Q174))</f>
        <v>70</v>
      </c>
      <c r="AA174" s="11">
        <f>INDEX('poids profils xyz'!$D$15:$D$19,SEARCH(AA$1,$M174&amp;$N174&amp;$O174&amp;$P174&amp;$Q174))</f>
        <v>14</v>
      </c>
      <c r="AB174" s="11">
        <f>INDEX('poids profils xyz'!$D$15:$D$19,SEARCH(AB$1,$M174&amp;$N174&amp;$O174&amp;$P174&amp;$Q174))</f>
        <v>81</v>
      </c>
      <c r="AC174" s="11">
        <f>INDEX('poids profils xyz'!$D$15:$D$19,SEARCH(AC$1,$M174&amp;$N174&amp;$O174&amp;$P174&amp;$Q174))</f>
        <v>48</v>
      </c>
      <c r="AD174" s="252">
        <f>INDEX('poids profils xyz'!$D$15:$D$19,SEARCH(AD$1,$M174&amp;$N174&amp;$O174&amp;$P174&amp;$Q174))</f>
        <v>38</v>
      </c>
      <c r="AE174" s="26">
        <f t="shared" si="95"/>
        <v>42</v>
      </c>
      <c r="AF174" s="26">
        <f t="shared" si="96"/>
        <v>47.5</v>
      </c>
      <c r="AG174" s="26">
        <f t="shared" si="97"/>
        <v>64.5</v>
      </c>
      <c r="AH174" s="26">
        <f t="shared" si="98"/>
        <v>43</v>
      </c>
      <c r="AI174" s="26">
        <f t="shared" si="99"/>
        <v>40</v>
      </c>
      <c r="AJ174" s="26">
        <f t="shared" si="100"/>
        <v>44.75</v>
      </c>
      <c r="AK174" s="26">
        <f t="shared" si="101"/>
        <v>56</v>
      </c>
      <c r="AL174" s="26">
        <f t="shared" si="102"/>
        <v>53.75</v>
      </c>
      <c r="AM174" s="26">
        <f t="shared" si="103"/>
        <v>41.5</v>
      </c>
      <c r="AN174" s="26">
        <f t="shared" si="104"/>
        <v>42.375</v>
      </c>
    </row>
    <row r="175" spans="1:40" x14ac:dyDescent="0.2">
      <c r="A175" s="998" t="str">
        <f t="shared" si="105"/>
        <v>BW GU R</v>
      </c>
      <c r="B175" s="4" t="str">
        <f t="shared" si="106"/>
        <v>noir-blanc, vert-bleu, rouge</v>
      </c>
      <c r="C175" s="89" t="str">
        <f t="shared" si="107"/>
        <v>gouverner le monde (et construire une vie parfaite)</v>
      </c>
      <c r="D175" s="16" t="str">
        <f t="shared" si="108"/>
        <v>être parmi les rares qui prennent les décisions (et organiser une vie de satisfaction)</v>
      </c>
      <c r="E175" s="128" t="str">
        <f t="shared" si="109"/>
        <v>WB/r</v>
      </c>
      <c r="F175" s="29" t="str">
        <f t="shared" si="110"/>
        <v>être parmi les rares qui prennent les décisions</v>
      </c>
      <c r="G175" s="122" t="str">
        <f t="shared" si="111"/>
        <v>WB.g</v>
      </c>
      <c r="H175" s="123" t="str">
        <f t="shared" si="112"/>
        <v>occuper une place d'exception</v>
      </c>
      <c r="I175" s="120" t="str">
        <f t="shared" si="113"/>
        <v>B.gw</v>
      </c>
      <c r="J175" s="4" t="str">
        <f t="shared" si="78"/>
        <v>être le dirigeant des autres</v>
      </c>
      <c r="K175" s="90" t="str">
        <f t="shared" si="91"/>
        <v>R,U</v>
      </c>
      <c r="L175" s="92" t="str">
        <f t="shared" si="92"/>
        <v>R,U,G</v>
      </c>
      <c r="M175" s="8" t="s">
        <v>2</v>
      </c>
      <c r="N175" s="6" t="s">
        <v>0</v>
      </c>
      <c r="O175" s="6" t="s">
        <v>5</v>
      </c>
      <c r="P175" s="6" t="s">
        <v>3</v>
      </c>
      <c r="Q175" s="6" t="s">
        <v>4</v>
      </c>
      <c r="R175" s="6">
        <v>2</v>
      </c>
      <c r="S175" s="6">
        <v>2</v>
      </c>
      <c r="T175" s="6">
        <v>1</v>
      </c>
      <c r="U175" s="130">
        <v>42984</v>
      </c>
      <c r="V175" s="250">
        <f t="shared" ca="1" si="79"/>
        <v>763</v>
      </c>
      <c r="W175" s="274" t="str">
        <f t="shared" si="93"/>
        <v>BW GU R</v>
      </c>
      <c r="X175" s="274" t="str">
        <f t="shared" si="80"/>
        <v>WB/r</v>
      </c>
      <c r="Y175" s="274" t="str">
        <f t="shared" si="94"/>
        <v>BG/r</v>
      </c>
      <c r="Z175" s="11">
        <f>INDEX('poids profils xyz'!$D$15:$D$19,SEARCH(Z$1,$M175&amp;$N175&amp;$O175&amp;$P175&amp;$Q175))</f>
        <v>70</v>
      </c>
      <c r="AA175" s="11">
        <f>INDEX('poids profils xyz'!$D$15:$D$19,SEARCH(AA$1,$M175&amp;$N175&amp;$O175&amp;$P175&amp;$Q175))</f>
        <v>38</v>
      </c>
      <c r="AB175" s="11">
        <f>INDEX('poids profils xyz'!$D$15:$D$19,SEARCH(AB$1,$M175&amp;$N175&amp;$O175&amp;$P175&amp;$Q175))</f>
        <v>81</v>
      </c>
      <c r="AC175" s="11">
        <f>INDEX('poids profils xyz'!$D$15:$D$19,SEARCH(AC$1,$M175&amp;$N175&amp;$O175&amp;$P175&amp;$Q175))</f>
        <v>14</v>
      </c>
      <c r="AD175" s="252">
        <f>INDEX('poids profils xyz'!$D$15:$D$19,SEARCH(AD$1,$M175&amp;$N175&amp;$O175&amp;$P175&amp;$Q175))</f>
        <v>48</v>
      </c>
      <c r="AE175" s="26">
        <f t="shared" si="95"/>
        <v>54</v>
      </c>
      <c r="AF175" s="26">
        <f t="shared" si="96"/>
        <v>59.5</v>
      </c>
      <c r="AG175" s="26">
        <f t="shared" si="97"/>
        <v>47.5</v>
      </c>
      <c r="AH175" s="26">
        <f t="shared" si="98"/>
        <v>31</v>
      </c>
      <c r="AI175" s="26">
        <f t="shared" si="99"/>
        <v>51</v>
      </c>
      <c r="AJ175" s="26">
        <f t="shared" si="100"/>
        <v>56.75</v>
      </c>
      <c r="AK175" s="26">
        <f t="shared" si="101"/>
        <v>53.5</v>
      </c>
      <c r="AL175" s="26">
        <f t="shared" si="102"/>
        <v>39.25</v>
      </c>
      <c r="AM175" s="26">
        <f t="shared" si="103"/>
        <v>41</v>
      </c>
      <c r="AN175" s="26">
        <f t="shared" si="104"/>
        <v>53.875</v>
      </c>
    </row>
    <row r="176" spans="1:40" s="145" customFormat="1" x14ac:dyDescent="0.2">
      <c r="A176" s="1067" t="str">
        <f t="shared" si="105"/>
        <v>BW GR U</v>
      </c>
      <c r="B176" s="12" t="str">
        <f t="shared" si="106"/>
        <v>noir-blanc, vert-rouge, bleu</v>
      </c>
      <c r="C176" s="80" t="str">
        <f t="shared" si="107"/>
        <v>être parmi les puissants (et s'enrichir)</v>
      </c>
      <c r="D176" s="22" t="str">
        <f t="shared" si="108"/>
        <v>être de ceux qui ont le pouvoir (et s'entourer du plus de ressources possible)</v>
      </c>
      <c r="E176" s="129" t="str">
        <f t="shared" si="109"/>
        <v>WB/u</v>
      </c>
      <c r="F176" s="30" t="str">
        <f t="shared" si="110"/>
        <v>être de ceux qui ont le pouvoir</v>
      </c>
      <c r="G176" s="124" t="str">
        <f t="shared" si="111"/>
        <v>WB.g</v>
      </c>
      <c r="H176" s="125" t="str">
        <f t="shared" si="112"/>
        <v>occuper une place d'exception</v>
      </c>
      <c r="I176" s="121" t="str">
        <f t="shared" si="113"/>
        <v>B.gw</v>
      </c>
      <c r="J176" s="12" t="str">
        <f t="shared" si="78"/>
        <v>être le dirigeant des autres</v>
      </c>
      <c r="K176" s="91" t="str">
        <f t="shared" si="91"/>
        <v>U,R</v>
      </c>
      <c r="L176" s="93" t="str">
        <f t="shared" si="92"/>
        <v>U,R,G</v>
      </c>
      <c r="M176" s="17" t="s">
        <v>2</v>
      </c>
      <c r="N176" s="21" t="s">
        <v>0</v>
      </c>
      <c r="O176" s="21" t="s">
        <v>5</v>
      </c>
      <c r="P176" s="21" t="s">
        <v>4</v>
      </c>
      <c r="Q176" s="21" t="s">
        <v>3</v>
      </c>
      <c r="R176" s="21">
        <v>2</v>
      </c>
      <c r="S176" s="21">
        <v>2</v>
      </c>
      <c r="T176" s="21">
        <v>1</v>
      </c>
      <c r="U176" s="131">
        <v>42984</v>
      </c>
      <c r="V176" s="251">
        <f t="shared" ca="1" si="79"/>
        <v>763</v>
      </c>
      <c r="W176" s="275" t="str">
        <f t="shared" si="93"/>
        <v>BW GR U</v>
      </c>
      <c r="X176" s="275" t="str">
        <f t="shared" si="80"/>
        <v>WB/u</v>
      </c>
      <c r="Y176" s="275" t="str">
        <f t="shared" si="94"/>
        <v>BG/u</v>
      </c>
      <c r="Z176" s="253">
        <f>INDEX('poids profils xyz'!$D$15:$D$19,SEARCH(Z$1,$M176&amp;$N176&amp;$O176&amp;$P176&amp;$Q176))</f>
        <v>70</v>
      </c>
      <c r="AA176" s="253">
        <f>INDEX('poids profils xyz'!$D$15:$D$19,SEARCH(AA$1,$M176&amp;$N176&amp;$O176&amp;$P176&amp;$Q176))</f>
        <v>14</v>
      </c>
      <c r="AB176" s="253">
        <f>INDEX('poids profils xyz'!$D$15:$D$19,SEARCH(AB$1,$M176&amp;$N176&amp;$O176&amp;$P176&amp;$Q176))</f>
        <v>81</v>
      </c>
      <c r="AC176" s="253">
        <f>INDEX('poids profils xyz'!$D$15:$D$19,SEARCH(AC$1,$M176&amp;$N176&amp;$O176&amp;$P176&amp;$Q176))</f>
        <v>38</v>
      </c>
      <c r="AD176" s="254">
        <f>INDEX('poids profils xyz'!$D$15:$D$19,SEARCH(AD$1,$M176&amp;$N176&amp;$O176&amp;$P176&amp;$Q176))</f>
        <v>48</v>
      </c>
      <c r="AE176" s="263">
        <f t="shared" si="95"/>
        <v>42</v>
      </c>
      <c r="AF176" s="263">
        <f t="shared" si="96"/>
        <v>47.5</v>
      </c>
      <c r="AG176" s="263">
        <f t="shared" si="97"/>
        <v>59.5</v>
      </c>
      <c r="AH176" s="263">
        <f t="shared" si="98"/>
        <v>43</v>
      </c>
      <c r="AI176" s="263">
        <f t="shared" si="99"/>
        <v>45</v>
      </c>
      <c r="AJ176" s="263">
        <f t="shared" si="100"/>
        <v>44.75</v>
      </c>
      <c r="AK176" s="263">
        <f t="shared" si="101"/>
        <v>53.5</v>
      </c>
      <c r="AL176" s="263">
        <f t="shared" si="102"/>
        <v>51.25</v>
      </c>
      <c r="AM176" s="263">
        <f t="shared" si="103"/>
        <v>44</v>
      </c>
      <c r="AN176" s="263">
        <f t="shared" si="104"/>
        <v>44.875</v>
      </c>
    </row>
    <row r="177" spans="1:40" x14ac:dyDescent="0.2">
      <c r="A177" s="1008" t="str">
        <f t="shared" si="105"/>
        <v>BU WR G</v>
      </c>
      <c r="B177" s="4" t="str">
        <f t="shared" si="106"/>
        <v>noir-bleu, blanc-rouge, vert</v>
      </c>
      <c r="C177" s="89" t="str">
        <f t="shared" si="107"/>
        <v>réussir coûte que coûte -UB- (et s'imposer au monde)</v>
      </c>
      <c r="D177" s="16" t="str">
        <f t="shared" si="108"/>
        <v>atteindre ses objectifs avec fermeté (et être de ceux qui dictent l'ordre)</v>
      </c>
      <c r="E177" s="128" t="str">
        <f t="shared" si="109"/>
        <v>UB/g</v>
      </c>
      <c r="F177" s="29" t="str">
        <f t="shared" si="110"/>
        <v>atteindre ses objectifs avec fermeté</v>
      </c>
      <c r="G177" s="122" t="str">
        <f t="shared" si="111"/>
        <v>UB.w</v>
      </c>
      <c r="H177" s="123" t="str">
        <f t="shared" si="112"/>
        <v>dompter les difficultés</v>
      </c>
      <c r="I177" s="120" t="str">
        <f t="shared" si="113"/>
        <v>B.wu</v>
      </c>
      <c r="J177" s="4" t="str">
        <f t="shared" si="78"/>
        <v>être celui qui décide des règles</v>
      </c>
      <c r="K177" s="90" t="str">
        <f t="shared" si="91"/>
        <v>G,R</v>
      </c>
      <c r="L177" s="92" t="str">
        <f t="shared" si="92"/>
        <v>G,R,W</v>
      </c>
      <c r="M177" s="6" t="s">
        <v>2</v>
      </c>
      <c r="N177" s="8" t="s">
        <v>3</v>
      </c>
      <c r="O177" s="8" t="s">
        <v>0</v>
      </c>
      <c r="P177" s="8" t="s">
        <v>4</v>
      </c>
      <c r="Q177" s="8" t="s">
        <v>5</v>
      </c>
      <c r="R177" s="8">
        <v>2</v>
      </c>
      <c r="S177" s="8">
        <v>2</v>
      </c>
      <c r="T177" s="8">
        <v>1</v>
      </c>
      <c r="U177" s="130">
        <v>42984</v>
      </c>
      <c r="V177" s="250">
        <f t="shared" ca="1" si="79"/>
        <v>763</v>
      </c>
      <c r="W177" s="274" t="str">
        <f t="shared" si="93"/>
        <v>BU WR G</v>
      </c>
      <c r="X177" s="274" t="str">
        <f t="shared" si="80"/>
        <v>UB/g</v>
      </c>
      <c r="Y177" s="274" t="str">
        <f t="shared" si="94"/>
        <v>WB/g</v>
      </c>
      <c r="Z177" s="11">
        <f>INDEX('poids profils xyz'!$D$15:$D$19,SEARCH(Z$1,$M177&amp;$N177&amp;$O177&amp;$P177&amp;$Q177))</f>
        <v>48</v>
      </c>
      <c r="AA177" s="11">
        <f>INDEX('poids profils xyz'!$D$15:$D$19,SEARCH(AA$1,$M177&amp;$N177&amp;$O177&amp;$P177&amp;$Q177))</f>
        <v>70</v>
      </c>
      <c r="AB177" s="11">
        <f>INDEX('poids profils xyz'!$D$15:$D$19,SEARCH(AB$1,$M177&amp;$N177&amp;$O177&amp;$P177&amp;$Q177))</f>
        <v>81</v>
      </c>
      <c r="AC177" s="11">
        <f>INDEX('poids profils xyz'!$D$15:$D$19,SEARCH(AC$1,$M177&amp;$N177&amp;$O177&amp;$P177&amp;$Q177))</f>
        <v>38</v>
      </c>
      <c r="AD177" s="252">
        <f>INDEX('poids profils xyz'!$D$15:$D$19,SEARCH(AD$1,$M177&amp;$N177&amp;$O177&amp;$P177&amp;$Q177))</f>
        <v>14</v>
      </c>
      <c r="AE177" s="26">
        <f t="shared" si="95"/>
        <v>59</v>
      </c>
      <c r="AF177" s="26">
        <f t="shared" si="96"/>
        <v>75.5</v>
      </c>
      <c r="AG177" s="26">
        <f t="shared" si="97"/>
        <v>59.5</v>
      </c>
      <c r="AH177" s="26">
        <f t="shared" si="98"/>
        <v>26</v>
      </c>
      <c r="AI177" s="26">
        <f t="shared" si="99"/>
        <v>36.5</v>
      </c>
      <c r="AJ177" s="26">
        <f t="shared" si="100"/>
        <v>67.25</v>
      </c>
      <c r="AK177" s="26">
        <f t="shared" si="101"/>
        <v>67.5</v>
      </c>
      <c r="AL177" s="26">
        <f t="shared" si="102"/>
        <v>42.75</v>
      </c>
      <c r="AM177" s="26">
        <f t="shared" si="103"/>
        <v>31.25</v>
      </c>
      <c r="AN177" s="26">
        <f t="shared" si="104"/>
        <v>51.875</v>
      </c>
    </row>
    <row r="178" spans="1:40" x14ac:dyDescent="0.2">
      <c r="A178" s="1008" t="str">
        <f t="shared" si="105"/>
        <v>BU WG R</v>
      </c>
      <c r="B178" s="4" t="str">
        <f t="shared" si="106"/>
        <v>noir-bleu, blanc-vert, rouge</v>
      </c>
      <c r="C178" s="89" t="str">
        <f t="shared" si="107"/>
        <v>réaliser ses ambitions (et gouverner le monde)</v>
      </c>
      <c r="D178" s="16" t="str">
        <f t="shared" si="108"/>
        <v>atteindre ses objectifs avec discipline (et être parmi les rares qui prennent les décisions)</v>
      </c>
      <c r="E178" s="128" t="str">
        <f t="shared" si="109"/>
        <v>UB/r</v>
      </c>
      <c r="F178" s="29" t="str">
        <f t="shared" si="110"/>
        <v>atteindre ses objectifs avec discipline</v>
      </c>
      <c r="G178" s="122" t="str">
        <f t="shared" si="111"/>
        <v>UB.w</v>
      </c>
      <c r="H178" s="123" t="str">
        <f t="shared" si="112"/>
        <v>dompter les difficultés</v>
      </c>
      <c r="I178" s="120" t="str">
        <f t="shared" si="113"/>
        <v>B.wu</v>
      </c>
      <c r="J178" s="4" t="str">
        <f t="shared" si="78"/>
        <v>être celui qui décide des règles</v>
      </c>
      <c r="K178" s="90" t="str">
        <f t="shared" si="91"/>
        <v>R,G</v>
      </c>
      <c r="L178" s="92" t="str">
        <f t="shared" si="92"/>
        <v>R,G,W</v>
      </c>
      <c r="M178" s="6" t="s">
        <v>2</v>
      </c>
      <c r="N178" s="8" t="s">
        <v>3</v>
      </c>
      <c r="O178" s="8" t="s">
        <v>0</v>
      </c>
      <c r="P178" s="8" t="s">
        <v>5</v>
      </c>
      <c r="Q178" s="8" t="s">
        <v>4</v>
      </c>
      <c r="R178" s="8">
        <v>2</v>
      </c>
      <c r="S178" s="8">
        <v>2</v>
      </c>
      <c r="T178" s="8">
        <v>1</v>
      </c>
      <c r="U178" s="130">
        <v>42984</v>
      </c>
      <c r="V178" s="250">
        <f t="shared" ca="1" si="79"/>
        <v>763</v>
      </c>
      <c r="W178" s="274" t="str">
        <f t="shared" si="93"/>
        <v>BU WG R</v>
      </c>
      <c r="X178" s="274" t="str">
        <f t="shared" si="80"/>
        <v>UB/r</v>
      </c>
      <c r="Y178" s="274" t="str">
        <f t="shared" si="94"/>
        <v>WB/r</v>
      </c>
      <c r="Z178" s="11">
        <f>INDEX('poids profils xyz'!$D$15:$D$19,SEARCH(Z$1,$M178&amp;$N178&amp;$O178&amp;$P178&amp;$Q178))</f>
        <v>48</v>
      </c>
      <c r="AA178" s="11">
        <f>INDEX('poids profils xyz'!$D$15:$D$19,SEARCH(AA$1,$M178&amp;$N178&amp;$O178&amp;$P178&amp;$Q178))</f>
        <v>70</v>
      </c>
      <c r="AB178" s="11">
        <f>INDEX('poids profils xyz'!$D$15:$D$19,SEARCH(AB$1,$M178&amp;$N178&amp;$O178&amp;$P178&amp;$Q178))</f>
        <v>81</v>
      </c>
      <c r="AC178" s="11">
        <f>INDEX('poids profils xyz'!$D$15:$D$19,SEARCH(AC$1,$M178&amp;$N178&amp;$O178&amp;$P178&amp;$Q178))</f>
        <v>14</v>
      </c>
      <c r="AD178" s="252">
        <f>INDEX('poids profils xyz'!$D$15:$D$19,SEARCH(AD$1,$M178&amp;$N178&amp;$O178&amp;$P178&amp;$Q178))</f>
        <v>38</v>
      </c>
      <c r="AE178" s="26">
        <f t="shared" si="95"/>
        <v>59</v>
      </c>
      <c r="AF178" s="26">
        <f t="shared" si="96"/>
        <v>75.5</v>
      </c>
      <c r="AG178" s="26">
        <f t="shared" si="97"/>
        <v>47.5</v>
      </c>
      <c r="AH178" s="26">
        <f t="shared" si="98"/>
        <v>26</v>
      </c>
      <c r="AI178" s="26">
        <f t="shared" si="99"/>
        <v>48.5</v>
      </c>
      <c r="AJ178" s="26">
        <f t="shared" si="100"/>
        <v>67.25</v>
      </c>
      <c r="AK178" s="26">
        <f t="shared" si="101"/>
        <v>61.5</v>
      </c>
      <c r="AL178" s="26">
        <f t="shared" si="102"/>
        <v>36.75</v>
      </c>
      <c r="AM178" s="26">
        <f t="shared" si="103"/>
        <v>37.25</v>
      </c>
      <c r="AN178" s="26">
        <f t="shared" si="104"/>
        <v>57.875</v>
      </c>
    </row>
    <row r="179" spans="1:40" x14ac:dyDescent="0.2">
      <c r="A179" s="1008" t="str">
        <f t="shared" si="105"/>
        <v>BU RW G</v>
      </c>
      <c r="B179" s="4" t="str">
        <f t="shared" si="106"/>
        <v>noir-bleu, rouge-blanc, vert</v>
      </c>
      <c r="C179" s="89" t="str">
        <f t="shared" si="107"/>
        <v>réussir coûte que coûte -UB- (et intervenir*)</v>
      </c>
      <c r="D179" s="16" t="str">
        <f t="shared" si="108"/>
        <v>atteindre ses objectifs avec fermeté (et vivre en imposant ses décisions)</v>
      </c>
      <c r="E179" s="128" t="str">
        <f t="shared" si="109"/>
        <v>UB/g</v>
      </c>
      <c r="F179" s="29" t="str">
        <f t="shared" si="110"/>
        <v>atteindre ses objectifs avec fermeté</v>
      </c>
      <c r="G179" s="122" t="str">
        <f t="shared" si="111"/>
        <v>UB.r</v>
      </c>
      <c r="H179" s="123" t="str">
        <f t="shared" si="112"/>
        <v>mener à bien ses plans</v>
      </c>
      <c r="I179" s="120" t="str">
        <f t="shared" si="113"/>
        <v>B.ur</v>
      </c>
      <c r="J179" s="4" t="str">
        <f t="shared" si="78"/>
        <v>être celui qui domine par nature</v>
      </c>
      <c r="K179" s="90" t="str">
        <f t="shared" si="91"/>
        <v>G,W</v>
      </c>
      <c r="L179" s="92" t="str">
        <f t="shared" si="92"/>
        <v>G,W,R</v>
      </c>
      <c r="M179" s="6" t="s">
        <v>2</v>
      </c>
      <c r="N179" s="8" t="s">
        <v>3</v>
      </c>
      <c r="O179" s="8" t="s">
        <v>4</v>
      </c>
      <c r="P179" s="8" t="s">
        <v>0</v>
      </c>
      <c r="Q179" s="8" t="s">
        <v>5</v>
      </c>
      <c r="R179" s="8">
        <v>2</v>
      </c>
      <c r="S179" s="8">
        <v>2</v>
      </c>
      <c r="T179" s="8">
        <v>1</v>
      </c>
      <c r="U179" s="130">
        <v>42984</v>
      </c>
      <c r="V179" s="250">
        <f t="shared" ca="1" si="79"/>
        <v>763</v>
      </c>
      <c r="W179" s="274" t="str">
        <f t="shared" si="93"/>
        <v>BU RW G</v>
      </c>
      <c r="X179" s="274" t="str">
        <f t="shared" si="80"/>
        <v>UB/g</v>
      </c>
      <c r="Y179" s="274" t="str">
        <f t="shared" si="94"/>
        <v>BR/g</v>
      </c>
      <c r="Z179" s="11">
        <f>INDEX('poids profils xyz'!$D$15:$D$19,SEARCH(Z$1,$M179&amp;$N179&amp;$O179&amp;$P179&amp;$Q179))</f>
        <v>38</v>
      </c>
      <c r="AA179" s="11">
        <f>INDEX('poids profils xyz'!$D$15:$D$19,SEARCH(AA$1,$M179&amp;$N179&amp;$O179&amp;$P179&amp;$Q179))</f>
        <v>70</v>
      </c>
      <c r="AB179" s="11">
        <f>INDEX('poids profils xyz'!$D$15:$D$19,SEARCH(AB$1,$M179&amp;$N179&amp;$O179&amp;$P179&amp;$Q179))</f>
        <v>81</v>
      </c>
      <c r="AC179" s="11">
        <f>INDEX('poids profils xyz'!$D$15:$D$19,SEARCH(AC$1,$M179&amp;$N179&amp;$O179&amp;$P179&amp;$Q179))</f>
        <v>48</v>
      </c>
      <c r="AD179" s="252">
        <f>INDEX('poids profils xyz'!$D$15:$D$19,SEARCH(AD$1,$M179&amp;$N179&amp;$O179&amp;$P179&amp;$Q179))</f>
        <v>14</v>
      </c>
      <c r="AE179" s="26">
        <f t="shared" si="95"/>
        <v>54</v>
      </c>
      <c r="AF179" s="26">
        <f t="shared" si="96"/>
        <v>75.5</v>
      </c>
      <c r="AG179" s="26">
        <f t="shared" si="97"/>
        <v>64.5</v>
      </c>
      <c r="AH179" s="26">
        <f t="shared" si="98"/>
        <v>31</v>
      </c>
      <c r="AI179" s="26">
        <f t="shared" si="99"/>
        <v>34</v>
      </c>
      <c r="AJ179" s="26">
        <f t="shared" si="100"/>
        <v>64.75</v>
      </c>
      <c r="AK179" s="26">
        <f t="shared" si="101"/>
        <v>70</v>
      </c>
      <c r="AL179" s="26">
        <f t="shared" si="102"/>
        <v>47.75</v>
      </c>
      <c r="AM179" s="26">
        <f t="shared" si="103"/>
        <v>32.5</v>
      </c>
      <c r="AN179" s="26">
        <f t="shared" si="104"/>
        <v>49.375</v>
      </c>
    </row>
    <row r="180" spans="1:40" x14ac:dyDescent="0.2">
      <c r="A180" s="1008" t="str">
        <f t="shared" si="105"/>
        <v>BU RG W</v>
      </c>
      <c r="B180" s="4" t="str">
        <f t="shared" si="106"/>
        <v>noir-bleu, rouge-vert, blanc</v>
      </c>
      <c r="C180" s="89" t="str">
        <f t="shared" si="107"/>
        <v>suivre ses plans (et être tout-puissant -BR)</v>
      </c>
      <c r="D180" s="16" t="str">
        <f t="shared" si="108"/>
        <v>atteindre ses objectifs selon ses propres règles (et obtenir satisfaction sans limite)</v>
      </c>
      <c r="E180" s="128" t="str">
        <f t="shared" si="109"/>
        <v>UB/w</v>
      </c>
      <c r="F180" s="29" t="str">
        <f t="shared" si="110"/>
        <v>atteindre ses objectifs selon ses propres règles</v>
      </c>
      <c r="G180" s="122" t="str">
        <f t="shared" si="111"/>
        <v>UB.r</v>
      </c>
      <c r="H180" s="123" t="str">
        <f t="shared" si="112"/>
        <v>mener à bien ses plans</v>
      </c>
      <c r="I180" s="120" t="str">
        <f t="shared" si="113"/>
        <v>B.ur</v>
      </c>
      <c r="J180" s="4" t="str">
        <f t="shared" si="78"/>
        <v>être celui qui domine par nature</v>
      </c>
      <c r="K180" s="90" t="str">
        <f t="shared" si="91"/>
        <v>W,G</v>
      </c>
      <c r="L180" s="92" t="str">
        <f t="shared" si="92"/>
        <v>W,G,R</v>
      </c>
      <c r="M180" s="6" t="s">
        <v>2</v>
      </c>
      <c r="N180" s="8" t="s">
        <v>3</v>
      </c>
      <c r="O180" s="8" t="s">
        <v>4</v>
      </c>
      <c r="P180" s="8" t="s">
        <v>5</v>
      </c>
      <c r="Q180" s="8" t="s">
        <v>0</v>
      </c>
      <c r="R180" s="8">
        <v>2</v>
      </c>
      <c r="S180" s="8">
        <v>2</v>
      </c>
      <c r="T180" s="8">
        <v>1</v>
      </c>
      <c r="U180" s="130">
        <v>42984</v>
      </c>
      <c r="V180" s="250">
        <f t="shared" ca="1" si="79"/>
        <v>763</v>
      </c>
      <c r="W180" s="274" t="str">
        <f t="shared" si="93"/>
        <v>BU RG W</v>
      </c>
      <c r="X180" s="274" t="str">
        <f t="shared" si="80"/>
        <v>UB/w</v>
      </c>
      <c r="Y180" s="274" t="str">
        <f t="shared" si="94"/>
        <v>BR/w</v>
      </c>
      <c r="Z180" s="11">
        <f>INDEX('poids profils xyz'!$D$15:$D$19,SEARCH(Z$1,$M180&amp;$N180&amp;$O180&amp;$P180&amp;$Q180))</f>
        <v>14</v>
      </c>
      <c r="AA180" s="11">
        <f>INDEX('poids profils xyz'!$D$15:$D$19,SEARCH(AA$1,$M180&amp;$N180&amp;$O180&amp;$P180&amp;$Q180))</f>
        <v>70</v>
      </c>
      <c r="AB180" s="11">
        <f>INDEX('poids profils xyz'!$D$15:$D$19,SEARCH(AB$1,$M180&amp;$N180&amp;$O180&amp;$P180&amp;$Q180))</f>
        <v>81</v>
      </c>
      <c r="AC180" s="11">
        <f>INDEX('poids profils xyz'!$D$15:$D$19,SEARCH(AC$1,$M180&amp;$N180&amp;$O180&amp;$P180&amp;$Q180))</f>
        <v>48</v>
      </c>
      <c r="AD180" s="252">
        <f>INDEX('poids profils xyz'!$D$15:$D$19,SEARCH(AD$1,$M180&amp;$N180&amp;$O180&amp;$P180&amp;$Q180))</f>
        <v>38</v>
      </c>
      <c r="AE180" s="26">
        <f t="shared" si="95"/>
        <v>42</v>
      </c>
      <c r="AF180" s="26">
        <f t="shared" si="96"/>
        <v>75.5</v>
      </c>
      <c r="AG180" s="26">
        <f t="shared" si="97"/>
        <v>64.5</v>
      </c>
      <c r="AH180" s="26">
        <f t="shared" si="98"/>
        <v>43</v>
      </c>
      <c r="AI180" s="26">
        <f t="shared" si="99"/>
        <v>40</v>
      </c>
      <c r="AJ180" s="26">
        <f t="shared" si="100"/>
        <v>58.75</v>
      </c>
      <c r="AK180" s="26">
        <f t="shared" si="101"/>
        <v>70</v>
      </c>
      <c r="AL180" s="26">
        <f t="shared" si="102"/>
        <v>53.75</v>
      </c>
      <c r="AM180" s="26">
        <f t="shared" si="103"/>
        <v>41.5</v>
      </c>
      <c r="AN180" s="26">
        <f t="shared" si="104"/>
        <v>49.375</v>
      </c>
    </row>
    <row r="181" spans="1:40" x14ac:dyDescent="0.2">
      <c r="A181" s="1008" t="str">
        <f t="shared" si="105"/>
        <v>BU GW R</v>
      </c>
      <c r="B181" s="4" t="str">
        <f t="shared" si="106"/>
        <v>noir-bleu, vert-blanc, rouge</v>
      </c>
      <c r="C181" s="89" t="str">
        <f t="shared" si="107"/>
        <v>réaliser ses ambitions (et construire une vie parfaite)</v>
      </c>
      <c r="D181" s="16" t="str">
        <f t="shared" si="108"/>
        <v>atteindre ses objectifs avec discipline (et organiser une vie de satisfaction)</v>
      </c>
      <c r="E181" s="128" t="str">
        <f t="shared" si="109"/>
        <v>UB/r</v>
      </c>
      <c r="F181" s="29" t="str">
        <f t="shared" si="110"/>
        <v>atteindre ses objectifs avec discipline</v>
      </c>
      <c r="G181" s="122" t="str">
        <f t="shared" si="111"/>
        <v>UB.g</v>
      </c>
      <c r="H181" s="123" t="str">
        <f t="shared" si="112"/>
        <v>parvenir à ses résultats en dominant son sujet</v>
      </c>
      <c r="I181" s="120" t="str">
        <f t="shared" si="113"/>
        <v>B.gu</v>
      </c>
      <c r="J181" s="4" t="str">
        <f t="shared" si="78"/>
        <v>être celui qui domine par ses capacités</v>
      </c>
      <c r="K181" s="90" t="str">
        <f t="shared" si="91"/>
        <v>R,W</v>
      </c>
      <c r="L181" s="92" t="str">
        <f t="shared" si="92"/>
        <v>R,W,G</v>
      </c>
      <c r="M181" s="6" t="s">
        <v>2</v>
      </c>
      <c r="N181" s="8" t="s">
        <v>3</v>
      </c>
      <c r="O181" s="8" t="s">
        <v>5</v>
      </c>
      <c r="P181" s="8" t="s">
        <v>0</v>
      </c>
      <c r="Q181" s="8" t="s">
        <v>4</v>
      </c>
      <c r="R181" s="8">
        <v>2</v>
      </c>
      <c r="S181" s="8">
        <v>2</v>
      </c>
      <c r="T181" s="8">
        <v>1</v>
      </c>
      <c r="U181" s="130">
        <v>42984</v>
      </c>
      <c r="V181" s="250">
        <f t="shared" ca="1" si="79"/>
        <v>763</v>
      </c>
      <c r="W181" s="274" t="str">
        <f t="shared" si="93"/>
        <v>BU GW R</v>
      </c>
      <c r="X181" s="274" t="str">
        <f t="shared" si="80"/>
        <v>UB/r</v>
      </c>
      <c r="Y181" s="274" t="str">
        <f t="shared" si="94"/>
        <v>BG/r</v>
      </c>
      <c r="Z181" s="11">
        <f>INDEX('poids profils xyz'!$D$15:$D$19,SEARCH(Z$1,$M181&amp;$N181&amp;$O181&amp;$P181&amp;$Q181))</f>
        <v>38</v>
      </c>
      <c r="AA181" s="11">
        <f>INDEX('poids profils xyz'!$D$15:$D$19,SEARCH(AA$1,$M181&amp;$N181&amp;$O181&amp;$P181&amp;$Q181))</f>
        <v>70</v>
      </c>
      <c r="AB181" s="11">
        <f>INDEX('poids profils xyz'!$D$15:$D$19,SEARCH(AB$1,$M181&amp;$N181&amp;$O181&amp;$P181&amp;$Q181))</f>
        <v>81</v>
      </c>
      <c r="AC181" s="11">
        <f>INDEX('poids profils xyz'!$D$15:$D$19,SEARCH(AC$1,$M181&amp;$N181&amp;$O181&amp;$P181&amp;$Q181))</f>
        <v>14</v>
      </c>
      <c r="AD181" s="252">
        <f>INDEX('poids profils xyz'!$D$15:$D$19,SEARCH(AD$1,$M181&amp;$N181&amp;$O181&amp;$P181&amp;$Q181))</f>
        <v>48</v>
      </c>
      <c r="AE181" s="26">
        <f t="shared" si="95"/>
        <v>54</v>
      </c>
      <c r="AF181" s="26">
        <f t="shared" si="96"/>
        <v>75.5</v>
      </c>
      <c r="AG181" s="26">
        <f t="shared" si="97"/>
        <v>47.5</v>
      </c>
      <c r="AH181" s="26">
        <f t="shared" si="98"/>
        <v>31</v>
      </c>
      <c r="AI181" s="26">
        <f t="shared" si="99"/>
        <v>51</v>
      </c>
      <c r="AJ181" s="26">
        <f t="shared" si="100"/>
        <v>64.75</v>
      </c>
      <c r="AK181" s="26">
        <f t="shared" si="101"/>
        <v>61.5</v>
      </c>
      <c r="AL181" s="26">
        <f t="shared" si="102"/>
        <v>39.25</v>
      </c>
      <c r="AM181" s="26">
        <f t="shared" si="103"/>
        <v>41</v>
      </c>
      <c r="AN181" s="26">
        <f t="shared" si="104"/>
        <v>57.875</v>
      </c>
    </row>
    <row r="182" spans="1:40" s="145" customFormat="1" x14ac:dyDescent="0.2">
      <c r="A182" s="1068" t="str">
        <f t="shared" si="105"/>
        <v>BU GR W</v>
      </c>
      <c r="B182" s="12" t="str">
        <f t="shared" si="106"/>
        <v>noir-bleu, vert-rouge, blanc</v>
      </c>
      <c r="C182" s="80" t="str">
        <f t="shared" si="107"/>
        <v>suivre ses plans (et servir ses intérêts)</v>
      </c>
      <c r="D182" s="22" t="str">
        <f t="shared" si="108"/>
        <v>atteindre ses objectifs selon ses propres règles (et être son unique priorité)</v>
      </c>
      <c r="E182" s="129" t="str">
        <f t="shared" si="109"/>
        <v>UB/w</v>
      </c>
      <c r="F182" s="30" t="str">
        <f t="shared" si="110"/>
        <v>atteindre ses objectifs selon ses propres règles</v>
      </c>
      <c r="G182" s="124" t="str">
        <f t="shared" si="111"/>
        <v>UB.g</v>
      </c>
      <c r="H182" s="125" t="str">
        <f t="shared" si="112"/>
        <v>parvenir à ses résultats en dominant son sujet</v>
      </c>
      <c r="I182" s="121" t="str">
        <f t="shared" si="113"/>
        <v>B.gu</v>
      </c>
      <c r="J182" s="12" t="str">
        <f t="shared" si="78"/>
        <v>être celui qui domine par ses capacités</v>
      </c>
      <c r="K182" s="91" t="str">
        <f t="shared" si="91"/>
        <v>W,R</v>
      </c>
      <c r="L182" s="93" t="str">
        <f t="shared" si="92"/>
        <v>W,R,G</v>
      </c>
      <c r="M182" s="21" t="s">
        <v>2</v>
      </c>
      <c r="N182" s="17" t="s">
        <v>3</v>
      </c>
      <c r="O182" s="17" t="s">
        <v>5</v>
      </c>
      <c r="P182" s="17" t="s">
        <v>4</v>
      </c>
      <c r="Q182" s="17" t="s">
        <v>0</v>
      </c>
      <c r="R182" s="17">
        <v>2</v>
      </c>
      <c r="S182" s="17">
        <v>2</v>
      </c>
      <c r="T182" s="17">
        <v>1</v>
      </c>
      <c r="U182" s="131">
        <v>42984</v>
      </c>
      <c r="V182" s="251">
        <f t="shared" ca="1" si="79"/>
        <v>763</v>
      </c>
      <c r="W182" s="275" t="str">
        <f t="shared" si="93"/>
        <v>BU GR W</v>
      </c>
      <c r="X182" s="275" t="str">
        <f t="shared" si="80"/>
        <v>UB/w</v>
      </c>
      <c r="Y182" s="275" t="str">
        <f t="shared" si="94"/>
        <v>BG/w</v>
      </c>
      <c r="Z182" s="253">
        <f>INDEX('poids profils xyz'!$D$15:$D$19,SEARCH(Z$1,$M182&amp;$N182&amp;$O182&amp;$P182&amp;$Q182))</f>
        <v>14</v>
      </c>
      <c r="AA182" s="253">
        <f>INDEX('poids profils xyz'!$D$15:$D$19,SEARCH(AA$1,$M182&amp;$N182&amp;$O182&amp;$P182&amp;$Q182))</f>
        <v>70</v>
      </c>
      <c r="AB182" s="253">
        <f>INDEX('poids profils xyz'!$D$15:$D$19,SEARCH(AB$1,$M182&amp;$N182&amp;$O182&amp;$P182&amp;$Q182))</f>
        <v>81</v>
      </c>
      <c r="AC182" s="253">
        <f>INDEX('poids profils xyz'!$D$15:$D$19,SEARCH(AC$1,$M182&amp;$N182&amp;$O182&amp;$P182&amp;$Q182))</f>
        <v>38</v>
      </c>
      <c r="AD182" s="254">
        <f>INDEX('poids profils xyz'!$D$15:$D$19,SEARCH(AD$1,$M182&amp;$N182&amp;$O182&amp;$P182&amp;$Q182))</f>
        <v>48</v>
      </c>
      <c r="AE182" s="263">
        <f t="shared" si="95"/>
        <v>42</v>
      </c>
      <c r="AF182" s="263">
        <f t="shared" si="96"/>
        <v>75.5</v>
      </c>
      <c r="AG182" s="263">
        <f t="shared" si="97"/>
        <v>59.5</v>
      </c>
      <c r="AH182" s="263">
        <f t="shared" si="98"/>
        <v>43</v>
      </c>
      <c r="AI182" s="263">
        <f t="shared" si="99"/>
        <v>45</v>
      </c>
      <c r="AJ182" s="263">
        <f t="shared" si="100"/>
        <v>58.75</v>
      </c>
      <c r="AK182" s="263">
        <f t="shared" si="101"/>
        <v>67.5</v>
      </c>
      <c r="AL182" s="263">
        <f t="shared" si="102"/>
        <v>51.25</v>
      </c>
      <c r="AM182" s="263">
        <f t="shared" si="103"/>
        <v>44</v>
      </c>
      <c r="AN182" s="263">
        <f t="shared" si="104"/>
        <v>51.875</v>
      </c>
    </row>
    <row r="183" spans="1:40" x14ac:dyDescent="0.2">
      <c r="A183" s="1004" t="str">
        <f t="shared" si="105"/>
        <v>BR WU G</v>
      </c>
      <c r="B183" s="4" t="str">
        <f t="shared" si="106"/>
        <v>noir-rouge, blanc-bleu, vert</v>
      </c>
      <c r="C183" s="89" t="str">
        <f t="shared" si="107"/>
        <v>intervenir* (et s'imposer au monde)</v>
      </c>
      <c r="D183" s="16" t="str">
        <f t="shared" si="108"/>
        <v>vivre en imposant ses décisions (et être de ceux qui dictent l'ordre)</v>
      </c>
      <c r="E183" s="128" t="str">
        <f t="shared" si="109"/>
        <v>BR/g</v>
      </c>
      <c r="F183" s="29" t="str">
        <f t="shared" si="110"/>
        <v>vivre en imposant ses décisions</v>
      </c>
      <c r="G183" s="122" t="str">
        <f t="shared" si="111"/>
        <v>BR.w</v>
      </c>
      <c r="H183" s="123" t="str">
        <f t="shared" si="112"/>
        <v>imposer ses idées</v>
      </c>
      <c r="I183" s="120" t="str">
        <f t="shared" si="113"/>
        <v>B.rw</v>
      </c>
      <c r="J183" s="4" t="str">
        <f t="shared" si="78"/>
        <v>avoir le pouvoir d'impacter</v>
      </c>
      <c r="K183" s="90" t="str">
        <f t="shared" si="91"/>
        <v>G,U</v>
      </c>
      <c r="L183" s="92" t="str">
        <f t="shared" si="92"/>
        <v>G,U,W</v>
      </c>
      <c r="M183" s="8" t="s">
        <v>2</v>
      </c>
      <c r="N183" s="8" t="s">
        <v>4</v>
      </c>
      <c r="O183" s="8" t="s">
        <v>0</v>
      </c>
      <c r="P183" s="8" t="s">
        <v>3</v>
      </c>
      <c r="Q183" s="8" t="s">
        <v>5</v>
      </c>
      <c r="R183" s="8">
        <v>2</v>
      </c>
      <c r="S183" s="8">
        <v>2</v>
      </c>
      <c r="T183" s="8">
        <v>1</v>
      </c>
      <c r="U183" s="130">
        <v>42984</v>
      </c>
      <c r="V183" s="250">
        <f t="shared" ca="1" si="79"/>
        <v>763</v>
      </c>
      <c r="W183" s="274" t="str">
        <f t="shared" si="93"/>
        <v>BR WU G</v>
      </c>
      <c r="X183" s="274" t="str">
        <f t="shared" si="80"/>
        <v>BR/g</v>
      </c>
      <c r="Y183" s="274" t="str">
        <f t="shared" si="94"/>
        <v>WB/g</v>
      </c>
      <c r="Z183" s="11">
        <f>INDEX('poids profils xyz'!$D$15:$D$19,SEARCH(Z$1,$M183&amp;$N183&amp;$O183&amp;$P183&amp;$Q183))</f>
        <v>48</v>
      </c>
      <c r="AA183" s="11">
        <f>INDEX('poids profils xyz'!$D$15:$D$19,SEARCH(AA$1,$M183&amp;$N183&amp;$O183&amp;$P183&amp;$Q183))</f>
        <v>38</v>
      </c>
      <c r="AB183" s="11">
        <f>INDEX('poids profils xyz'!$D$15:$D$19,SEARCH(AB$1,$M183&amp;$N183&amp;$O183&amp;$P183&amp;$Q183))</f>
        <v>81</v>
      </c>
      <c r="AC183" s="11">
        <f>INDEX('poids profils xyz'!$D$15:$D$19,SEARCH(AC$1,$M183&amp;$N183&amp;$O183&amp;$P183&amp;$Q183))</f>
        <v>70</v>
      </c>
      <c r="AD183" s="252">
        <f>INDEX('poids profils xyz'!$D$15:$D$19,SEARCH(AD$1,$M183&amp;$N183&amp;$O183&amp;$P183&amp;$Q183))</f>
        <v>14</v>
      </c>
      <c r="AE183" s="26">
        <f t="shared" si="95"/>
        <v>43</v>
      </c>
      <c r="AF183" s="26">
        <f t="shared" si="96"/>
        <v>59.5</v>
      </c>
      <c r="AG183" s="26">
        <f t="shared" si="97"/>
        <v>75.5</v>
      </c>
      <c r="AH183" s="26">
        <f t="shared" si="98"/>
        <v>42</v>
      </c>
      <c r="AI183" s="26">
        <f t="shared" si="99"/>
        <v>28.5</v>
      </c>
      <c r="AJ183" s="26">
        <f t="shared" si="100"/>
        <v>51.25</v>
      </c>
      <c r="AK183" s="26">
        <f t="shared" si="101"/>
        <v>67.5</v>
      </c>
      <c r="AL183" s="26">
        <f t="shared" si="102"/>
        <v>58.75</v>
      </c>
      <c r="AM183" s="26">
        <f t="shared" si="103"/>
        <v>35.25</v>
      </c>
      <c r="AN183" s="26">
        <f t="shared" si="104"/>
        <v>39.875</v>
      </c>
    </row>
    <row r="184" spans="1:40" x14ac:dyDescent="0.2">
      <c r="A184" s="1004" t="str">
        <f t="shared" si="105"/>
        <v>BR WG U</v>
      </c>
      <c r="B184" s="4" t="str">
        <f t="shared" si="106"/>
        <v>noir-rouge, blanc-vert, bleu</v>
      </c>
      <c r="C184" s="89" t="str">
        <f t="shared" si="107"/>
        <v>avoir de suite (et être parmi les puissants)</v>
      </c>
      <c r="D184" s="16" t="str">
        <f t="shared" si="108"/>
        <v>obtenir satisfaction -peu importe comment- (et être de ceux qui ont le pouvoir)</v>
      </c>
      <c r="E184" s="128" t="str">
        <f t="shared" si="109"/>
        <v>BR/u</v>
      </c>
      <c r="F184" s="29" t="str">
        <f t="shared" si="110"/>
        <v>obtenir satisfaction -peu importe comment-</v>
      </c>
      <c r="G184" s="122" t="str">
        <f t="shared" si="111"/>
        <v>BR.w</v>
      </c>
      <c r="H184" s="123" t="str">
        <f t="shared" si="112"/>
        <v>imposer ses idées</v>
      </c>
      <c r="I184" s="120" t="str">
        <f t="shared" si="113"/>
        <v>B.rw</v>
      </c>
      <c r="J184" s="4" t="str">
        <f t="shared" si="78"/>
        <v>avoir le pouvoir d'impacter</v>
      </c>
      <c r="K184" s="90" t="str">
        <f t="shared" si="91"/>
        <v>U,G</v>
      </c>
      <c r="L184" s="92" t="str">
        <f t="shared" si="92"/>
        <v>U,G,W</v>
      </c>
      <c r="M184" s="8" t="s">
        <v>2</v>
      </c>
      <c r="N184" s="8" t="s">
        <v>4</v>
      </c>
      <c r="O184" s="8" t="s">
        <v>0</v>
      </c>
      <c r="P184" s="8" t="s">
        <v>5</v>
      </c>
      <c r="Q184" s="8" t="s">
        <v>3</v>
      </c>
      <c r="R184" s="8">
        <v>2</v>
      </c>
      <c r="S184" s="8">
        <v>2</v>
      </c>
      <c r="T184" s="8">
        <v>1</v>
      </c>
      <c r="U184" s="130">
        <v>42984</v>
      </c>
      <c r="V184" s="250">
        <f t="shared" ca="1" si="79"/>
        <v>763</v>
      </c>
      <c r="W184" s="274" t="str">
        <f t="shared" si="93"/>
        <v>BR WG U</v>
      </c>
      <c r="X184" s="274" t="str">
        <f t="shared" si="80"/>
        <v>BR/u</v>
      </c>
      <c r="Y184" s="274" t="str">
        <f t="shared" si="94"/>
        <v>WB/u</v>
      </c>
      <c r="Z184" s="11">
        <f>INDEX('poids profils xyz'!$D$15:$D$19,SEARCH(Z$1,$M184&amp;$N184&amp;$O184&amp;$P184&amp;$Q184))</f>
        <v>48</v>
      </c>
      <c r="AA184" s="11">
        <f>INDEX('poids profils xyz'!$D$15:$D$19,SEARCH(AA$1,$M184&amp;$N184&amp;$O184&amp;$P184&amp;$Q184))</f>
        <v>14</v>
      </c>
      <c r="AB184" s="11">
        <f>INDEX('poids profils xyz'!$D$15:$D$19,SEARCH(AB$1,$M184&amp;$N184&amp;$O184&amp;$P184&amp;$Q184))</f>
        <v>81</v>
      </c>
      <c r="AC184" s="11">
        <f>INDEX('poids profils xyz'!$D$15:$D$19,SEARCH(AC$1,$M184&amp;$N184&amp;$O184&amp;$P184&amp;$Q184))</f>
        <v>70</v>
      </c>
      <c r="AD184" s="252">
        <f>INDEX('poids profils xyz'!$D$15:$D$19,SEARCH(AD$1,$M184&amp;$N184&amp;$O184&amp;$P184&amp;$Q184))</f>
        <v>38</v>
      </c>
      <c r="AE184" s="26">
        <f t="shared" si="95"/>
        <v>31</v>
      </c>
      <c r="AF184" s="26">
        <f t="shared" si="96"/>
        <v>47.5</v>
      </c>
      <c r="AG184" s="26">
        <f t="shared" si="97"/>
        <v>75.5</v>
      </c>
      <c r="AH184" s="26">
        <f t="shared" si="98"/>
        <v>54</v>
      </c>
      <c r="AI184" s="26">
        <f t="shared" si="99"/>
        <v>34.5</v>
      </c>
      <c r="AJ184" s="26">
        <f t="shared" si="100"/>
        <v>39.25</v>
      </c>
      <c r="AK184" s="26">
        <f t="shared" si="101"/>
        <v>61.5</v>
      </c>
      <c r="AL184" s="26">
        <f t="shared" si="102"/>
        <v>64.75</v>
      </c>
      <c r="AM184" s="26">
        <f t="shared" si="103"/>
        <v>44.25</v>
      </c>
      <c r="AN184" s="26">
        <f t="shared" si="104"/>
        <v>36.875</v>
      </c>
    </row>
    <row r="185" spans="1:40" x14ac:dyDescent="0.2">
      <c r="A185" s="1004" t="str">
        <f t="shared" si="105"/>
        <v>BR UW G</v>
      </c>
      <c r="B185" s="4" t="str">
        <f t="shared" si="106"/>
        <v>noir-rouge, bleu-blanc, vert</v>
      </c>
      <c r="C185" s="89" t="str">
        <f t="shared" si="107"/>
        <v>intervenir* (et réussir coûte que coûte -UB-)</v>
      </c>
      <c r="D185" s="16" t="str">
        <f t="shared" si="108"/>
        <v>vivre en imposant ses décisions (et atteindre ses objectifs avec fermeté)</v>
      </c>
      <c r="E185" s="128" t="str">
        <f t="shared" si="109"/>
        <v>BR/g</v>
      </c>
      <c r="F185" s="29" t="str">
        <f t="shared" si="110"/>
        <v>vivre en imposant ses décisions</v>
      </c>
      <c r="G185" s="122" t="str">
        <f t="shared" si="111"/>
        <v>BR.u</v>
      </c>
      <c r="H185" s="123" t="str">
        <f t="shared" si="112"/>
        <v>toucher à tout avec succès</v>
      </c>
      <c r="I185" s="120" t="str">
        <f t="shared" si="113"/>
        <v>B.ur</v>
      </c>
      <c r="J185" s="4" t="str">
        <f t="shared" si="78"/>
        <v>être celui qui domine par nature</v>
      </c>
      <c r="K185" s="90" t="str">
        <f t="shared" si="91"/>
        <v>G,W</v>
      </c>
      <c r="L185" s="92" t="str">
        <f t="shared" si="92"/>
        <v>G,W,U</v>
      </c>
      <c r="M185" s="8" t="s">
        <v>2</v>
      </c>
      <c r="N185" s="8" t="s">
        <v>4</v>
      </c>
      <c r="O185" s="8" t="s">
        <v>3</v>
      </c>
      <c r="P185" s="8" t="s">
        <v>0</v>
      </c>
      <c r="Q185" s="8" t="s">
        <v>5</v>
      </c>
      <c r="R185" s="8">
        <v>2</v>
      </c>
      <c r="S185" s="8">
        <v>2</v>
      </c>
      <c r="T185" s="8">
        <v>1</v>
      </c>
      <c r="U185" s="130">
        <v>42984</v>
      </c>
      <c r="V185" s="250">
        <f t="shared" ca="1" si="79"/>
        <v>763</v>
      </c>
      <c r="W185" s="274" t="str">
        <f t="shared" si="93"/>
        <v>BR UW G</v>
      </c>
      <c r="X185" s="274" t="str">
        <f t="shared" si="80"/>
        <v>BR/g</v>
      </c>
      <c r="Y185" s="274" t="str">
        <f t="shared" si="94"/>
        <v>UB/g</v>
      </c>
      <c r="Z185" s="11">
        <f>INDEX('poids profils xyz'!$D$15:$D$19,SEARCH(Z$1,$M185&amp;$N185&amp;$O185&amp;$P185&amp;$Q185))</f>
        <v>38</v>
      </c>
      <c r="AA185" s="11">
        <f>INDEX('poids profils xyz'!$D$15:$D$19,SEARCH(AA$1,$M185&amp;$N185&amp;$O185&amp;$P185&amp;$Q185))</f>
        <v>48</v>
      </c>
      <c r="AB185" s="11">
        <f>INDEX('poids profils xyz'!$D$15:$D$19,SEARCH(AB$1,$M185&amp;$N185&amp;$O185&amp;$P185&amp;$Q185))</f>
        <v>81</v>
      </c>
      <c r="AC185" s="11">
        <f>INDEX('poids profils xyz'!$D$15:$D$19,SEARCH(AC$1,$M185&amp;$N185&amp;$O185&amp;$P185&amp;$Q185))</f>
        <v>70</v>
      </c>
      <c r="AD185" s="252">
        <f>INDEX('poids profils xyz'!$D$15:$D$19,SEARCH(AD$1,$M185&amp;$N185&amp;$O185&amp;$P185&amp;$Q185))</f>
        <v>14</v>
      </c>
      <c r="AE185" s="26">
        <f t="shared" si="95"/>
        <v>43</v>
      </c>
      <c r="AF185" s="26">
        <f t="shared" si="96"/>
        <v>64.5</v>
      </c>
      <c r="AG185" s="26">
        <f t="shared" si="97"/>
        <v>75.5</v>
      </c>
      <c r="AH185" s="26">
        <f t="shared" si="98"/>
        <v>42</v>
      </c>
      <c r="AI185" s="26">
        <f t="shared" si="99"/>
        <v>28.5</v>
      </c>
      <c r="AJ185" s="26">
        <f t="shared" si="100"/>
        <v>53.75</v>
      </c>
      <c r="AK185" s="26">
        <f t="shared" si="101"/>
        <v>70</v>
      </c>
      <c r="AL185" s="26">
        <f t="shared" si="102"/>
        <v>58.75</v>
      </c>
      <c r="AM185" s="26">
        <f t="shared" si="103"/>
        <v>35.25</v>
      </c>
      <c r="AN185" s="26">
        <f t="shared" si="104"/>
        <v>41.125</v>
      </c>
    </row>
    <row r="186" spans="1:40" x14ac:dyDescent="0.2">
      <c r="A186" s="1004" t="str">
        <f t="shared" si="105"/>
        <v>BR UG W</v>
      </c>
      <c r="B186" s="4" t="str">
        <f t="shared" si="106"/>
        <v>noir-rouge, bleu-vert, blanc</v>
      </c>
      <c r="C186" s="89" t="str">
        <f t="shared" si="107"/>
        <v>être tout-puissant -BR (et suivre ses plans)</v>
      </c>
      <c r="D186" s="16" t="str">
        <f t="shared" si="108"/>
        <v>obtenir satisfaction sans limite (et atteindre ses objectifs selon ses propres règles)</v>
      </c>
      <c r="E186" s="128" t="str">
        <f t="shared" si="109"/>
        <v>BR/w</v>
      </c>
      <c r="F186" s="29" t="str">
        <f t="shared" si="110"/>
        <v>obtenir satisfaction sans limite</v>
      </c>
      <c r="G186" s="122" t="str">
        <f t="shared" si="111"/>
        <v>BR.u</v>
      </c>
      <c r="H186" s="123" t="str">
        <f t="shared" si="112"/>
        <v>toucher à tout avec succès</v>
      </c>
      <c r="I186" s="120" t="str">
        <f t="shared" si="113"/>
        <v>B.ur</v>
      </c>
      <c r="J186" s="4" t="str">
        <f t="shared" si="78"/>
        <v>être celui qui domine par nature</v>
      </c>
      <c r="K186" s="90" t="str">
        <f t="shared" si="91"/>
        <v>W,G</v>
      </c>
      <c r="L186" s="92" t="str">
        <f t="shared" si="92"/>
        <v>W,G,U</v>
      </c>
      <c r="M186" s="8" t="s">
        <v>2</v>
      </c>
      <c r="N186" s="8" t="s">
        <v>4</v>
      </c>
      <c r="O186" s="8" t="s">
        <v>3</v>
      </c>
      <c r="P186" s="8" t="s">
        <v>5</v>
      </c>
      <c r="Q186" s="8" t="s">
        <v>0</v>
      </c>
      <c r="R186" s="8">
        <v>2</v>
      </c>
      <c r="S186" s="8">
        <v>2</v>
      </c>
      <c r="T186" s="8">
        <v>1</v>
      </c>
      <c r="U186" s="130">
        <v>42984</v>
      </c>
      <c r="V186" s="250">
        <f t="shared" ca="1" si="79"/>
        <v>763</v>
      </c>
      <c r="W186" s="274" t="str">
        <f t="shared" si="93"/>
        <v>BR UG W</v>
      </c>
      <c r="X186" s="274" t="str">
        <f t="shared" si="80"/>
        <v>BR/w</v>
      </c>
      <c r="Y186" s="274" t="str">
        <f t="shared" si="94"/>
        <v>UB/w</v>
      </c>
      <c r="Z186" s="11">
        <f>INDEX('poids profils xyz'!$D$15:$D$19,SEARCH(Z$1,$M186&amp;$N186&amp;$O186&amp;$P186&amp;$Q186))</f>
        <v>14</v>
      </c>
      <c r="AA186" s="11">
        <f>INDEX('poids profils xyz'!$D$15:$D$19,SEARCH(AA$1,$M186&amp;$N186&amp;$O186&amp;$P186&amp;$Q186))</f>
        <v>48</v>
      </c>
      <c r="AB186" s="11">
        <f>INDEX('poids profils xyz'!$D$15:$D$19,SEARCH(AB$1,$M186&amp;$N186&amp;$O186&amp;$P186&amp;$Q186))</f>
        <v>81</v>
      </c>
      <c r="AC186" s="11">
        <f>INDEX('poids profils xyz'!$D$15:$D$19,SEARCH(AC$1,$M186&amp;$N186&amp;$O186&amp;$P186&amp;$Q186))</f>
        <v>70</v>
      </c>
      <c r="AD186" s="252">
        <f>INDEX('poids profils xyz'!$D$15:$D$19,SEARCH(AD$1,$M186&amp;$N186&amp;$O186&amp;$P186&amp;$Q186))</f>
        <v>38</v>
      </c>
      <c r="AE186" s="26">
        <f t="shared" si="95"/>
        <v>31</v>
      </c>
      <c r="AF186" s="26">
        <f t="shared" si="96"/>
        <v>64.5</v>
      </c>
      <c r="AG186" s="26">
        <f t="shared" si="97"/>
        <v>75.5</v>
      </c>
      <c r="AH186" s="26">
        <f t="shared" si="98"/>
        <v>54</v>
      </c>
      <c r="AI186" s="26">
        <f t="shared" si="99"/>
        <v>34.5</v>
      </c>
      <c r="AJ186" s="26">
        <f t="shared" si="100"/>
        <v>47.75</v>
      </c>
      <c r="AK186" s="26">
        <f t="shared" si="101"/>
        <v>70</v>
      </c>
      <c r="AL186" s="26">
        <f t="shared" si="102"/>
        <v>64.75</v>
      </c>
      <c r="AM186" s="26">
        <f t="shared" si="103"/>
        <v>44.25</v>
      </c>
      <c r="AN186" s="26">
        <f t="shared" si="104"/>
        <v>41.125</v>
      </c>
    </row>
    <row r="187" spans="1:40" x14ac:dyDescent="0.2">
      <c r="A187" s="1004" t="str">
        <f t="shared" si="105"/>
        <v>BR GW U</v>
      </c>
      <c r="B187" s="4" t="str">
        <f t="shared" ref="B187:B218" si="114">VLOOKUP(M187,_Lib1,2,FALSE) &amp; "-" &amp;VLOOKUP(N187,_Lib1,2,FALSE) &amp; ", " &amp; VLOOKUP(O187,_Lib1,2,FALSE)&amp; "-" &amp; VLOOKUP(P187,_Lib1,2,FALSE) &amp; ", " &amp; VLOOKUP(Q187,_Lib1,2,FALSE)</f>
        <v>noir-rouge, vert-blanc, bleu</v>
      </c>
      <c r="C187" s="89" t="str">
        <f t="shared" ref="C187:C218" si="115">VLOOKUP(X187,LibProfils,4,FALSE)&amp;" (et "&amp;VLOOKUP(Y187,LibProfils,4,FALSE)&amp;")"</f>
        <v>avoir de suite (et s'enrichir)</v>
      </c>
      <c r="D187" s="16" t="str">
        <f t="shared" ref="D187:D218" si="116">VLOOKUP(X187,LibProfils,5,FALSE)&amp;" (et "&amp;VLOOKUP(Y187,LibProfils,5,FALSE)&amp;")"</f>
        <v>obtenir satisfaction -peu importe comment- (et s'entourer du plus de ressources possible)</v>
      </c>
      <c r="E187" s="128" t="str">
        <f t="shared" ref="E187:E218" si="117">usrCode(M187&amp;N187&amp;"/"&amp;Q187)</f>
        <v>BR/u</v>
      </c>
      <c r="F187" s="29" t="str">
        <f t="shared" ref="F187:F218" si="118">VLOOKUP(E187,LibProfils,5,FALSE)</f>
        <v>obtenir satisfaction -peu importe comment-</v>
      </c>
      <c r="G187" s="122" t="str">
        <f t="shared" ref="G187:G218" si="119">usrCode(M187&amp;N187)&amp;"."&amp;LOWER(O187)</f>
        <v>BR.g</v>
      </c>
      <c r="H187" s="123" t="str">
        <f t="shared" ref="H187:H218" si="120">VLOOKUP(G187,LibProfils,5,FALSE)</f>
        <v>propulser le monde dans son sens</v>
      </c>
      <c r="I187" s="120" t="str">
        <f t="shared" ref="I187:I218" si="121">M187&amp;"."&amp;LOWER(usrCode(N187&amp;O187))</f>
        <v>B.rg</v>
      </c>
      <c r="J187" s="4" t="str">
        <f t="shared" ref="J187:J242" si="122">VLOOKUP(I187,LibProfils,5,FALSE)</f>
        <v>être celui qui domine par son énergie</v>
      </c>
      <c r="K187" s="90" t="str">
        <f t="shared" si="91"/>
        <v>U,W</v>
      </c>
      <c r="L187" s="92" t="str">
        <f t="shared" si="92"/>
        <v>U,W,G</v>
      </c>
      <c r="M187" s="8" t="s">
        <v>2</v>
      </c>
      <c r="N187" s="8" t="s">
        <v>4</v>
      </c>
      <c r="O187" s="8" t="s">
        <v>5</v>
      </c>
      <c r="P187" s="8" t="s">
        <v>0</v>
      </c>
      <c r="Q187" s="8" t="s">
        <v>3</v>
      </c>
      <c r="R187" s="8">
        <v>2</v>
      </c>
      <c r="S187" s="8">
        <v>2</v>
      </c>
      <c r="T187" s="8">
        <v>1</v>
      </c>
      <c r="U187" s="130">
        <v>42984</v>
      </c>
      <c r="V187" s="250">
        <f t="shared" ref="V187:V242" ca="1" si="123">TODAY()-U187</f>
        <v>763</v>
      </c>
      <c r="W187" s="274" t="str">
        <f t="shared" si="93"/>
        <v>BR GW U</v>
      </c>
      <c r="X187" s="274" t="str">
        <f t="shared" ref="X187:X241" si="124">E187</f>
        <v>BR/u</v>
      </c>
      <c r="Y187" s="274" t="str">
        <f t="shared" si="94"/>
        <v>BG/u</v>
      </c>
      <c r="Z187" s="11">
        <f>INDEX('poids profils xyz'!$D$15:$D$19,SEARCH(Z$1,$M187&amp;$N187&amp;$O187&amp;$P187&amp;$Q187))</f>
        <v>38</v>
      </c>
      <c r="AA187" s="11">
        <f>INDEX('poids profils xyz'!$D$15:$D$19,SEARCH(AA$1,$M187&amp;$N187&amp;$O187&amp;$P187&amp;$Q187))</f>
        <v>14</v>
      </c>
      <c r="AB187" s="11">
        <f>INDEX('poids profils xyz'!$D$15:$D$19,SEARCH(AB$1,$M187&amp;$N187&amp;$O187&amp;$P187&amp;$Q187))</f>
        <v>81</v>
      </c>
      <c r="AC187" s="11">
        <f>INDEX('poids profils xyz'!$D$15:$D$19,SEARCH(AC$1,$M187&amp;$N187&amp;$O187&amp;$P187&amp;$Q187))</f>
        <v>70</v>
      </c>
      <c r="AD187" s="252">
        <f>INDEX('poids profils xyz'!$D$15:$D$19,SEARCH(AD$1,$M187&amp;$N187&amp;$O187&amp;$P187&amp;$Q187))</f>
        <v>48</v>
      </c>
      <c r="AE187" s="26">
        <f t="shared" si="95"/>
        <v>26</v>
      </c>
      <c r="AF187" s="26">
        <f t="shared" si="96"/>
        <v>47.5</v>
      </c>
      <c r="AG187" s="26">
        <f t="shared" si="97"/>
        <v>75.5</v>
      </c>
      <c r="AH187" s="26">
        <f t="shared" si="98"/>
        <v>59</v>
      </c>
      <c r="AI187" s="26">
        <f t="shared" si="99"/>
        <v>37</v>
      </c>
      <c r="AJ187" s="26">
        <f t="shared" si="100"/>
        <v>36.75</v>
      </c>
      <c r="AK187" s="26">
        <f t="shared" si="101"/>
        <v>61.5</v>
      </c>
      <c r="AL187" s="26">
        <f t="shared" si="102"/>
        <v>67.25</v>
      </c>
      <c r="AM187" s="26">
        <f t="shared" si="103"/>
        <v>48</v>
      </c>
      <c r="AN187" s="26">
        <f t="shared" si="104"/>
        <v>36.875</v>
      </c>
    </row>
    <row r="188" spans="1:40" s="145" customFormat="1" x14ac:dyDescent="0.2">
      <c r="A188" s="1070" t="str">
        <f t="shared" si="105"/>
        <v>BR GU W</v>
      </c>
      <c r="B188" s="12" t="str">
        <f t="shared" si="114"/>
        <v>noir-rouge, vert-bleu, blanc</v>
      </c>
      <c r="C188" s="80" t="str">
        <f t="shared" si="115"/>
        <v>être tout-puissant -BR (et servir ses intérêts)</v>
      </c>
      <c r="D188" s="22" t="str">
        <f t="shared" si="116"/>
        <v>obtenir satisfaction sans limite (et être son unique priorité)</v>
      </c>
      <c r="E188" s="129" t="str">
        <f t="shared" si="117"/>
        <v>BR/w</v>
      </c>
      <c r="F188" s="30" t="str">
        <f t="shared" si="118"/>
        <v>obtenir satisfaction sans limite</v>
      </c>
      <c r="G188" s="124" t="str">
        <f t="shared" si="119"/>
        <v>BR.g</v>
      </c>
      <c r="H188" s="125" t="str">
        <f t="shared" si="120"/>
        <v>propulser le monde dans son sens</v>
      </c>
      <c r="I188" s="121" t="str">
        <f t="shared" si="121"/>
        <v>B.rg</v>
      </c>
      <c r="J188" s="12" t="str">
        <f t="shared" si="122"/>
        <v>être celui qui domine par son énergie</v>
      </c>
      <c r="K188" s="91" t="str">
        <f t="shared" ref="K188:K242" si="125">Q188&amp;","&amp;P188</f>
        <v>W,U</v>
      </c>
      <c r="L188" s="93" t="str">
        <f t="shared" ref="L188:L242" si="126">Q188&amp;","&amp;P188&amp;","&amp;O188</f>
        <v>W,U,G</v>
      </c>
      <c r="M188" s="17" t="s">
        <v>2</v>
      </c>
      <c r="N188" s="17" t="s">
        <v>4</v>
      </c>
      <c r="O188" s="17" t="s">
        <v>5</v>
      </c>
      <c r="P188" s="17" t="s">
        <v>3</v>
      </c>
      <c r="Q188" s="17" t="s">
        <v>0</v>
      </c>
      <c r="R188" s="17">
        <v>2</v>
      </c>
      <c r="S188" s="17">
        <v>2</v>
      </c>
      <c r="T188" s="17">
        <v>1</v>
      </c>
      <c r="U188" s="131">
        <v>42984</v>
      </c>
      <c r="V188" s="251">
        <f t="shared" ca="1" si="123"/>
        <v>763</v>
      </c>
      <c r="W188" s="275" t="str">
        <f t="shared" ref="W188:W242" si="127">M188&amp;N188&amp;" "&amp;O188&amp;P188&amp;" "&amp;Q188</f>
        <v>BR GU W</v>
      </c>
      <c r="X188" s="275" t="str">
        <f t="shared" si="124"/>
        <v>BR/w</v>
      </c>
      <c r="Y188" s="275" t="str">
        <f t="shared" ref="Y188:Y242" si="128">usrCode(M188&amp;O188&amp;"/"&amp;Q188)</f>
        <v>BG/w</v>
      </c>
      <c r="Z188" s="253">
        <f>INDEX('poids profils xyz'!$D$15:$D$19,SEARCH(Z$1,$M188&amp;$N188&amp;$O188&amp;$P188&amp;$Q188))</f>
        <v>14</v>
      </c>
      <c r="AA188" s="253">
        <f>INDEX('poids profils xyz'!$D$15:$D$19,SEARCH(AA$1,$M188&amp;$N188&amp;$O188&amp;$P188&amp;$Q188))</f>
        <v>38</v>
      </c>
      <c r="AB188" s="253">
        <f>INDEX('poids profils xyz'!$D$15:$D$19,SEARCH(AB$1,$M188&amp;$N188&amp;$O188&amp;$P188&amp;$Q188))</f>
        <v>81</v>
      </c>
      <c r="AC188" s="253">
        <f>INDEX('poids profils xyz'!$D$15:$D$19,SEARCH(AC$1,$M188&amp;$N188&amp;$O188&amp;$P188&amp;$Q188))</f>
        <v>70</v>
      </c>
      <c r="AD188" s="254">
        <f>INDEX('poids profils xyz'!$D$15:$D$19,SEARCH(AD$1,$M188&amp;$N188&amp;$O188&amp;$P188&amp;$Q188))</f>
        <v>48</v>
      </c>
      <c r="AE188" s="263">
        <f t="shared" ref="AE188:AE242" si="129">AVERAGE(Z188,AA188)</f>
        <v>26</v>
      </c>
      <c r="AF188" s="263">
        <f t="shared" ref="AF188:AF242" si="130">AVERAGE(AA188,AB188)</f>
        <v>59.5</v>
      </c>
      <c r="AG188" s="263">
        <f t="shared" ref="AG188:AG242" si="131">AVERAGE(AB188,AC188)</f>
        <v>75.5</v>
      </c>
      <c r="AH188" s="263">
        <f t="shared" ref="AH188:AH242" si="132">AVERAGE(AC188,AD188)</f>
        <v>59</v>
      </c>
      <c r="AI188" s="263">
        <f t="shared" ref="AI188:AI242" si="133">AVERAGE(AD188,AE188)</f>
        <v>37</v>
      </c>
      <c r="AJ188" s="263">
        <f t="shared" ref="AJ188:AJ242" si="134">AVERAGE(AE188,AF188)</f>
        <v>42.75</v>
      </c>
      <c r="AK188" s="263">
        <f t="shared" ref="AK188:AK242" si="135">AVERAGE(AF188,AG188)</f>
        <v>67.5</v>
      </c>
      <c r="AL188" s="263">
        <f t="shared" ref="AL188:AL242" si="136">AVERAGE(AG188,AH188)</f>
        <v>67.25</v>
      </c>
      <c r="AM188" s="263">
        <f t="shared" ref="AM188:AM242" si="137">AVERAGE(AH188,AI188)</f>
        <v>48</v>
      </c>
      <c r="AN188" s="263">
        <f t="shared" ref="AN188:AN242" si="138">AVERAGE(AI188,AJ188)</f>
        <v>39.875</v>
      </c>
    </row>
    <row r="189" spans="1:40" x14ac:dyDescent="0.2">
      <c r="A189" s="1009" t="str">
        <f t="shared" si="105"/>
        <v>BG WU R</v>
      </c>
      <c r="B189" s="4" t="str">
        <f t="shared" si="114"/>
        <v>noir-vert, blanc-bleu, rouge</v>
      </c>
      <c r="C189" s="89" t="str">
        <f t="shared" si="115"/>
        <v>construire une vie parfaite (et gouverner le monde)</v>
      </c>
      <c r="D189" s="16" t="str">
        <f t="shared" si="116"/>
        <v>organiser une vie de satisfaction (et être parmi les rares qui prennent les décisions)</v>
      </c>
      <c r="E189" s="128" t="str">
        <f t="shared" si="117"/>
        <v>BG/r</v>
      </c>
      <c r="F189" s="29" t="str">
        <f t="shared" si="118"/>
        <v>organiser une vie de satisfaction</v>
      </c>
      <c r="G189" s="122" t="str">
        <f t="shared" si="119"/>
        <v>BG.w</v>
      </c>
      <c r="H189" s="123" t="str">
        <f t="shared" si="120"/>
        <v>être au centre de son réseau</v>
      </c>
      <c r="I189" s="120" t="str">
        <f t="shared" si="121"/>
        <v>B.gw</v>
      </c>
      <c r="J189" s="4" t="str">
        <f t="shared" si="122"/>
        <v>être le dirigeant des autres</v>
      </c>
      <c r="K189" s="90" t="str">
        <f t="shared" si="125"/>
        <v>R,U</v>
      </c>
      <c r="L189" s="92" t="str">
        <f t="shared" si="126"/>
        <v>R,U,W</v>
      </c>
      <c r="M189" s="8" t="s">
        <v>2</v>
      </c>
      <c r="N189" s="8" t="s">
        <v>5</v>
      </c>
      <c r="O189" s="8" t="s">
        <v>0</v>
      </c>
      <c r="P189" s="8" t="s">
        <v>3</v>
      </c>
      <c r="Q189" s="8" t="s">
        <v>4</v>
      </c>
      <c r="R189" s="8">
        <v>2</v>
      </c>
      <c r="S189" s="8">
        <v>2</v>
      </c>
      <c r="T189" s="8">
        <v>1</v>
      </c>
      <c r="U189" s="130">
        <v>42984</v>
      </c>
      <c r="V189" s="250">
        <f t="shared" ca="1" si="123"/>
        <v>763</v>
      </c>
      <c r="W189" s="274" t="str">
        <f t="shared" si="127"/>
        <v>BG WU R</v>
      </c>
      <c r="X189" s="274" t="str">
        <f t="shared" si="124"/>
        <v>BG/r</v>
      </c>
      <c r="Y189" s="274" t="str">
        <f t="shared" si="128"/>
        <v>WB/r</v>
      </c>
      <c r="Z189" s="11">
        <f>INDEX('poids profils xyz'!$D$15:$D$19,SEARCH(Z$1,$M189&amp;$N189&amp;$O189&amp;$P189&amp;$Q189))</f>
        <v>48</v>
      </c>
      <c r="AA189" s="11">
        <f>INDEX('poids profils xyz'!$D$15:$D$19,SEARCH(AA$1,$M189&amp;$N189&amp;$O189&amp;$P189&amp;$Q189))</f>
        <v>38</v>
      </c>
      <c r="AB189" s="11">
        <f>INDEX('poids profils xyz'!$D$15:$D$19,SEARCH(AB$1,$M189&amp;$N189&amp;$O189&amp;$P189&amp;$Q189))</f>
        <v>81</v>
      </c>
      <c r="AC189" s="11">
        <f>INDEX('poids profils xyz'!$D$15:$D$19,SEARCH(AC$1,$M189&amp;$N189&amp;$O189&amp;$P189&amp;$Q189))</f>
        <v>14</v>
      </c>
      <c r="AD189" s="252">
        <f>INDEX('poids profils xyz'!$D$15:$D$19,SEARCH(AD$1,$M189&amp;$N189&amp;$O189&amp;$P189&amp;$Q189))</f>
        <v>70</v>
      </c>
      <c r="AE189" s="26">
        <f t="shared" si="129"/>
        <v>43</v>
      </c>
      <c r="AF189" s="26">
        <f t="shared" si="130"/>
        <v>59.5</v>
      </c>
      <c r="AG189" s="26">
        <f t="shared" si="131"/>
        <v>47.5</v>
      </c>
      <c r="AH189" s="26">
        <f t="shared" si="132"/>
        <v>42</v>
      </c>
      <c r="AI189" s="26">
        <f t="shared" si="133"/>
        <v>56.5</v>
      </c>
      <c r="AJ189" s="26">
        <f t="shared" si="134"/>
        <v>51.25</v>
      </c>
      <c r="AK189" s="26">
        <f t="shared" si="135"/>
        <v>53.5</v>
      </c>
      <c r="AL189" s="26">
        <f t="shared" si="136"/>
        <v>44.75</v>
      </c>
      <c r="AM189" s="26">
        <f t="shared" si="137"/>
        <v>49.25</v>
      </c>
      <c r="AN189" s="26">
        <f t="shared" si="138"/>
        <v>53.875</v>
      </c>
    </row>
    <row r="190" spans="1:40" x14ac:dyDescent="0.2">
      <c r="A190" s="1009" t="str">
        <f t="shared" si="105"/>
        <v>BG WR U</v>
      </c>
      <c r="B190" s="4" t="str">
        <f t="shared" si="114"/>
        <v>noir-vert, blanc-rouge, bleu</v>
      </c>
      <c r="C190" s="89" t="str">
        <f t="shared" si="115"/>
        <v>s'enrichir (et être parmi les puissants)</v>
      </c>
      <c r="D190" s="16" t="str">
        <f t="shared" si="116"/>
        <v>s'entourer du plus de ressources possible (et être de ceux qui ont le pouvoir)</v>
      </c>
      <c r="E190" s="128" t="str">
        <f t="shared" si="117"/>
        <v>BG/u</v>
      </c>
      <c r="F190" s="29" t="str">
        <f t="shared" si="118"/>
        <v>s'entourer du plus de ressources possible</v>
      </c>
      <c r="G190" s="122" t="str">
        <f t="shared" si="119"/>
        <v>BG.w</v>
      </c>
      <c r="H190" s="123" t="str">
        <f t="shared" si="120"/>
        <v>être au centre de son réseau</v>
      </c>
      <c r="I190" s="120" t="str">
        <f t="shared" si="121"/>
        <v>B.gw</v>
      </c>
      <c r="J190" s="4" t="str">
        <f t="shared" si="122"/>
        <v>être le dirigeant des autres</v>
      </c>
      <c r="K190" s="90" t="str">
        <f t="shared" si="125"/>
        <v>U,R</v>
      </c>
      <c r="L190" s="92" t="str">
        <f t="shared" si="126"/>
        <v>U,R,W</v>
      </c>
      <c r="M190" s="8" t="s">
        <v>2</v>
      </c>
      <c r="N190" s="8" t="s">
        <v>5</v>
      </c>
      <c r="O190" s="8" t="s">
        <v>0</v>
      </c>
      <c r="P190" s="8" t="s">
        <v>4</v>
      </c>
      <c r="Q190" s="8" t="s">
        <v>3</v>
      </c>
      <c r="R190" s="8">
        <v>2</v>
      </c>
      <c r="S190" s="8">
        <v>2</v>
      </c>
      <c r="T190" s="8">
        <v>1</v>
      </c>
      <c r="U190" s="130">
        <v>42984</v>
      </c>
      <c r="V190" s="250">
        <f t="shared" ca="1" si="123"/>
        <v>763</v>
      </c>
      <c r="W190" s="274" t="str">
        <f t="shared" si="127"/>
        <v>BG WR U</v>
      </c>
      <c r="X190" s="274" t="str">
        <f t="shared" si="124"/>
        <v>BG/u</v>
      </c>
      <c r="Y190" s="274" t="str">
        <f t="shared" si="128"/>
        <v>WB/u</v>
      </c>
      <c r="Z190" s="11">
        <f>INDEX('poids profils xyz'!$D$15:$D$19,SEARCH(Z$1,$M190&amp;$N190&amp;$O190&amp;$P190&amp;$Q190))</f>
        <v>48</v>
      </c>
      <c r="AA190" s="11">
        <f>INDEX('poids profils xyz'!$D$15:$D$19,SEARCH(AA$1,$M190&amp;$N190&amp;$O190&amp;$P190&amp;$Q190))</f>
        <v>14</v>
      </c>
      <c r="AB190" s="11">
        <f>INDEX('poids profils xyz'!$D$15:$D$19,SEARCH(AB$1,$M190&amp;$N190&amp;$O190&amp;$P190&amp;$Q190))</f>
        <v>81</v>
      </c>
      <c r="AC190" s="11">
        <f>INDEX('poids profils xyz'!$D$15:$D$19,SEARCH(AC$1,$M190&amp;$N190&amp;$O190&amp;$P190&amp;$Q190))</f>
        <v>38</v>
      </c>
      <c r="AD190" s="252">
        <f>INDEX('poids profils xyz'!$D$15:$D$19,SEARCH(AD$1,$M190&amp;$N190&amp;$O190&amp;$P190&amp;$Q190))</f>
        <v>70</v>
      </c>
      <c r="AE190" s="26">
        <f t="shared" si="129"/>
        <v>31</v>
      </c>
      <c r="AF190" s="26">
        <f t="shared" si="130"/>
        <v>47.5</v>
      </c>
      <c r="AG190" s="26">
        <f t="shared" si="131"/>
        <v>59.5</v>
      </c>
      <c r="AH190" s="26">
        <f t="shared" si="132"/>
        <v>54</v>
      </c>
      <c r="AI190" s="26">
        <f t="shared" si="133"/>
        <v>50.5</v>
      </c>
      <c r="AJ190" s="26">
        <f t="shared" si="134"/>
        <v>39.25</v>
      </c>
      <c r="AK190" s="26">
        <f t="shared" si="135"/>
        <v>53.5</v>
      </c>
      <c r="AL190" s="26">
        <f t="shared" si="136"/>
        <v>56.75</v>
      </c>
      <c r="AM190" s="26">
        <f t="shared" si="137"/>
        <v>52.25</v>
      </c>
      <c r="AN190" s="26">
        <f t="shared" si="138"/>
        <v>44.875</v>
      </c>
    </row>
    <row r="191" spans="1:40" x14ac:dyDescent="0.2">
      <c r="A191" s="1009" t="str">
        <f t="shared" si="105"/>
        <v>BG UW R</v>
      </c>
      <c r="B191" s="4" t="str">
        <f t="shared" si="114"/>
        <v>noir-vert, bleu-blanc, rouge</v>
      </c>
      <c r="C191" s="89" t="str">
        <f t="shared" si="115"/>
        <v>construire une vie parfaite (et réaliser ses ambitions)</v>
      </c>
      <c r="D191" s="16" t="str">
        <f t="shared" si="116"/>
        <v>organiser une vie de satisfaction (et atteindre ses objectifs avec discipline)</v>
      </c>
      <c r="E191" s="128" t="str">
        <f t="shared" si="117"/>
        <v>BG/r</v>
      </c>
      <c r="F191" s="29" t="str">
        <f t="shared" si="118"/>
        <v>organiser une vie de satisfaction</v>
      </c>
      <c r="G191" s="122" t="str">
        <f t="shared" si="119"/>
        <v>BG.u</v>
      </c>
      <c r="H191" s="123" t="str">
        <f t="shared" si="120"/>
        <v xml:space="preserve">être acteur de sa satisfaction </v>
      </c>
      <c r="I191" s="120" t="str">
        <f t="shared" si="121"/>
        <v>B.gu</v>
      </c>
      <c r="J191" s="4" t="str">
        <f t="shared" si="122"/>
        <v>être celui qui domine par ses capacités</v>
      </c>
      <c r="K191" s="90" t="str">
        <f t="shared" si="125"/>
        <v>R,W</v>
      </c>
      <c r="L191" s="92" t="str">
        <f t="shared" si="126"/>
        <v>R,W,U</v>
      </c>
      <c r="M191" s="8" t="s">
        <v>2</v>
      </c>
      <c r="N191" s="8" t="s">
        <v>5</v>
      </c>
      <c r="O191" s="8" t="s">
        <v>3</v>
      </c>
      <c r="P191" s="8" t="s">
        <v>0</v>
      </c>
      <c r="Q191" s="8" t="s">
        <v>4</v>
      </c>
      <c r="R191" s="8">
        <v>2</v>
      </c>
      <c r="S191" s="8">
        <v>2</v>
      </c>
      <c r="T191" s="8">
        <v>1</v>
      </c>
      <c r="U191" s="130">
        <v>42984</v>
      </c>
      <c r="V191" s="250">
        <f t="shared" ca="1" si="123"/>
        <v>763</v>
      </c>
      <c r="W191" s="274" t="str">
        <f t="shared" si="127"/>
        <v>BG UW R</v>
      </c>
      <c r="X191" s="274" t="str">
        <f t="shared" si="124"/>
        <v>BG/r</v>
      </c>
      <c r="Y191" s="274" t="str">
        <f t="shared" si="128"/>
        <v>UB/r</v>
      </c>
      <c r="Z191" s="11">
        <f>INDEX('poids profils xyz'!$D$15:$D$19,SEARCH(Z$1,$M191&amp;$N191&amp;$O191&amp;$P191&amp;$Q191))</f>
        <v>38</v>
      </c>
      <c r="AA191" s="11">
        <f>INDEX('poids profils xyz'!$D$15:$D$19,SEARCH(AA$1,$M191&amp;$N191&amp;$O191&amp;$P191&amp;$Q191))</f>
        <v>48</v>
      </c>
      <c r="AB191" s="11">
        <f>INDEX('poids profils xyz'!$D$15:$D$19,SEARCH(AB$1,$M191&amp;$N191&amp;$O191&amp;$P191&amp;$Q191))</f>
        <v>81</v>
      </c>
      <c r="AC191" s="11">
        <f>INDEX('poids profils xyz'!$D$15:$D$19,SEARCH(AC$1,$M191&amp;$N191&amp;$O191&amp;$P191&amp;$Q191))</f>
        <v>14</v>
      </c>
      <c r="AD191" s="252">
        <f>INDEX('poids profils xyz'!$D$15:$D$19,SEARCH(AD$1,$M191&amp;$N191&amp;$O191&amp;$P191&amp;$Q191))</f>
        <v>70</v>
      </c>
      <c r="AE191" s="26">
        <f t="shared" si="129"/>
        <v>43</v>
      </c>
      <c r="AF191" s="26">
        <f t="shared" si="130"/>
        <v>64.5</v>
      </c>
      <c r="AG191" s="26">
        <f t="shared" si="131"/>
        <v>47.5</v>
      </c>
      <c r="AH191" s="26">
        <f t="shared" si="132"/>
        <v>42</v>
      </c>
      <c r="AI191" s="26">
        <f t="shared" si="133"/>
        <v>56.5</v>
      </c>
      <c r="AJ191" s="26">
        <f t="shared" si="134"/>
        <v>53.75</v>
      </c>
      <c r="AK191" s="26">
        <f t="shared" si="135"/>
        <v>56</v>
      </c>
      <c r="AL191" s="26">
        <f t="shared" si="136"/>
        <v>44.75</v>
      </c>
      <c r="AM191" s="26">
        <f t="shared" si="137"/>
        <v>49.25</v>
      </c>
      <c r="AN191" s="26">
        <f t="shared" si="138"/>
        <v>55.125</v>
      </c>
    </row>
    <row r="192" spans="1:40" x14ac:dyDescent="0.2">
      <c r="A192" s="1009" t="str">
        <f t="shared" si="105"/>
        <v>BG UR W</v>
      </c>
      <c r="B192" s="4" t="str">
        <f t="shared" si="114"/>
        <v>noir-vert, bleu-rouge, blanc</v>
      </c>
      <c r="C192" s="89" t="str">
        <f t="shared" si="115"/>
        <v>servir ses intérêts (et suivre ses plans)</v>
      </c>
      <c r="D192" s="16" t="str">
        <f t="shared" si="116"/>
        <v>être son unique priorité (et atteindre ses objectifs selon ses propres règles)</v>
      </c>
      <c r="E192" s="128" t="str">
        <f t="shared" si="117"/>
        <v>BG/w</v>
      </c>
      <c r="F192" s="29" t="str">
        <f t="shared" si="118"/>
        <v>être son unique priorité</v>
      </c>
      <c r="G192" s="122" t="str">
        <f t="shared" si="119"/>
        <v>BG.u</v>
      </c>
      <c r="H192" s="123" t="str">
        <f t="shared" si="120"/>
        <v xml:space="preserve">être acteur de sa satisfaction </v>
      </c>
      <c r="I192" s="120" t="str">
        <f t="shared" si="121"/>
        <v>B.gu</v>
      </c>
      <c r="J192" s="4" t="str">
        <f t="shared" si="122"/>
        <v>être celui qui domine par ses capacités</v>
      </c>
      <c r="K192" s="90" t="str">
        <f t="shared" si="125"/>
        <v>W,R</v>
      </c>
      <c r="L192" s="92" t="str">
        <f t="shared" si="126"/>
        <v>W,R,U</v>
      </c>
      <c r="M192" s="8" t="s">
        <v>2</v>
      </c>
      <c r="N192" s="8" t="s">
        <v>5</v>
      </c>
      <c r="O192" s="8" t="s">
        <v>3</v>
      </c>
      <c r="P192" s="8" t="s">
        <v>4</v>
      </c>
      <c r="Q192" s="8" t="s">
        <v>0</v>
      </c>
      <c r="R192" s="8">
        <v>2</v>
      </c>
      <c r="S192" s="8">
        <v>2</v>
      </c>
      <c r="T192" s="8">
        <v>1</v>
      </c>
      <c r="U192" s="130">
        <v>42984</v>
      </c>
      <c r="V192" s="250">
        <f t="shared" ca="1" si="123"/>
        <v>763</v>
      </c>
      <c r="W192" s="274" t="str">
        <f t="shared" si="127"/>
        <v>BG UR W</v>
      </c>
      <c r="X192" s="274" t="str">
        <f t="shared" si="124"/>
        <v>BG/w</v>
      </c>
      <c r="Y192" s="274" t="str">
        <f t="shared" si="128"/>
        <v>UB/w</v>
      </c>
      <c r="Z192" s="11">
        <f>INDEX('poids profils xyz'!$D$15:$D$19,SEARCH(Z$1,$M192&amp;$N192&amp;$O192&amp;$P192&amp;$Q192))</f>
        <v>14</v>
      </c>
      <c r="AA192" s="11">
        <f>INDEX('poids profils xyz'!$D$15:$D$19,SEARCH(AA$1,$M192&amp;$N192&amp;$O192&amp;$P192&amp;$Q192))</f>
        <v>48</v>
      </c>
      <c r="AB192" s="11">
        <f>INDEX('poids profils xyz'!$D$15:$D$19,SEARCH(AB$1,$M192&amp;$N192&amp;$O192&amp;$P192&amp;$Q192))</f>
        <v>81</v>
      </c>
      <c r="AC192" s="11">
        <f>INDEX('poids profils xyz'!$D$15:$D$19,SEARCH(AC$1,$M192&amp;$N192&amp;$O192&amp;$P192&amp;$Q192))</f>
        <v>38</v>
      </c>
      <c r="AD192" s="252">
        <f>INDEX('poids profils xyz'!$D$15:$D$19,SEARCH(AD$1,$M192&amp;$N192&amp;$O192&amp;$P192&amp;$Q192))</f>
        <v>70</v>
      </c>
      <c r="AE192" s="26">
        <f t="shared" si="129"/>
        <v>31</v>
      </c>
      <c r="AF192" s="26">
        <f t="shared" si="130"/>
        <v>64.5</v>
      </c>
      <c r="AG192" s="26">
        <f t="shared" si="131"/>
        <v>59.5</v>
      </c>
      <c r="AH192" s="26">
        <f t="shared" si="132"/>
        <v>54</v>
      </c>
      <c r="AI192" s="26">
        <f t="shared" si="133"/>
        <v>50.5</v>
      </c>
      <c r="AJ192" s="26">
        <f t="shared" si="134"/>
        <v>47.75</v>
      </c>
      <c r="AK192" s="26">
        <f t="shared" si="135"/>
        <v>62</v>
      </c>
      <c r="AL192" s="26">
        <f t="shared" si="136"/>
        <v>56.75</v>
      </c>
      <c r="AM192" s="26">
        <f t="shared" si="137"/>
        <v>52.25</v>
      </c>
      <c r="AN192" s="26">
        <f t="shared" si="138"/>
        <v>49.125</v>
      </c>
    </row>
    <row r="193" spans="1:40" x14ac:dyDescent="0.2">
      <c r="A193" s="1009" t="str">
        <f t="shared" si="105"/>
        <v>BG RW U</v>
      </c>
      <c r="B193" s="4" t="str">
        <f t="shared" si="114"/>
        <v>noir-vert, rouge-blanc, bleu</v>
      </c>
      <c r="C193" s="89" t="str">
        <f t="shared" si="115"/>
        <v>s'enrichir (et avoir de suite)</v>
      </c>
      <c r="D193" s="16" t="str">
        <f t="shared" si="116"/>
        <v>s'entourer du plus de ressources possible (et obtenir satisfaction -peu importe comment-)</v>
      </c>
      <c r="E193" s="128" t="str">
        <f t="shared" si="117"/>
        <v>BG/u</v>
      </c>
      <c r="F193" s="29" t="str">
        <f t="shared" si="118"/>
        <v>s'entourer du plus de ressources possible</v>
      </c>
      <c r="G193" s="122" t="str">
        <f t="shared" si="119"/>
        <v>BG.r</v>
      </c>
      <c r="H193" s="123" t="str">
        <f t="shared" si="120"/>
        <v>être satisfait de ses possessions</v>
      </c>
      <c r="I193" s="120" t="str">
        <f t="shared" si="121"/>
        <v>B.rg</v>
      </c>
      <c r="J193" s="4" t="str">
        <f t="shared" si="122"/>
        <v>être celui qui domine par son énergie</v>
      </c>
      <c r="K193" s="90" t="str">
        <f t="shared" si="125"/>
        <v>U,W</v>
      </c>
      <c r="L193" s="92" t="str">
        <f t="shared" si="126"/>
        <v>U,W,R</v>
      </c>
      <c r="M193" s="8" t="s">
        <v>2</v>
      </c>
      <c r="N193" s="8" t="s">
        <v>5</v>
      </c>
      <c r="O193" s="8" t="s">
        <v>4</v>
      </c>
      <c r="P193" s="8" t="s">
        <v>0</v>
      </c>
      <c r="Q193" s="8" t="s">
        <v>3</v>
      </c>
      <c r="R193" s="8">
        <v>2</v>
      </c>
      <c r="S193" s="8">
        <v>2</v>
      </c>
      <c r="T193" s="8">
        <v>1</v>
      </c>
      <c r="U193" s="130">
        <v>42984</v>
      </c>
      <c r="V193" s="250">
        <f t="shared" ca="1" si="123"/>
        <v>763</v>
      </c>
      <c r="W193" s="274" t="str">
        <f t="shared" si="127"/>
        <v>BG RW U</v>
      </c>
      <c r="X193" s="274" t="str">
        <f t="shared" si="124"/>
        <v>BG/u</v>
      </c>
      <c r="Y193" s="274" t="str">
        <f t="shared" si="128"/>
        <v>BR/u</v>
      </c>
      <c r="Z193" s="11">
        <f>INDEX('poids profils xyz'!$D$15:$D$19,SEARCH(Z$1,$M193&amp;$N193&amp;$O193&amp;$P193&amp;$Q193))</f>
        <v>38</v>
      </c>
      <c r="AA193" s="11">
        <f>INDEX('poids profils xyz'!$D$15:$D$19,SEARCH(AA$1,$M193&amp;$N193&amp;$O193&amp;$P193&amp;$Q193))</f>
        <v>14</v>
      </c>
      <c r="AB193" s="11">
        <f>INDEX('poids profils xyz'!$D$15:$D$19,SEARCH(AB$1,$M193&amp;$N193&amp;$O193&amp;$P193&amp;$Q193))</f>
        <v>81</v>
      </c>
      <c r="AC193" s="11">
        <f>INDEX('poids profils xyz'!$D$15:$D$19,SEARCH(AC$1,$M193&amp;$N193&amp;$O193&amp;$P193&amp;$Q193))</f>
        <v>48</v>
      </c>
      <c r="AD193" s="252">
        <f>INDEX('poids profils xyz'!$D$15:$D$19,SEARCH(AD$1,$M193&amp;$N193&amp;$O193&amp;$P193&amp;$Q193))</f>
        <v>70</v>
      </c>
      <c r="AE193" s="26">
        <f t="shared" si="129"/>
        <v>26</v>
      </c>
      <c r="AF193" s="26">
        <f t="shared" si="130"/>
        <v>47.5</v>
      </c>
      <c r="AG193" s="26">
        <f t="shared" si="131"/>
        <v>64.5</v>
      </c>
      <c r="AH193" s="26">
        <f t="shared" si="132"/>
        <v>59</v>
      </c>
      <c r="AI193" s="26">
        <f t="shared" si="133"/>
        <v>48</v>
      </c>
      <c r="AJ193" s="26">
        <f t="shared" si="134"/>
        <v>36.75</v>
      </c>
      <c r="AK193" s="26">
        <f t="shared" si="135"/>
        <v>56</v>
      </c>
      <c r="AL193" s="26">
        <f t="shared" si="136"/>
        <v>61.75</v>
      </c>
      <c r="AM193" s="26">
        <f t="shared" si="137"/>
        <v>53.5</v>
      </c>
      <c r="AN193" s="26">
        <f t="shared" si="138"/>
        <v>42.375</v>
      </c>
    </row>
    <row r="194" spans="1:40" s="145" customFormat="1" x14ac:dyDescent="0.2">
      <c r="A194" s="1071" t="str">
        <f t="shared" si="105"/>
        <v>BG RU W</v>
      </c>
      <c r="B194" s="12" t="str">
        <f t="shared" si="114"/>
        <v>noir-vert, rouge-bleu, blanc</v>
      </c>
      <c r="C194" s="80" t="str">
        <f t="shared" si="115"/>
        <v>servir ses intérêts (et être tout-puissant -BR)</v>
      </c>
      <c r="D194" s="22" t="str">
        <f t="shared" si="116"/>
        <v>être son unique priorité (et obtenir satisfaction sans limite)</v>
      </c>
      <c r="E194" s="129" t="str">
        <f t="shared" si="117"/>
        <v>BG/w</v>
      </c>
      <c r="F194" s="30" t="str">
        <f t="shared" si="118"/>
        <v>être son unique priorité</v>
      </c>
      <c r="G194" s="124" t="str">
        <f t="shared" si="119"/>
        <v>BG.r</v>
      </c>
      <c r="H194" s="125" t="str">
        <f t="shared" si="120"/>
        <v>être satisfait de ses possessions</v>
      </c>
      <c r="I194" s="121" t="str">
        <f t="shared" si="121"/>
        <v>B.rg</v>
      </c>
      <c r="J194" s="12" t="str">
        <f t="shared" si="122"/>
        <v>être celui qui domine par son énergie</v>
      </c>
      <c r="K194" s="91" t="str">
        <f t="shared" si="125"/>
        <v>W,U</v>
      </c>
      <c r="L194" s="93" t="str">
        <f t="shared" si="126"/>
        <v>W,U,R</v>
      </c>
      <c r="M194" s="17" t="s">
        <v>2</v>
      </c>
      <c r="N194" s="17" t="s">
        <v>5</v>
      </c>
      <c r="O194" s="17" t="s">
        <v>4</v>
      </c>
      <c r="P194" s="17" t="s">
        <v>3</v>
      </c>
      <c r="Q194" s="17" t="s">
        <v>0</v>
      </c>
      <c r="R194" s="17">
        <v>2</v>
      </c>
      <c r="S194" s="17">
        <v>2</v>
      </c>
      <c r="T194" s="17">
        <v>1</v>
      </c>
      <c r="U194" s="131">
        <v>42984</v>
      </c>
      <c r="V194" s="251">
        <f t="shared" ca="1" si="123"/>
        <v>763</v>
      </c>
      <c r="W194" s="275" t="str">
        <f t="shared" si="127"/>
        <v>BG RU W</v>
      </c>
      <c r="X194" s="275" t="str">
        <f t="shared" si="124"/>
        <v>BG/w</v>
      </c>
      <c r="Y194" s="275" t="str">
        <f t="shared" si="128"/>
        <v>BR/w</v>
      </c>
      <c r="Z194" s="253">
        <f>INDEX('poids profils xyz'!$D$15:$D$19,SEARCH(Z$1,$M194&amp;$N194&amp;$O194&amp;$P194&amp;$Q194))</f>
        <v>14</v>
      </c>
      <c r="AA194" s="253">
        <f>INDEX('poids profils xyz'!$D$15:$D$19,SEARCH(AA$1,$M194&amp;$N194&amp;$O194&amp;$P194&amp;$Q194))</f>
        <v>38</v>
      </c>
      <c r="AB194" s="253">
        <f>INDEX('poids profils xyz'!$D$15:$D$19,SEARCH(AB$1,$M194&amp;$N194&amp;$O194&amp;$P194&amp;$Q194))</f>
        <v>81</v>
      </c>
      <c r="AC194" s="253">
        <f>INDEX('poids profils xyz'!$D$15:$D$19,SEARCH(AC$1,$M194&amp;$N194&amp;$O194&amp;$P194&amp;$Q194))</f>
        <v>48</v>
      </c>
      <c r="AD194" s="254">
        <f>INDEX('poids profils xyz'!$D$15:$D$19,SEARCH(AD$1,$M194&amp;$N194&amp;$O194&amp;$P194&amp;$Q194))</f>
        <v>70</v>
      </c>
      <c r="AE194" s="263">
        <f t="shared" si="129"/>
        <v>26</v>
      </c>
      <c r="AF194" s="263">
        <f t="shared" si="130"/>
        <v>59.5</v>
      </c>
      <c r="AG194" s="263">
        <f t="shared" si="131"/>
        <v>64.5</v>
      </c>
      <c r="AH194" s="263">
        <f t="shared" si="132"/>
        <v>59</v>
      </c>
      <c r="AI194" s="263">
        <f t="shared" si="133"/>
        <v>48</v>
      </c>
      <c r="AJ194" s="263">
        <f t="shared" si="134"/>
        <v>42.75</v>
      </c>
      <c r="AK194" s="263">
        <f t="shared" si="135"/>
        <v>62</v>
      </c>
      <c r="AL194" s="263">
        <f t="shared" si="136"/>
        <v>61.75</v>
      </c>
      <c r="AM194" s="263">
        <f t="shared" si="137"/>
        <v>53.5</v>
      </c>
      <c r="AN194" s="263">
        <f t="shared" si="138"/>
        <v>45.375</v>
      </c>
    </row>
    <row r="195" spans="1:40" x14ac:dyDescent="0.2">
      <c r="A195" s="1010" t="str">
        <f t="shared" ref="A195:A242" si="139">W195</f>
        <v>RW UB G</v>
      </c>
      <c r="B195" s="4" t="str">
        <f t="shared" si="114"/>
        <v>rouge-blanc, bleu-noir, vert</v>
      </c>
      <c r="C195" s="89" t="str">
        <f t="shared" si="115"/>
        <v>faire progresser le monde (et œuvrer pour le progrès)</v>
      </c>
      <c r="D195" s="16" t="str">
        <f t="shared" si="116"/>
        <v>servir la société avec fermeté (et innover avec efficacité)</v>
      </c>
      <c r="E195" s="128" t="str">
        <f t="shared" si="117"/>
        <v>RW/g</v>
      </c>
      <c r="F195" s="29" t="str">
        <f t="shared" si="118"/>
        <v>servir la société avec fermeté</v>
      </c>
      <c r="G195" s="122" t="str">
        <f t="shared" si="119"/>
        <v>RW.u</v>
      </c>
      <c r="H195" s="123" t="str">
        <f t="shared" si="120"/>
        <v>aider la société à cheminer</v>
      </c>
      <c r="I195" s="120" t="str">
        <f t="shared" si="121"/>
        <v>R.wu</v>
      </c>
      <c r="J195" s="4" t="str">
        <f t="shared" si="122"/>
        <v>être à l'origine des changements bénéfiques</v>
      </c>
      <c r="K195" s="90" t="str">
        <f t="shared" si="125"/>
        <v>G,B</v>
      </c>
      <c r="L195" s="92" t="str">
        <f t="shared" si="126"/>
        <v>G,B,U</v>
      </c>
      <c r="M195" s="8" t="s">
        <v>4</v>
      </c>
      <c r="N195" s="8" t="s">
        <v>0</v>
      </c>
      <c r="O195" s="8" t="s">
        <v>3</v>
      </c>
      <c r="P195" s="8" t="s">
        <v>2</v>
      </c>
      <c r="Q195" s="8" t="s">
        <v>5</v>
      </c>
      <c r="R195" s="8">
        <v>2</v>
      </c>
      <c r="S195" s="8">
        <v>2</v>
      </c>
      <c r="T195" s="8">
        <v>1</v>
      </c>
      <c r="U195" s="130">
        <v>42984</v>
      </c>
      <c r="V195" s="250">
        <f t="shared" ca="1" si="123"/>
        <v>763</v>
      </c>
      <c r="W195" s="274" t="str">
        <f t="shared" si="127"/>
        <v>RW UB G</v>
      </c>
      <c r="X195" s="274" t="str">
        <f t="shared" si="124"/>
        <v>RW/g</v>
      </c>
      <c r="Y195" s="274" t="str">
        <f t="shared" si="128"/>
        <v>UR/g</v>
      </c>
      <c r="Z195" s="11">
        <f>INDEX('poids profils xyz'!$D$15:$D$19,SEARCH(Z$1,$M195&amp;$N195&amp;$O195&amp;$P195&amp;$Q195))</f>
        <v>70</v>
      </c>
      <c r="AA195" s="11">
        <f>INDEX('poids profils xyz'!$D$15:$D$19,SEARCH(AA$1,$M195&amp;$N195&amp;$O195&amp;$P195&amp;$Q195))</f>
        <v>48</v>
      </c>
      <c r="AB195" s="11">
        <f>INDEX('poids profils xyz'!$D$15:$D$19,SEARCH(AB$1,$M195&amp;$N195&amp;$O195&amp;$P195&amp;$Q195))</f>
        <v>38</v>
      </c>
      <c r="AC195" s="11">
        <f>INDEX('poids profils xyz'!$D$15:$D$19,SEARCH(AC$1,$M195&amp;$N195&amp;$O195&amp;$P195&amp;$Q195))</f>
        <v>81</v>
      </c>
      <c r="AD195" s="252">
        <f>INDEX('poids profils xyz'!$D$15:$D$19,SEARCH(AD$1,$M195&amp;$N195&amp;$O195&amp;$P195&amp;$Q195))</f>
        <v>14</v>
      </c>
      <c r="AE195" s="26">
        <f t="shared" si="129"/>
        <v>59</v>
      </c>
      <c r="AF195" s="26">
        <f t="shared" si="130"/>
        <v>43</v>
      </c>
      <c r="AG195" s="26">
        <f t="shared" si="131"/>
        <v>59.5</v>
      </c>
      <c r="AH195" s="26">
        <f t="shared" si="132"/>
        <v>47.5</v>
      </c>
      <c r="AI195" s="26">
        <f t="shared" si="133"/>
        <v>36.5</v>
      </c>
      <c r="AJ195" s="26">
        <f t="shared" si="134"/>
        <v>51</v>
      </c>
      <c r="AK195" s="26">
        <f t="shared" si="135"/>
        <v>51.25</v>
      </c>
      <c r="AL195" s="26">
        <f t="shared" si="136"/>
        <v>53.5</v>
      </c>
      <c r="AM195" s="26">
        <f t="shared" si="137"/>
        <v>42</v>
      </c>
      <c r="AN195" s="26">
        <f t="shared" si="138"/>
        <v>43.75</v>
      </c>
    </row>
    <row r="196" spans="1:40" x14ac:dyDescent="0.2">
      <c r="A196" s="1010" t="str">
        <f t="shared" si="139"/>
        <v>RW UG B</v>
      </c>
      <c r="B196" s="4" t="str">
        <f t="shared" si="114"/>
        <v>rouge-blanc, bleu-vert, noir</v>
      </c>
      <c r="C196" s="89" t="str">
        <f t="shared" si="115"/>
        <v>assister le monde (et partager ses idées)</v>
      </c>
      <c r="D196" s="16" t="str">
        <f t="shared" si="116"/>
        <v>servir la société sans enjeu de pouvoir (et communiquer des idées nouvelles)</v>
      </c>
      <c r="E196" s="128" t="str">
        <f t="shared" si="117"/>
        <v>RW/b</v>
      </c>
      <c r="F196" s="29" t="str">
        <f t="shared" si="118"/>
        <v>servir la société sans enjeu de pouvoir</v>
      </c>
      <c r="G196" s="122" t="str">
        <f t="shared" si="119"/>
        <v>RW.u</v>
      </c>
      <c r="H196" s="123" t="str">
        <f t="shared" si="120"/>
        <v>aider la société à cheminer</v>
      </c>
      <c r="I196" s="120" t="str">
        <f t="shared" si="121"/>
        <v>R.wu</v>
      </c>
      <c r="J196" s="4" t="str">
        <f t="shared" si="122"/>
        <v>être à l'origine des changements bénéfiques</v>
      </c>
      <c r="K196" s="90" t="str">
        <f t="shared" si="125"/>
        <v>B,G</v>
      </c>
      <c r="L196" s="92" t="str">
        <f t="shared" si="126"/>
        <v>B,G,U</v>
      </c>
      <c r="M196" s="8" t="s">
        <v>4</v>
      </c>
      <c r="N196" s="8" t="s">
        <v>0</v>
      </c>
      <c r="O196" s="8" t="s">
        <v>3</v>
      </c>
      <c r="P196" s="8" t="s">
        <v>5</v>
      </c>
      <c r="Q196" s="8" t="s">
        <v>2</v>
      </c>
      <c r="R196" s="8">
        <v>2</v>
      </c>
      <c r="S196" s="8">
        <v>2</v>
      </c>
      <c r="T196" s="8">
        <v>1</v>
      </c>
      <c r="U196" s="130">
        <v>42984</v>
      </c>
      <c r="V196" s="250">
        <f t="shared" ca="1" si="123"/>
        <v>763</v>
      </c>
      <c r="W196" s="274" t="str">
        <f t="shared" si="127"/>
        <v>RW UG B</v>
      </c>
      <c r="X196" s="274" t="str">
        <f t="shared" si="124"/>
        <v>RW/b</v>
      </c>
      <c r="Y196" s="274" t="str">
        <f t="shared" si="128"/>
        <v>UR/b</v>
      </c>
      <c r="Z196" s="11">
        <f>INDEX('poids profils xyz'!$D$15:$D$19,SEARCH(Z$1,$M196&amp;$N196&amp;$O196&amp;$P196&amp;$Q196))</f>
        <v>70</v>
      </c>
      <c r="AA196" s="11">
        <f>INDEX('poids profils xyz'!$D$15:$D$19,SEARCH(AA$1,$M196&amp;$N196&amp;$O196&amp;$P196&amp;$Q196))</f>
        <v>48</v>
      </c>
      <c r="AB196" s="11">
        <f>INDEX('poids profils xyz'!$D$15:$D$19,SEARCH(AB$1,$M196&amp;$N196&amp;$O196&amp;$P196&amp;$Q196))</f>
        <v>14</v>
      </c>
      <c r="AC196" s="11">
        <f>INDEX('poids profils xyz'!$D$15:$D$19,SEARCH(AC$1,$M196&amp;$N196&amp;$O196&amp;$P196&amp;$Q196))</f>
        <v>81</v>
      </c>
      <c r="AD196" s="252">
        <f>INDEX('poids profils xyz'!$D$15:$D$19,SEARCH(AD$1,$M196&amp;$N196&amp;$O196&amp;$P196&amp;$Q196))</f>
        <v>38</v>
      </c>
      <c r="AE196" s="26">
        <f t="shared" si="129"/>
        <v>59</v>
      </c>
      <c r="AF196" s="26">
        <f t="shared" si="130"/>
        <v>31</v>
      </c>
      <c r="AG196" s="26">
        <f t="shared" si="131"/>
        <v>47.5</v>
      </c>
      <c r="AH196" s="26">
        <f t="shared" si="132"/>
        <v>59.5</v>
      </c>
      <c r="AI196" s="26">
        <f t="shared" si="133"/>
        <v>48.5</v>
      </c>
      <c r="AJ196" s="26">
        <f t="shared" si="134"/>
        <v>45</v>
      </c>
      <c r="AK196" s="26">
        <f t="shared" si="135"/>
        <v>39.25</v>
      </c>
      <c r="AL196" s="26">
        <f t="shared" si="136"/>
        <v>53.5</v>
      </c>
      <c r="AM196" s="26">
        <f t="shared" si="137"/>
        <v>54</v>
      </c>
      <c r="AN196" s="26">
        <f t="shared" si="138"/>
        <v>46.75</v>
      </c>
    </row>
    <row r="197" spans="1:40" x14ac:dyDescent="0.2">
      <c r="A197" s="1010" t="str">
        <f t="shared" si="139"/>
        <v>RW BU G</v>
      </c>
      <c r="B197" s="4" t="str">
        <f t="shared" si="114"/>
        <v>rouge-blanc, noir-bleu, vert</v>
      </c>
      <c r="C197" s="89" t="str">
        <f t="shared" si="115"/>
        <v>faire progresser le monde (et intervenir*)</v>
      </c>
      <c r="D197" s="16" t="str">
        <f t="shared" si="116"/>
        <v>servir la société avec fermeté (et vivre en imposant ses décisions)</v>
      </c>
      <c r="E197" s="128" t="str">
        <f t="shared" si="117"/>
        <v>RW/g</v>
      </c>
      <c r="F197" s="29" t="str">
        <f t="shared" si="118"/>
        <v>servir la société avec fermeté</v>
      </c>
      <c r="G197" s="122" t="str">
        <f t="shared" si="119"/>
        <v>RW.b</v>
      </c>
      <c r="H197" s="123" t="str">
        <f t="shared" si="120"/>
        <v>aider la société -même à son insu-</v>
      </c>
      <c r="I197" s="120" t="str">
        <f t="shared" si="121"/>
        <v>R.wb</v>
      </c>
      <c r="J197" s="4" t="str">
        <f t="shared" si="122"/>
        <v>imposer ses schémas au monde</v>
      </c>
      <c r="K197" s="90" t="str">
        <f t="shared" si="125"/>
        <v>G,U</v>
      </c>
      <c r="L197" s="92" t="str">
        <f t="shared" si="126"/>
        <v>G,U,B</v>
      </c>
      <c r="M197" s="8" t="s">
        <v>4</v>
      </c>
      <c r="N197" s="8" t="s">
        <v>0</v>
      </c>
      <c r="O197" s="8" t="s">
        <v>2</v>
      </c>
      <c r="P197" s="8" t="s">
        <v>3</v>
      </c>
      <c r="Q197" s="8" t="s">
        <v>5</v>
      </c>
      <c r="R197" s="8">
        <v>2</v>
      </c>
      <c r="S197" s="8">
        <v>2</v>
      </c>
      <c r="T197" s="8">
        <v>1</v>
      </c>
      <c r="U197" s="130">
        <v>42984</v>
      </c>
      <c r="V197" s="250">
        <f t="shared" ca="1" si="123"/>
        <v>763</v>
      </c>
      <c r="W197" s="274" t="str">
        <f t="shared" si="127"/>
        <v>RW BU G</v>
      </c>
      <c r="X197" s="274" t="str">
        <f t="shared" si="124"/>
        <v>RW/g</v>
      </c>
      <c r="Y197" s="274" t="str">
        <f t="shared" si="128"/>
        <v>BR/g</v>
      </c>
      <c r="Z197" s="11">
        <f>INDEX('poids profils xyz'!$D$15:$D$19,SEARCH(Z$1,$M197&amp;$N197&amp;$O197&amp;$P197&amp;$Q197))</f>
        <v>70</v>
      </c>
      <c r="AA197" s="11">
        <f>INDEX('poids profils xyz'!$D$15:$D$19,SEARCH(AA$1,$M197&amp;$N197&amp;$O197&amp;$P197&amp;$Q197))</f>
        <v>38</v>
      </c>
      <c r="AB197" s="11">
        <f>INDEX('poids profils xyz'!$D$15:$D$19,SEARCH(AB$1,$M197&amp;$N197&amp;$O197&amp;$P197&amp;$Q197))</f>
        <v>48</v>
      </c>
      <c r="AC197" s="11">
        <f>INDEX('poids profils xyz'!$D$15:$D$19,SEARCH(AC$1,$M197&amp;$N197&amp;$O197&amp;$P197&amp;$Q197))</f>
        <v>81</v>
      </c>
      <c r="AD197" s="252">
        <f>INDEX('poids profils xyz'!$D$15:$D$19,SEARCH(AD$1,$M197&amp;$N197&amp;$O197&amp;$P197&amp;$Q197))</f>
        <v>14</v>
      </c>
      <c r="AE197" s="26">
        <f t="shared" si="129"/>
        <v>54</v>
      </c>
      <c r="AF197" s="26">
        <f t="shared" si="130"/>
        <v>43</v>
      </c>
      <c r="AG197" s="26">
        <f t="shared" si="131"/>
        <v>64.5</v>
      </c>
      <c r="AH197" s="26">
        <f t="shared" si="132"/>
        <v>47.5</v>
      </c>
      <c r="AI197" s="26">
        <f t="shared" si="133"/>
        <v>34</v>
      </c>
      <c r="AJ197" s="26">
        <f t="shared" si="134"/>
        <v>48.5</v>
      </c>
      <c r="AK197" s="26">
        <f t="shared" si="135"/>
        <v>53.75</v>
      </c>
      <c r="AL197" s="26">
        <f t="shared" si="136"/>
        <v>56</v>
      </c>
      <c r="AM197" s="26">
        <f t="shared" si="137"/>
        <v>40.75</v>
      </c>
      <c r="AN197" s="26">
        <f t="shared" si="138"/>
        <v>41.25</v>
      </c>
    </row>
    <row r="198" spans="1:40" x14ac:dyDescent="0.2">
      <c r="A198" s="1010" t="str">
        <f t="shared" si="139"/>
        <v>RW BG U</v>
      </c>
      <c r="B198" s="4" t="str">
        <f t="shared" si="114"/>
        <v>rouge-blanc, noir-vert, bleu</v>
      </c>
      <c r="C198" s="89" t="str">
        <f t="shared" si="115"/>
        <v>protéger le monde (et avoir de suite)</v>
      </c>
      <c r="D198" s="16" t="str">
        <f t="shared" si="116"/>
        <v>prémunir la société de toute menace (et obtenir satisfaction -peu importe comment-)</v>
      </c>
      <c r="E198" s="128" t="str">
        <f t="shared" si="117"/>
        <v>RW/u</v>
      </c>
      <c r="F198" s="29" t="str">
        <f t="shared" si="118"/>
        <v>prémunir la société de toute menace</v>
      </c>
      <c r="G198" s="122" t="str">
        <f t="shared" si="119"/>
        <v>RW.b</v>
      </c>
      <c r="H198" s="123" t="str">
        <f t="shared" si="120"/>
        <v>aider la société -même à son insu-</v>
      </c>
      <c r="I198" s="120" t="str">
        <f t="shared" si="121"/>
        <v>R.wb</v>
      </c>
      <c r="J198" s="4" t="str">
        <f t="shared" si="122"/>
        <v>imposer ses schémas au monde</v>
      </c>
      <c r="K198" s="90" t="str">
        <f t="shared" si="125"/>
        <v>U,G</v>
      </c>
      <c r="L198" s="92" t="str">
        <f t="shared" si="126"/>
        <v>U,G,B</v>
      </c>
      <c r="M198" s="8" t="s">
        <v>4</v>
      </c>
      <c r="N198" s="8" t="s">
        <v>0</v>
      </c>
      <c r="O198" s="8" t="s">
        <v>2</v>
      </c>
      <c r="P198" s="8" t="s">
        <v>5</v>
      </c>
      <c r="Q198" s="8" t="s">
        <v>3</v>
      </c>
      <c r="R198" s="8">
        <v>2</v>
      </c>
      <c r="S198" s="8">
        <v>2</v>
      </c>
      <c r="T198" s="8">
        <v>1</v>
      </c>
      <c r="U198" s="130">
        <v>42984</v>
      </c>
      <c r="V198" s="250">
        <f t="shared" ca="1" si="123"/>
        <v>763</v>
      </c>
      <c r="W198" s="274" t="str">
        <f t="shared" si="127"/>
        <v>RW BG U</v>
      </c>
      <c r="X198" s="274" t="str">
        <f t="shared" si="124"/>
        <v>RW/u</v>
      </c>
      <c r="Y198" s="274" t="str">
        <f t="shared" si="128"/>
        <v>BR/u</v>
      </c>
      <c r="Z198" s="11">
        <f>INDEX('poids profils xyz'!$D$15:$D$19,SEARCH(Z$1,$M198&amp;$N198&amp;$O198&amp;$P198&amp;$Q198))</f>
        <v>70</v>
      </c>
      <c r="AA198" s="11">
        <f>INDEX('poids profils xyz'!$D$15:$D$19,SEARCH(AA$1,$M198&amp;$N198&amp;$O198&amp;$P198&amp;$Q198))</f>
        <v>14</v>
      </c>
      <c r="AB198" s="11">
        <f>INDEX('poids profils xyz'!$D$15:$D$19,SEARCH(AB$1,$M198&amp;$N198&amp;$O198&amp;$P198&amp;$Q198))</f>
        <v>48</v>
      </c>
      <c r="AC198" s="11">
        <f>INDEX('poids profils xyz'!$D$15:$D$19,SEARCH(AC$1,$M198&amp;$N198&amp;$O198&amp;$P198&amp;$Q198))</f>
        <v>81</v>
      </c>
      <c r="AD198" s="252">
        <f>INDEX('poids profils xyz'!$D$15:$D$19,SEARCH(AD$1,$M198&amp;$N198&amp;$O198&amp;$P198&amp;$Q198))</f>
        <v>38</v>
      </c>
      <c r="AE198" s="26">
        <f t="shared" si="129"/>
        <v>42</v>
      </c>
      <c r="AF198" s="26">
        <f t="shared" si="130"/>
        <v>31</v>
      </c>
      <c r="AG198" s="26">
        <f t="shared" si="131"/>
        <v>64.5</v>
      </c>
      <c r="AH198" s="26">
        <f t="shared" si="132"/>
        <v>59.5</v>
      </c>
      <c r="AI198" s="26">
        <f t="shared" si="133"/>
        <v>40</v>
      </c>
      <c r="AJ198" s="26">
        <f t="shared" si="134"/>
        <v>36.5</v>
      </c>
      <c r="AK198" s="26">
        <f t="shared" si="135"/>
        <v>47.75</v>
      </c>
      <c r="AL198" s="26">
        <f t="shared" si="136"/>
        <v>62</v>
      </c>
      <c r="AM198" s="26">
        <f t="shared" si="137"/>
        <v>49.75</v>
      </c>
      <c r="AN198" s="26">
        <f t="shared" si="138"/>
        <v>38.25</v>
      </c>
    </row>
    <row r="199" spans="1:40" x14ac:dyDescent="0.2">
      <c r="A199" s="1010" t="str">
        <f t="shared" si="139"/>
        <v>RW GU B</v>
      </c>
      <c r="B199" s="4" t="str">
        <f t="shared" si="114"/>
        <v>rouge-blanc, vert-bleu, noir</v>
      </c>
      <c r="C199" s="89" t="str">
        <f t="shared" si="115"/>
        <v>assister le monde (et vivre dans la joie collective)</v>
      </c>
      <c r="D199" s="16" t="str">
        <f t="shared" si="116"/>
        <v>servir la société sans enjeu de pouvoir (et vivre pleinement dans le respect du monde)</v>
      </c>
      <c r="E199" s="128" t="str">
        <f t="shared" si="117"/>
        <v>RW/b</v>
      </c>
      <c r="F199" s="29" t="str">
        <f t="shared" si="118"/>
        <v>servir la société sans enjeu de pouvoir</v>
      </c>
      <c r="G199" s="122" t="str">
        <f t="shared" si="119"/>
        <v>RW.g</v>
      </c>
      <c r="H199" s="123" t="str">
        <f t="shared" si="120"/>
        <v>agir pour le bien du monde</v>
      </c>
      <c r="I199" s="120" t="str">
        <f t="shared" si="121"/>
        <v>R.gw</v>
      </c>
      <c r="J199" s="4" t="str">
        <f t="shared" si="122"/>
        <v>être celui dont on suit les idées</v>
      </c>
      <c r="K199" s="90" t="str">
        <f t="shared" si="125"/>
        <v>B,U</v>
      </c>
      <c r="L199" s="92" t="str">
        <f t="shared" si="126"/>
        <v>B,U,G</v>
      </c>
      <c r="M199" s="8" t="s">
        <v>4</v>
      </c>
      <c r="N199" s="8" t="s">
        <v>0</v>
      </c>
      <c r="O199" s="8" t="s">
        <v>5</v>
      </c>
      <c r="P199" s="8" t="s">
        <v>3</v>
      </c>
      <c r="Q199" s="8" t="s">
        <v>2</v>
      </c>
      <c r="R199" s="8">
        <v>2</v>
      </c>
      <c r="S199" s="8">
        <v>2</v>
      </c>
      <c r="T199" s="8">
        <v>1</v>
      </c>
      <c r="U199" s="130">
        <v>42984</v>
      </c>
      <c r="V199" s="250">
        <f t="shared" ca="1" si="123"/>
        <v>763</v>
      </c>
      <c r="W199" s="274" t="str">
        <f t="shared" si="127"/>
        <v>RW GU B</v>
      </c>
      <c r="X199" s="274" t="str">
        <f t="shared" si="124"/>
        <v>RW/b</v>
      </c>
      <c r="Y199" s="274" t="str">
        <f t="shared" si="128"/>
        <v>RG/b</v>
      </c>
      <c r="Z199" s="11">
        <f>INDEX('poids profils xyz'!$D$15:$D$19,SEARCH(Z$1,$M199&amp;$N199&amp;$O199&amp;$P199&amp;$Q199))</f>
        <v>70</v>
      </c>
      <c r="AA199" s="11">
        <f>INDEX('poids profils xyz'!$D$15:$D$19,SEARCH(AA$1,$M199&amp;$N199&amp;$O199&amp;$P199&amp;$Q199))</f>
        <v>38</v>
      </c>
      <c r="AB199" s="11">
        <f>INDEX('poids profils xyz'!$D$15:$D$19,SEARCH(AB$1,$M199&amp;$N199&amp;$O199&amp;$P199&amp;$Q199))</f>
        <v>14</v>
      </c>
      <c r="AC199" s="11">
        <f>INDEX('poids profils xyz'!$D$15:$D$19,SEARCH(AC$1,$M199&amp;$N199&amp;$O199&amp;$P199&amp;$Q199))</f>
        <v>81</v>
      </c>
      <c r="AD199" s="252">
        <f>INDEX('poids profils xyz'!$D$15:$D$19,SEARCH(AD$1,$M199&amp;$N199&amp;$O199&amp;$P199&amp;$Q199))</f>
        <v>48</v>
      </c>
      <c r="AE199" s="26">
        <f t="shared" si="129"/>
        <v>54</v>
      </c>
      <c r="AF199" s="26">
        <f t="shared" si="130"/>
        <v>26</v>
      </c>
      <c r="AG199" s="26">
        <f t="shared" si="131"/>
        <v>47.5</v>
      </c>
      <c r="AH199" s="26">
        <f t="shared" si="132"/>
        <v>64.5</v>
      </c>
      <c r="AI199" s="26">
        <f t="shared" si="133"/>
        <v>51</v>
      </c>
      <c r="AJ199" s="26">
        <f t="shared" si="134"/>
        <v>40</v>
      </c>
      <c r="AK199" s="26">
        <f t="shared" si="135"/>
        <v>36.75</v>
      </c>
      <c r="AL199" s="26">
        <f t="shared" si="136"/>
        <v>56</v>
      </c>
      <c r="AM199" s="26">
        <f t="shared" si="137"/>
        <v>57.75</v>
      </c>
      <c r="AN199" s="26">
        <f t="shared" si="138"/>
        <v>45.5</v>
      </c>
    </row>
    <row r="200" spans="1:40" s="145" customFormat="1" x14ac:dyDescent="0.2">
      <c r="A200" s="1073" t="str">
        <f t="shared" si="139"/>
        <v>RW GB U</v>
      </c>
      <c r="B200" s="12" t="str">
        <f t="shared" si="114"/>
        <v>rouge-blanc, vert-noir, bleu</v>
      </c>
      <c r="C200" s="80" t="str">
        <f t="shared" si="115"/>
        <v>protéger le monde (et vivre spontané -RG-)</v>
      </c>
      <c r="D200" s="22" t="str">
        <f t="shared" si="116"/>
        <v>prémunir la société de toute menace (et agir en toute impulsivité)</v>
      </c>
      <c r="E200" s="129" t="str">
        <f t="shared" si="117"/>
        <v>RW/u</v>
      </c>
      <c r="F200" s="30" t="str">
        <f t="shared" si="118"/>
        <v>prémunir la société de toute menace</v>
      </c>
      <c r="G200" s="124" t="str">
        <f t="shared" si="119"/>
        <v>RW.g</v>
      </c>
      <c r="H200" s="125" t="str">
        <f t="shared" si="120"/>
        <v>agir pour le bien du monde</v>
      </c>
      <c r="I200" s="121" t="str">
        <f t="shared" si="121"/>
        <v>R.gw</v>
      </c>
      <c r="J200" s="12" t="str">
        <f t="shared" si="122"/>
        <v>être celui dont on suit les idées</v>
      </c>
      <c r="K200" s="91" t="str">
        <f t="shared" si="125"/>
        <v>U,B</v>
      </c>
      <c r="L200" s="93" t="str">
        <f t="shared" si="126"/>
        <v>U,B,G</v>
      </c>
      <c r="M200" s="17" t="s">
        <v>4</v>
      </c>
      <c r="N200" s="17" t="s">
        <v>0</v>
      </c>
      <c r="O200" s="17" t="s">
        <v>5</v>
      </c>
      <c r="P200" s="17" t="s">
        <v>2</v>
      </c>
      <c r="Q200" s="17" t="s">
        <v>3</v>
      </c>
      <c r="R200" s="17">
        <v>2</v>
      </c>
      <c r="S200" s="17">
        <v>2</v>
      </c>
      <c r="T200" s="17">
        <v>1</v>
      </c>
      <c r="U200" s="131">
        <v>42984</v>
      </c>
      <c r="V200" s="251">
        <f t="shared" ca="1" si="123"/>
        <v>763</v>
      </c>
      <c r="W200" s="275" t="str">
        <f t="shared" si="127"/>
        <v>RW GB U</v>
      </c>
      <c r="X200" s="275" t="str">
        <f t="shared" si="124"/>
        <v>RW/u</v>
      </c>
      <c r="Y200" s="275" t="str">
        <f t="shared" si="128"/>
        <v>RG/u</v>
      </c>
      <c r="Z200" s="253">
        <f>INDEX('poids profils xyz'!$D$15:$D$19,SEARCH(Z$1,$M200&amp;$N200&amp;$O200&amp;$P200&amp;$Q200))</f>
        <v>70</v>
      </c>
      <c r="AA200" s="253">
        <f>INDEX('poids profils xyz'!$D$15:$D$19,SEARCH(AA$1,$M200&amp;$N200&amp;$O200&amp;$P200&amp;$Q200))</f>
        <v>14</v>
      </c>
      <c r="AB200" s="253">
        <f>INDEX('poids profils xyz'!$D$15:$D$19,SEARCH(AB$1,$M200&amp;$N200&amp;$O200&amp;$P200&amp;$Q200))</f>
        <v>38</v>
      </c>
      <c r="AC200" s="253">
        <f>INDEX('poids profils xyz'!$D$15:$D$19,SEARCH(AC$1,$M200&amp;$N200&amp;$O200&amp;$P200&amp;$Q200))</f>
        <v>81</v>
      </c>
      <c r="AD200" s="254">
        <f>INDEX('poids profils xyz'!$D$15:$D$19,SEARCH(AD$1,$M200&amp;$N200&amp;$O200&amp;$P200&amp;$Q200))</f>
        <v>48</v>
      </c>
      <c r="AE200" s="263">
        <f t="shared" si="129"/>
        <v>42</v>
      </c>
      <c r="AF200" s="263">
        <f t="shared" si="130"/>
        <v>26</v>
      </c>
      <c r="AG200" s="263">
        <f t="shared" si="131"/>
        <v>59.5</v>
      </c>
      <c r="AH200" s="263">
        <f t="shared" si="132"/>
        <v>64.5</v>
      </c>
      <c r="AI200" s="263">
        <f t="shared" si="133"/>
        <v>45</v>
      </c>
      <c r="AJ200" s="263">
        <f t="shared" si="134"/>
        <v>34</v>
      </c>
      <c r="AK200" s="263">
        <f t="shared" si="135"/>
        <v>42.75</v>
      </c>
      <c r="AL200" s="263">
        <f t="shared" si="136"/>
        <v>62</v>
      </c>
      <c r="AM200" s="263">
        <f t="shared" si="137"/>
        <v>54.75</v>
      </c>
      <c r="AN200" s="263">
        <f t="shared" si="138"/>
        <v>39.5</v>
      </c>
    </row>
    <row r="201" spans="1:40" x14ac:dyDescent="0.2">
      <c r="A201" s="1012" t="str">
        <f t="shared" si="139"/>
        <v>RU WB G</v>
      </c>
      <c r="B201" s="4" t="str">
        <f t="shared" si="114"/>
        <v>rouge-bleu, blanc-noir, vert</v>
      </c>
      <c r="C201" s="89" t="str">
        <f t="shared" si="115"/>
        <v>œuvrer pour le progrès (et faire progresser le monde)</v>
      </c>
      <c r="D201" s="16" t="str">
        <f t="shared" si="116"/>
        <v>innover avec efficacité (et servir la société avec fermeté)</v>
      </c>
      <c r="E201" s="128" t="str">
        <f t="shared" si="117"/>
        <v>UR/g</v>
      </c>
      <c r="F201" s="29" t="str">
        <f t="shared" si="118"/>
        <v>innover avec efficacité</v>
      </c>
      <c r="G201" s="122" t="str">
        <f t="shared" si="119"/>
        <v>UR.w</v>
      </c>
      <c r="H201" s="123" t="str">
        <f t="shared" si="120"/>
        <v>inventer des concepts utiles</v>
      </c>
      <c r="I201" s="120" t="str">
        <f t="shared" si="121"/>
        <v>R.wu</v>
      </c>
      <c r="J201" s="4" t="str">
        <f t="shared" si="122"/>
        <v>être à l'origine des changements bénéfiques</v>
      </c>
      <c r="K201" s="90" t="str">
        <f t="shared" si="125"/>
        <v>G,B</v>
      </c>
      <c r="L201" s="92" t="str">
        <f t="shared" si="126"/>
        <v>G,B,W</v>
      </c>
      <c r="M201" s="8" t="s">
        <v>4</v>
      </c>
      <c r="N201" s="8" t="s">
        <v>3</v>
      </c>
      <c r="O201" s="8" t="s">
        <v>0</v>
      </c>
      <c r="P201" s="8" t="s">
        <v>2</v>
      </c>
      <c r="Q201" s="8" t="s">
        <v>5</v>
      </c>
      <c r="R201" s="8">
        <v>2</v>
      </c>
      <c r="S201" s="8">
        <v>2</v>
      </c>
      <c r="T201" s="8">
        <v>1</v>
      </c>
      <c r="U201" s="130">
        <v>42984</v>
      </c>
      <c r="V201" s="250">
        <f t="shared" ca="1" si="123"/>
        <v>763</v>
      </c>
      <c r="W201" s="274" t="str">
        <f t="shared" si="127"/>
        <v>RU WB G</v>
      </c>
      <c r="X201" s="274" t="str">
        <f t="shared" si="124"/>
        <v>UR/g</v>
      </c>
      <c r="Y201" s="274" t="str">
        <f t="shared" si="128"/>
        <v>RW/g</v>
      </c>
      <c r="Z201" s="11">
        <f>INDEX('poids profils xyz'!$D$15:$D$19,SEARCH(Z$1,$M201&amp;$N201&amp;$O201&amp;$P201&amp;$Q201))</f>
        <v>48</v>
      </c>
      <c r="AA201" s="11">
        <f>INDEX('poids profils xyz'!$D$15:$D$19,SEARCH(AA$1,$M201&amp;$N201&amp;$O201&amp;$P201&amp;$Q201))</f>
        <v>70</v>
      </c>
      <c r="AB201" s="11">
        <f>INDEX('poids profils xyz'!$D$15:$D$19,SEARCH(AB$1,$M201&amp;$N201&amp;$O201&amp;$P201&amp;$Q201))</f>
        <v>38</v>
      </c>
      <c r="AC201" s="11">
        <f>INDEX('poids profils xyz'!$D$15:$D$19,SEARCH(AC$1,$M201&amp;$N201&amp;$O201&amp;$P201&amp;$Q201))</f>
        <v>81</v>
      </c>
      <c r="AD201" s="252">
        <f>INDEX('poids profils xyz'!$D$15:$D$19,SEARCH(AD$1,$M201&amp;$N201&amp;$O201&amp;$P201&amp;$Q201))</f>
        <v>14</v>
      </c>
      <c r="AE201" s="26">
        <f t="shared" si="129"/>
        <v>59</v>
      </c>
      <c r="AF201" s="26">
        <f t="shared" si="130"/>
        <v>54</v>
      </c>
      <c r="AG201" s="26">
        <f t="shared" si="131"/>
        <v>59.5</v>
      </c>
      <c r="AH201" s="26">
        <f t="shared" si="132"/>
        <v>47.5</v>
      </c>
      <c r="AI201" s="26">
        <f t="shared" si="133"/>
        <v>36.5</v>
      </c>
      <c r="AJ201" s="26">
        <f t="shared" si="134"/>
        <v>56.5</v>
      </c>
      <c r="AK201" s="26">
        <f t="shared" si="135"/>
        <v>56.75</v>
      </c>
      <c r="AL201" s="26">
        <f t="shared" si="136"/>
        <v>53.5</v>
      </c>
      <c r="AM201" s="26">
        <f t="shared" si="137"/>
        <v>42</v>
      </c>
      <c r="AN201" s="26">
        <f t="shared" si="138"/>
        <v>46.5</v>
      </c>
    </row>
    <row r="202" spans="1:40" x14ac:dyDescent="0.2">
      <c r="A202" s="1012" t="str">
        <f t="shared" si="139"/>
        <v>RU WG B</v>
      </c>
      <c r="B202" s="4" t="str">
        <f t="shared" si="114"/>
        <v>rouge-bleu, blanc-vert, noir</v>
      </c>
      <c r="C202" s="89" t="str">
        <f t="shared" si="115"/>
        <v>partager ses idées (et assister le monde)</v>
      </c>
      <c r="D202" s="16" t="str">
        <f t="shared" si="116"/>
        <v>communiquer des idées nouvelles (et servir la société sans enjeu de pouvoir)</v>
      </c>
      <c r="E202" s="128" t="str">
        <f t="shared" si="117"/>
        <v>UR/b</v>
      </c>
      <c r="F202" s="29" t="str">
        <f t="shared" si="118"/>
        <v>communiquer des idées nouvelles</v>
      </c>
      <c r="G202" s="122" t="str">
        <f t="shared" si="119"/>
        <v>UR.w</v>
      </c>
      <c r="H202" s="123" t="str">
        <f t="shared" si="120"/>
        <v>inventer des concepts utiles</v>
      </c>
      <c r="I202" s="120" t="str">
        <f t="shared" si="121"/>
        <v>R.wu</v>
      </c>
      <c r="J202" s="4" t="str">
        <f t="shared" si="122"/>
        <v>être à l'origine des changements bénéfiques</v>
      </c>
      <c r="K202" s="90" t="str">
        <f t="shared" si="125"/>
        <v>B,G</v>
      </c>
      <c r="L202" s="92" t="str">
        <f t="shared" si="126"/>
        <v>B,G,W</v>
      </c>
      <c r="M202" s="8" t="s">
        <v>4</v>
      </c>
      <c r="N202" s="8" t="s">
        <v>3</v>
      </c>
      <c r="O202" s="8" t="s">
        <v>0</v>
      </c>
      <c r="P202" s="8" t="s">
        <v>5</v>
      </c>
      <c r="Q202" s="8" t="s">
        <v>2</v>
      </c>
      <c r="R202" s="8">
        <v>2</v>
      </c>
      <c r="S202" s="8">
        <v>2</v>
      </c>
      <c r="T202" s="8">
        <v>1</v>
      </c>
      <c r="U202" s="130">
        <v>42984</v>
      </c>
      <c r="V202" s="250">
        <f t="shared" ca="1" si="123"/>
        <v>763</v>
      </c>
      <c r="W202" s="274" t="str">
        <f t="shared" si="127"/>
        <v>RU WG B</v>
      </c>
      <c r="X202" s="274" t="str">
        <f t="shared" si="124"/>
        <v>UR/b</v>
      </c>
      <c r="Y202" s="274" t="str">
        <f t="shared" si="128"/>
        <v>RW/b</v>
      </c>
      <c r="Z202" s="11">
        <f>INDEX('poids profils xyz'!$D$15:$D$19,SEARCH(Z$1,$M202&amp;$N202&amp;$O202&amp;$P202&amp;$Q202))</f>
        <v>48</v>
      </c>
      <c r="AA202" s="11">
        <f>INDEX('poids profils xyz'!$D$15:$D$19,SEARCH(AA$1,$M202&amp;$N202&amp;$O202&amp;$P202&amp;$Q202))</f>
        <v>70</v>
      </c>
      <c r="AB202" s="11">
        <f>INDEX('poids profils xyz'!$D$15:$D$19,SEARCH(AB$1,$M202&amp;$N202&amp;$O202&amp;$P202&amp;$Q202))</f>
        <v>14</v>
      </c>
      <c r="AC202" s="11">
        <f>INDEX('poids profils xyz'!$D$15:$D$19,SEARCH(AC$1,$M202&amp;$N202&amp;$O202&amp;$P202&amp;$Q202))</f>
        <v>81</v>
      </c>
      <c r="AD202" s="252">
        <f>INDEX('poids profils xyz'!$D$15:$D$19,SEARCH(AD$1,$M202&amp;$N202&amp;$O202&amp;$P202&amp;$Q202))</f>
        <v>38</v>
      </c>
      <c r="AE202" s="26">
        <f t="shared" si="129"/>
        <v>59</v>
      </c>
      <c r="AF202" s="26">
        <f t="shared" si="130"/>
        <v>42</v>
      </c>
      <c r="AG202" s="26">
        <f t="shared" si="131"/>
        <v>47.5</v>
      </c>
      <c r="AH202" s="26">
        <f t="shared" si="132"/>
        <v>59.5</v>
      </c>
      <c r="AI202" s="26">
        <f t="shared" si="133"/>
        <v>48.5</v>
      </c>
      <c r="AJ202" s="26">
        <f t="shared" si="134"/>
        <v>50.5</v>
      </c>
      <c r="AK202" s="26">
        <f t="shared" si="135"/>
        <v>44.75</v>
      </c>
      <c r="AL202" s="26">
        <f t="shared" si="136"/>
        <v>53.5</v>
      </c>
      <c r="AM202" s="26">
        <f t="shared" si="137"/>
        <v>54</v>
      </c>
      <c r="AN202" s="26">
        <f t="shared" si="138"/>
        <v>49.5</v>
      </c>
    </row>
    <row r="203" spans="1:40" x14ac:dyDescent="0.2">
      <c r="A203" s="1012" t="str">
        <f t="shared" si="139"/>
        <v>RU BW G</v>
      </c>
      <c r="B203" s="4" t="str">
        <f t="shared" si="114"/>
        <v>rouge-bleu, noir-blanc, vert</v>
      </c>
      <c r="C203" s="89" t="str">
        <f t="shared" si="115"/>
        <v>œuvrer pour le progrès (et intervenir*)</v>
      </c>
      <c r="D203" s="16" t="str">
        <f t="shared" si="116"/>
        <v>innover avec efficacité (et vivre en imposant ses décisions)</v>
      </c>
      <c r="E203" s="128" t="str">
        <f t="shared" si="117"/>
        <v>UR/g</v>
      </c>
      <c r="F203" s="29" t="str">
        <f t="shared" si="118"/>
        <v>innover avec efficacité</v>
      </c>
      <c r="G203" s="122" t="str">
        <f t="shared" si="119"/>
        <v>UR.b</v>
      </c>
      <c r="H203" s="123" t="str">
        <f t="shared" si="120"/>
        <v>matérialiser ses théorie</v>
      </c>
      <c r="I203" s="120" t="str">
        <f t="shared" si="121"/>
        <v>R.ub</v>
      </c>
      <c r="J203" s="4" t="str">
        <f t="shared" si="122"/>
        <v>aller là où bon nous semble</v>
      </c>
      <c r="K203" s="90" t="str">
        <f t="shared" si="125"/>
        <v>G,W</v>
      </c>
      <c r="L203" s="92" t="str">
        <f t="shared" si="126"/>
        <v>G,W,B</v>
      </c>
      <c r="M203" s="8" t="s">
        <v>4</v>
      </c>
      <c r="N203" s="8" t="s">
        <v>3</v>
      </c>
      <c r="O203" s="8" t="s">
        <v>2</v>
      </c>
      <c r="P203" s="8" t="s">
        <v>0</v>
      </c>
      <c r="Q203" s="8" t="s">
        <v>5</v>
      </c>
      <c r="R203" s="8">
        <v>2</v>
      </c>
      <c r="S203" s="8">
        <v>2</v>
      </c>
      <c r="T203" s="8">
        <v>1</v>
      </c>
      <c r="U203" s="130">
        <v>42984</v>
      </c>
      <c r="V203" s="250">
        <f t="shared" ca="1" si="123"/>
        <v>763</v>
      </c>
      <c r="W203" s="274" t="str">
        <f t="shared" si="127"/>
        <v>RU BW G</v>
      </c>
      <c r="X203" s="274" t="str">
        <f t="shared" si="124"/>
        <v>UR/g</v>
      </c>
      <c r="Y203" s="274" t="str">
        <f t="shared" si="128"/>
        <v>BR/g</v>
      </c>
      <c r="Z203" s="11">
        <f>INDEX('poids profils xyz'!$D$15:$D$19,SEARCH(Z$1,$M203&amp;$N203&amp;$O203&amp;$P203&amp;$Q203))</f>
        <v>38</v>
      </c>
      <c r="AA203" s="11">
        <f>INDEX('poids profils xyz'!$D$15:$D$19,SEARCH(AA$1,$M203&amp;$N203&amp;$O203&amp;$P203&amp;$Q203))</f>
        <v>70</v>
      </c>
      <c r="AB203" s="11">
        <f>INDEX('poids profils xyz'!$D$15:$D$19,SEARCH(AB$1,$M203&amp;$N203&amp;$O203&amp;$P203&amp;$Q203))</f>
        <v>48</v>
      </c>
      <c r="AC203" s="11">
        <f>INDEX('poids profils xyz'!$D$15:$D$19,SEARCH(AC$1,$M203&amp;$N203&amp;$O203&amp;$P203&amp;$Q203))</f>
        <v>81</v>
      </c>
      <c r="AD203" s="252">
        <f>INDEX('poids profils xyz'!$D$15:$D$19,SEARCH(AD$1,$M203&amp;$N203&amp;$O203&amp;$P203&amp;$Q203))</f>
        <v>14</v>
      </c>
      <c r="AE203" s="26">
        <f t="shared" si="129"/>
        <v>54</v>
      </c>
      <c r="AF203" s="26">
        <f t="shared" si="130"/>
        <v>59</v>
      </c>
      <c r="AG203" s="26">
        <f t="shared" si="131"/>
        <v>64.5</v>
      </c>
      <c r="AH203" s="26">
        <f t="shared" si="132"/>
        <v>47.5</v>
      </c>
      <c r="AI203" s="26">
        <f t="shared" si="133"/>
        <v>34</v>
      </c>
      <c r="AJ203" s="26">
        <f t="shared" si="134"/>
        <v>56.5</v>
      </c>
      <c r="AK203" s="26">
        <f t="shared" si="135"/>
        <v>61.75</v>
      </c>
      <c r="AL203" s="26">
        <f t="shared" si="136"/>
        <v>56</v>
      </c>
      <c r="AM203" s="26">
        <f t="shared" si="137"/>
        <v>40.75</v>
      </c>
      <c r="AN203" s="26">
        <f t="shared" si="138"/>
        <v>45.25</v>
      </c>
    </row>
    <row r="204" spans="1:40" x14ac:dyDescent="0.2">
      <c r="A204" s="1012" t="str">
        <f t="shared" si="139"/>
        <v>RU BG W</v>
      </c>
      <c r="B204" s="4" t="str">
        <f t="shared" si="114"/>
        <v>rouge-bleu, noir-vert, blanc</v>
      </c>
      <c r="C204" s="89" t="str">
        <f t="shared" si="115"/>
        <v>suivre ses idées (et être tout-puissant -BR)</v>
      </c>
      <c r="D204" s="16" t="str">
        <f t="shared" si="116"/>
        <v>explorer sans contrainte (et obtenir satisfaction sans limite)</v>
      </c>
      <c r="E204" s="128" t="str">
        <f t="shared" si="117"/>
        <v>UR/w</v>
      </c>
      <c r="F204" s="29" t="str">
        <f t="shared" si="118"/>
        <v>explorer sans contrainte</v>
      </c>
      <c r="G204" s="122" t="str">
        <f t="shared" si="119"/>
        <v>UR.b</v>
      </c>
      <c r="H204" s="123" t="str">
        <f t="shared" si="120"/>
        <v>matérialiser ses théorie</v>
      </c>
      <c r="I204" s="120" t="str">
        <f t="shared" si="121"/>
        <v>R.ub</v>
      </c>
      <c r="J204" s="4" t="str">
        <f t="shared" si="122"/>
        <v>aller là où bon nous semble</v>
      </c>
      <c r="K204" s="90" t="str">
        <f t="shared" si="125"/>
        <v>W,G</v>
      </c>
      <c r="L204" s="92" t="str">
        <f t="shared" si="126"/>
        <v>W,G,B</v>
      </c>
      <c r="M204" s="8" t="s">
        <v>4</v>
      </c>
      <c r="N204" s="8" t="s">
        <v>3</v>
      </c>
      <c r="O204" s="8" t="s">
        <v>2</v>
      </c>
      <c r="P204" s="8" t="s">
        <v>5</v>
      </c>
      <c r="Q204" s="8" t="s">
        <v>0</v>
      </c>
      <c r="R204" s="8">
        <v>2</v>
      </c>
      <c r="S204" s="8">
        <v>2</v>
      </c>
      <c r="T204" s="8">
        <v>1</v>
      </c>
      <c r="U204" s="130">
        <v>42984</v>
      </c>
      <c r="V204" s="250">
        <f t="shared" ca="1" si="123"/>
        <v>763</v>
      </c>
      <c r="W204" s="274" t="str">
        <f t="shared" si="127"/>
        <v>RU BG W</v>
      </c>
      <c r="X204" s="274" t="str">
        <f t="shared" si="124"/>
        <v>UR/w</v>
      </c>
      <c r="Y204" s="274" t="str">
        <f t="shared" si="128"/>
        <v>BR/w</v>
      </c>
      <c r="Z204" s="11">
        <f>INDEX('poids profils xyz'!$D$15:$D$19,SEARCH(Z$1,$M204&amp;$N204&amp;$O204&amp;$P204&amp;$Q204))</f>
        <v>14</v>
      </c>
      <c r="AA204" s="11">
        <f>INDEX('poids profils xyz'!$D$15:$D$19,SEARCH(AA$1,$M204&amp;$N204&amp;$O204&amp;$P204&amp;$Q204))</f>
        <v>70</v>
      </c>
      <c r="AB204" s="11">
        <f>INDEX('poids profils xyz'!$D$15:$D$19,SEARCH(AB$1,$M204&amp;$N204&amp;$O204&amp;$P204&amp;$Q204))</f>
        <v>48</v>
      </c>
      <c r="AC204" s="11">
        <f>INDEX('poids profils xyz'!$D$15:$D$19,SEARCH(AC$1,$M204&amp;$N204&amp;$O204&amp;$P204&amp;$Q204))</f>
        <v>81</v>
      </c>
      <c r="AD204" s="252">
        <f>INDEX('poids profils xyz'!$D$15:$D$19,SEARCH(AD$1,$M204&amp;$N204&amp;$O204&amp;$P204&amp;$Q204))</f>
        <v>38</v>
      </c>
      <c r="AE204" s="26">
        <f t="shared" si="129"/>
        <v>42</v>
      </c>
      <c r="AF204" s="26">
        <f t="shared" si="130"/>
        <v>59</v>
      </c>
      <c r="AG204" s="26">
        <f t="shared" si="131"/>
        <v>64.5</v>
      </c>
      <c r="AH204" s="26">
        <f t="shared" si="132"/>
        <v>59.5</v>
      </c>
      <c r="AI204" s="26">
        <f t="shared" si="133"/>
        <v>40</v>
      </c>
      <c r="AJ204" s="26">
        <f t="shared" si="134"/>
        <v>50.5</v>
      </c>
      <c r="AK204" s="26">
        <f t="shared" si="135"/>
        <v>61.75</v>
      </c>
      <c r="AL204" s="26">
        <f t="shared" si="136"/>
        <v>62</v>
      </c>
      <c r="AM204" s="26">
        <f t="shared" si="137"/>
        <v>49.75</v>
      </c>
      <c r="AN204" s="26">
        <f t="shared" si="138"/>
        <v>45.25</v>
      </c>
    </row>
    <row r="205" spans="1:40" x14ac:dyDescent="0.2">
      <c r="A205" s="1012" t="str">
        <f t="shared" si="139"/>
        <v>RU GW B</v>
      </c>
      <c r="B205" s="4" t="str">
        <f t="shared" si="114"/>
        <v>rouge-bleu, vert-blanc, noir</v>
      </c>
      <c r="C205" s="89" t="str">
        <f t="shared" si="115"/>
        <v>partager ses idées (et vivre dans la joie collective)</v>
      </c>
      <c r="D205" s="16" t="str">
        <f t="shared" si="116"/>
        <v>communiquer des idées nouvelles (et vivre pleinement dans le respect du monde)</v>
      </c>
      <c r="E205" s="128" t="str">
        <f t="shared" si="117"/>
        <v>UR/b</v>
      </c>
      <c r="F205" s="29" t="str">
        <f t="shared" si="118"/>
        <v>communiquer des idées nouvelles</v>
      </c>
      <c r="G205" s="122" t="str">
        <f t="shared" si="119"/>
        <v>UR.g</v>
      </c>
      <c r="H205" s="123" t="str">
        <f t="shared" si="120"/>
        <v>laisser libre cours à son imagination</v>
      </c>
      <c r="I205" s="120" t="str">
        <f t="shared" si="121"/>
        <v>R.gu</v>
      </c>
      <c r="J205" s="4" t="str">
        <f t="shared" si="122"/>
        <v>explorer l'inconnu sans souci des risques</v>
      </c>
      <c r="K205" s="90" t="str">
        <f t="shared" si="125"/>
        <v>B,W</v>
      </c>
      <c r="L205" s="92" t="str">
        <f t="shared" si="126"/>
        <v>B,W,G</v>
      </c>
      <c r="M205" s="8" t="s">
        <v>4</v>
      </c>
      <c r="N205" s="8" t="s">
        <v>3</v>
      </c>
      <c r="O205" s="8" t="s">
        <v>5</v>
      </c>
      <c r="P205" s="8" t="s">
        <v>0</v>
      </c>
      <c r="Q205" s="8" t="s">
        <v>2</v>
      </c>
      <c r="R205" s="8">
        <v>2</v>
      </c>
      <c r="S205" s="8">
        <v>2</v>
      </c>
      <c r="T205" s="8">
        <v>1</v>
      </c>
      <c r="U205" s="130">
        <v>42984</v>
      </c>
      <c r="V205" s="250">
        <f t="shared" ca="1" si="123"/>
        <v>763</v>
      </c>
      <c r="W205" s="274" t="str">
        <f t="shared" si="127"/>
        <v>RU GW B</v>
      </c>
      <c r="X205" s="274" t="str">
        <f t="shared" si="124"/>
        <v>UR/b</v>
      </c>
      <c r="Y205" s="274" t="str">
        <f t="shared" si="128"/>
        <v>RG/b</v>
      </c>
      <c r="Z205" s="11">
        <f>INDEX('poids profils xyz'!$D$15:$D$19,SEARCH(Z$1,$M205&amp;$N205&amp;$O205&amp;$P205&amp;$Q205))</f>
        <v>38</v>
      </c>
      <c r="AA205" s="11">
        <f>INDEX('poids profils xyz'!$D$15:$D$19,SEARCH(AA$1,$M205&amp;$N205&amp;$O205&amp;$P205&amp;$Q205))</f>
        <v>70</v>
      </c>
      <c r="AB205" s="11">
        <f>INDEX('poids profils xyz'!$D$15:$D$19,SEARCH(AB$1,$M205&amp;$N205&amp;$O205&amp;$P205&amp;$Q205))</f>
        <v>14</v>
      </c>
      <c r="AC205" s="11">
        <f>INDEX('poids profils xyz'!$D$15:$D$19,SEARCH(AC$1,$M205&amp;$N205&amp;$O205&amp;$P205&amp;$Q205))</f>
        <v>81</v>
      </c>
      <c r="AD205" s="252">
        <f>INDEX('poids profils xyz'!$D$15:$D$19,SEARCH(AD$1,$M205&amp;$N205&amp;$O205&amp;$P205&amp;$Q205))</f>
        <v>48</v>
      </c>
      <c r="AE205" s="26">
        <f t="shared" si="129"/>
        <v>54</v>
      </c>
      <c r="AF205" s="26">
        <f t="shared" si="130"/>
        <v>42</v>
      </c>
      <c r="AG205" s="26">
        <f t="shared" si="131"/>
        <v>47.5</v>
      </c>
      <c r="AH205" s="26">
        <f t="shared" si="132"/>
        <v>64.5</v>
      </c>
      <c r="AI205" s="26">
        <f t="shared" si="133"/>
        <v>51</v>
      </c>
      <c r="AJ205" s="26">
        <f t="shared" si="134"/>
        <v>48</v>
      </c>
      <c r="AK205" s="26">
        <f t="shared" si="135"/>
        <v>44.75</v>
      </c>
      <c r="AL205" s="26">
        <f t="shared" si="136"/>
        <v>56</v>
      </c>
      <c r="AM205" s="26">
        <f t="shared" si="137"/>
        <v>57.75</v>
      </c>
      <c r="AN205" s="26">
        <f t="shared" si="138"/>
        <v>49.5</v>
      </c>
    </row>
    <row r="206" spans="1:40" s="145" customFormat="1" x14ac:dyDescent="0.2">
      <c r="A206" s="1069" t="str">
        <f t="shared" si="139"/>
        <v>RU GB W</v>
      </c>
      <c r="B206" s="12" t="str">
        <f t="shared" si="114"/>
        <v>rouge-bleu, vert-noir, blanc</v>
      </c>
      <c r="C206" s="80" t="str">
        <f t="shared" si="115"/>
        <v>suivre ses idées (et vivre avec légèreté)</v>
      </c>
      <c r="D206" s="22" t="str">
        <f t="shared" si="116"/>
        <v>explorer sans contrainte (et mettre sa joie au commandes)</v>
      </c>
      <c r="E206" s="129" t="str">
        <f t="shared" si="117"/>
        <v>UR/w</v>
      </c>
      <c r="F206" s="30" t="str">
        <f t="shared" si="118"/>
        <v>explorer sans contrainte</v>
      </c>
      <c r="G206" s="124" t="str">
        <f t="shared" si="119"/>
        <v>UR.g</v>
      </c>
      <c r="H206" s="125" t="str">
        <f t="shared" si="120"/>
        <v>laisser libre cours à son imagination</v>
      </c>
      <c r="I206" s="121" t="str">
        <f t="shared" si="121"/>
        <v>R.gu</v>
      </c>
      <c r="J206" s="12" t="str">
        <f t="shared" si="122"/>
        <v>explorer l'inconnu sans souci des risques</v>
      </c>
      <c r="K206" s="91" t="str">
        <f t="shared" si="125"/>
        <v>W,B</v>
      </c>
      <c r="L206" s="93" t="str">
        <f t="shared" si="126"/>
        <v>W,B,G</v>
      </c>
      <c r="M206" s="17" t="s">
        <v>4</v>
      </c>
      <c r="N206" s="17" t="s">
        <v>3</v>
      </c>
      <c r="O206" s="17" t="s">
        <v>5</v>
      </c>
      <c r="P206" s="17" t="s">
        <v>2</v>
      </c>
      <c r="Q206" s="17" t="s">
        <v>0</v>
      </c>
      <c r="R206" s="17">
        <v>2</v>
      </c>
      <c r="S206" s="17">
        <v>2</v>
      </c>
      <c r="T206" s="17">
        <v>1</v>
      </c>
      <c r="U206" s="131">
        <v>42984</v>
      </c>
      <c r="V206" s="251">
        <f t="shared" ca="1" si="123"/>
        <v>763</v>
      </c>
      <c r="W206" s="275" t="str">
        <f t="shared" si="127"/>
        <v>RU GB W</v>
      </c>
      <c r="X206" s="275" t="str">
        <f t="shared" si="124"/>
        <v>UR/w</v>
      </c>
      <c r="Y206" s="275" t="str">
        <f t="shared" si="128"/>
        <v>RG/w</v>
      </c>
      <c r="Z206" s="253">
        <f>INDEX('poids profils xyz'!$D$15:$D$19,SEARCH(Z$1,$M206&amp;$N206&amp;$O206&amp;$P206&amp;$Q206))</f>
        <v>14</v>
      </c>
      <c r="AA206" s="253">
        <f>INDEX('poids profils xyz'!$D$15:$D$19,SEARCH(AA$1,$M206&amp;$N206&amp;$O206&amp;$P206&amp;$Q206))</f>
        <v>70</v>
      </c>
      <c r="AB206" s="253">
        <f>INDEX('poids profils xyz'!$D$15:$D$19,SEARCH(AB$1,$M206&amp;$N206&amp;$O206&amp;$P206&amp;$Q206))</f>
        <v>38</v>
      </c>
      <c r="AC206" s="253">
        <f>INDEX('poids profils xyz'!$D$15:$D$19,SEARCH(AC$1,$M206&amp;$N206&amp;$O206&amp;$P206&amp;$Q206))</f>
        <v>81</v>
      </c>
      <c r="AD206" s="254">
        <f>INDEX('poids profils xyz'!$D$15:$D$19,SEARCH(AD$1,$M206&amp;$N206&amp;$O206&amp;$P206&amp;$Q206))</f>
        <v>48</v>
      </c>
      <c r="AE206" s="263">
        <f t="shared" si="129"/>
        <v>42</v>
      </c>
      <c r="AF206" s="263">
        <f t="shared" si="130"/>
        <v>54</v>
      </c>
      <c r="AG206" s="263">
        <f t="shared" si="131"/>
        <v>59.5</v>
      </c>
      <c r="AH206" s="263">
        <f t="shared" si="132"/>
        <v>64.5</v>
      </c>
      <c r="AI206" s="263">
        <f t="shared" si="133"/>
        <v>45</v>
      </c>
      <c r="AJ206" s="263">
        <f t="shared" si="134"/>
        <v>48</v>
      </c>
      <c r="AK206" s="263">
        <f t="shared" si="135"/>
        <v>56.75</v>
      </c>
      <c r="AL206" s="263">
        <f t="shared" si="136"/>
        <v>62</v>
      </c>
      <c r="AM206" s="263">
        <f t="shared" si="137"/>
        <v>54.75</v>
      </c>
      <c r="AN206" s="263">
        <f t="shared" si="138"/>
        <v>46.5</v>
      </c>
    </row>
    <row r="207" spans="1:40" x14ac:dyDescent="0.2">
      <c r="A207" s="1004" t="str">
        <f t="shared" si="139"/>
        <v>RB WU G</v>
      </c>
      <c r="B207" s="4" t="str">
        <f t="shared" si="114"/>
        <v>rouge-noir, blanc-bleu, vert</v>
      </c>
      <c r="C207" s="89" t="str">
        <f t="shared" si="115"/>
        <v>intervenir* (et faire progresser le monde)</v>
      </c>
      <c r="D207" s="16" t="str">
        <f t="shared" si="116"/>
        <v>vivre en imposant ses décisions (et servir la société avec fermeté)</v>
      </c>
      <c r="E207" s="128" t="str">
        <f t="shared" si="117"/>
        <v>BR/g</v>
      </c>
      <c r="F207" s="29" t="str">
        <f t="shared" si="118"/>
        <v>vivre en imposant ses décisions</v>
      </c>
      <c r="G207" s="122" t="str">
        <f t="shared" si="119"/>
        <v>BR.w</v>
      </c>
      <c r="H207" s="123" t="str">
        <f t="shared" si="120"/>
        <v>imposer ses idées</v>
      </c>
      <c r="I207" s="120" t="str">
        <f t="shared" si="121"/>
        <v>R.wb</v>
      </c>
      <c r="J207" s="4" t="str">
        <f t="shared" si="122"/>
        <v>imposer ses schémas au monde</v>
      </c>
      <c r="K207" s="90" t="str">
        <f t="shared" si="125"/>
        <v>G,U</v>
      </c>
      <c r="L207" s="92" t="str">
        <f t="shared" si="126"/>
        <v>G,U,W</v>
      </c>
      <c r="M207" s="8" t="s">
        <v>4</v>
      </c>
      <c r="N207" s="8" t="s">
        <v>2</v>
      </c>
      <c r="O207" s="8" t="s">
        <v>0</v>
      </c>
      <c r="P207" s="8" t="s">
        <v>3</v>
      </c>
      <c r="Q207" s="8" t="s">
        <v>5</v>
      </c>
      <c r="R207" s="8">
        <v>2</v>
      </c>
      <c r="S207" s="8">
        <v>2</v>
      </c>
      <c r="T207" s="8">
        <v>1</v>
      </c>
      <c r="U207" s="130">
        <v>42984</v>
      </c>
      <c r="V207" s="250">
        <f t="shared" ca="1" si="123"/>
        <v>763</v>
      </c>
      <c r="W207" s="274" t="str">
        <f t="shared" si="127"/>
        <v>RB WU G</v>
      </c>
      <c r="X207" s="274" t="str">
        <f t="shared" si="124"/>
        <v>BR/g</v>
      </c>
      <c r="Y207" s="274" t="str">
        <f t="shared" si="128"/>
        <v>RW/g</v>
      </c>
      <c r="Z207" s="11">
        <f>INDEX('poids profils xyz'!$D$15:$D$19,SEARCH(Z$1,$M207&amp;$N207&amp;$O207&amp;$P207&amp;$Q207))</f>
        <v>48</v>
      </c>
      <c r="AA207" s="11">
        <f>INDEX('poids profils xyz'!$D$15:$D$19,SEARCH(AA$1,$M207&amp;$N207&amp;$O207&amp;$P207&amp;$Q207))</f>
        <v>38</v>
      </c>
      <c r="AB207" s="11">
        <f>INDEX('poids profils xyz'!$D$15:$D$19,SEARCH(AB$1,$M207&amp;$N207&amp;$O207&amp;$P207&amp;$Q207))</f>
        <v>70</v>
      </c>
      <c r="AC207" s="11">
        <f>INDEX('poids profils xyz'!$D$15:$D$19,SEARCH(AC$1,$M207&amp;$N207&amp;$O207&amp;$P207&amp;$Q207))</f>
        <v>81</v>
      </c>
      <c r="AD207" s="252">
        <f>INDEX('poids profils xyz'!$D$15:$D$19,SEARCH(AD$1,$M207&amp;$N207&amp;$O207&amp;$P207&amp;$Q207))</f>
        <v>14</v>
      </c>
      <c r="AE207" s="26">
        <f t="shared" si="129"/>
        <v>43</v>
      </c>
      <c r="AF207" s="26">
        <f t="shared" si="130"/>
        <v>54</v>
      </c>
      <c r="AG207" s="26">
        <f t="shared" si="131"/>
        <v>75.5</v>
      </c>
      <c r="AH207" s="26">
        <f t="shared" si="132"/>
        <v>47.5</v>
      </c>
      <c r="AI207" s="26">
        <f t="shared" si="133"/>
        <v>28.5</v>
      </c>
      <c r="AJ207" s="26">
        <f t="shared" si="134"/>
        <v>48.5</v>
      </c>
      <c r="AK207" s="26">
        <f t="shared" si="135"/>
        <v>64.75</v>
      </c>
      <c r="AL207" s="26">
        <f t="shared" si="136"/>
        <v>61.5</v>
      </c>
      <c r="AM207" s="26">
        <f t="shared" si="137"/>
        <v>38</v>
      </c>
      <c r="AN207" s="26">
        <f t="shared" si="138"/>
        <v>38.5</v>
      </c>
    </row>
    <row r="208" spans="1:40" x14ac:dyDescent="0.2">
      <c r="A208" s="1004" t="str">
        <f t="shared" si="139"/>
        <v>RB WG U</v>
      </c>
      <c r="B208" s="4" t="str">
        <f t="shared" si="114"/>
        <v>rouge-noir, blanc-vert, bleu</v>
      </c>
      <c r="C208" s="89" t="str">
        <f t="shared" si="115"/>
        <v>avoir de suite (et protéger le monde)</v>
      </c>
      <c r="D208" s="16" t="str">
        <f t="shared" si="116"/>
        <v>obtenir satisfaction -peu importe comment- (et prémunir la société de toute menace)</v>
      </c>
      <c r="E208" s="128" t="str">
        <f t="shared" si="117"/>
        <v>BR/u</v>
      </c>
      <c r="F208" s="29" t="str">
        <f t="shared" si="118"/>
        <v>obtenir satisfaction -peu importe comment-</v>
      </c>
      <c r="G208" s="122" t="str">
        <f t="shared" si="119"/>
        <v>BR.w</v>
      </c>
      <c r="H208" s="123" t="str">
        <f t="shared" si="120"/>
        <v>imposer ses idées</v>
      </c>
      <c r="I208" s="120" t="str">
        <f t="shared" si="121"/>
        <v>R.wb</v>
      </c>
      <c r="J208" s="4" t="str">
        <f t="shared" si="122"/>
        <v>imposer ses schémas au monde</v>
      </c>
      <c r="K208" s="90" t="str">
        <f t="shared" si="125"/>
        <v>U,G</v>
      </c>
      <c r="L208" s="92" t="str">
        <f t="shared" si="126"/>
        <v>U,G,W</v>
      </c>
      <c r="M208" s="8" t="s">
        <v>4</v>
      </c>
      <c r="N208" s="8" t="s">
        <v>2</v>
      </c>
      <c r="O208" s="8" t="s">
        <v>0</v>
      </c>
      <c r="P208" s="8" t="s">
        <v>5</v>
      </c>
      <c r="Q208" s="8" t="s">
        <v>3</v>
      </c>
      <c r="R208" s="8">
        <v>2</v>
      </c>
      <c r="S208" s="8">
        <v>2</v>
      </c>
      <c r="T208" s="8">
        <v>1</v>
      </c>
      <c r="U208" s="130">
        <v>42984</v>
      </c>
      <c r="V208" s="250">
        <f t="shared" ca="1" si="123"/>
        <v>763</v>
      </c>
      <c r="W208" s="274" t="str">
        <f t="shared" si="127"/>
        <v>RB WG U</v>
      </c>
      <c r="X208" s="274" t="str">
        <f t="shared" si="124"/>
        <v>BR/u</v>
      </c>
      <c r="Y208" s="274" t="str">
        <f t="shared" si="128"/>
        <v>RW/u</v>
      </c>
      <c r="Z208" s="11">
        <f>INDEX('poids profils xyz'!$D$15:$D$19,SEARCH(Z$1,$M208&amp;$N208&amp;$O208&amp;$P208&amp;$Q208))</f>
        <v>48</v>
      </c>
      <c r="AA208" s="11">
        <f>INDEX('poids profils xyz'!$D$15:$D$19,SEARCH(AA$1,$M208&amp;$N208&amp;$O208&amp;$P208&amp;$Q208))</f>
        <v>14</v>
      </c>
      <c r="AB208" s="11">
        <f>INDEX('poids profils xyz'!$D$15:$D$19,SEARCH(AB$1,$M208&amp;$N208&amp;$O208&amp;$P208&amp;$Q208))</f>
        <v>70</v>
      </c>
      <c r="AC208" s="11">
        <f>INDEX('poids profils xyz'!$D$15:$D$19,SEARCH(AC$1,$M208&amp;$N208&amp;$O208&amp;$P208&amp;$Q208))</f>
        <v>81</v>
      </c>
      <c r="AD208" s="252">
        <f>INDEX('poids profils xyz'!$D$15:$D$19,SEARCH(AD$1,$M208&amp;$N208&amp;$O208&amp;$P208&amp;$Q208))</f>
        <v>38</v>
      </c>
      <c r="AE208" s="26">
        <f t="shared" si="129"/>
        <v>31</v>
      </c>
      <c r="AF208" s="26">
        <f t="shared" si="130"/>
        <v>42</v>
      </c>
      <c r="AG208" s="26">
        <f t="shared" si="131"/>
        <v>75.5</v>
      </c>
      <c r="AH208" s="26">
        <f t="shared" si="132"/>
        <v>59.5</v>
      </c>
      <c r="AI208" s="26">
        <f t="shared" si="133"/>
        <v>34.5</v>
      </c>
      <c r="AJ208" s="26">
        <f t="shared" si="134"/>
        <v>36.5</v>
      </c>
      <c r="AK208" s="26">
        <f t="shared" si="135"/>
        <v>58.75</v>
      </c>
      <c r="AL208" s="26">
        <f t="shared" si="136"/>
        <v>67.5</v>
      </c>
      <c r="AM208" s="26">
        <f t="shared" si="137"/>
        <v>47</v>
      </c>
      <c r="AN208" s="26">
        <f t="shared" si="138"/>
        <v>35.5</v>
      </c>
    </row>
    <row r="209" spans="1:40" x14ac:dyDescent="0.2">
      <c r="A209" s="1004" t="str">
        <f t="shared" si="139"/>
        <v>RB UW G</v>
      </c>
      <c r="B209" s="4" t="str">
        <f t="shared" si="114"/>
        <v>rouge-noir, bleu-blanc, vert</v>
      </c>
      <c r="C209" s="89" t="str">
        <f t="shared" si="115"/>
        <v>intervenir* (et œuvrer pour le progrès)</v>
      </c>
      <c r="D209" s="16" t="str">
        <f t="shared" si="116"/>
        <v>vivre en imposant ses décisions (et innover avec efficacité)</v>
      </c>
      <c r="E209" s="128" t="str">
        <f t="shared" si="117"/>
        <v>BR/g</v>
      </c>
      <c r="F209" s="29" t="str">
        <f t="shared" si="118"/>
        <v>vivre en imposant ses décisions</v>
      </c>
      <c r="G209" s="122" t="str">
        <f t="shared" si="119"/>
        <v>BR.u</v>
      </c>
      <c r="H209" s="123" t="str">
        <f t="shared" si="120"/>
        <v>toucher à tout avec succès</v>
      </c>
      <c r="I209" s="120" t="str">
        <f t="shared" si="121"/>
        <v>R.ub</v>
      </c>
      <c r="J209" s="4" t="str">
        <f t="shared" si="122"/>
        <v>aller là où bon nous semble</v>
      </c>
      <c r="K209" s="90" t="str">
        <f t="shared" si="125"/>
        <v>G,W</v>
      </c>
      <c r="L209" s="92" t="str">
        <f t="shared" si="126"/>
        <v>G,W,U</v>
      </c>
      <c r="M209" s="8" t="s">
        <v>4</v>
      </c>
      <c r="N209" s="8" t="s">
        <v>2</v>
      </c>
      <c r="O209" s="8" t="s">
        <v>3</v>
      </c>
      <c r="P209" s="8" t="s">
        <v>0</v>
      </c>
      <c r="Q209" s="8" t="s">
        <v>5</v>
      </c>
      <c r="R209" s="8">
        <v>2</v>
      </c>
      <c r="S209" s="8">
        <v>2</v>
      </c>
      <c r="T209" s="8">
        <v>1</v>
      </c>
      <c r="U209" s="130">
        <v>42984</v>
      </c>
      <c r="V209" s="250">
        <f t="shared" ca="1" si="123"/>
        <v>763</v>
      </c>
      <c r="W209" s="274" t="str">
        <f t="shared" si="127"/>
        <v>RB UW G</v>
      </c>
      <c r="X209" s="274" t="str">
        <f t="shared" si="124"/>
        <v>BR/g</v>
      </c>
      <c r="Y209" s="274" t="str">
        <f t="shared" si="128"/>
        <v>UR/g</v>
      </c>
      <c r="Z209" s="11">
        <f>INDEX('poids profils xyz'!$D$15:$D$19,SEARCH(Z$1,$M209&amp;$N209&amp;$O209&amp;$P209&amp;$Q209))</f>
        <v>38</v>
      </c>
      <c r="AA209" s="11">
        <f>INDEX('poids profils xyz'!$D$15:$D$19,SEARCH(AA$1,$M209&amp;$N209&amp;$O209&amp;$P209&amp;$Q209))</f>
        <v>48</v>
      </c>
      <c r="AB209" s="11">
        <f>INDEX('poids profils xyz'!$D$15:$D$19,SEARCH(AB$1,$M209&amp;$N209&amp;$O209&amp;$P209&amp;$Q209))</f>
        <v>70</v>
      </c>
      <c r="AC209" s="11">
        <f>INDEX('poids profils xyz'!$D$15:$D$19,SEARCH(AC$1,$M209&amp;$N209&amp;$O209&amp;$P209&amp;$Q209))</f>
        <v>81</v>
      </c>
      <c r="AD209" s="252">
        <f>INDEX('poids profils xyz'!$D$15:$D$19,SEARCH(AD$1,$M209&amp;$N209&amp;$O209&amp;$P209&amp;$Q209))</f>
        <v>14</v>
      </c>
      <c r="AE209" s="26">
        <f t="shared" si="129"/>
        <v>43</v>
      </c>
      <c r="AF209" s="26">
        <f t="shared" si="130"/>
        <v>59</v>
      </c>
      <c r="AG209" s="26">
        <f t="shared" si="131"/>
        <v>75.5</v>
      </c>
      <c r="AH209" s="26">
        <f t="shared" si="132"/>
        <v>47.5</v>
      </c>
      <c r="AI209" s="26">
        <f t="shared" si="133"/>
        <v>28.5</v>
      </c>
      <c r="AJ209" s="26">
        <f t="shared" si="134"/>
        <v>51</v>
      </c>
      <c r="AK209" s="26">
        <f t="shared" si="135"/>
        <v>67.25</v>
      </c>
      <c r="AL209" s="26">
        <f t="shared" si="136"/>
        <v>61.5</v>
      </c>
      <c r="AM209" s="26">
        <f t="shared" si="137"/>
        <v>38</v>
      </c>
      <c r="AN209" s="26">
        <f t="shared" si="138"/>
        <v>39.75</v>
      </c>
    </row>
    <row r="210" spans="1:40" x14ac:dyDescent="0.2">
      <c r="A210" s="1004" t="str">
        <f t="shared" si="139"/>
        <v>RB UG W</v>
      </c>
      <c r="B210" s="4" t="str">
        <f t="shared" si="114"/>
        <v>rouge-noir, bleu-vert, blanc</v>
      </c>
      <c r="C210" s="89" t="str">
        <f t="shared" si="115"/>
        <v>être tout-puissant -BR (et suivre ses idées)</v>
      </c>
      <c r="D210" s="16" t="str">
        <f t="shared" si="116"/>
        <v>obtenir satisfaction sans limite (et explorer sans contrainte)</v>
      </c>
      <c r="E210" s="128" t="str">
        <f t="shared" si="117"/>
        <v>BR/w</v>
      </c>
      <c r="F210" s="29" t="str">
        <f t="shared" si="118"/>
        <v>obtenir satisfaction sans limite</v>
      </c>
      <c r="G210" s="122" t="str">
        <f t="shared" si="119"/>
        <v>BR.u</v>
      </c>
      <c r="H210" s="123" t="str">
        <f t="shared" si="120"/>
        <v>toucher à tout avec succès</v>
      </c>
      <c r="I210" s="120" t="str">
        <f t="shared" si="121"/>
        <v>R.ub</v>
      </c>
      <c r="J210" s="4" t="str">
        <f t="shared" si="122"/>
        <v>aller là où bon nous semble</v>
      </c>
      <c r="K210" s="90" t="str">
        <f t="shared" si="125"/>
        <v>W,G</v>
      </c>
      <c r="L210" s="92" t="str">
        <f t="shared" si="126"/>
        <v>W,G,U</v>
      </c>
      <c r="M210" s="8" t="s">
        <v>4</v>
      </c>
      <c r="N210" s="8" t="s">
        <v>2</v>
      </c>
      <c r="O210" s="8" t="s">
        <v>3</v>
      </c>
      <c r="P210" s="8" t="s">
        <v>5</v>
      </c>
      <c r="Q210" s="8" t="s">
        <v>0</v>
      </c>
      <c r="R210" s="8">
        <v>2</v>
      </c>
      <c r="S210" s="8">
        <v>2</v>
      </c>
      <c r="T210" s="8">
        <v>1</v>
      </c>
      <c r="U210" s="130">
        <v>42984</v>
      </c>
      <c r="V210" s="250">
        <f t="shared" ca="1" si="123"/>
        <v>763</v>
      </c>
      <c r="W210" s="274" t="str">
        <f t="shared" si="127"/>
        <v>RB UG W</v>
      </c>
      <c r="X210" s="274" t="str">
        <f t="shared" si="124"/>
        <v>BR/w</v>
      </c>
      <c r="Y210" s="274" t="str">
        <f t="shared" si="128"/>
        <v>UR/w</v>
      </c>
      <c r="Z210" s="11">
        <f>INDEX('poids profils xyz'!$D$15:$D$19,SEARCH(Z$1,$M210&amp;$N210&amp;$O210&amp;$P210&amp;$Q210))</f>
        <v>14</v>
      </c>
      <c r="AA210" s="11">
        <f>INDEX('poids profils xyz'!$D$15:$D$19,SEARCH(AA$1,$M210&amp;$N210&amp;$O210&amp;$P210&amp;$Q210))</f>
        <v>48</v>
      </c>
      <c r="AB210" s="11">
        <f>INDEX('poids profils xyz'!$D$15:$D$19,SEARCH(AB$1,$M210&amp;$N210&amp;$O210&amp;$P210&amp;$Q210))</f>
        <v>70</v>
      </c>
      <c r="AC210" s="11">
        <f>INDEX('poids profils xyz'!$D$15:$D$19,SEARCH(AC$1,$M210&amp;$N210&amp;$O210&amp;$P210&amp;$Q210))</f>
        <v>81</v>
      </c>
      <c r="AD210" s="252">
        <f>INDEX('poids profils xyz'!$D$15:$D$19,SEARCH(AD$1,$M210&amp;$N210&amp;$O210&amp;$P210&amp;$Q210))</f>
        <v>38</v>
      </c>
      <c r="AE210" s="26">
        <f t="shared" si="129"/>
        <v>31</v>
      </c>
      <c r="AF210" s="26">
        <f t="shared" si="130"/>
        <v>59</v>
      </c>
      <c r="AG210" s="26">
        <f t="shared" si="131"/>
        <v>75.5</v>
      </c>
      <c r="AH210" s="26">
        <f t="shared" si="132"/>
        <v>59.5</v>
      </c>
      <c r="AI210" s="26">
        <f t="shared" si="133"/>
        <v>34.5</v>
      </c>
      <c r="AJ210" s="26">
        <f t="shared" si="134"/>
        <v>45</v>
      </c>
      <c r="AK210" s="26">
        <f t="shared" si="135"/>
        <v>67.25</v>
      </c>
      <c r="AL210" s="26">
        <f t="shared" si="136"/>
        <v>67.5</v>
      </c>
      <c r="AM210" s="26">
        <f t="shared" si="137"/>
        <v>47</v>
      </c>
      <c r="AN210" s="26">
        <f t="shared" si="138"/>
        <v>39.75</v>
      </c>
    </row>
    <row r="211" spans="1:40" x14ac:dyDescent="0.2">
      <c r="A211" s="1004" t="str">
        <f t="shared" si="139"/>
        <v>RB GW U</v>
      </c>
      <c r="B211" s="4" t="str">
        <f t="shared" si="114"/>
        <v>rouge-noir, vert-blanc, bleu</v>
      </c>
      <c r="C211" s="89" t="str">
        <f t="shared" si="115"/>
        <v>avoir de suite (et vivre spontané -RG-)</v>
      </c>
      <c r="D211" s="16" t="str">
        <f t="shared" si="116"/>
        <v>obtenir satisfaction -peu importe comment- (et agir en toute impulsivité)</v>
      </c>
      <c r="E211" s="128" t="str">
        <f t="shared" si="117"/>
        <v>BR/u</v>
      </c>
      <c r="F211" s="29" t="str">
        <f t="shared" si="118"/>
        <v>obtenir satisfaction -peu importe comment-</v>
      </c>
      <c r="G211" s="122" t="str">
        <f t="shared" si="119"/>
        <v>BR.g</v>
      </c>
      <c r="H211" s="123" t="str">
        <f t="shared" si="120"/>
        <v>propulser le monde dans son sens</v>
      </c>
      <c r="I211" s="120" t="str">
        <f t="shared" si="121"/>
        <v>R.bg</v>
      </c>
      <c r="J211" s="4" t="str">
        <f t="shared" si="122"/>
        <v>vivre à son seul rythme</v>
      </c>
      <c r="K211" s="90" t="str">
        <f t="shared" si="125"/>
        <v>U,W</v>
      </c>
      <c r="L211" s="92" t="str">
        <f t="shared" si="126"/>
        <v>U,W,G</v>
      </c>
      <c r="M211" s="8" t="s">
        <v>4</v>
      </c>
      <c r="N211" s="8" t="s">
        <v>2</v>
      </c>
      <c r="O211" s="8" t="s">
        <v>5</v>
      </c>
      <c r="P211" s="8" t="s">
        <v>0</v>
      </c>
      <c r="Q211" s="8" t="s">
        <v>3</v>
      </c>
      <c r="R211" s="8">
        <v>2</v>
      </c>
      <c r="S211" s="8">
        <v>2</v>
      </c>
      <c r="T211" s="8">
        <v>1</v>
      </c>
      <c r="U211" s="130">
        <v>42984</v>
      </c>
      <c r="V211" s="250">
        <f t="shared" ca="1" si="123"/>
        <v>763</v>
      </c>
      <c r="W211" s="274" t="str">
        <f t="shared" si="127"/>
        <v>RB GW U</v>
      </c>
      <c r="X211" s="274" t="str">
        <f t="shared" si="124"/>
        <v>BR/u</v>
      </c>
      <c r="Y211" s="274" t="str">
        <f t="shared" si="128"/>
        <v>RG/u</v>
      </c>
      <c r="Z211" s="11">
        <f>INDEX('poids profils xyz'!$D$15:$D$19,SEARCH(Z$1,$M211&amp;$N211&amp;$O211&amp;$P211&amp;$Q211))</f>
        <v>38</v>
      </c>
      <c r="AA211" s="11">
        <f>INDEX('poids profils xyz'!$D$15:$D$19,SEARCH(AA$1,$M211&amp;$N211&amp;$O211&amp;$P211&amp;$Q211))</f>
        <v>14</v>
      </c>
      <c r="AB211" s="11">
        <f>INDEX('poids profils xyz'!$D$15:$D$19,SEARCH(AB$1,$M211&amp;$N211&amp;$O211&amp;$P211&amp;$Q211))</f>
        <v>70</v>
      </c>
      <c r="AC211" s="11">
        <f>INDEX('poids profils xyz'!$D$15:$D$19,SEARCH(AC$1,$M211&amp;$N211&amp;$O211&amp;$P211&amp;$Q211))</f>
        <v>81</v>
      </c>
      <c r="AD211" s="252">
        <f>INDEX('poids profils xyz'!$D$15:$D$19,SEARCH(AD$1,$M211&amp;$N211&amp;$O211&amp;$P211&amp;$Q211))</f>
        <v>48</v>
      </c>
      <c r="AE211" s="26">
        <f t="shared" si="129"/>
        <v>26</v>
      </c>
      <c r="AF211" s="26">
        <f t="shared" si="130"/>
        <v>42</v>
      </c>
      <c r="AG211" s="26">
        <f t="shared" si="131"/>
        <v>75.5</v>
      </c>
      <c r="AH211" s="26">
        <f t="shared" si="132"/>
        <v>64.5</v>
      </c>
      <c r="AI211" s="26">
        <f t="shared" si="133"/>
        <v>37</v>
      </c>
      <c r="AJ211" s="26">
        <f t="shared" si="134"/>
        <v>34</v>
      </c>
      <c r="AK211" s="26">
        <f t="shared" si="135"/>
        <v>58.75</v>
      </c>
      <c r="AL211" s="26">
        <f t="shared" si="136"/>
        <v>70</v>
      </c>
      <c r="AM211" s="26">
        <f t="shared" si="137"/>
        <v>50.75</v>
      </c>
      <c r="AN211" s="26">
        <f t="shared" si="138"/>
        <v>35.5</v>
      </c>
    </row>
    <row r="212" spans="1:40" s="145" customFormat="1" x14ac:dyDescent="0.2">
      <c r="A212" s="1070" t="str">
        <f t="shared" si="139"/>
        <v>RB GU W</v>
      </c>
      <c r="B212" s="12" t="str">
        <f t="shared" si="114"/>
        <v>rouge-noir, vert-bleu, blanc</v>
      </c>
      <c r="C212" s="80" t="str">
        <f t="shared" si="115"/>
        <v>être tout-puissant -BR (et vivre avec légèreté)</v>
      </c>
      <c r="D212" s="22" t="str">
        <f t="shared" si="116"/>
        <v>obtenir satisfaction sans limite (et mettre sa joie au commandes)</v>
      </c>
      <c r="E212" s="129" t="str">
        <f t="shared" si="117"/>
        <v>BR/w</v>
      </c>
      <c r="F212" s="30" t="str">
        <f t="shared" si="118"/>
        <v>obtenir satisfaction sans limite</v>
      </c>
      <c r="G212" s="124" t="str">
        <f t="shared" si="119"/>
        <v>BR.g</v>
      </c>
      <c r="H212" s="125" t="str">
        <f t="shared" si="120"/>
        <v>propulser le monde dans son sens</v>
      </c>
      <c r="I212" s="121" t="str">
        <f t="shared" si="121"/>
        <v>R.bg</v>
      </c>
      <c r="J212" s="12" t="str">
        <f t="shared" si="122"/>
        <v>vivre à son seul rythme</v>
      </c>
      <c r="K212" s="91" t="str">
        <f t="shared" si="125"/>
        <v>W,U</v>
      </c>
      <c r="L212" s="93" t="str">
        <f t="shared" si="126"/>
        <v>W,U,G</v>
      </c>
      <c r="M212" s="17" t="s">
        <v>4</v>
      </c>
      <c r="N212" s="17" t="s">
        <v>2</v>
      </c>
      <c r="O212" s="17" t="s">
        <v>5</v>
      </c>
      <c r="P212" s="17" t="s">
        <v>3</v>
      </c>
      <c r="Q212" s="17" t="s">
        <v>0</v>
      </c>
      <c r="R212" s="17">
        <v>2</v>
      </c>
      <c r="S212" s="17">
        <v>2</v>
      </c>
      <c r="T212" s="17">
        <v>1</v>
      </c>
      <c r="U212" s="131">
        <v>42984</v>
      </c>
      <c r="V212" s="251">
        <f t="shared" ca="1" si="123"/>
        <v>763</v>
      </c>
      <c r="W212" s="275" t="str">
        <f t="shared" si="127"/>
        <v>RB GU W</v>
      </c>
      <c r="X212" s="275" t="str">
        <f t="shared" si="124"/>
        <v>BR/w</v>
      </c>
      <c r="Y212" s="275" t="str">
        <f t="shared" si="128"/>
        <v>RG/w</v>
      </c>
      <c r="Z212" s="253">
        <f>INDEX('poids profils xyz'!$D$15:$D$19,SEARCH(Z$1,$M212&amp;$N212&amp;$O212&amp;$P212&amp;$Q212))</f>
        <v>14</v>
      </c>
      <c r="AA212" s="253">
        <f>INDEX('poids profils xyz'!$D$15:$D$19,SEARCH(AA$1,$M212&amp;$N212&amp;$O212&amp;$P212&amp;$Q212))</f>
        <v>38</v>
      </c>
      <c r="AB212" s="253">
        <f>INDEX('poids profils xyz'!$D$15:$D$19,SEARCH(AB$1,$M212&amp;$N212&amp;$O212&amp;$P212&amp;$Q212))</f>
        <v>70</v>
      </c>
      <c r="AC212" s="253">
        <f>INDEX('poids profils xyz'!$D$15:$D$19,SEARCH(AC$1,$M212&amp;$N212&amp;$O212&amp;$P212&amp;$Q212))</f>
        <v>81</v>
      </c>
      <c r="AD212" s="254">
        <f>INDEX('poids profils xyz'!$D$15:$D$19,SEARCH(AD$1,$M212&amp;$N212&amp;$O212&amp;$P212&amp;$Q212))</f>
        <v>48</v>
      </c>
      <c r="AE212" s="263">
        <f t="shared" si="129"/>
        <v>26</v>
      </c>
      <c r="AF212" s="263">
        <f t="shared" si="130"/>
        <v>54</v>
      </c>
      <c r="AG212" s="263">
        <f t="shared" si="131"/>
        <v>75.5</v>
      </c>
      <c r="AH212" s="263">
        <f t="shared" si="132"/>
        <v>64.5</v>
      </c>
      <c r="AI212" s="263">
        <f t="shared" si="133"/>
        <v>37</v>
      </c>
      <c r="AJ212" s="263">
        <f t="shared" si="134"/>
        <v>40</v>
      </c>
      <c r="AK212" s="263">
        <f t="shared" si="135"/>
        <v>64.75</v>
      </c>
      <c r="AL212" s="263">
        <f t="shared" si="136"/>
        <v>70</v>
      </c>
      <c r="AM212" s="263">
        <f t="shared" si="137"/>
        <v>50.75</v>
      </c>
      <c r="AN212" s="263">
        <f t="shared" si="138"/>
        <v>38.5</v>
      </c>
    </row>
    <row r="213" spans="1:40" x14ac:dyDescent="0.2">
      <c r="A213" s="1005" t="str">
        <f t="shared" si="139"/>
        <v>RG WU B</v>
      </c>
      <c r="B213" s="4" t="str">
        <f t="shared" si="114"/>
        <v>rouge-vert, blanc-bleu, noir</v>
      </c>
      <c r="C213" s="89" t="str">
        <f t="shared" si="115"/>
        <v>vivre dans la joie collective (et assister le monde)</v>
      </c>
      <c r="D213" s="16" t="str">
        <f t="shared" si="116"/>
        <v>vivre pleinement dans le respect du monde (et servir la société sans enjeu de pouvoir)</v>
      </c>
      <c r="E213" s="128" t="str">
        <f t="shared" si="117"/>
        <v>RG/b</v>
      </c>
      <c r="F213" s="29" t="str">
        <f t="shared" si="118"/>
        <v>vivre pleinement dans le respect du monde</v>
      </c>
      <c r="G213" s="122" t="str">
        <f t="shared" si="119"/>
        <v>RG.w</v>
      </c>
      <c r="H213" s="123" t="str">
        <f t="shared" si="120"/>
        <v>faire de sa vie une fête</v>
      </c>
      <c r="I213" s="120" t="str">
        <f t="shared" si="121"/>
        <v>R.gw</v>
      </c>
      <c r="J213" s="4" t="str">
        <f t="shared" si="122"/>
        <v>être celui dont on suit les idées</v>
      </c>
      <c r="K213" s="90" t="str">
        <f t="shared" si="125"/>
        <v>B,U</v>
      </c>
      <c r="L213" s="92" t="str">
        <f t="shared" si="126"/>
        <v>B,U,W</v>
      </c>
      <c r="M213" s="8" t="s">
        <v>4</v>
      </c>
      <c r="N213" s="8" t="s">
        <v>5</v>
      </c>
      <c r="O213" s="8" t="s">
        <v>0</v>
      </c>
      <c r="P213" s="8" t="s">
        <v>3</v>
      </c>
      <c r="Q213" s="8" t="s">
        <v>2</v>
      </c>
      <c r="R213" s="8">
        <v>2</v>
      </c>
      <c r="S213" s="8">
        <v>2</v>
      </c>
      <c r="T213" s="8">
        <v>1</v>
      </c>
      <c r="U213" s="130">
        <v>42984</v>
      </c>
      <c r="V213" s="250">
        <f t="shared" ca="1" si="123"/>
        <v>763</v>
      </c>
      <c r="W213" s="274" t="str">
        <f t="shared" si="127"/>
        <v>RG WU B</v>
      </c>
      <c r="X213" s="274" t="str">
        <f t="shared" si="124"/>
        <v>RG/b</v>
      </c>
      <c r="Y213" s="274" t="str">
        <f t="shared" si="128"/>
        <v>RW/b</v>
      </c>
      <c r="Z213" s="11">
        <f>INDEX('poids profils xyz'!$D$15:$D$19,SEARCH(Z$1,$M213&amp;$N213&amp;$O213&amp;$P213&amp;$Q213))</f>
        <v>48</v>
      </c>
      <c r="AA213" s="11">
        <f>INDEX('poids profils xyz'!$D$15:$D$19,SEARCH(AA$1,$M213&amp;$N213&amp;$O213&amp;$P213&amp;$Q213))</f>
        <v>38</v>
      </c>
      <c r="AB213" s="11">
        <f>INDEX('poids profils xyz'!$D$15:$D$19,SEARCH(AB$1,$M213&amp;$N213&amp;$O213&amp;$P213&amp;$Q213))</f>
        <v>14</v>
      </c>
      <c r="AC213" s="11">
        <f>INDEX('poids profils xyz'!$D$15:$D$19,SEARCH(AC$1,$M213&amp;$N213&amp;$O213&amp;$P213&amp;$Q213))</f>
        <v>81</v>
      </c>
      <c r="AD213" s="252">
        <f>INDEX('poids profils xyz'!$D$15:$D$19,SEARCH(AD$1,$M213&amp;$N213&amp;$O213&amp;$P213&amp;$Q213))</f>
        <v>70</v>
      </c>
      <c r="AE213" s="26">
        <f t="shared" si="129"/>
        <v>43</v>
      </c>
      <c r="AF213" s="26">
        <f t="shared" si="130"/>
        <v>26</v>
      </c>
      <c r="AG213" s="26">
        <f t="shared" si="131"/>
        <v>47.5</v>
      </c>
      <c r="AH213" s="26">
        <f t="shared" si="132"/>
        <v>75.5</v>
      </c>
      <c r="AI213" s="26">
        <f t="shared" si="133"/>
        <v>56.5</v>
      </c>
      <c r="AJ213" s="26">
        <f t="shared" si="134"/>
        <v>34.5</v>
      </c>
      <c r="AK213" s="26">
        <f t="shared" si="135"/>
        <v>36.75</v>
      </c>
      <c r="AL213" s="26">
        <f t="shared" si="136"/>
        <v>61.5</v>
      </c>
      <c r="AM213" s="26">
        <f t="shared" si="137"/>
        <v>66</v>
      </c>
      <c r="AN213" s="26">
        <f t="shared" si="138"/>
        <v>45.5</v>
      </c>
    </row>
    <row r="214" spans="1:40" x14ac:dyDescent="0.2">
      <c r="A214" s="1005" t="str">
        <f t="shared" si="139"/>
        <v>RG WB U</v>
      </c>
      <c r="B214" s="4" t="str">
        <f t="shared" si="114"/>
        <v>rouge-vert, blanc-noir, bleu</v>
      </c>
      <c r="C214" s="89" t="str">
        <f t="shared" si="115"/>
        <v>vivre spontané -RG- (et protéger le monde)</v>
      </c>
      <c r="D214" s="16" t="str">
        <f t="shared" si="116"/>
        <v>agir en toute impulsivité (et prémunir la société de toute menace)</v>
      </c>
      <c r="E214" s="128" t="str">
        <f t="shared" si="117"/>
        <v>RG/u</v>
      </c>
      <c r="F214" s="29" t="str">
        <f t="shared" si="118"/>
        <v>agir en toute impulsivité</v>
      </c>
      <c r="G214" s="122" t="str">
        <f t="shared" si="119"/>
        <v>RG.w</v>
      </c>
      <c r="H214" s="123" t="str">
        <f t="shared" si="120"/>
        <v>faire de sa vie une fête</v>
      </c>
      <c r="I214" s="120" t="str">
        <f t="shared" si="121"/>
        <v>R.gw</v>
      </c>
      <c r="J214" s="4" t="str">
        <f t="shared" si="122"/>
        <v>être celui dont on suit les idées</v>
      </c>
      <c r="K214" s="90" t="str">
        <f t="shared" si="125"/>
        <v>U,B</v>
      </c>
      <c r="L214" s="92" t="str">
        <f t="shared" si="126"/>
        <v>U,B,W</v>
      </c>
      <c r="M214" s="8" t="s">
        <v>4</v>
      </c>
      <c r="N214" s="8" t="s">
        <v>5</v>
      </c>
      <c r="O214" s="8" t="s">
        <v>0</v>
      </c>
      <c r="P214" s="8" t="s">
        <v>2</v>
      </c>
      <c r="Q214" s="8" t="s">
        <v>3</v>
      </c>
      <c r="R214" s="8">
        <v>2</v>
      </c>
      <c r="S214" s="8">
        <v>2</v>
      </c>
      <c r="T214" s="8">
        <v>1</v>
      </c>
      <c r="U214" s="130">
        <v>42984</v>
      </c>
      <c r="V214" s="250">
        <f t="shared" ca="1" si="123"/>
        <v>763</v>
      </c>
      <c r="W214" s="274" t="str">
        <f t="shared" si="127"/>
        <v>RG WB U</v>
      </c>
      <c r="X214" s="274" t="str">
        <f t="shared" si="124"/>
        <v>RG/u</v>
      </c>
      <c r="Y214" s="274" t="str">
        <f t="shared" si="128"/>
        <v>RW/u</v>
      </c>
      <c r="Z214" s="11">
        <f>INDEX('poids profils xyz'!$D$15:$D$19,SEARCH(Z$1,$M214&amp;$N214&amp;$O214&amp;$P214&amp;$Q214))</f>
        <v>48</v>
      </c>
      <c r="AA214" s="11">
        <f>INDEX('poids profils xyz'!$D$15:$D$19,SEARCH(AA$1,$M214&amp;$N214&amp;$O214&amp;$P214&amp;$Q214))</f>
        <v>14</v>
      </c>
      <c r="AB214" s="11">
        <f>INDEX('poids profils xyz'!$D$15:$D$19,SEARCH(AB$1,$M214&amp;$N214&amp;$O214&amp;$P214&amp;$Q214))</f>
        <v>38</v>
      </c>
      <c r="AC214" s="11">
        <f>INDEX('poids profils xyz'!$D$15:$D$19,SEARCH(AC$1,$M214&amp;$N214&amp;$O214&amp;$P214&amp;$Q214))</f>
        <v>81</v>
      </c>
      <c r="AD214" s="252">
        <f>INDEX('poids profils xyz'!$D$15:$D$19,SEARCH(AD$1,$M214&amp;$N214&amp;$O214&amp;$P214&amp;$Q214))</f>
        <v>70</v>
      </c>
      <c r="AE214" s="26">
        <f t="shared" si="129"/>
        <v>31</v>
      </c>
      <c r="AF214" s="26">
        <f t="shared" si="130"/>
        <v>26</v>
      </c>
      <c r="AG214" s="26">
        <f t="shared" si="131"/>
        <v>59.5</v>
      </c>
      <c r="AH214" s="26">
        <f t="shared" si="132"/>
        <v>75.5</v>
      </c>
      <c r="AI214" s="26">
        <f t="shared" si="133"/>
        <v>50.5</v>
      </c>
      <c r="AJ214" s="26">
        <f t="shared" si="134"/>
        <v>28.5</v>
      </c>
      <c r="AK214" s="26">
        <f t="shared" si="135"/>
        <v>42.75</v>
      </c>
      <c r="AL214" s="26">
        <f t="shared" si="136"/>
        <v>67.5</v>
      </c>
      <c r="AM214" s="26">
        <f t="shared" si="137"/>
        <v>63</v>
      </c>
      <c r="AN214" s="26">
        <f t="shared" si="138"/>
        <v>39.5</v>
      </c>
    </row>
    <row r="215" spans="1:40" x14ac:dyDescent="0.2">
      <c r="A215" s="1005" t="str">
        <f t="shared" si="139"/>
        <v>RG UW B</v>
      </c>
      <c r="B215" s="4" t="str">
        <f t="shared" si="114"/>
        <v>rouge-vert, bleu-blanc, noir</v>
      </c>
      <c r="C215" s="89" t="str">
        <f t="shared" si="115"/>
        <v>vivre dans la joie collective (et partager ses idées)</v>
      </c>
      <c r="D215" s="16" t="str">
        <f t="shared" si="116"/>
        <v>vivre pleinement dans le respect du monde (et communiquer des idées nouvelles)</v>
      </c>
      <c r="E215" s="128" t="str">
        <f t="shared" si="117"/>
        <v>RG/b</v>
      </c>
      <c r="F215" s="29" t="str">
        <f t="shared" si="118"/>
        <v>vivre pleinement dans le respect du monde</v>
      </c>
      <c r="G215" s="122" t="str">
        <f t="shared" si="119"/>
        <v>RG.u</v>
      </c>
      <c r="H215" s="123" t="str">
        <f t="shared" si="120"/>
        <v>agir sans contrainte</v>
      </c>
      <c r="I215" s="120" t="str">
        <f t="shared" si="121"/>
        <v>R.gu</v>
      </c>
      <c r="J215" s="4" t="str">
        <f t="shared" si="122"/>
        <v>explorer l'inconnu sans souci des risques</v>
      </c>
      <c r="K215" s="90" t="str">
        <f t="shared" si="125"/>
        <v>B,W</v>
      </c>
      <c r="L215" s="92" t="str">
        <f t="shared" si="126"/>
        <v>B,W,U</v>
      </c>
      <c r="M215" s="8" t="s">
        <v>4</v>
      </c>
      <c r="N215" s="8" t="s">
        <v>5</v>
      </c>
      <c r="O215" s="8" t="s">
        <v>3</v>
      </c>
      <c r="P215" s="8" t="s">
        <v>0</v>
      </c>
      <c r="Q215" s="8" t="s">
        <v>2</v>
      </c>
      <c r="R215" s="8">
        <v>2</v>
      </c>
      <c r="S215" s="8">
        <v>2</v>
      </c>
      <c r="T215" s="8">
        <v>1</v>
      </c>
      <c r="U215" s="130">
        <v>42984</v>
      </c>
      <c r="V215" s="250">
        <f t="shared" ca="1" si="123"/>
        <v>763</v>
      </c>
      <c r="W215" s="274" t="str">
        <f t="shared" si="127"/>
        <v>RG UW B</v>
      </c>
      <c r="X215" s="274" t="str">
        <f t="shared" si="124"/>
        <v>RG/b</v>
      </c>
      <c r="Y215" s="274" t="str">
        <f t="shared" si="128"/>
        <v>UR/b</v>
      </c>
      <c r="Z215" s="11">
        <f>INDEX('poids profils xyz'!$D$15:$D$19,SEARCH(Z$1,$M215&amp;$N215&amp;$O215&amp;$P215&amp;$Q215))</f>
        <v>38</v>
      </c>
      <c r="AA215" s="11">
        <f>INDEX('poids profils xyz'!$D$15:$D$19,SEARCH(AA$1,$M215&amp;$N215&amp;$O215&amp;$P215&amp;$Q215))</f>
        <v>48</v>
      </c>
      <c r="AB215" s="11">
        <f>INDEX('poids profils xyz'!$D$15:$D$19,SEARCH(AB$1,$M215&amp;$N215&amp;$O215&amp;$P215&amp;$Q215))</f>
        <v>14</v>
      </c>
      <c r="AC215" s="11">
        <f>INDEX('poids profils xyz'!$D$15:$D$19,SEARCH(AC$1,$M215&amp;$N215&amp;$O215&amp;$P215&amp;$Q215))</f>
        <v>81</v>
      </c>
      <c r="AD215" s="252">
        <f>INDEX('poids profils xyz'!$D$15:$D$19,SEARCH(AD$1,$M215&amp;$N215&amp;$O215&amp;$P215&amp;$Q215))</f>
        <v>70</v>
      </c>
      <c r="AE215" s="26">
        <f t="shared" si="129"/>
        <v>43</v>
      </c>
      <c r="AF215" s="26">
        <f t="shared" si="130"/>
        <v>31</v>
      </c>
      <c r="AG215" s="26">
        <f t="shared" si="131"/>
        <v>47.5</v>
      </c>
      <c r="AH215" s="26">
        <f t="shared" si="132"/>
        <v>75.5</v>
      </c>
      <c r="AI215" s="26">
        <f t="shared" si="133"/>
        <v>56.5</v>
      </c>
      <c r="AJ215" s="26">
        <f t="shared" si="134"/>
        <v>37</v>
      </c>
      <c r="AK215" s="26">
        <f t="shared" si="135"/>
        <v>39.25</v>
      </c>
      <c r="AL215" s="26">
        <f t="shared" si="136"/>
        <v>61.5</v>
      </c>
      <c r="AM215" s="26">
        <f t="shared" si="137"/>
        <v>66</v>
      </c>
      <c r="AN215" s="26">
        <f t="shared" si="138"/>
        <v>46.75</v>
      </c>
    </row>
    <row r="216" spans="1:40" x14ac:dyDescent="0.2">
      <c r="A216" s="1005" t="str">
        <f t="shared" si="139"/>
        <v>RG UB W</v>
      </c>
      <c r="B216" s="4" t="str">
        <f t="shared" si="114"/>
        <v>rouge-vert, bleu-noir, blanc</v>
      </c>
      <c r="C216" s="89" t="str">
        <f t="shared" si="115"/>
        <v>vivre avec légèreté (et suivre ses idées)</v>
      </c>
      <c r="D216" s="16" t="str">
        <f t="shared" si="116"/>
        <v>mettre sa joie au commandes (et explorer sans contrainte)</v>
      </c>
      <c r="E216" s="128" t="str">
        <f t="shared" si="117"/>
        <v>RG/w</v>
      </c>
      <c r="F216" s="29" t="str">
        <f t="shared" si="118"/>
        <v>mettre sa joie au commandes</v>
      </c>
      <c r="G216" s="122" t="str">
        <f t="shared" si="119"/>
        <v>RG.u</v>
      </c>
      <c r="H216" s="123" t="str">
        <f t="shared" si="120"/>
        <v>agir sans contrainte</v>
      </c>
      <c r="I216" s="120" t="str">
        <f t="shared" si="121"/>
        <v>R.gu</v>
      </c>
      <c r="J216" s="4" t="str">
        <f t="shared" si="122"/>
        <v>explorer l'inconnu sans souci des risques</v>
      </c>
      <c r="K216" s="90" t="str">
        <f t="shared" si="125"/>
        <v>W,B</v>
      </c>
      <c r="L216" s="92" t="str">
        <f t="shared" si="126"/>
        <v>W,B,U</v>
      </c>
      <c r="M216" s="8" t="s">
        <v>4</v>
      </c>
      <c r="N216" s="8" t="s">
        <v>5</v>
      </c>
      <c r="O216" s="8" t="s">
        <v>3</v>
      </c>
      <c r="P216" s="8" t="s">
        <v>2</v>
      </c>
      <c r="Q216" s="8" t="s">
        <v>0</v>
      </c>
      <c r="R216" s="8">
        <v>2</v>
      </c>
      <c r="S216" s="8">
        <v>2</v>
      </c>
      <c r="T216" s="8">
        <v>1</v>
      </c>
      <c r="U216" s="130">
        <v>42984</v>
      </c>
      <c r="V216" s="250">
        <f t="shared" ca="1" si="123"/>
        <v>763</v>
      </c>
      <c r="W216" s="274" t="str">
        <f t="shared" si="127"/>
        <v>RG UB W</v>
      </c>
      <c r="X216" s="274" t="str">
        <f t="shared" si="124"/>
        <v>RG/w</v>
      </c>
      <c r="Y216" s="274" t="str">
        <f t="shared" si="128"/>
        <v>UR/w</v>
      </c>
      <c r="Z216" s="11">
        <f>INDEX('poids profils xyz'!$D$15:$D$19,SEARCH(Z$1,$M216&amp;$N216&amp;$O216&amp;$P216&amp;$Q216))</f>
        <v>14</v>
      </c>
      <c r="AA216" s="11">
        <f>INDEX('poids profils xyz'!$D$15:$D$19,SEARCH(AA$1,$M216&amp;$N216&amp;$O216&amp;$P216&amp;$Q216))</f>
        <v>48</v>
      </c>
      <c r="AB216" s="11">
        <f>INDEX('poids profils xyz'!$D$15:$D$19,SEARCH(AB$1,$M216&amp;$N216&amp;$O216&amp;$P216&amp;$Q216))</f>
        <v>38</v>
      </c>
      <c r="AC216" s="11">
        <f>INDEX('poids profils xyz'!$D$15:$D$19,SEARCH(AC$1,$M216&amp;$N216&amp;$O216&amp;$P216&amp;$Q216))</f>
        <v>81</v>
      </c>
      <c r="AD216" s="252">
        <f>INDEX('poids profils xyz'!$D$15:$D$19,SEARCH(AD$1,$M216&amp;$N216&amp;$O216&amp;$P216&amp;$Q216))</f>
        <v>70</v>
      </c>
      <c r="AE216" s="26">
        <f t="shared" si="129"/>
        <v>31</v>
      </c>
      <c r="AF216" s="26">
        <f t="shared" si="130"/>
        <v>43</v>
      </c>
      <c r="AG216" s="26">
        <f t="shared" si="131"/>
        <v>59.5</v>
      </c>
      <c r="AH216" s="26">
        <f t="shared" si="132"/>
        <v>75.5</v>
      </c>
      <c r="AI216" s="26">
        <f t="shared" si="133"/>
        <v>50.5</v>
      </c>
      <c r="AJ216" s="26">
        <f t="shared" si="134"/>
        <v>37</v>
      </c>
      <c r="AK216" s="26">
        <f t="shared" si="135"/>
        <v>51.25</v>
      </c>
      <c r="AL216" s="26">
        <f t="shared" si="136"/>
        <v>67.5</v>
      </c>
      <c r="AM216" s="26">
        <f t="shared" si="137"/>
        <v>63</v>
      </c>
      <c r="AN216" s="26">
        <f t="shared" si="138"/>
        <v>43.75</v>
      </c>
    </row>
    <row r="217" spans="1:40" x14ac:dyDescent="0.2">
      <c r="A217" s="1005" t="str">
        <f t="shared" si="139"/>
        <v>RG BW U</v>
      </c>
      <c r="B217" s="4" t="str">
        <f t="shared" si="114"/>
        <v>rouge-vert, noir-blanc, bleu</v>
      </c>
      <c r="C217" s="89" t="str">
        <f t="shared" si="115"/>
        <v>vivre spontané -RG- (et avoir de suite)</v>
      </c>
      <c r="D217" s="16" t="str">
        <f t="shared" si="116"/>
        <v>agir en toute impulsivité (et obtenir satisfaction -peu importe comment-)</v>
      </c>
      <c r="E217" s="128" t="str">
        <f t="shared" si="117"/>
        <v>RG/u</v>
      </c>
      <c r="F217" s="29" t="str">
        <f t="shared" si="118"/>
        <v>agir en toute impulsivité</v>
      </c>
      <c r="G217" s="122" t="str">
        <f t="shared" si="119"/>
        <v>RG.b</v>
      </c>
      <c r="H217" s="123" t="str">
        <f t="shared" si="120"/>
        <v>vivre ses envies</v>
      </c>
      <c r="I217" s="120" t="str">
        <f t="shared" si="121"/>
        <v>R.bg</v>
      </c>
      <c r="J217" s="4" t="str">
        <f t="shared" si="122"/>
        <v>vivre à son seul rythme</v>
      </c>
      <c r="K217" s="90" t="str">
        <f t="shared" si="125"/>
        <v>U,W</v>
      </c>
      <c r="L217" s="92" t="str">
        <f t="shared" si="126"/>
        <v>U,W,B</v>
      </c>
      <c r="M217" s="8" t="s">
        <v>4</v>
      </c>
      <c r="N217" s="8" t="s">
        <v>5</v>
      </c>
      <c r="O217" s="8" t="s">
        <v>2</v>
      </c>
      <c r="P217" s="8" t="s">
        <v>0</v>
      </c>
      <c r="Q217" s="8" t="s">
        <v>3</v>
      </c>
      <c r="R217" s="8">
        <v>2</v>
      </c>
      <c r="S217" s="8">
        <v>2</v>
      </c>
      <c r="T217" s="8">
        <v>1</v>
      </c>
      <c r="U217" s="130">
        <v>42984</v>
      </c>
      <c r="V217" s="250">
        <f t="shared" ca="1" si="123"/>
        <v>763</v>
      </c>
      <c r="W217" s="274" t="str">
        <f t="shared" si="127"/>
        <v>RG BW U</v>
      </c>
      <c r="X217" s="274" t="str">
        <f t="shared" si="124"/>
        <v>RG/u</v>
      </c>
      <c r="Y217" s="274" t="str">
        <f t="shared" si="128"/>
        <v>BR/u</v>
      </c>
      <c r="Z217" s="11">
        <f>INDEX('poids profils xyz'!$D$15:$D$19,SEARCH(Z$1,$M217&amp;$N217&amp;$O217&amp;$P217&amp;$Q217))</f>
        <v>38</v>
      </c>
      <c r="AA217" s="11">
        <f>INDEX('poids profils xyz'!$D$15:$D$19,SEARCH(AA$1,$M217&amp;$N217&amp;$O217&amp;$P217&amp;$Q217))</f>
        <v>14</v>
      </c>
      <c r="AB217" s="11">
        <f>INDEX('poids profils xyz'!$D$15:$D$19,SEARCH(AB$1,$M217&amp;$N217&amp;$O217&amp;$P217&amp;$Q217))</f>
        <v>48</v>
      </c>
      <c r="AC217" s="11">
        <f>INDEX('poids profils xyz'!$D$15:$D$19,SEARCH(AC$1,$M217&amp;$N217&amp;$O217&amp;$P217&amp;$Q217))</f>
        <v>81</v>
      </c>
      <c r="AD217" s="252">
        <f>INDEX('poids profils xyz'!$D$15:$D$19,SEARCH(AD$1,$M217&amp;$N217&amp;$O217&amp;$P217&amp;$Q217))</f>
        <v>70</v>
      </c>
      <c r="AE217" s="26">
        <f t="shared" si="129"/>
        <v>26</v>
      </c>
      <c r="AF217" s="26">
        <f t="shared" si="130"/>
        <v>31</v>
      </c>
      <c r="AG217" s="26">
        <f t="shared" si="131"/>
        <v>64.5</v>
      </c>
      <c r="AH217" s="26">
        <f t="shared" si="132"/>
        <v>75.5</v>
      </c>
      <c r="AI217" s="26">
        <f t="shared" si="133"/>
        <v>48</v>
      </c>
      <c r="AJ217" s="26">
        <f t="shared" si="134"/>
        <v>28.5</v>
      </c>
      <c r="AK217" s="26">
        <f t="shared" si="135"/>
        <v>47.75</v>
      </c>
      <c r="AL217" s="26">
        <f t="shared" si="136"/>
        <v>70</v>
      </c>
      <c r="AM217" s="26">
        <f t="shared" si="137"/>
        <v>61.75</v>
      </c>
      <c r="AN217" s="26">
        <f t="shared" si="138"/>
        <v>38.25</v>
      </c>
    </row>
    <row r="218" spans="1:40" s="145" customFormat="1" x14ac:dyDescent="0.2">
      <c r="A218" s="1072" t="str">
        <f t="shared" si="139"/>
        <v>RG BU W</v>
      </c>
      <c r="B218" s="12" t="str">
        <f t="shared" si="114"/>
        <v>rouge-vert, noir-bleu, blanc</v>
      </c>
      <c r="C218" s="80" t="str">
        <f t="shared" si="115"/>
        <v>vivre avec légèreté (et être tout-puissant -BR)</v>
      </c>
      <c r="D218" s="22" t="str">
        <f t="shared" si="116"/>
        <v>mettre sa joie au commandes (et obtenir satisfaction sans limite)</v>
      </c>
      <c r="E218" s="129" t="str">
        <f t="shared" si="117"/>
        <v>RG/w</v>
      </c>
      <c r="F218" s="30" t="str">
        <f t="shared" si="118"/>
        <v>mettre sa joie au commandes</v>
      </c>
      <c r="G218" s="124" t="str">
        <f t="shared" si="119"/>
        <v>RG.b</v>
      </c>
      <c r="H218" s="125" t="str">
        <f t="shared" si="120"/>
        <v>vivre ses envies</v>
      </c>
      <c r="I218" s="121" t="str">
        <f t="shared" si="121"/>
        <v>R.bg</v>
      </c>
      <c r="J218" s="12" t="str">
        <f t="shared" si="122"/>
        <v>vivre à son seul rythme</v>
      </c>
      <c r="K218" s="91" t="str">
        <f t="shared" si="125"/>
        <v>W,U</v>
      </c>
      <c r="L218" s="93" t="str">
        <f t="shared" si="126"/>
        <v>W,U,B</v>
      </c>
      <c r="M218" s="17" t="s">
        <v>4</v>
      </c>
      <c r="N218" s="17" t="s">
        <v>5</v>
      </c>
      <c r="O218" s="17" t="s">
        <v>2</v>
      </c>
      <c r="P218" s="17" t="s">
        <v>3</v>
      </c>
      <c r="Q218" s="17" t="s">
        <v>0</v>
      </c>
      <c r="R218" s="17">
        <v>2</v>
      </c>
      <c r="S218" s="17">
        <v>2</v>
      </c>
      <c r="T218" s="17">
        <v>1</v>
      </c>
      <c r="U218" s="131">
        <v>42984</v>
      </c>
      <c r="V218" s="251">
        <f t="shared" ca="1" si="123"/>
        <v>763</v>
      </c>
      <c r="W218" s="275" t="str">
        <f t="shared" si="127"/>
        <v>RG BU W</v>
      </c>
      <c r="X218" s="275" t="str">
        <f t="shared" si="124"/>
        <v>RG/w</v>
      </c>
      <c r="Y218" s="275" t="str">
        <f t="shared" si="128"/>
        <v>BR/w</v>
      </c>
      <c r="Z218" s="253">
        <f>INDEX('poids profils xyz'!$D$15:$D$19,SEARCH(Z$1,$M218&amp;$N218&amp;$O218&amp;$P218&amp;$Q218))</f>
        <v>14</v>
      </c>
      <c r="AA218" s="253">
        <f>INDEX('poids profils xyz'!$D$15:$D$19,SEARCH(AA$1,$M218&amp;$N218&amp;$O218&amp;$P218&amp;$Q218))</f>
        <v>38</v>
      </c>
      <c r="AB218" s="253">
        <f>INDEX('poids profils xyz'!$D$15:$D$19,SEARCH(AB$1,$M218&amp;$N218&amp;$O218&amp;$P218&amp;$Q218))</f>
        <v>48</v>
      </c>
      <c r="AC218" s="253">
        <f>INDEX('poids profils xyz'!$D$15:$D$19,SEARCH(AC$1,$M218&amp;$N218&amp;$O218&amp;$P218&amp;$Q218))</f>
        <v>81</v>
      </c>
      <c r="AD218" s="254">
        <f>INDEX('poids profils xyz'!$D$15:$D$19,SEARCH(AD$1,$M218&amp;$N218&amp;$O218&amp;$P218&amp;$Q218))</f>
        <v>70</v>
      </c>
      <c r="AE218" s="263">
        <f t="shared" si="129"/>
        <v>26</v>
      </c>
      <c r="AF218" s="263">
        <f t="shared" si="130"/>
        <v>43</v>
      </c>
      <c r="AG218" s="263">
        <f t="shared" si="131"/>
        <v>64.5</v>
      </c>
      <c r="AH218" s="263">
        <f t="shared" si="132"/>
        <v>75.5</v>
      </c>
      <c r="AI218" s="263">
        <f t="shared" si="133"/>
        <v>48</v>
      </c>
      <c r="AJ218" s="263">
        <f t="shared" si="134"/>
        <v>34.5</v>
      </c>
      <c r="AK218" s="263">
        <f t="shared" si="135"/>
        <v>53.75</v>
      </c>
      <c r="AL218" s="263">
        <f t="shared" si="136"/>
        <v>70</v>
      </c>
      <c r="AM218" s="263">
        <f t="shared" si="137"/>
        <v>61.75</v>
      </c>
      <c r="AN218" s="263">
        <f t="shared" si="138"/>
        <v>41.25</v>
      </c>
    </row>
    <row r="219" spans="1:40" x14ac:dyDescent="0.2">
      <c r="A219" s="1006" t="str">
        <f t="shared" si="139"/>
        <v>GW UB R</v>
      </c>
      <c r="B219" s="4" t="str">
        <f t="shared" ref="B219:B242" si="140">VLOOKUP(M219,_Lib1,2,FALSE) &amp; "-" &amp;VLOOKUP(N219,_Lib1,2,FALSE) &amp; ", " &amp; VLOOKUP(O219,_Lib1,2,FALSE)&amp; "-" &amp; VLOOKUP(P219,_Lib1,2,FALSE) &amp; ", " &amp; VLOOKUP(Q219,_Lib1,2,FALSE)</f>
        <v>vert-blanc, bleu-noir, rouge</v>
      </c>
      <c r="C219" s="89" t="str">
        <f t="shared" ref="C219:C242" si="141">VLOOKUP(X219,LibProfils,4,FALSE)&amp;" (et "&amp;VLOOKUP(Y219,LibProfils,4,FALSE)&amp;")"</f>
        <v>vivre en accord (et vivre dans la raison)</v>
      </c>
      <c r="D219" s="16" t="str">
        <f t="shared" ref="D219:D242" si="142">VLOOKUP(X219,LibProfils,5,FALSE)&amp;" (et "&amp;VLOOKUP(Y219,LibProfils,5,FALSE)&amp;")"</f>
        <v>être sain et probe (et suivre une démarche d'adaptation)</v>
      </c>
      <c r="E219" s="128" t="str">
        <f t="shared" ref="E219:E242" si="143">usrCode(M219&amp;N219&amp;"/"&amp;Q219)</f>
        <v>GW/r</v>
      </c>
      <c r="F219" s="29" t="str">
        <f t="shared" ref="F219:F242" si="144">VLOOKUP(E219,LibProfils,5,FALSE)</f>
        <v>être sain et probe</v>
      </c>
      <c r="G219" s="122" t="str">
        <f t="shared" ref="G219:G242" si="145">usrCode(M219&amp;N219)&amp;"."&amp;LOWER(O219)</f>
        <v>GW.u</v>
      </c>
      <c r="H219" s="123" t="str">
        <f t="shared" ref="H219:H242" si="146">VLOOKUP(G219,LibProfils,5,FALSE)</f>
        <v>parfaire l'harmonie</v>
      </c>
      <c r="I219" s="120" t="str">
        <f t="shared" ref="I219:I242" si="147">M219&amp;"."&amp;LOWER(usrCode(N219&amp;O219))</f>
        <v>G.wu</v>
      </c>
      <c r="J219" s="4" t="str">
        <f t="shared" si="122"/>
        <v>apprécier son accord avec la société</v>
      </c>
      <c r="K219" s="90" t="str">
        <f t="shared" si="125"/>
        <v>R,B</v>
      </c>
      <c r="L219" s="92" t="str">
        <f t="shared" si="126"/>
        <v>R,B,U</v>
      </c>
      <c r="M219" s="8" t="s">
        <v>5</v>
      </c>
      <c r="N219" s="8" t="s">
        <v>0</v>
      </c>
      <c r="O219" s="8" t="s">
        <v>3</v>
      </c>
      <c r="P219" s="8" t="s">
        <v>2</v>
      </c>
      <c r="Q219" s="8" t="s">
        <v>4</v>
      </c>
      <c r="R219" s="8">
        <v>2</v>
      </c>
      <c r="S219" s="8">
        <v>2</v>
      </c>
      <c r="T219" s="8">
        <v>1</v>
      </c>
      <c r="U219" s="130">
        <v>42984</v>
      </c>
      <c r="V219" s="250">
        <f t="shared" ca="1" si="123"/>
        <v>763</v>
      </c>
      <c r="W219" s="274" t="str">
        <f t="shared" si="127"/>
        <v>GW UB R</v>
      </c>
      <c r="X219" s="274" t="str">
        <f t="shared" si="124"/>
        <v>GW/r</v>
      </c>
      <c r="Y219" s="274" t="str">
        <f t="shared" si="128"/>
        <v>GU/r</v>
      </c>
      <c r="Z219" s="11">
        <f>INDEX('poids profils xyz'!$D$15:$D$19,SEARCH(Z$1,$M219&amp;$N219&amp;$O219&amp;$P219&amp;$Q219))</f>
        <v>70</v>
      </c>
      <c r="AA219" s="11">
        <f>INDEX('poids profils xyz'!$D$15:$D$19,SEARCH(AA$1,$M219&amp;$N219&amp;$O219&amp;$P219&amp;$Q219))</f>
        <v>48</v>
      </c>
      <c r="AB219" s="11">
        <f>INDEX('poids profils xyz'!$D$15:$D$19,SEARCH(AB$1,$M219&amp;$N219&amp;$O219&amp;$P219&amp;$Q219))</f>
        <v>38</v>
      </c>
      <c r="AC219" s="11">
        <f>INDEX('poids profils xyz'!$D$15:$D$19,SEARCH(AC$1,$M219&amp;$N219&amp;$O219&amp;$P219&amp;$Q219))</f>
        <v>14</v>
      </c>
      <c r="AD219" s="252">
        <f>INDEX('poids profils xyz'!$D$15:$D$19,SEARCH(AD$1,$M219&amp;$N219&amp;$O219&amp;$P219&amp;$Q219))</f>
        <v>81</v>
      </c>
      <c r="AE219" s="26">
        <f t="shared" si="129"/>
        <v>59</v>
      </c>
      <c r="AF219" s="26">
        <f t="shared" si="130"/>
        <v>43</v>
      </c>
      <c r="AG219" s="26">
        <f t="shared" si="131"/>
        <v>26</v>
      </c>
      <c r="AH219" s="26">
        <f t="shared" si="132"/>
        <v>47.5</v>
      </c>
      <c r="AI219" s="26">
        <f t="shared" si="133"/>
        <v>70</v>
      </c>
      <c r="AJ219" s="26">
        <f t="shared" si="134"/>
        <v>51</v>
      </c>
      <c r="AK219" s="26">
        <f t="shared" si="135"/>
        <v>34.5</v>
      </c>
      <c r="AL219" s="26">
        <f t="shared" si="136"/>
        <v>36.75</v>
      </c>
      <c r="AM219" s="26">
        <f t="shared" si="137"/>
        <v>58.75</v>
      </c>
      <c r="AN219" s="26">
        <f t="shared" si="138"/>
        <v>60.5</v>
      </c>
    </row>
    <row r="220" spans="1:40" x14ac:dyDescent="0.2">
      <c r="A220" s="1006" t="str">
        <f t="shared" si="139"/>
        <v>GW UR B</v>
      </c>
      <c r="B220" s="4" t="str">
        <f t="shared" si="140"/>
        <v>vert-blanc, bleu-rouge, noir</v>
      </c>
      <c r="C220" s="89" t="str">
        <f t="shared" si="141"/>
        <v>vivre en harmonie -GW- (et vivre en souplesse)</v>
      </c>
      <c r="D220" s="16" t="str">
        <f t="shared" si="142"/>
        <v>vivre dans la coopération et le partage (et s'adapter spontanément)</v>
      </c>
      <c r="E220" s="128" t="str">
        <f t="shared" si="143"/>
        <v>GW/b</v>
      </c>
      <c r="F220" s="29" t="str">
        <f t="shared" si="144"/>
        <v>vivre dans la coopération et le partage</v>
      </c>
      <c r="G220" s="122" t="str">
        <f t="shared" si="145"/>
        <v>GW.u</v>
      </c>
      <c r="H220" s="123" t="str">
        <f t="shared" si="146"/>
        <v>parfaire l'harmonie</v>
      </c>
      <c r="I220" s="120" t="str">
        <f t="shared" si="147"/>
        <v>G.wu</v>
      </c>
      <c r="J220" s="4" t="str">
        <f t="shared" si="122"/>
        <v>apprécier son accord avec la société</v>
      </c>
      <c r="K220" s="90" t="str">
        <f t="shared" si="125"/>
        <v>B,R</v>
      </c>
      <c r="L220" s="92" t="str">
        <f t="shared" si="126"/>
        <v>B,R,U</v>
      </c>
      <c r="M220" s="8" t="s">
        <v>5</v>
      </c>
      <c r="N220" s="8" t="s">
        <v>0</v>
      </c>
      <c r="O220" s="8" t="s">
        <v>3</v>
      </c>
      <c r="P220" s="8" t="s">
        <v>4</v>
      </c>
      <c r="Q220" s="8" t="s">
        <v>2</v>
      </c>
      <c r="R220" s="8">
        <v>2</v>
      </c>
      <c r="S220" s="8">
        <v>2</v>
      </c>
      <c r="T220" s="8">
        <v>1</v>
      </c>
      <c r="U220" s="130">
        <v>42984</v>
      </c>
      <c r="V220" s="250">
        <f t="shared" ca="1" si="123"/>
        <v>763</v>
      </c>
      <c r="W220" s="274" t="str">
        <f t="shared" si="127"/>
        <v>GW UR B</v>
      </c>
      <c r="X220" s="274" t="str">
        <f t="shared" si="124"/>
        <v>GW/b</v>
      </c>
      <c r="Y220" s="274" t="str">
        <f t="shared" si="128"/>
        <v>GU/b</v>
      </c>
      <c r="Z220" s="11">
        <f>INDEX('poids profils xyz'!$D$15:$D$19,SEARCH(Z$1,$M220&amp;$N220&amp;$O220&amp;$P220&amp;$Q220))</f>
        <v>70</v>
      </c>
      <c r="AA220" s="11">
        <f>INDEX('poids profils xyz'!$D$15:$D$19,SEARCH(AA$1,$M220&amp;$N220&amp;$O220&amp;$P220&amp;$Q220))</f>
        <v>48</v>
      </c>
      <c r="AB220" s="11">
        <f>INDEX('poids profils xyz'!$D$15:$D$19,SEARCH(AB$1,$M220&amp;$N220&amp;$O220&amp;$P220&amp;$Q220))</f>
        <v>14</v>
      </c>
      <c r="AC220" s="11">
        <f>INDEX('poids profils xyz'!$D$15:$D$19,SEARCH(AC$1,$M220&amp;$N220&amp;$O220&amp;$P220&amp;$Q220))</f>
        <v>38</v>
      </c>
      <c r="AD220" s="252">
        <f>INDEX('poids profils xyz'!$D$15:$D$19,SEARCH(AD$1,$M220&amp;$N220&amp;$O220&amp;$P220&amp;$Q220))</f>
        <v>81</v>
      </c>
      <c r="AE220" s="26">
        <f t="shared" si="129"/>
        <v>59</v>
      </c>
      <c r="AF220" s="26">
        <f t="shared" si="130"/>
        <v>31</v>
      </c>
      <c r="AG220" s="26">
        <f t="shared" si="131"/>
        <v>26</v>
      </c>
      <c r="AH220" s="26">
        <f t="shared" si="132"/>
        <v>59.5</v>
      </c>
      <c r="AI220" s="26">
        <f t="shared" si="133"/>
        <v>70</v>
      </c>
      <c r="AJ220" s="26">
        <f t="shared" si="134"/>
        <v>45</v>
      </c>
      <c r="AK220" s="26">
        <f t="shared" si="135"/>
        <v>28.5</v>
      </c>
      <c r="AL220" s="26">
        <f t="shared" si="136"/>
        <v>42.75</v>
      </c>
      <c r="AM220" s="26">
        <f t="shared" si="137"/>
        <v>64.75</v>
      </c>
      <c r="AN220" s="26">
        <f t="shared" si="138"/>
        <v>57.5</v>
      </c>
    </row>
    <row r="221" spans="1:40" x14ac:dyDescent="0.2">
      <c r="A221" s="1006" t="str">
        <f t="shared" si="139"/>
        <v>GW BU R</v>
      </c>
      <c r="B221" s="4" t="str">
        <f t="shared" si="140"/>
        <v>vert-blanc, noir-bleu, rouge</v>
      </c>
      <c r="C221" s="89" t="str">
        <f t="shared" si="141"/>
        <v>vivre en accord (et construire une vie parfaite)</v>
      </c>
      <c r="D221" s="16" t="str">
        <f t="shared" si="142"/>
        <v>être sain et probe (et organiser une vie de satisfaction)</v>
      </c>
      <c r="E221" s="128" t="str">
        <f t="shared" si="143"/>
        <v>GW/r</v>
      </c>
      <c r="F221" s="29" t="str">
        <f t="shared" si="144"/>
        <v>être sain et probe</v>
      </c>
      <c r="G221" s="122" t="str">
        <f t="shared" si="145"/>
        <v>GW.b</v>
      </c>
      <c r="H221" s="123" t="str">
        <f t="shared" si="146"/>
        <v>être accueilli</v>
      </c>
      <c r="I221" s="120" t="str">
        <f t="shared" si="147"/>
        <v>G.wb</v>
      </c>
      <c r="J221" s="4" t="str">
        <f t="shared" si="122"/>
        <v>être bien dans son groupe</v>
      </c>
      <c r="K221" s="90" t="str">
        <f t="shared" si="125"/>
        <v>R,U</v>
      </c>
      <c r="L221" s="92" t="str">
        <f t="shared" si="126"/>
        <v>R,U,B</v>
      </c>
      <c r="M221" s="8" t="s">
        <v>5</v>
      </c>
      <c r="N221" s="8" t="s">
        <v>0</v>
      </c>
      <c r="O221" s="8" t="s">
        <v>2</v>
      </c>
      <c r="P221" s="8" t="s">
        <v>3</v>
      </c>
      <c r="Q221" s="8" t="s">
        <v>4</v>
      </c>
      <c r="R221" s="8">
        <v>2</v>
      </c>
      <c r="S221" s="8">
        <v>2</v>
      </c>
      <c r="T221" s="8">
        <v>1</v>
      </c>
      <c r="U221" s="130">
        <v>42984</v>
      </c>
      <c r="V221" s="250">
        <f t="shared" ca="1" si="123"/>
        <v>763</v>
      </c>
      <c r="W221" s="274" t="str">
        <f t="shared" si="127"/>
        <v>GW BU R</v>
      </c>
      <c r="X221" s="274" t="str">
        <f t="shared" si="124"/>
        <v>GW/r</v>
      </c>
      <c r="Y221" s="274" t="str">
        <f t="shared" si="128"/>
        <v>BG/r</v>
      </c>
      <c r="Z221" s="11">
        <f>INDEX('poids profils xyz'!$D$15:$D$19,SEARCH(Z$1,$M221&amp;$N221&amp;$O221&amp;$P221&amp;$Q221))</f>
        <v>70</v>
      </c>
      <c r="AA221" s="11">
        <f>INDEX('poids profils xyz'!$D$15:$D$19,SEARCH(AA$1,$M221&amp;$N221&amp;$O221&amp;$P221&amp;$Q221))</f>
        <v>38</v>
      </c>
      <c r="AB221" s="11">
        <f>INDEX('poids profils xyz'!$D$15:$D$19,SEARCH(AB$1,$M221&amp;$N221&amp;$O221&amp;$P221&amp;$Q221))</f>
        <v>48</v>
      </c>
      <c r="AC221" s="11">
        <f>INDEX('poids profils xyz'!$D$15:$D$19,SEARCH(AC$1,$M221&amp;$N221&amp;$O221&amp;$P221&amp;$Q221))</f>
        <v>14</v>
      </c>
      <c r="AD221" s="252">
        <f>INDEX('poids profils xyz'!$D$15:$D$19,SEARCH(AD$1,$M221&amp;$N221&amp;$O221&amp;$P221&amp;$Q221))</f>
        <v>81</v>
      </c>
      <c r="AE221" s="26">
        <f t="shared" si="129"/>
        <v>54</v>
      </c>
      <c r="AF221" s="26">
        <f t="shared" si="130"/>
        <v>43</v>
      </c>
      <c r="AG221" s="26">
        <f t="shared" si="131"/>
        <v>31</v>
      </c>
      <c r="AH221" s="26">
        <f t="shared" si="132"/>
        <v>47.5</v>
      </c>
      <c r="AI221" s="26">
        <f t="shared" si="133"/>
        <v>67.5</v>
      </c>
      <c r="AJ221" s="26">
        <f t="shared" si="134"/>
        <v>48.5</v>
      </c>
      <c r="AK221" s="26">
        <f t="shared" si="135"/>
        <v>37</v>
      </c>
      <c r="AL221" s="26">
        <f t="shared" si="136"/>
        <v>39.25</v>
      </c>
      <c r="AM221" s="26">
        <f t="shared" si="137"/>
        <v>57.5</v>
      </c>
      <c r="AN221" s="26">
        <f t="shared" si="138"/>
        <v>58</v>
      </c>
    </row>
    <row r="222" spans="1:40" x14ac:dyDescent="0.2">
      <c r="A222" s="1006" t="str">
        <f t="shared" si="139"/>
        <v>GW BR U</v>
      </c>
      <c r="B222" s="4" t="str">
        <f t="shared" si="140"/>
        <v>vert-blanc, noir-rouge, bleu</v>
      </c>
      <c r="C222" s="89" t="str">
        <f t="shared" si="141"/>
        <v>se fondre dans sa tribu (et s'enrichir)</v>
      </c>
      <c r="D222" s="16" t="str">
        <f t="shared" si="142"/>
        <v>s'identifier à son groupe (et s'entourer du plus de ressources possible)</v>
      </c>
      <c r="E222" s="128" t="str">
        <f t="shared" si="143"/>
        <v>GW/u</v>
      </c>
      <c r="F222" s="29" t="str">
        <f t="shared" si="144"/>
        <v>s'identifier à son groupe</v>
      </c>
      <c r="G222" s="122" t="str">
        <f t="shared" si="145"/>
        <v>GW.b</v>
      </c>
      <c r="H222" s="123" t="str">
        <f t="shared" si="146"/>
        <v>être accueilli</v>
      </c>
      <c r="I222" s="120" t="str">
        <f t="shared" si="147"/>
        <v>G.wb</v>
      </c>
      <c r="J222" s="4" t="str">
        <f t="shared" si="122"/>
        <v>être bien dans son groupe</v>
      </c>
      <c r="K222" s="90" t="str">
        <f t="shared" si="125"/>
        <v>U,R</v>
      </c>
      <c r="L222" s="92" t="str">
        <f t="shared" si="126"/>
        <v>U,R,B</v>
      </c>
      <c r="M222" s="8" t="s">
        <v>5</v>
      </c>
      <c r="N222" s="8" t="s">
        <v>0</v>
      </c>
      <c r="O222" s="8" t="s">
        <v>2</v>
      </c>
      <c r="P222" s="8" t="s">
        <v>4</v>
      </c>
      <c r="Q222" s="8" t="s">
        <v>3</v>
      </c>
      <c r="R222" s="8">
        <v>2</v>
      </c>
      <c r="S222" s="8">
        <v>2</v>
      </c>
      <c r="T222" s="8">
        <v>1</v>
      </c>
      <c r="U222" s="130">
        <v>42984</v>
      </c>
      <c r="V222" s="250">
        <f t="shared" ca="1" si="123"/>
        <v>763</v>
      </c>
      <c r="W222" s="274" t="str">
        <f t="shared" si="127"/>
        <v>GW BR U</v>
      </c>
      <c r="X222" s="274" t="str">
        <f t="shared" si="124"/>
        <v>GW/u</v>
      </c>
      <c r="Y222" s="274" t="str">
        <f t="shared" si="128"/>
        <v>BG/u</v>
      </c>
      <c r="Z222" s="11">
        <f>INDEX('poids profils xyz'!$D$15:$D$19,SEARCH(Z$1,$M222&amp;$N222&amp;$O222&amp;$P222&amp;$Q222))</f>
        <v>70</v>
      </c>
      <c r="AA222" s="11">
        <f>INDEX('poids profils xyz'!$D$15:$D$19,SEARCH(AA$1,$M222&amp;$N222&amp;$O222&amp;$P222&amp;$Q222))</f>
        <v>14</v>
      </c>
      <c r="AB222" s="11">
        <f>INDEX('poids profils xyz'!$D$15:$D$19,SEARCH(AB$1,$M222&amp;$N222&amp;$O222&amp;$P222&amp;$Q222))</f>
        <v>48</v>
      </c>
      <c r="AC222" s="11">
        <f>INDEX('poids profils xyz'!$D$15:$D$19,SEARCH(AC$1,$M222&amp;$N222&amp;$O222&amp;$P222&amp;$Q222))</f>
        <v>38</v>
      </c>
      <c r="AD222" s="252">
        <f>INDEX('poids profils xyz'!$D$15:$D$19,SEARCH(AD$1,$M222&amp;$N222&amp;$O222&amp;$P222&amp;$Q222))</f>
        <v>81</v>
      </c>
      <c r="AE222" s="26">
        <f t="shared" si="129"/>
        <v>42</v>
      </c>
      <c r="AF222" s="26">
        <f t="shared" si="130"/>
        <v>31</v>
      </c>
      <c r="AG222" s="26">
        <f t="shared" si="131"/>
        <v>43</v>
      </c>
      <c r="AH222" s="26">
        <f t="shared" si="132"/>
        <v>59.5</v>
      </c>
      <c r="AI222" s="26">
        <f t="shared" si="133"/>
        <v>61.5</v>
      </c>
      <c r="AJ222" s="26">
        <f t="shared" si="134"/>
        <v>36.5</v>
      </c>
      <c r="AK222" s="26">
        <f t="shared" si="135"/>
        <v>37</v>
      </c>
      <c r="AL222" s="26">
        <f t="shared" si="136"/>
        <v>51.25</v>
      </c>
      <c r="AM222" s="26">
        <f t="shared" si="137"/>
        <v>60.5</v>
      </c>
      <c r="AN222" s="26">
        <f t="shared" si="138"/>
        <v>49</v>
      </c>
    </row>
    <row r="223" spans="1:40" x14ac:dyDescent="0.2">
      <c r="A223" s="1006" t="str">
        <f t="shared" si="139"/>
        <v>GW RU B</v>
      </c>
      <c r="B223" s="4" t="str">
        <f t="shared" si="140"/>
        <v>vert-blanc, rouge-bleu, noir</v>
      </c>
      <c r="C223" s="89" t="str">
        <f t="shared" si="141"/>
        <v>vivre en harmonie -GW- (et vivre dans la joie collective)</v>
      </c>
      <c r="D223" s="16" t="str">
        <f t="shared" si="142"/>
        <v>vivre dans la coopération et le partage (et vivre pleinement dans le respect du monde)</v>
      </c>
      <c r="E223" s="128" t="str">
        <f t="shared" si="143"/>
        <v>GW/b</v>
      </c>
      <c r="F223" s="29" t="str">
        <f t="shared" si="144"/>
        <v>vivre dans la coopération et le partage</v>
      </c>
      <c r="G223" s="122" t="str">
        <f t="shared" si="145"/>
        <v>GW.r</v>
      </c>
      <c r="H223" s="123" t="str">
        <f t="shared" si="146"/>
        <v>adopter les comportements prescrits</v>
      </c>
      <c r="I223" s="120" t="str">
        <f t="shared" si="147"/>
        <v>G.rw</v>
      </c>
      <c r="J223" s="4" t="str">
        <f t="shared" si="122"/>
        <v>apprécier sa vie telle qu'elle est</v>
      </c>
      <c r="K223" s="90" t="str">
        <f t="shared" si="125"/>
        <v>B,U</v>
      </c>
      <c r="L223" s="92" t="str">
        <f t="shared" si="126"/>
        <v>B,U,R</v>
      </c>
      <c r="M223" s="8" t="s">
        <v>5</v>
      </c>
      <c r="N223" s="8" t="s">
        <v>0</v>
      </c>
      <c r="O223" s="8" t="s">
        <v>4</v>
      </c>
      <c r="P223" s="8" t="s">
        <v>3</v>
      </c>
      <c r="Q223" s="8" t="s">
        <v>2</v>
      </c>
      <c r="R223" s="8">
        <v>2</v>
      </c>
      <c r="S223" s="8">
        <v>2</v>
      </c>
      <c r="T223" s="8">
        <v>1</v>
      </c>
      <c r="U223" s="130">
        <v>42984</v>
      </c>
      <c r="V223" s="250">
        <f t="shared" ca="1" si="123"/>
        <v>763</v>
      </c>
      <c r="W223" s="274" t="str">
        <f t="shared" si="127"/>
        <v>GW RU B</v>
      </c>
      <c r="X223" s="274" t="str">
        <f t="shared" si="124"/>
        <v>GW/b</v>
      </c>
      <c r="Y223" s="274" t="str">
        <f t="shared" si="128"/>
        <v>RG/b</v>
      </c>
      <c r="Z223" s="11">
        <f>INDEX('poids profils xyz'!$D$15:$D$19,SEARCH(Z$1,$M223&amp;$N223&amp;$O223&amp;$P223&amp;$Q223))</f>
        <v>70</v>
      </c>
      <c r="AA223" s="11">
        <f>INDEX('poids profils xyz'!$D$15:$D$19,SEARCH(AA$1,$M223&amp;$N223&amp;$O223&amp;$P223&amp;$Q223))</f>
        <v>38</v>
      </c>
      <c r="AB223" s="11">
        <f>INDEX('poids profils xyz'!$D$15:$D$19,SEARCH(AB$1,$M223&amp;$N223&amp;$O223&amp;$P223&amp;$Q223))</f>
        <v>14</v>
      </c>
      <c r="AC223" s="11">
        <f>INDEX('poids profils xyz'!$D$15:$D$19,SEARCH(AC$1,$M223&amp;$N223&amp;$O223&amp;$P223&amp;$Q223))</f>
        <v>48</v>
      </c>
      <c r="AD223" s="252">
        <f>INDEX('poids profils xyz'!$D$15:$D$19,SEARCH(AD$1,$M223&amp;$N223&amp;$O223&amp;$P223&amp;$Q223))</f>
        <v>81</v>
      </c>
      <c r="AE223" s="26">
        <f t="shared" si="129"/>
        <v>54</v>
      </c>
      <c r="AF223" s="26">
        <f t="shared" si="130"/>
        <v>26</v>
      </c>
      <c r="AG223" s="26">
        <f t="shared" si="131"/>
        <v>31</v>
      </c>
      <c r="AH223" s="26">
        <f t="shared" si="132"/>
        <v>64.5</v>
      </c>
      <c r="AI223" s="26">
        <f t="shared" si="133"/>
        <v>67.5</v>
      </c>
      <c r="AJ223" s="26">
        <f t="shared" si="134"/>
        <v>40</v>
      </c>
      <c r="AK223" s="26">
        <f t="shared" si="135"/>
        <v>28.5</v>
      </c>
      <c r="AL223" s="26">
        <f t="shared" si="136"/>
        <v>47.75</v>
      </c>
      <c r="AM223" s="26">
        <f t="shared" si="137"/>
        <v>66</v>
      </c>
      <c r="AN223" s="26">
        <f t="shared" si="138"/>
        <v>53.75</v>
      </c>
    </row>
    <row r="224" spans="1:40" s="145" customFormat="1" x14ac:dyDescent="0.2">
      <c r="A224" s="1074" t="str">
        <f t="shared" si="139"/>
        <v>GW RB U</v>
      </c>
      <c r="B224" s="12" t="str">
        <f t="shared" si="140"/>
        <v>vert-blanc, rouge-noir, bleu</v>
      </c>
      <c r="C224" s="80" t="str">
        <f t="shared" si="141"/>
        <v>se fondre dans sa tribu (et vivre spontané -RG-)</v>
      </c>
      <c r="D224" s="22" t="str">
        <f t="shared" si="142"/>
        <v>s'identifier à son groupe (et agir en toute impulsivité)</v>
      </c>
      <c r="E224" s="129" t="str">
        <f t="shared" si="143"/>
        <v>GW/u</v>
      </c>
      <c r="F224" s="30" t="str">
        <f t="shared" si="144"/>
        <v>s'identifier à son groupe</v>
      </c>
      <c r="G224" s="124" t="str">
        <f t="shared" si="145"/>
        <v>GW.r</v>
      </c>
      <c r="H224" s="125" t="str">
        <f t="shared" si="146"/>
        <v>adopter les comportements prescrits</v>
      </c>
      <c r="I224" s="121" t="str">
        <f t="shared" si="147"/>
        <v>G.rw</v>
      </c>
      <c r="J224" s="12" t="str">
        <f t="shared" si="122"/>
        <v>apprécier sa vie telle qu'elle est</v>
      </c>
      <c r="K224" s="91" t="str">
        <f t="shared" si="125"/>
        <v>U,B</v>
      </c>
      <c r="L224" s="93" t="str">
        <f t="shared" si="126"/>
        <v>U,B,R</v>
      </c>
      <c r="M224" s="17" t="s">
        <v>5</v>
      </c>
      <c r="N224" s="17" t="s">
        <v>0</v>
      </c>
      <c r="O224" s="17" t="s">
        <v>4</v>
      </c>
      <c r="P224" s="17" t="s">
        <v>2</v>
      </c>
      <c r="Q224" s="17" t="s">
        <v>3</v>
      </c>
      <c r="R224" s="17">
        <v>2</v>
      </c>
      <c r="S224" s="17">
        <v>2</v>
      </c>
      <c r="T224" s="17">
        <v>1</v>
      </c>
      <c r="U224" s="131">
        <v>42984</v>
      </c>
      <c r="V224" s="251">
        <f t="shared" ca="1" si="123"/>
        <v>763</v>
      </c>
      <c r="W224" s="275" t="str">
        <f t="shared" si="127"/>
        <v>GW RB U</v>
      </c>
      <c r="X224" s="275" t="str">
        <f t="shared" si="124"/>
        <v>GW/u</v>
      </c>
      <c r="Y224" s="275" t="str">
        <f t="shared" si="128"/>
        <v>RG/u</v>
      </c>
      <c r="Z224" s="253">
        <f>INDEX('poids profils xyz'!$D$15:$D$19,SEARCH(Z$1,$M224&amp;$N224&amp;$O224&amp;$P224&amp;$Q224))</f>
        <v>70</v>
      </c>
      <c r="AA224" s="253">
        <f>INDEX('poids profils xyz'!$D$15:$D$19,SEARCH(AA$1,$M224&amp;$N224&amp;$O224&amp;$P224&amp;$Q224))</f>
        <v>14</v>
      </c>
      <c r="AB224" s="253">
        <f>INDEX('poids profils xyz'!$D$15:$D$19,SEARCH(AB$1,$M224&amp;$N224&amp;$O224&amp;$P224&amp;$Q224))</f>
        <v>38</v>
      </c>
      <c r="AC224" s="253">
        <f>INDEX('poids profils xyz'!$D$15:$D$19,SEARCH(AC$1,$M224&amp;$N224&amp;$O224&amp;$P224&amp;$Q224))</f>
        <v>48</v>
      </c>
      <c r="AD224" s="254">
        <f>INDEX('poids profils xyz'!$D$15:$D$19,SEARCH(AD$1,$M224&amp;$N224&amp;$O224&amp;$P224&amp;$Q224))</f>
        <v>81</v>
      </c>
      <c r="AE224" s="263">
        <f t="shared" si="129"/>
        <v>42</v>
      </c>
      <c r="AF224" s="263">
        <f t="shared" si="130"/>
        <v>26</v>
      </c>
      <c r="AG224" s="263">
        <f t="shared" si="131"/>
        <v>43</v>
      </c>
      <c r="AH224" s="263">
        <f t="shared" si="132"/>
        <v>64.5</v>
      </c>
      <c r="AI224" s="263">
        <f t="shared" si="133"/>
        <v>61.5</v>
      </c>
      <c r="AJ224" s="263">
        <f t="shared" si="134"/>
        <v>34</v>
      </c>
      <c r="AK224" s="263">
        <f t="shared" si="135"/>
        <v>34.5</v>
      </c>
      <c r="AL224" s="263">
        <f t="shared" si="136"/>
        <v>53.75</v>
      </c>
      <c r="AM224" s="263">
        <f t="shared" si="137"/>
        <v>63</v>
      </c>
      <c r="AN224" s="263">
        <f t="shared" si="138"/>
        <v>47.75</v>
      </c>
    </row>
    <row r="225" spans="1:40" x14ac:dyDescent="0.2">
      <c r="A225" s="1011" t="str">
        <f t="shared" si="139"/>
        <v>GU WB R</v>
      </c>
      <c r="B225" s="4" t="str">
        <f t="shared" si="140"/>
        <v>vert-bleu, blanc-noir, rouge</v>
      </c>
      <c r="C225" s="89" t="str">
        <f t="shared" si="141"/>
        <v>vivre dans la raison (et vivre en accord)</v>
      </c>
      <c r="D225" s="16" t="str">
        <f t="shared" si="142"/>
        <v>suivre une démarche d'adaptation (et être sain et probe)</v>
      </c>
      <c r="E225" s="128" t="str">
        <f t="shared" si="143"/>
        <v>GU/r</v>
      </c>
      <c r="F225" s="29" t="str">
        <f t="shared" si="144"/>
        <v>suivre une démarche d'adaptation</v>
      </c>
      <c r="G225" s="122" t="str">
        <f t="shared" si="145"/>
        <v>GU.w</v>
      </c>
      <c r="H225" s="123" t="str">
        <f t="shared" si="146"/>
        <v>écarter facilement toute difficulté</v>
      </c>
      <c r="I225" s="120" t="str">
        <f t="shared" si="147"/>
        <v>G.wu</v>
      </c>
      <c r="J225" s="4" t="str">
        <f t="shared" si="122"/>
        <v>apprécier son accord avec la société</v>
      </c>
      <c r="K225" s="90" t="str">
        <f t="shared" si="125"/>
        <v>R,B</v>
      </c>
      <c r="L225" s="92" t="str">
        <f t="shared" si="126"/>
        <v>R,B,W</v>
      </c>
      <c r="M225" s="8" t="s">
        <v>5</v>
      </c>
      <c r="N225" s="8" t="s">
        <v>3</v>
      </c>
      <c r="O225" s="8" t="s">
        <v>0</v>
      </c>
      <c r="P225" s="8" t="s">
        <v>2</v>
      </c>
      <c r="Q225" s="8" t="s">
        <v>4</v>
      </c>
      <c r="R225" s="8">
        <v>2</v>
      </c>
      <c r="S225" s="8">
        <v>2</v>
      </c>
      <c r="T225" s="8">
        <v>1</v>
      </c>
      <c r="U225" s="130">
        <v>42984</v>
      </c>
      <c r="V225" s="250">
        <f t="shared" ca="1" si="123"/>
        <v>763</v>
      </c>
      <c r="W225" s="274" t="str">
        <f t="shared" si="127"/>
        <v>GU WB R</v>
      </c>
      <c r="X225" s="274" t="str">
        <f t="shared" si="124"/>
        <v>GU/r</v>
      </c>
      <c r="Y225" s="274" t="str">
        <f t="shared" si="128"/>
        <v>GW/r</v>
      </c>
      <c r="Z225" s="11">
        <f>INDEX('poids profils xyz'!$D$15:$D$19,SEARCH(Z$1,$M225&amp;$N225&amp;$O225&amp;$P225&amp;$Q225))</f>
        <v>48</v>
      </c>
      <c r="AA225" s="11">
        <f>INDEX('poids profils xyz'!$D$15:$D$19,SEARCH(AA$1,$M225&amp;$N225&amp;$O225&amp;$P225&amp;$Q225))</f>
        <v>70</v>
      </c>
      <c r="AB225" s="11">
        <f>INDEX('poids profils xyz'!$D$15:$D$19,SEARCH(AB$1,$M225&amp;$N225&amp;$O225&amp;$P225&amp;$Q225))</f>
        <v>38</v>
      </c>
      <c r="AC225" s="11">
        <f>INDEX('poids profils xyz'!$D$15:$D$19,SEARCH(AC$1,$M225&amp;$N225&amp;$O225&amp;$P225&amp;$Q225))</f>
        <v>14</v>
      </c>
      <c r="AD225" s="252">
        <f>INDEX('poids profils xyz'!$D$15:$D$19,SEARCH(AD$1,$M225&amp;$N225&amp;$O225&amp;$P225&amp;$Q225))</f>
        <v>81</v>
      </c>
      <c r="AE225" s="26">
        <f t="shared" si="129"/>
        <v>59</v>
      </c>
      <c r="AF225" s="26">
        <f t="shared" si="130"/>
        <v>54</v>
      </c>
      <c r="AG225" s="26">
        <f t="shared" si="131"/>
        <v>26</v>
      </c>
      <c r="AH225" s="26">
        <f t="shared" si="132"/>
        <v>47.5</v>
      </c>
      <c r="AI225" s="26">
        <f t="shared" si="133"/>
        <v>70</v>
      </c>
      <c r="AJ225" s="26">
        <f t="shared" si="134"/>
        <v>56.5</v>
      </c>
      <c r="AK225" s="26">
        <f t="shared" si="135"/>
        <v>40</v>
      </c>
      <c r="AL225" s="26">
        <f t="shared" si="136"/>
        <v>36.75</v>
      </c>
      <c r="AM225" s="26">
        <f t="shared" si="137"/>
        <v>58.75</v>
      </c>
      <c r="AN225" s="26">
        <f t="shared" si="138"/>
        <v>63.25</v>
      </c>
    </row>
    <row r="226" spans="1:40" x14ac:dyDescent="0.2">
      <c r="A226" s="1011" t="str">
        <f t="shared" si="139"/>
        <v>GU WR B</v>
      </c>
      <c r="B226" s="4" t="str">
        <f t="shared" si="140"/>
        <v>vert-bleu, blanc-rouge, noir</v>
      </c>
      <c r="C226" s="89" t="str">
        <f t="shared" si="141"/>
        <v>vivre en souplesse (et vivre en harmonie -GW-)</v>
      </c>
      <c r="D226" s="16" t="str">
        <f t="shared" si="142"/>
        <v>s'adapter spontanément (et vivre dans la coopération et le partage)</v>
      </c>
      <c r="E226" s="128" t="str">
        <f t="shared" si="143"/>
        <v>GU/b</v>
      </c>
      <c r="F226" s="29" t="str">
        <f t="shared" si="144"/>
        <v>s'adapter spontanément</v>
      </c>
      <c r="G226" s="122" t="str">
        <f t="shared" si="145"/>
        <v>GU.w</v>
      </c>
      <c r="H226" s="123" t="str">
        <f t="shared" si="146"/>
        <v>écarter facilement toute difficulté</v>
      </c>
      <c r="I226" s="120" t="str">
        <f t="shared" si="147"/>
        <v>G.wu</v>
      </c>
      <c r="J226" s="4" t="str">
        <f t="shared" si="122"/>
        <v>apprécier son accord avec la société</v>
      </c>
      <c r="K226" s="90" t="str">
        <f t="shared" si="125"/>
        <v>B,R</v>
      </c>
      <c r="L226" s="92" t="str">
        <f t="shared" si="126"/>
        <v>B,R,W</v>
      </c>
      <c r="M226" s="8" t="s">
        <v>5</v>
      </c>
      <c r="N226" s="8" t="s">
        <v>3</v>
      </c>
      <c r="O226" s="8" t="s">
        <v>0</v>
      </c>
      <c r="P226" s="8" t="s">
        <v>4</v>
      </c>
      <c r="Q226" s="8" t="s">
        <v>2</v>
      </c>
      <c r="R226" s="8">
        <v>2</v>
      </c>
      <c r="S226" s="8">
        <v>2</v>
      </c>
      <c r="T226" s="8">
        <v>1</v>
      </c>
      <c r="U226" s="130">
        <v>42984</v>
      </c>
      <c r="V226" s="250">
        <f t="shared" ca="1" si="123"/>
        <v>763</v>
      </c>
      <c r="W226" s="274" t="str">
        <f t="shared" si="127"/>
        <v>GU WR B</v>
      </c>
      <c r="X226" s="274" t="str">
        <f t="shared" si="124"/>
        <v>GU/b</v>
      </c>
      <c r="Y226" s="274" t="str">
        <f t="shared" si="128"/>
        <v>GW/b</v>
      </c>
      <c r="Z226" s="11">
        <f>INDEX('poids profils xyz'!$D$15:$D$19,SEARCH(Z$1,$M226&amp;$N226&amp;$O226&amp;$P226&amp;$Q226))</f>
        <v>48</v>
      </c>
      <c r="AA226" s="11">
        <f>INDEX('poids profils xyz'!$D$15:$D$19,SEARCH(AA$1,$M226&amp;$N226&amp;$O226&amp;$P226&amp;$Q226))</f>
        <v>70</v>
      </c>
      <c r="AB226" s="11">
        <f>INDEX('poids profils xyz'!$D$15:$D$19,SEARCH(AB$1,$M226&amp;$N226&amp;$O226&amp;$P226&amp;$Q226))</f>
        <v>14</v>
      </c>
      <c r="AC226" s="11">
        <f>INDEX('poids profils xyz'!$D$15:$D$19,SEARCH(AC$1,$M226&amp;$N226&amp;$O226&amp;$P226&amp;$Q226))</f>
        <v>38</v>
      </c>
      <c r="AD226" s="252">
        <f>INDEX('poids profils xyz'!$D$15:$D$19,SEARCH(AD$1,$M226&amp;$N226&amp;$O226&amp;$P226&amp;$Q226))</f>
        <v>81</v>
      </c>
      <c r="AE226" s="26">
        <f t="shared" si="129"/>
        <v>59</v>
      </c>
      <c r="AF226" s="26">
        <f t="shared" si="130"/>
        <v>42</v>
      </c>
      <c r="AG226" s="26">
        <f t="shared" si="131"/>
        <v>26</v>
      </c>
      <c r="AH226" s="26">
        <f t="shared" si="132"/>
        <v>59.5</v>
      </c>
      <c r="AI226" s="26">
        <f t="shared" si="133"/>
        <v>70</v>
      </c>
      <c r="AJ226" s="26">
        <f t="shared" si="134"/>
        <v>50.5</v>
      </c>
      <c r="AK226" s="26">
        <f t="shared" si="135"/>
        <v>34</v>
      </c>
      <c r="AL226" s="26">
        <f t="shared" si="136"/>
        <v>42.75</v>
      </c>
      <c r="AM226" s="26">
        <f t="shared" si="137"/>
        <v>64.75</v>
      </c>
      <c r="AN226" s="26">
        <f t="shared" si="138"/>
        <v>60.25</v>
      </c>
    </row>
    <row r="227" spans="1:40" x14ac:dyDescent="0.2">
      <c r="A227" s="1011" t="str">
        <f t="shared" si="139"/>
        <v>GU BW R</v>
      </c>
      <c r="B227" s="4" t="str">
        <f t="shared" si="140"/>
        <v>vert-bleu, noir-blanc, rouge</v>
      </c>
      <c r="C227" s="89" t="str">
        <f t="shared" si="141"/>
        <v>vivre dans la raison (et construire une vie parfaite)</v>
      </c>
      <c r="D227" s="16" t="str">
        <f t="shared" si="142"/>
        <v>suivre une démarche d'adaptation (et organiser une vie de satisfaction)</v>
      </c>
      <c r="E227" s="128" t="str">
        <f t="shared" si="143"/>
        <v>GU/r</v>
      </c>
      <c r="F227" s="29" t="str">
        <f t="shared" si="144"/>
        <v>suivre une démarche d'adaptation</v>
      </c>
      <c r="G227" s="122" t="str">
        <f t="shared" si="145"/>
        <v>GU.b</v>
      </c>
      <c r="H227" s="123" t="str">
        <f t="shared" si="146"/>
        <v>être le roi de l'adaptation</v>
      </c>
      <c r="I227" s="120" t="str">
        <f t="shared" si="147"/>
        <v>G.ub</v>
      </c>
      <c r="J227" s="4" t="str">
        <f t="shared" si="122"/>
        <v>peaufiner ses conditions de vie</v>
      </c>
      <c r="K227" s="90" t="str">
        <f t="shared" si="125"/>
        <v>R,W</v>
      </c>
      <c r="L227" s="92" t="str">
        <f t="shared" si="126"/>
        <v>R,W,B</v>
      </c>
      <c r="M227" s="8" t="s">
        <v>5</v>
      </c>
      <c r="N227" s="8" t="s">
        <v>3</v>
      </c>
      <c r="O227" s="8" t="s">
        <v>2</v>
      </c>
      <c r="P227" s="8" t="s">
        <v>0</v>
      </c>
      <c r="Q227" s="8" t="s">
        <v>4</v>
      </c>
      <c r="R227" s="8">
        <v>2</v>
      </c>
      <c r="S227" s="8">
        <v>2</v>
      </c>
      <c r="T227" s="8">
        <v>1</v>
      </c>
      <c r="U227" s="130">
        <v>42984</v>
      </c>
      <c r="V227" s="250">
        <f t="shared" ca="1" si="123"/>
        <v>763</v>
      </c>
      <c r="W227" s="274" t="str">
        <f t="shared" si="127"/>
        <v>GU BW R</v>
      </c>
      <c r="X227" s="274" t="str">
        <f t="shared" si="124"/>
        <v>GU/r</v>
      </c>
      <c r="Y227" s="274" t="str">
        <f t="shared" si="128"/>
        <v>BG/r</v>
      </c>
      <c r="Z227" s="11">
        <f>INDEX('poids profils xyz'!$D$15:$D$19,SEARCH(Z$1,$M227&amp;$N227&amp;$O227&amp;$P227&amp;$Q227))</f>
        <v>38</v>
      </c>
      <c r="AA227" s="11">
        <f>INDEX('poids profils xyz'!$D$15:$D$19,SEARCH(AA$1,$M227&amp;$N227&amp;$O227&amp;$P227&amp;$Q227))</f>
        <v>70</v>
      </c>
      <c r="AB227" s="11">
        <f>INDEX('poids profils xyz'!$D$15:$D$19,SEARCH(AB$1,$M227&amp;$N227&amp;$O227&amp;$P227&amp;$Q227))</f>
        <v>48</v>
      </c>
      <c r="AC227" s="11">
        <f>INDEX('poids profils xyz'!$D$15:$D$19,SEARCH(AC$1,$M227&amp;$N227&amp;$O227&amp;$P227&amp;$Q227))</f>
        <v>14</v>
      </c>
      <c r="AD227" s="252">
        <f>INDEX('poids profils xyz'!$D$15:$D$19,SEARCH(AD$1,$M227&amp;$N227&amp;$O227&amp;$P227&amp;$Q227))</f>
        <v>81</v>
      </c>
      <c r="AE227" s="26">
        <f t="shared" si="129"/>
        <v>54</v>
      </c>
      <c r="AF227" s="26">
        <f t="shared" si="130"/>
        <v>59</v>
      </c>
      <c r="AG227" s="26">
        <f t="shared" si="131"/>
        <v>31</v>
      </c>
      <c r="AH227" s="26">
        <f t="shared" si="132"/>
        <v>47.5</v>
      </c>
      <c r="AI227" s="26">
        <f t="shared" si="133"/>
        <v>67.5</v>
      </c>
      <c r="AJ227" s="26">
        <f t="shared" si="134"/>
        <v>56.5</v>
      </c>
      <c r="AK227" s="26">
        <f t="shared" si="135"/>
        <v>45</v>
      </c>
      <c r="AL227" s="26">
        <f t="shared" si="136"/>
        <v>39.25</v>
      </c>
      <c r="AM227" s="26">
        <f t="shared" si="137"/>
        <v>57.5</v>
      </c>
      <c r="AN227" s="26">
        <f t="shared" si="138"/>
        <v>62</v>
      </c>
    </row>
    <row r="228" spans="1:40" x14ac:dyDescent="0.2">
      <c r="A228" s="1011" t="str">
        <f t="shared" si="139"/>
        <v>GU BR W</v>
      </c>
      <c r="B228" s="4" t="str">
        <f t="shared" si="140"/>
        <v>vert-bleu, noir-rouge, blanc</v>
      </c>
      <c r="C228" s="89" t="str">
        <f t="shared" si="141"/>
        <v>être ingénieux (et servir ses intérêts)</v>
      </c>
      <c r="D228" s="16" t="str">
        <f t="shared" si="142"/>
        <v>s'adapter avec créativité (et être son unique priorité)</v>
      </c>
      <c r="E228" s="128" t="str">
        <f t="shared" si="143"/>
        <v>GU/w</v>
      </c>
      <c r="F228" s="29" t="str">
        <f t="shared" si="144"/>
        <v>s'adapter avec créativité</v>
      </c>
      <c r="G228" s="122" t="str">
        <f t="shared" si="145"/>
        <v>GU.b</v>
      </c>
      <c r="H228" s="123" t="str">
        <f t="shared" si="146"/>
        <v>être le roi de l'adaptation</v>
      </c>
      <c r="I228" s="120" t="str">
        <f t="shared" si="147"/>
        <v>G.ub</v>
      </c>
      <c r="J228" s="4" t="str">
        <f t="shared" si="122"/>
        <v>peaufiner ses conditions de vie</v>
      </c>
      <c r="K228" s="90" t="str">
        <f t="shared" si="125"/>
        <v>W,R</v>
      </c>
      <c r="L228" s="92" t="str">
        <f t="shared" si="126"/>
        <v>W,R,B</v>
      </c>
      <c r="M228" s="8" t="s">
        <v>5</v>
      </c>
      <c r="N228" s="8" t="s">
        <v>3</v>
      </c>
      <c r="O228" s="8" t="s">
        <v>2</v>
      </c>
      <c r="P228" s="8" t="s">
        <v>4</v>
      </c>
      <c r="Q228" s="8" t="s">
        <v>0</v>
      </c>
      <c r="R228" s="8">
        <v>2</v>
      </c>
      <c r="S228" s="8">
        <v>2</v>
      </c>
      <c r="T228" s="8">
        <v>1</v>
      </c>
      <c r="U228" s="130">
        <v>42984</v>
      </c>
      <c r="V228" s="250">
        <f t="shared" ca="1" si="123"/>
        <v>763</v>
      </c>
      <c r="W228" s="274" t="str">
        <f t="shared" si="127"/>
        <v>GU BR W</v>
      </c>
      <c r="X228" s="274" t="str">
        <f t="shared" si="124"/>
        <v>GU/w</v>
      </c>
      <c r="Y228" s="274" t="str">
        <f t="shared" si="128"/>
        <v>BG/w</v>
      </c>
      <c r="Z228" s="11">
        <f>INDEX('poids profils xyz'!$D$15:$D$19,SEARCH(Z$1,$M228&amp;$N228&amp;$O228&amp;$P228&amp;$Q228))</f>
        <v>14</v>
      </c>
      <c r="AA228" s="11">
        <f>INDEX('poids profils xyz'!$D$15:$D$19,SEARCH(AA$1,$M228&amp;$N228&amp;$O228&amp;$P228&amp;$Q228))</f>
        <v>70</v>
      </c>
      <c r="AB228" s="11">
        <f>INDEX('poids profils xyz'!$D$15:$D$19,SEARCH(AB$1,$M228&amp;$N228&amp;$O228&amp;$P228&amp;$Q228))</f>
        <v>48</v>
      </c>
      <c r="AC228" s="11">
        <f>INDEX('poids profils xyz'!$D$15:$D$19,SEARCH(AC$1,$M228&amp;$N228&amp;$O228&amp;$P228&amp;$Q228))</f>
        <v>38</v>
      </c>
      <c r="AD228" s="252">
        <f>INDEX('poids profils xyz'!$D$15:$D$19,SEARCH(AD$1,$M228&amp;$N228&amp;$O228&amp;$P228&amp;$Q228))</f>
        <v>81</v>
      </c>
      <c r="AE228" s="26">
        <f t="shared" si="129"/>
        <v>42</v>
      </c>
      <c r="AF228" s="26">
        <f t="shared" si="130"/>
        <v>59</v>
      </c>
      <c r="AG228" s="26">
        <f t="shared" si="131"/>
        <v>43</v>
      </c>
      <c r="AH228" s="26">
        <f t="shared" si="132"/>
        <v>59.5</v>
      </c>
      <c r="AI228" s="26">
        <f t="shared" si="133"/>
        <v>61.5</v>
      </c>
      <c r="AJ228" s="26">
        <f t="shared" si="134"/>
        <v>50.5</v>
      </c>
      <c r="AK228" s="26">
        <f t="shared" si="135"/>
        <v>51</v>
      </c>
      <c r="AL228" s="26">
        <f t="shared" si="136"/>
        <v>51.25</v>
      </c>
      <c r="AM228" s="26">
        <f t="shared" si="137"/>
        <v>60.5</v>
      </c>
      <c r="AN228" s="26">
        <f t="shared" si="138"/>
        <v>56</v>
      </c>
    </row>
    <row r="229" spans="1:40" x14ac:dyDescent="0.2">
      <c r="A229" s="1011" t="str">
        <f t="shared" si="139"/>
        <v>GU RW B</v>
      </c>
      <c r="B229" s="4" t="str">
        <f t="shared" si="140"/>
        <v>vert-bleu, rouge-blanc, noir</v>
      </c>
      <c r="C229" s="89" t="str">
        <f t="shared" si="141"/>
        <v>vivre en souplesse (et vivre dans la joie collective)</v>
      </c>
      <c r="D229" s="16" t="str">
        <f t="shared" si="142"/>
        <v>s'adapter spontanément (et vivre pleinement dans le respect du monde)</v>
      </c>
      <c r="E229" s="128" t="str">
        <f t="shared" si="143"/>
        <v>GU/b</v>
      </c>
      <c r="F229" s="29" t="str">
        <f t="shared" si="144"/>
        <v>s'adapter spontanément</v>
      </c>
      <c r="G229" s="122" t="str">
        <f t="shared" si="145"/>
        <v>GU.r</v>
      </c>
      <c r="H229" s="123" t="str">
        <f t="shared" si="146"/>
        <v>être agile en toute circonstance</v>
      </c>
      <c r="I229" s="120" t="str">
        <f t="shared" si="147"/>
        <v>G.ur</v>
      </c>
      <c r="J229" s="4" t="str">
        <f t="shared" si="122"/>
        <v>profiter de la beauté du monde</v>
      </c>
      <c r="K229" s="90" t="str">
        <f t="shared" si="125"/>
        <v>B,W</v>
      </c>
      <c r="L229" s="92" t="str">
        <f t="shared" si="126"/>
        <v>B,W,R</v>
      </c>
      <c r="M229" s="8" t="s">
        <v>5</v>
      </c>
      <c r="N229" s="8" t="s">
        <v>3</v>
      </c>
      <c r="O229" s="8" t="s">
        <v>4</v>
      </c>
      <c r="P229" s="8" t="s">
        <v>0</v>
      </c>
      <c r="Q229" s="8" t="s">
        <v>2</v>
      </c>
      <c r="R229" s="8">
        <v>2</v>
      </c>
      <c r="S229" s="8">
        <v>2</v>
      </c>
      <c r="T229" s="8">
        <v>1</v>
      </c>
      <c r="U229" s="130">
        <v>42984</v>
      </c>
      <c r="V229" s="250">
        <f t="shared" ca="1" si="123"/>
        <v>763</v>
      </c>
      <c r="W229" s="274" t="str">
        <f t="shared" si="127"/>
        <v>GU RW B</v>
      </c>
      <c r="X229" s="274" t="str">
        <f t="shared" si="124"/>
        <v>GU/b</v>
      </c>
      <c r="Y229" s="274" t="str">
        <f t="shared" si="128"/>
        <v>RG/b</v>
      </c>
      <c r="Z229" s="11">
        <f>INDEX('poids profils xyz'!$D$15:$D$19,SEARCH(Z$1,$M229&amp;$N229&amp;$O229&amp;$P229&amp;$Q229))</f>
        <v>38</v>
      </c>
      <c r="AA229" s="11">
        <f>INDEX('poids profils xyz'!$D$15:$D$19,SEARCH(AA$1,$M229&amp;$N229&amp;$O229&amp;$P229&amp;$Q229))</f>
        <v>70</v>
      </c>
      <c r="AB229" s="11">
        <f>INDEX('poids profils xyz'!$D$15:$D$19,SEARCH(AB$1,$M229&amp;$N229&amp;$O229&amp;$P229&amp;$Q229))</f>
        <v>14</v>
      </c>
      <c r="AC229" s="11">
        <f>INDEX('poids profils xyz'!$D$15:$D$19,SEARCH(AC$1,$M229&amp;$N229&amp;$O229&amp;$P229&amp;$Q229))</f>
        <v>48</v>
      </c>
      <c r="AD229" s="252">
        <f>INDEX('poids profils xyz'!$D$15:$D$19,SEARCH(AD$1,$M229&amp;$N229&amp;$O229&amp;$P229&amp;$Q229))</f>
        <v>81</v>
      </c>
      <c r="AE229" s="26">
        <f t="shared" si="129"/>
        <v>54</v>
      </c>
      <c r="AF229" s="26">
        <f t="shared" si="130"/>
        <v>42</v>
      </c>
      <c r="AG229" s="26">
        <f t="shared" si="131"/>
        <v>31</v>
      </c>
      <c r="AH229" s="26">
        <f t="shared" si="132"/>
        <v>64.5</v>
      </c>
      <c r="AI229" s="26">
        <f t="shared" si="133"/>
        <v>67.5</v>
      </c>
      <c r="AJ229" s="26">
        <f t="shared" si="134"/>
        <v>48</v>
      </c>
      <c r="AK229" s="26">
        <f t="shared" si="135"/>
        <v>36.5</v>
      </c>
      <c r="AL229" s="26">
        <f t="shared" si="136"/>
        <v>47.75</v>
      </c>
      <c r="AM229" s="26">
        <f t="shared" si="137"/>
        <v>66</v>
      </c>
      <c r="AN229" s="26">
        <f t="shared" si="138"/>
        <v>57.75</v>
      </c>
    </row>
    <row r="230" spans="1:40" s="145" customFormat="1" x14ac:dyDescent="0.2">
      <c r="A230" s="1079" t="str">
        <f t="shared" si="139"/>
        <v>GU RB W</v>
      </c>
      <c r="B230" s="12" t="str">
        <f t="shared" si="140"/>
        <v>vert-bleu, rouge-noir, blanc</v>
      </c>
      <c r="C230" s="80" t="str">
        <f t="shared" si="141"/>
        <v>être ingénieux (et vivre avec légèreté)</v>
      </c>
      <c r="D230" s="22" t="str">
        <f t="shared" si="142"/>
        <v>s'adapter avec créativité (et mettre sa joie au commandes)</v>
      </c>
      <c r="E230" s="129" t="str">
        <f t="shared" si="143"/>
        <v>GU/w</v>
      </c>
      <c r="F230" s="30" t="str">
        <f t="shared" si="144"/>
        <v>s'adapter avec créativité</v>
      </c>
      <c r="G230" s="124" t="str">
        <f t="shared" si="145"/>
        <v>GU.r</v>
      </c>
      <c r="H230" s="125" t="str">
        <f t="shared" si="146"/>
        <v>être agile en toute circonstance</v>
      </c>
      <c r="I230" s="121" t="str">
        <f t="shared" si="147"/>
        <v>G.ur</v>
      </c>
      <c r="J230" s="12" t="str">
        <f t="shared" si="122"/>
        <v>profiter de la beauté du monde</v>
      </c>
      <c r="K230" s="91" t="str">
        <f t="shared" si="125"/>
        <v>W,B</v>
      </c>
      <c r="L230" s="93" t="str">
        <f t="shared" si="126"/>
        <v>W,B,R</v>
      </c>
      <c r="M230" s="17" t="s">
        <v>5</v>
      </c>
      <c r="N230" s="17" t="s">
        <v>3</v>
      </c>
      <c r="O230" s="17" t="s">
        <v>4</v>
      </c>
      <c r="P230" s="17" t="s">
        <v>2</v>
      </c>
      <c r="Q230" s="17" t="s">
        <v>0</v>
      </c>
      <c r="R230" s="17">
        <v>2</v>
      </c>
      <c r="S230" s="17">
        <v>2</v>
      </c>
      <c r="T230" s="17">
        <v>1</v>
      </c>
      <c r="U230" s="131">
        <v>42984</v>
      </c>
      <c r="V230" s="251">
        <f t="shared" ca="1" si="123"/>
        <v>763</v>
      </c>
      <c r="W230" s="275" t="str">
        <f t="shared" si="127"/>
        <v>GU RB W</v>
      </c>
      <c r="X230" s="275" t="str">
        <f t="shared" si="124"/>
        <v>GU/w</v>
      </c>
      <c r="Y230" s="275" t="str">
        <f t="shared" si="128"/>
        <v>RG/w</v>
      </c>
      <c r="Z230" s="253">
        <f>INDEX('poids profils xyz'!$D$15:$D$19,SEARCH(Z$1,$M230&amp;$N230&amp;$O230&amp;$P230&amp;$Q230))</f>
        <v>14</v>
      </c>
      <c r="AA230" s="253">
        <f>INDEX('poids profils xyz'!$D$15:$D$19,SEARCH(AA$1,$M230&amp;$N230&amp;$O230&amp;$P230&amp;$Q230))</f>
        <v>70</v>
      </c>
      <c r="AB230" s="253">
        <f>INDEX('poids profils xyz'!$D$15:$D$19,SEARCH(AB$1,$M230&amp;$N230&amp;$O230&amp;$P230&amp;$Q230))</f>
        <v>38</v>
      </c>
      <c r="AC230" s="253">
        <f>INDEX('poids profils xyz'!$D$15:$D$19,SEARCH(AC$1,$M230&amp;$N230&amp;$O230&amp;$P230&amp;$Q230))</f>
        <v>48</v>
      </c>
      <c r="AD230" s="254">
        <f>INDEX('poids profils xyz'!$D$15:$D$19,SEARCH(AD$1,$M230&amp;$N230&amp;$O230&amp;$P230&amp;$Q230))</f>
        <v>81</v>
      </c>
      <c r="AE230" s="263">
        <f t="shared" si="129"/>
        <v>42</v>
      </c>
      <c r="AF230" s="263">
        <f t="shared" si="130"/>
        <v>54</v>
      </c>
      <c r="AG230" s="263">
        <f t="shared" si="131"/>
        <v>43</v>
      </c>
      <c r="AH230" s="263">
        <f t="shared" si="132"/>
        <v>64.5</v>
      </c>
      <c r="AI230" s="263">
        <f t="shared" si="133"/>
        <v>61.5</v>
      </c>
      <c r="AJ230" s="263">
        <f t="shared" si="134"/>
        <v>48</v>
      </c>
      <c r="AK230" s="263">
        <f t="shared" si="135"/>
        <v>48.5</v>
      </c>
      <c r="AL230" s="263">
        <f t="shared" si="136"/>
        <v>53.75</v>
      </c>
      <c r="AM230" s="263">
        <f t="shared" si="137"/>
        <v>63</v>
      </c>
      <c r="AN230" s="263">
        <f t="shared" si="138"/>
        <v>54.75</v>
      </c>
    </row>
    <row r="231" spans="1:40" x14ac:dyDescent="0.2">
      <c r="A231" s="1009" t="str">
        <f t="shared" si="139"/>
        <v>GB WU R</v>
      </c>
      <c r="B231" s="4" t="str">
        <f t="shared" si="140"/>
        <v>vert-noir, blanc-bleu, rouge</v>
      </c>
      <c r="C231" s="89" t="str">
        <f t="shared" si="141"/>
        <v>construire une vie parfaite (et vivre en accord)</v>
      </c>
      <c r="D231" s="16" t="str">
        <f t="shared" si="142"/>
        <v>organiser une vie de satisfaction (et être sain et probe)</v>
      </c>
      <c r="E231" s="128" t="str">
        <f t="shared" si="143"/>
        <v>BG/r</v>
      </c>
      <c r="F231" s="29" t="str">
        <f t="shared" si="144"/>
        <v>organiser une vie de satisfaction</v>
      </c>
      <c r="G231" s="122" t="str">
        <f t="shared" si="145"/>
        <v>BG.w</v>
      </c>
      <c r="H231" s="123" t="str">
        <f t="shared" si="146"/>
        <v>être au centre de son réseau</v>
      </c>
      <c r="I231" s="120" t="str">
        <f t="shared" si="147"/>
        <v>G.wb</v>
      </c>
      <c r="J231" s="4" t="str">
        <f t="shared" si="122"/>
        <v>être bien dans son groupe</v>
      </c>
      <c r="K231" s="90" t="str">
        <f t="shared" si="125"/>
        <v>R,U</v>
      </c>
      <c r="L231" s="92" t="str">
        <f t="shared" si="126"/>
        <v>R,U,W</v>
      </c>
      <c r="M231" s="8" t="s">
        <v>5</v>
      </c>
      <c r="N231" s="8" t="s">
        <v>2</v>
      </c>
      <c r="O231" s="8" t="s">
        <v>0</v>
      </c>
      <c r="P231" s="8" t="s">
        <v>3</v>
      </c>
      <c r="Q231" s="8" t="s">
        <v>4</v>
      </c>
      <c r="R231" s="8">
        <v>2</v>
      </c>
      <c r="S231" s="8">
        <v>2</v>
      </c>
      <c r="T231" s="8">
        <v>1</v>
      </c>
      <c r="U231" s="130">
        <v>42984</v>
      </c>
      <c r="V231" s="250">
        <f t="shared" ca="1" si="123"/>
        <v>763</v>
      </c>
      <c r="W231" s="274" t="str">
        <f t="shared" si="127"/>
        <v>GB WU R</v>
      </c>
      <c r="X231" s="274" t="str">
        <f t="shared" si="124"/>
        <v>BG/r</v>
      </c>
      <c r="Y231" s="274" t="str">
        <f t="shared" si="128"/>
        <v>GW/r</v>
      </c>
      <c r="Z231" s="11">
        <f>INDEX('poids profils xyz'!$D$15:$D$19,SEARCH(Z$1,$M231&amp;$N231&amp;$O231&amp;$P231&amp;$Q231))</f>
        <v>48</v>
      </c>
      <c r="AA231" s="11">
        <f>INDEX('poids profils xyz'!$D$15:$D$19,SEARCH(AA$1,$M231&amp;$N231&amp;$O231&amp;$P231&amp;$Q231))</f>
        <v>38</v>
      </c>
      <c r="AB231" s="11">
        <f>INDEX('poids profils xyz'!$D$15:$D$19,SEARCH(AB$1,$M231&amp;$N231&amp;$O231&amp;$P231&amp;$Q231))</f>
        <v>70</v>
      </c>
      <c r="AC231" s="11">
        <f>INDEX('poids profils xyz'!$D$15:$D$19,SEARCH(AC$1,$M231&amp;$N231&amp;$O231&amp;$P231&amp;$Q231))</f>
        <v>14</v>
      </c>
      <c r="AD231" s="252">
        <f>INDEX('poids profils xyz'!$D$15:$D$19,SEARCH(AD$1,$M231&amp;$N231&amp;$O231&amp;$P231&amp;$Q231))</f>
        <v>81</v>
      </c>
      <c r="AE231" s="26">
        <f t="shared" si="129"/>
        <v>43</v>
      </c>
      <c r="AF231" s="26">
        <f t="shared" si="130"/>
        <v>54</v>
      </c>
      <c r="AG231" s="26">
        <f t="shared" si="131"/>
        <v>42</v>
      </c>
      <c r="AH231" s="26">
        <f t="shared" si="132"/>
        <v>47.5</v>
      </c>
      <c r="AI231" s="26">
        <f t="shared" si="133"/>
        <v>62</v>
      </c>
      <c r="AJ231" s="26">
        <f t="shared" si="134"/>
        <v>48.5</v>
      </c>
      <c r="AK231" s="26">
        <f t="shared" si="135"/>
        <v>48</v>
      </c>
      <c r="AL231" s="26">
        <f t="shared" si="136"/>
        <v>44.75</v>
      </c>
      <c r="AM231" s="26">
        <f t="shared" si="137"/>
        <v>54.75</v>
      </c>
      <c r="AN231" s="26">
        <f t="shared" si="138"/>
        <v>55.25</v>
      </c>
    </row>
    <row r="232" spans="1:40" x14ac:dyDescent="0.2">
      <c r="A232" s="1009" t="str">
        <f t="shared" si="139"/>
        <v>GB WR U</v>
      </c>
      <c r="B232" s="4" t="str">
        <f t="shared" si="140"/>
        <v>vert-noir, blanc-rouge, bleu</v>
      </c>
      <c r="C232" s="89" t="str">
        <f t="shared" si="141"/>
        <v>s'enrichir (et se fondre dans sa tribu)</v>
      </c>
      <c r="D232" s="16" t="str">
        <f t="shared" si="142"/>
        <v>s'entourer du plus de ressources possible (et s'identifier à son groupe)</v>
      </c>
      <c r="E232" s="128" t="str">
        <f t="shared" si="143"/>
        <v>BG/u</v>
      </c>
      <c r="F232" s="29" t="str">
        <f t="shared" si="144"/>
        <v>s'entourer du plus de ressources possible</v>
      </c>
      <c r="G232" s="122" t="str">
        <f t="shared" si="145"/>
        <v>BG.w</v>
      </c>
      <c r="H232" s="123" t="str">
        <f t="shared" si="146"/>
        <v>être au centre de son réseau</v>
      </c>
      <c r="I232" s="120" t="str">
        <f t="shared" si="147"/>
        <v>G.wb</v>
      </c>
      <c r="J232" s="4" t="str">
        <f t="shared" si="122"/>
        <v>être bien dans son groupe</v>
      </c>
      <c r="K232" s="90" t="str">
        <f t="shared" si="125"/>
        <v>U,R</v>
      </c>
      <c r="L232" s="92" t="str">
        <f t="shared" si="126"/>
        <v>U,R,W</v>
      </c>
      <c r="M232" s="8" t="s">
        <v>5</v>
      </c>
      <c r="N232" s="8" t="s">
        <v>2</v>
      </c>
      <c r="O232" s="8" t="s">
        <v>0</v>
      </c>
      <c r="P232" s="8" t="s">
        <v>4</v>
      </c>
      <c r="Q232" s="8" t="s">
        <v>3</v>
      </c>
      <c r="R232" s="8">
        <v>2</v>
      </c>
      <c r="S232" s="8">
        <v>2</v>
      </c>
      <c r="T232" s="8">
        <v>1</v>
      </c>
      <c r="U232" s="130">
        <v>42984</v>
      </c>
      <c r="V232" s="250">
        <f t="shared" ca="1" si="123"/>
        <v>763</v>
      </c>
      <c r="W232" s="274" t="str">
        <f t="shared" si="127"/>
        <v>GB WR U</v>
      </c>
      <c r="X232" s="274" t="str">
        <f t="shared" si="124"/>
        <v>BG/u</v>
      </c>
      <c r="Y232" s="274" t="str">
        <f t="shared" si="128"/>
        <v>GW/u</v>
      </c>
      <c r="Z232" s="11">
        <f>INDEX('poids profils xyz'!$D$15:$D$19,SEARCH(Z$1,$M232&amp;$N232&amp;$O232&amp;$P232&amp;$Q232))</f>
        <v>48</v>
      </c>
      <c r="AA232" s="11">
        <f>INDEX('poids profils xyz'!$D$15:$D$19,SEARCH(AA$1,$M232&amp;$N232&amp;$O232&amp;$P232&amp;$Q232))</f>
        <v>14</v>
      </c>
      <c r="AB232" s="11">
        <f>INDEX('poids profils xyz'!$D$15:$D$19,SEARCH(AB$1,$M232&amp;$N232&amp;$O232&amp;$P232&amp;$Q232))</f>
        <v>70</v>
      </c>
      <c r="AC232" s="11">
        <f>INDEX('poids profils xyz'!$D$15:$D$19,SEARCH(AC$1,$M232&amp;$N232&amp;$O232&amp;$P232&amp;$Q232))</f>
        <v>38</v>
      </c>
      <c r="AD232" s="252">
        <f>INDEX('poids profils xyz'!$D$15:$D$19,SEARCH(AD$1,$M232&amp;$N232&amp;$O232&amp;$P232&amp;$Q232))</f>
        <v>81</v>
      </c>
      <c r="AE232" s="26">
        <f t="shared" si="129"/>
        <v>31</v>
      </c>
      <c r="AF232" s="26">
        <f t="shared" si="130"/>
        <v>42</v>
      </c>
      <c r="AG232" s="26">
        <f t="shared" si="131"/>
        <v>54</v>
      </c>
      <c r="AH232" s="26">
        <f t="shared" si="132"/>
        <v>59.5</v>
      </c>
      <c r="AI232" s="26">
        <f t="shared" si="133"/>
        <v>56</v>
      </c>
      <c r="AJ232" s="26">
        <f t="shared" si="134"/>
        <v>36.5</v>
      </c>
      <c r="AK232" s="26">
        <f t="shared" si="135"/>
        <v>48</v>
      </c>
      <c r="AL232" s="26">
        <f t="shared" si="136"/>
        <v>56.75</v>
      </c>
      <c r="AM232" s="26">
        <f t="shared" si="137"/>
        <v>57.75</v>
      </c>
      <c r="AN232" s="26">
        <f t="shared" si="138"/>
        <v>46.25</v>
      </c>
    </row>
    <row r="233" spans="1:40" x14ac:dyDescent="0.2">
      <c r="A233" s="1009" t="str">
        <f t="shared" si="139"/>
        <v>GB UW R</v>
      </c>
      <c r="B233" s="4" t="str">
        <f t="shared" si="140"/>
        <v>vert-noir, bleu-blanc, rouge</v>
      </c>
      <c r="C233" s="89" t="str">
        <f t="shared" si="141"/>
        <v>construire une vie parfaite (et vivre dans la raison)</v>
      </c>
      <c r="D233" s="16" t="str">
        <f t="shared" si="142"/>
        <v>organiser une vie de satisfaction (et suivre une démarche d'adaptation)</v>
      </c>
      <c r="E233" s="128" t="str">
        <f t="shared" si="143"/>
        <v>BG/r</v>
      </c>
      <c r="F233" s="29" t="str">
        <f t="shared" si="144"/>
        <v>organiser une vie de satisfaction</v>
      </c>
      <c r="G233" s="122" t="str">
        <f t="shared" si="145"/>
        <v>BG.u</v>
      </c>
      <c r="H233" s="123" t="str">
        <f t="shared" si="146"/>
        <v xml:space="preserve">être acteur de sa satisfaction </v>
      </c>
      <c r="I233" s="120" t="str">
        <f t="shared" si="147"/>
        <v>G.ub</v>
      </c>
      <c r="J233" s="4" t="str">
        <f t="shared" si="122"/>
        <v>peaufiner ses conditions de vie</v>
      </c>
      <c r="K233" s="90" t="str">
        <f t="shared" si="125"/>
        <v>R,W</v>
      </c>
      <c r="L233" s="92" t="str">
        <f t="shared" si="126"/>
        <v>R,W,U</v>
      </c>
      <c r="M233" s="8" t="s">
        <v>5</v>
      </c>
      <c r="N233" s="8" t="s">
        <v>2</v>
      </c>
      <c r="O233" s="8" t="s">
        <v>3</v>
      </c>
      <c r="P233" s="8" t="s">
        <v>0</v>
      </c>
      <c r="Q233" s="8" t="s">
        <v>4</v>
      </c>
      <c r="R233" s="8">
        <v>2</v>
      </c>
      <c r="S233" s="8">
        <v>2</v>
      </c>
      <c r="T233" s="8">
        <v>1</v>
      </c>
      <c r="U233" s="130">
        <v>42984</v>
      </c>
      <c r="V233" s="250">
        <f t="shared" ca="1" si="123"/>
        <v>763</v>
      </c>
      <c r="W233" s="274" t="str">
        <f t="shared" si="127"/>
        <v>GB UW R</v>
      </c>
      <c r="X233" s="274" t="str">
        <f t="shared" si="124"/>
        <v>BG/r</v>
      </c>
      <c r="Y233" s="274" t="str">
        <f t="shared" si="128"/>
        <v>GU/r</v>
      </c>
      <c r="Z233" s="11">
        <f>INDEX('poids profils xyz'!$D$15:$D$19,SEARCH(Z$1,$M233&amp;$N233&amp;$O233&amp;$P233&amp;$Q233))</f>
        <v>38</v>
      </c>
      <c r="AA233" s="11">
        <f>INDEX('poids profils xyz'!$D$15:$D$19,SEARCH(AA$1,$M233&amp;$N233&amp;$O233&amp;$P233&amp;$Q233))</f>
        <v>48</v>
      </c>
      <c r="AB233" s="11">
        <f>INDEX('poids profils xyz'!$D$15:$D$19,SEARCH(AB$1,$M233&amp;$N233&amp;$O233&amp;$P233&amp;$Q233))</f>
        <v>70</v>
      </c>
      <c r="AC233" s="11">
        <f>INDEX('poids profils xyz'!$D$15:$D$19,SEARCH(AC$1,$M233&amp;$N233&amp;$O233&amp;$P233&amp;$Q233))</f>
        <v>14</v>
      </c>
      <c r="AD233" s="252">
        <f>INDEX('poids profils xyz'!$D$15:$D$19,SEARCH(AD$1,$M233&amp;$N233&amp;$O233&amp;$P233&amp;$Q233))</f>
        <v>81</v>
      </c>
      <c r="AE233" s="26">
        <f t="shared" si="129"/>
        <v>43</v>
      </c>
      <c r="AF233" s="26">
        <f t="shared" si="130"/>
        <v>59</v>
      </c>
      <c r="AG233" s="26">
        <f t="shared" si="131"/>
        <v>42</v>
      </c>
      <c r="AH233" s="26">
        <f t="shared" si="132"/>
        <v>47.5</v>
      </c>
      <c r="AI233" s="26">
        <f t="shared" si="133"/>
        <v>62</v>
      </c>
      <c r="AJ233" s="26">
        <f t="shared" si="134"/>
        <v>51</v>
      </c>
      <c r="AK233" s="26">
        <f t="shared" si="135"/>
        <v>50.5</v>
      </c>
      <c r="AL233" s="26">
        <f t="shared" si="136"/>
        <v>44.75</v>
      </c>
      <c r="AM233" s="26">
        <f t="shared" si="137"/>
        <v>54.75</v>
      </c>
      <c r="AN233" s="26">
        <f t="shared" si="138"/>
        <v>56.5</v>
      </c>
    </row>
    <row r="234" spans="1:40" x14ac:dyDescent="0.2">
      <c r="A234" s="1009" t="str">
        <f t="shared" si="139"/>
        <v>GB UR W</v>
      </c>
      <c r="B234" s="4" t="str">
        <f t="shared" si="140"/>
        <v>vert-noir, bleu-rouge, blanc</v>
      </c>
      <c r="C234" s="89" t="str">
        <f t="shared" si="141"/>
        <v>servir ses intérêts (et être ingénieux)</v>
      </c>
      <c r="D234" s="16" t="str">
        <f t="shared" si="142"/>
        <v>être son unique priorité (et s'adapter avec créativité)</v>
      </c>
      <c r="E234" s="128" t="str">
        <f t="shared" si="143"/>
        <v>BG/w</v>
      </c>
      <c r="F234" s="29" t="str">
        <f t="shared" si="144"/>
        <v>être son unique priorité</v>
      </c>
      <c r="G234" s="122" t="str">
        <f t="shared" si="145"/>
        <v>BG.u</v>
      </c>
      <c r="H234" s="123" t="str">
        <f t="shared" si="146"/>
        <v xml:space="preserve">être acteur de sa satisfaction </v>
      </c>
      <c r="I234" s="120" t="str">
        <f t="shared" si="147"/>
        <v>G.ub</v>
      </c>
      <c r="J234" s="4" t="str">
        <f t="shared" si="122"/>
        <v>peaufiner ses conditions de vie</v>
      </c>
      <c r="K234" s="90" t="str">
        <f t="shared" si="125"/>
        <v>W,R</v>
      </c>
      <c r="L234" s="92" t="str">
        <f t="shared" si="126"/>
        <v>W,R,U</v>
      </c>
      <c r="M234" s="8" t="s">
        <v>5</v>
      </c>
      <c r="N234" s="8" t="s">
        <v>2</v>
      </c>
      <c r="O234" s="8" t="s">
        <v>3</v>
      </c>
      <c r="P234" s="8" t="s">
        <v>4</v>
      </c>
      <c r="Q234" s="8" t="s">
        <v>0</v>
      </c>
      <c r="R234" s="8">
        <v>2</v>
      </c>
      <c r="S234" s="8">
        <v>2</v>
      </c>
      <c r="T234" s="8">
        <v>1</v>
      </c>
      <c r="U234" s="130">
        <v>42984</v>
      </c>
      <c r="V234" s="250">
        <f t="shared" ca="1" si="123"/>
        <v>763</v>
      </c>
      <c r="W234" s="274" t="str">
        <f t="shared" si="127"/>
        <v>GB UR W</v>
      </c>
      <c r="X234" s="274" t="str">
        <f t="shared" si="124"/>
        <v>BG/w</v>
      </c>
      <c r="Y234" s="274" t="str">
        <f t="shared" si="128"/>
        <v>GU/w</v>
      </c>
      <c r="Z234" s="11">
        <f>INDEX('poids profils xyz'!$D$15:$D$19,SEARCH(Z$1,$M234&amp;$N234&amp;$O234&amp;$P234&amp;$Q234))</f>
        <v>14</v>
      </c>
      <c r="AA234" s="11">
        <f>INDEX('poids profils xyz'!$D$15:$D$19,SEARCH(AA$1,$M234&amp;$N234&amp;$O234&amp;$P234&amp;$Q234))</f>
        <v>48</v>
      </c>
      <c r="AB234" s="11">
        <f>INDEX('poids profils xyz'!$D$15:$D$19,SEARCH(AB$1,$M234&amp;$N234&amp;$O234&amp;$P234&amp;$Q234))</f>
        <v>70</v>
      </c>
      <c r="AC234" s="11">
        <f>INDEX('poids profils xyz'!$D$15:$D$19,SEARCH(AC$1,$M234&amp;$N234&amp;$O234&amp;$P234&amp;$Q234))</f>
        <v>38</v>
      </c>
      <c r="AD234" s="252">
        <f>INDEX('poids profils xyz'!$D$15:$D$19,SEARCH(AD$1,$M234&amp;$N234&amp;$O234&amp;$P234&amp;$Q234))</f>
        <v>81</v>
      </c>
      <c r="AE234" s="26">
        <f t="shared" si="129"/>
        <v>31</v>
      </c>
      <c r="AF234" s="26">
        <f t="shared" si="130"/>
        <v>59</v>
      </c>
      <c r="AG234" s="26">
        <f t="shared" si="131"/>
        <v>54</v>
      </c>
      <c r="AH234" s="26">
        <f t="shared" si="132"/>
        <v>59.5</v>
      </c>
      <c r="AI234" s="26">
        <f t="shared" si="133"/>
        <v>56</v>
      </c>
      <c r="AJ234" s="26">
        <f t="shared" si="134"/>
        <v>45</v>
      </c>
      <c r="AK234" s="26">
        <f t="shared" si="135"/>
        <v>56.5</v>
      </c>
      <c r="AL234" s="26">
        <f t="shared" si="136"/>
        <v>56.75</v>
      </c>
      <c r="AM234" s="26">
        <f t="shared" si="137"/>
        <v>57.75</v>
      </c>
      <c r="AN234" s="26">
        <f t="shared" si="138"/>
        <v>50.5</v>
      </c>
    </row>
    <row r="235" spans="1:40" x14ac:dyDescent="0.2">
      <c r="A235" s="1009" t="str">
        <f t="shared" si="139"/>
        <v>GB RW U</v>
      </c>
      <c r="B235" s="4" t="str">
        <f t="shared" si="140"/>
        <v>vert-noir, rouge-blanc, bleu</v>
      </c>
      <c r="C235" s="89" t="str">
        <f t="shared" si="141"/>
        <v>s'enrichir (et vivre spontané -RG-)</v>
      </c>
      <c r="D235" s="16" t="str">
        <f t="shared" si="142"/>
        <v>s'entourer du plus de ressources possible (et agir en toute impulsivité)</v>
      </c>
      <c r="E235" s="128" t="str">
        <f t="shared" si="143"/>
        <v>BG/u</v>
      </c>
      <c r="F235" s="29" t="str">
        <f t="shared" si="144"/>
        <v>s'entourer du plus de ressources possible</v>
      </c>
      <c r="G235" s="122" t="str">
        <f t="shared" si="145"/>
        <v>BG.r</v>
      </c>
      <c r="H235" s="123" t="str">
        <f t="shared" si="146"/>
        <v>être satisfait de ses possessions</v>
      </c>
      <c r="I235" s="120" t="str">
        <f t="shared" si="147"/>
        <v>G.br</v>
      </c>
      <c r="J235" s="4" t="str">
        <f t="shared" si="122"/>
        <v>vivre une vie merveilleuse</v>
      </c>
      <c r="K235" s="90" t="str">
        <f t="shared" si="125"/>
        <v>U,W</v>
      </c>
      <c r="L235" s="92" t="str">
        <f t="shared" si="126"/>
        <v>U,W,R</v>
      </c>
      <c r="M235" s="8" t="s">
        <v>5</v>
      </c>
      <c r="N235" s="8" t="s">
        <v>2</v>
      </c>
      <c r="O235" s="8" t="s">
        <v>4</v>
      </c>
      <c r="P235" s="8" t="s">
        <v>0</v>
      </c>
      <c r="Q235" s="8" t="s">
        <v>3</v>
      </c>
      <c r="R235" s="8">
        <v>2</v>
      </c>
      <c r="S235" s="8">
        <v>2</v>
      </c>
      <c r="T235" s="8">
        <v>1</v>
      </c>
      <c r="U235" s="130">
        <v>42984</v>
      </c>
      <c r="V235" s="250">
        <f t="shared" ca="1" si="123"/>
        <v>763</v>
      </c>
      <c r="W235" s="274" t="str">
        <f t="shared" si="127"/>
        <v>GB RW U</v>
      </c>
      <c r="X235" s="274" t="str">
        <f t="shared" si="124"/>
        <v>BG/u</v>
      </c>
      <c r="Y235" s="274" t="str">
        <f t="shared" si="128"/>
        <v>RG/u</v>
      </c>
      <c r="Z235" s="11">
        <f>INDEX('poids profils xyz'!$D$15:$D$19,SEARCH(Z$1,$M235&amp;$N235&amp;$O235&amp;$P235&amp;$Q235))</f>
        <v>38</v>
      </c>
      <c r="AA235" s="11">
        <f>INDEX('poids profils xyz'!$D$15:$D$19,SEARCH(AA$1,$M235&amp;$N235&amp;$O235&amp;$P235&amp;$Q235))</f>
        <v>14</v>
      </c>
      <c r="AB235" s="11">
        <f>INDEX('poids profils xyz'!$D$15:$D$19,SEARCH(AB$1,$M235&amp;$N235&amp;$O235&amp;$P235&amp;$Q235))</f>
        <v>70</v>
      </c>
      <c r="AC235" s="11">
        <f>INDEX('poids profils xyz'!$D$15:$D$19,SEARCH(AC$1,$M235&amp;$N235&amp;$O235&amp;$P235&amp;$Q235))</f>
        <v>48</v>
      </c>
      <c r="AD235" s="252">
        <f>INDEX('poids profils xyz'!$D$15:$D$19,SEARCH(AD$1,$M235&amp;$N235&amp;$O235&amp;$P235&amp;$Q235))</f>
        <v>81</v>
      </c>
      <c r="AE235" s="26">
        <f t="shared" si="129"/>
        <v>26</v>
      </c>
      <c r="AF235" s="26">
        <f t="shared" si="130"/>
        <v>42</v>
      </c>
      <c r="AG235" s="26">
        <f t="shared" si="131"/>
        <v>59</v>
      </c>
      <c r="AH235" s="26">
        <f t="shared" si="132"/>
        <v>64.5</v>
      </c>
      <c r="AI235" s="26">
        <f t="shared" si="133"/>
        <v>53.5</v>
      </c>
      <c r="AJ235" s="26">
        <f t="shared" si="134"/>
        <v>34</v>
      </c>
      <c r="AK235" s="26">
        <f t="shared" si="135"/>
        <v>50.5</v>
      </c>
      <c r="AL235" s="26">
        <f t="shared" si="136"/>
        <v>61.75</v>
      </c>
      <c r="AM235" s="26">
        <f t="shared" si="137"/>
        <v>59</v>
      </c>
      <c r="AN235" s="26">
        <f t="shared" si="138"/>
        <v>43.75</v>
      </c>
    </row>
    <row r="236" spans="1:40" s="145" customFormat="1" x14ac:dyDescent="0.2">
      <c r="A236" s="1071" t="str">
        <f t="shared" si="139"/>
        <v>GB RU W</v>
      </c>
      <c r="B236" s="12" t="str">
        <f t="shared" si="140"/>
        <v>vert-noir, rouge-bleu, blanc</v>
      </c>
      <c r="C236" s="80" t="str">
        <f t="shared" si="141"/>
        <v>servir ses intérêts (et vivre avec légèreté)</v>
      </c>
      <c r="D236" s="22" t="str">
        <f t="shared" si="142"/>
        <v>être son unique priorité (et mettre sa joie au commandes)</v>
      </c>
      <c r="E236" s="129" t="str">
        <f t="shared" si="143"/>
        <v>BG/w</v>
      </c>
      <c r="F236" s="30" t="str">
        <f t="shared" si="144"/>
        <v>être son unique priorité</v>
      </c>
      <c r="G236" s="124" t="str">
        <f t="shared" si="145"/>
        <v>BG.r</v>
      </c>
      <c r="H236" s="125" t="str">
        <f t="shared" si="146"/>
        <v>être satisfait de ses possessions</v>
      </c>
      <c r="I236" s="121" t="str">
        <f t="shared" si="147"/>
        <v>G.br</v>
      </c>
      <c r="J236" s="12" t="str">
        <f t="shared" si="122"/>
        <v>vivre une vie merveilleuse</v>
      </c>
      <c r="K236" s="91" t="str">
        <f t="shared" si="125"/>
        <v>W,U</v>
      </c>
      <c r="L236" s="93" t="str">
        <f t="shared" si="126"/>
        <v>W,U,R</v>
      </c>
      <c r="M236" s="17" t="s">
        <v>5</v>
      </c>
      <c r="N236" s="17" t="s">
        <v>2</v>
      </c>
      <c r="O236" s="17" t="s">
        <v>4</v>
      </c>
      <c r="P236" s="17" t="s">
        <v>3</v>
      </c>
      <c r="Q236" s="17" t="s">
        <v>0</v>
      </c>
      <c r="R236" s="17">
        <v>2</v>
      </c>
      <c r="S236" s="17">
        <v>2</v>
      </c>
      <c r="T236" s="17">
        <v>1</v>
      </c>
      <c r="U236" s="131">
        <v>42984</v>
      </c>
      <c r="V236" s="251">
        <f t="shared" ca="1" si="123"/>
        <v>763</v>
      </c>
      <c r="W236" s="275" t="str">
        <f t="shared" si="127"/>
        <v>GB RU W</v>
      </c>
      <c r="X236" s="275" t="str">
        <f t="shared" si="124"/>
        <v>BG/w</v>
      </c>
      <c r="Y236" s="275" t="str">
        <f t="shared" si="128"/>
        <v>RG/w</v>
      </c>
      <c r="Z236" s="253">
        <f>INDEX('poids profils xyz'!$D$15:$D$19,SEARCH(Z$1,$M236&amp;$N236&amp;$O236&amp;$P236&amp;$Q236))</f>
        <v>14</v>
      </c>
      <c r="AA236" s="253">
        <f>INDEX('poids profils xyz'!$D$15:$D$19,SEARCH(AA$1,$M236&amp;$N236&amp;$O236&amp;$P236&amp;$Q236))</f>
        <v>38</v>
      </c>
      <c r="AB236" s="253">
        <f>INDEX('poids profils xyz'!$D$15:$D$19,SEARCH(AB$1,$M236&amp;$N236&amp;$O236&amp;$P236&amp;$Q236))</f>
        <v>70</v>
      </c>
      <c r="AC236" s="253">
        <f>INDEX('poids profils xyz'!$D$15:$D$19,SEARCH(AC$1,$M236&amp;$N236&amp;$O236&amp;$P236&amp;$Q236))</f>
        <v>48</v>
      </c>
      <c r="AD236" s="254">
        <f>INDEX('poids profils xyz'!$D$15:$D$19,SEARCH(AD$1,$M236&amp;$N236&amp;$O236&amp;$P236&amp;$Q236))</f>
        <v>81</v>
      </c>
      <c r="AE236" s="263">
        <f t="shared" si="129"/>
        <v>26</v>
      </c>
      <c r="AF236" s="263">
        <f t="shared" si="130"/>
        <v>54</v>
      </c>
      <c r="AG236" s="263">
        <f t="shared" si="131"/>
        <v>59</v>
      </c>
      <c r="AH236" s="263">
        <f t="shared" si="132"/>
        <v>64.5</v>
      </c>
      <c r="AI236" s="263">
        <f t="shared" si="133"/>
        <v>53.5</v>
      </c>
      <c r="AJ236" s="263">
        <f t="shared" si="134"/>
        <v>40</v>
      </c>
      <c r="AK236" s="263">
        <f t="shared" si="135"/>
        <v>56.5</v>
      </c>
      <c r="AL236" s="263">
        <f t="shared" si="136"/>
        <v>61.75</v>
      </c>
      <c r="AM236" s="263">
        <f t="shared" si="137"/>
        <v>59</v>
      </c>
      <c r="AN236" s="263">
        <f t="shared" si="138"/>
        <v>46.75</v>
      </c>
    </row>
    <row r="237" spans="1:40" x14ac:dyDescent="0.2">
      <c r="A237" s="1005" t="str">
        <f t="shared" si="139"/>
        <v>GR WU B</v>
      </c>
      <c r="B237" s="4" t="str">
        <f t="shared" si="140"/>
        <v>vert-rouge, blanc-bleu, noir</v>
      </c>
      <c r="C237" s="89" t="str">
        <f t="shared" si="141"/>
        <v>vivre dans la joie collective (et vivre en harmonie -GW-)</v>
      </c>
      <c r="D237" s="16" t="str">
        <f t="shared" si="142"/>
        <v>vivre pleinement dans le respect du monde (et vivre dans la coopération et le partage)</v>
      </c>
      <c r="E237" s="128" t="str">
        <f t="shared" si="143"/>
        <v>RG/b</v>
      </c>
      <c r="F237" s="29" t="str">
        <f t="shared" si="144"/>
        <v>vivre pleinement dans le respect du monde</v>
      </c>
      <c r="G237" s="122" t="str">
        <f t="shared" si="145"/>
        <v>RG.w</v>
      </c>
      <c r="H237" s="123" t="str">
        <f t="shared" si="146"/>
        <v>faire de sa vie une fête</v>
      </c>
      <c r="I237" s="120" t="str">
        <f t="shared" si="147"/>
        <v>G.rw</v>
      </c>
      <c r="J237" s="4" t="str">
        <f t="shared" si="122"/>
        <v>apprécier sa vie telle qu'elle est</v>
      </c>
      <c r="K237" s="90" t="str">
        <f t="shared" si="125"/>
        <v>B,U</v>
      </c>
      <c r="L237" s="92" t="str">
        <f t="shared" si="126"/>
        <v>B,U,W</v>
      </c>
      <c r="M237" s="8" t="s">
        <v>5</v>
      </c>
      <c r="N237" s="8" t="s">
        <v>4</v>
      </c>
      <c r="O237" s="8" t="s">
        <v>0</v>
      </c>
      <c r="P237" s="8" t="s">
        <v>3</v>
      </c>
      <c r="Q237" s="8" t="s">
        <v>2</v>
      </c>
      <c r="R237" s="8">
        <v>2</v>
      </c>
      <c r="S237" s="8">
        <v>2</v>
      </c>
      <c r="T237" s="8">
        <v>1</v>
      </c>
      <c r="U237" s="130">
        <v>42984</v>
      </c>
      <c r="V237" s="250">
        <f t="shared" ca="1" si="123"/>
        <v>763</v>
      </c>
      <c r="W237" s="274" t="str">
        <f t="shared" si="127"/>
        <v>GR WU B</v>
      </c>
      <c r="X237" s="274" t="str">
        <f t="shared" si="124"/>
        <v>RG/b</v>
      </c>
      <c r="Y237" s="274" t="str">
        <f t="shared" si="128"/>
        <v>GW/b</v>
      </c>
      <c r="Z237" s="11">
        <f>INDEX('poids profils xyz'!$D$15:$D$19,SEARCH(Z$1,$M237&amp;$N237&amp;$O237&amp;$P237&amp;$Q237))</f>
        <v>48</v>
      </c>
      <c r="AA237" s="11">
        <f>INDEX('poids profils xyz'!$D$15:$D$19,SEARCH(AA$1,$M237&amp;$N237&amp;$O237&amp;$P237&amp;$Q237))</f>
        <v>38</v>
      </c>
      <c r="AB237" s="11">
        <f>INDEX('poids profils xyz'!$D$15:$D$19,SEARCH(AB$1,$M237&amp;$N237&amp;$O237&amp;$P237&amp;$Q237))</f>
        <v>14</v>
      </c>
      <c r="AC237" s="11">
        <f>INDEX('poids profils xyz'!$D$15:$D$19,SEARCH(AC$1,$M237&amp;$N237&amp;$O237&amp;$P237&amp;$Q237))</f>
        <v>70</v>
      </c>
      <c r="AD237" s="252">
        <f>INDEX('poids profils xyz'!$D$15:$D$19,SEARCH(AD$1,$M237&amp;$N237&amp;$O237&amp;$P237&amp;$Q237))</f>
        <v>81</v>
      </c>
      <c r="AE237" s="26">
        <f t="shared" si="129"/>
        <v>43</v>
      </c>
      <c r="AF237" s="26">
        <f t="shared" si="130"/>
        <v>26</v>
      </c>
      <c r="AG237" s="26">
        <f t="shared" si="131"/>
        <v>42</v>
      </c>
      <c r="AH237" s="26">
        <f t="shared" si="132"/>
        <v>75.5</v>
      </c>
      <c r="AI237" s="26">
        <f t="shared" si="133"/>
        <v>62</v>
      </c>
      <c r="AJ237" s="26">
        <f t="shared" si="134"/>
        <v>34.5</v>
      </c>
      <c r="AK237" s="26">
        <f t="shared" si="135"/>
        <v>34</v>
      </c>
      <c r="AL237" s="26">
        <f t="shared" si="136"/>
        <v>58.75</v>
      </c>
      <c r="AM237" s="26">
        <f t="shared" si="137"/>
        <v>68.75</v>
      </c>
      <c r="AN237" s="26">
        <f t="shared" si="138"/>
        <v>48.25</v>
      </c>
    </row>
    <row r="238" spans="1:40" x14ac:dyDescent="0.2">
      <c r="A238" s="1005" t="str">
        <f t="shared" si="139"/>
        <v>GR WB U</v>
      </c>
      <c r="B238" s="4" t="str">
        <f t="shared" si="140"/>
        <v>vert-rouge, blanc-noir, bleu</v>
      </c>
      <c r="C238" s="89" t="str">
        <f t="shared" si="141"/>
        <v>vivre spontané -RG- (et se fondre dans sa tribu)</v>
      </c>
      <c r="D238" s="16" t="str">
        <f t="shared" si="142"/>
        <v>agir en toute impulsivité (et s'identifier à son groupe)</v>
      </c>
      <c r="E238" s="128" t="str">
        <f t="shared" si="143"/>
        <v>RG/u</v>
      </c>
      <c r="F238" s="29" t="str">
        <f t="shared" si="144"/>
        <v>agir en toute impulsivité</v>
      </c>
      <c r="G238" s="122" t="str">
        <f t="shared" si="145"/>
        <v>RG.w</v>
      </c>
      <c r="H238" s="123" t="str">
        <f t="shared" si="146"/>
        <v>faire de sa vie une fête</v>
      </c>
      <c r="I238" s="120" t="str">
        <f t="shared" si="147"/>
        <v>G.rw</v>
      </c>
      <c r="J238" s="4" t="str">
        <f t="shared" si="122"/>
        <v>apprécier sa vie telle qu'elle est</v>
      </c>
      <c r="K238" s="90" t="str">
        <f t="shared" si="125"/>
        <v>U,B</v>
      </c>
      <c r="L238" s="92" t="str">
        <f t="shared" si="126"/>
        <v>U,B,W</v>
      </c>
      <c r="M238" s="8" t="s">
        <v>5</v>
      </c>
      <c r="N238" s="8" t="s">
        <v>4</v>
      </c>
      <c r="O238" s="8" t="s">
        <v>0</v>
      </c>
      <c r="P238" s="8" t="s">
        <v>2</v>
      </c>
      <c r="Q238" s="8" t="s">
        <v>3</v>
      </c>
      <c r="R238" s="8">
        <v>2</v>
      </c>
      <c r="S238" s="8">
        <v>2</v>
      </c>
      <c r="T238" s="8">
        <v>1</v>
      </c>
      <c r="U238" s="130">
        <v>42984</v>
      </c>
      <c r="V238" s="250">
        <f t="shared" ca="1" si="123"/>
        <v>763</v>
      </c>
      <c r="W238" s="274" t="str">
        <f t="shared" si="127"/>
        <v>GR WB U</v>
      </c>
      <c r="X238" s="274" t="str">
        <f t="shared" si="124"/>
        <v>RG/u</v>
      </c>
      <c r="Y238" s="274" t="str">
        <f t="shared" si="128"/>
        <v>GW/u</v>
      </c>
      <c r="Z238" s="11">
        <f>INDEX('poids profils xyz'!$D$15:$D$19,SEARCH(Z$1,$M238&amp;$N238&amp;$O238&amp;$P238&amp;$Q238))</f>
        <v>48</v>
      </c>
      <c r="AA238" s="11">
        <f>INDEX('poids profils xyz'!$D$15:$D$19,SEARCH(AA$1,$M238&amp;$N238&amp;$O238&amp;$P238&amp;$Q238))</f>
        <v>14</v>
      </c>
      <c r="AB238" s="11">
        <f>INDEX('poids profils xyz'!$D$15:$D$19,SEARCH(AB$1,$M238&amp;$N238&amp;$O238&amp;$P238&amp;$Q238))</f>
        <v>38</v>
      </c>
      <c r="AC238" s="11">
        <f>INDEX('poids profils xyz'!$D$15:$D$19,SEARCH(AC$1,$M238&amp;$N238&amp;$O238&amp;$P238&amp;$Q238))</f>
        <v>70</v>
      </c>
      <c r="AD238" s="252">
        <f>INDEX('poids profils xyz'!$D$15:$D$19,SEARCH(AD$1,$M238&amp;$N238&amp;$O238&amp;$P238&amp;$Q238))</f>
        <v>81</v>
      </c>
      <c r="AE238" s="26">
        <f t="shared" si="129"/>
        <v>31</v>
      </c>
      <c r="AF238" s="26">
        <f t="shared" si="130"/>
        <v>26</v>
      </c>
      <c r="AG238" s="26">
        <f t="shared" si="131"/>
        <v>54</v>
      </c>
      <c r="AH238" s="26">
        <f t="shared" si="132"/>
        <v>75.5</v>
      </c>
      <c r="AI238" s="26">
        <f t="shared" si="133"/>
        <v>56</v>
      </c>
      <c r="AJ238" s="26">
        <f t="shared" si="134"/>
        <v>28.5</v>
      </c>
      <c r="AK238" s="26">
        <f t="shared" si="135"/>
        <v>40</v>
      </c>
      <c r="AL238" s="26">
        <f t="shared" si="136"/>
        <v>64.75</v>
      </c>
      <c r="AM238" s="26">
        <f t="shared" si="137"/>
        <v>65.75</v>
      </c>
      <c r="AN238" s="26">
        <f t="shared" si="138"/>
        <v>42.25</v>
      </c>
    </row>
    <row r="239" spans="1:40" x14ac:dyDescent="0.2">
      <c r="A239" s="1005" t="str">
        <f t="shared" si="139"/>
        <v>GR UW B</v>
      </c>
      <c r="B239" s="4" t="str">
        <f t="shared" si="140"/>
        <v>vert-rouge, bleu-blanc, noir</v>
      </c>
      <c r="C239" s="89" t="str">
        <f t="shared" si="141"/>
        <v>vivre dans la joie collective (et vivre en souplesse)</v>
      </c>
      <c r="D239" s="16" t="str">
        <f t="shared" si="142"/>
        <v>vivre pleinement dans le respect du monde (et s'adapter spontanément)</v>
      </c>
      <c r="E239" s="128" t="str">
        <f t="shared" si="143"/>
        <v>RG/b</v>
      </c>
      <c r="F239" s="29" t="str">
        <f t="shared" si="144"/>
        <v>vivre pleinement dans le respect du monde</v>
      </c>
      <c r="G239" s="122" t="str">
        <f t="shared" si="145"/>
        <v>RG.u</v>
      </c>
      <c r="H239" s="123" t="str">
        <f t="shared" si="146"/>
        <v>agir sans contrainte</v>
      </c>
      <c r="I239" s="120" t="str">
        <f t="shared" si="147"/>
        <v>G.ur</v>
      </c>
      <c r="J239" s="4" t="str">
        <f t="shared" si="122"/>
        <v>profiter de la beauté du monde</v>
      </c>
      <c r="K239" s="90" t="str">
        <f t="shared" si="125"/>
        <v>B,W</v>
      </c>
      <c r="L239" s="92" t="str">
        <f t="shared" si="126"/>
        <v>B,W,U</v>
      </c>
      <c r="M239" s="8" t="s">
        <v>5</v>
      </c>
      <c r="N239" s="8" t="s">
        <v>4</v>
      </c>
      <c r="O239" s="8" t="s">
        <v>3</v>
      </c>
      <c r="P239" s="8" t="s">
        <v>0</v>
      </c>
      <c r="Q239" s="8" t="s">
        <v>2</v>
      </c>
      <c r="R239" s="8">
        <v>2</v>
      </c>
      <c r="S239" s="8">
        <v>2</v>
      </c>
      <c r="T239" s="8">
        <v>1</v>
      </c>
      <c r="U239" s="130">
        <v>42984</v>
      </c>
      <c r="V239" s="250">
        <f t="shared" ca="1" si="123"/>
        <v>763</v>
      </c>
      <c r="W239" s="274" t="str">
        <f t="shared" si="127"/>
        <v>GR UW B</v>
      </c>
      <c r="X239" s="274" t="str">
        <f t="shared" si="124"/>
        <v>RG/b</v>
      </c>
      <c r="Y239" s="274" t="str">
        <f t="shared" si="128"/>
        <v>GU/b</v>
      </c>
      <c r="Z239" s="11">
        <f>INDEX('poids profils xyz'!$D$15:$D$19,SEARCH(Z$1,$M239&amp;$N239&amp;$O239&amp;$P239&amp;$Q239))</f>
        <v>38</v>
      </c>
      <c r="AA239" s="11">
        <f>INDEX('poids profils xyz'!$D$15:$D$19,SEARCH(AA$1,$M239&amp;$N239&amp;$O239&amp;$P239&amp;$Q239))</f>
        <v>48</v>
      </c>
      <c r="AB239" s="11">
        <f>INDEX('poids profils xyz'!$D$15:$D$19,SEARCH(AB$1,$M239&amp;$N239&amp;$O239&amp;$P239&amp;$Q239))</f>
        <v>14</v>
      </c>
      <c r="AC239" s="11">
        <f>INDEX('poids profils xyz'!$D$15:$D$19,SEARCH(AC$1,$M239&amp;$N239&amp;$O239&amp;$P239&amp;$Q239))</f>
        <v>70</v>
      </c>
      <c r="AD239" s="252">
        <f>INDEX('poids profils xyz'!$D$15:$D$19,SEARCH(AD$1,$M239&amp;$N239&amp;$O239&amp;$P239&amp;$Q239))</f>
        <v>81</v>
      </c>
      <c r="AE239" s="26">
        <f t="shared" si="129"/>
        <v>43</v>
      </c>
      <c r="AF239" s="26">
        <f t="shared" si="130"/>
        <v>31</v>
      </c>
      <c r="AG239" s="26">
        <f t="shared" si="131"/>
        <v>42</v>
      </c>
      <c r="AH239" s="26">
        <f t="shared" si="132"/>
        <v>75.5</v>
      </c>
      <c r="AI239" s="26">
        <f t="shared" si="133"/>
        <v>62</v>
      </c>
      <c r="AJ239" s="26">
        <f t="shared" si="134"/>
        <v>37</v>
      </c>
      <c r="AK239" s="26">
        <f t="shared" si="135"/>
        <v>36.5</v>
      </c>
      <c r="AL239" s="26">
        <f t="shared" si="136"/>
        <v>58.75</v>
      </c>
      <c r="AM239" s="26">
        <f t="shared" si="137"/>
        <v>68.75</v>
      </c>
      <c r="AN239" s="26">
        <f t="shared" si="138"/>
        <v>49.5</v>
      </c>
    </row>
    <row r="240" spans="1:40" x14ac:dyDescent="0.2">
      <c r="A240" s="1005" t="str">
        <f t="shared" si="139"/>
        <v>GR UB W</v>
      </c>
      <c r="B240" s="4" t="str">
        <f t="shared" si="140"/>
        <v>vert-rouge, bleu-noir, blanc</v>
      </c>
      <c r="C240" s="89" t="str">
        <f t="shared" si="141"/>
        <v>vivre avec légèreté (et être ingénieux)</v>
      </c>
      <c r="D240" s="16" t="str">
        <f t="shared" si="142"/>
        <v>mettre sa joie au commandes (et s'adapter avec créativité)</v>
      </c>
      <c r="E240" s="128" t="str">
        <f t="shared" si="143"/>
        <v>RG/w</v>
      </c>
      <c r="F240" s="29" t="str">
        <f t="shared" si="144"/>
        <v>mettre sa joie au commandes</v>
      </c>
      <c r="G240" s="122" t="str">
        <f t="shared" si="145"/>
        <v>RG.u</v>
      </c>
      <c r="H240" s="123" t="str">
        <f t="shared" si="146"/>
        <v>agir sans contrainte</v>
      </c>
      <c r="I240" s="120" t="str">
        <f t="shared" si="147"/>
        <v>G.ur</v>
      </c>
      <c r="J240" s="4" t="str">
        <f t="shared" si="122"/>
        <v>profiter de la beauté du monde</v>
      </c>
      <c r="K240" s="90" t="str">
        <f t="shared" si="125"/>
        <v>W,B</v>
      </c>
      <c r="L240" s="92" t="str">
        <f t="shared" si="126"/>
        <v>W,B,U</v>
      </c>
      <c r="M240" s="8" t="s">
        <v>5</v>
      </c>
      <c r="N240" s="8" t="s">
        <v>4</v>
      </c>
      <c r="O240" s="8" t="s">
        <v>3</v>
      </c>
      <c r="P240" s="8" t="s">
        <v>2</v>
      </c>
      <c r="Q240" s="8" t="s">
        <v>0</v>
      </c>
      <c r="R240" s="8">
        <v>2</v>
      </c>
      <c r="S240" s="8">
        <v>2</v>
      </c>
      <c r="T240" s="8">
        <v>1</v>
      </c>
      <c r="U240" s="130">
        <v>42984</v>
      </c>
      <c r="V240" s="250">
        <f t="shared" ca="1" si="123"/>
        <v>763</v>
      </c>
      <c r="W240" s="274" t="str">
        <f t="shared" si="127"/>
        <v>GR UB W</v>
      </c>
      <c r="X240" s="274" t="str">
        <f t="shared" si="124"/>
        <v>RG/w</v>
      </c>
      <c r="Y240" s="274" t="str">
        <f t="shared" si="128"/>
        <v>GU/w</v>
      </c>
      <c r="Z240" s="11">
        <f>INDEX('poids profils xyz'!$D$15:$D$19,SEARCH(Z$1,$M240&amp;$N240&amp;$O240&amp;$P240&amp;$Q240))</f>
        <v>14</v>
      </c>
      <c r="AA240" s="11">
        <f>INDEX('poids profils xyz'!$D$15:$D$19,SEARCH(AA$1,$M240&amp;$N240&amp;$O240&amp;$P240&amp;$Q240))</f>
        <v>48</v>
      </c>
      <c r="AB240" s="11">
        <f>INDEX('poids profils xyz'!$D$15:$D$19,SEARCH(AB$1,$M240&amp;$N240&amp;$O240&amp;$P240&amp;$Q240))</f>
        <v>38</v>
      </c>
      <c r="AC240" s="11">
        <f>INDEX('poids profils xyz'!$D$15:$D$19,SEARCH(AC$1,$M240&amp;$N240&amp;$O240&amp;$P240&amp;$Q240))</f>
        <v>70</v>
      </c>
      <c r="AD240" s="252">
        <f>INDEX('poids profils xyz'!$D$15:$D$19,SEARCH(AD$1,$M240&amp;$N240&amp;$O240&amp;$P240&amp;$Q240))</f>
        <v>81</v>
      </c>
      <c r="AE240" s="26">
        <f t="shared" si="129"/>
        <v>31</v>
      </c>
      <c r="AF240" s="26">
        <f t="shared" si="130"/>
        <v>43</v>
      </c>
      <c r="AG240" s="26">
        <f t="shared" si="131"/>
        <v>54</v>
      </c>
      <c r="AH240" s="26">
        <f t="shared" si="132"/>
        <v>75.5</v>
      </c>
      <c r="AI240" s="26">
        <f t="shared" si="133"/>
        <v>56</v>
      </c>
      <c r="AJ240" s="26">
        <f t="shared" si="134"/>
        <v>37</v>
      </c>
      <c r="AK240" s="26">
        <f t="shared" si="135"/>
        <v>48.5</v>
      </c>
      <c r="AL240" s="26">
        <f t="shared" si="136"/>
        <v>64.75</v>
      </c>
      <c r="AM240" s="26">
        <f t="shared" si="137"/>
        <v>65.75</v>
      </c>
      <c r="AN240" s="26">
        <f t="shared" si="138"/>
        <v>46.5</v>
      </c>
    </row>
    <row r="241" spans="1:40" x14ac:dyDescent="0.2">
      <c r="A241" s="1005" t="str">
        <f t="shared" si="139"/>
        <v>GR BW U</v>
      </c>
      <c r="B241" s="4" t="str">
        <f t="shared" si="140"/>
        <v>vert-rouge, noir-blanc, bleu</v>
      </c>
      <c r="C241" s="89" t="str">
        <f t="shared" si="141"/>
        <v>vivre spontané -RG- (et s'enrichir)</v>
      </c>
      <c r="D241" s="16" t="str">
        <f t="shared" si="142"/>
        <v>agir en toute impulsivité (et s'entourer du plus de ressources possible)</v>
      </c>
      <c r="E241" s="128" t="str">
        <f t="shared" si="143"/>
        <v>RG/u</v>
      </c>
      <c r="F241" s="29" t="str">
        <f t="shared" si="144"/>
        <v>agir en toute impulsivité</v>
      </c>
      <c r="G241" s="122" t="str">
        <f t="shared" si="145"/>
        <v>RG.b</v>
      </c>
      <c r="H241" s="123" t="str">
        <f t="shared" si="146"/>
        <v>vivre ses envies</v>
      </c>
      <c r="I241" s="120" t="str">
        <f t="shared" si="147"/>
        <v>G.br</v>
      </c>
      <c r="J241" s="4" t="str">
        <f t="shared" si="122"/>
        <v>vivre une vie merveilleuse</v>
      </c>
      <c r="K241" s="90" t="str">
        <f t="shared" si="125"/>
        <v>U,W</v>
      </c>
      <c r="L241" s="92" t="str">
        <f t="shared" si="126"/>
        <v>U,W,B</v>
      </c>
      <c r="M241" s="8" t="s">
        <v>5</v>
      </c>
      <c r="N241" s="8" t="s">
        <v>4</v>
      </c>
      <c r="O241" s="8" t="s">
        <v>2</v>
      </c>
      <c r="P241" s="8" t="s">
        <v>0</v>
      </c>
      <c r="Q241" s="8" t="s">
        <v>3</v>
      </c>
      <c r="R241" s="8">
        <v>2</v>
      </c>
      <c r="S241" s="8">
        <v>2</v>
      </c>
      <c r="T241" s="8">
        <v>1</v>
      </c>
      <c r="U241" s="130">
        <v>42984</v>
      </c>
      <c r="V241" s="250">
        <f t="shared" ca="1" si="123"/>
        <v>763</v>
      </c>
      <c r="W241" s="274" t="str">
        <f t="shared" si="127"/>
        <v>GR BW U</v>
      </c>
      <c r="X241" s="274" t="str">
        <f t="shared" si="124"/>
        <v>RG/u</v>
      </c>
      <c r="Y241" s="274" t="str">
        <f t="shared" si="128"/>
        <v>BG/u</v>
      </c>
      <c r="Z241" s="11">
        <f>INDEX('poids profils xyz'!$D$15:$D$19,SEARCH(Z$1,$M241&amp;$N241&amp;$O241&amp;$P241&amp;$Q241))</f>
        <v>38</v>
      </c>
      <c r="AA241" s="11">
        <f>INDEX('poids profils xyz'!$D$15:$D$19,SEARCH(AA$1,$M241&amp;$N241&amp;$O241&amp;$P241&amp;$Q241))</f>
        <v>14</v>
      </c>
      <c r="AB241" s="11">
        <f>INDEX('poids profils xyz'!$D$15:$D$19,SEARCH(AB$1,$M241&amp;$N241&amp;$O241&amp;$P241&amp;$Q241))</f>
        <v>48</v>
      </c>
      <c r="AC241" s="11">
        <f>INDEX('poids profils xyz'!$D$15:$D$19,SEARCH(AC$1,$M241&amp;$N241&amp;$O241&amp;$P241&amp;$Q241))</f>
        <v>70</v>
      </c>
      <c r="AD241" s="252">
        <f>INDEX('poids profils xyz'!$D$15:$D$19,SEARCH(AD$1,$M241&amp;$N241&amp;$O241&amp;$P241&amp;$Q241))</f>
        <v>81</v>
      </c>
      <c r="AE241" s="26">
        <f t="shared" si="129"/>
        <v>26</v>
      </c>
      <c r="AF241" s="26">
        <f t="shared" si="130"/>
        <v>31</v>
      </c>
      <c r="AG241" s="26">
        <f t="shared" si="131"/>
        <v>59</v>
      </c>
      <c r="AH241" s="26">
        <f t="shared" si="132"/>
        <v>75.5</v>
      </c>
      <c r="AI241" s="26">
        <f t="shared" si="133"/>
        <v>53.5</v>
      </c>
      <c r="AJ241" s="26">
        <f t="shared" si="134"/>
        <v>28.5</v>
      </c>
      <c r="AK241" s="26">
        <f t="shared" si="135"/>
        <v>45</v>
      </c>
      <c r="AL241" s="26">
        <f t="shared" si="136"/>
        <v>67.25</v>
      </c>
      <c r="AM241" s="26">
        <f t="shared" si="137"/>
        <v>64.5</v>
      </c>
      <c r="AN241" s="26">
        <f t="shared" si="138"/>
        <v>41</v>
      </c>
    </row>
    <row r="242" spans="1:40" s="145" customFormat="1" x14ac:dyDescent="0.2">
      <c r="A242" s="1072" t="str">
        <f t="shared" si="139"/>
        <v>GR BU W</v>
      </c>
      <c r="B242" s="12" t="str">
        <f t="shared" si="140"/>
        <v>vert-rouge, noir-bleu, blanc</v>
      </c>
      <c r="C242" s="80" t="str">
        <f t="shared" si="141"/>
        <v>vivre avec légèreté (et servir ses intérêts)</v>
      </c>
      <c r="D242" s="22" t="str">
        <f t="shared" si="142"/>
        <v>mettre sa joie au commandes (et être son unique priorité)</v>
      </c>
      <c r="E242" s="129" t="str">
        <f t="shared" si="143"/>
        <v>RG/w</v>
      </c>
      <c r="F242" s="30" t="str">
        <f t="shared" si="144"/>
        <v>mettre sa joie au commandes</v>
      </c>
      <c r="G242" s="124" t="str">
        <f t="shared" si="145"/>
        <v>RG.b</v>
      </c>
      <c r="H242" s="125" t="str">
        <f t="shared" si="146"/>
        <v>vivre ses envies</v>
      </c>
      <c r="I242" s="121" t="str">
        <f t="shared" si="147"/>
        <v>G.br</v>
      </c>
      <c r="J242" s="12" t="str">
        <f t="shared" si="122"/>
        <v>vivre une vie merveilleuse</v>
      </c>
      <c r="K242" s="91" t="str">
        <f t="shared" si="125"/>
        <v>W,U</v>
      </c>
      <c r="L242" s="93" t="str">
        <f t="shared" si="126"/>
        <v>W,U,B</v>
      </c>
      <c r="M242" s="17" t="s">
        <v>5</v>
      </c>
      <c r="N242" s="17" t="s">
        <v>4</v>
      </c>
      <c r="O242" s="17" t="s">
        <v>2</v>
      </c>
      <c r="P242" s="17" t="s">
        <v>3</v>
      </c>
      <c r="Q242" s="17" t="s">
        <v>0</v>
      </c>
      <c r="R242" s="17">
        <v>2</v>
      </c>
      <c r="S242" s="17">
        <v>2</v>
      </c>
      <c r="T242" s="17">
        <v>1</v>
      </c>
      <c r="U242" s="131">
        <v>42984</v>
      </c>
      <c r="V242" s="251">
        <f t="shared" ca="1" si="123"/>
        <v>763</v>
      </c>
      <c r="W242" s="275" t="str">
        <f t="shared" si="127"/>
        <v>GR BU W</v>
      </c>
      <c r="X242" s="275" t="str">
        <f>E242</f>
        <v>RG/w</v>
      </c>
      <c r="Y242" s="275" t="str">
        <f t="shared" si="128"/>
        <v>BG/w</v>
      </c>
      <c r="Z242" s="253">
        <f>INDEX('poids profils xyz'!$D$15:$D$19,SEARCH(Z$1,$M242&amp;$N242&amp;$O242&amp;$P242&amp;$Q242))</f>
        <v>14</v>
      </c>
      <c r="AA242" s="253">
        <f>INDEX('poids profils xyz'!$D$15:$D$19,SEARCH(AA$1,$M242&amp;$N242&amp;$O242&amp;$P242&amp;$Q242))</f>
        <v>38</v>
      </c>
      <c r="AB242" s="253">
        <f>INDEX('poids profils xyz'!$D$15:$D$19,SEARCH(AB$1,$M242&amp;$N242&amp;$O242&amp;$P242&amp;$Q242))</f>
        <v>48</v>
      </c>
      <c r="AC242" s="253">
        <f>INDEX('poids profils xyz'!$D$15:$D$19,SEARCH(AC$1,$M242&amp;$N242&amp;$O242&amp;$P242&amp;$Q242))</f>
        <v>70</v>
      </c>
      <c r="AD242" s="254">
        <f>INDEX('poids profils xyz'!$D$15:$D$19,SEARCH(AD$1,$M242&amp;$N242&amp;$O242&amp;$P242&amp;$Q242))</f>
        <v>81</v>
      </c>
      <c r="AE242" s="263">
        <f t="shared" si="129"/>
        <v>26</v>
      </c>
      <c r="AF242" s="263">
        <f t="shared" si="130"/>
        <v>43</v>
      </c>
      <c r="AG242" s="263">
        <f t="shared" si="131"/>
        <v>59</v>
      </c>
      <c r="AH242" s="263">
        <f t="shared" si="132"/>
        <v>75.5</v>
      </c>
      <c r="AI242" s="263">
        <f t="shared" si="133"/>
        <v>53.5</v>
      </c>
      <c r="AJ242" s="263">
        <f t="shared" si="134"/>
        <v>34.5</v>
      </c>
      <c r="AK242" s="263">
        <f t="shared" si="135"/>
        <v>51</v>
      </c>
      <c r="AL242" s="263">
        <f t="shared" si="136"/>
        <v>67.25</v>
      </c>
      <c r="AM242" s="263">
        <f t="shared" si="137"/>
        <v>64.5</v>
      </c>
      <c r="AN242" s="263">
        <f t="shared" si="138"/>
        <v>44</v>
      </c>
    </row>
    <row r="243" spans="1:40" s="256" customFormat="1" ht="12" customHeight="1" x14ac:dyDescent="0.2">
      <c r="A243" s="1087"/>
      <c r="E243" s="257"/>
      <c r="G243" s="258"/>
      <c r="H243" s="259"/>
      <c r="I243" s="255"/>
      <c r="V243" s="261"/>
      <c r="W243" s="270"/>
      <c r="X243" s="270"/>
      <c r="Y243" s="270"/>
      <c r="Z243" s="262"/>
      <c r="AA243" s="260"/>
      <c r="AB243" s="260"/>
      <c r="AC243" s="260"/>
      <c r="AD243" s="262"/>
      <c r="AE243" s="264"/>
      <c r="AF243" s="265"/>
      <c r="AG243" s="265"/>
      <c r="AH243" s="265"/>
      <c r="AI243" s="265"/>
      <c r="AJ243" s="265"/>
      <c r="AK243" s="265"/>
      <c r="AL243" s="265"/>
      <c r="AM243" s="265"/>
      <c r="AN243" s="265"/>
    </row>
    <row r="244" spans="1:40" x14ac:dyDescent="0.2">
      <c r="A244" s="1007" t="str">
        <f t="shared" ref="A244:A258" si="148">W244</f>
        <v>WU B RG</v>
      </c>
      <c r="B244" s="4" t="str">
        <f t="shared" ref="B244:B275" si="149">VLOOKUP(M244,_Lib1,2,FALSE) &amp; "-" &amp;VLOOKUP(N244,_Lib1,2,FALSE) &amp; ", " &amp; VLOOKUP(O244,_Lib1,2,FALSE)&amp; ", " &amp; VLOOKUP(P244,_Lib1,2,FALSE) &amp; "-" &amp; VLOOKUP(Q244,_Lib1,2,FALSE)</f>
        <v>blanc-bleu, noir, rouge-vert</v>
      </c>
      <c r="C244" s="89" t="str">
        <f t="shared" ref="C244:C275" si="150">VLOOKUP(X244,LibProfils,4,FALSE)&amp;" (et "&amp;VLOOKUP(Y244,LibProfils,4,FALSE)&amp;")"</f>
        <v>administrer le monde (et s'imposer au monde)</v>
      </c>
      <c r="D244" s="16" t="str">
        <f t="shared" ref="D244:D275" si="151">VLOOKUP(X244,LibProfils,5,FALSE)&amp;" (et "&amp;VLOOKUP(Y244,LibProfils,5,FALSE)&amp;")"</f>
        <v>garantir le bon ordre du monde (et être de ceux qui dictent l'ordre)</v>
      </c>
      <c r="E244" s="128" t="str">
        <f t="shared" ref="E244:E275" si="152">usrCode(M244&amp;N244&amp;"/"&amp;Q244)</f>
        <v>WU/g</v>
      </c>
      <c r="F244" s="29" t="str">
        <f t="shared" ref="F244:F275" si="153">VLOOKUP(E244,LibProfils,5,FALSE)</f>
        <v>rendre l'organisation efficace</v>
      </c>
      <c r="G244" s="122" t="str">
        <f t="shared" ref="G244:G275" si="154">usrCode(M244&amp;N244)&amp;"."&amp;LOWER(O244)</f>
        <v>WU.b</v>
      </c>
      <c r="H244" s="123" t="str">
        <f t="shared" ref="H244:H275" si="155">VLOOKUP(G244,LibProfils,5,FALSE)</f>
        <v>garantir le bon ordre du monde</v>
      </c>
      <c r="I244" s="120" t="str">
        <f t="shared" ref="I244:I275" si="156">M244&amp;"."&amp;LOWER(usrCode(N244&amp;O244))</f>
        <v>W.ub</v>
      </c>
      <c r="J244" s="4" t="str">
        <f t="shared" ref="J244:J307" si="157">VLOOKUP(I244,LibProfils,5,FALSE)</f>
        <v>être de ceux garantissent les processus</v>
      </c>
      <c r="K244" s="90" t="str">
        <f>Q244&amp;","&amp;P244</f>
        <v>G,R</v>
      </c>
      <c r="L244" s="92" t="str">
        <f>Q244&amp;","&amp;P244&amp;","&amp;O244</f>
        <v>G,R,B</v>
      </c>
      <c r="M244" s="8" t="s">
        <v>0</v>
      </c>
      <c r="N244" s="6" t="s">
        <v>3</v>
      </c>
      <c r="O244" s="6" t="s">
        <v>2</v>
      </c>
      <c r="P244" s="6" t="s">
        <v>4</v>
      </c>
      <c r="Q244" s="6" t="s">
        <v>5</v>
      </c>
      <c r="R244" s="6">
        <v>2</v>
      </c>
      <c r="S244" s="6">
        <v>1</v>
      </c>
      <c r="T244" s="6">
        <v>2</v>
      </c>
      <c r="U244" s="130">
        <v>42984</v>
      </c>
      <c r="V244" s="250">
        <f t="shared" ref="V244:V307" ca="1" si="158">TODAY()-U244</f>
        <v>763</v>
      </c>
      <c r="W244" s="274" t="str">
        <f>M244&amp;N244&amp;" "&amp;O244&amp;" "&amp;P244&amp;Q244</f>
        <v>WU B RG</v>
      </c>
      <c r="X244" s="274" t="str">
        <f>G244</f>
        <v>WU.b</v>
      </c>
      <c r="Y244" s="274" t="str">
        <f>usrCode(M244&amp;O244&amp;"/"&amp;Q244)</f>
        <v>WB/g</v>
      </c>
      <c r="Z244" s="11">
        <f>INDEX('poids profils xyz'!$L$15:$L$19,SEARCH(Z$1,$M244&amp;$N244&amp;$O244&amp;$P244&amp;$Q244))</f>
        <v>81</v>
      </c>
      <c r="AA244" s="11">
        <f>INDEX('poids profils xyz'!$L$15:$L$19,SEARCH(AA$1,$M244&amp;$N244&amp;$O244&amp;$P244&amp;$Q244))</f>
        <v>70</v>
      </c>
      <c r="AB244" s="11">
        <f>INDEX('poids profils xyz'!$L$15:$L$19,SEARCH(AB$1,$M244&amp;$N244&amp;$O244&amp;$P244&amp;$Q244))</f>
        <v>50</v>
      </c>
      <c r="AC244" s="11">
        <f>INDEX('poids profils xyz'!$L$15:$L$19,SEARCH(AC$1,$M244&amp;$N244&amp;$O244&amp;$P244&amp;$Q244))</f>
        <v>30</v>
      </c>
      <c r="AD244" s="252">
        <f>INDEX('poids profils xyz'!$L$15:$L$19,SEARCH(AD$1,$M244&amp;$N244&amp;$O244&amp;$P244&amp;$Q244))</f>
        <v>20</v>
      </c>
      <c r="AE244" s="26">
        <f t="shared" ref="AE244:AE307" si="159">AVERAGE(Z244,AA244)</f>
        <v>75.5</v>
      </c>
      <c r="AF244" s="26">
        <f t="shared" ref="AF244:AF307" si="160">AVERAGE(AA244,AB244)</f>
        <v>60</v>
      </c>
      <c r="AG244" s="26">
        <f t="shared" ref="AG244:AG307" si="161">AVERAGE(AB244,AC244)</f>
        <v>40</v>
      </c>
      <c r="AH244" s="26">
        <f t="shared" ref="AH244:AH307" si="162">AVERAGE(AC244,AD244)</f>
        <v>25</v>
      </c>
      <c r="AI244" s="26">
        <f t="shared" ref="AI244:AI307" si="163">AVERAGE(AD244,AE244)</f>
        <v>47.75</v>
      </c>
      <c r="AJ244" s="26">
        <f t="shared" ref="AJ244:AJ307" si="164">AVERAGE(AE244,AF244)</f>
        <v>67.75</v>
      </c>
      <c r="AK244" s="26">
        <f t="shared" ref="AK244:AK307" si="165">AVERAGE(AF244,AG244)</f>
        <v>50</v>
      </c>
      <c r="AL244" s="26">
        <f t="shared" ref="AL244:AL307" si="166">AVERAGE(AG244,AH244)</f>
        <v>32.5</v>
      </c>
      <c r="AM244" s="26">
        <f t="shared" ref="AM244:AM307" si="167">AVERAGE(AH244,AI244)</f>
        <v>36.375</v>
      </c>
      <c r="AN244" s="26">
        <f t="shared" ref="AN244:AN307" si="168">AVERAGE(AI244,AJ244)</f>
        <v>57.75</v>
      </c>
    </row>
    <row r="245" spans="1:40" x14ac:dyDescent="0.2">
      <c r="A245" s="1007" t="str">
        <f t="shared" si="148"/>
        <v>WU B GR</v>
      </c>
      <c r="B245" s="4" t="str">
        <f t="shared" si="149"/>
        <v>blanc-bleu, noir, vert-rouge</v>
      </c>
      <c r="C245" s="89" t="str">
        <f t="shared" si="150"/>
        <v>administrer le monde (et gouverner le monde)</v>
      </c>
      <c r="D245" s="16" t="str">
        <f t="shared" si="151"/>
        <v>garantir le bon ordre du monde (et être parmi les rares qui prennent les décisions)</v>
      </c>
      <c r="E245" s="128" t="str">
        <f t="shared" si="152"/>
        <v>WU/r</v>
      </c>
      <c r="F245" s="29" t="str">
        <f t="shared" si="153"/>
        <v>travailler au bon ordre du monde</v>
      </c>
      <c r="G245" s="122" t="str">
        <f t="shared" si="154"/>
        <v>WU.b</v>
      </c>
      <c r="H245" s="123" t="str">
        <f t="shared" si="155"/>
        <v>garantir le bon ordre du monde</v>
      </c>
      <c r="I245" s="120" t="str">
        <f t="shared" si="156"/>
        <v>W.ub</v>
      </c>
      <c r="J245" s="4" t="str">
        <f t="shared" si="157"/>
        <v>être de ceux garantissent les processus</v>
      </c>
      <c r="K245" s="90" t="str">
        <f t="shared" ref="K245:K308" si="169">Q245&amp;","&amp;P245</f>
        <v>R,G</v>
      </c>
      <c r="L245" s="92" t="str">
        <f t="shared" ref="L245:L308" si="170">Q245&amp;","&amp;P245&amp;","&amp;O245</f>
        <v>R,G,B</v>
      </c>
      <c r="M245" s="8" t="s">
        <v>0</v>
      </c>
      <c r="N245" s="6" t="s">
        <v>3</v>
      </c>
      <c r="O245" s="6" t="s">
        <v>2</v>
      </c>
      <c r="P245" s="6" t="s">
        <v>5</v>
      </c>
      <c r="Q245" s="6" t="s">
        <v>4</v>
      </c>
      <c r="R245" s="6">
        <v>2</v>
      </c>
      <c r="S245" s="6">
        <v>1</v>
      </c>
      <c r="T245" s="6">
        <v>2</v>
      </c>
      <c r="U245" s="130">
        <v>42984</v>
      </c>
      <c r="V245" s="250">
        <f t="shared" ca="1" si="158"/>
        <v>763</v>
      </c>
      <c r="W245" s="274" t="str">
        <f t="shared" ref="W245:W308" si="171">M245&amp;N245&amp;" "&amp;O245&amp;" "&amp;P245&amp;Q245</f>
        <v>WU B GR</v>
      </c>
      <c r="X245" s="274" t="str">
        <f t="shared" ref="X245:X308" si="172">G245</f>
        <v>WU.b</v>
      </c>
      <c r="Y245" s="274" t="str">
        <f t="shared" ref="Y245:Y308" si="173">usrCode(M245&amp;O245&amp;"/"&amp;Q245)</f>
        <v>WB/r</v>
      </c>
      <c r="Z245" s="11">
        <f>INDEX('poids profils xyz'!$L$15:$L$19,SEARCH(Z$1,$M245&amp;$N245&amp;$O245&amp;$P245&amp;$Q245))</f>
        <v>81</v>
      </c>
      <c r="AA245" s="11">
        <f>INDEX('poids profils xyz'!$L$15:$L$19,SEARCH(AA$1,$M245&amp;$N245&amp;$O245&amp;$P245&amp;$Q245))</f>
        <v>70</v>
      </c>
      <c r="AB245" s="11">
        <f>INDEX('poids profils xyz'!$L$15:$L$19,SEARCH(AB$1,$M245&amp;$N245&amp;$O245&amp;$P245&amp;$Q245))</f>
        <v>50</v>
      </c>
      <c r="AC245" s="11">
        <f>INDEX('poids profils xyz'!$L$15:$L$19,SEARCH(AC$1,$M245&amp;$N245&amp;$O245&amp;$P245&amp;$Q245))</f>
        <v>20</v>
      </c>
      <c r="AD245" s="252">
        <f>INDEX('poids profils xyz'!$L$15:$L$19,SEARCH(AD$1,$M245&amp;$N245&amp;$O245&amp;$P245&amp;$Q245))</f>
        <v>30</v>
      </c>
      <c r="AE245" s="26">
        <f t="shared" si="159"/>
        <v>75.5</v>
      </c>
      <c r="AF245" s="26">
        <f t="shared" si="160"/>
        <v>60</v>
      </c>
      <c r="AG245" s="26">
        <f t="shared" si="161"/>
        <v>35</v>
      </c>
      <c r="AH245" s="26">
        <f t="shared" si="162"/>
        <v>25</v>
      </c>
      <c r="AI245" s="26">
        <f t="shared" si="163"/>
        <v>52.75</v>
      </c>
      <c r="AJ245" s="26">
        <f t="shared" si="164"/>
        <v>67.75</v>
      </c>
      <c r="AK245" s="26">
        <f t="shared" si="165"/>
        <v>47.5</v>
      </c>
      <c r="AL245" s="26">
        <f t="shared" si="166"/>
        <v>30</v>
      </c>
      <c r="AM245" s="26">
        <f t="shared" si="167"/>
        <v>38.875</v>
      </c>
      <c r="AN245" s="26">
        <f t="shared" si="168"/>
        <v>60.25</v>
      </c>
    </row>
    <row r="246" spans="1:40" x14ac:dyDescent="0.2">
      <c r="A246" s="1007" t="str">
        <f t="shared" si="148"/>
        <v>WU R BG</v>
      </c>
      <c r="B246" s="4" t="str">
        <f t="shared" si="149"/>
        <v>blanc-bleu, rouge, noir-vert</v>
      </c>
      <c r="C246" s="89" t="str">
        <f t="shared" si="150"/>
        <v>perfectionner le monde (et faire progresser le monde)</v>
      </c>
      <c r="D246" s="16" t="str">
        <f t="shared" si="151"/>
        <v>proposer les bons schémas d'organisation (et servir la société avec fermeté)</v>
      </c>
      <c r="E246" s="128" t="str">
        <f t="shared" si="152"/>
        <v>WU/g</v>
      </c>
      <c r="F246" s="29" t="str">
        <f t="shared" si="153"/>
        <v>rendre l'organisation efficace</v>
      </c>
      <c r="G246" s="122" t="str">
        <f t="shared" si="154"/>
        <v>WU.r</v>
      </c>
      <c r="H246" s="123" t="str">
        <f t="shared" si="155"/>
        <v>proposer les bons schémas d'organisation</v>
      </c>
      <c r="I246" s="120" t="str">
        <f t="shared" si="156"/>
        <v>W.ur</v>
      </c>
      <c r="J246" s="4" t="str">
        <f t="shared" si="157"/>
        <v>mettre son intelligence au service de la société</v>
      </c>
      <c r="K246" s="90" t="str">
        <f t="shared" si="169"/>
        <v>G,B</v>
      </c>
      <c r="L246" s="92" t="str">
        <f t="shared" si="170"/>
        <v>G,B,R</v>
      </c>
      <c r="M246" s="8" t="s">
        <v>0</v>
      </c>
      <c r="N246" s="6" t="s">
        <v>3</v>
      </c>
      <c r="O246" s="6" t="s">
        <v>4</v>
      </c>
      <c r="P246" s="6" t="s">
        <v>2</v>
      </c>
      <c r="Q246" s="6" t="s">
        <v>5</v>
      </c>
      <c r="R246" s="6">
        <v>2</v>
      </c>
      <c r="S246" s="6">
        <v>1</v>
      </c>
      <c r="T246" s="6">
        <v>2</v>
      </c>
      <c r="U246" s="130">
        <v>42984</v>
      </c>
      <c r="V246" s="250">
        <f t="shared" ca="1" si="158"/>
        <v>763</v>
      </c>
      <c r="W246" s="274" t="str">
        <f t="shared" si="171"/>
        <v>WU R BG</v>
      </c>
      <c r="X246" s="274" t="str">
        <f t="shared" si="172"/>
        <v>WU.r</v>
      </c>
      <c r="Y246" s="274" t="str">
        <f t="shared" si="173"/>
        <v>RW/g</v>
      </c>
      <c r="Z246" s="11">
        <f>INDEX('poids profils xyz'!$L$15:$L$19,SEARCH(Z$1,$M246&amp;$N246&amp;$O246&amp;$P246&amp;$Q246))</f>
        <v>81</v>
      </c>
      <c r="AA246" s="11">
        <f>INDEX('poids profils xyz'!$L$15:$L$19,SEARCH(AA$1,$M246&amp;$N246&amp;$O246&amp;$P246&amp;$Q246))</f>
        <v>70</v>
      </c>
      <c r="AB246" s="11">
        <f>INDEX('poids profils xyz'!$L$15:$L$19,SEARCH(AB$1,$M246&amp;$N246&amp;$O246&amp;$P246&amp;$Q246))</f>
        <v>30</v>
      </c>
      <c r="AC246" s="11">
        <f>INDEX('poids profils xyz'!$L$15:$L$19,SEARCH(AC$1,$M246&amp;$N246&amp;$O246&amp;$P246&amp;$Q246))</f>
        <v>50</v>
      </c>
      <c r="AD246" s="252">
        <f>INDEX('poids profils xyz'!$L$15:$L$19,SEARCH(AD$1,$M246&amp;$N246&amp;$O246&amp;$P246&amp;$Q246))</f>
        <v>20</v>
      </c>
      <c r="AE246" s="26">
        <f t="shared" si="159"/>
        <v>75.5</v>
      </c>
      <c r="AF246" s="26">
        <f t="shared" si="160"/>
        <v>50</v>
      </c>
      <c r="AG246" s="26">
        <f t="shared" si="161"/>
        <v>40</v>
      </c>
      <c r="AH246" s="26">
        <f t="shared" si="162"/>
        <v>35</v>
      </c>
      <c r="AI246" s="26">
        <f t="shared" si="163"/>
        <v>47.75</v>
      </c>
      <c r="AJ246" s="26">
        <f t="shared" si="164"/>
        <v>62.75</v>
      </c>
      <c r="AK246" s="26">
        <f t="shared" si="165"/>
        <v>45</v>
      </c>
      <c r="AL246" s="26">
        <f t="shared" si="166"/>
        <v>37.5</v>
      </c>
      <c r="AM246" s="26">
        <f t="shared" si="167"/>
        <v>41.375</v>
      </c>
      <c r="AN246" s="26">
        <f t="shared" si="168"/>
        <v>55.25</v>
      </c>
    </row>
    <row r="247" spans="1:40" x14ac:dyDescent="0.2">
      <c r="A247" s="1007" t="str">
        <f t="shared" si="148"/>
        <v>WU R GB</v>
      </c>
      <c r="B247" s="4" t="str">
        <f t="shared" si="149"/>
        <v>blanc-bleu, rouge, vert-noir</v>
      </c>
      <c r="C247" s="89" t="str">
        <f t="shared" si="150"/>
        <v>perfectionner le monde (et assister le monde)</v>
      </c>
      <c r="D247" s="16" t="str">
        <f t="shared" si="151"/>
        <v>proposer les bons schémas d'organisation (et servir la société sans enjeu de pouvoir)</v>
      </c>
      <c r="E247" s="128" t="str">
        <f t="shared" si="152"/>
        <v>WU/b</v>
      </c>
      <c r="F247" s="29" t="str">
        <f t="shared" si="153"/>
        <v>être efficace dans le respect du système</v>
      </c>
      <c r="G247" s="122" t="str">
        <f t="shared" si="154"/>
        <v>WU.r</v>
      </c>
      <c r="H247" s="123" t="str">
        <f t="shared" si="155"/>
        <v>proposer les bons schémas d'organisation</v>
      </c>
      <c r="I247" s="120" t="str">
        <f t="shared" si="156"/>
        <v>W.ur</v>
      </c>
      <c r="J247" s="4" t="str">
        <f t="shared" si="157"/>
        <v>mettre son intelligence au service de la société</v>
      </c>
      <c r="K247" s="90" t="str">
        <f t="shared" si="169"/>
        <v>B,G</v>
      </c>
      <c r="L247" s="92" t="str">
        <f t="shared" si="170"/>
        <v>B,G,R</v>
      </c>
      <c r="M247" s="6" t="s">
        <v>0</v>
      </c>
      <c r="N247" s="8" t="s">
        <v>3</v>
      </c>
      <c r="O247" s="8" t="s">
        <v>4</v>
      </c>
      <c r="P247" s="8" t="s">
        <v>5</v>
      </c>
      <c r="Q247" s="8" t="s">
        <v>2</v>
      </c>
      <c r="R247" s="8">
        <v>2</v>
      </c>
      <c r="S247" s="8">
        <v>1</v>
      </c>
      <c r="T247" s="8">
        <v>2</v>
      </c>
      <c r="U247" s="130">
        <v>42984</v>
      </c>
      <c r="V247" s="250">
        <f t="shared" ca="1" si="158"/>
        <v>763</v>
      </c>
      <c r="W247" s="274" t="str">
        <f t="shared" si="171"/>
        <v>WU R GB</v>
      </c>
      <c r="X247" s="274" t="str">
        <f t="shared" si="172"/>
        <v>WU.r</v>
      </c>
      <c r="Y247" s="274" t="str">
        <f t="shared" si="173"/>
        <v>RW/b</v>
      </c>
      <c r="Z247" s="11">
        <f>INDEX('poids profils xyz'!$L$15:$L$19,SEARCH(Z$1,$M247&amp;$N247&amp;$O247&amp;$P247&amp;$Q247))</f>
        <v>81</v>
      </c>
      <c r="AA247" s="11">
        <f>INDEX('poids profils xyz'!$L$15:$L$19,SEARCH(AA$1,$M247&amp;$N247&amp;$O247&amp;$P247&amp;$Q247))</f>
        <v>70</v>
      </c>
      <c r="AB247" s="11">
        <f>INDEX('poids profils xyz'!$L$15:$L$19,SEARCH(AB$1,$M247&amp;$N247&amp;$O247&amp;$P247&amp;$Q247))</f>
        <v>20</v>
      </c>
      <c r="AC247" s="11">
        <f>INDEX('poids profils xyz'!$L$15:$L$19,SEARCH(AC$1,$M247&amp;$N247&amp;$O247&amp;$P247&amp;$Q247))</f>
        <v>50</v>
      </c>
      <c r="AD247" s="252">
        <f>INDEX('poids profils xyz'!$L$15:$L$19,SEARCH(AD$1,$M247&amp;$N247&amp;$O247&amp;$P247&amp;$Q247))</f>
        <v>30</v>
      </c>
      <c r="AE247" s="26">
        <f t="shared" si="159"/>
        <v>75.5</v>
      </c>
      <c r="AF247" s="26">
        <f t="shared" si="160"/>
        <v>45</v>
      </c>
      <c r="AG247" s="26">
        <f t="shared" si="161"/>
        <v>35</v>
      </c>
      <c r="AH247" s="26">
        <f t="shared" si="162"/>
        <v>40</v>
      </c>
      <c r="AI247" s="26">
        <f t="shared" si="163"/>
        <v>52.75</v>
      </c>
      <c r="AJ247" s="26">
        <f t="shared" si="164"/>
        <v>60.25</v>
      </c>
      <c r="AK247" s="26">
        <f t="shared" si="165"/>
        <v>40</v>
      </c>
      <c r="AL247" s="26">
        <f t="shared" si="166"/>
        <v>37.5</v>
      </c>
      <c r="AM247" s="26">
        <f t="shared" si="167"/>
        <v>46.375</v>
      </c>
      <c r="AN247" s="26">
        <f t="shared" si="168"/>
        <v>56.5</v>
      </c>
    </row>
    <row r="248" spans="1:40" x14ac:dyDescent="0.2">
      <c r="A248" s="1007" t="str">
        <f t="shared" si="148"/>
        <v>WU G BR</v>
      </c>
      <c r="B248" s="4" t="str">
        <f t="shared" si="149"/>
        <v>blanc-bleu, vert, noir-rouge</v>
      </c>
      <c r="C248" s="89" t="str">
        <f t="shared" si="150"/>
        <v>harmoniser le monde (et vivre en accord)</v>
      </c>
      <c r="D248" s="16" t="str">
        <f t="shared" si="151"/>
        <v>rendre le monde agréable aux yeux de tous (et être sain et probe)</v>
      </c>
      <c r="E248" s="128" t="str">
        <f t="shared" si="152"/>
        <v>WU/r</v>
      </c>
      <c r="F248" s="29" t="str">
        <f t="shared" si="153"/>
        <v>travailler au bon ordre du monde</v>
      </c>
      <c r="G248" s="122" t="str">
        <f t="shared" si="154"/>
        <v>WU.g</v>
      </c>
      <c r="H248" s="123" t="str">
        <f t="shared" si="155"/>
        <v>rendre le monde agréable aux yeux de tous</v>
      </c>
      <c r="I248" s="120" t="str">
        <f t="shared" si="156"/>
        <v>W.gu</v>
      </c>
      <c r="J248" s="4" t="str">
        <f t="shared" si="157"/>
        <v>vivre dans un monde de tolérance</v>
      </c>
      <c r="K248" s="90" t="str">
        <f t="shared" si="169"/>
        <v>R,B</v>
      </c>
      <c r="L248" s="92" t="str">
        <f t="shared" si="170"/>
        <v>R,B,G</v>
      </c>
      <c r="M248" s="6" t="s">
        <v>0</v>
      </c>
      <c r="N248" s="8" t="s">
        <v>3</v>
      </c>
      <c r="O248" s="8" t="s">
        <v>5</v>
      </c>
      <c r="P248" s="8" t="s">
        <v>2</v>
      </c>
      <c r="Q248" s="8" t="s">
        <v>4</v>
      </c>
      <c r="R248" s="8">
        <v>2</v>
      </c>
      <c r="S248" s="8">
        <v>1</v>
      </c>
      <c r="T248" s="8">
        <v>2</v>
      </c>
      <c r="U248" s="130">
        <v>42984</v>
      </c>
      <c r="V248" s="250">
        <f t="shared" ca="1" si="158"/>
        <v>763</v>
      </c>
      <c r="W248" s="274" t="str">
        <f t="shared" si="171"/>
        <v>WU G BR</v>
      </c>
      <c r="X248" s="274" t="str">
        <f t="shared" si="172"/>
        <v>WU.g</v>
      </c>
      <c r="Y248" s="274" t="str">
        <f t="shared" si="173"/>
        <v>GW/r</v>
      </c>
      <c r="Z248" s="11">
        <f>INDEX('poids profils xyz'!$L$15:$L$19,SEARCH(Z$1,$M248&amp;$N248&amp;$O248&amp;$P248&amp;$Q248))</f>
        <v>81</v>
      </c>
      <c r="AA248" s="11">
        <f>INDEX('poids profils xyz'!$L$15:$L$19,SEARCH(AA$1,$M248&amp;$N248&amp;$O248&amp;$P248&amp;$Q248))</f>
        <v>70</v>
      </c>
      <c r="AB248" s="11">
        <f>INDEX('poids profils xyz'!$L$15:$L$19,SEARCH(AB$1,$M248&amp;$N248&amp;$O248&amp;$P248&amp;$Q248))</f>
        <v>30</v>
      </c>
      <c r="AC248" s="11">
        <f>INDEX('poids profils xyz'!$L$15:$L$19,SEARCH(AC$1,$M248&amp;$N248&amp;$O248&amp;$P248&amp;$Q248))</f>
        <v>20</v>
      </c>
      <c r="AD248" s="252">
        <f>INDEX('poids profils xyz'!$L$15:$L$19,SEARCH(AD$1,$M248&amp;$N248&amp;$O248&amp;$P248&amp;$Q248))</f>
        <v>50</v>
      </c>
      <c r="AE248" s="26">
        <f t="shared" si="159"/>
        <v>75.5</v>
      </c>
      <c r="AF248" s="26">
        <f t="shared" si="160"/>
        <v>50</v>
      </c>
      <c r="AG248" s="26">
        <f t="shared" si="161"/>
        <v>25</v>
      </c>
      <c r="AH248" s="26">
        <f t="shared" si="162"/>
        <v>35</v>
      </c>
      <c r="AI248" s="26">
        <f t="shared" si="163"/>
        <v>62.75</v>
      </c>
      <c r="AJ248" s="26">
        <f t="shared" si="164"/>
        <v>62.75</v>
      </c>
      <c r="AK248" s="26">
        <f t="shared" si="165"/>
        <v>37.5</v>
      </c>
      <c r="AL248" s="26">
        <f t="shared" si="166"/>
        <v>30</v>
      </c>
      <c r="AM248" s="26">
        <f t="shared" si="167"/>
        <v>48.875</v>
      </c>
      <c r="AN248" s="26">
        <f t="shared" si="168"/>
        <v>62.75</v>
      </c>
    </row>
    <row r="249" spans="1:40" s="145" customFormat="1" x14ac:dyDescent="0.2">
      <c r="A249" s="1066" t="str">
        <f t="shared" si="148"/>
        <v>WU G RB</v>
      </c>
      <c r="B249" s="12" t="str">
        <f t="shared" si="149"/>
        <v>blanc-bleu, vert, rouge-noir</v>
      </c>
      <c r="C249" s="80" t="str">
        <f t="shared" si="150"/>
        <v>harmoniser le monde (et vivre en harmonie -GW-)</v>
      </c>
      <c r="D249" s="22" t="str">
        <f t="shared" si="151"/>
        <v>rendre le monde agréable aux yeux de tous (et vivre dans la coopération et le partage)</v>
      </c>
      <c r="E249" s="129" t="str">
        <f t="shared" si="152"/>
        <v>WU/b</v>
      </c>
      <c r="F249" s="30" t="str">
        <f t="shared" si="153"/>
        <v>être efficace dans le respect du système</v>
      </c>
      <c r="G249" s="124" t="str">
        <f t="shared" si="154"/>
        <v>WU.g</v>
      </c>
      <c r="H249" s="125" t="str">
        <f t="shared" si="155"/>
        <v>rendre le monde agréable aux yeux de tous</v>
      </c>
      <c r="I249" s="121" t="str">
        <f t="shared" si="156"/>
        <v>W.gu</v>
      </c>
      <c r="J249" s="12" t="str">
        <f t="shared" si="157"/>
        <v>vivre dans un monde de tolérance</v>
      </c>
      <c r="K249" s="91" t="str">
        <f t="shared" si="169"/>
        <v>B,R</v>
      </c>
      <c r="L249" s="93" t="str">
        <f t="shared" si="170"/>
        <v>B,R,G</v>
      </c>
      <c r="M249" s="21" t="s">
        <v>0</v>
      </c>
      <c r="N249" s="17" t="s">
        <v>3</v>
      </c>
      <c r="O249" s="17" t="s">
        <v>5</v>
      </c>
      <c r="P249" s="17" t="s">
        <v>4</v>
      </c>
      <c r="Q249" s="17" t="s">
        <v>2</v>
      </c>
      <c r="R249" s="17">
        <v>2</v>
      </c>
      <c r="S249" s="17">
        <v>1</v>
      </c>
      <c r="T249" s="17">
        <v>2</v>
      </c>
      <c r="U249" s="131">
        <v>42984</v>
      </c>
      <c r="V249" s="251">
        <f t="shared" ca="1" si="158"/>
        <v>763</v>
      </c>
      <c r="W249" s="275" t="str">
        <f t="shared" si="171"/>
        <v>WU G RB</v>
      </c>
      <c r="X249" s="275" t="str">
        <f t="shared" si="172"/>
        <v>WU.g</v>
      </c>
      <c r="Y249" s="275" t="str">
        <f t="shared" si="173"/>
        <v>GW/b</v>
      </c>
      <c r="Z249" s="253">
        <f>INDEX('poids profils xyz'!$L$15:$L$19,SEARCH(Z$1,$M249&amp;$N249&amp;$O249&amp;$P249&amp;$Q249))</f>
        <v>81</v>
      </c>
      <c r="AA249" s="253">
        <f>INDEX('poids profils xyz'!$L$15:$L$19,SEARCH(AA$1,$M249&amp;$N249&amp;$O249&amp;$P249&amp;$Q249))</f>
        <v>70</v>
      </c>
      <c r="AB249" s="253">
        <f>INDEX('poids profils xyz'!$L$15:$L$19,SEARCH(AB$1,$M249&amp;$N249&amp;$O249&amp;$P249&amp;$Q249))</f>
        <v>20</v>
      </c>
      <c r="AC249" s="253">
        <f>INDEX('poids profils xyz'!$L$15:$L$19,SEARCH(AC$1,$M249&amp;$N249&amp;$O249&amp;$P249&amp;$Q249))</f>
        <v>30</v>
      </c>
      <c r="AD249" s="254">
        <f>INDEX('poids profils xyz'!$L$15:$L$19,SEARCH(AD$1,$M249&amp;$N249&amp;$O249&amp;$P249&amp;$Q249))</f>
        <v>50</v>
      </c>
      <c r="AE249" s="263">
        <f t="shared" si="159"/>
        <v>75.5</v>
      </c>
      <c r="AF249" s="263">
        <f t="shared" si="160"/>
        <v>45</v>
      </c>
      <c r="AG249" s="263">
        <f t="shared" si="161"/>
        <v>25</v>
      </c>
      <c r="AH249" s="263">
        <f t="shared" si="162"/>
        <v>40</v>
      </c>
      <c r="AI249" s="263">
        <f t="shared" si="163"/>
        <v>62.75</v>
      </c>
      <c r="AJ249" s="263">
        <f t="shared" si="164"/>
        <v>60.25</v>
      </c>
      <c r="AK249" s="263">
        <f t="shared" si="165"/>
        <v>35</v>
      </c>
      <c r="AL249" s="263">
        <f t="shared" si="166"/>
        <v>32.5</v>
      </c>
      <c r="AM249" s="263">
        <f t="shared" si="167"/>
        <v>51.375</v>
      </c>
      <c r="AN249" s="263">
        <f t="shared" si="168"/>
        <v>61.5</v>
      </c>
    </row>
    <row r="250" spans="1:40" x14ac:dyDescent="0.2">
      <c r="A250" s="998" t="str">
        <f t="shared" si="148"/>
        <v>WB U RG</v>
      </c>
      <c r="B250" s="4" t="str">
        <f t="shared" si="149"/>
        <v>blanc-noir, bleu, rouge-vert</v>
      </c>
      <c r="C250" s="89" t="str">
        <f t="shared" si="150"/>
        <v>avoir une position de pouvoir -WB- (et apporter de l'ordre au monde)</v>
      </c>
      <c r="D250" s="16" t="str">
        <f t="shared" si="151"/>
        <v>exercer une place de pouvoir élevée (et rendre l'organisation efficace)</v>
      </c>
      <c r="E250" s="128" t="str">
        <f t="shared" si="152"/>
        <v>WB/g</v>
      </c>
      <c r="F250" s="29" t="str">
        <f t="shared" si="153"/>
        <v>être de ceux qui dictent l'ordre</v>
      </c>
      <c r="G250" s="122" t="str">
        <f t="shared" si="154"/>
        <v>WB.u</v>
      </c>
      <c r="H250" s="123" t="str">
        <f t="shared" si="155"/>
        <v>exercer une place de pouvoir élevée</v>
      </c>
      <c r="I250" s="120" t="str">
        <f t="shared" si="156"/>
        <v>W.ub</v>
      </c>
      <c r="J250" s="4" t="str">
        <f t="shared" si="157"/>
        <v>être de ceux garantissent les processus</v>
      </c>
      <c r="K250" s="90" t="str">
        <f t="shared" si="169"/>
        <v>G,R</v>
      </c>
      <c r="L250" s="92" t="str">
        <f t="shared" si="170"/>
        <v>G,R,U</v>
      </c>
      <c r="M250" s="6" t="s">
        <v>0</v>
      </c>
      <c r="N250" s="8" t="s">
        <v>2</v>
      </c>
      <c r="O250" s="8" t="s">
        <v>3</v>
      </c>
      <c r="P250" s="8" t="s">
        <v>4</v>
      </c>
      <c r="Q250" s="8" t="s">
        <v>5</v>
      </c>
      <c r="R250" s="8">
        <v>2</v>
      </c>
      <c r="S250" s="8">
        <v>1</v>
      </c>
      <c r="T250" s="8">
        <v>2</v>
      </c>
      <c r="U250" s="130">
        <v>42984</v>
      </c>
      <c r="V250" s="250">
        <f t="shared" ca="1" si="158"/>
        <v>763</v>
      </c>
      <c r="W250" s="274" t="str">
        <f t="shared" si="171"/>
        <v>WB U RG</v>
      </c>
      <c r="X250" s="274" t="str">
        <f t="shared" si="172"/>
        <v>WB.u</v>
      </c>
      <c r="Y250" s="274" t="str">
        <f t="shared" si="173"/>
        <v>WU/g</v>
      </c>
      <c r="Z250" s="11">
        <f>INDEX('poids profils xyz'!$L$15:$L$19,SEARCH(Z$1,$M250&amp;$N250&amp;$O250&amp;$P250&amp;$Q250))</f>
        <v>81</v>
      </c>
      <c r="AA250" s="11">
        <f>INDEX('poids profils xyz'!$L$15:$L$19,SEARCH(AA$1,$M250&amp;$N250&amp;$O250&amp;$P250&amp;$Q250))</f>
        <v>50</v>
      </c>
      <c r="AB250" s="11">
        <f>INDEX('poids profils xyz'!$L$15:$L$19,SEARCH(AB$1,$M250&amp;$N250&amp;$O250&amp;$P250&amp;$Q250))</f>
        <v>70</v>
      </c>
      <c r="AC250" s="11">
        <f>INDEX('poids profils xyz'!$L$15:$L$19,SEARCH(AC$1,$M250&amp;$N250&amp;$O250&amp;$P250&amp;$Q250))</f>
        <v>30</v>
      </c>
      <c r="AD250" s="252">
        <f>INDEX('poids profils xyz'!$L$15:$L$19,SEARCH(AD$1,$M250&amp;$N250&amp;$O250&amp;$P250&amp;$Q250))</f>
        <v>20</v>
      </c>
      <c r="AE250" s="26">
        <f t="shared" si="159"/>
        <v>65.5</v>
      </c>
      <c r="AF250" s="26">
        <f t="shared" si="160"/>
        <v>60</v>
      </c>
      <c r="AG250" s="26">
        <f t="shared" si="161"/>
        <v>50</v>
      </c>
      <c r="AH250" s="26">
        <f t="shared" si="162"/>
        <v>25</v>
      </c>
      <c r="AI250" s="26">
        <f t="shared" si="163"/>
        <v>42.75</v>
      </c>
      <c r="AJ250" s="26">
        <f t="shared" si="164"/>
        <v>62.75</v>
      </c>
      <c r="AK250" s="26">
        <f t="shared" si="165"/>
        <v>55</v>
      </c>
      <c r="AL250" s="26">
        <f t="shared" si="166"/>
        <v>37.5</v>
      </c>
      <c r="AM250" s="26">
        <f t="shared" si="167"/>
        <v>33.875</v>
      </c>
      <c r="AN250" s="26">
        <f t="shared" si="168"/>
        <v>52.75</v>
      </c>
    </row>
    <row r="251" spans="1:40" x14ac:dyDescent="0.2">
      <c r="A251" s="998" t="str">
        <f t="shared" si="148"/>
        <v>WB U GR</v>
      </c>
      <c r="B251" s="4" t="str">
        <f t="shared" si="149"/>
        <v>blanc-noir, bleu, vert-rouge</v>
      </c>
      <c r="C251" s="89" t="str">
        <f t="shared" si="150"/>
        <v>avoir une position de pouvoir -WB- (et structurer le monde -WU-)</v>
      </c>
      <c r="D251" s="16" t="str">
        <f t="shared" si="151"/>
        <v>exercer une place de pouvoir élevée (et travailler au bon ordre du monde)</v>
      </c>
      <c r="E251" s="128" t="str">
        <f t="shared" si="152"/>
        <v>WB/r</v>
      </c>
      <c r="F251" s="29" t="str">
        <f t="shared" si="153"/>
        <v>être parmi les rares qui prennent les décisions</v>
      </c>
      <c r="G251" s="122" t="str">
        <f t="shared" si="154"/>
        <v>WB.u</v>
      </c>
      <c r="H251" s="123" t="str">
        <f t="shared" si="155"/>
        <v>exercer une place de pouvoir élevée</v>
      </c>
      <c r="I251" s="120" t="str">
        <f t="shared" si="156"/>
        <v>W.ub</v>
      </c>
      <c r="J251" s="4" t="str">
        <f t="shared" si="157"/>
        <v>être de ceux garantissent les processus</v>
      </c>
      <c r="K251" s="90" t="str">
        <f t="shared" si="169"/>
        <v>R,G</v>
      </c>
      <c r="L251" s="92" t="str">
        <f t="shared" si="170"/>
        <v>R,G,U</v>
      </c>
      <c r="M251" s="6" t="s">
        <v>0</v>
      </c>
      <c r="N251" s="8" t="s">
        <v>2</v>
      </c>
      <c r="O251" s="8" t="s">
        <v>3</v>
      </c>
      <c r="P251" s="8" t="s">
        <v>5</v>
      </c>
      <c r="Q251" s="8" t="s">
        <v>4</v>
      </c>
      <c r="R251" s="8">
        <v>2</v>
      </c>
      <c r="S251" s="8">
        <v>1</v>
      </c>
      <c r="T251" s="8">
        <v>2</v>
      </c>
      <c r="U251" s="130">
        <v>42984</v>
      </c>
      <c r="V251" s="250">
        <f t="shared" ca="1" si="158"/>
        <v>763</v>
      </c>
      <c r="W251" s="274" t="str">
        <f t="shared" si="171"/>
        <v>WB U GR</v>
      </c>
      <c r="X251" s="274" t="str">
        <f t="shared" si="172"/>
        <v>WB.u</v>
      </c>
      <c r="Y251" s="274" t="str">
        <f t="shared" si="173"/>
        <v>WU/r</v>
      </c>
      <c r="Z251" s="11">
        <f>INDEX('poids profils xyz'!$L$15:$L$19,SEARCH(Z$1,$M251&amp;$N251&amp;$O251&amp;$P251&amp;$Q251))</f>
        <v>81</v>
      </c>
      <c r="AA251" s="11">
        <f>INDEX('poids profils xyz'!$L$15:$L$19,SEARCH(AA$1,$M251&amp;$N251&amp;$O251&amp;$P251&amp;$Q251))</f>
        <v>50</v>
      </c>
      <c r="AB251" s="11">
        <f>INDEX('poids profils xyz'!$L$15:$L$19,SEARCH(AB$1,$M251&amp;$N251&amp;$O251&amp;$P251&amp;$Q251))</f>
        <v>70</v>
      </c>
      <c r="AC251" s="11">
        <f>INDEX('poids profils xyz'!$L$15:$L$19,SEARCH(AC$1,$M251&amp;$N251&amp;$O251&amp;$P251&amp;$Q251))</f>
        <v>20</v>
      </c>
      <c r="AD251" s="252">
        <f>INDEX('poids profils xyz'!$L$15:$L$19,SEARCH(AD$1,$M251&amp;$N251&amp;$O251&amp;$P251&amp;$Q251))</f>
        <v>30</v>
      </c>
      <c r="AE251" s="26">
        <f t="shared" si="159"/>
        <v>65.5</v>
      </c>
      <c r="AF251" s="26">
        <f t="shared" si="160"/>
        <v>60</v>
      </c>
      <c r="AG251" s="26">
        <f t="shared" si="161"/>
        <v>45</v>
      </c>
      <c r="AH251" s="26">
        <f t="shared" si="162"/>
        <v>25</v>
      </c>
      <c r="AI251" s="26">
        <f t="shared" si="163"/>
        <v>47.75</v>
      </c>
      <c r="AJ251" s="26">
        <f t="shared" si="164"/>
        <v>62.75</v>
      </c>
      <c r="AK251" s="26">
        <f t="shared" si="165"/>
        <v>52.5</v>
      </c>
      <c r="AL251" s="26">
        <f t="shared" si="166"/>
        <v>35</v>
      </c>
      <c r="AM251" s="26">
        <f t="shared" si="167"/>
        <v>36.375</v>
      </c>
      <c r="AN251" s="26">
        <f t="shared" si="168"/>
        <v>55.25</v>
      </c>
    </row>
    <row r="252" spans="1:40" x14ac:dyDescent="0.2">
      <c r="A252" s="998" t="str">
        <f t="shared" si="148"/>
        <v>WB R UG</v>
      </c>
      <c r="B252" s="4" t="str">
        <f t="shared" si="149"/>
        <v>blanc-noir, rouge, bleu-vert</v>
      </c>
      <c r="C252" s="89" t="str">
        <f t="shared" si="150"/>
        <v>avoir une position de force (et faire progresser le monde)</v>
      </c>
      <c r="D252" s="16" t="str">
        <f t="shared" si="151"/>
        <v>occuper une place de réel pouvoir (et servir la société avec fermeté)</v>
      </c>
      <c r="E252" s="128" t="str">
        <f t="shared" si="152"/>
        <v>WB/g</v>
      </c>
      <c r="F252" s="29" t="str">
        <f t="shared" si="153"/>
        <v>être de ceux qui dictent l'ordre</v>
      </c>
      <c r="G252" s="122" t="str">
        <f t="shared" si="154"/>
        <v>WB.r</v>
      </c>
      <c r="H252" s="123" t="str">
        <f t="shared" si="155"/>
        <v>occuper une place de réel pouvoir</v>
      </c>
      <c r="I252" s="120" t="str">
        <f t="shared" si="156"/>
        <v>W.br</v>
      </c>
      <c r="J252" s="4" t="str">
        <f t="shared" si="157"/>
        <v>défendre la paix quel qu'en soit le prix</v>
      </c>
      <c r="K252" s="90" t="str">
        <f t="shared" si="169"/>
        <v>G,U</v>
      </c>
      <c r="L252" s="92" t="str">
        <f t="shared" si="170"/>
        <v>G,U,R</v>
      </c>
      <c r="M252" s="6" t="s">
        <v>0</v>
      </c>
      <c r="N252" s="8" t="s">
        <v>2</v>
      </c>
      <c r="O252" s="8" t="s">
        <v>4</v>
      </c>
      <c r="P252" s="8" t="s">
        <v>3</v>
      </c>
      <c r="Q252" s="8" t="s">
        <v>5</v>
      </c>
      <c r="R252" s="8">
        <v>2</v>
      </c>
      <c r="S252" s="8">
        <v>1</v>
      </c>
      <c r="T252" s="8">
        <v>2</v>
      </c>
      <c r="U252" s="130">
        <v>42984</v>
      </c>
      <c r="V252" s="250">
        <f t="shared" ca="1" si="158"/>
        <v>763</v>
      </c>
      <c r="W252" s="274" t="str">
        <f t="shared" si="171"/>
        <v>WB R UG</v>
      </c>
      <c r="X252" s="274" t="str">
        <f t="shared" si="172"/>
        <v>WB.r</v>
      </c>
      <c r="Y252" s="274" t="str">
        <f t="shared" si="173"/>
        <v>RW/g</v>
      </c>
      <c r="Z252" s="11">
        <f>INDEX('poids profils xyz'!$L$15:$L$19,SEARCH(Z$1,$M252&amp;$N252&amp;$O252&amp;$P252&amp;$Q252))</f>
        <v>81</v>
      </c>
      <c r="AA252" s="11">
        <f>INDEX('poids profils xyz'!$L$15:$L$19,SEARCH(AA$1,$M252&amp;$N252&amp;$O252&amp;$P252&amp;$Q252))</f>
        <v>30</v>
      </c>
      <c r="AB252" s="11">
        <f>INDEX('poids profils xyz'!$L$15:$L$19,SEARCH(AB$1,$M252&amp;$N252&amp;$O252&amp;$P252&amp;$Q252))</f>
        <v>70</v>
      </c>
      <c r="AC252" s="11">
        <f>INDEX('poids profils xyz'!$L$15:$L$19,SEARCH(AC$1,$M252&amp;$N252&amp;$O252&amp;$P252&amp;$Q252))</f>
        <v>50</v>
      </c>
      <c r="AD252" s="252">
        <f>INDEX('poids profils xyz'!$L$15:$L$19,SEARCH(AD$1,$M252&amp;$N252&amp;$O252&amp;$P252&amp;$Q252))</f>
        <v>20</v>
      </c>
      <c r="AE252" s="26">
        <f t="shared" si="159"/>
        <v>55.5</v>
      </c>
      <c r="AF252" s="26">
        <f t="shared" si="160"/>
        <v>50</v>
      </c>
      <c r="AG252" s="26">
        <f t="shared" si="161"/>
        <v>60</v>
      </c>
      <c r="AH252" s="26">
        <f t="shared" si="162"/>
        <v>35</v>
      </c>
      <c r="AI252" s="26">
        <f t="shared" si="163"/>
        <v>37.75</v>
      </c>
      <c r="AJ252" s="26">
        <f t="shared" si="164"/>
        <v>52.75</v>
      </c>
      <c r="AK252" s="26">
        <f t="shared" si="165"/>
        <v>55</v>
      </c>
      <c r="AL252" s="26">
        <f t="shared" si="166"/>
        <v>47.5</v>
      </c>
      <c r="AM252" s="26">
        <f t="shared" si="167"/>
        <v>36.375</v>
      </c>
      <c r="AN252" s="26">
        <f t="shared" si="168"/>
        <v>45.25</v>
      </c>
    </row>
    <row r="253" spans="1:40" x14ac:dyDescent="0.2">
      <c r="A253" s="998" t="str">
        <f t="shared" si="148"/>
        <v>WB R GU</v>
      </c>
      <c r="B253" s="4" t="str">
        <f t="shared" si="149"/>
        <v>blanc-noir, rouge, vert-bleu</v>
      </c>
      <c r="C253" s="89" t="str">
        <f t="shared" si="150"/>
        <v>avoir une position de force (et protéger le monde)</v>
      </c>
      <c r="D253" s="16" t="str">
        <f t="shared" si="151"/>
        <v>occuper une place de réel pouvoir (et prémunir la société de toute menace)</v>
      </c>
      <c r="E253" s="128" t="str">
        <f t="shared" si="152"/>
        <v>WB/u</v>
      </c>
      <c r="F253" s="29" t="str">
        <f t="shared" si="153"/>
        <v>être de ceux qui ont le pouvoir</v>
      </c>
      <c r="G253" s="122" t="str">
        <f t="shared" si="154"/>
        <v>WB.r</v>
      </c>
      <c r="H253" s="123" t="str">
        <f t="shared" si="155"/>
        <v>occuper une place de réel pouvoir</v>
      </c>
      <c r="I253" s="120" t="str">
        <f t="shared" si="156"/>
        <v>W.br</v>
      </c>
      <c r="J253" s="4" t="str">
        <f t="shared" si="157"/>
        <v>défendre la paix quel qu'en soit le prix</v>
      </c>
      <c r="K253" s="90" t="str">
        <f t="shared" si="169"/>
        <v>U,G</v>
      </c>
      <c r="L253" s="92" t="str">
        <f t="shared" si="170"/>
        <v>U,G,R</v>
      </c>
      <c r="M253" s="6" t="s">
        <v>0</v>
      </c>
      <c r="N253" s="8" t="s">
        <v>2</v>
      </c>
      <c r="O253" s="8" t="s">
        <v>4</v>
      </c>
      <c r="P253" s="8" t="s">
        <v>5</v>
      </c>
      <c r="Q253" s="8" t="s">
        <v>3</v>
      </c>
      <c r="R253" s="8">
        <v>2</v>
      </c>
      <c r="S253" s="8">
        <v>1</v>
      </c>
      <c r="T253" s="8">
        <v>2</v>
      </c>
      <c r="U253" s="130">
        <v>42984</v>
      </c>
      <c r="V253" s="250">
        <f t="shared" ca="1" si="158"/>
        <v>763</v>
      </c>
      <c r="W253" s="274" t="str">
        <f t="shared" si="171"/>
        <v>WB R GU</v>
      </c>
      <c r="X253" s="274" t="str">
        <f t="shared" si="172"/>
        <v>WB.r</v>
      </c>
      <c r="Y253" s="274" t="str">
        <f t="shared" si="173"/>
        <v>RW/u</v>
      </c>
      <c r="Z253" s="11">
        <f>INDEX('poids profils xyz'!$L$15:$L$19,SEARCH(Z$1,$M253&amp;$N253&amp;$O253&amp;$P253&amp;$Q253))</f>
        <v>81</v>
      </c>
      <c r="AA253" s="11">
        <f>INDEX('poids profils xyz'!$L$15:$L$19,SEARCH(AA$1,$M253&amp;$N253&amp;$O253&amp;$P253&amp;$Q253))</f>
        <v>20</v>
      </c>
      <c r="AB253" s="11">
        <f>INDEX('poids profils xyz'!$L$15:$L$19,SEARCH(AB$1,$M253&amp;$N253&amp;$O253&amp;$P253&amp;$Q253))</f>
        <v>70</v>
      </c>
      <c r="AC253" s="11">
        <f>INDEX('poids profils xyz'!$L$15:$L$19,SEARCH(AC$1,$M253&amp;$N253&amp;$O253&amp;$P253&amp;$Q253))</f>
        <v>50</v>
      </c>
      <c r="AD253" s="252">
        <f>INDEX('poids profils xyz'!$L$15:$L$19,SEARCH(AD$1,$M253&amp;$N253&amp;$O253&amp;$P253&amp;$Q253))</f>
        <v>30</v>
      </c>
      <c r="AE253" s="26">
        <f t="shared" si="159"/>
        <v>50.5</v>
      </c>
      <c r="AF253" s="26">
        <f t="shared" si="160"/>
        <v>45</v>
      </c>
      <c r="AG253" s="26">
        <f t="shared" si="161"/>
        <v>60</v>
      </c>
      <c r="AH253" s="26">
        <f t="shared" si="162"/>
        <v>40</v>
      </c>
      <c r="AI253" s="26">
        <f t="shared" si="163"/>
        <v>40.25</v>
      </c>
      <c r="AJ253" s="26">
        <f t="shared" si="164"/>
        <v>47.75</v>
      </c>
      <c r="AK253" s="26">
        <f t="shared" si="165"/>
        <v>52.5</v>
      </c>
      <c r="AL253" s="26">
        <f t="shared" si="166"/>
        <v>50</v>
      </c>
      <c r="AM253" s="26">
        <f t="shared" si="167"/>
        <v>40.125</v>
      </c>
      <c r="AN253" s="26">
        <f t="shared" si="168"/>
        <v>44</v>
      </c>
    </row>
    <row r="254" spans="1:40" x14ac:dyDescent="0.2">
      <c r="A254" s="998" t="str">
        <f t="shared" si="148"/>
        <v>WB G UR</v>
      </c>
      <c r="B254" s="4" t="str">
        <f t="shared" si="149"/>
        <v>blanc-noir, vert, bleu-rouge</v>
      </c>
      <c r="C254" s="89" t="str">
        <f t="shared" si="150"/>
        <v>avoir une position de prestige (et vivre en accord)</v>
      </c>
      <c r="D254" s="16" t="str">
        <f t="shared" si="151"/>
        <v>occuper une place d'exception (et être sain et probe)</v>
      </c>
      <c r="E254" s="128" t="str">
        <f t="shared" si="152"/>
        <v>WB/r</v>
      </c>
      <c r="F254" s="29" t="str">
        <f t="shared" si="153"/>
        <v>être parmi les rares qui prennent les décisions</v>
      </c>
      <c r="G254" s="122" t="str">
        <f t="shared" si="154"/>
        <v>WB.g</v>
      </c>
      <c r="H254" s="123" t="str">
        <f t="shared" si="155"/>
        <v>occuper une place d'exception</v>
      </c>
      <c r="I254" s="120" t="str">
        <f t="shared" si="156"/>
        <v>W.bg</v>
      </c>
      <c r="J254" s="4" t="str">
        <f t="shared" si="157"/>
        <v>remplir son rôle dans la complexité du système</v>
      </c>
      <c r="K254" s="90" t="str">
        <f t="shared" si="169"/>
        <v>R,U</v>
      </c>
      <c r="L254" s="92" t="str">
        <f t="shared" si="170"/>
        <v>R,U,G</v>
      </c>
      <c r="M254" s="6" t="s">
        <v>0</v>
      </c>
      <c r="N254" s="8" t="s">
        <v>2</v>
      </c>
      <c r="O254" s="8" t="s">
        <v>5</v>
      </c>
      <c r="P254" s="8" t="s">
        <v>3</v>
      </c>
      <c r="Q254" s="8" t="s">
        <v>4</v>
      </c>
      <c r="R254" s="8">
        <v>2</v>
      </c>
      <c r="S254" s="8">
        <v>1</v>
      </c>
      <c r="T254" s="8">
        <v>2</v>
      </c>
      <c r="U254" s="130">
        <v>42984</v>
      </c>
      <c r="V254" s="250">
        <f t="shared" ca="1" si="158"/>
        <v>763</v>
      </c>
      <c r="W254" s="274" t="str">
        <f t="shared" si="171"/>
        <v>WB G UR</v>
      </c>
      <c r="X254" s="274" t="str">
        <f t="shared" si="172"/>
        <v>WB.g</v>
      </c>
      <c r="Y254" s="274" t="str">
        <f t="shared" si="173"/>
        <v>GW/r</v>
      </c>
      <c r="Z254" s="11">
        <f>INDEX('poids profils xyz'!$L$15:$L$19,SEARCH(Z$1,$M254&amp;$N254&amp;$O254&amp;$P254&amp;$Q254))</f>
        <v>81</v>
      </c>
      <c r="AA254" s="11">
        <f>INDEX('poids profils xyz'!$L$15:$L$19,SEARCH(AA$1,$M254&amp;$N254&amp;$O254&amp;$P254&amp;$Q254))</f>
        <v>30</v>
      </c>
      <c r="AB254" s="11">
        <f>INDEX('poids profils xyz'!$L$15:$L$19,SEARCH(AB$1,$M254&amp;$N254&amp;$O254&amp;$P254&amp;$Q254))</f>
        <v>70</v>
      </c>
      <c r="AC254" s="11">
        <f>INDEX('poids profils xyz'!$L$15:$L$19,SEARCH(AC$1,$M254&amp;$N254&amp;$O254&amp;$P254&amp;$Q254))</f>
        <v>20</v>
      </c>
      <c r="AD254" s="252">
        <f>INDEX('poids profils xyz'!$L$15:$L$19,SEARCH(AD$1,$M254&amp;$N254&amp;$O254&amp;$P254&amp;$Q254))</f>
        <v>50</v>
      </c>
      <c r="AE254" s="26">
        <f t="shared" si="159"/>
        <v>55.5</v>
      </c>
      <c r="AF254" s="26">
        <f t="shared" si="160"/>
        <v>50</v>
      </c>
      <c r="AG254" s="26">
        <f t="shared" si="161"/>
        <v>45</v>
      </c>
      <c r="AH254" s="26">
        <f t="shared" si="162"/>
        <v>35</v>
      </c>
      <c r="AI254" s="26">
        <f t="shared" si="163"/>
        <v>52.75</v>
      </c>
      <c r="AJ254" s="26">
        <f t="shared" si="164"/>
        <v>52.75</v>
      </c>
      <c r="AK254" s="26">
        <f t="shared" si="165"/>
        <v>47.5</v>
      </c>
      <c r="AL254" s="26">
        <f t="shared" si="166"/>
        <v>40</v>
      </c>
      <c r="AM254" s="26">
        <f t="shared" si="167"/>
        <v>43.875</v>
      </c>
      <c r="AN254" s="26">
        <f t="shared" si="168"/>
        <v>52.75</v>
      </c>
    </row>
    <row r="255" spans="1:40" s="145" customFormat="1" x14ac:dyDescent="0.2">
      <c r="A255" s="1067" t="str">
        <f t="shared" si="148"/>
        <v>WB G RU</v>
      </c>
      <c r="B255" s="12" t="str">
        <f t="shared" si="149"/>
        <v>blanc-noir, vert, rouge-bleu</v>
      </c>
      <c r="C255" s="80" t="str">
        <f t="shared" si="150"/>
        <v>avoir une position de prestige (et se fondre dans sa tribu)</v>
      </c>
      <c r="D255" s="22" t="str">
        <f t="shared" si="151"/>
        <v>occuper une place d'exception (et s'identifier à son groupe)</v>
      </c>
      <c r="E255" s="129" t="str">
        <f t="shared" si="152"/>
        <v>WB/u</v>
      </c>
      <c r="F255" s="30" t="str">
        <f t="shared" si="153"/>
        <v>être de ceux qui ont le pouvoir</v>
      </c>
      <c r="G255" s="124" t="str">
        <f t="shared" si="154"/>
        <v>WB.g</v>
      </c>
      <c r="H255" s="125" t="str">
        <f t="shared" si="155"/>
        <v>occuper une place d'exception</v>
      </c>
      <c r="I255" s="121" t="str">
        <f t="shared" si="156"/>
        <v>W.bg</v>
      </c>
      <c r="J255" s="12" t="str">
        <f t="shared" si="157"/>
        <v>remplir son rôle dans la complexité du système</v>
      </c>
      <c r="K255" s="91" t="str">
        <f t="shared" si="169"/>
        <v>U,R</v>
      </c>
      <c r="L255" s="93" t="str">
        <f t="shared" si="170"/>
        <v>U,R,G</v>
      </c>
      <c r="M255" s="21" t="s">
        <v>0</v>
      </c>
      <c r="N255" s="17" t="s">
        <v>2</v>
      </c>
      <c r="O255" s="17" t="s">
        <v>5</v>
      </c>
      <c r="P255" s="17" t="s">
        <v>4</v>
      </c>
      <c r="Q255" s="17" t="s">
        <v>3</v>
      </c>
      <c r="R255" s="17">
        <v>2</v>
      </c>
      <c r="S255" s="17">
        <v>1</v>
      </c>
      <c r="T255" s="17">
        <v>2</v>
      </c>
      <c r="U255" s="131">
        <v>42984</v>
      </c>
      <c r="V255" s="251">
        <f t="shared" ca="1" si="158"/>
        <v>763</v>
      </c>
      <c r="W255" s="275" t="str">
        <f t="shared" si="171"/>
        <v>WB G RU</v>
      </c>
      <c r="X255" s="275" t="str">
        <f t="shared" si="172"/>
        <v>WB.g</v>
      </c>
      <c r="Y255" s="275" t="str">
        <f t="shared" si="173"/>
        <v>GW/u</v>
      </c>
      <c r="Z255" s="253">
        <f>INDEX('poids profils xyz'!$L$15:$L$19,SEARCH(Z$1,$M255&amp;$N255&amp;$O255&amp;$P255&amp;$Q255))</f>
        <v>81</v>
      </c>
      <c r="AA255" s="253">
        <f>INDEX('poids profils xyz'!$L$15:$L$19,SEARCH(AA$1,$M255&amp;$N255&amp;$O255&amp;$P255&amp;$Q255))</f>
        <v>20</v>
      </c>
      <c r="AB255" s="253">
        <f>INDEX('poids profils xyz'!$L$15:$L$19,SEARCH(AB$1,$M255&amp;$N255&amp;$O255&amp;$P255&amp;$Q255))</f>
        <v>70</v>
      </c>
      <c r="AC255" s="253">
        <f>INDEX('poids profils xyz'!$L$15:$L$19,SEARCH(AC$1,$M255&amp;$N255&amp;$O255&amp;$P255&amp;$Q255))</f>
        <v>30</v>
      </c>
      <c r="AD255" s="254">
        <f>INDEX('poids profils xyz'!$L$15:$L$19,SEARCH(AD$1,$M255&amp;$N255&amp;$O255&amp;$P255&amp;$Q255))</f>
        <v>50</v>
      </c>
      <c r="AE255" s="263">
        <f t="shared" si="159"/>
        <v>50.5</v>
      </c>
      <c r="AF255" s="263">
        <f t="shared" si="160"/>
        <v>45</v>
      </c>
      <c r="AG255" s="263">
        <f t="shared" si="161"/>
        <v>50</v>
      </c>
      <c r="AH255" s="263">
        <f t="shared" si="162"/>
        <v>40</v>
      </c>
      <c r="AI255" s="263">
        <f t="shared" si="163"/>
        <v>50.25</v>
      </c>
      <c r="AJ255" s="263">
        <f t="shared" si="164"/>
        <v>47.75</v>
      </c>
      <c r="AK255" s="263">
        <f t="shared" si="165"/>
        <v>47.5</v>
      </c>
      <c r="AL255" s="263">
        <f t="shared" si="166"/>
        <v>45</v>
      </c>
      <c r="AM255" s="263">
        <f t="shared" si="167"/>
        <v>45.125</v>
      </c>
      <c r="AN255" s="263">
        <f t="shared" si="168"/>
        <v>49</v>
      </c>
    </row>
    <row r="256" spans="1:40" x14ac:dyDescent="0.2">
      <c r="A256" s="1010" t="str">
        <f t="shared" si="148"/>
        <v>WR U BG</v>
      </c>
      <c r="B256" s="4" t="str">
        <f t="shared" si="149"/>
        <v>blanc-rouge, bleu, noir-vert</v>
      </c>
      <c r="C256" s="89" t="str">
        <f t="shared" si="150"/>
        <v>guider le monde (et apporter de l'ordre au monde)</v>
      </c>
      <c r="D256" s="16" t="str">
        <f t="shared" si="151"/>
        <v>aider la société à cheminer (et rendre l'organisation efficace)</v>
      </c>
      <c r="E256" s="128" t="str">
        <f t="shared" si="152"/>
        <v>RW/g</v>
      </c>
      <c r="F256" s="29" t="str">
        <f t="shared" si="153"/>
        <v>servir la société avec fermeté</v>
      </c>
      <c r="G256" s="122" t="str">
        <f t="shared" si="154"/>
        <v>RW.u</v>
      </c>
      <c r="H256" s="123" t="str">
        <f t="shared" si="155"/>
        <v>aider la société à cheminer</v>
      </c>
      <c r="I256" s="120" t="str">
        <f t="shared" si="156"/>
        <v>W.ur</v>
      </c>
      <c r="J256" s="4" t="str">
        <f t="shared" si="157"/>
        <v>mettre son intelligence au service de la société</v>
      </c>
      <c r="K256" s="90" t="str">
        <f t="shared" si="169"/>
        <v>G,B</v>
      </c>
      <c r="L256" s="92" t="str">
        <f t="shared" si="170"/>
        <v>G,B,U</v>
      </c>
      <c r="M256" s="6" t="s">
        <v>0</v>
      </c>
      <c r="N256" s="8" t="s">
        <v>4</v>
      </c>
      <c r="O256" s="8" t="s">
        <v>3</v>
      </c>
      <c r="P256" s="8" t="s">
        <v>2</v>
      </c>
      <c r="Q256" s="8" t="s">
        <v>5</v>
      </c>
      <c r="R256" s="8">
        <v>2</v>
      </c>
      <c r="S256" s="8">
        <v>1</v>
      </c>
      <c r="T256" s="8">
        <v>2</v>
      </c>
      <c r="U256" s="130">
        <v>42984</v>
      </c>
      <c r="V256" s="250">
        <f t="shared" ca="1" si="158"/>
        <v>763</v>
      </c>
      <c r="W256" s="274" t="str">
        <f t="shared" si="171"/>
        <v>WR U BG</v>
      </c>
      <c r="X256" s="274" t="str">
        <f t="shared" si="172"/>
        <v>RW.u</v>
      </c>
      <c r="Y256" s="274" t="str">
        <f t="shared" si="173"/>
        <v>WU/g</v>
      </c>
      <c r="Z256" s="11">
        <f>INDEX('poids profils xyz'!$L$15:$L$19,SEARCH(Z$1,$M256&amp;$N256&amp;$O256&amp;$P256&amp;$Q256))</f>
        <v>81</v>
      </c>
      <c r="AA256" s="11">
        <f>INDEX('poids profils xyz'!$L$15:$L$19,SEARCH(AA$1,$M256&amp;$N256&amp;$O256&amp;$P256&amp;$Q256))</f>
        <v>50</v>
      </c>
      <c r="AB256" s="11">
        <f>INDEX('poids profils xyz'!$L$15:$L$19,SEARCH(AB$1,$M256&amp;$N256&amp;$O256&amp;$P256&amp;$Q256))</f>
        <v>30</v>
      </c>
      <c r="AC256" s="11">
        <f>INDEX('poids profils xyz'!$L$15:$L$19,SEARCH(AC$1,$M256&amp;$N256&amp;$O256&amp;$P256&amp;$Q256))</f>
        <v>70</v>
      </c>
      <c r="AD256" s="252">
        <f>INDEX('poids profils xyz'!$L$15:$L$19,SEARCH(AD$1,$M256&amp;$N256&amp;$O256&amp;$P256&amp;$Q256))</f>
        <v>20</v>
      </c>
      <c r="AE256" s="26">
        <f t="shared" si="159"/>
        <v>65.5</v>
      </c>
      <c r="AF256" s="26">
        <f t="shared" si="160"/>
        <v>40</v>
      </c>
      <c r="AG256" s="26">
        <f t="shared" si="161"/>
        <v>50</v>
      </c>
      <c r="AH256" s="26">
        <f t="shared" si="162"/>
        <v>45</v>
      </c>
      <c r="AI256" s="26">
        <f t="shared" si="163"/>
        <v>42.75</v>
      </c>
      <c r="AJ256" s="26">
        <f t="shared" si="164"/>
        <v>52.75</v>
      </c>
      <c r="AK256" s="26">
        <f t="shared" si="165"/>
        <v>45</v>
      </c>
      <c r="AL256" s="26">
        <f t="shared" si="166"/>
        <v>47.5</v>
      </c>
      <c r="AM256" s="26">
        <f t="shared" si="167"/>
        <v>43.875</v>
      </c>
      <c r="AN256" s="26">
        <f t="shared" si="168"/>
        <v>47.75</v>
      </c>
    </row>
    <row r="257" spans="1:40" x14ac:dyDescent="0.2">
      <c r="A257" s="1010" t="str">
        <f t="shared" si="148"/>
        <v>WR U GB</v>
      </c>
      <c r="B257" s="4" t="str">
        <f t="shared" si="149"/>
        <v>blanc-rouge, bleu, vert-noir</v>
      </c>
      <c r="C257" s="89" t="str">
        <f t="shared" si="150"/>
        <v>guider le monde (et être utile au monde)</v>
      </c>
      <c r="D257" s="16" t="str">
        <f t="shared" si="151"/>
        <v>aider la société à cheminer (et être efficace dans le respect du système)</v>
      </c>
      <c r="E257" s="128" t="str">
        <f t="shared" si="152"/>
        <v>RW/b</v>
      </c>
      <c r="F257" s="29" t="str">
        <f t="shared" si="153"/>
        <v>servir la société sans enjeu de pouvoir</v>
      </c>
      <c r="G257" s="122" t="str">
        <f t="shared" si="154"/>
        <v>RW.u</v>
      </c>
      <c r="H257" s="123" t="str">
        <f t="shared" si="155"/>
        <v>aider la société à cheminer</v>
      </c>
      <c r="I257" s="120" t="str">
        <f t="shared" si="156"/>
        <v>W.ur</v>
      </c>
      <c r="J257" s="4" t="str">
        <f t="shared" si="157"/>
        <v>mettre son intelligence au service de la société</v>
      </c>
      <c r="K257" s="90" t="str">
        <f t="shared" si="169"/>
        <v>B,G</v>
      </c>
      <c r="L257" s="92" t="str">
        <f t="shared" si="170"/>
        <v>B,G,U</v>
      </c>
      <c r="M257" s="6" t="s">
        <v>0</v>
      </c>
      <c r="N257" s="8" t="s">
        <v>4</v>
      </c>
      <c r="O257" s="8" t="s">
        <v>3</v>
      </c>
      <c r="P257" s="8" t="s">
        <v>5</v>
      </c>
      <c r="Q257" s="8" t="s">
        <v>2</v>
      </c>
      <c r="R257" s="8">
        <v>2</v>
      </c>
      <c r="S257" s="8">
        <v>1</v>
      </c>
      <c r="T257" s="8">
        <v>2</v>
      </c>
      <c r="U257" s="130">
        <v>42984</v>
      </c>
      <c r="V257" s="250">
        <f t="shared" ca="1" si="158"/>
        <v>763</v>
      </c>
      <c r="W257" s="274" t="str">
        <f t="shared" si="171"/>
        <v>WR U GB</v>
      </c>
      <c r="X257" s="274" t="str">
        <f t="shared" si="172"/>
        <v>RW.u</v>
      </c>
      <c r="Y257" s="274" t="str">
        <f t="shared" si="173"/>
        <v>WU/b</v>
      </c>
      <c r="Z257" s="11">
        <f>INDEX('poids profils xyz'!$L$15:$L$19,SEARCH(Z$1,$M257&amp;$N257&amp;$O257&amp;$P257&amp;$Q257))</f>
        <v>81</v>
      </c>
      <c r="AA257" s="11">
        <f>INDEX('poids profils xyz'!$L$15:$L$19,SEARCH(AA$1,$M257&amp;$N257&amp;$O257&amp;$P257&amp;$Q257))</f>
        <v>50</v>
      </c>
      <c r="AB257" s="11">
        <f>INDEX('poids profils xyz'!$L$15:$L$19,SEARCH(AB$1,$M257&amp;$N257&amp;$O257&amp;$P257&amp;$Q257))</f>
        <v>20</v>
      </c>
      <c r="AC257" s="11">
        <f>INDEX('poids profils xyz'!$L$15:$L$19,SEARCH(AC$1,$M257&amp;$N257&amp;$O257&amp;$P257&amp;$Q257))</f>
        <v>70</v>
      </c>
      <c r="AD257" s="252">
        <f>INDEX('poids profils xyz'!$L$15:$L$19,SEARCH(AD$1,$M257&amp;$N257&amp;$O257&amp;$P257&amp;$Q257))</f>
        <v>30</v>
      </c>
      <c r="AE257" s="26">
        <f t="shared" si="159"/>
        <v>65.5</v>
      </c>
      <c r="AF257" s="26">
        <f t="shared" si="160"/>
        <v>35</v>
      </c>
      <c r="AG257" s="26">
        <f t="shared" si="161"/>
        <v>45</v>
      </c>
      <c r="AH257" s="26">
        <f t="shared" si="162"/>
        <v>50</v>
      </c>
      <c r="AI257" s="26">
        <f t="shared" si="163"/>
        <v>47.75</v>
      </c>
      <c r="AJ257" s="26">
        <f t="shared" si="164"/>
        <v>50.25</v>
      </c>
      <c r="AK257" s="26">
        <f t="shared" si="165"/>
        <v>40</v>
      </c>
      <c r="AL257" s="26">
        <f t="shared" si="166"/>
        <v>47.5</v>
      </c>
      <c r="AM257" s="26">
        <f t="shared" si="167"/>
        <v>48.875</v>
      </c>
      <c r="AN257" s="26">
        <f t="shared" si="168"/>
        <v>49</v>
      </c>
    </row>
    <row r="258" spans="1:40" x14ac:dyDescent="0.2">
      <c r="A258" s="1010" t="str">
        <f t="shared" si="148"/>
        <v>WR B UG</v>
      </c>
      <c r="B258" s="4" t="str">
        <f t="shared" si="149"/>
        <v>blanc-rouge, noir, bleu-vert</v>
      </c>
      <c r="C258" s="89" t="str">
        <f t="shared" si="150"/>
        <v>sauver le monde (et s'imposer au monde)</v>
      </c>
      <c r="D258" s="16" t="str">
        <f t="shared" si="151"/>
        <v>aider la société -même à son insu- (et être de ceux qui dictent l'ordre)</v>
      </c>
      <c r="E258" s="128" t="str">
        <f t="shared" si="152"/>
        <v>RW/g</v>
      </c>
      <c r="F258" s="29" t="str">
        <f t="shared" si="153"/>
        <v>servir la société avec fermeté</v>
      </c>
      <c r="G258" s="122" t="str">
        <f t="shared" si="154"/>
        <v>RW.b</v>
      </c>
      <c r="H258" s="123" t="str">
        <f t="shared" si="155"/>
        <v>aider la société -même à son insu-</v>
      </c>
      <c r="I258" s="120" t="str">
        <f t="shared" si="156"/>
        <v>W.br</v>
      </c>
      <c r="J258" s="4" t="str">
        <f t="shared" si="157"/>
        <v>défendre la paix quel qu'en soit le prix</v>
      </c>
      <c r="K258" s="90" t="str">
        <f t="shared" si="169"/>
        <v>G,U</v>
      </c>
      <c r="L258" s="92" t="str">
        <f t="shared" si="170"/>
        <v>G,U,B</v>
      </c>
      <c r="M258" s="6" t="s">
        <v>0</v>
      </c>
      <c r="N258" s="8" t="s">
        <v>4</v>
      </c>
      <c r="O258" s="8" t="s">
        <v>2</v>
      </c>
      <c r="P258" s="8" t="s">
        <v>3</v>
      </c>
      <c r="Q258" s="8" t="s">
        <v>5</v>
      </c>
      <c r="R258" s="8">
        <v>2</v>
      </c>
      <c r="S258" s="8">
        <v>1</v>
      </c>
      <c r="T258" s="8">
        <v>2</v>
      </c>
      <c r="U258" s="130">
        <v>42984</v>
      </c>
      <c r="V258" s="250">
        <f t="shared" ca="1" si="158"/>
        <v>763</v>
      </c>
      <c r="W258" s="274" t="str">
        <f t="shared" si="171"/>
        <v>WR B UG</v>
      </c>
      <c r="X258" s="274" t="str">
        <f t="shared" si="172"/>
        <v>RW.b</v>
      </c>
      <c r="Y258" s="274" t="str">
        <f t="shared" si="173"/>
        <v>WB/g</v>
      </c>
      <c r="Z258" s="11">
        <f>INDEX('poids profils xyz'!$L$15:$L$19,SEARCH(Z$1,$M258&amp;$N258&amp;$O258&amp;$P258&amp;$Q258))</f>
        <v>81</v>
      </c>
      <c r="AA258" s="11">
        <f>INDEX('poids profils xyz'!$L$15:$L$19,SEARCH(AA$1,$M258&amp;$N258&amp;$O258&amp;$P258&amp;$Q258))</f>
        <v>30</v>
      </c>
      <c r="AB258" s="11">
        <f>INDEX('poids profils xyz'!$L$15:$L$19,SEARCH(AB$1,$M258&amp;$N258&amp;$O258&amp;$P258&amp;$Q258))</f>
        <v>50</v>
      </c>
      <c r="AC258" s="11">
        <f>INDEX('poids profils xyz'!$L$15:$L$19,SEARCH(AC$1,$M258&amp;$N258&amp;$O258&amp;$P258&amp;$Q258))</f>
        <v>70</v>
      </c>
      <c r="AD258" s="252">
        <f>INDEX('poids profils xyz'!$L$15:$L$19,SEARCH(AD$1,$M258&amp;$N258&amp;$O258&amp;$P258&amp;$Q258))</f>
        <v>20</v>
      </c>
      <c r="AE258" s="26">
        <f t="shared" si="159"/>
        <v>55.5</v>
      </c>
      <c r="AF258" s="26">
        <f t="shared" si="160"/>
        <v>40</v>
      </c>
      <c r="AG258" s="26">
        <f t="shared" si="161"/>
        <v>60</v>
      </c>
      <c r="AH258" s="26">
        <f t="shared" si="162"/>
        <v>45</v>
      </c>
      <c r="AI258" s="26">
        <f t="shared" si="163"/>
        <v>37.75</v>
      </c>
      <c r="AJ258" s="26">
        <f t="shared" si="164"/>
        <v>47.75</v>
      </c>
      <c r="AK258" s="26">
        <f t="shared" si="165"/>
        <v>50</v>
      </c>
      <c r="AL258" s="26">
        <f t="shared" si="166"/>
        <v>52.5</v>
      </c>
      <c r="AM258" s="26">
        <f t="shared" si="167"/>
        <v>41.375</v>
      </c>
      <c r="AN258" s="26">
        <f t="shared" si="168"/>
        <v>42.75</v>
      </c>
    </row>
    <row r="259" spans="1:40" x14ac:dyDescent="0.2">
      <c r="A259" s="1010" t="str">
        <f t="shared" ref="A259:A322" si="174">W259</f>
        <v>WR B GU</v>
      </c>
      <c r="B259" s="4" t="str">
        <f t="shared" si="149"/>
        <v>blanc-rouge, noir, vert-bleu</v>
      </c>
      <c r="C259" s="89" t="str">
        <f t="shared" si="150"/>
        <v>sauver le monde (et être parmi les puissants)</v>
      </c>
      <c r="D259" s="16" t="str">
        <f t="shared" si="151"/>
        <v>aider la société -même à son insu- (et être de ceux qui ont le pouvoir)</v>
      </c>
      <c r="E259" s="128" t="str">
        <f t="shared" si="152"/>
        <v>RW/u</v>
      </c>
      <c r="F259" s="29" t="str">
        <f t="shared" si="153"/>
        <v>prémunir la société de toute menace</v>
      </c>
      <c r="G259" s="122" t="str">
        <f t="shared" si="154"/>
        <v>RW.b</v>
      </c>
      <c r="H259" s="123" t="str">
        <f t="shared" si="155"/>
        <v>aider la société -même à son insu-</v>
      </c>
      <c r="I259" s="120" t="str">
        <f t="shared" si="156"/>
        <v>W.br</v>
      </c>
      <c r="J259" s="4" t="str">
        <f t="shared" si="157"/>
        <v>défendre la paix quel qu'en soit le prix</v>
      </c>
      <c r="K259" s="90" t="str">
        <f t="shared" si="169"/>
        <v>U,G</v>
      </c>
      <c r="L259" s="92" t="str">
        <f t="shared" si="170"/>
        <v>U,G,B</v>
      </c>
      <c r="M259" s="6" t="s">
        <v>0</v>
      </c>
      <c r="N259" s="8" t="s">
        <v>4</v>
      </c>
      <c r="O259" s="8" t="s">
        <v>2</v>
      </c>
      <c r="P259" s="8" t="s">
        <v>5</v>
      </c>
      <c r="Q259" s="8" t="s">
        <v>3</v>
      </c>
      <c r="R259" s="8">
        <v>2</v>
      </c>
      <c r="S259" s="8">
        <v>1</v>
      </c>
      <c r="T259" s="8">
        <v>2</v>
      </c>
      <c r="U259" s="130">
        <v>42984</v>
      </c>
      <c r="V259" s="250">
        <f t="shared" ca="1" si="158"/>
        <v>763</v>
      </c>
      <c r="W259" s="274" t="str">
        <f t="shared" si="171"/>
        <v>WR B GU</v>
      </c>
      <c r="X259" s="274" t="str">
        <f t="shared" si="172"/>
        <v>RW.b</v>
      </c>
      <c r="Y259" s="274" t="str">
        <f t="shared" si="173"/>
        <v>WB/u</v>
      </c>
      <c r="Z259" s="11">
        <f>INDEX('poids profils xyz'!$L$15:$L$19,SEARCH(Z$1,$M259&amp;$N259&amp;$O259&amp;$P259&amp;$Q259))</f>
        <v>81</v>
      </c>
      <c r="AA259" s="11">
        <f>INDEX('poids profils xyz'!$L$15:$L$19,SEARCH(AA$1,$M259&amp;$N259&amp;$O259&amp;$P259&amp;$Q259))</f>
        <v>20</v>
      </c>
      <c r="AB259" s="11">
        <f>INDEX('poids profils xyz'!$L$15:$L$19,SEARCH(AB$1,$M259&amp;$N259&amp;$O259&amp;$P259&amp;$Q259))</f>
        <v>50</v>
      </c>
      <c r="AC259" s="11">
        <f>INDEX('poids profils xyz'!$L$15:$L$19,SEARCH(AC$1,$M259&amp;$N259&amp;$O259&amp;$P259&amp;$Q259))</f>
        <v>70</v>
      </c>
      <c r="AD259" s="252">
        <f>INDEX('poids profils xyz'!$L$15:$L$19,SEARCH(AD$1,$M259&amp;$N259&amp;$O259&amp;$P259&amp;$Q259))</f>
        <v>30</v>
      </c>
      <c r="AE259" s="26">
        <f t="shared" si="159"/>
        <v>50.5</v>
      </c>
      <c r="AF259" s="26">
        <f t="shared" si="160"/>
        <v>35</v>
      </c>
      <c r="AG259" s="26">
        <f t="shared" si="161"/>
        <v>60</v>
      </c>
      <c r="AH259" s="26">
        <f t="shared" si="162"/>
        <v>50</v>
      </c>
      <c r="AI259" s="26">
        <f t="shared" si="163"/>
        <v>40.25</v>
      </c>
      <c r="AJ259" s="26">
        <f t="shared" si="164"/>
        <v>42.75</v>
      </c>
      <c r="AK259" s="26">
        <f t="shared" si="165"/>
        <v>47.5</v>
      </c>
      <c r="AL259" s="26">
        <f t="shared" si="166"/>
        <v>55</v>
      </c>
      <c r="AM259" s="26">
        <f t="shared" si="167"/>
        <v>45.125</v>
      </c>
      <c r="AN259" s="26">
        <f t="shared" si="168"/>
        <v>41.5</v>
      </c>
    </row>
    <row r="260" spans="1:40" x14ac:dyDescent="0.2">
      <c r="A260" s="1010" t="str">
        <f t="shared" si="174"/>
        <v>WR G UB</v>
      </c>
      <c r="B260" s="4" t="str">
        <f t="shared" si="149"/>
        <v>blanc-rouge, vert, bleu-noir</v>
      </c>
      <c r="C260" s="89" t="str">
        <f t="shared" si="150"/>
        <v>aider le monde -RW- (et vivre en harmonie -GW-)</v>
      </c>
      <c r="D260" s="16" t="str">
        <f t="shared" si="151"/>
        <v>agir pour le bien du monde (et vivre dans la coopération et le partage)</v>
      </c>
      <c r="E260" s="128" t="str">
        <f t="shared" si="152"/>
        <v>RW/b</v>
      </c>
      <c r="F260" s="29" t="str">
        <f t="shared" si="153"/>
        <v>servir la société sans enjeu de pouvoir</v>
      </c>
      <c r="G260" s="122" t="str">
        <f t="shared" si="154"/>
        <v>RW.g</v>
      </c>
      <c r="H260" s="123" t="str">
        <f t="shared" si="155"/>
        <v>agir pour le bien du monde</v>
      </c>
      <c r="I260" s="120" t="str">
        <f t="shared" si="156"/>
        <v>W.rg</v>
      </c>
      <c r="J260" s="4" t="str">
        <f t="shared" si="157"/>
        <v>faire perdurer le système en place</v>
      </c>
      <c r="K260" s="90" t="str">
        <f t="shared" si="169"/>
        <v>B,U</v>
      </c>
      <c r="L260" s="92" t="str">
        <f t="shared" si="170"/>
        <v>B,U,G</v>
      </c>
      <c r="M260" s="6" t="s">
        <v>0</v>
      </c>
      <c r="N260" s="8" t="s">
        <v>4</v>
      </c>
      <c r="O260" s="8" t="s">
        <v>5</v>
      </c>
      <c r="P260" s="8" t="s">
        <v>3</v>
      </c>
      <c r="Q260" s="8" t="s">
        <v>2</v>
      </c>
      <c r="R260" s="8">
        <v>2</v>
      </c>
      <c r="S260" s="8">
        <v>1</v>
      </c>
      <c r="T260" s="8">
        <v>2</v>
      </c>
      <c r="U260" s="130">
        <v>42984</v>
      </c>
      <c r="V260" s="250">
        <f t="shared" ca="1" si="158"/>
        <v>763</v>
      </c>
      <c r="W260" s="274" t="str">
        <f t="shared" si="171"/>
        <v>WR G UB</v>
      </c>
      <c r="X260" s="274" t="str">
        <f t="shared" si="172"/>
        <v>RW.g</v>
      </c>
      <c r="Y260" s="274" t="str">
        <f t="shared" si="173"/>
        <v>GW/b</v>
      </c>
      <c r="Z260" s="11">
        <f>INDEX('poids profils xyz'!$L$15:$L$19,SEARCH(Z$1,$M260&amp;$N260&amp;$O260&amp;$P260&amp;$Q260))</f>
        <v>81</v>
      </c>
      <c r="AA260" s="11">
        <f>INDEX('poids profils xyz'!$L$15:$L$19,SEARCH(AA$1,$M260&amp;$N260&amp;$O260&amp;$P260&amp;$Q260))</f>
        <v>30</v>
      </c>
      <c r="AB260" s="11">
        <f>INDEX('poids profils xyz'!$L$15:$L$19,SEARCH(AB$1,$M260&amp;$N260&amp;$O260&amp;$P260&amp;$Q260))</f>
        <v>20</v>
      </c>
      <c r="AC260" s="11">
        <f>INDEX('poids profils xyz'!$L$15:$L$19,SEARCH(AC$1,$M260&amp;$N260&amp;$O260&amp;$P260&amp;$Q260))</f>
        <v>70</v>
      </c>
      <c r="AD260" s="252">
        <f>INDEX('poids profils xyz'!$L$15:$L$19,SEARCH(AD$1,$M260&amp;$N260&amp;$O260&amp;$P260&amp;$Q260))</f>
        <v>50</v>
      </c>
      <c r="AE260" s="26">
        <f t="shared" si="159"/>
        <v>55.5</v>
      </c>
      <c r="AF260" s="26">
        <f t="shared" si="160"/>
        <v>25</v>
      </c>
      <c r="AG260" s="26">
        <f t="shared" si="161"/>
        <v>45</v>
      </c>
      <c r="AH260" s="26">
        <f t="shared" si="162"/>
        <v>60</v>
      </c>
      <c r="AI260" s="26">
        <f t="shared" si="163"/>
        <v>52.75</v>
      </c>
      <c r="AJ260" s="26">
        <f t="shared" si="164"/>
        <v>40.25</v>
      </c>
      <c r="AK260" s="26">
        <f t="shared" si="165"/>
        <v>35</v>
      </c>
      <c r="AL260" s="26">
        <f t="shared" si="166"/>
        <v>52.5</v>
      </c>
      <c r="AM260" s="26">
        <f t="shared" si="167"/>
        <v>56.375</v>
      </c>
      <c r="AN260" s="26">
        <f t="shared" si="168"/>
        <v>46.5</v>
      </c>
    </row>
    <row r="261" spans="1:40" s="145" customFormat="1" x14ac:dyDescent="0.2">
      <c r="A261" s="1073" t="str">
        <f t="shared" si="174"/>
        <v>WR G BU</v>
      </c>
      <c r="B261" s="12" t="str">
        <f t="shared" si="149"/>
        <v>blanc-rouge, vert, noir-bleu</v>
      </c>
      <c r="C261" s="80" t="str">
        <f t="shared" si="150"/>
        <v>aider le monde -RW- (et se fondre dans sa tribu)</v>
      </c>
      <c r="D261" s="22" t="str">
        <f t="shared" si="151"/>
        <v>agir pour le bien du monde (et s'identifier à son groupe)</v>
      </c>
      <c r="E261" s="129" t="str">
        <f t="shared" si="152"/>
        <v>RW/u</v>
      </c>
      <c r="F261" s="30" t="str">
        <f t="shared" si="153"/>
        <v>prémunir la société de toute menace</v>
      </c>
      <c r="G261" s="124" t="str">
        <f t="shared" si="154"/>
        <v>RW.g</v>
      </c>
      <c r="H261" s="125" t="str">
        <f t="shared" si="155"/>
        <v>agir pour le bien du monde</v>
      </c>
      <c r="I261" s="121" t="str">
        <f t="shared" si="156"/>
        <v>W.rg</v>
      </c>
      <c r="J261" s="12" t="str">
        <f t="shared" si="157"/>
        <v>faire perdurer le système en place</v>
      </c>
      <c r="K261" s="91" t="str">
        <f t="shared" si="169"/>
        <v>U,B</v>
      </c>
      <c r="L261" s="93" t="str">
        <f t="shared" si="170"/>
        <v>U,B,G</v>
      </c>
      <c r="M261" s="21" t="s">
        <v>0</v>
      </c>
      <c r="N261" s="17" t="s">
        <v>4</v>
      </c>
      <c r="O261" s="17" t="s">
        <v>5</v>
      </c>
      <c r="P261" s="17" t="s">
        <v>2</v>
      </c>
      <c r="Q261" s="17" t="s">
        <v>3</v>
      </c>
      <c r="R261" s="17">
        <v>2</v>
      </c>
      <c r="S261" s="17">
        <v>1</v>
      </c>
      <c r="T261" s="17">
        <v>2</v>
      </c>
      <c r="U261" s="131">
        <v>42984</v>
      </c>
      <c r="V261" s="251">
        <f t="shared" ca="1" si="158"/>
        <v>763</v>
      </c>
      <c r="W261" s="275" t="str">
        <f t="shared" si="171"/>
        <v>WR G BU</v>
      </c>
      <c r="X261" s="275" t="str">
        <f t="shared" si="172"/>
        <v>RW.g</v>
      </c>
      <c r="Y261" s="275" t="str">
        <f t="shared" si="173"/>
        <v>GW/u</v>
      </c>
      <c r="Z261" s="253">
        <f>INDEX('poids profils xyz'!$L$15:$L$19,SEARCH(Z$1,$M261&amp;$N261&amp;$O261&amp;$P261&amp;$Q261))</f>
        <v>81</v>
      </c>
      <c r="AA261" s="253">
        <f>INDEX('poids profils xyz'!$L$15:$L$19,SEARCH(AA$1,$M261&amp;$N261&amp;$O261&amp;$P261&amp;$Q261))</f>
        <v>20</v>
      </c>
      <c r="AB261" s="253">
        <f>INDEX('poids profils xyz'!$L$15:$L$19,SEARCH(AB$1,$M261&amp;$N261&amp;$O261&amp;$P261&amp;$Q261))</f>
        <v>30</v>
      </c>
      <c r="AC261" s="253">
        <f>INDEX('poids profils xyz'!$L$15:$L$19,SEARCH(AC$1,$M261&amp;$N261&amp;$O261&amp;$P261&amp;$Q261))</f>
        <v>70</v>
      </c>
      <c r="AD261" s="254">
        <f>INDEX('poids profils xyz'!$L$15:$L$19,SEARCH(AD$1,$M261&amp;$N261&amp;$O261&amp;$P261&amp;$Q261))</f>
        <v>50</v>
      </c>
      <c r="AE261" s="263">
        <f t="shared" si="159"/>
        <v>50.5</v>
      </c>
      <c r="AF261" s="263">
        <f t="shared" si="160"/>
        <v>25</v>
      </c>
      <c r="AG261" s="263">
        <f t="shared" si="161"/>
        <v>50</v>
      </c>
      <c r="AH261" s="263">
        <f t="shared" si="162"/>
        <v>60</v>
      </c>
      <c r="AI261" s="263">
        <f t="shared" si="163"/>
        <v>50.25</v>
      </c>
      <c r="AJ261" s="263">
        <f t="shared" si="164"/>
        <v>37.75</v>
      </c>
      <c r="AK261" s="263">
        <f t="shared" si="165"/>
        <v>37.5</v>
      </c>
      <c r="AL261" s="263">
        <f t="shared" si="166"/>
        <v>55</v>
      </c>
      <c r="AM261" s="263">
        <f t="shared" si="167"/>
        <v>55.125</v>
      </c>
      <c r="AN261" s="263">
        <f t="shared" si="168"/>
        <v>44</v>
      </c>
    </row>
    <row r="262" spans="1:40" x14ac:dyDescent="0.2">
      <c r="A262" s="1006" t="str">
        <f t="shared" si="174"/>
        <v>WG U BR</v>
      </c>
      <c r="B262" s="4" t="str">
        <f t="shared" si="149"/>
        <v>blanc-vert, bleu, noir-rouge</v>
      </c>
      <c r="C262" s="89" t="str">
        <f t="shared" si="150"/>
        <v>vivre dans la douceur (et structurer le monde -WU-)</v>
      </c>
      <c r="D262" s="16" t="str">
        <f t="shared" si="151"/>
        <v>parfaire l'harmonie (et travailler au bon ordre du monde)</v>
      </c>
      <c r="E262" s="128" t="str">
        <f t="shared" si="152"/>
        <v>GW/r</v>
      </c>
      <c r="F262" s="29" t="str">
        <f t="shared" si="153"/>
        <v>être sain et probe</v>
      </c>
      <c r="G262" s="122" t="str">
        <f t="shared" si="154"/>
        <v>GW.u</v>
      </c>
      <c r="H262" s="123" t="str">
        <f t="shared" si="155"/>
        <v>parfaire l'harmonie</v>
      </c>
      <c r="I262" s="120" t="str">
        <f t="shared" si="156"/>
        <v>W.gu</v>
      </c>
      <c r="J262" s="4" t="str">
        <f t="shared" si="157"/>
        <v>vivre dans un monde de tolérance</v>
      </c>
      <c r="K262" s="90" t="str">
        <f t="shared" si="169"/>
        <v>R,B</v>
      </c>
      <c r="L262" s="92" t="str">
        <f t="shared" si="170"/>
        <v>R,B,U</v>
      </c>
      <c r="M262" s="6" t="s">
        <v>0</v>
      </c>
      <c r="N262" s="8" t="s">
        <v>5</v>
      </c>
      <c r="O262" s="8" t="s">
        <v>3</v>
      </c>
      <c r="P262" s="8" t="s">
        <v>2</v>
      </c>
      <c r="Q262" s="8" t="s">
        <v>4</v>
      </c>
      <c r="R262" s="8">
        <v>2</v>
      </c>
      <c r="S262" s="8">
        <v>1</v>
      </c>
      <c r="T262" s="8">
        <v>2</v>
      </c>
      <c r="U262" s="130">
        <v>42984</v>
      </c>
      <c r="V262" s="250">
        <f t="shared" ca="1" si="158"/>
        <v>763</v>
      </c>
      <c r="W262" s="274" t="str">
        <f t="shared" si="171"/>
        <v>WG U BR</v>
      </c>
      <c r="X262" s="274" t="str">
        <f t="shared" si="172"/>
        <v>GW.u</v>
      </c>
      <c r="Y262" s="274" t="str">
        <f t="shared" si="173"/>
        <v>WU/r</v>
      </c>
      <c r="Z262" s="11">
        <f>INDEX('poids profils xyz'!$L$15:$L$19,SEARCH(Z$1,$M262&amp;$N262&amp;$O262&amp;$P262&amp;$Q262))</f>
        <v>81</v>
      </c>
      <c r="AA262" s="11">
        <f>INDEX('poids profils xyz'!$L$15:$L$19,SEARCH(AA$1,$M262&amp;$N262&amp;$O262&amp;$P262&amp;$Q262))</f>
        <v>50</v>
      </c>
      <c r="AB262" s="11">
        <f>INDEX('poids profils xyz'!$L$15:$L$19,SEARCH(AB$1,$M262&amp;$N262&amp;$O262&amp;$P262&amp;$Q262))</f>
        <v>30</v>
      </c>
      <c r="AC262" s="11">
        <f>INDEX('poids profils xyz'!$L$15:$L$19,SEARCH(AC$1,$M262&amp;$N262&amp;$O262&amp;$P262&amp;$Q262))</f>
        <v>20</v>
      </c>
      <c r="AD262" s="252">
        <f>INDEX('poids profils xyz'!$L$15:$L$19,SEARCH(AD$1,$M262&amp;$N262&amp;$O262&amp;$P262&amp;$Q262))</f>
        <v>70</v>
      </c>
      <c r="AE262" s="26">
        <f t="shared" si="159"/>
        <v>65.5</v>
      </c>
      <c r="AF262" s="26">
        <f t="shared" si="160"/>
        <v>40</v>
      </c>
      <c r="AG262" s="26">
        <f t="shared" si="161"/>
        <v>25</v>
      </c>
      <c r="AH262" s="26">
        <f t="shared" si="162"/>
        <v>45</v>
      </c>
      <c r="AI262" s="26">
        <f t="shared" si="163"/>
        <v>67.75</v>
      </c>
      <c r="AJ262" s="26">
        <f t="shared" si="164"/>
        <v>52.75</v>
      </c>
      <c r="AK262" s="26">
        <f t="shared" si="165"/>
        <v>32.5</v>
      </c>
      <c r="AL262" s="26">
        <f t="shared" si="166"/>
        <v>35</v>
      </c>
      <c r="AM262" s="26">
        <f t="shared" si="167"/>
        <v>56.375</v>
      </c>
      <c r="AN262" s="26">
        <f t="shared" si="168"/>
        <v>60.25</v>
      </c>
    </row>
    <row r="263" spans="1:40" x14ac:dyDescent="0.2">
      <c r="A263" s="1006" t="str">
        <f t="shared" si="174"/>
        <v>WG U RB</v>
      </c>
      <c r="B263" s="4" t="str">
        <f t="shared" si="149"/>
        <v>blanc-vert, bleu, rouge-noir</v>
      </c>
      <c r="C263" s="89" t="str">
        <f t="shared" si="150"/>
        <v>vivre dans la douceur (et être utile au monde)</v>
      </c>
      <c r="D263" s="16" t="str">
        <f t="shared" si="151"/>
        <v>parfaire l'harmonie (et être efficace dans le respect du système)</v>
      </c>
      <c r="E263" s="128" t="str">
        <f t="shared" si="152"/>
        <v>GW/b</v>
      </c>
      <c r="F263" s="29" t="str">
        <f t="shared" si="153"/>
        <v>vivre dans la coopération et le partage</v>
      </c>
      <c r="G263" s="122" t="str">
        <f t="shared" si="154"/>
        <v>GW.u</v>
      </c>
      <c r="H263" s="123" t="str">
        <f t="shared" si="155"/>
        <v>parfaire l'harmonie</v>
      </c>
      <c r="I263" s="120" t="str">
        <f t="shared" si="156"/>
        <v>W.gu</v>
      </c>
      <c r="J263" s="4" t="str">
        <f t="shared" si="157"/>
        <v>vivre dans un monde de tolérance</v>
      </c>
      <c r="K263" s="90" t="str">
        <f t="shared" si="169"/>
        <v>B,R</v>
      </c>
      <c r="L263" s="92" t="str">
        <f t="shared" si="170"/>
        <v>B,R,U</v>
      </c>
      <c r="M263" s="6" t="s">
        <v>0</v>
      </c>
      <c r="N263" s="8" t="s">
        <v>5</v>
      </c>
      <c r="O263" s="8" t="s">
        <v>3</v>
      </c>
      <c r="P263" s="8" t="s">
        <v>4</v>
      </c>
      <c r="Q263" s="8" t="s">
        <v>2</v>
      </c>
      <c r="R263" s="8">
        <v>2</v>
      </c>
      <c r="S263" s="8">
        <v>1</v>
      </c>
      <c r="T263" s="8">
        <v>2</v>
      </c>
      <c r="U263" s="130">
        <v>42984</v>
      </c>
      <c r="V263" s="250">
        <f t="shared" ca="1" si="158"/>
        <v>763</v>
      </c>
      <c r="W263" s="274" t="str">
        <f t="shared" si="171"/>
        <v>WG U RB</v>
      </c>
      <c r="X263" s="274" t="str">
        <f t="shared" si="172"/>
        <v>GW.u</v>
      </c>
      <c r="Y263" s="274" t="str">
        <f t="shared" si="173"/>
        <v>WU/b</v>
      </c>
      <c r="Z263" s="11">
        <f>INDEX('poids profils xyz'!$L$15:$L$19,SEARCH(Z$1,$M263&amp;$N263&amp;$O263&amp;$P263&amp;$Q263))</f>
        <v>81</v>
      </c>
      <c r="AA263" s="11">
        <f>INDEX('poids profils xyz'!$L$15:$L$19,SEARCH(AA$1,$M263&amp;$N263&amp;$O263&amp;$P263&amp;$Q263))</f>
        <v>50</v>
      </c>
      <c r="AB263" s="11">
        <f>INDEX('poids profils xyz'!$L$15:$L$19,SEARCH(AB$1,$M263&amp;$N263&amp;$O263&amp;$P263&amp;$Q263))</f>
        <v>20</v>
      </c>
      <c r="AC263" s="11">
        <f>INDEX('poids profils xyz'!$L$15:$L$19,SEARCH(AC$1,$M263&amp;$N263&amp;$O263&amp;$P263&amp;$Q263))</f>
        <v>30</v>
      </c>
      <c r="AD263" s="252">
        <f>INDEX('poids profils xyz'!$L$15:$L$19,SEARCH(AD$1,$M263&amp;$N263&amp;$O263&amp;$P263&amp;$Q263))</f>
        <v>70</v>
      </c>
      <c r="AE263" s="26">
        <f t="shared" si="159"/>
        <v>65.5</v>
      </c>
      <c r="AF263" s="26">
        <f t="shared" si="160"/>
        <v>35</v>
      </c>
      <c r="AG263" s="26">
        <f t="shared" si="161"/>
        <v>25</v>
      </c>
      <c r="AH263" s="26">
        <f t="shared" si="162"/>
        <v>50</v>
      </c>
      <c r="AI263" s="26">
        <f t="shared" si="163"/>
        <v>67.75</v>
      </c>
      <c r="AJ263" s="26">
        <f t="shared" si="164"/>
        <v>50.25</v>
      </c>
      <c r="AK263" s="26">
        <f t="shared" si="165"/>
        <v>30</v>
      </c>
      <c r="AL263" s="26">
        <f t="shared" si="166"/>
        <v>37.5</v>
      </c>
      <c r="AM263" s="26">
        <f t="shared" si="167"/>
        <v>58.875</v>
      </c>
      <c r="AN263" s="26">
        <f t="shared" si="168"/>
        <v>59</v>
      </c>
    </row>
    <row r="264" spans="1:40" x14ac:dyDescent="0.2">
      <c r="A264" s="1006" t="str">
        <f t="shared" si="174"/>
        <v>WG B UR</v>
      </c>
      <c r="B264" s="4" t="str">
        <f t="shared" si="149"/>
        <v>blanc-vert, noir, bleu-rouge</v>
      </c>
      <c r="C264" s="89" t="str">
        <f t="shared" si="150"/>
        <v>s'insérer dans la société (et gouverner le monde)</v>
      </c>
      <c r="D264" s="16" t="str">
        <f t="shared" si="151"/>
        <v>être accueilli (et être parmi les rares qui prennent les décisions)</v>
      </c>
      <c r="E264" s="128" t="str">
        <f t="shared" si="152"/>
        <v>GW/r</v>
      </c>
      <c r="F264" s="29" t="str">
        <f t="shared" si="153"/>
        <v>être sain et probe</v>
      </c>
      <c r="G264" s="122" t="str">
        <f t="shared" si="154"/>
        <v>GW.b</v>
      </c>
      <c r="H264" s="123" t="str">
        <f t="shared" si="155"/>
        <v>être accueilli</v>
      </c>
      <c r="I264" s="120" t="str">
        <f t="shared" si="156"/>
        <v>W.bg</v>
      </c>
      <c r="J264" s="4" t="str">
        <f t="shared" si="157"/>
        <v>remplir son rôle dans la complexité du système</v>
      </c>
      <c r="K264" s="90" t="str">
        <f t="shared" si="169"/>
        <v>R,U</v>
      </c>
      <c r="L264" s="92" t="str">
        <f t="shared" si="170"/>
        <v>R,U,B</v>
      </c>
      <c r="M264" s="6" t="s">
        <v>0</v>
      </c>
      <c r="N264" s="8" t="s">
        <v>5</v>
      </c>
      <c r="O264" s="8" t="s">
        <v>2</v>
      </c>
      <c r="P264" s="8" t="s">
        <v>3</v>
      </c>
      <c r="Q264" s="8" t="s">
        <v>4</v>
      </c>
      <c r="R264" s="8">
        <v>2</v>
      </c>
      <c r="S264" s="8">
        <v>1</v>
      </c>
      <c r="T264" s="8">
        <v>2</v>
      </c>
      <c r="U264" s="130">
        <v>42984</v>
      </c>
      <c r="V264" s="250">
        <f t="shared" ca="1" si="158"/>
        <v>763</v>
      </c>
      <c r="W264" s="274" t="str">
        <f t="shared" si="171"/>
        <v>WG B UR</v>
      </c>
      <c r="X264" s="274" t="str">
        <f t="shared" si="172"/>
        <v>GW.b</v>
      </c>
      <c r="Y264" s="274" t="str">
        <f t="shared" si="173"/>
        <v>WB/r</v>
      </c>
      <c r="Z264" s="11">
        <f>INDEX('poids profils xyz'!$L$15:$L$19,SEARCH(Z$1,$M264&amp;$N264&amp;$O264&amp;$P264&amp;$Q264))</f>
        <v>81</v>
      </c>
      <c r="AA264" s="11">
        <f>INDEX('poids profils xyz'!$L$15:$L$19,SEARCH(AA$1,$M264&amp;$N264&amp;$O264&amp;$P264&amp;$Q264))</f>
        <v>30</v>
      </c>
      <c r="AB264" s="11">
        <f>INDEX('poids profils xyz'!$L$15:$L$19,SEARCH(AB$1,$M264&amp;$N264&amp;$O264&amp;$P264&amp;$Q264))</f>
        <v>50</v>
      </c>
      <c r="AC264" s="11">
        <f>INDEX('poids profils xyz'!$L$15:$L$19,SEARCH(AC$1,$M264&amp;$N264&amp;$O264&amp;$P264&amp;$Q264))</f>
        <v>20</v>
      </c>
      <c r="AD264" s="252">
        <f>INDEX('poids profils xyz'!$L$15:$L$19,SEARCH(AD$1,$M264&amp;$N264&amp;$O264&amp;$P264&amp;$Q264))</f>
        <v>70</v>
      </c>
      <c r="AE264" s="26">
        <f t="shared" si="159"/>
        <v>55.5</v>
      </c>
      <c r="AF264" s="26">
        <f t="shared" si="160"/>
        <v>40</v>
      </c>
      <c r="AG264" s="26">
        <f t="shared" si="161"/>
        <v>35</v>
      </c>
      <c r="AH264" s="26">
        <f t="shared" si="162"/>
        <v>45</v>
      </c>
      <c r="AI264" s="26">
        <f t="shared" si="163"/>
        <v>62.75</v>
      </c>
      <c r="AJ264" s="26">
        <f t="shared" si="164"/>
        <v>47.75</v>
      </c>
      <c r="AK264" s="26">
        <f t="shared" si="165"/>
        <v>37.5</v>
      </c>
      <c r="AL264" s="26">
        <f t="shared" si="166"/>
        <v>40</v>
      </c>
      <c r="AM264" s="26">
        <f t="shared" si="167"/>
        <v>53.875</v>
      </c>
      <c r="AN264" s="26">
        <f t="shared" si="168"/>
        <v>55.25</v>
      </c>
    </row>
    <row r="265" spans="1:40" x14ac:dyDescent="0.2">
      <c r="A265" s="1006" t="str">
        <f t="shared" si="174"/>
        <v>WG B RU</v>
      </c>
      <c r="B265" s="4" t="str">
        <f t="shared" si="149"/>
        <v>blanc-vert, noir, rouge-bleu</v>
      </c>
      <c r="C265" s="89" t="str">
        <f t="shared" si="150"/>
        <v>s'insérer dans la société (et être parmi les puissants)</v>
      </c>
      <c r="D265" s="16" t="str">
        <f t="shared" si="151"/>
        <v>être accueilli (et être de ceux qui ont le pouvoir)</v>
      </c>
      <c r="E265" s="128" t="str">
        <f t="shared" si="152"/>
        <v>GW/u</v>
      </c>
      <c r="F265" s="29" t="str">
        <f t="shared" si="153"/>
        <v>s'identifier à son groupe</v>
      </c>
      <c r="G265" s="122" t="str">
        <f t="shared" si="154"/>
        <v>GW.b</v>
      </c>
      <c r="H265" s="123" t="str">
        <f t="shared" si="155"/>
        <v>être accueilli</v>
      </c>
      <c r="I265" s="120" t="str">
        <f t="shared" si="156"/>
        <v>W.bg</v>
      </c>
      <c r="J265" s="4" t="str">
        <f t="shared" si="157"/>
        <v>remplir son rôle dans la complexité du système</v>
      </c>
      <c r="K265" s="90" t="str">
        <f t="shared" si="169"/>
        <v>U,R</v>
      </c>
      <c r="L265" s="92" t="str">
        <f t="shared" si="170"/>
        <v>U,R,B</v>
      </c>
      <c r="M265" s="6" t="s">
        <v>0</v>
      </c>
      <c r="N265" s="8" t="s">
        <v>5</v>
      </c>
      <c r="O265" s="8" t="s">
        <v>2</v>
      </c>
      <c r="P265" s="8" t="s">
        <v>4</v>
      </c>
      <c r="Q265" s="8" t="s">
        <v>3</v>
      </c>
      <c r="R265" s="8">
        <v>2</v>
      </c>
      <c r="S265" s="8">
        <v>1</v>
      </c>
      <c r="T265" s="8">
        <v>2</v>
      </c>
      <c r="U265" s="130">
        <v>42984</v>
      </c>
      <c r="V265" s="250">
        <f t="shared" ca="1" si="158"/>
        <v>763</v>
      </c>
      <c r="W265" s="274" t="str">
        <f t="shared" si="171"/>
        <v>WG B RU</v>
      </c>
      <c r="X265" s="274" t="str">
        <f t="shared" si="172"/>
        <v>GW.b</v>
      </c>
      <c r="Y265" s="274" t="str">
        <f t="shared" si="173"/>
        <v>WB/u</v>
      </c>
      <c r="Z265" s="11">
        <f>INDEX('poids profils xyz'!$L$15:$L$19,SEARCH(Z$1,$M265&amp;$N265&amp;$O265&amp;$P265&amp;$Q265))</f>
        <v>81</v>
      </c>
      <c r="AA265" s="11">
        <f>INDEX('poids profils xyz'!$L$15:$L$19,SEARCH(AA$1,$M265&amp;$N265&amp;$O265&amp;$P265&amp;$Q265))</f>
        <v>20</v>
      </c>
      <c r="AB265" s="11">
        <f>INDEX('poids profils xyz'!$L$15:$L$19,SEARCH(AB$1,$M265&amp;$N265&amp;$O265&amp;$P265&amp;$Q265))</f>
        <v>50</v>
      </c>
      <c r="AC265" s="11">
        <f>INDEX('poids profils xyz'!$L$15:$L$19,SEARCH(AC$1,$M265&amp;$N265&amp;$O265&amp;$P265&amp;$Q265))</f>
        <v>30</v>
      </c>
      <c r="AD265" s="252">
        <f>INDEX('poids profils xyz'!$L$15:$L$19,SEARCH(AD$1,$M265&amp;$N265&amp;$O265&amp;$P265&amp;$Q265))</f>
        <v>70</v>
      </c>
      <c r="AE265" s="26">
        <f t="shared" si="159"/>
        <v>50.5</v>
      </c>
      <c r="AF265" s="26">
        <f t="shared" si="160"/>
        <v>35</v>
      </c>
      <c r="AG265" s="26">
        <f t="shared" si="161"/>
        <v>40</v>
      </c>
      <c r="AH265" s="26">
        <f t="shared" si="162"/>
        <v>50</v>
      </c>
      <c r="AI265" s="26">
        <f t="shared" si="163"/>
        <v>60.25</v>
      </c>
      <c r="AJ265" s="26">
        <f t="shared" si="164"/>
        <v>42.75</v>
      </c>
      <c r="AK265" s="26">
        <f t="shared" si="165"/>
        <v>37.5</v>
      </c>
      <c r="AL265" s="26">
        <f t="shared" si="166"/>
        <v>45</v>
      </c>
      <c r="AM265" s="26">
        <f t="shared" si="167"/>
        <v>55.125</v>
      </c>
      <c r="AN265" s="26">
        <f t="shared" si="168"/>
        <v>51.5</v>
      </c>
    </row>
    <row r="266" spans="1:40" x14ac:dyDescent="0.2">
      <c r="A266" s="1006" t="str">
        <f t="shared" si="174"/>
        <v>WG R UB</v>
      </c>
      <c r="B266" s="4" t="str">
        <f t="shared" si="149"/>
        <v>blanc-vert, rouge, bleu-noir</v>
      </c>
      <c r="C266" s="89" t="str">
        <f t="shared" si="150"/>
        <v>coopérer dans l'harmonie (et assister le monde)</v>
      </c>
      <c r="D266" s="16" t="str">
        <f t="shared" si="151"/>
        <v>adopter les comportements prescrits (et servir la société sans enjeu de pouvoir)</v>
      </c>
      <c r="E266" s="128" t="str">
        <f t="shared" si="152"/>
        <v>GW/b</v>
      </c>
      <c r="F266" s="29" t="str">
        <f t="shared" si="153"/>
        <v>vivre dans la coopération et le partage</v>
      </c>
      <c r="G266" s="122" t="str">
        <f t="shared" si="154"/>
        <v>GW.r</v>
      </c>
      <c r="H266" s="123" t="str">
        <f t="shared" si="155"/>
        <v>adopter les comportements prescrits</v>
      </c>
      <c r="I266" s="120" t="str">
        <f t="shared" si="156"/>
        <v>W.rg</v>
      </c>
      <c r="J266" s="4" t="str">
        <f t="shared" si="157"/>
        <v>faire perdurer le système en place</v>
      </c>
      <c r="K266" s="90" t="str">
        <f t="shared" si="169"/>
        <v>B,U</v>
      </c>
      <c r="L266" s="92" t="str">
        <f t="shared" si="170"/>
        <v>B,U,R</v>
      </c>
      <c r="M266" s="6" t="s">
        <v>0</v>
      </c>
      <c r="N266" s="8" t="s">
        <v>5</v>
      </c>
      <c r="O266" s="8" t="s">
        <v>4</v>
      </c>
      <c r="P266" s="8" t="s">
        <v>3</v>
      </c>
      <c r="Q266" s="8" t="s">
        <v>2</v>
      </c>
      <c r="R266" s="8">
        <v>2</v>
      </c>
      <c r="S266" s="8">
        <v>1</v>
      </c>
      <c r="T266" s="8">
        <v>2</v>
      </c>
      <c r="U266" s="130">
        <v>42984</v>
      </c>
      <c r="V266" s="250">
        <f t="shared" ca="1" si="158"/>
        <v>763</v>
      </c>
      <c r="W266" s="274" t="str">
        <f t="shared" si="171"/>
        <v>WG R UB</v>
      </c>
      <c r="X266" s="274" t="str">
        <f t="shared" si="172"/>
        <v>GW.r</v>
      </c>
      <c r="Y266" s="274" t="str">
        <f t="shared" si="173"/>
        <v>RW/b</v>
      </c>
      <c r="Z266" s="11">
        <f>INDEX('poids profils xyz'!$L$15:$L$19,SEARCH(Z$1,$M266&amp;$N266&amp;$O266&amp;$P266&amp;$Q266))</f>
        <v>81</v>
      </c>
      <c r="AA266" s="11">
        <f>INDEX('poids profils xyz'!$L$15:$L$19,SEARCH(AA$1,$M266&amp;$N266&amp;$O266&amp;$P266&amp;$Q266))</f>
        <v>30</v>
      </c>
      <c r="AB266" s="11">
        <f>INDEX('poids profils xyz'!$L$15:$L$19,SEARCH(AB$1,$M266&amp;$N266&amp;$O266&amp;$P266&amp;$Q266))</f>
        <v>20</v>
      </c>
      <c r="AC266" s="11">
        <f>INDEX('poids profils xyz'!$L$15:$L$19,SEARCH(AC$1,$M266&amp;$N266&amp;$O266&amp;$P266&amp;$Q266))</f>
        <v>50</v>
      </c>
      <c r="AD266" s="252">
        <f>INDEX('poids profils xyz'!$L$15:$L$19,SEARCH(AD$1,$M266&amp;$N266&amp;$O266&amp;$P266&amp;$Q266))</f>
        <v>70</v>
      </c>
      <c r="AE266" s="26">
        <f t="shared" si="159"/>
        <v>55.5</v>
      </c>
      <c r="AF266" s="26">
        <f t="shared" si="160"/>
        <v>25</v>
      </c>
      <c r="AG266" s="26">
        <f t="shared" si="161"/>
        <v>35</v>
      </c>
      <c r="AH266" s="26">
        <f t="shared" si="162"/>
        <v>60</v>
      </c>
      <c r="AI266" s="26">
        <f t="shared" si="163"/>
        <v>62.75</v>
      </c>
      <c r="AJ266" s="26">
        <f t="shared" si="164"/>
        <v>40.25</v>
      </c>
      <c r="AK266" s="26">
        <f t="shared" si="165"/>
        <v>30</v>
      </c>
      <c r="AL266" s="26">
        <f t="shared" si="166"/>
        <v>47.5</v>
      </c>
      <c r="AM266" s="26">
        <f t="shared" si="167"/>
        <v>61.375</v>
      </c>
      <c r="AN266" s="26">
        <f t="shared" si="168"/>
        <v>51.5</v>
      </c>
    </row>
    <row r="267" spans="1:40" s="145" customFormat="1" x14ac:dyDescent="0.2">
      <c r="A267" s="1074" t="str">
        <f t="shared" si="174"/>
        <v>WG R BU</v>
      </c>
      <c r="B267" s="12" t="str">
        <f t="shared" si="149"/>
        <v>blanc-vert, rouge, noir-bleu</v>
      </c>
      <c r="C267" s="80" t="str">
        <f t="shared" si="150"/>
        <v>coopérer dans l'harmonie (et protéger le monde)</v>
      </c>
      <c r="D267" s="22" t="str">
        <f t="shared" si="151"/>
        <v>adopter les comportements prescrits (et prémunir la société de toute menace)</v>
      </c>
      <c r="E267" s="129" t="str">
        <f t="shared" si="152"/>
        <v>GW/u</v>
      </c>
      <c r="F267" s="30" t="str">
        <f t="shared" si="153"/>
        <v>s'identifier à son groupe</v>
      </c>
      <c r="G267" s="124" t="str">
        <f t="shared" si="154"/>
        <v>GW.r</v>
      </c>
      <c r="H267" s="125" t="str">
        <f t="shared" si="155"/>
        <v>adopter les comportements prescrits</v>
      </c>
      <c r="I267" s="121" t="str">
        <f t="shared" si="156"/>
        <v>W.rg</v>
      </c>
      <c r="J267" s="12" t="str">
        <f t="shared" si="157"/>
        <v>faire perdurer le système en place</v>
      </c>
      <c r="K267" s="91" t="str">
        <f t="shared" si="169"/>
        <v>U,B</v>
      </c>
      <c r="L267" s="93" t="str">
        <f t="shared" si="170"/>
        <v>U,B,R</v>
      </c>
      <c r="M267" s="21" t="s">
        <v>0</v>
      </c>
      <c r="N267" s="17" t="s">
        <v>5</v>
      </c>
      <c r="O267" s="17" t="s">
        <v>4</v>
      </c>
      <c r="P267" s="17" t="s">
        <v>2</v>
      </c>
      <c r="Q267" s="17" t="s">
        <v>3</v>
      </c>
      <c r="R267" s="17">
        <v>2</v>
      </c>
      <c r="S267" s="17">
        <v>1</v>
      </c>
      <c r="T267" s="17">
        <v>2</v>
      </c>
      <c r="U267" s="131">
        <v>42984</v>
      </c>
      <c r="V267" s="251">
        <f t="shared" ca="1" si="158"/>
        <v>763</v>
      </c>
      <c r="W267" s="275" t="str">
        <f t="shared" si="171"/>
        <v>WG R BU</v>
      </c>
      <c r="X267" s="275" t="str">
        <f t="shared" si="172"/>
        <v>GW.r</v>
      </c>
      <c r="Y267" s="275" t="str">
        <f t="shared" si="173"/>
        <v>RW/u</v>
      </c>
      <c r="Z267" s="253">
        <f>INDEX('poids profils xyz'!$L$15:$L$19,SEARCH(Z$1,$M267&amp;$N267&amp;$O267&amp;$P267&amp;$Q267))</f>
        <v>81</v>
      </c>
      <c r="AA267" s="253">
        <f>INDEX('poids profils xyz'!$L$15:$L$19,SEARCH(AA$1,$M267&amp;$N267&amp;$O267&amp;$P267&amp;$Q267))</f>
        <v>20</v>
      </c>
      <c r="AB267" s="253">
        <f>INDEX('poids profils xyz'!$L$15:$L$19,SEARCH(AB$1,$M267&amp;$N267&amp;$O267&amp;$P267&amp;$Q267))</f>
        <v>30</v>
      </c>
      <c r="AC267" s="253">
        <f>INDEX('poids profils xyz'!$L$15:$L$19,SEARCH(AC$1,$M267&amp;$N267&amp;$O267&amp;$P267&amp;$Q267))</f>
        <v>50</v>
      </c>
      <c r="AD267" s="254">
        <f>INDEX('poids profils xyz'!$L$15:$L$19,SEARCH(AD$1,$M267&amp;$N267&amp;$O267&amp;$P267&amp;$Q267))</f>
        <v>70</v>
      </c>
      <c r="AE267" s="263">
        <f t="shared" si="159"/>
        <v>50.5</v>
      </c>
      <c r="AF267" s="263">
        <f t="shared" si="160"/>
        <v>25</v>
      </c>
      <c r="AG267" s="263">
        <f t="shared" si="161"/>
        <v>40</v>
      </c>
      <c r="AH267" s="263">
        <f t="shared" si="162"/>
        <v>60</v>
      </c>
      <c r="AI267" s="263">
        <f t="shared" si="163"/>
        <v>60.25</v>
      </c>
      <c r="AJ267" s="263">
        <f t="shared" si="164"/>
        <v>37.75</v>
      </c>
      <c r="AK267" s="263">
        <f t="shared" si="165"/>
        <v>32.5</v>
      </c>
      <c r="AL267" s="263">
        <f t="shared" si="166"/>
        <v>50</v>
      </c>
      <c r="AM267" s="263">
        <f t="shared" si="167"/>
        <v>60.125</v>
      </c>
      <c r="AN267" s="263">
        <f t="shared" si="168"/>
        <v>49</v>
      </c>
    </row>
    <row r="268" spans="1:40" x14ac:dyDescent="0.2">
      <c r="A268" s="1007" t="str">
        <f t="shared" si="174"/>
        <v>UW B RG</v>
      </c>
      <c r="B268" s="4" t="str">
        <f t="shared" si="149"/>
        <v>bleu-blanc, noir, rouge-vert</v>
      </c>
      <c r="C268" s="89" t="str">
        <f t="shared" si="150"/>
        <v>administrer le monde (et réussir coûte que coûte -UB-)</v>
      </c>
      <c r="D268" s="16" t="str">
        <f t="shared" si="151"/>
        <v>garantir le bon ordre du monde (et atteindre ses objectifs avec fermeté)</v>
      </c>
      <c r="E268" s="128" t="str">
        <f t="shared" si="152"/>
        <v>WU/g</v>
      </c>
      <c r="F268" s="29" t="str">
        <f t="shared" si="153"/>
        <v>rendre l'organisation efficace</v>
      </c>
      <c r="G268" s="122" t="str">
        <f t="shared" si="154"/>
        <v>WU.b</v>
      </c>
      <c r="H268" s="123" t="str">
        <f t="shared" si="155"/>
        <v>garantir le bon ordre du monde</v>
      </c>
      <c r="I268" s="120" t="str">
        <f t="shared" si="156"/>
        <v>U.wb</v>
      </c>
      <c r="J268" s="4" t="str">
        <f t="shared" si="157"/>
        <v>savoir ce qu'il y a à savoir</v>
      </c>
      <c r="K268" s="90" t="str">
        <f t="shared" si="169"/>
        <v>G,R</v>
      </c>
      <c r="L268" s="92" t="str">
        <f t="shared" si="170"/>
        <v>G,R,B</v>
      </c>
      <c r="M268" s="6" t="s">
        <v>3</v>
      </c>
      <c r="N268" s="8" t="s">
        <v>0</v>
      </c>
      <c r="O268" s="8" t="s">
        <v>2</v>
      </c>
      <c r="P268" s="8" t="s">
        <v>4</v>
      </c>
      <c r="Q268" s="8" t="s">
        <v>5</v>
      </c>
      <c r="R268" s="8">
        <v>2</v>
      </c>
      <c r="S268" s="8">
        <v>1</v>
      </c>
      <c r="T268" s="8">
        <v>2</v>
      </c>
      <c r="U268" s="130">
        <v>42984</v>
      </c>
      <c r="V268" s="250">
        <f t="shared" ca="1" si="158"/>
        <v>763</v>
      </c>
      <c r="W268" s="274" t="str">
        <f t="shared" si="171"/>
        <v>UW B RG</v>
      </c>
      <c r="X268" s="274" t="str">
        <f t="shared" si="172"/>
        <v>WU.b</v>
      </c>
      <c r="Y268" s="274" t="str">
        <f t="shared" si="173"/>
        <v>UB/g</v>
      </c>
      <c r="Z268" s="11">
        <f>INDEX('poids profils xyz'!$L$15:$L$19,SEARCH(Z$1,$M268&amp;$N268&amp;$O268&amp;$P268&amp;$Q268))</f>
        <v>70</v>
      </c>
      <c r="AA268" s="11">
        <f>INDEX('poids profils xyz'!$L$15:$L$19,SEARCH(AA$1,$M268&amp;$N268&amp;$O268&amp;$P268&amp;$Q268))</f>
        <v>81</v>
      </c>
      <c r="AB268" s="11">
        <f>INDEX('poids profils xyz'!$L$15:$L$19,SEARCH(AB$1,$M268&amp;$N268&amp;$O268&amp;$P268&amp;$Q268))</f>
        <v>50</v>
      </c>
      <c r="AC268" s="11">
        <f>INDEX('poids profils xyz'!$L$15:$L$19,SEARCH(AC$1,$M268&amp;$N268&amp;$O268&amp;$P268&amp;$Q268))</f>
        <v>30</v>
      </c>
      <c r="AD268" s="252">
        <f>INDEX('poids profils xyz'!$L$15:$L$19,SEARCH(AD$1,$M268&amp;$N268&amp;$O268&amp;$P268&amp;$Q268))</f>
        <v>20</v>
      </c>
      <c r="AE268" s="26">
        <f t="shared" si="159"/>
        <v>75.5</v>
      </c>
      <c r="AF268" s="26">
        <f t="shared" si="160"/>
        <v>65.5</v>
      </c>
      <c r="AG268" s="26">
        <f t="shared" si="161"/>
        <v>40</v>
      </c>
      <c r="AH268" s="26">
        <f t="shared" si="162"/>
        <v>25</v>
      </c>
      <c r="AI268" s="26">
        <f t="shared" si="163"/>
        <v>47.75</v>
      </c>
      <c r="AJ268" s="26">
        <f t="shared" si="164"/>
        <v>70.5</v>
      </c>
      <c r="AK268" s="26">
        <f t="shared" si="165"/>
        <v>52.75</v>
      </c>
      <c r="AL268" s="26">
        <f t="shared" si="166"/>
        <v>32.5</v>
      </c>
      <c r="AM268" s="26">
        <f t="shared" si="167"/>
        <v>36.375</v>
      </c>
      <c r="AN268" s="26">
        <f t="shared" si="168"/>
        <v>59.125</v>
      </c>
    </row>
    <row r="269" spans="1:40" x14ac:dyDescent="0.2">
      <c r="A269" s="1007" t="str">
        <f t="shared" si="174"/>
        <v>UW B GR</v>
      </c>
      <c r="B269" s="4" t="str">
        <f t="shared" si="149"/>
        <v>bleu-blanc, noir, vert-rouge</v>
      </c>
      <c r="C269" s="89" t="str">
        <f t="shared" si="150"/>
        <v>administrer le monde (et réaliser ses ambitions)</v>
      </c>
      <c r="D269" s="16" t="str">
        <f t="shared" si="151"/>
        <v>garantir le bon ordre du monde (et atteindre ses objectifs avec discipline)</v>
      </c>
      <c r="E269" s="128" t="str">
        <f t="shared" si="152"/>
        <v>WU/r</v>
      </c>
      <c r="F269" s="29" t="str">
        <f t="shared" si="153"/>
        <v>travailler au bon ordre du monde</v>
      </c>
      <c r="G269" s="122" t="str">
        <f t="shared" si="154"/>
        <v>WU.b</v>
      </c>
      <c r="H269" s="123" t="str">
        <f t="shared" si="155"/>
        <v>garantir le bon ordre du monde</v>
      </c>
      <c r="I269" s="120" t="str">
        <f t="shared" si="156"/>
        <v>U.wb</v>
      </c>
      <c r="J269" s="4" t="str">
        <f t="shared" si="157"/>
        <v>savoir ce qu'il y a à savoir</v>
      </c>
      <c r="K269" s="90" t="str">
        <f t="shared" si="169"/>
        <v>R,G</v>
      </c>
      <c r="L269" s="92" t="str">
        <f t="shared" si="170"/>
        <v>R,G,B</v>
      </c>
      <c r="M269" s="6" t="s">
        <v>3</v>
      </c>
      <c r="N269" s="8" t="s">
        <v>0</v>
      </c>
      <c r="O269" s="8" t="s">
        <v>2</v>
      </c>
      <c r="P269" s="8" t="s">
        <v>5</v>
      </c>
      <c r="Q269" s="8" t="s">
        <v>4</v>
      </c>
      <c r="R269" s="8">
        <v>2</v>
      </c>
      <c r="S269" s="8">
        <v>1</v>
      </c>
      <c r="T269" s="8">
        <v>2</v>
      </c>
      <c r="U269" s="130">
        <v>42984</v>
      </c>
      <c r="V269" s="250">
        <f t="shared" ca="1" si="158"/>
        <v>763</v>
      </c>
      <c r="W269" s="274" t="str">
        <f t="shared" si="171"/>
        <v>UW B GR</v>
      </c>
      <c r="X269" s="274" t="str">
        <f t="shared" si="172"/>
        <v>WU.b</v>
      </c>
      <c r="Y269" s="274" t="str">
        <f t="shared" si="173"/>
        <v>UB/r</v>
      </c>
      <c r="Z269" s="11">
        <f>INDEX('poids profils xyz'!$L$15:$L$19,SEARCH(Z$1,$M269&amp;$N269&amp;$O269&amp;$P269&amp;$Q269))</f>
        <v>70</v>
      </c>
      <c r="AA269" s="11">
        <f>INDEX('poids profils xyz'!$L$15:$L$19,SEARCH(AA$1,$M269&amp;$N269&amp;$O269&amp;$P269&amp;$Q269))</f>
        <v>81</v>
      </c>
      <c r="AB269" s="11">
        <f>INDEX('poids profils xyz'!$L$15:$L$19,SEARCH(AB$1,$M269&amp;$N269&amp;$O269&amp;$P269&amp;$Q269))</f>
        <v>50</v>
      </c>
      <c r="AC269" s="11">
        <f>INDEX('poids profils xyz'!$L$15:$L$19,SEARCH(AC$1,$M269&amp;$N269&amp;$O269&amp;$P269&amp;$Q269))</f>
        <v>20</v>
      </c>
      <c r="AD269" s="252">
        <f>INDEX('poids profils xyz'!$L$15:$L$19,SEARCH(AD$1,$M269&amp;$N269&amp;$O269&amp;$P269&amp;$Q269))</f>
        <v>30</v>
      </c>
      <c r="AE269" s="26">
        <f t="shared" si="159"/>
        <v>75.5</v>
      </c>
      <c r="AF269" s="26">
        <f t="shared" si="160"/>
        <v>65.5</v>
      </c>
      <c r="AG269" s="26">
        <f t="shared" si="161"/>
        <v>35</v>
      </c>
      <c r="AH269" s="26">
        <f t="shared" si="162"/>
        <v>25</v>
      </c>
      <c r="AI269" s="26">
        <f t="shared" si="163"/>
        <v>52.75</v>
      </c>
      <c r="AJ269" s="26">
        <f t="shared" si="164"/>
        <v>70.5</v>
      </c>
      <c r="AK269" s="26">
        <f t="shared" si="165"/>
        <v>50.25</v>
      </c>
      <c r="AL269" s="26">
        <f t="shared" si="166"/>
        <v>30</v>
      </c>
      <c r="AM269" s="26">
        <f t="shared" si="167"/>
        <v>38.875</v>
      </c>
      <c r="AN269" s="26">
        <f t="shared" si="168"/>
        <v>61.625</v>
      </c>
    </row>
    <row r="270" spans="1:40" x14ac:dyDescent="0.2">
      <c r="A270" s="1007" t="str">
        <f t="shared" si="174"/>
        <v>UW R BG</v>
      </c>
      <c r="B270" s="4" t="str">
        <f t="shared" si="149"/>
        <v>bleu-blanc, rouge, noir-vert</v>
      </c>
      <c r="C270" s="89" t="str">
        <f t="shared" si="150"/>
        <v>perfectionner le monde (et œuvrer pour le progrès)</v>
      </c>
      <c r="D270" s="16" t="str">
        <f t="shared" si="151"/>
        <v>proposer les bons schémas d'organisation (et innover avec efficacité)</v>
      </c>
      <c r="E270" s="128" t="str">
        <f t="shared" si="152"/>
        <v>WU/g</v>
      </c>
      <c r="F270" s="29" t="str">
        <f t="shared" si="153"/>
        <v>rendre l'organisation efficace</v>
      </c>
      <c r="G270" s="122" t="str">
        <f t="shared" si="154"/>
        <v>WU.r</v>
      </c>
      <c r="H270" s="123" t="str">
        <f t="shared" si="155"/>
        <v>proposer les bons schémas d'organisation</v>
      </c>
      <c r="I270" s="120" t="str">
        <f t="shared" si="156"/>
        <v>U.rw</v>
      </c>
      <c r="J270" s="4" t="str">
        <f t="shared" si="157"/>
        <v>améliorer les processus sans cesse</v>
      </c>
      <c r="K270" s="90" t="str">
        <f t="shared" si="169"/>
        <v>G,B</v>
      </c>
      <c r="L270" s="92" t="str">
        <f t="shared" si="170"/>
        <v>G,B,R</v>
      </c>
      <c r="M270" s="6" t="s">
        <v>3</v>
      </c>
      <c r="N270" s="8" t="s">
        <v>0</v>
      </c>
      <c r="O270" s="8" t="s">
        <v>4</v>
      </c>
      <c r="P270" s="8" t="s">
        <v>2</v>
      </c>
      <c r="Q270" s="8" t="s">
        <v>5</v>
      </c>
      <c r="R270" s="8">
        <v>2</v>
      </c>
      <c r="S270" s="8">
        <v>1</v>
      </c>
      <c r="T270" s="8">
        <v>2</v>
      </c>
      <c r="U270" s="130">
        <v>42984</v>
      </c>
      <c r="V270" s="250">
        <f t="shared" ca="1" si="158"/>
        <v>763</v>
      </c>
      <c r="W270" s="274" t="str">
        <f t="shared" si="171"/>
        <v>UW R BG</v>
      </c>
      <c r="X270" s="274" t="str">
        <f t="shared" si="172"/>
        <v>WU.r</v>
      </c>
      <c r="Y270" s="274" t="str">
        <f t="shared" si="173"/>
        <v>UR/g</v>
      </c>
      <c r="Z270" s="11">
        <f>INDEX('poids profils xyz'!$L$15:$L$19,SEARCH(Z$1,$M270&amp;$N270&amp;$O270&amp;$P270&amp;$Q270))</f>
        <v>70</v>
      </c>
      <c r="AA270" s="11">
        <f>INDEX('poids profils xyz'!$L$15:$L$19,SEARCH(AA$1,$M270&amp;$N270&amp;$O270&amp;$P270&amp;$Q270))</f>
        <v>81</v>
      </c>
      <c r="AB270" s="11">
        <f>INDEX('poids profils xyz'!$L$15:$L$19,SEARCH(AB$1,$M270&amp;$N270&amp;$O270&amp;$P270&amp;$Q270))</f>
        <v>30</v>
      </c>
      <c r="AC270" s="11">
        <f>INDEX('poids profils xyz'!$L$15:$L$19,SEARCH(AC$1,$M270&amp;$N270&amp;$O270&amp;$P270&amp;$Q270))</f>
        <v>50</v>
      </c>
      <c r="AD270" s="252">
        <f>INDEX('poids profils xyz'!$L$15:$L$19,SEARCH(AD$1,$M270&amp;$N270&amp;$O270&amp;$P270&amp;$Q270))</f>
        <v>20</v>
      </c>
      <c r="AE270" s="26">
        <f t="shared" si="159"/>
        <v>75.5</v>
      </c>
      <c r="AF270" s="26">
        <f t="shared" si="160"/>
        <v>55.5</v>
      </c>
      <c r="AG270" s="26">
        <f t="shared" si="161"/>
        <v>40</v>
      </c>
      <c r="AH270" s="26">
        <f t="shared" si="162"/>
        <v>35</v>
      </c>
      <c r="AI270" s="26">
        <f t="shared" si="163"/>
        <v>47.75</v>
      </c>
      <c r="AJ270" s="26">
        <f t="shared" si="164"/>
        <v>65.5</v>
      </c>
      <c r="AK270" s="26">
        <f t="shared" si="165"/>
        <v>47.75</v>
      </c>
      <c r="AL270" s="26">
        <f t="shared" si="166"/>
        <v>37.5</v>
      </c>
      <c r="AM270" s="26">
        <f t="shared" si="167"/>
        <v>41.375</v>
      </c>
      <c r="AN270" s="26">
        <f t="shared" si="168"/>
        <v>56.625</v>
      </c>
    </row>
    <row r="271" spans="1:40" x14ac:dyDescent="0.2">
      <c r="A271" s="1007" t="str">
        <f t="shared" si="174"/>
        <v>UW R GB</v>
      </c>
      <c r="B271" s="4" t="str">
        <f t="shared" si="149"/>
        <v>bleu-blanc, rouge, vert-noir</v>
      </c>
      <c r="C271" s="89" t="str">
        <f t="shared" si="150"/>
        <v>perfectionner le monde (et partager ses idées)</v>
      </c>
      <c r="D271" s="16" t="str">
        <f t="shared" si="151"/>
        <v>proposer les bons schémas d'organisation (et communiquer des idées nouvelles)</v>
      </c>
      <c r="E271" s="128" t="str">
        <f t="shared" si="152"/>
        <v>WU/b</v>
      </c>
      <c r="F271" s="29" t="str">
        <f t="shared" si="153"/>
        <v>être efficace dans le respect du système</v>
      </c>
      <c r="G271" s="122" t="str">
        <f t="shared" si="154"/>
        <v>WU.r</v>
      </c>
      <c r="H271" s="123" t="str">
        <f t="shared" si="155"/>
        <v>proposer les bons schémas d'organisation</v>
      </c>
      <c r="I271" s="120" t="str">
        <f t="shared" si="156"/>
        <v>U.rw</v>
      </c>
      <c r="J271" s="4" t="str">
        <f t="shared" si="157"/>
        <v>améliorer les processus sans cesse</v>
      </c>
      <c r="K271" s="90" t="str">
        <f t="shared" si="169"/>
        <v>B,G</v>
      </c>
      <c r="L271" s="92" t="str">
        <f t="shared" si="170"/>
        <v>B,G,R</v>
      </c>
      <c r="M271" s="8" t="s">
        <v>3</v>
      </c>
      <c r="N271" s="8" t="s">
        <v>0</v>
      </c>
      <c r="O271" s="8" t="s">
        <v>4</v>
      </c>
      <c r="P271" s="8" t="s">
        <v>5</v>
      </c>
      <c r="Q271" s="8" t="s">
        <v>2</v>
      </c>
      <c r="R271" s="8">
        <v>2</v>
      </c>
      <c r="S271" s="8">
        <v>1</v>
      </c>
      <c r="T271" s="8">
        <v>2</v>
      </c>
      <c r="U271" s="130">
        <v>42984</v>
      </c>
      <c r="V271" s="250">
        <f t="shared" ca="1" si="158"/>
        <v>763</v>
      </c>
      <c r="W271" s="274" t="str">
        <f t="shared" si="171"/>
        <v>UW R GB</v>
      </c>
      <c r="X271" s="274" t="str">
        <f t="shared" si="172"/>
        <v>WU.r</v>
      </c>
      <c r="Y271" s="274" t="str">
        <f t="shared" si="173"/>
        <v>UR/b</v>
      </c>
      <c r="Z271" s="11">
        <f>INDEX('poids profils xyz'!$L$15:$L$19,SEARCH(Z$1,$M271&amp;$N271&amp;$O271&amp;$P271&amp;$Q271))</f>
        <v>70</v>
      </c>
      <c r="AA271" s="11">
        <f>INDEX('poids profils xyz'!$L$15:$L$19,SEARCH(AA$1,$M271&amp;$N271&amp;$O271&amp;$P271&amp;$Q271))</f>
        <v>81</v>
      </c>
      <c r="AB271" s="11">
        <f>INDEX('poids profils xyz'!$L$15:$L$19,SEARCH(AB$1,$M271&amp;$N271&amp;$O271&amp;$P271&amp;$Q271))</f>
        <v>20</v>
      </c>
      <c r="AC271" s="11">
        <f>INDEX('poids profils xyz'!$L$15:$L$19,SEARCH(AC$1,$M271&amp;$N271&amp;$O271&amp;$P271&amp;$Q271))</f>
        <v>50</v>
      </c>
      <c r="AD271" s="252">
        <f>INDEX('poids profils xyz'!$L$15:$L$19,SEARCH(AD$1,$M271&amp;$N271&amp;$O271&amp;$P271&amp;$Q271))</f>
        <v>30</v>
      </c>
      <c r="AE271" s="26">
        <f t="shared" si="159"/>
        <v>75.5</v>
      </c>
      <c r="AF271" s="26">
        <f t="shared" si="160"/>
        <v>50.5</v>
      </c>
      <c r="AG271" s="26">
        <f t="shared" si="161"/>
        <v>35</v>
      </c>
      <c r="AH271" s="26">
        <f t="shared" si="162"/>
        <v>40</v>
      </c>
      <c r="AI271" s="26">
        <f t="shared" si="163"/>
        <v>52.75</v>
      </c>
      <c r="AJ271" s="26">
        <f t="shared" si="164"/>
        <v>63</v>
      </c>
      <c r="AK271" s="26">
        <f t="shared" si="165"/>
        <v>42.75</v>
      </c>
      <c r="AL271" s="26">
        <f t="shared" si="166"/>
        <v>37.5</v>
      </c>
      <c r="AM271" s="26">
        <f t="shared" si="167"/>
        <v>46.375</v>
      </c>
      <c r="AN271" s="26">
        <f t="shared" si="168"/>
        <v>57.875</v>
      </c>
    </row>
    <row r="272" spans="1:40" x14ac:dyDescent="0.2">
      <c r="A272" s="1007" t="str">
        <f t="shared" si="174"/>
        <v>UW G BR</v>
      </c>
      <c r="B272" s="4" t="str">
        <f t="shared" si="149"/>
        <v>bleu-blanc, vert, noir-rouge</v>
      </c>
      <c r="C272" s="89" t="str">
        <f t="shared" si="150"/>
        <v>harmoniser le monde (et vivre dans la raison)</v>
      </c>
      <c r="D272" s="16" t="str">
        <f t="shared" si="151"/>
        <v>rendre le monde agréable aux yeux de tous (et suivre une démarche d'adaptation)</v>
      </c>
      <c r="E272" s="128" t="str">
        <f t="shared" si="152"/>
        <v>WU/r</v>
      </c>
      <c r="F272" s="29" t="str">
        <f t="shared" si="153"/>
        <v>travailler au bon ordre du monde</v>
      </c>
      <c r="G272" s="122" t="str">
        <f t="shared" si="154"/>
        <v>WU.g</v>
      </c>
      <c r="H272" s="123" t="str">
        <f t="shared" si="155"/>
        <v>rendre le monde agréable aux yeux de tous</v>
      </c>
      <c r="I272" s="120" t="str">
        <f t="shared" si="156"/>
        <v>U.gw</v>
      </c>
      <c r="J272" s="4" t="str">
        <f t="shared" si="157"/>
        <v>rendre le savoir accessible</v>
      </c>
      <c r="K272" s="90" t="str">
        <f t="shared" si="169"/>
        <v>R,B</v>
      </c>
      <c r="L272" s="92" t="str">
        <f t="shared" si="170"/>
        <v>R,B,G</v>
      </c>
      <c r="M272" s="8" t="s">
        <v>3</v>
      </c>
      <c r="N272" s="8" t="s">
        <v>0</v>
      </c>
      <c r="O272" s="8" t="s">
        <v>5</v>
      </c>
      <c r="P272" s="8" t="s">
        <v>2</v>
      </c>
      <c r="Q272" s="8" t="s">
        <v>4</v>
      </c>
      <c r="R272" s="8">
        <v>2</v>
      </c>
      <c r="S272" s="8">
        <v>1</v>
      </c>
      <c r="T272" s="8">
        <v>2</v>
      </c>
      <c r="U272" s="130">
        <v>42984</v>
      </c>
      <c r="V272" s="250">
        <f t="shared" ca="1" si="158"/>
        <v>763</v>
      </c>
      <c r="W272" s="274" t="str">
        <f t="shared" si="171"/>
        <v>UW G BR</v>
      </c>
      <c r="X272" s="274" t="str">
        <f t="shared" si="172"/>
        <v>WU.g</v>
      </c>
      <c r="Y272" s="274" t="str">
        <f t="shared" si="173"/>
        <v>GU/r</v>
      </c>
      <c r="Z272" s="11">
        <f>INDEX('poids profils xyz'!$L$15:$L$19,SEARCH(Z$1,$M272&amp;$N272&amp;$O272&amp;$P272&amp;$Q272))</f>
        <v>70</v>
      </c>
      <c r="AA272" s="11">
        <f>INDEX('poids profils xyz'!$L$15:$L$19,SEARCH(AA$1,$M272&amp;$N272&amp;$O272&amp;$P272&amp;$Q272))</f>
        <v>81</v>
      </c>
      <c r="AB272" s="11">
        <f>INDEX('poids profils xyz'!$L$15:$L$19,SEARCH(AB$1,$M272&amp;$N272&amp;$O272&amp;$P272&amp;$Q272))</f>
        <v>30</v>
      </c>
      <c r="AC272" s="11">
        <f>INDEX('poids profils xyz'!$L$15:$L$19,SEARCH(AC$1,$M272&amp;$N272&amp;$O272&amp;$P272&amp;$Q272))</f>
        <v>20</v>
      </c>
      <c r="AD272" s="252">
        <f>INDEX('poids profils xyz'!$L$15:$L$19,SEARCH(AD$1,$M272&amp;$N272&amp;$O272&amp;$P272&amp;$Q272))</f>
        <v>50</v>
      </c>
      <c r="AE272" s="26">
        <f t="shared" si="159"/>
        <v>75.5</v>
      </c>
      <c r="AF272" s="26">
        <f t="shared" si="160"/>
        <v>55.5</v>
      </c>
      <c r="AG272" s="26">
        <f t="shared" si="161"/>
        <v>25</v>
      </c>
      <c r="AH272" s="26">
        <f t="shared" si="162"/>
        <v>35</v>
      </c>
      <c r="AI272" s="26">
        <f t="shared" si="163"/>
        <v>62.75</v>
      </c>
      <c r="AJ272" s="26">
        <f t="shared" si="164"/>
        <v>65.5</v>
      </c>
      <c r="AK272" s="26">
        <f t="shared" si="165"/>
        <v>40.25</v>
      </c>
      <c r="AL272" s="26">
        <f t="shared" si="166"/>
        <v>30</v>
      </c>
      <c r="AM272" s="26">
        <f t="shared" si="167"/>
        <v>48.875</v>
      </c>
      <c r="AN272" s="26">
        <f t="shared" si="168"/>
        <v>64.125</v>
      </c>
    </row>
    <row r="273" spans="1:40" s="145" customFormat="1" x14ac:dyDescent="0.2">
      <c r="A273" s="1066" t="str">
        <f t="shared" si="174"/>
        <v>UW G RB</v>
      </c>
      <c r="B273" s="12" t="str">
        <f t="shared" si="149"/>
        <v>bleu-blanc, vert, rouge-noir</v>
      </c>
      <c r="C273" s="80" t="str">
        <f t="shared" si="150"/>
        <v>harmoniser le monde (et vivre en souplesse)</v>
      </c>
      <c r="D273" s="22" t="str">
        <f t="shared" si="151"/>
        <v>rendre le monde agréable aux yeux de tous (et s'adapter spontanément)</v>
      </c>
      <c r="E273" s="129" t="str">
        <f t="shared" si="152"/>
        <v>WU/b</v>
      </c>
      <c r="F273" s="30" t="str">
        <f t="shared" si="153"/>
        <v>être efficace dans le respect du système</v>
      </c>
      <c r="G273" s="124" t="str">
        <f t="shared" si="154"/>
        <v>WU.g</v>
      </c>
      <c r="H273" s="125" t="str">
        <f t="shared" si="155"/>
        <v>rendre le monde agréable aux yeux de tous</v>
      </c>
      <c r="I273" s="121" t="str">
        <f t="shared" si="156"/>
        <v>U.gw</v>
      </c>
      <c r="J273" s="12" t="str">
        <f t="shared" si="157"/>
        <v>rendre le savoir accessible</v>
      </c>
      <c r="K273" s="91" t="str">
        <f t="shared" si="169"/>
        <v>B,R</v>
      </c>
      <c r="L273" s="93" t="str">
        <f t="shared" si="170"/>
        <v>B,R,G</v>
      </c>
      <c r="M273" s="17" t="s">
        <v>3</v>
      </c>
      <c r="N273" s="17" t="s">
        <v>0</v>
      </c>
      <c r="O273" s="17" t="s">
        <v>5</v>
      </c>
      <c r="P273" s="17" t="s">
        <v>4</v>
      </c>
      <c r="Q273" s="17" t="s">
        <v>2</v>
      </c>
      <c r="R273" s="17">
        <v>2</v>
      </c>
      <c r="S273" s="17">
        <v>1</v>
      </c>
      <c r="T273" s="17">
        <v>2</v>
      </c>
      <c r="U273" s="131">
        <v>42984</v>
      </c>
      <c r="V273" s="251">
        <f t="shared" ca="1" si="158"/>
        <v>763</v>
      </c>
      <c r="W273" s="275" t="str">
        <f t="shared" si="171"/>
        <v>UW G RB</v>
      </c>
      <c r="X273" s="275" t="str">
        <f t="shared" si="172"/>
        <v>WU.g</v>
      </c>
      <c r="Y273" s="275" t="str">
        <f t="shared" si="173"/>
        <v>GU/b</v>
      </c>
      <c r="Z273" s="253">
        <f>INDEX('poids profils xyz'!$L$15:$L$19,SEARCH(Z$1,$M273&amp;$N273&amp;$O273&amp;$P273&amp;$Q273))</f>
        <v>70</v>
      </c>
      <c r="AA273" s="253">
        <f>INDEX('poids profils xyz'!$L$15:$L$19,SEARCH(AA$1,$M273&amp;$N273&amp;$O273&amp;$P273&amp;$Q273))</f>
        <v>81</v>
      </c>
      <c r="AB273" s="253">
        <f>INDEX('poids profils xyz'!$L$15:$L$19,SEARCH(AB$1,$M273&amp;$N273&amp;$O273&amp;$P273&amp;$Q273))</f>
        <v>20</v>
      </c>
      <c r="AC273" s="253">
        <f>INDEX('poids profils xyz'!$L$15:$L$19,SEARCH(AC$1,$M273&amp;$N273&amp;$O273&amp;$P273&amp;$Q273))</f>
        <v>30</v>
      </c>
      <c r="AD273" s="254">
        <f>INDEX('poids profils xyz'!$L$15:$L$19,SEARCH(AD$1,$M273&amp;$N273&amp;$O273&amp;$P273&amp;$Q273))</f>
        <v>50</v>
      </c>
      <c r="AE273" s="263">
        <f t="shared" si="159"/>
        <v>75.5</v>
      </c>
      <c r="AF273" s="263">
        <f t="shared" si="160"/>
        <v>50.5</v>
      </c>
      <c r="AG273" s="263">
        <f t="shared" si="161"/>
        <v>25</v>
      </c>
      <c r="AH273" s="263">
        <f t="shared" si="162"/>
        <v>40</v>
      </c>
      <c r="AI273" s="263">
        <f t="shared" si="163"/>
        <v>62.75</v>
      </c>
      <c r="AJ273" s="263">
        <f t="shared" si="164"/>
        <v>63</v>
      </c>
      <c r="AK273" s="263">
        <f t="shared" si="165"/>
        <v>37.75</v>
      </c>
      <c r="AL273" s="263">
        <f t="shared" si="166"/>
        <v>32.5</v>
      </c>
      <c r="AM273" s="263">
        <f t="shared" si="167"/>
        <v>51.375</v>
      </c>
      <c r="AN273" s="263">
        <f t="shared" si="168"/>
        <v>62.875</v>
      </c>
    </row>
    <row r="274" spans="1:40" x14ac:dyDescent="0.2">
      <c r="A274" s="1008" t="str">
        <f t="shared" si="174"/>
        <v>UB W RG</v>
      </c>
      <c r="B274" s="4" t="str">
        <f t="shared" si="149"/>
        <v>bleu-noir, blanc, rouge-vert</v>
      </c>
      <c r="C274" s="89" t="str">
        <f t="shared" si="150"/>
        <v>parfaire l'agencement du monde (et apporter de l'ordre au monde)</v>
      </c>
      <c r="D274" s="16" t="str">
        <f t="shared" si="151"/>
        <v>dompter les difficultés (et rendre l'organisation efficace)</v>
      </c>
      <c r="E274" s="128" t="str">
        <f t="shared" si="152"/>
        <v>UB/g</v>
      </c>
      <c r="F274" s="29" t="str">
        <f t="shared" si="153"/>
        <v>atteindre ses objectifs avec fermeté</v>
      </c>
      <c r="G274" s="122" t="str">
        <f t="shared" si="154"/>
        <v>UB.w</v>
      </c>
      <c r="H274" s="123" t="str">
        <f t="shared" si="155"/>
        <v>dompter les difficultés</v>
      </c>
      <c r="I274" s="120" t="str">
        <f t="shared" si="156"/>
        <v>U.wb</v>
      </c>
      <c r="J274" s="4" t="str">
        <f t="shared" si="157"/>
        <v>savoir ce qu'il y a à savoir</v>
      </c>
      <c r="K274" s="90" t="str">
        <f t="shared" si="169"/>
        <v>G,R</v>
      </c>
      <c r="L274" s="92" t="str">
        <f t="shared" si="170"/>
        <v>G,R,W</v>
      </c>
      <c r="M274" s="8" t="s">
        <v>3</v>
      </c>
      <c r="N274" s="6" t="s">
        <v>2</v>
      </c>
      <c r="O274" s="6" t="s">
        <v>0</v>
      </c>
      <c r="P274" s="6" t="s">
        <v>4</v>
      </c>
      <c r="Q274" s="6" t="s">
        <v>5</v>
      </c>
      <c r="R274" s="6">
        <v>2</v>
      </c>
      <c r="S274" s="6">
        <v>1</v>
      </c>
      <c r="T274" s="6">
        <v>2</v>
      </c>
      <c r="U274" s="130">
        <v>42984</v>
      </c>
      <c r="V274" s="250">
        <f t="shared" ca="1" si="158"/>
        <v>763</v>
      </c>
      <c r="W274" s="274" t="str">
        <f t="shared" si="171"/>
        <v>UB W RG</v>
      </c>
      <c r="X274" s="274" t="str">
        <f t="shared" si="172"/>
        <v>UB.w</v>
      </c>
      <c r="Y274" s="274" t="str">
        <f t="shared" si="173"/>
        <v>WU/g</v>
      </c>
      <c r="Z274" s="11">
        <f>INDEX('poids profils xyz'!$L$15:$L$19,SEARCH(Z$1,$M274&amp;$N274&amp;$O274&amp;$P274&amp;$Q274))</f>
        <v>50</v>
      </c>
      <c r="AA274" s="11">
        <f>INDEX('poids profils xyz'!$L$15:$L$19,SEARCH(AA$1,$M274&amp;$N274&amp;$O274&amp;$P274&amp;$Q274))</f>
        <v>81</v>
      </c>
      <c r="AB274" s="11">
        <f>INDEX('poids profils xyz'!$L$15:$L$19,SEARCH(AB$1,$M274&amp;$N274&amp;$O274&amp;$P274&amp;$Q274))</f>
        <v>70</v>
      </c>
      <c r="AC274" s="11">
        <f>INDEX('poids profils xyz'!$L$15:$L$19,SEARCH(AC$1,$M274&amp;$N274&amp;$O274&amp;$P274&amp;$Q274))</f>
        <v>30</v>
      </c>
      <c r="AD274" s="252">
        <f>INDEX('poids profils xyz'!$L$15:$L$19,SEARCH(AD$1,$M274&amp;$N274&amp;$O274&amp;$P274&amp;$Q274))</f>
        <v>20</v>
      </c>
      <c r="AE274" s="26">
        <f t="shared" si="159"/>
        <v>65.5</v>
      </c>
      <c r="AF274" s="26">
        <f t="shared" si="160"/>
        <v>75.5</v>
      </c>
      <c r="AG274" s="26">
        <f t="shared" si="161"/>
        <v>50</v>
      </c>
      <c r="AH274" s="26">
        <f t="shared" si="162"/>
        <v>25</v>
      </c>
      <c r="AI274" s="26">
        <f t="shared" si="163"/>
        <v>42.75</v>
      </c>
      <c r="AJ274" s="26">
        <f t="shared" si="164"/>
        <v>70.5</v>
      </c>
      <c r="AK274" s="26">
        <f t="shared" si="165"/>
        <v>62.75</v>
      </c>
      <c r="AL274" s="26">
        <f t="shared" si="166"/>
        <v>37.5</v>
      </c>
      <c r="AM274" s="26">
        <f t="shared" si="167"/>
        <v>33.875</v>
      </c>
      <c r="AN274" s="26">
        <f t="shared" si="168"/>
        <v>56.625</v>
      </c>
    </row>
    <row r="275" spans="1:40" x14ac:dyDescent="0.2">
      <c r="A275" s="1008" t="str">
        <f t="shared" si="174"/>
        <v>UB W GR</v>
      </c>
      <c r="B275" s="4" t="str">
        <f t="shared" si="149"/>
        <v>bleu-noir, blanc, vert-rouge</v>
      </c>
      <c r="C275" s="89" t="str">
        <f t="shared" si="150"/>
        <v>parfaire l'agencement du monde (et structurer le monde -WU-)</v>
      </c>
      <c r="D275" s="16" t="str">
        <f t="shared" si="151"/>
        <v>dompter les difficultés (et travailler au bon ordre du monde)</v>
      </c>
      <c r="E275" s="128" t="str">
        <f t="shared" si="152"/>
        <v>UB/r</v>
      </c>
      <c r="F275" s="29" t="str">
        <f t="shared" si="153"/>
        <v>atteindre ses objectifs avec discipline</v>
      </c>
      <c r="G275" s="122" t="str">
        <f t="shared" si="154"/>
        <v>UB.w</v>
      </c>
      <c r="H275" s="123" t="str">
        <f t="shared" si="155"/>
        <v>dompter les difficultés</v>
      </c>
      <c r="I275" s="120" t="str">
        <f t="shared" si="156"/>
        <v>U.wb</v>
      </c>
      <c r="J275" s="4" t="str">
        <f t="shared" si="157"/>
        <v>savoir ce qu'il y a à savoir</v>
      </c>
      <c r="K275" s="90" t="str">
        <f t="shared" si="169"/>
        <v>R,G</v>
      </c>
      <c r="L275" s="92" t="str">
        <f t="shared" si="170"/>
        <v>R,G,W</v>
      </c>
      <c r="M275" s="8" t="s">
        <v>3</v>
      </c>
      <c r="N275" s="6" t="s">
        <v>2</v>
      </c>
      <c r="O275" s="6" t="s">
        <v>0</v>
      </c>
      <c r="P275" s="6" t="s">
        <v>5</v>
      </c>
      <c r="Q275" s="6" t="s">
        <v>4</v>
      </c>
      <c r="R275" s="6">
        <v>2</v>
      </c>
      <c r="S275" s="6">
        <v>1</v>
      </c>
      <c r="T275" s="6">
        <v>2</v>
      </c>
      <c r="U275" s="130">
        <v>42984</v>
      </c>
      <c r="V275" s="250">
        <f t="shared" ca="1" si="158"/>
        <v>763</v>
      </c>
      <c r="W275" s="274" t="str">
        <f t="shared" si="171"/>
        <v>UB W GR</v>
      </c>
      <c r="X275" s="274" t="str">
        <f t="shared" si="172"/>
        <v>UB.w</v>
      </c>
      <c r="Y275" s="274" t="str">
        <f t="shared" si="173"/>
        <v>WU/r</v>
      </c>
      <c r="Z275" s="11">
        <f>INDEX('poids profils xyz'!$L$15:$L$19,SEARCH(Z$1,$M275&amp;$N275&amp;$O275&amp;$P275&amp;$Q275))</f>
        <v>50</v>
      </c>
      <c r="AA275" s="11">
        <f>INDEX('poids profils xyz'!$L$15:$L$19,SEARCH(AA$1,$M275&amp;$N275&amp;$O275&amp;$P275&amp;$Q275))</f>
        <v>81</v>
      </c>
      <c r="AB275" s="11">
        <f>INDEX('poids profils xyz'!$L$15:$L$19,SEARCH(AB$1,$M275&amp;$N275&amp;$O275&amp;$P275&amp;$Q275))</f>
        <v>70</v>
      </c>
      <c r="AC275" s="11">
        <f>INDEX('poids profils xyz'!$L$15:$L$19,SEARCH(AC$1,$M275&amp;$N275&amp;$O275&amp;$P275&amp;$Q275))</f>
        <v>20</v>
      </c>
      <c r="AD275" s="252">
        <f>INDEX('poids profils xyz'!$L$15:$L$19,SEARCH(AD$1,$M275&amp;$N275&amp;$O275&amp;$P275&amp;$Q275))</f>
        <v>30</v>
      </c>
      <c r="AE275" s="26">
        <f t="shared" si="159"/>
        <v>65.5</v>
      </c>
      <c r="AF275" s="26">
        <f t="shared" si="160"/>
        <v>75.5</v>
      </c>
      <c r="AG275" s="26">
        <f t="shared" si="161"/>
        <v>45</v>
      </c>
      <c r="AH275" s="26">
        <f t="shared" si="162"/>
        <v>25</v>
      </c>
      <c r="AI275" s="26">
        <f t="shared" si="163"/>
        <v>47.75</v>
      </c>
      <c r="AJ275" s="26">
        <f t="shared" si="164"/>
        <v>70.5</v>
      </c>
      <c r="AK275" s="26">
        <f t="shared" si="165"/>
        <v>60.25</v>
      </c>
      <c r="AL275" s="26">
        <f t="shared" si="166"/>
        <v>35</v>
      </c>
      <c r="AM275" s="26">
        <f t="shared" si="167"/>
        <v>36.375</v>
      </c>
      <c r="AN275" s="26">
        <f t="shared" si="168"/>
        <v>59.125</v>
      </c>
    </row>
    <row r="276" spans="1:40" x14ac:dyDescent="0.2">
      <c r="A276" s="1008" t="str">
        <f t="shared" si="174"/>
        <v>UB R WG</v>
      </c>
      <c r="B276" s="4" t="str">
        <f t="shared" ref="B276:B307" si="175">VLOOKUP(M276,_Lib1,2,FALSE) &amp; "-" &amp;VLOOKUP(N276,_Lib1,2,FALSE) &amp; ", " &amp; VLOOKUP(O276,_Lib1,2,FALSE)&amp; ", " &amp; VLOOKUP(P276,_Lib1,2,FALSE) &amp; "-" &amp; VLOOKUP(Q276,_Lib1,2,FALSE)</f>
        <v>bleu-noir, rouge, blanc-vert</v>
      </c>
      <c r="C276" s="89" t="str">
        <f t="shared" ref="C276:C307" si="176">VLOOKUP(X276,LibProfils,4,FALSE)&amp;" (et "&amp;VLOOKUP(Y276,LibProfils,4,FALSE)&amp;")"</f>
        <v>atteindre ses buts (et œuvrer pour le progrès)</v>
      </c>
      <c r="D276" s="16" t="str">
        <f t="shared" ref="D276:D307" si="177">VLOOKUP(X276,LibProfils,5,FALSE)&amp;" (et "&amp;VLOOKUP(Y276,LibProfils,5,FALSE)&amp;")"</f>
        <v>mener à bien ses plans (et innover avec efficacité)</v>
      </c>
      <c r="E276" s="128" t="str">
        <f t="shared" ref="E276:E307" si="178">usrCode(M276&amp;N276&amp;"/"&amp;Q276)</f>
        <v>UB/g</v>
      </c>
      <c r="F276" s="29" t="str">
        <f t="shared" ref="F276:F307" si="179">VLOOKUP(E276,LibProfils,5,FALSE)</f>
        <v>atteindre ses objectifs avec fermeté</v>
      </c>
      <c r="G276" s="122" t="str">
        <f t="shared" ref="G276:G307" si="180">usrCode(M276&amp;N276)&amp;"."&amp;LOWER(O276)</f>
        <v>UB.r</v>
      </c>
      <c r="H276" s="123" t="str">
        <f t="shared" ref="H276:H307" si="181">VLOOKUP(G276,LibProfils,5,FALSE)</f>
        <v>mener à bien ses plans</v>
      </c>
      <c r="I276" s="120" t="str">
        <f t="shared" ref="I276:I307" si="182">M276&amp;"."&amp;LOWER(usrCode(N276&amp;O276))</f>
        <v>U.br</v>
      </c>
      <c r="J276" s="4" t="str">
        <f t="shared" si="157"/>
        <v>savoir mener ses projets en toute circonstance</v>
      </c>
      <c r="K276" s="90" t="str">
        <f t="shared" si="169"/>
        <v>G,W</v>
      </c>
      <c r="L276" s="92" t="str">
        <f t="shared" si="170"/>
        <v>G,W,R</v>
      </c>
      <c r="M276" s="8" t="s">
        <v>3</v>
      </c>
      <c r="N276" s="6" t="s">
        <v>2</v>
      </c>
      <c r="O276" s="6" t="s">
        <v>4</v>
      </c>
      <c r="P276" s="6" t="s">
        <v>0</v>
      </c>
      <c r="Q276" s="6" t="s">
        <v>5</v>
      </c>
      <c r="R276" s="6">
        <v>2</v>
      </c>
      <c r="S276" s="6">
        <v>1</v>
      </c>
      <c r="T276" s="6">
        <v>2</v>
      </c>
      <c r="U276" s="130">
        <v>42984</v>
      </c>
      <c r="V276" s="250">
        <f t="shared" ca="1" si="158"/>
        <v>763</v>
      </c>
      <c r="W276" s="274" t="str">
        <f t="shared" si="171"/>
        <v>UB R WG</v>
      </c>
      <c r="X276" s="274" t="str">
        <f t="shared" si="172"/>
        <v>UB.r</v>
      </c>
      <c r="Y276" s="274" t="str">
        <f t="shared" si="173"/>
        <v>UR/g</v>
      </c>
      <c r="Z276" s="11">
        <f>INDEX('poids profils xyz'!$L$15:$L$19,SEARCH(Z$1,$M276&amp;$N276&amp;$O276&amp;$P276&amp;$Q276))</f>
        <v>30</v>
      </c>
      <c r="AA276" s="11">
        <f>INDEX('poids profils xyz'!$L$15:$L$19,SEARCH(AA$1,$M276&amp;$N276&amp;$O276&amp;$P276&amp;$Q276))</f>
        <v>81</v>
      </c>
      <c r="AB276" s="11">
        <f>INDEX('poids profils xyz'!$L$15:$L$19,SEARCH(AB$1,$M276&amp;$N276&amp;$O276&amp;$P276&amp;$Q276))</f>
        <v>70</v>
      </c>
      <c r="AC276" s="11">
        <f>INDEX('poids profils xyz'!$L$15:$L$19,SEARCH(AC$1,$M276&amp;$N276&amp;$O276&amp;$P276&amp;$Q276))</f>
        <v>50</v>
      </c>
      <c r="AD276" s="252">
        <f>INDEX('poids profils xyz'!$L$15:$L$19,SEARCH(AD$1,$M276&amp;$N276&amp;$O276&amp;$P276&amp;$Q276))</f>
        <v>20</v>
      </c>
      <c r="AE276" s="26">
        <f t="shared" si="159"/>
        <v>55.5</v>
      </c>
      <c r="AF276" s="26">
        <f t="shared" si="160"/>
        <v>75.5</v>
      </c>
      <c r="AG276" s="26">
        <f t="shared" si="161"/>
        <v>60</v>
      </c>
      <c r="AH276" s="26">
        <f t="shared" si="162"/>
        <v>35</v>
      </c>
      <c r="AI276" s="26">
        <f t="shared" si="163"/>
        <v>37.75</v>
      </c>
      <c r="AJ276" s="26">
        <f t="shared" si="164"/>
        <v>65.5</v>
      </c>
      <c r="AK276" s="26">
        <f t="shared" si="165"/>
        <v>67.75</v>
      </c>
      <c r="AL276" s="26">
        <f t="shared" si="166"/>
        <v>47.5</v>
      </c>
      <c r="AM276" s="26">
        <f t="shared" si="167"/>
        <v>36.375</v>
      </c>
      <c r="AN276" s="26">
        <f t="shared" si="168"/>
        <v>51.625</v>
      </c>
    </row>
    <row r="277" spans="1:40" x14ac:dyDescent="0.2">
      <c r="A277" s="1008" t="str">
        <f t="shared" si="174"/>
        <v>UB R GW</v>
      </c>
      <c r="B277" s="4" t="str">
        <f t="shared" si="175"/>
        <v>bleu-noir, rouge, vert-blanc</v>
      </c>
      <c r="C277" s="89" t="str">
        <f t="shared" si="176"/>
        <v>atteindre ses buts (et suivre ses idées)</v>
      </c>
      <c r="D277" s="16" t="str">
        <f t="shared" si="177"/>
        <v>mener à bien ses plans (et explorer sans contrainte)</v>
      </c>
      <c r="E277" s="128" t="str">
        <f t="shared" si="178"/>
        <v>UB/w</v>
      </c>
      <c r="F277" s="29" t="str">
        <f t="shared" si="179"/>
        <v>atteindre ses objectifs selon ses propres règles</v>
      </c>
      <c r="G277" s="122" t="str">
        <f t="shared" si="180"/>
        <v>UB.r</v>
      </c>
      <c r="H277" s="123" t="str">
        <f t="shared" si="181"/>
        <v>mener à bien ses plans</v>
      </c>
      <c r="I277" s="120" t="str">
        <f t="shared" si="182"/>
        <v>U.br</v>
      </c>
      <c r="J277" s="4" t="str">
        <f t="shared" si="157"/>
        <v>savoir mener ses projets en toute circonstance</v>
      </c>
      <c r="K277" s="90" t="str">
        <f t="shared" si="169"/>
        <v>W,G</v>
      </c>
      <c r="L277" s="92" t="str">
        <f t="shared" si="170"/>
        <v>W,G,R</v>
      </c>
      <c r="M277" s="6" t="s">
        <v>3</v>
      </c>
      <c r="N277" s="8" t="s">
        <v>2</v>
      </c>
      <c r="O277" s="8" t="s">
        <v>4</v>
      </c>
      <c r="P277" s="8" t="s">
        <v>5</v>
      </c>
      <c r="Q277" s="8" t="s">
        <v>0</v>
      </c>
      <c r="R277" s="8">
        <v>2</v>
      </c>
      <c r="S277" s="8">
        <v>1</v>
      </c>
      <c r="T277" s="8">
        <v>2</v>
      </c>
      <c r="U277" s="130">
        <v>42984</v>
      </c>
      <c r="V277" s="250">
        <f t="shared" ca="1" si="158"/>
        <v>763</v>
      </c>
      <c r="W277" s="274" t="str">
        <f t="shared" si="171"/>
        <v>UB R GW</v>
      </c>
      <c r="X277" s="274" t="str">
        <f t="shared" si="172"/>
        <v>UB.r</v>
      </c>
      <c r="Y277" s="274" t="str">
        <f t="shared" si="173"/>
        <v>UR/w</v>
      </c>
      <c r="Z277" s="11">
        <f>INDEX('poids profils xyz'!$L$15:$L$19,SEARCH(Z$1,$M277&amp;$N277&amp;$O277&amp;$P277&amp;$Q277))</f>
        <v>20</v>
      </c>
      <c r="AA277" s="11">
        <f>INDEX('poids profils xyz'!$L$15:$L$19,SEARCH(AA$1,$M277&amp;$N277&amp;$O277&amp;$P277&amp;$Q277))</f>
        <v>81</v>
      </c>
      <c r="AB277" s="11">
        <f>INDEX('poids profils xyz'!$L$15:$L$19,SEARCH(AB$1,$M277&amp;$N277&amp;$O277&amp;$P277&amp;$Q277))</f>
        <v>70</v>
      </c>
      <c r="AC277" s="11">
        <f>INDEX('poids profils xyz'!$L$15:$L$19,SEARCH(AC$1,$M277&amp;$N277&amp;$O277&amp;$P277&amp;$Q277))</f>
        <v>50</v>
      </c>
      <c r="AD277" s="252">
        <f>INDEX('poids profils xyz'!$L$15:$L$19,SEARCH(AD$1,$M277&amp;$N277&amp;$O277&amp;$P277&amp;$Q277))</f>
        <v>30</v>
      </c>
      <c r="AE277" s="26">
        <f t="shared" si="159"/>
        <v>50.5</v>
      </c>
      <c r="AF277" s="26">
        <f t="shared" si="160"/>
        <v>75.5</v>
      </c>
      <c r="AG277" s="26">
        <f t="shared" si="161"/>
        <v>60</v>
      </c>
      <c r="AH277" s="26">
        <f t="shared" si="162"/>
        <v>40</v>
      </c>
      <c r="AI277" s="26">
        <f t="shared" si="163"/>
        <v>40.25</v>
      </c>
      <c r="AJ277" s="26">
        <f t="shared" si="164"/>
        <v>63</v>
      </c>
      <c r="AK277" s="26">
        <f t="shared" si="165"/>
        <v>67.75</v>
      </c>
      <c r="AL277" s="26">
        <f t="shared" si="166"/>
        <v>50</v>
      </c>
      <c r="AM277" s="26">
        <f t="shared" si="167"/>
        <v>40.125</v>
      </c>
      <c r="AN277" s="26">
        <f t="shared" si="168"/>
        <v>51.625</v>
      </c>
    </row>
    <row r="278" spans="1:40" x14ac:dyDescent="0.2">
      <c r="A278" s="1008" t="str">
        <f t="shared" si="174"/>
        <v>UB G WR</v>
      </c>
      <c r="B278" s="4" t="str">
        <f t="shared" si="175"/>
        <v>bleu-noir, vert, blanc-rouge</v>
      </c>
      <c r="C278" s="89" t="str">
        <f t="shared" si="176"/>
        <v>servir ses desseins (et vivre dans la raison)</v>
      </c>
      <c r="D278" s="16" t="str">
        <f t="shared" si="177"/>
        <v>parvenir à ses résultats en dominant son sujet (et suivre une démarche d'adaptation)</v>
      </c>
      <c r="E278" s="128" t="str">
        <f t="shared" si="178"/>
        <v>UB/r</v>
      </c>
      <c r="F278" s="29" t="str">
        <f t="shared" si="179"/>
        <v>atteindre ses objectifs avec discipline</v>
      </c>
      <c r="G278" s="122" t="str">
        <f t="shared" si="180"/>
        <v>UB.g</v>
      </c>
      <c r="H278" s="123" t="str">
        <f t="shared" si="181"/>
        <v>parvenir à ses résultats en dominant son sujet</v>
      </c>
      <c r="I278" s="120" t="str">
        <f t="shared" si="182"/>
        <v>U.bg</v>
      </c>
      <c r="J278" s="4" t="str">
        <f t="shared" si="157"/>
        <v>améliorer ses compétences sans fin</v>
      </c>
      <c r="K278" s="90" t="str">
        <f t="shared" si="169"/>
        <v>R,W</v>
      </c>
      <c r="L278" s="92" t="str">
        <f t="shared" si="170"/>
        <v>R,W,G</v>
      </c>
      <c r="M278" s="6" t="s">
        <v>3</v>
      </c>
      <c r="N278" s="8" t="s">
        <v>2</v>
      </c>
      <c r="O278" s="8" t="s">
        <v>5</v>
      </c>
      <c r="P278" s="8" t="s">
        <v>0</v>
      </c>
      <c r="Q278" s="8" t="s">
        <v>4</v>
      </c>
      <c r="R278" s="8">
        <v>2</v>
      </c>
      <c r="S278" s="8">
        <v>1</v>
      </c>
      <c r="T278" s="8">
        <v>2</v>
      </c>
      <c r="U278" s="130">
        <v>42984</v>
      </c>
      <c r="V278" s="250">
        <f t="shared" ca="1" si="158"/>
        <v>763</v>
      </c>
      <c r="W278" s="274" t="str">
        <f t="shared" si="171"/>
        <v>UB G WR</v>
      </c>
      <c r="X278" s="274" t="str">
        <f t="shared" si="172"/>
        <v>UB.g</v>
      </c>
      <c r="Y278" s="274" t="str">
        <f t="shared" si="173"/>
        <v>GU/r</v>
      </c>
      <c r="Z278" s="11">
        <f>INDEX('poids profils xyz'!$L$15:$L$19,SEARCH(Z$1,$M278&amp;$N278&amp;$O278&amp;$P278&amp;$Q278))</f>
        <v>30</v>
      </c>
      <c r="AA278" s="11">
        <f>INDEX('poids profils xyz'!$L$15:$L$19,SEARCH(AA$1,$M278&amp;$N278&amp;$O278&amp;$P278&amp;$Q278))</f>
        <v>81</v>
      </c>
      <c r="AB278" s="11">
        <f>INDEX('poids profils xyz'!$L$15:$L$19,SEARCH(AB$1,$M278&amp;$N278&amp;$O278&amp;$P278&amp;$Q278))</f>
        <v>70</v>
      </c>
      <c r="AC278" s="11">
        <f>INDEX('poids profils xyz'!$L$15:$L$19,SEARCH(AC$1,$M278&amp;$N278&amp;$O278&amp;$P278&amp;$Q278))</f>
        <v>20</v>
      </c>
      <c r="AD278" s="252">
        <f>INDEX('poids profils xyz'!$L$15:$L$19,SEARCH(AD$1,$M278&amp;$N278&amp;$O278&amp;$P278&amp;$Q278))</f>
        <v>50</v>
      </c>
      <c r="AE278" s="26">
        <f t="shared" si="159"/>
        <v>55.5</v>
      </c>
      <c r="AF278" s="26">
        <f t="shared" si="160"/>
        <v>75.5</v>
      </c>
      <c r="AG278" s="26">
        <f t="shared" si="161"/>
        <v>45</v>
      </c>
      <c r="AH278" s="26">
        <f t="shared" si="162"/>
        <v>35</v>
      </c>
      <c r="AI278" s="26">
        <f t="shared" si="163"/>
        <v>52.75</v>
      </c>
      <c r="AJ278" s="26">
        <f t="shared" si="164"/>
        <v>65.5</v>
      </c>
      <c r="AK278" s="26">
        <f t="shared" si="165"/>
        <v>60.25</v>
      </c>
      <c r="AL278" s="26">
        <f t="shared" si="166"/>
        <v>40</v>
      </c>
      <c r="AM278" s="26">
        <f t="shared" si="167"/>
        <v>43.875</v>
      </c>
      <c r="AN278" s="26">
        <f t="shared" si="168"/>
        <v>59.125</v>
      </c>
    </row>
    <row r="279" spans="1:40" s="145" customFormat="1" x14ac:dyDescent="0.2">
      <c r="A279" s="1068" t="str">
        <f t="shared" si="174"/>
        <v>UB G RW</v>
      </c>
      <c r="B279" s="12" t="str">
        <f t="shared" si="175"/>
        <v>bleu-noir, vert, rouge-blanc</v>
      </c>
      <c r="C279" s="80" t="str">
        <f t="shared" si="176"/>
        <v>servir ses desseins (et être ingénieux)</v>
      </c>
      <c r="D279" s="22" t="str">
        <f t="shared" si="177"/>
        <v>parvenir à ses résultats en dominant son sujet (et s'adapter avec créativité)</v>
      </c>
      <c r="E279" s="129" t="str">
        <f t="shared" si="178"/>
        <v>UB/w</v>
      </c>
      <c r="F279" s="30" t="str">
        <f t="shared" si="179"/>
        <v>atteindre ses objectifs selon ses propres règles</v>
      </c>
      <c r="G279" s="124" t="str">
        <f t="shared" si="180"/>
        <v>UB.g</v>
      </c>
      <c r="H279" s="125" t="str">
        <f t="shared" si="181"/>
        <v>parvenir à ses résultats en dominant son sujet</v>
      </c>
      <c r="I279" s="121" t="str">
        <f t="shared" si="182"/>
        <v>U.bg</v>
      </c>
      <c r="J279" s="12" t="str">
        <f t="shared" si="157"/>
        <v>améliorer ses compétences sans fin</v>
      </c>
      <c r="K279" s="91" t="str">
        <f t="shared" si="169"/>
        <v>W,R</v>
      </c>
      <c r="L279" s="93" t="str">
        <f t="shared" si="170"/>
        <v>W,R,G</v>
      </c>
      <c r="M279" s="21" t="s">
        <v>3</v>
      </c>
      <c r="N279" s="17" t="s">
        <v>2</v>
      </c>
      <c r="O279" s="17" t="s">
        <v>5</v>
      </c>
      <c r="P279" s="17" t="s">
        <v>4</v>
      </c>
      <c r="Q279" s="17" t="s">
        <v>0</v>
      </c>
      <c r="R279" s="17">
        <v>2</v>
      </c>
      <c r="S279" s="17">
        <v>1</v>
      </c>
      <c r="T279" s="17">
        <v>2</v>
      </c>
      <c r="U279" s="131">
        <v>42984</v>
      </c>
      <c r="V279" s="251">
        <f t="shared" ca="1" si="158"/>
        <v>763</v>
      </c>
      <c r="W279" s="275" t="str">
        <f t="shared" si="171"/>
        <v>UB G RW</v>
      </c>
      <c r="X279" s="275" t="str">
        <f t="shared" si="172"/>
        <v>UB.g</v>
      </c>
      <c r="Y279" s="275" t="str">
        <f t="shared" si="173"/>
        <v>GU/w</v>
      </c>
      <c r="Z279" s="253">
        <f>INDEX('poids profils xyz'!$L$15:$L$19,SEARCH(Z$1,$M279&amp;$N279&amp;$O279&amp;$P279&amp;$Q279))</f>
        <v>20</v>
      </c>
      <c r="AA279" s="253">
        <f>INDEX('poids profils xyz'!$L$15:$L$19,SEARCH(AA$1,$M279&amp;$N279&amp;$O279&amp;$P279&amp;$Q279))</f>
        <v>81</v>
      </c>
      <c r="AB279" s="253">
        <f>INDEX('poids profils xyz'!$L$15:$L$19,SEARCH(AB$1,$M279&amp;$N279&amp;$O279&amp;$P279&amp;$Q279))</f>
        <v>70</v>
      </c>
      <c r="AC279" s="253">
        <f>INDEX('poids profils xyz'!$L$15:$L$19,SEARCH(AC$1,$M279&amp;$N279&amp;$O279&amp;$P279&amp;$Q279))</f>
        <v>30</v>
      </c>
      <c r="AD279" s="254">
        <f>INDEX('poids profils xyz'!$L$15:$L$19,SEARCH(AD$1,$M279&amp;$N279&amp;$O279&amp;$P279&amp;$Q279))</f>
        <v>50</v>
      </c>
      <c r="AE279" s="263">
        <f t="shared" si="159"/>
        <v>50.5</v>
      </c>
      <c r="AF279" s="263">
        <f t="shared" si="160"/>
        <v>75.5</v>
      </c>
      <c r="AG279" s="263">
        <f t="shared" si="161"/>
        <v>50</v>
      </c>
      <c r="AH279" s="263">
        <f t="shared" si="162"/>
        <v>40</v>
      </c>
      <c r="AI279" s="263">
        <f t="shared" si="163"/>
        <v>50.25</v>
      </c>
      <c r="AJ279" s="263">
        <f t="shared" si="164"/>
        <v>63</v>
      </c>
      <c r="AK279" s="263">
        <f t="shared" si="165"/>
        <v>62.75</v>
      </c>
      <c r="AL279" s="263">
        <f t="shared" si="166"/>
        <v>45</v>
      </c>
      <c r="AM279" s="263">
        <f t="shared" si="167"/>
        <v>45.125</v>
      </c>
      <c r="AN279" s="263">
        <f t="shared" si="168"/>
        <v>56.625</v>
      </c>
    </row>
    <row r="280" spans="1:40" x14ac:dyDescent="0.2">
      <c r="A280" s="1012" t="str">
        <f t="shared" si="174"/>
        <v>UR W BG</v>
      </c>
      <c r="B280" s="4" t="str">
        <f t="shared" si="175"/>
        <v>bleu-rouge, blanc, noir-vert</v>
      </c>
      <c r="C280" s="89" t="str">
        <f t="shared" si="176"/>
        <v>imaginer le progrès (et apporter de l'ordre au monde)</v>
      </c>
      <c r="D280" s="16" t="str">
        <f t="shared" si="177"/>
        <v>inventer des concepts utiles (et rendre l'organisation efficace)</v>
      </c>
      <c r="E280" s="128" t="str">
        <f t="shared" si="178"/>
        <v>UR/g</v>
      </c>
      <c r="F280" s="29" t="str">
        <f t="shared" si="179"/>
        <v>innover avec efficacité</v>
      </c>
      <c r="G280" s="122" t="str">
        <f t="shared" si="180"/>
        <v>UR.w</v>
      </c>
      <c r="H280" s="123" t="str">
        <f t="shared" si="181"/>
        <v>inventer des concepts utiles</v>
      </c>
      <c r="I280" s="120" t="str">
        <f t="shared" si="182"/>
        <v>U.rw</v>
      </c>
      <c r="J280" s="4" t="str">
        <f t="shared" si="157"/>
        <v>améliorer les processus sans cesse</v>
      </c>
      <c r="K280" s="90" t="str">
        <f t="shared" si="169"/>
        <v>G,B</v>
      </c>
      <c r="L280" s="92" t="str">
        <f t="shared" si="170"/>
        <v>G,B,W</v>
      </c>
      <c r="M280" s="6" t="s">
        <v>3</v>
      </c>
      <c r="N280" s="8" t="s">
        <v>4</v>
      </c>
      <c r="O280" s="8" t="s">
        <v>0</v>
      </c>
      <c r="P280" s="8" t="s">
        <v>2</v>
      </c>
      <c r="Q280" s="8" t="s">
        <v>5</v>
      </c>
      <c r="R280" s="8">
        <v>2</v>
      </c>
      <c r="S280" s="8">
        <v>1</v>
      </c>
      <c r="T280" s="8">
        <v>2</v>
      </c>
      <c r="U280" s="130">
        <v>42984</v>
      </c>
      <c r="V280" s="250">
        <f t="shared" ca="1" si="158"/>
        <v>763</v>
      </c>
      <c r="W280" s="274" t="str">
        <f t="shared" si="171"/>
        <v>UR W BG</v>
      </c>
      <c r="X280" s="274" t="str">
        <f t="shared" si="172"/>
        <v>UR.w</v>
      </c>
      <c r="Y280" s="274" t="str">
        <f t="shared" si="173"/>
        <v>WU/g</v>
      </c>
      <c r="Z280" s="11">
        <f>INDEX('poids profils xyz'!$L$15:$L$19,SEARCH(Z$1,$M280&amp;$N280&amp;$O280&amp;$P280&amp;$Q280))</f>
        <v>50</v>
      </c>
      <c r="AA280" s="11">
        <f>INDEX('poids profils xyz'!$L$15:$L$19,SEARCH(AA$1,$M280&amp;$N280&amp;$O280&amp;$P280&amp;$Q280))</f>
        <v>81</v>
      </c>
      <c r="AB280" s="11">
        <f>INDEX('poids profils xyz'!$L$15:$L$19,SEARCH(AB$1,$M280&amp;$N280&amp;$O280&amp;$P280&amp;$Q280))</f>
        <v>30</v>
      </c>
      <c r="AC280" s="11">
        <f>INDEX('poids profils xyz'!$L$15:$L$19,SEARCH(AC$1,$M280&amp;$N280&amp;$O280&amp;$P280&amp;$Q280))</f>
        <v>70</v>
      </c>
      <c r="AD280" s="252">
        <f>INDEX('poids profils xyz'!$L$15:$L$19,SEARCH(AD$1,$M280&amp;$N280&amp;$O280&amp;$P280&amp;$Q280))</f>
        <v>20</v>
      </c>
      <c r="AE280" s="26">
        <f t="shared" si="159"/>
        <v>65.5</v>
      </c>
      <c r="AF280" s="26">
        <f t="shared" si="160"/>
        <v>55.5</v>
      </c>
      <c r="AG280" s="26">
        <f t="shared" si="161"/>
        <v>50</v>
      </c>
      <c r="AH280" s="26">
        <f t="shared" si="162"/>
        <v>45</v>
      </c>
      <c r="AI280" s="26">
        <f t="shared" si="163"/>
        <v>42.75</v>
      </c>
      <c r="AJ280" s="26">
        <f t="shared" si="164"/>
        <v>60.5</v>
      </c>
      <c r="AK280" s="26">
        <f t="shared" si="165"/>
        <v>52.75</v>
      </c>
      <c r="AL280" s="26">
        <f t="shared" si="166"/>
        <v>47.5</v>
      </c>
      <c r="AM280" s="26">
        <f t="shared" si="167"/>
        <v>43.875</v>
      </c>
      <c r="AN280" s="26">
        <f t="shared" si="168"/>
        <v>51.625</v>
      </c>
    </row>
    <row r="281" spans="1:40" x14ac:dyDescent="0.2">
      <c r="A281" s="1012" t="str">
        <f t="shared" si="174"/>
        <v>UR W GB</v>
      </c>
      <c r="B281" s="4" t="str">
        <f t="shared" si="175"/>
        <v>bleu-rouge, blanc, vert-noir</v>
      </c>
      <c r="C281" s="89" t="str">
        <f t="shared" si="176"/>
        <v>imaginer le progrès (et être utile au monde)</v>
      </c>
      <c r="D281" s="16" t="str">
        <f t="shared" si="177"/>
        <v>inventer des concepts utiles (et être efficace dans le respect du système)</v>
      </c>
      <c r="E281" s="128" t="str">
        <f t="shared" si="178"/>
        <v>UR/b</v>
      </c>
      <c r="F281" s="29" t="str">
        <f t="shared" si="179"/>
        <v>communiquer des idées nouvelles</v>
      </c>
      <c r="G281" s="122" t="str">
        <f t="shared" si="180"/>
        <v>UR.w</v>
      </c>
      <c r="H281" s="123" t="str">
        <f t="shared" si="181"/>
        <v>inventer des concepts utiles</v>
      </c>
      <c r="I281" s="120" t="str">
        <f t="shared" si="182"/>
        <v>U.rw</v>
      </c>
      <c r="J281" s="4" t="str">
        <f t="shared" si="157"/>
        <v>améliorer les processus sans cesse</v>
      </c>
      <c r="K281" s="90" t="str">
        <f t="shared" si="169"/>
        <v>B,G</v>
      </c>
      <c r="L281" s="92" t="str">
        <f t="shared" si="170"/>
        <v>B,G,W</v>
      </c>
      <c r="M281" s="6" t="s">
        <v>3</v>
      </c>
      <c r="N281" s="8" t="s">
        <v>4</v>
      </c>
      <c r="O281" s="8" t="s">
        <v>0</v>
      </c>
      <c r="P281" s="8" t="s">
        <v>5</v>
      </c>
      <c r="Q281" s="8" t="s">
        <v>2</v>
      </c>
      <c r="R281" s="8">
        <v>2</v>
      </c>
      <c r="S281" s="8">
        <v>1</v>
      </c>
      <c r="T281" s="8">
        <v>2</v>
      </c>
      <c r="U281" s="130">
        <v>42984</v>
      </c>
      <c r="V281" s="250">
        <f t="shared" ca="1" si="158"/>
        <v>763</v>
      </c>
      <c r="W281" s="274" t="str">
        <f t="shared" si="171"/>
        <v>UR W GB</v>
      </c>
      <c r="X281" s="274" t="str">
        <f t="shared" si="172"/>
        <v>UR.w</v>
      </c>
      <c r="Y281" s="274" t="str">
        <f t="shared" si="173"/>
        <v>WU/b</v>
      </c>
      <c r="Z281" s="11">
        <f>INDEX('poids profils xyz'!$L$15:$L$19,SEARCH(Z$1,$M281&amp;$N281&amp;$O281&amp;$P281&amp;$Q281))</f>
        <v>50</v>
      </c>
      <c r="AA281" s="11">
        <f>INDEX('poids profils xyz'!$L$15:$L$19,SEARCH(AA$1,$M281&amp;$N281&amp;$O281&amp;$P281&amp;$Q281))</f>
        <v>81</v>
      </c>
      <c r="AB281" s="11">
        <f>INDEX('poids profils xyz'!$L$15:$L$19,SEARCH(AB$1,$M281&amp;$N281&amp;$O281&amp;$P281&amp;$Q281))</f>
        <v>20</v>
      </c>
      <c r="AC281" s="11">
        <f>INDEX('poids profils xyz'!$L$15:$L$19,SEARCH(AC$1,$M281&amp;$N281&amp;$O281&amp;$P281&amp;$Q281))</f>
        <v>70</v>
      </c>
      <c r="AD281" s="252">
        <f>INDEX('poids profils xyz'!$L$15:$L$19,SEARCH(AD$1,$M281&amp;$N281&amp;$O281&amp;$P281&amp;$Q281))</f>
        <v>30</v>
      </c>
      <c r="AE281" s="26">
        <f t="shared" si="159"/>
        <v>65.5</v>
      </c>
      <c r="AF281" s="26">
        <f t="shared" si="160"/>
        <v>50.5</v>
      </c>
      <c r="AG281" s="26">
        <f t="shared" si="161"/>
        <v>45</v>
      </c>
      <c r="AH281" s="26">
        <f t="shared" si="162"/>
        <v>50</v>
      </c>
      <c r="AI281" s="26">
        <f t="shared" si="163"/>
        <v>47.75</v>
      </c>
      <c r="AJ281" s="26">
        <f t="shared" si="164"/>
        <v>58</v>
      </c>
      <c r="AK281" s="26">
        <f t="shared" si="165"/>
        <v>47.75</v>
      </c>
      <c r="AL281" s="26">
        <f t="shared" si="166"/>
        <v>47.5</v>
      </c>
      <c r="AM281" s="26">
        <f t="shared" si="167"/>
        <v>48.875</v>
      </c>
      <c r="AN281" s="26">
        <f t="shared" si="168"/>
        <v>52.875</v>
      </c>
    </row>
    <row r="282" spans="1:40" x14ac:dyDescent="0.2">
      <c r="A282" s="1012" t="str">
        <f t="shared" si="174"/>
        <v>UR B WG</v>
      </c>
      <c r="B282" s="4" t="str">
        <f t="shared" si="175"/>
        <v>bleu-rouge, noir, blanc-vert</v>
      </c>
      <c r="C282" s="89" t="str">
        <f t="shared" si="176"/>
        <v>réaliser ses idées -UR- (et réussir coûte que coûte -UB-)</v>
      </c>
      <c r="D282" s="16" t="str">
        <f t="shared" si="177"/>
        <v>matérialiser ses théorie (et atteindre ses objectifs avec fermeté)</v>
      </c>
      <c r="E282" s="128" t="str">
        <f t="shared" si="178"/>
        <v>UR/g</v>
      </c>
      <c r="F282" s="29" t="str">
        <f t="shared" si="179"/>
        <v>innover avec efficacité</v>
      </c>
      <c r="G282" s="122" t="str">
        <f t="shared" si="180"/>
        <v>UR.b</v>
      </c>
      <c r="H282" s="123" t="str">
        <f t="shared" si="181"/>
        <v>matérialiser ses théorie</v>
      </c>
      <c r="I282" s="120" t="str">
        <f t="shared" si="182"/>
        <v>U.br</v>
      </c>
      <c r="J282" s="4" t="str">
        <f t="shared" si="157"/>
        <v>savoir mener ses projets en toute circonstance</v>
      </c>
      <c r="K282" s="90" t="str">
        <f t="shared" si="169"/>
        <v>G,W</v>
      </c>
      <c r="L282" s="92" t="str">
        <f t="shared" si="170"/>
        <v>G,W,B</v>
      </c>
      <c r="M282" s="6" t="s">
        <v>3</v>
      </c>
      <c r="N282" s="8" t="s">
        <v>4</v>
      </c>
      <c r="O282" s="8" t="s">
        <v>2</v>
      </c>
      <c r="P282" s="8" t="s">
        <v>0</v>
      </c>
      <c r="Q282" s="8" t="s">
        <v>5</v>
      </c>
      <c r="R282" s="8">
        <v>2</v>
      </c>
      <c r="S282" s="8">
        <v>1</v>
      </c>
      <c r="T282" s="8">
        <v>2</v>
      </c>
      <c r="U282" s="130">
        <v>42984</v>
      </c>
      <c r="V282" s="250">
        <f t="shared" ca="1" si="158"/>
        <v>763</v>
      </c>
      <c r="W282" s="274" t="str">
        <f t="shared" si="171"/>
        <v>UR B WG</v>
      </c>
      <c r="X282" s="274" t="str">
        <f t="shared" si="172"/>
        <v>UR.b</v>
      </c>
      <c r="Y282" s="274" t="str">
        <f t="shared" si="173"/>
        <v>UB/g</v>
      </c>
      <c r="Z282" s="11">
        <f>INDEX('poids profils xyz'!$L$15:$L$19,SEARCH(Z$1,$M282&amp;$N282&amp;$O282&amp;$P282&amp;$Q282))</f>
        <v>30</v>
      </c>
      <c r="AA282" s="11">
        <f>INDEX('poids profils xyz'!$L$15:$L$19,SEARCH(AA$1,$M282&amp;$N282&amp;$O282&amp;$P282&amp;$Q282))</f>
        <v>81</v>
      </c>
      <c r="AB282" s="11">
        <f>INDEX('poids profils xyz'!$L$15:$L$19,SEARCH(AB$1,$M282&amp;$N282&amp;$O282&amp;$P282&amp;$Q282))</f>
        <v>50</v>
      </c>
      <c r="AC282" s="11">
        <f>INDEX('poids profils xyz'!$L$15:$L$19,SEARCH(AC$1,$M282&amp;$N282&amp;$O282&amp;$P282&amp;$Q282))</f>
        <v>70</v>
      </c>
      <c r="AD282" s="252">
        <f>INDEX('poids profils xyz'!$L$15:$L$19,SEARCH(AD$1,$M282&amp;$N282&amp;$O282&amp;$P282&amp;$Q282))</f>
        <v>20</v>
      </c>
      <c r="AE282" s="26">
        <f t="shared" si="159"/>
        <v>55.5</v>
      </c>
      <c r="AF282" s="26">
        <f t="shared" si="160"/>
        <v>65.5</v>
      </c>
      <c r="AG282" s="26">
        <f t="shared" si="161"/>
        <v>60</v>
      </c>
      <c r="AH282" s="26">
        <f t="shared" si="162"/>
        <v>45</v>
      </c>
      <c r="AI282" s="26">
        <f t="shared" si="163"/>
        <v>37.75</v>
      </c>
      <c r="AJ282" s="26">
        <f t="shared" si="164"/>
        <v>60.5</v>
      </c>
      <c r="AK282" s="26">
        <f t="shared" si="165"/>
        <v>62.75</v>
      </c>
      <c r="AL282" s="26">
        <f t="shared" si="166"/>
        <v>52.5</v>
      </c>
      <c r="AM282" s="26">
        <f t="shared" si="167"/>
        <v>41.375</v>
      </c>
      <c r="AN282" s="26">
        <f t="shared" si="168"/>
        <v>49.125</v>
      </c>
    </row>
    <row r="283" spans="1:40" x14ac:dyDescent="0.2">
      <c r="A283" s="1012" t="str">
        <f t="shared" si="174"/>
        <v>UR B GW</v>
      </c>
      <c r="B283" s="4" t="str">
        <f t="shared" si="175"/>
        <v>bleu-rouge, noir, vert-blanc</v>
      </c>
      <c r="C283" s="89" t="str">
        <f t="shared" si="176"/>
        <v>réaliser ses idées -UR- (et suivre ses plans)</v>
      </c>
      <c r="D283" s="16" t="str">
        <f t="shared" si="177"/>
        <v>matérialiser ses théorie (et atteindre ses objectifs selon ses propres règles)</v>
      </c>
      <c r="E283" s="128" t="str">
        <f t="shared" si="178"/>
        <v>UR/w</v>
      </c>
      <c r="F283" s="29" t="str">
        <f t="shared" si="179"/>
        <v>explorer sans contrainte</v>
      </c>
      <c r="G283" s="122" t="str">
        <f t="shared" si="180"/>
        <v>UR.b</v>
      </c>
      <c r="H283" s="123" t="str">
        <f t="shared" si="181"/>
        <v>matérialiser ses théorie</v>
      </c>
      <c r="I283" s="120" t="str">
        <f t="shared" si="182"/>
        <v>U.br</v>
      </c>
      <c r="J283" s="4" t="str">
        <f t="shared" si="157"/>
        <v>savoir mener ses projets en toute circonstance</v>
      </c>
      <c r="K283" s="90" t="str">
        <f t="shared" si="169"/>
        <v>W,G</v>
      </c>
      <c r="L283" s="92" t="str">
        <f t="shared" si="170"/>
        <v>W,G,B</v>
      </c>
      <c r="M283" s="6" t="s">
        <v>3</v>
      </c>
      <c r="N283" s="8" t="s">
        <v>4</v>
      </c>
      <c r="O283" s="8" t="s">
        <v>2</v>
      </c>
      <c r="P283" s="8" t="s">
        <v>5</v>
      </c>
      <c r="Q283" s="8" t="s">
        <v>0</v>
      </c>
      <c r="R283" s="8">
        <v>2</v>
      </c>
      <c r="S283" s="8">
        <v>1</v>
      </c>
      <c r="T283" s="8">
        <v>2</v>
      </c>
      <c r="U283" s="130">
        <v>42984</v>
      </c>
      <c r="V283" s="250">
        <f t="shared" ca="1" si="158"/>
        <v>763</v>
      </c>
      <c r="W283" s="274" t="str">
        <f t="shared" si="171"/>
        <v>UR B GW</v>
      </c>
      <c r="X283" s="274" t="str">
        <f t="shared" si="172"/>
        <v>UR.b</v>
      </c>
      <c r="Y283" s="274" t="str">
        <f t="shared" si="173"/>
        <v>UB/w</v>
      </c>
      <c r="Z283" s="11">
        <f>INDEX('poids profils xyz'!$L$15:$L$19,SEARCH(Z$1,$M283&amp;$N283&amp;$O283&amp;$P283&amp;$Q283))</f>
        <v>20</v>
      </c>
      <c r="AA283" s="11">
        <f>INDEX('poids profils xyz'!$L$15:$L$19,SEARCH(AA$1,$M283&amp;$N283&amp;$O283&amp;$P283&amp;$Q283))</f>
        <v>81</v>
      </c>
      <c r="AB283" s="11">
        <f>INDEX('poids profils xyz'!$L$15:$L$19,SEARCH(AB$1,$M283&amp;$N283&amp;$O283&amp;$P283&amp;$Q283))</f>
        <v>50</v>
      </c>
      <c r="AC283" s="11">
        <f>INDEX('poids profils xyz'!$L$15:$L$19,SEARCH(AC$1,$M283&amp;$N283&amp;$O283&amp;$P283&amp;$Q283))</f>
        <v>70</v>
      </c>
      <c r="AD283" s="252">
        <f>INDEX('poids profils xyz'!$L$15:$L$19,SEARCH(AD$1,$M283&amp;$N283&amp;$O283&amp;$P283&amp;$Q283))</f>
        <v>30</v>
      </c>
      <c r="AE283" s="26">
        <f t="shared" si="159"/>
        <v>50.5</v>
      </c>
      <c r="AF283" s="26">
        <f t="shared" si="160"/>
        <v>65.5</v>
      </c>
      <c r="AG283" s="26">
        <f t="shared" si="161"/>
        <v>60</v>
      </c>
      <c r="AH283" s="26">
        <f t="shared" si="162"/>
        <v>50</v>
      </c>
      <c r="AI283" s="26">
        <f t="shared" si="163"/>
        <v>40.25</v>
      </c>
      <c r="AJ283" s="26">
        <f t="shared" si="164"/>
        <v>58</v>
      </c>
      <c r="AK283" s="26">
        <f t="shared" si="165"/>
        <v>62.75</v>
      </c>
      <c r="AL283" s="26">
        <f t="shared" si="166"/>
        <v>55</v>
      </c>
      <c r="AM283" s="26">
        <f t="shared" si="167"/>
        <v>45.125</v>
      </c>
      <c r="AN283" s="26">
        <f t="shared" si="168"/>
        <v>49.125</v>
      </c>
    </row>
    <row r="284" spans="1:40" x14ac:dyDescent="0.2">
      <c r="A284" s="1012" t="str">
        <f t="shared" si="174"/>
        <v>UR G WB</v>
      </c>
      <c r="B284" s="4" t="str">
        <f t="shared" si="175"/>
        <v>bleu-rouge, vert, blanc-noir</v>
      </c>
      <c r="C284" s="89" t="str">
        <f t="shared" si="176"/>
        <v>vivre ses rêves (et vivre en souplesse)</v>
      </c>
      <c r="D284" s="16" t="str">
        <f t="shared" si="177"/>
        <v>laisser libre cours à son imagination (et s'adapter spontanément)</v>
      </c>
      <c r="E284" s="128" t="str">
        <f t="shared" si="178"/>
        <v>UR/b</v>
      </c>
      <c r="F284" s="29" t="str">
        <f t="shared" si="179"/>
        <v>communiquer des idées nouvelles</v>
      </c>
      <c r="G284" s="122" t="str">
        <f t="shared" si="180"/>
        <v>UR.g</v>
      </c>
      <c r="H284" s="123" t="str">
        <f t="shared" si="181"/>
        <v>laisser libre cours à son imagination</v>
      </c>
      <c r="I284" s="120" t="str">
        <f t="shared" si="182"/>
        <v>U.rg</v>
      </c>
      <c r="J284" s="4" t="str">
        <f t="shared" si="157"/>
        <v>comprendre l'inconnu</v>
      </c>
      <c r="K284" s="90" t="str">
        <f t="shared" si="169"/>
        <v>B,W</v>
      </c>
      <c r="L284" s="92" t="str">
        <f t="shared" si="170"/>
        <v>B,W,G</v>
      </c>
      <c r="M284" s="6" t="s">
        <v>3</v>
      </c>
      <c r="N284" s="8" t="s">
        <v>4</v>
      </c>
      <c r="O284" s="8" t="s">
        <v>5</v>
      </c>
      <c r="P284" s="8" t="s">
        <v>0</v>
      </c>
      <c r="Q284" s="8" t="s">
        <v>2</v>
      </c>
      <c r="R284" s="8">
        <v>2</v>
      </c>
      <c r="S284" s="8">
        <v>1</v>
      </c>
      <c r="T284" s="8">
        <v>2</v>
      </c>
      <c r="U284" s="130">
        <v>42984</v>
      </c>
      <c r="V284" s="250">
        <f t="shared" ca="1" si="158"/>
        <v>763</v>
      </c>
      <c r="W284" s="274" t="str">
        <f t="shared" si="171"/>
        <v>UR G WB</v>
      </c>
      <c r="X284" s="274" t="str">
        <f t="shared" si="172"/>
        <v>UR.g</v>
      </c>
      <c r="Y284" s="274" t="str">
        <f t="shared" si="173"/>
        <v>GU/b</v>
      </c>
      <c r="Z284" s="11">
        <f>INDEX('poids profils xyz'!$L$15:$L$19,SEARCH(Z$1,$M284&amp;$N284&amp;$O284&amp;$P284&amp;$Q284))</f>
        <v>30</v>
      </c>
      <c r="AA284" s="11">
        <f>INDEX('poids profils xyz'!$L$15:$L$19,SEARCH(AA$1,$M284&amp;$N284&amp;$O284&amp;$P284&amp;$Q284))</f>
        <v>81</v>
      </c>
      <c r="AB284" s="11">
        <f>INDEX('poids profils xyz'!$L$15:$L$19,SEARCH(AB$1,$M284&amp;$N284&amp;$O284&amp;$P284&amp;$Q284))</f>
        <v>20</v>
      </c>
      <c r="AC284" s="11">
        <f>INDEX('poids profils xyz'!$L$15:$L$19,SEARCH(AC$1,$M284&amp;$N284&amp;$O284&amp;$P284&amp;$Q284))</f>
        <v>70</v>
      </c>
      <c r="AD284" s="252">
        <f>INDEX('poids profils xyz'!$L$15:$L$19,SEARCH(AD$1,$M284&amp;$N284&amp;$O284&amp;$P284&amp;$Q284))</f>
        <v>50</v>
      </c>
      <c r="AE284" s="26">
        <f t="shared" si="159"/>
        <v>55.5</v>
      </c>
      <c r="AF284" s="26">
        <f t="shared" si="160"/>
        <v>50.5</v>
      </c>
      <c r="AG284" s="26">
        <f t="shared" si="161"/>
        <v>45</v>
      </c>
      <c r="AH284" s="26">
        <f t="shared" si="162"/>
        <v>60</v>
      </c>
      <c r="AI284" s="26">
        <f t="shared" si="163"/>
        <v>52.75</v>
      </c>
      <c r="AJ284" s="26">
        <f t="shared" si="164"/>
        <v>53</v>
      </c>
      <c r="AK284" s="26">
        <f t="shared" si="165"/>
        <v>47.75</v>
      </c>
      <c r="AL284" s="26">
        <f t="shared" si="166"/>
        <v>52.5</v>
      </c>
      <c r="AM284" s="26">
        <f t="shared" si="167"/>
        <v>56.375</v>
      </c>
      <c r="AN284" s="26">
        <f t="shared" si="168"/>
        <v>52.875</v>
      </c>
    </row>
    <row r="285" spans="1:40" s="145" customFormat="1" x14ac:dyDescent="0.2">
      <c r="A285" s="1069" t="str">
        <f t="shared" si="174"/>
        <v>UR G BW</v>
      </c>
      <c r="B285" s="12" t="str">
        <f t="shared" si="175"/>
        <v>bleu-rouge, vert, noir-blanc</v>
      </c>
      <c r="C285" s="80" t="str">
        <f t="shared" si="176"/>
        <v>vivre ses rêves (et être ingénieux)</v>
      </c>
      <c r="D285" s="22" t="str">
        <f t="shared" si="177"/>
        <v>laisser libre cours à son imagination (et s'adapter avec créativité)</v>
      </c>
      <c r="E285" s="129" t="str">
        <f t="shared" si="178"/>
        <v>UR/w</v>
      </c>
      <c r="F285" s="30" t="str">
        <f t="shared" si="179"/>
        <v>explorer sans contrainte</v>
      </c>
      <c r="G285" s="124" t="str">
        <f t="shared" si="180"/>
        <v>UR.g</v>
      </c>
      <c r="H285" s="125" t="str">
        <f t="shared" si="181"/>
        <v>laisser libre cours à son imagination</v>
      </c>
      <c r="I285" s="121" t="str">
        <f t="shared" si="182"/>
        <v>U.rg</v>
      </c>
      <c r="J285" s="12" t="str">
        <f t="shared" si="157"/>
        <v>comprendre l'inconnu</v>
      </c>
      <c r="K285" s="91" t="str">
        <f t="shared" si="169"/>
        <v>W,B</v>
      </c>
      <c r="L285" s="93" t="str">
        <f t="shared" si="170"/>
        <v>W,B,G</v>
      </c>
      <c r="M285" s="21" t="s">
        <v>3</v>
      </c>
      <c r="N285" s="17" t="s">
        <v>4</v>
      </c>
      <c r="O285" s="17" t="s">
        <v>5</v>
      </c>
      <c r="P285" s="17" t="s">
        <v>2</v>
      </c>
      <c r="Q285" s="17" t="s">
        <v>0</v>
      </c>
      <c r="R285" s="17">
        <v>2</v>
      </c>
      <c r="S285" s="17">
        <v>1</v>
      </c>
      <c r="T285" s="17">
        <v>2</v>
      </c>
      <c r="U285" s="131">
        <v>42984</v>
      </c>
      <c r="V285" s="251">
        <f t="shared" ca="1" si="158"/>
        <v>763</v>
      </c>
      <c r="W285" s="275" t="str">
        <f t="shared" si="171"/>
        <v>UR G BW</v>
      </c>
      <c r="X285" s="275" t="str">
        <f t="shared" si="172"/>
        <v>UR.g</v>
      </c>
      <c r="Y285" s="275" t="str">
        <f t="shared" si="173"/>
        <v>GU/w</v>
      </c>
      <c r="Z285" s="253">
        <f>INDEX('poids profils xyz'!$L$15:$L$19,SEARCH(Z$1,$M285&amp;$N285&amp;$O285&amp;$P285&amp;$Q285))</f>
        <v>20</v>
      </c>
      <c r="AA285" s="253">
        <f>INDEX('poids profils xyz'!$L$15:$L$19,SEARCH(AA$1,$M285&amp;$N285&amp;$O285&amp;$P285&amp;$Q285))</f>
        <v>81</v>
      </c>
      <c r="AB285" s="253">
        <f>INDEX('poids profils xyz'!$L$15:$L$19,SEARCH(AB$1,$M285&amp;$N285&amp;$O285&amp;$P285&amp;$Q285))</f>
        <v>30</v>
      </c>
      <c r="AC285" s="253">
        <f>INDEX('poids profils xyz'!$L$15:$L$19,SEARCH(AC$1,$M285&amp;$N285&amp;$O285&amp;$P285&amp;$Q285))</f>
        <v>70</v>
      </c>
      <c r="AD285" s="254">
        <f>INDEX('poids profils xyz'!$L$15:$L$19,SEARCH(AD$1,$M285&amp;$N285&amp;$O285&amp;$P285&amp;$Q285))</f>
        <v>50</v>
      </c>
      <c r="AE285" s="263">
        <f t="shared" si="159"/>
        <v>50.5</v>
      </c>
      <c r="AF285" s="263">
        <f t="shared" si="160"/>
        <v>55.5</v>
      </c>
      <c r="AG285" s="263">
        <f t="shared" si="161"/>
        <v>50</v>
      </c>
      <c r="AH285" s="263">
        <f t="shared" si="162"/>
        <v>60</v>
      </c>
      <c r="AI285" s="263">
        <f t="shared" si="163"/>
        <v>50.25</v>
      </c>
      <c r="AJ285" s="263">
        <f t="shared" si="164"/>
        <v>53</v>
      </c>
      <c r="AK285" s="263">
        <f t="shared" si="165"/>
        <v>52.75</v>
      </c>
      <c r="AL285" s="263">
        <f t="shared" si="166"/>
        <v>55</v>
      </c>
      <c r="AM285" s="263">
        <f t="shared" si="167"/>
        <v>55.125</v>
      </c>
      <c r="AN285" s="263">
        <f t="shared" si="168"/>
        <v>51.625</v>
      </c>
    </row>
    <row r="286" spans="1:40" x14ac:dyDescent="0.2">
      <c r="A286" s="1011" t="str">
        <f t="shared" si="174"/>
        <v>UG W BR</v>
      </c>
      <c r="B286" s="4" t="str">
        <f t="shared" si="175"/>
        <v>bleu-vert, blanc, noir-rouge</v>
      </c>
      <c r="C286" s="89" t="str">
        <f t="shared" si="176"/>
        <v>vivre avec intelligence -GU- (et structurer le monde -WU-)</v>
      </c>
      <c r="D286" s="16" t="str">
        <f t="shared" si="177"/>
        <v>écarter facilement toute difficulté (et travailler au bon ordre du monde)</v>
      </c>
      <c r="E286" s="128" t="str">
        <f t="shared" si="178"/>
        <v>GU/r</v>
      </c>
      <c r="F286" s="29" t="str">
        <f t="shared" si="179"/>
        <v>suivre une démarche d'adaptation</v>
      </c>
      <c r="G286" s="122" t="str">
        <f t="shared" si="180"/>
        <v>GU.w</v>
      </c>
      <c r="H286" s="123" t="str">
        <f t="shared" si="181"/>
        <v>écarter facilement toute difficulté</v>
      </c>
      <c r="I286" s="120" t="str">
        <f t="shared" si="182"/>
        <v>U.gw</v>
      </c>
      <c r="J286" s="4" t="str">
        <f t="shared" si="157"/>
        <v>rendre le savoir accessible</v>
      </c>
      <c r="K286" s="90" t="str">
        <f t="shared" si="169"/>
        <v>R,B</v>
      </c>
      <c r="L286" s="92" t="str">
        <f t="shared" si="170"/>
        <v>R,B,W</v>
      </c>
      <c r="M286" s="6" t="s">
        <v>3</v>
      </c>
      <c r="N286" s="8" t="s">
        <v>5</v>
      </c>
      <c r="O286" s="8" t="s">
        <v>0</v>
      </c>
      <c r="P286" s="8" t="s">
        <v>2</v>
      </c>
      <c r="Q286" s="8" t="s">
        <v>4</v>
      </c>
      <c r="R286" s="8">
        <v>2</v>
      </c>
      <c r="S286" s="8">
        <v>1</v>
      </c>
      <c r="T286" s="8">
        <v>2</v>
      </c>
      <c r="U286" s="130">
        <v>42984</v>
      </c>
      <c r="V286" s="250">
        <f t="shared" ca="1" si="158"/>
        <v>763</v>
      </c>
      <c r="W286" s="274" t="str">
        <f t="shared" si="171"/>
        <v>UG W BR</v>
      </c>
      <c r="X286" s="274" t="str">
        <f t="shared" si="172"/>
        <v>GU.w</v>
      </c>
      <c r="Y286" s="274" t="str">
        <f t="shared" si="173"/>
        <v>WU/r</v>
      </c>
      <c r="Z286" s="11">
        <f>INDEX('poids profils xyz'!$L$15:$L$19,SEARCH(Z$1,$M286&amp;$N286&amp;$O286&amp;$P286&amp;$Q286))</f>
        <v>50</v>
      </c>
      <c r="AA286" s="11">
        <f>INDEX('poids profils xyz'!$L$15:$L$19,SEARCH(AA$1,$M286&amp;$N286&amp;$O286&amp;$P286&amp;$Q286))</f>
        <v>81</v>
      </c>
      <c r="AB286" s="11">
        <f>INDEX('poids profils xyz'!$L$15:$L$19,SEARCH(AB$1,$M286&amp;$N286&amp;$O286&amp;$P286&amp;$Q286))</f>
        <v>30</v>
      </c>
      <c r="AC286" s="11">
        <f>INDEX('poids profils xyz'!$L$15:$L$19,SEARCH(AC$1,$M286&amp;$N286&amp;$O286&amp;$P286&amp;$Q286))</f>
        <v>20</v>
      </c>
      <c r="AD286" s="252">
        <f>INDEX('poids profils xyz'!$L$15:$L$19,SEARCH(AD$1,$M286&amp;$N286&amp;$O286&amp;$P286&amp;$Q286))</f>
        <v>70</v>
      </c>
      <c r="AE286" s="26">
        <f t="shared" si="159"/>
        <v>65.5</v>
      </c>
      <c r="AF286" s="26">
        <f t="shared" si="160"/>
        <v>55.5</v>
      </c>
      <c r="AG286" s="26">
        <f t="shared" si="161"/>
        <v>25</v>
      </c>
      <c r="AH286" s="26">
        <f t="shared" si="162"/>
        <v>45</v>
      </c>
      <c r="AI286" s="26">
        <f t="shared" si="163"/>
        <v>67.75</v>
      </c>
      <c r="AJ286" s="26">
        <f t="shared" si="164"/>
        <v>60.5</v>
      </c>
      <c r="AK286" s="26">
        <f t="shared" si="165"/>
        <v>40.25</v>
      </c>
      <c r="AL286" s="26">
        <f t="shared" si="166"/>
        <v>35</v>
      </c>
      <c r="AM286" s="26">
        <f t="shared" si="167"/>
        <v>56.375</v>
      </c>
      <c r="AN286" s="26">
        <f t="shared" si="168"/>
        <v>64.125</v>
      </c>
    </row>
    <row r="287" spans="1:40" x14ac:dyDescent="0.2">
      <c r="A287" s="1011" t="str">
        <f t="shared" si="174"/>
        <v>UG W RB</v>
      </c>
      <c r="B287" s="4" t="str">
        <f t="shared" si="175"/>
        <v>bleu-vert, blanc, rouge-noir</v>
      </c>
      <c r="C287" s="89" t="str">
        <f t="shared" si="176"/>
        <v>vivre avec intelligence -GU- (et être utile au monde)</v>
      </c>
      <c r="D287" s="16" t="str">
        <f t="shared" si="177"/>
        <v>écarter facilement toute difficulté (et être efficace dans le respect du système)</v>
      </c>
      <c r="E287" s="128" t="str">
        <f t="shared" si="178"/>
        <v>GU/b</v>
      </c>
      <c r="F287" s="29" t="str">
        <f t="shared" si="179"/>
        <v>s'adapter spontanément</v>
      </c>
      <c r="G287" s="122" t="str">
        <f t="shared" si="180"/>
        <v>GU.w</v>
      </c>
      <c r="H287" s="123" t="str">
        <f t="shared" si="181"/>
        <v>écarter facilement toute difficulté</v>
      </c>
      <c r="I287" s="120" t="str">
        <f t="shared" si="182"/>
        <v>U.gw</v>
      </c>
      <c r="J287" s="4" t="str">
        <f t="shared" si="157"/>
        <v>rendre le savoir accessible</v>
      </c>
      <c r="K287" s="90" t="str">
        <f t="shared" si="169"/>
        <v>B,R</v>
      </c>
      <c r="L287" s="92" t="str">
        <f t="shared" si="170"/>
        <v>B,R,W</v>
      </c>
      <c r="M287" s="6" t="s">
        <v>3</v>
      </c>
      <c r="N287" s="8" t="s">
        <v>5</v>
      </c>
      <c r="O287" s="8" t="s">
        <v>0</v>
      </c>
      <c r="P287" s="8" t="s">
        <v>4</v>
      </c>
      <c r="Q287" s="8" t="s">
        <v>2</v>
      </c>
      <c r="R287" s="8">
        <v>2</v>
      </c>
      <c r="S287" s="8">
        <v>1</v>
      </c>
      <c r="T287" s="8">
        <v>2</v>
      </c>
      <c r="U287" s="130">
        <v>42984</v>
      </c>
      <c r="V287" s="250">
        <f t="shared" ca="1" si="158"/>
        <v>763</v>
      </c>
      <c r="W287" s="274" t="str">
        <f t="shared" si="171"/>
        <v>UG W RB</v>
      </c>
      <c r="X287" s="274" t="str">
        <f t="shared" si="172"/>
        <v>GU.w</v>
      </c>
      <c r="Y287" s="274" t="str">
        <f t="shared" si="173"/>
        <v>WU/b</v>
      </c>
      <c r="Z287" s="11">
        <f>INDEX('poids profils xyz'!$L$15:$L$19,SEARCH(Z$1,$M287&amp;$N287&amp;$O287&amp;$P287&amp;$Q287))</f>
        <v>50</v>
      </c>
      <c r="AA287" s="11">
        <f>INDEX('poids profils xyz'!$L$15:$L$19,SEARCH(AA$1,$M287&amp;$N287&amp;$O287&amp;$P287&amp;$Q287))</f>
        <v>81</v>
      </c>
      <c r="AB287" s="11">
        <f>INDEX('poids profils xyz'!$L$15:$L$19,SEARCH(AB$1,$M287&amp;$N287&amp;$O287&amp;$P287&amp;$Q287))</f>
        <v>20</v>
      </c>
      <c r="AC287" s="11">
        <f>INDEX('poids profils xyz'!$L$15:$L$19,SEARCH(AC$1,$M287&amp;$N287&amp;$O287&amp;$P287&amp;$Q287))</f>
        <v>30</v>
      </c>
      <c r="AD287" s="252">
        <f>INDEX('poids profils xyz'!$L$15:$L$19,SEARCH(AD$1,$M287&amp;$N287&amp;$O287&amp;$P287&amp;$Q287))</f>
        <v>70</v>
      </c>
      <c r="AE287" s="26">
        <f t="shared" si="159"/>
        <v>65.5</v>
      </c>
      <c r="AF287" s="26">
        <f t="shared" si="160"/>
        <v>50.5</v>
      </c>
      <c r="AG287" s="26">
        <f t="shared" si="161"/>
        <v>25</v>
      </c>
      <c r="AH287" s="26">
        <f t="shared" si="162"/>
        <v>50</v>
      </c>
      <c r="AI287" s="26">
        <f t="shared" si="163"/>
        <v>67.75</v>
      </c>
      <c r="AJ287" s="26">
        <f t="shared" si="164"/>
        <v>58</v>
      </c>
      <c r="AK287" s="26">
        <f t="shared" si="165"/>
        <v>37.75</v>
      </c>
      <c r="AL287" s="26">
        <f t="shared" si="166"/>
        <v>37.5</v>
      </c>
      <c r="AM287" s="26">
        <f t="shared" si="167"/>
        <v>58.875</v>
      </c>
      <c r="AN287" s="26">
        <f t="shared" si="168"/>
        <v>62.875</v>
      </c>
    </row>
    <row r="288" spans="1:40" x14ac:dyDescent="0.2">
      <c r="A288" s="1011" t="str">
        <f t="shared" si="174"/>
        <v>UG B WR</v>
      </c>
      <c r="B288" s="4" t="str">
        <f t="shared" si="175"/>
        <v>bleu-vert, noir, blanc-rouge</v>
      </c>
      <c r="C288" s="89" t="str">
        <f t="shared" si="176"/>
        <v>vivre avec dextérité (et réaliser ses ambitions)</v>
      </c>
      <c r="D288" s="16" t="str">
        <f t="shared" si="177"/>
        <v>être le roi de l'adaptation (et atteindre ses objectifs avec discipline)</v>
      </c>
      <c r="E288" s="128" t="str">
        <f t="shared" si="178"/>
        <v>GU/r</v>
      </c>
      <c r="F288" s="29" t="str">
        <f t="shared" si="179"/>
        <v>suivre une démarche d'adaptation</v>
      </c>
      <c r="G288" s="122" t="str">
        <f t="shared" si="180"/>
        <v>GU.b</v>
      </c>
      <c r="H288" s="123" t="str">
        <f t="shared" si="181"/>
        <v>être le roi de l'adaptation</v>
      </c>
      <c r="I288" s="120" t="str">
        <f t="shared" si="182"/>
        <v>U.bg</v>
      </c>
      <c r="J288" s="4" t="str">
        <f t="shared" si="157"/>
        <v>améliorer ses compétences sans fin</v>
      </c>
      <c r="K288" s="90" t="str">
        <f t="shared" si="169"/>
        <v>R,W</v>
      </c>
      <c r="L288" s="92" t="str">
        <f t="shared" si="170"/>
        <v>R,W,B</v>
      </c>
      <c r="M288" s="6" t="s">
        <v>3</v>
      </c>
      <c r="N288" s="8" t="s">
        <v>5</v>
      </c>
      <c r="O288" s="8" t="s">
        <v>2</v>
      </c>
      <c r="P288" s="8" t="s">
        <v>0</v>
      </c>
      <c r="Q288" s="8" t="s">
        <v>4</v>
      </c>
      <c r="R288" s="8">
        <v>2</v>
      </c>
      <c r="S288" s="8">
        <v>1</v>
      </c>
      <c r="T288" s="8">
        <v>2</v>
      </c>
      <c r="U288" s="130">
        <v>42984</v>
      </c>
      <c r="V288" s="250">
        <f t="shared" ca="1" si="158"/>
        <v>763</v>
      </c>
      <c r="W288" s="274" t="str">
        <f t="shared" si="171"/>
        <v>UG B WR</v>
      </c>
      <c r="X288" s="274" t="str">
        <f t="shared" si="172"/>
        <v>GU.b</v>
      </c>
      <c r="Y288" s="274" t="str">
        <f t="shared" si="173"/>
        <v>UB/r</v>
      </c>
      <c r="Z288" s="11">
        <f>INDEX('poids profils xyz'!$L$15:$L$19,SEARCH(Z$1,$M288&amp;$N288&amp;$O288&amp;$P288&amp;$Q288))</f>
        <v>30</v>
      </c>
      <c r="AA288" s="11">
        <f>INDEX('poids profils xyz'!$L$15:$L$19,SEARCH(AA$1,$M288&amp;$N288&amp;$O288&amp;$P288&amp;$Q288))</f>
        <v>81</v>
      </c>
      <c r="AB288" s="11">
        <f>INDEX('poids profils xyz'!$L$15:$L$19,SEARCH(AB$1,$M288&amp;$N288&amp;$O288&amp;$P288&amp;$Q288))</f>
        <v>50</v>
      </c>
      <c r="AC288" s="11">
        <f>INDEX('poids profils xyz'!$L$15:$L$19,SEARCH(AC$1,$M288&amp;$N288&amp;$O288&amp;$P288&amp;$Q288))</f>
        <v>20</v>
      </c>
      <c r="AD288" s="252">
        <f>INDEX('poids profils xyz'!$L$15:$L$19,SEARCH(AD$1,$M288&amp;$N288&amp;$O288&amp;$P288&amp;$Q288))</f>
        <v>70</v>
      </c>
      <c r="AE288" s="26">
        <f t="shared" si="159"/>
        <v>55.5</v>
      </c>
      <c r="AF288" s="26">
        <f t="shared" si="160"/>
        <v>65.5</v>
      </c>
      <c r="AG288" s="26">
        <f t="shared" si="161"/>
        <v>35</v>
      </c>
      <c r="AH288" s="26">
        <f t="shared" si="162"/>
        <v>45</v>
      </c>
      <c r="AI288" s="26">
        <f t="shared" si="163"/>
        <v>62.75</v>
      </c>
      <c r="AJ288" s="26">
        <f t="shared" si="164"/>
        <v>60.5</v>
      </c>
      <c r="AK288" s="26">
        <f t="shared" si="165"/>
        <v>50.25</v>
      </c>
      <c r="AL288" s="26">
        <f t="shared" si="166"/>
        <v>40</v>
      </c>
      <c r="AM288" s="26">
        <f t="shared" si="167"/>
        <v>53.875</v>
      </c>
      <c r="AN288" s="26">
        <f t="shared" si="168"/>
        <v>61.625</v>
      </c>
    </row>
    <row r="289" spans="1:40" x14ac:dyDescent="0.2">
      <c r="A289" s="1011" t="str">
        <f t="shared" si="174"/>
        <v>UG B RW</v>
      </c>
      <c r="B289" s="4" t="str">
        <f t="shared" si="175"/>
        <v>bleu-vert, noir, rouge-blanc</v>
      </c>
      <c r="C289" s="89" t="str">
        <f t="shared" si="176"/>
        <v>vivre avec dextérité (et suivre ses plans)</v>
      </c>
      <c r="D289" s="16" t="str">
        <f t="shared" si="177"/>
        <v>être le roi de l'adaptation (et atteindre ses objectifs selon ses propres règles)</v>
      </c>
      <c r="E289" s="128" t="str">
        <f t="shared" si="178"/>
        <v>GU/w</v>
      </c>
      <c r="F289" s="29" t="str">
        <f t="shared" si="179"/>
        <v>s'adapter avec créativité</v>
      </c>
      <c r="G289" s="122" t="str">
        <f t="shared" si="180"/>
        <v>GU.b</v>
      </c>
      <c r="H289" s="123" t="str">
        <f t="shared" si="181"/>
        <v>être le roi de l'adaptation</v>
      </c>
      <c r="I289" s="120" t="str">
        <f t="shared" si="182"/>
        <v>U.bg</v>
      </c>
      <c r="J289" s="4" t="str">
        <f t="shared" si="157"/>
        <v>améliorer ses compétences sans fin</v>
      </c>
      <c r="K289" s="90" t="str">
        <f t="shared" si="169"/>
        <v>W,R</v>
      </c>
      <c r="L289" s="92" t="str">
        <f t="shared" si="170"/>
        <v>W,R,B</v>
      </c>
      <c r="M289" s="6" t="s">
        <v>3</v>
      </c>
      <c r="N289" s="8" t="s">
        <v>5</v>
      </c>
      <c r="O289" s="8" t="s">
        <v>2</v>
      </c>
      <c r="P289" s="8" t="s">
        <v>4</v>
      </c>
      <c r="Q289" s="8" t="s">
        <v>0</v>
      </c>
      <c r="R289" s="8">
        <v>2</v>
      </c>
      <c r="S289" s="8">
        <v>1</v>
      </c>
      <c r="T289" s="8">
        <v>2</v>
      </c>
      <c r="U289" s="130">
        <v>42984</v>
      </c>
      <c r="V289" s="250">
        <f t="shared" ca="1" si="158"/>
        <v>763</v>
      </c>
      <c r="W289" s="274" t="str">
        <f t="shared" si="171"/>
        <v>UG B RW</v>
      </c>
      <c r="X289" s="274" t="str">
        <f t="shared" si="172"/>
        <v>GU.b</v>
      </c>
      <c r="Y289" s="274" t="str">
        <f t="shared" si="173"/>
        <v>UB/w</v>
      </c>
      <c r="Z289" s="11">
        <f>INDEX('poids profils xyz'!$L$15:$L$19,SEARCH(Z$1,$M289&amp;$N289&amp;$O289&amp;$P289&amp;$Q289))</f>
        <v>20</v>
      </c>
      <c r="AA289" s="11">
        <f>INDEX('poids profils xyz'!$L$15:$L$19,SEARCH(AA$1,$M289&amp;$N289&amp;$O289&amp;$P289&amp;$Q289))</f>
        <v>81</v>
      </c>
      <c r="AB289" s="11">
        <f>INDEX('poids profils xyz'!$L$15:$L$19,SEARCH(AB$1,$M289&amp;$N289&amp;$O289&amp;$P289&amp;$Q289))</f>
        <v>50</v>
      </c>
      <c r="AC289" s="11">
        <f>INDEX('poids profils xyz'!$L$15:$L$19,SEARCH(AC$1,$M289&amp;$N289&amp;$O289&amp;$P289&amp;$Q289))</f>
        <v>30</v>
      </c>
      <c r="AD289" s="252">
        <f>INDEX('poids profils xyz'!$L$15:$L$19,SEARCH(AD$1,$M289&amp;$N289&amp;$O289&amp;$P289&amp;$Q289))</f>
        <v>70</v>
      </c>
      <c r="AE289" s="26">
        <f t="shared" si="159"/>
        <v>50.5</v>
      </c>
      <c r="AF289" s="26">
        <f t="shared" si="160"/>
        <v>65.5</v>
      </c>
      <c r="AG289" s="26">
        <f t="shared" si="161"/>
        <v>40</v>
      </c>
      <c r="AH289" s="26">
        <f t="shared" si="162"/>
        <v>50</v>
      </c>
      <c r="AI289" s="26">
        <f t="shared" si="163"/>
        <v>60.25</v>
      </c>
      <c r="AJ289" s="26">
        <f t="shared" si="164"/>
        <v>58</v>
      </c>
      <c r="AK289" s="26">
        <f t="shared" si="165"/>
        <v>52.75</v>
      </c>
      <c r="AL289" s="26">
        <f t="shared" si="166"/>
        <v>45</v>
      </c>
      <c r="AM289" s="26">
        <f t="shared" si="167"/>
        <v>55.125</v>
      </c>
      <c r="AN289" s="26">
        <f t="shared" si="168"/>
        <v>59.125</v>
      </c>
    </row>
    <row r="290" spans="1:40" x14ac:dyDescent="0.2">
      <c r="A290" s="1011" t="str">
        <f t="shared" si="174"/>
        <v>UG R WB</v>
      </c>
      <c r="B290" s="4" t="str">
        <f t="shared" si="175"/>
        <v>bleu-vert, rouge, blanc-noir</v>
      </c>
      <c r="C290" s="89" t="str">
        <f t="shared" si="176"/>
        <v>vivre avec agilité (et partager ses idées)</v>
      </c>
      <c r="D290" s="16" t="str">
        <f t="shared" si="177"/>
        <v>être agile en toute circonstance (et communiquer des idées nouvelles)</v>
      </c>
      <c r="E290" s="128" t="str">
        <f t="shared" si="178"/>
        <v>GU/b</v>
      </c>
      <c r="F290" s="29" t="str">
        <f t="shared" si="179"/>
        <v>s'adapter spontanément</v>
      </c>
      <c r="G290" s="122" t="str">
        <f t="shared" si="180"/>
        <v>GU.r</v>
      </c>
      <c r="H290" s="123" t="str">
        <f t="shared" si="181"/>
        <v>être agile en toute circonstance</v>
      </c>
      <c r="I290" s="120" t="str">
        <f t="shared" si="182"/>
        <v>U.rg</v>
      </c>
      <c r="J290" s="4" t="str">
        <f t="shared" si="157"/>
        <v>comprendre l'inconnu</v>
      </c>
      <c r="K290" s="90" t="str">
        <f t="shared" si="169"/>
        <v>B,W</v>
      </c>
      <c r="L290" s="92" t="str">
        <f t="shared" si="170"/>
        <v>B,W,R</v>
      </c>
      <c r="M290" s="6" t="s">
        <v>3</v>
      </c>
      <c r="N290" s="8" t="s">
        <v>5</v>
      </c>
      <c r="O290" s="8" t="s">
        <v>4</v>
      </c>
      <c r="P290" s="8" t="s">
        <v>0</v>
      </c>
      <c r="Q290" s="8" t="s">
        <v>2</v>
      </c>
      <c r="R290" s="8">
        <v>2</v>
      </c>
      <c r="S290" s="8">
        <v>1</v>
      </c>
      <c r="T290" s="8">
        <v>2</v>
      </c>
      <c r="U290" s="130">
        <v>42984</v>
      </c>
      <c r="V290" s="250">
        <f t="shared" ca="1" si="158"/>
        <v>763</v>
      </c>
      <c r="W290" s="274" t="str">
        <f t="shared" si="171"/>
        <v>UG R WB</v>
      </c>
      <c r="X290" s="274" t="str">
        <f t="shared" si="172"/>
        <v>GU.r</v>
      </c>
      <c r="Y290" s="274" t="str">
        <f t="shared" si="173"/>
        <v>UR/b</v>
      </c>
      <c r="Z290" s="11">
        <f>INDEX('poids profils xyz'!$L$15:$L$19,SEARCH(Z$1,$M290&amp;$N290&amp;$O290&amp;$P290&amp;$Q290))</f>
        <v>30</v>
      </c>
      <c r="AA290" s="11">
        <f>INDEX('poids profils xyz'!$L$15:$L$19,SEARCH(AA$1,$M290&amp;$N290&amp;$O290&amp;$P290&amp;$Q290))</f>
        <v>81</v>
      </c>
      <c r="AB290" s="11">
        <f>INDEX('poids profils xyz'!$L$15:$L$19,SEARCH(AB$1,$M290&amp;$N290&amp;$O290&amp;$P290&amp;$Q290))</f>
        <v>20</v>
      </c>
      <c r="AC290" s="11">
        <f>INDEX('poids profils xyz'!$L$15:$L$19,SEARCH(AC$1,$M290&amp;$N290&amp;$O290&amp;$P290&amp;$Q290))</f>
        <v>50</v>
      </c>
      <c r="AD290" s="252">
        <f>INDEX('poids profils xyz'!$L$15:$L$19,SEARCH(AD$1,$M290&amp;$N290&amp;$O290&amp;$P290&amp;$Q290))</f>
        <v>70</v>
      </c>
      <c r="AE290" s="26">
        <f t="shared" si="159"/>
        <v>55.5</v>
      </c>
      <c r="AF290" s="26">
        <f t="shared" si="160"/>
        <v>50.5</v>
      </c>
      <c r="AG290" s="26">
        <f t="shared" si="161"/>
        <v>35</v>
      </c>
      <c r="AH290" s="26">
        <f t="shared" si="162"/>
        <v>60</v>
      </c>
      <c r="AI290" s="26">
        <f t="shared" si="163"/>
        <v>62.75</v>
      </c>
      <c r="AJ290" s="26">
        <f t="shared" si="164"/>
        <v>53</v>
      </c>
      <c r="AK290" s="26">
        <f t="shared" si="165"/>
        <v>42.75</v>
      </c>
      <c r="AL290" s="26">
        <f t="shared" si="166"/>
        <v>47.5</v>
      </c>
      <c r="AM290" s="26">
        <f t="shared" si="167"/>
        <v>61.375</v>
      </c>
      <c r="AN290" s="26">
        <f t="shared" si="168"/>
        <v>57.875</v>
      </c>
    </row>
    <row r="291" spans="1:40" s="145" customFormat="1" x14ac:dyDescent="0.2">
      <c r="A291" s="1079" t="str">
        <f t="shared" si="174"/>
        <v>UG R BW</v>
      </c>
      <c r="B291" s="12" t="str">
        <f t="shared" si="175"/>
        <v>bleu-vert, rouge, noir-blanc</v>
      </c>
      <c r="C291" s="80" t="str">
        <f t="shared" si="176"/>
        <v>vivre avec agilité (et suivre ses idées)</v>
      </c>
      <c r="D291" s="22" t="str">
        <f t="shared" si="177"/>
        <v>être agile en toute circonstance (et explorer sans contrainte)</v>
      </c>
      <c r="E291" s="129" t="str">
        <f t="shared" si="178"/>
        <v>GU/w</v>
      </c>
      <c r="F291" s="30" t="str">
        <f t="shared" si="179"/>
        <v>s'adapter avec créativité</v>
      </c>
      <c r="G291" s="124" t="str">
        <f t="shared" si="180"/>
        <v>GU.r</v>
      </c>
      <c r="H291" s="125" t="str">
        <f t="shared" si="181"/>
        <v>être agile en toute circonstance</v>
      </c>
      <c r="I291" s="121" t="str">
        <f t="shared" si="182"/>
        <v>U.rg</v>
      </c>
      <c r="J291" s="12" t="str">
        <f t="shared" si="157"/>
        <v>comprendre l'inconnu</v>
      </c>
      <c r="K291" s="91" t="str">
        <f t="shared" si="169"/>
        <v>W,B</v>
      </c>
      <c r="L291" s="93" t="str">
        <f t="shared" si="170"/>
        <v>W,B,R</v>
      </c>
      <c r="M291" s="21" t="s">
        <v>3</v>
      </c>
      <c r="N291" s="17" t="s">
        <v>5</v>
      </c>
      <c r="O291" s="17" t="s">
        <v>4</v>
      </c>
      <c r="P291" s="17" t="s">
        <v>2</v>
      </c>
      <c r="Q291" s="17" t="s">
        <v>0</v>
      </c>
      <c r="R291" s="17">
        <v>2</v>
      </c>
      <c r="S291" s="17">
        <v>1</v>
      </c>
      <c r="T291" s="17">
        <v>2</v>
      </c>
      <c r="U291" s="131">
        <v>42984</v>
      </c>
      <c r="V291" s="251">
        <f t="shared" ca="1" si="158"/>
        <v>763</v>
      </c>
      <c r="W291" s="275" t="str">
        <f t="shared" si="171"/>
        <v>UG R BW</v>
      </c>
      <c r="X291" s="275" t="str">
        <f t="shared" si="172"/>
        <v>GU.r</v>
      </c>
      <c r="Y291" s="275" t="str">
        <f t="shared" si="173"/>
        <v>UR/w</v>
      </c>
      <c r="Z291" s="253">
        <f>INDEX('poids profils xyz'!$L$15:$L$19,SEARCH(Z$1,$M291&amp;$N291&amp;$O291&amp;$P291&amp;$Q291))</f>
        <v>20</v>
      </c>
      <c r="AA291" s="253">
        <f>INDEX('poids profils xyz'!$L$15:$L$19,SEARCH(AA$1,$M291&amp;$N291&amp;$O291&amp;$P291&amp;$Q291))</f>
        <v>81</v>
      </c>
      <c r="AB291" s="253">
        <f>INDEX('poids profils xyz'!$L$15:$L$19,SEARCH(AB$1,$M291&amp;$N291&amp;$O291&amp;$P291&amp;$Q291))</f>
        <v>30</v>
      </c>
      <c r="AC291" s="253">
        <f>INDEX('poids profils xyz'!$L$15:$L$19,SEARCH(AC$1,$M291&amp;$N291&amp;$O291&amp;$P291&amp;$Q291))</f>
        <v>50</v>
      </c>
      <c r="AD291" s="254">
        <f>INDEX('poids profils xyz'!$L$15:$L$19,SEARCH(AD$1,$M291&amp;$N291&amp;$O291&amp;$P291&amp;$Q291))</f>
        <v>70</v>
      </c>
      <c r="AE291" s="263">
        <f t="shared" si="159"/>
        <v>50.5</v>
      </c>
      <c r="AF291" s="263">
        <f t="shared" si="160"/>
        <v>55.5</v>
      </c>
      <c r="AG291" s="263">
        <f t="shared" si="161"/>
        <v>40</v>
      </c>
      <c r="AH291" s="263">
        <f t="shared" si="162"/>
        <v>60</v>
      </c>
      <c r="AI291" s="263">
        <f t="shared" si="163"/>
        <v>60.25</v>
      </c>
      <c r="AJ291" s="263">
        <f t="shared" si="164"/>
        <v>53</v>
      </c>
      <c r="AK291" s="263">
        <f t="shared" si="165"/>
        <v>47.75</v>
      </c>
      <c r="AL291" s="263">
        <f t="shared" si="166"/>
        <v>50</v>
      </c>
      <c r="AM291" s="263">
        <f t="shared" si="167"/>
        <v>60.125</v>
      </c>
      <c r="AN291" s="263">
        <f t="shared" si="168"/>
        <v>56.625</v>
      </c>
    </row>
    <row r="292" spans="1:40" x14ac:dyDescent="0.2">
      <c r="A292" s="998" t="str">
        <f t="shared" si="174"/>
        <v>BW U RG</v>
      </c>
      <c r="B292" s="4" t="str">
        <f t="shared" si="175"/>
        <v>noir-blanc, bleu, rouge-vert</v>
      </c>
      <c r="C292" s="89" t="str">
        <f t="shared" si="176"/>
        <v>avoir une position de pouvoir -WB- (et réussir coûte que coûte -UB-)</v>
      </c>
      <c r="D292" s="16" t="str">
        <f t="shared" si="177"/>
        <v>exercer une place de pouvoir élevée (et atteindre ses objectifs avec fermeté)</v>
      </c>
      <c r="E292" s="128" t="str">
        <f t="shared" si="178"/>
        <v>WB/g</v>
      </c>
      <c r="F292" s="29" t="str">
        <f t="shared" si="179"/>
        <v>être de ceux qui dictent l'ordre</v>
      </c>
      <c r="G292" s="122" t="str">
        <f t="shared" si="180"/>
        <v>WB.u</v>
      </c>
      <c r="H292" s="123" t="str">
        <f t="shared" si="181"/>
        <v>exercer une place de pouvoir élevée</v>
      </c>
      <c r="I292" s="120" t="str">
        <f t="shared" si="182"/>
        <v>B.wu</v>
      </c>
      <c r="J292" s="4" t="str">
        <f t="shared" si="157"/>
        <v>être celui qui décide des règles</v>
      </c>
      <c r="K292" s="90" t="str">
        <f t="shared" si="169"/>
        <v>G,R</v>
      </c>
      <c r="L292" s="92" t="str">
        <f t="shared" si="170"/>
        <v>G,R,U</v>
      </c>
      <c r="M292" s="6" t="s">
        <v>2</v>
      </c>
      <c r="N292" s="8" t="s">
        <v>0</v>
      </c>
      <c r="O292" s="8" t="s">
        <v>3</v>
      </c>
      <c r="P292" s="8" t="s">
        <v>4</v>
      </c>
      <c r="Q292" s="8" t="s">
        <v>5</v>
      </c>
      <c r="R292" s="8">
        <v>2</v>
      </c>
      <c r="S292" s="8">
        <v>1</v>
      </c>
      <c r="T292" s="8">
        <v>2</v>
      </c>
      <c r="U292" s="130">
        <v>42984</v>
      </c>
      <c r="V292" s="250">
        <f t="shared" ca="1" si="158"/>
        <v>763</v>
      </c>
      <c r="W292" s="274" t="str">
        <f t="shared" si="171"/>
        <v>BW U RG</v>
      </c>
      <c r="X292" s="274" t="str">
        <f t="shared" si="172"/>
        <v>WB.u</v>
      </c>
      <c r="Y292" s="274" t="str">
        <f t="shared" si="173"/>
        <v>UB/g</v>
      </c>
      <c r="Z292" s="11">
        <f>INDEX('poids profils xyz'!$L$15:$L$19,SEARCH(Z$1,$M292&amp;$N292&amp;$O292&amp;$P292&amp;$Q292))</f>
        <v>70</v>
      </c>
      <c r="AA292" s="11">
        <f>INDEX('poids profils xyz'!$L$15:$L$19,SEARCH(AA$1,$M292&amp;$N292&amp;$O292&amp;$P292&amp;$Q292))</f>
        <v>50</v>
      </c>
      <c r="AB292" s="11">
        <f>INDEX('poids profils xyz'!$L$15:$L$19,SEARCH(AB$1,$M292&amp;$N292&amp;$O292&amp;$P292&amp;$Q292))</f>
        <v>81</v>
      </c>
      <c r="AC292" s="11">
        <f>INDEX('poids profils xyz'!$L$15:$L$19,SEARCH(AC$1,$M292&amp;$N292&amp;$O292&amp;$P292&amp;$Q292))</f>
        <v>30</v>
      </c>
      <c r="AD292" s="252">
        <f>INDEX('poids profils xyz'!$L$15:$L$19,SEARCH(AD$1,$M292&amp;$N292&amp;$O292&amp;$P292&amp;$Q292))</f>
        <v>20</v>
      </c>
      <c r="AE292" s="26">
        <f t="shared" si="159"/>
        <v>60</v>
      </c>
      <c r="AF292" s="26">
        <f t="shared" si="160"/>
        <v>65.5</v>
      </c>
      <c r="AG292" s="26">
        <f t="shared" si="161"/>
        <v>55.5</v>
      </c>
      <c r="AH292" s="26">
        <f t="shared" si="162"/>
        <v>25</v>
      </c>
      <c r="AI292" s="26">
        <f t="shared" si="163"/>
        <v>40</v>
      </c>
      <c r="AJ292" s="26">
        <f t="shared" si="164"/>
        <v>62.75</v>
      </c>
      <c r="AK292" s="26">
        <f t="shared" si="165"/>
        <v>60.5</v>
      </c>
      <c r="AL292" s="26">
        <f t="shared" si="166"/>
        <v>40.25</v>
      </c>
      <c r="AM292" s="26">
        <f t="shared" si="167"/>
        <v>32.5</v>
      </c>
      <c r="AN292" s="26">
        <f t="shared" si="168"/>
        <v>51.375</v>
      </c>
    </row>
    <row r="293" spans="1:40" x14ac:dyDescent="0.2">
      <c r="A293" s="998" t="str">
        <f t="shared" si="174"/>
        <v>BW U GR</v>
      </c>
      <c r="B293" s="4" t="str">
        <f t="shared" si="175"/>
        <v>noir-blanc, bleu, vert-rouge</v>
      </c>
      <c r="C293" s="89" t="str">
        <f t="shared" si="176"/>
        <v>avoir une position de pouvoir -WB- (et réaliser ses ambitions)</v>
      </c>
      <c r="D293" s="16" t="str">
        <f t="shared" si="177"/>
        <v>exercer une place de pouvoir élevée (et atteindre ses objectifs avec discipline)</v>
      </c>
      <c r="E293" s="128" t="str">
        <f t="shared" si="178"/>
        <v>WB/r</v>
      </c>
      <c r="F293" s="29" t="str">
        <f t="shared" si="179"/>
        <v>être parmi les rares qui prennent les décisions</v>
      </c>
      <c r="G293" s="122" t="str">
        <f t="shared" si="180"/>
        <v>WB.u</v>
      </c>
      <c r="H293" s="123" t="str">
        <f t="shared" si="181"/>
        <v>exercer une place de pouvoir élevée</v>
      </c>
      <c r="I293" s="120" t="str">
        <f t="shared" si="182"/>
        <v>B.wu</v>
      </c>
      <c r="J293" s="4" t="str">
        <f t="shared" si="157"/>
        <v>être celui qui décide des règles</v>
      </c>
      <c r="K293" s="90" t="str">
        <f t="shared" si="169"/>
        <v>R,G</v>
      </c>
      <c r="L293" s="92" t="str">
        <f t="shared" si="170"/>
        <v>R,G,U</v>
      </c>
      <c r="M293" s="6" t="s">
        <v>2</v>
      </c>
      <c r="N293" s="8" t="s">
        <v>0</v>
      </c>
      <c r="O293" s="8" t="s">
        <v>3</v>
      </c>
      <c r="P293" s="8" t="s">
        <v>5</v>
      </c>
      <c r="Q293" s="8" t="s">
        <v>4</v>
      </c>
      <c r="R293" s="8">
        <v>2</v>
      </c>
      <c r="S293" s="8">
        <v>1</v>
      </c>
      <c r="T293" s="8">
        <v>2</v>
      </c>
      <c r="U293" s="130">
        <v>42984</v>
      </c>
      <c r="V293" s="250">
        <f t="shared" ca="1" si="158"/>
        <v>763</v>
      </c>
      <c r="W293" s="274" t="str">
        <f t="shared" si="171"/>
        <v>BW U GR</v>
      </c>
      <c r="X293" s="274" t="str">
        <f t="shared" si="172"/>
        <v>WB.u</v>
      </c>
      <c r="Y293" s="274" t="str">
        <f t="shared" si="173"/>
        <v>UB/r</v>
      </c>
      <c r="Z293" s="11">
        <f>INDEX('poids profils xyz'!$L$15:$L$19,SEARCH(Z$1,$M293&amp;$N293&amp;$O293&amp;$P293&amp;$Q293))</f>
        <v>70</v>
      </c>
      <c r="AA293" s="11">
        <f>INDEX('poids profils xyz'!$L$15:$L$19,SEARCH(AA$1,$M293&amp;$N293&amp;$O293&amp;$P293&amp;$Q293))</f>
        <v>50</v>
      </c>
      <c r="AB293" s="11">
        <f>INDEX('poids profils xyz'!$L$15:$L$19,SEARCH(AB$1,$M293&amp;$N293&amp;$O293&amp;$P293&amp;$Q293))</f>
        <v>81</v>
      </c>
      <c r="AC293" s="11">
        <f>INDEX('poids profils xyz'!$L$15:$L$19,SEARCH(AC$1,$M293&amp;$N293&amp;$O293&amp;$P293&amp;$Q293))</f>
        <v>20</v>
      </c>
      <c r="AD293" s="252">
        <f>INDEX('poids profils xyz'!$L$15:$L$19,SEARCH(AD$1,$M293&amp;$N293&amp;$O293&amp;$P293&amp;$Q293))</f>
        <v>30</v>
      </c>
      <c r="AE293" s="26">
        <f t="shared" si="159"/>
        <v>60</v>
      </c>
      <c r="AF293" s="26">
        <f t="shared" si="160"/>
        <v>65.5</v>
      </c>
      <c r="AG293" s="26">
        <f t="shared" si="161"/>
        <v>50.5</v>
      </c>
      <c r="AH293" s="26">
        <f t="shared" si="162"/>
        <v>25</v>
      </c>
      <c r="AI293" s="26">
        <f t="shared" si="163"/>
        <v>45</v>
      </c>
      <c r="AJ293" s="26">
        <f t="shared" si="164"/>
        <v>62.75</v>
      </c>
      <c r="AK293" s="26">
        <f t="shared" si="165"/>
        <v>58</v>
      </c>
      <c r="AL293" s="26">
        <f t="shared" si="166"/>
        <v>37.75</v>
      </c>
      <c r="AM293" s="26">
        <f t="shared" si="167"/>
        <v>35</v>
      </c>
      <c r="AN293" s="26">
        <f t="shared" si="168"/>
        <v>53.875</v>
      </c>
    </row>
    <row r="294" spans="1:40" x14ac:dyDescent="0.2">
      <c r="A294" s="998" t="str">
        <f t="shared" si="174"/>
        <v>BW R UG</v>
      </c>
      <c r="B294" s="4" t="str">
        <f t="shared" si="175"/>
        <v>noir-blanc, rouge, bleu-vert</v>
      </c>
      <c r="C294" s="89" t="str">
        <f t="shared" si="176"/>
        <v>avoir une position de force (et intervenir*)</v>
      </c>
      <c r="D294" s="16" t="str">
        <f t="shared" si="177"/>
        <v>occuper une place de réel pouvoir (et vivre en imposant ses décisions)</v>
      </c>
      <c r="E294" s="128" t="str">
        <f t="shared" si="178"/>
        <v>WB/g</v>
      </c>
      <c r="F294" s="29" t="str">
        <f t="shared" si="179"/>
        <v>être de ceux qui dictent l'ordre</v>
      </c>
      <c r="G294" s="122" t="str">
        <f t="shared" si="180"/>
        <v>WB.r</v>
      </c>
      <c r="H294" s="123" t="str">
        <f t="shared" si="181"/>
        <v>occuper une place de réel pouvoir</v>
      </c>
      <c r="I294" s="120" t="str">
        <f t="shared" si="182"/>
        <v>B.rw</v>
      </c>
      <c r="J294" s="4" t="str">
        <f t="shared" si="157"/>
        <v>avoir le pouvoir d'impacter</v>
      </c>
      <c r="K294" s="90" t="str">
        <f t="shared" si="169"/>
        <v>G,U</v>
      </c>
      <c r="L294" s="92" t="str">
        <f t="shared" si="170"/>
        <v>G,U,R</v>
      </c>
      <c r="M294" s="6" t="s">
        <v>2</v>
      </c>
      <c r="N294" s="8" t="s">
        <v>0</v>
      </c>
      <c r="O294" s="8" t="s">
        <v>4</v>
      </c>
      <c r="P294" s="8" t="s">
        <v>3</v>
      </c>
      <c r="Q294" s="8" t="s">
        <v>5</v>
      </c>
      <c r="R294" s="8">
        <v>2</v>
      </c>
      <c r="S294" s="8">
        <v>1</v>
      </c>
      <c r="T294" s="8">
        <v>2</v>
      </c>
      <c r="U294" s="130">
        <v>42984</v>
      </c>
      <c r="V294" s="250">
        <f t="shared" ca="1" si="158"/>
        <v>763</v>
      </c>
      <c r="W294" s="274" t="str">
        <f t="shared" si="171"/>
        <v>BW R UG</v>
      </c>
      <c r="X294" s="274" t="str">
        <f t="shared" si="172"/>
        <v>WB.r</v>
      </c>
      <c r="Y294" s="274" t="str">
        <f t="shared" si="173"/>
        <v>BR/g</v>
      </c>
      <c r="Z294" s="11">
        <f>INDEX('poids profils xyz'!$L$15:$L$19,SEARCH(Z$1,$M294&amp;$N294&amp;$O294&amp;$P294&amp;$Q294))</f>
        <v>70</v>
      </c>
      <c r="AA294" s="11">
        <f>INDEX('poids profils xyz'!$L$15:$L$19,SEARCH(AA$1,$M294&amp;$N294&amp;$O294&amp;$P294&amp;$Q294))</f>
        <v>30</v>
      </c>
      <c r="AB294" s="11">
        <f>INDEX('poids profils xyz'!$L$15:$L$19,SEARCH(AB$1,$M294&amp;$N294&amp;$O294&amp;$P294&amp;$Q294))</f>
        <v>81</v>
      </c>
      <c r="AC294" s="11">
        <f>INDEX('poids profils xyz'!$L$15:$L$19,SEARCH(AC$1,$M294&amp;$N294&amp;$O294&amp;$P294&amp;$Q294))</f>
        <v>50</v>
      </c>
      <c r="AD294" s="252">
        <f>INDEX('poids profils xyz'!$L$15:$L$19,SEARCH(AD$1,$M294&amp;$N294&amp;$O294&amp;$P294&amp;$Q294))</f>
        <v>20</v>
      </c>
      <c r="AE294" s="26">
        <f t="shared" si="159"/>
        <v>50</v>
      </c>
      <c r="AF294" s="26">
        <f t="shared" si="160"/>
        <v>55.5</v>
      </c>
      <c r="AG294" s="26">
        <f t="shared" si="161"/>
        <v>65.5</v>
      </c>
      <c r="AH294" s="26">
        <f t="shared" si="162"/>
        <v>35</v>
      </c>
      <c r="AI294" s="26">
        <f t="shared" si="163"/>
        <v>35</v>
      </c>
      <c r="AJ294" s="26">
        <f t="shared" si="164"/>
        <v>52.75</v>
      </c>
      <c r="AK294" s="26">
        <f t="shared" si="165"/>
        <v>60.5</v>
      </c>
      <c r="AL294" s="26">
        <f t="shared" si="166"/>
        <v>50.25</v>
      </c>
      <c r="AM294" s="26">
        <f t="shared" si="167"/>
        <v>35</v>
      </c>
      <c r="AN294" s="26">
        <f t="shared" si="168"/>
        <v>43.875</v>
      </c>
    </row>
    <row r="295" spans="1:40" x14ac:dyDescent="0.2">
      <c r="A295" s="998" t="str">
        <f t="shared" si="174"/>
        <v>BW R GU</v>
      </c>
      <c r="B295" s="4" t="str">
        <f t="shared" si="175"/>
        <v>noir-blanc, rouge, vert-bleu</v>
      </c>
      <c r="C295" s="89" t="str">
        <f t="shared" si="176"/>
        <v>avoir une position de force (et avoir de suite)</v>
      </c>
      <c r="D295" s="16" t="str">
        <f t="shared" si="177"/>
        <v>occuper une place de réel pouvoir (et obtenir satisfaction -peu importe comment-)</v>
      </c>
      <c r="E295" s="128" t="str">
        <f t="shared" si="178"/>
        <v>WB/u</v>
      </c>
      <c r="F295" s="29" t="str">
        <f t="shared" si="179"/>
        <v>être de ceux qui ont le pouvoir</v>
      </c>
      <c r="G295" s="122" t="str">
        <f t="shared" si="180"/>
        <v>WB.r</v>
      </c>
      <c r="H295" s="123" t="str">
        <f t="shared" si="181"/>
        <v>occuper une place de réel pouvoir</v>
      </c>
      <c r="I295" s="120" t="str">
        <f t="shared" si="182"/>
        <v>B.rw</v>
      </c>
      <c r="J295" s="4" t="str">
        <f t="shared" si="157"/>
        <v>avoir le pouvoir d'impacter</v>
      </c>
      <c r="K295" s="90" t="str">
        <f t="shared" si="169"/>
        <v>U,G</v>
      </c>
      <c r="L295" s="92" t="str">
        <f t="shared" si="170"/>
        <v>U,G,R</v>
      </c>
      <c r="M295" s="8" t="s">
        <v>2</v>
      </c>
      <c r="N295" s="6" t="s">
        <v>0</v>
      </c>
      <c r="O295" s="6" t="s">
        <v>4</v>
      </c>
      <c r="P295" s="6" t="s">
        <v>5</v>
      </c>
      <c r="Q295" s="6" t="s">
        <v>3</v>
      </c>
      <c r="R295" s="6">
        <v>2</v>
      </c>
      <c r="S295" s="6">
        <v>1</v>
      </c>
      <c r="T295" s="6">
        <v>2</v>
      </c>
      <c r="U295" s="130">
        <v>42984</v>
      </c>
      <c r="V295" s="250">
        <f t="shared" ca="1" si="158"/>
        <v>763</v>
      </c>
      <c r="W295" s="274" t="str">
        <f t="shared" si="171"/>
        <v>BW R GU</v>
      </c>
      <c r="X295" s="274" t="str">
        <f t="shared" si="172"/>
        <v>WB.r</v>
      </c>
      <c r="Y295" s="274" t="str">
        <f t="shared" si="173"/>
        <v>BR/u</v>
      </c>
      <c r="Z295" s="11">
        <f>INDEX('poids profils xyz'!$L$15:$L$19,SEARCH(Z$1,$M295&amp;$N295&amp;$O295&amp;$P295&amp;$Q295))</f>
        <v>70</v>
      </c>
      <c r="AA295" s="11">
        <f>INDEX('poids profils xyz'!$L$15:$L$19,SEARCH(AA$1,$M295&amp;$N295&amp;$O295&amp;$P295&amp;$Q295))</f>
        <v>20</v>
      </c>
      <c r="AB295" s="11">
        <f>INDEX('poids profils xyz'!$L$15:$L$19,SEARCH(AB$1,$M295&amp;$N295&amp;$O295&amp;$P295&amp;$Q295))</f>
        <v>81</v>
      </c>
      <c r="AC295" s="11">
        <f>INDEX('poids profils xyz'!$L$15:$L$19,SEARCH(AC$1,$M295&amp;$N295&amp;$O295&amp;$P295&amp;$Q295))</f>
        <v>50</v>
      </c>
      <c r="AD295" s="252">
        <f>INDEX('poids profils xyz'!$L$15:$L$19,SEARCH(AD$1,$M295&amp;$N295&amp;$O295&amp;$P295&amp;$Q295))</f>
        <v>30</v>
      </c>
      <c r="AE295" s="26">
        <f t="shared" si="159"/>
        <v>45</v>
      </c>
      <c r="AF295" s="26">
        <f t="shared" si="160"/>
        <v>50.5</v>
      </c>
      <c r="AG295" s="26">
        <f t="shared" si="161"/>
        <v>65.5</v>
      </c>
      <c r="AH295" s="26">
        <f t="shared" si="162"/>
        <v>40</v>
      </c>
      <c r="AI295" s="26">
        <f t="shared" si="163"/>
        <v>37.5</v>
      </c>
      <c r="AJ295" s="26">
        <f t="shared" si="164"/>
        <v>47.75</v>
      </c>
      <c r="AK295" s="26">
        <f t="shared" si="165"/>
        <v>58</v>
      </c>
      <c r="AL295" s="26">
        <f t="shared" si="166"/>
        <v>52.75</v>
      </c>
      <c r="AM295" s="26">
        <f t="shared" si="167"/>
        <v>38.75</v>
      </c>
      <c r="AN295" s="26">
        <f t="shared" si="168"/>
        <v>42.625</v>
      </c>
    </row>
    <row r="296" spans="1:40" x14ac:dyDescent="0.2">
      <c r="A296" s="998" t="str">
        <f t="shared" si="174"/>
        <v>BW G UR</v>
      </c>
      <c r="B296" s="4" t="str">
        <f t="shared" si="175"/>
        <v>noir-blanc, vert, bleu-rouge</v>
      </c>
      <c r="C296" s="89" t="str">
        <f t="shared" si="176"/>
        <v>avoir une position de prestige (et construire une vie parfaite)</v>
      </c>
      <c r="D296" s="16" t="str">
        <f t="shared" si="177"/>
        <v>occuper une place d'exception (et organiser une vie de satisfaction)</v>
      </c>
      <c r="E296" s="128" t="str">
        <f t="shared" si="178"/>
        <v>WB/r</v>
      </c>
      <c r="F296" s="29" t="str">
        <f t="shared" si="179"/>
        <v>être parmi les rares qui prennent les décisions</v>
      </c>
      <c r="G296" s="122" t="str">
        <f t="shared" si="180"/>
        <v>WB.g</v>
      </c>
      <c r="H296" s="123" t="str">
        <f t="shared" si="181"/>
        <v>occuper une place d'exception</v>
      </c>
      <c r="I296" s="120" t="str">
        <f t="shared" si="182"/>
        <v>B.gw</v>
      </c>
      <c r="J296" s="4" t="str">
        <f t="shared" si="157"/>
        <v>être le dirigeant des autres</v>
      </c>
      <c r="K296" s="90" t="str">
        <f t="shared" si="169"/>
        <v>R,U</v>
      </c>
      <c r="L296" s="92" t="str">
        <f t="shared" si="170"/>
        <v>R,U,G</v>
      </c>
      <c r="M296" s="8" t="s">
        <v>2</v>
      </c>
      <c r="N296" s="6" t="s">
        <v>0</v>
      </c>
      <c r="O296" s="6" t="s">
        <v>5</v>
      </c>
      <c r="P296" s="6" t="s">
        <v>3</v>
      </c>
      <c r="Q296" s="6" t="s">
        <v>4</v>
      </c>
      <c r="R296" s="6">
        <v>2</v>
      </c>
      <c r="S296" s="6">
        <v>1</v>
      </c>
      <c r="T296" s="6">
        <v>2</v>
      </c>
      <c r="U296" s="130">
        <v>42984</v>
      </c>
      <c r="V296" s="250">
        <f t="shared" ca="1" si="158"/>
        <v>763</v>
      </c>
      <c r="W296" s="274" t="str">
        <f t="shared" si="171"/>
        <v>BW G UR</v>
      </c>
      <c r="X296" s="274" t="str">
        <f t="shared" si="172"/>
        <v>WB.g</v>
      </c>
      <c r="Y296" s="274" t="str">
        <f t="shared" si="173"/>
        <v>BG/r</v>
      </c>
      <c r="Z296" s="11">
        <f>INDEX('poids profils xyz'!$L$15:$L$19,SEARCH(Z$1,$M296&amp;$N296&amp;$O296&amp;$P296&amp;$Q296))</f>
        <v>70</v>
      </c>
      <c r="AA296" s="11">
        <f>INDEX('poids profils xyz'!$L$15:$L$19,SEARCH(AA$1,$M296&amp;$N296&amp;$O296&amp;$P296&amp;$Q296))</f>
        <v>30</v>
      </c>
      <c r="AB296" s="11">
        <f>INDEX('poids profils xyz'!$L$15:$L$19,SEARCH(AB$1,$M296&amp;$N296&amp;$O296&amp;$P296&amp;$Q296))</f>
        <v>81</v>
      </c>
      <c r="AC296" s="11">
        <f>INDEX('poids profils xyz'!$L$15:$L$19,SEARCH(AC$1,$M296&amp;$N296&amp;$O296&amp;$P296&amp;$Q296))</f>
        <v>20</v>
      </c>
      <c r="AD296" s="252">
        <f>INDEX('poids profils xyz'!$L$15:$L$19,SEARCH(AD$1,$M296&amp;$N296&amp;$O296&amp;$P296&amp;$Q296))</f>
        <v>50</v>
      </c>
      <c r="AE296" s="26">
        <f t="shared" si="159"/>
        <v>50</v>
      </c>
      <c r="AF296" s="26">
        <f t="shared" si="160"/>
        <v>55.5</v>
      </c>
      <c r="AG296" s="26">
        <f t="shared" si="161"/>
        <v>50.5</v>
      </c>
      <c r="AH296" s="26">
        <f t="shared" si="162"/>
        <v>35</v>
      </c>
      <c r="AI296" s="26">
        <f t="shared" si="163"/>
        <v>50</v>
      </c>
      <c r="AJ296" s="26">
        <f t="shared" si="164"/>
        <v>52.75</v>
      </c>
      <c r="AK296" s="26">
        <f t="shared" si="165"/>
        <v>53</v>
      </c>
      <c r="AL296" s="26">
        <f t="shared" si="166"/>
        <v>42.75</v>
      </c>
      <c r="AM296" s="26">
        <f t="shared" si="167"/>
        <v>42.5</v>
      </c>
      <c r="AN296" s="26">
        <f t="shared" si="168"/>
        <v>51.375</v>
      </c>
    </row>
    <row r="297" spans="1:40" s="145" customFormat="1" x14ac:dyDescent="0.2">
      <c r="A297" s="1067" t="str">
        <f t="shared" si="174"/>
        <v>BW G RU</v>
      </c>
      <c r="B297" s="12" t="str">
        <f t="shared" si="175"/>
        <v>noir-blanc, vert, rouge-bleu</v>
      </c>
      <c r="C297" s="80" t="str">
        <f t="shared" si="176"/>
        <v>avoir une position de prestige (et s'enrichir)</v>
      </c>
      <c r="D297" s="22" t="str">
        <f t="shared" si="177"/>
        <v>occuper une place d'exception (et s'entourer du plus de ressources possible)</v>
      </c>
      <c r="E297" s="129" t="str">
        <f t="shared" si="178"/>
        <v>WB/u</v>
      </c>
      <c r="F297" s="30" t="str">
        <f t="shared" si="179"/>
        <v>être de ceux qui ont le pouvoir</v>
      </c>
      <c r="G297" s="124" t="str">
        <f t="shared" si="180"/>
        <v>WB.g</v>
      </c>
      <c r="H297" s="125" t="str">
        <f t="shared" si="181"/>
        <v>occuper une place d'exception</v>
      </c>
      <c r="I297" s="121" t="str">
        <f t="shared" si="182"/>
        <v>B.gw</v>
      </c>
      <c r="J297" s="12" t="str">
        <f t="shared" si="157"/>
        <v>être le dirigeant des autres</v>
      </c>
      <c r="K297" s="91" t="str">
        <f t="shared" si="169"/>
        <v>U,R</v>
      </c>
      <c r="L297" s="93" t="str">
        <f t="shared" si="170"/>
        <v>U,R,G</v>
      </c>
      <c r="M297" s="17" t="s">
        <v>2</v>
      </c>
      <c r="N297" s="21" t="s">
        <v>0</v>
      </c>
      <c r="O297" s="21" t="s">
        <v>5</v>
      </c>
      <c r="P297" s="21" t="s">
        <v>4</v>
      </c>
      <c r="Q297" s="21" t="s">
        <v>3</v>
      </c>
      <c r="R297" s="21">
        <v>2</v>
      </c>
      <c r="S297" s="21">
        <v>1</v>
      </c>
      <c r="T297" s="21">
        <v>2</v>
      </c>
      <c r="U297" s="131">
        <v>42984</v>
      </c>
      <c r="V297" s="251">
        <f t="shared" ca="1" si="158"/>
        <v>763</v>
      </c>
      <c r="W297" s="275" t="str">
        <f t="shared" si="171"/>
        <v>BW G RU</v>
      </c>
      <c r="X297" s="275" t="str">
        <f t="shared" si="172"/>
        <v>WB.g</v>
      </c>
      <c r="Y297" s="275" t="str">
        <f t="shared" si="173"/>
        <v>BG/u</v>
      </c>
      <c r="Z297" s="253">
        <f>INDEX('poids profils xyz'!$L$15:$L$19,SEARCH(Z$1,$M297&amp;$N297&amp;$O297&amp;$P297&amp;$Q297))</f>
        <v>70</v>
      </c>
      <c r="AA297" s="253">
        <f>INDEX('poids profils xyz'!$L$15:$L$19,SEARCH(AA$1,$M297&amp;$N297&amp;$O297&amp;$P297&amp;$Q297))</f>
        <v>20</v>
      </c>
      <c r="AB297" s="253">
        <f>INDEX('poids profils xyz'!$L$15:$L$19,SEARCH(AB$1,$M297&amp;$N297&amp;$O297&amp;$P297&amp;$Q297))</f>
        <v>81</v>
      </c>
      <c r="AC297" s="253">
        <f>INDEX('poids profils xyz'!$L$15:$L$19,SEARCH(AC$1,$M297&amp;$N297&amp;$O297&amp;$P297&amp;$Q297))</f>
        <v>30</v>
      </c>
      <c r="AD297" s="254">
        <f>INDEX('poids profils xyz'!$L$15:$L$19,SEARCH(AD$1,$M297&amp;$N297&amp;$O297&amp;$P297&amp;$Q297))</f>
        <v>50</v>
      </c>
      <c r="AE297" s="263">
        <f t="shared" si="159"/>
        <v>45</v>
      </c>
      <c r="AF297" s="263">
        <f t="shared" si="160"/>
        <v>50.5</v>
      </c>
      <c r="AG297" s="263">
        <f t="shared" si="161"/>
        <v>55.5</v>
      </c>
      <c r="AH297" s="263">
        <f t="shared" si="162"/>
        <v>40</v>
      </c>
      <c r="AI297" s="263">
        <f t="shared" si="163"/>
        <v>47.5</v>
      </c>
      <c r="AJ297" s="263">
        <f t="shared" si="164"/>
        <v>47.75</v>
      </c>
      <c r="AK297" s="263">
        <f t="shared" si="165"/>
        <v>53</v>
      </c>
      <c r="AL297" s="263">
        <f t="shared" si="166"/>
        <v>47.75</v>
      </c>
      <c r="AM297" s="263">
        <f t="shared" si="167"/>
        <v>43.75</v>
      </c>
      <c r="AN297" s="263">
        <f t="shared" si="168"/>
        <v>47.625</v>
      </c>
    </row>
    <row r="298" spans="1:40" x14ac:dyDescent="0.2">
      <c r="A298" s="1008" t="str">
        <f t="shared" si="174"/>
        <v>BU W RG</v>
      </c>
      <c r="B298" s="4" t="str">
        <f t="shared" si="175"/>
        <v>noir-bleu, blanc, rouge-vert</v>
      </c>
      <c r="C298" s="89" t="str">
        <f t="shared" si="176"/>
        <v>parfaire l'agencement du monde (et s'imposer au monde)</v>
      </c>
      <c r="D298" s="16" t="str">
        <f t="shared" si="177"/>
        <v>dompter les difficultés (et être de ceux qui dictent l'ordre)</v>
      </c>
      <c r="E298" s="128" t="str">
        <f t="shared" si="178"/>
        <v>UB/g</v>
      </c>
      <c r="F298" s="29" t="str">
        <f t="shared" si="179"/>
        <v>atteindre ses objectifs avec fermeté</v>
      </c>
      <c r="G298" s="122" t="str">
        <f t="shared" si="180"/>
        <v>UB.w</v>
      </c>
      <c r="H298" s="123" t="str">
        <f t="shared" si="181"/>
        <v>dompter les difficultés</v>
      </c>
      <c r="I298" s="120" t="str">
        <f t="shared" si="182"/>
        <v>B.wu</v>
      </c>
      <c r="J298" s="4" t="str">
        <f t="shared" si="157"/>
        <v>être celui qui décide des règles</v>
      </c>
      <c r="K298" s="90" t="str">
        <f t="shared" si="169"/>
        <v>G,R</v>
      </c>
      <c r="L298" s="92" t="str">
        <f t="shared" si="170"/>
        <v>G,R,W</v>
      </c>
      <c r="M298" s="6" t="s">
        <v>2</v>
      </c>
      <c r="N298" s="8" t="s">
        <v>3</v>
      </c>
      <c r="O298" s="8" t="s">
        <v>0</v>
      </c>
      <c r="P298" s="8" t="s">
        <v>4</v>
      </c>
      <c r="Q298" s="8" t="s">
        <v>5</v>
      </c>
      <c r="R298" s="8">
        <v>2</v>
      </c>
      <c r="S298" s="8">
        <v>1</v>
      </c>
      <c r="T298" s="8">
        <v>2</v>
      </c>
      <c r="U298" s="130">
        <v>42984</v>
      </c>
      <c r="V298" s="250">
        <f t="shared" ca="1" si="158"/>
        <v>763</v>
      </c>
      <c r="W298" s="274" t="str">
        <f t="shared" si="171"/>
        <v>BU W RG</v>
      </c>
      <c r="X298" s="274" t="str">
        <f t="shared" si="172"/>
        <v>UB.w</v>
      </c>
      <c r="Y298" s="274" t="str">
        <f t="shared" si="173"/>
        <v>WB/g</v>
      </c>
      <c r="Z298" s="11">
        <f>INDEX('poids profils xyz'!$L$15:$L$19,SEARCH(Z$1,$M298&amp;$N298&amp;$O298&amp;$P298&amp;$Q298))</f>
        <v>50</v>
      </c>
      <c r="AA298" s="11">
        <f>INDEX('poids profils xyz'!$L$15:$L$19,SEARCH(AA$1,$M298&amp;$N298&amp;$O298&amp;$P298&amp;$Q298))</f>
        <v>70</v>
      </c>
      <c r="AB298" s="11">
        <f>INDEX('poids profils xyz'!$L$15:$L$19,SEARCH(AB$1,$M298&amp;$N298&amp;$O298&amp;$P298&amp;$Q298))</f>
        <v>81</v>
      </c>
      <c r="AC298" s="11">
        <f>INDEX('poids profils xyz'!$L$15:$L$19,SEARCH(AC$1,$M298&amp;$N298&amp;$O298&amp;$P298&amp;$Q298))</f>
        <v>30</v>
      </c>
      <c r="AD298" s="252">
        <f>INDEX('poids profils xyz'!$L$15:$L$19,SEARCH(AD$1,$M298&amp;$N298&amp;$O298&amp;$P298&amp;$Q298))</f>
        <v>20</v>
      </c>
      <c r="AE298" s="26">
        <f t="shared" si="159"/>
        <v>60</v>
      </c>
      <c r="AF298" s="26">
        <f t="shared" si="160"/>
        <v>75.5</v>
      </c>
      <c r="AG298" s="26">
        <f t="shared" si="161"/>
        <v>55.5</v>
      </c>
      <c r="AH298" s="26">
        <f t="shared" si="162"/>
        <v>25</v>
      </c>
      <c r="AI298" s="26">
        <f t="shared" si="163"/>
        <v>40</v>
      </c>
      <c r="AJ298" s="26">
        <f t="shared" si="164"/>
        <v>67.75</v>
      </c>
      <c r="AK298" s="26">
        <f t="shared" si="165"/>
        <v>65.5</v>
      </c>
      <c r="AL298" s="26">
        <f t="shared" si="166"/>
        <v>40.25</v>
      </c>
      <c r="AM298" s="26">
        <f t="shared" si="167"/>
        <v>32.5</v>
      </c>
      <c r="AN298" s="26">
        <f t="shared" si="168"/>
        <v>53.875</v>
      </c>
    </row>
    <row r="299" spans="1:40" x14ac:dyDescent="0.2">
      <c r="A299" s="1008" t="str">
        <f t="shared" si="174"/>
        <v>BU W GR</v>
      </c>
      <c r="B299" s="4" t="str">
        <f t="shared" si="175"/>
        <v>noir-bleu, blanc, vert-rouge</v>
      </c>
      <c r="C299" s="89" t="str">
        <f t="shared" si="176"/>
        <v>parfaire l'agencement du monde (et gouverner le monde)</v>
      </c>
      <c r="D299" s="16" t="str">
        <f t="shared" si="177"/>
        <v>dompter les difficultés (et être parmi les rares qui prennent les décisions)</v>
      </c>
      <c r="E299" s="128" t="str">
        <f t="shared" si="178"/>
        <v>UB/r</v>
      </c>
      <c r="F299" s="29" t="str">
        <f t="shared" si="179"/>
        <v>atteindre ses objectifs avec discipline</v>
      </c>
      <c r="G299" s="122" t="str">
        <f t="shared" si="180"/>
        <v>UB.w</v>
      </c>
      <c r="H299" s="123" t="str">
        <f t="shared" si="181"/>
        <v>dompter les difficultés</v>
      </c>
      <c r="I299" s="120" t="str">
        <f t="shared" si="182"/>
        <v>B.wu</v>
      </c>
      <c r="J299" s="4" t="str">
        <f t="shared" si="157"/>
        <v>être celui qui décide des règles</v>
      </c>
      <c r="K299" s="90" t="str">
        <f t="shared" si="169"/>
        <v>R,G</v>
      </c>
      <c r="L299" s="92" t="str">
        <f t="shared" si="170"/>
        <v>R,G,W</v>
      </c>
      <c r="M299" s="6" t="s">
        <v>2</v>
      </c>
      <c r="N299" s="8" t="s">
        <v>3</v>
      </c>
      <c r="O299" s="8" t="s">
        <v>0</v>
      </c>
      <c r="P299" s="8" t="s">
        <v>5</v>
      </c>
      <c r="Q299" s="8" t="s">
        <v>4</v>
      </c>
      <c r="R299" s="8">
        <v>2</v>
      </c>
      <c r="S299" s="8">
        <v>1</v>
      </c>
      <c r="T299" s="8">
        <v>2</v>
      </c>
      <c r="U299" s="130">
        <v>42984</v>
      </c>
      <c r="V299" s="250">
        <f t="shared" ca="1" si="158"/>
        <v>763</v>
      </c>
      <c r="W299" s="274" t="str">
        <f t="shared" si="171"/>
        <v>BU W GR</v>
      </c>
      <c r="X299" s="274" t="str">
        <f t="shared" si="172"/>
        <v>UB.w</v>
      </c>
      <c r="Y299" s="274" t="str">
        <f t="shared" si="173"/>
        <v>WB/r</v>
      </c>
      <c r="Z299" s="11">
        <f>INDEX('poids profils xyz'!$L$15:$L$19,SEARCH(Z$1,$M299&amp;$N299&amp;$O299&amp;$P299&amp;$Q299))</f>
        <v>50</v>
      </c>
      <c r="AA299" s="11">
        <f>INDEX('poids profils xyz'!$L$15:$L$19,SEARCH(AA$1,$M299&amp;$N299&amp;$O299&amp;$P299&amp;$Q299))</f>
        <v>70</v>
      </c>
      <c r="AB299" s="11">
        <f>INDEX('poids profils xyz'!$L$15:$L$19,SEARCH(AB$1,$M299&amp;$N299&amp;$O299&amp;$P299&amp;$Q299))</f>
        <v>81</v>
      </c>
      <c r="AC299" s="11">
        <f>INDEX('poids profils xyz'!$L$15:$L$19,SEARCH(AC$1,$M299&amp;$N299&amp;$O299&amp;$P299&amp;$Q299))</f>
        <v>20</v>
      </c>
      <c r="AD299" s="252">
        <f>INDEX('poids profils xyz'!$L$15:$L$19,SEARCH(AD$1,$M299&amp;$N299&amp;$O299&amp;$P299&amp;$Q299))</f>
        <v>30</v>
      </c>
      <c r="AE299" s="26">
        <f t="shared" si="159"/>
        <v>60</v>
      </c>
      <c r="AF299" s="26">
        <f t="shared" si="160"/>
        <v>75.5</v>
      </c>
      <c r="AG299" s="26">
        <f t="shared" si="161"/>
        <v>50.5</v>
      </c>
      <c r="AH299" s="26">
        <f t="shared" si="162"/>
        <v>25</v>
      </c>
      <c r="AI299" s="26">
        <f t="shared" si="163"/>
        <v>45</v>
      </c>
      <c r="AJ299" s="26">
        <f t="shared" si="164"/>
        <v>67.75</v>
      </c>
      <c r="AK299" s="26">
        <f t="shared" si="165"/>
        <v>63</v>
      </c>
      <c r="AL299" s="26">
        <f t="shared" si="166"/>
        <v>37.75</v>
      </c>
      <c r="AM299" s="26">
        <f t="shared" si="167"/>
        <v>35</v>
      </c>
      <c r="AN299" s="26">
        <f t="shared" si="168"/>
        <v>56.375</v>
      </c>
    </row>
    <row r="300" spans="1:40" x14ac:dyDescent="0.2">
      <c r="A300" s="1008" t="str">
        <f t="shared" si="174"/>
        <v>BU R WG</v>
      </c>
      <c r="B300" s="4" t="str">
        <f t="shared" si="175"/>
        <v>noir-bleu, rouge, blanc-vert</v>
      </c>
      <c r="C300" s="89" t="str">
        <f t="shared" si="176"/>
        <v>atteindre ses buts (et intervenir*)</v>
      </c>
      <c r="D300" s="16" t="str">
        <f t="shared" si="177"/>
        <v>mener à bien ses plans (et vivre en imposant ses décisions)</v>
      </c>
      <c r="E300" s="128" t="str">
        <f t="shared" si="178"/>
        <v>UB/g</v>
      </c>
      <c r="F300" s="29" t="str">
        <f t="shared" si="179"/>
        <v>atteindre ses objectifs avec fermeté</v>
      </c>
      <c r="G300" s="122" t="str">
        <f t="shared" si="180"/>
        <v>UB.r</v>
      </c>
      <c r="H300" s="123" t="str">
        <f t="shared" si="181"/>
        <v>mener à bien ses plans</v>
      </c>
      <c r="I300" s="120" t="str">
        <f t="shared" si="182"/>
        <v>B.ur</v>
      </c>
      <c r="J300" s="4" t="str">
        <f t="shared" si="157"/>
        <v>être celui qui domine par nature</v>
      </c>
      <c r="K300" s="90" t="str">
        <f t="shared" si="169"/>
        <v>G,W</v>
      </c>
      <c r="L300" s="92" t="str">
        <f t="shared" si="170"/>
        <v>G,W,R</v>
      </c>
      <c r="M300" s="6" t="s">
        <v>2</v>
      </c>
      <c r="N300" s="8" t="s">
        <v>3</v>
      </c>
      <c r="O300" s="8" t="s">
        <v>4</v>
      </c>
      <c r="P300" s="8" t="s">
        <v>0</v>
      </c>
      <c r="Q300" s="8" t="s">
        <v>5</v>
      </c>
      <c r="R300" s="8">
        <v>2</v>
      </c>
      <c r="S300" s="8">
        <v>1</v>
      </c>
      <c r="T300" s="8">
        <v>2</v>
      </c>
      <c r="U300" s="130">
        <v>42984</v>
      </c>
      <c r="V300" s="250">
        <f t="shared" ca="1" si="158"/>
        <v>763</v>
      </c>
      <c r="W300" s="274" t="str">
        <f t="shared" si="171"/>
        <v>BU R WG</v>
      </c>
      <c r="X300" s="274" t="str">
        <f t="shared" si="172"/>
        <v>UB.r</v>
      </c>
      <c r="Y300" s="274" t="str">
        <f t="shared" si="173"/>
        <v>BR/g</v>
      </c>
      <c r="Z300" s="11">
        <f>INDEX('poids profils xyz'!$L$15:$L$19,SEARCH(Z$1,$M300&amp;$N300&amp;$O300&amp;$P300&amp;$Q300))</f>
        <v>30</v>
      </c>
      <c r="AA300" s="11">
        <f>INDEX('poids profils xyz'!$L$15:$L$19,SEARCH(AA$1,$M300&amp;$N300&amp;$O300&amp;$P300&amp;$Q300))</f>
        <v>70</v>
      </c>
      <c r="AB300" s="11">
        <f>INDEX('poids profils xyz'!$L$15:$L$19,SEARCH(AB$1,$M300&amp;$N300&amp;$O300&amp;$P300&amp;$Q300))</f>
        <v>81</v>
      </c>
      <c r="AC300" s="11">
        <f>INDEX('poids profils xyz'!$L$15:$L$19,SEARCH(AC$1,$M300&amp;$N300&amp;$O300&amp;$P300&amp;$Q300))</f>
        <v>50</v>
      </c>
      <c r="AD300" s="252">
        <f>INDEX('poids profils xyz'!$L$15:$L$19,SEARCH(AD$1,$M300&amp;$N300&amp;$O300&amp;$P300&amp;$Q300))</f>
        <v>20</v>
      </c>
      <c r="AE300" s="26">
        <f t="shared" si="159"/>
        <v>50</v>
      </c>
      <c r="AF300" s="26">
        <f t="shared" si="160"/>
        <v>75.5</v>
      </c>
      <c r="AG300" s="26">
        <f t="shared" si="161"/>
        <v>65.5</v>
      </c>
      <c r="AH300" s="26">
        <f t="shared" si="162"/>
        <v>35</v>
      </c>
      <c r="AI300" s="26">
        <f t="shared" si="163"/>
        <v>35</v>
      </c>
      <c r="AJ300" s="26">
        <f t="shared" si="164"/>
        <v>62.75</v>
      </c>
      <c r="AK300" s="26">
        <f t="shared" si="165"/>
        <v>70.5</v>
      </c>
      <c r="AL300" s="26">
        <f t="shared" si="166"/>
        <v>50.25</v>
      </c>
      <c r="AM300" s="26">
        <f t="shared" si="167"/>
        <v>35</v>
      </c>
      <c r="AN300" s="26">
        <f t="shared" si="168"/>
        <v>48.875</v>
      </c>
    </row>
    <row r="301" spans="1:40" x14ac:dyDescent="0.2">
      <c r="A301" s="1008" t="str">
        <f t="shared" si="174"/>
        <v>BU R GW</v>
      </c>
      <c r="B301" s="4" t="str">
        <f t="shared" si="175"/>
        <v>noir-bleu, rouge, vert-blanc</v>
      </c>
      <c r="C301" s="89" t="str">
        <f t="shared" si="176"/>
        <v>atteindre ses buts (et être tout-puissant -BR)</v>
      </c>
      <c r="D301" s="16" t="str">
        <f t="shared" si="177"/>
        <v>mener à bien ses plans (et obtenir satisfaction sans limite)</v>
      </c>
      <c r="E301" s="128" t="str">
        <f t="shared" si="178"/>
        <v>UB/w</v>
      </c>
      <c r="F301" s="29" t="str">
        <f t="shared" si="179"/>
        <v>atteindre ses objectifs selon ses propres règles</v>
      </c>
      <c r="G301" s="122" t="str">
        <f t="shared" si="180"/>
        <v>UB.r</v>
      </c>
      <c r="H301" s="123" t="str">
        <f t="shared" si="181"/>
        <v>mener à bien ses plans</v>
      </c>
      <c r="I301" s="120" t="str">
        <f t="shared" si="182"/>
        <v>B.ur</v>
      </c>
      <c r="J301" s="4" t="str">
        <f t="shared" si="157"/>
        <v>être celui qui domine par nature</v>
      </c>
      <c r="K301" s="90" t="str">
        <f t="shared" si="169"/>
        <v>W,G</v>
      </c>
      <c r="L301" s="92" t="str">
        <f t="shared" si="170"/>
        <v>W,G,R</v>
      </c>
      <c r="M301" s="6" t="s">
        <v>2</v>
      </c>
      <c r="N301" s="8" t="s">
        <v>3</v>
      </c>
      <c r="O301" s="8" t="s">
        <v>4</v>
      </c>
      <c r="P301" s="8" t="s">
        <v>5</v>
      </c>
      <c r="Q301" s="8" t="s">
        <v>0</v>
      </c>
      <c r="R301" s="8">
        <v>2</v>
      </c>
      <c r="S301" s="8">
        <v>1</v>
      </c>
      <c r="T301" s="8">
        <v>2</v>
      </c>
      <c r="U301" s="130">
        <v>42984</v>
      </c>
      <c r="V301" s="250">
        <f t="shared" ca="1" si="158"/>
        <v>763</v>
      </c>
      <c r="W301" s="274" t="str">
        <f t="shared" si="171"/>
        <v>BU R GW</v>
      </c>
      <c r="X301" s="274" t="str">
        <f t="shared" si="172"/>
        <v>UB.r</v>
      </c>
      <c r="Y301" s="274" t="str">
        <f t="shared" si="173"/>
        <v>BR/w</v>
      </c>
      <c r="Z301" s="11">
        <f>INDEX('poids profils xyz'!$L$15:$L$19,SEARCH(Z$1,$M301&amp;$N301&amp;$O301&amp;$P301&amp;$Q301))</f>
        <v>20</v>
      </c>
      <c r="AA301" s="11">
        <f>INDEX('poids profils xyz'!$L$15:$L$19,SEARCH(AA$1,$M301&amp;$N301&amp;$O301&amp;$P301&amp;$Q301))</f>
        <v>70</v>
      </c>
      <c r="AB301" s="11">
        <f>INDEX('poids profils xyz'!$L$15:$L$19,SEARCH(AB$1,$M301&amp;$N301&amp;$O301&amp;$P301&amp;$Q301))</f>
        <v>81</v>
      </c>
      <c r="AC301" s="11">
        <f>INDEX('poids profils xyz'!$L$15:$L$19,SEARCH(AC$1,$M301&amp;$N301&amp;$O301&amp;$P301&amp;$Q301))</f>
        <v>50</v>
      </c>
      <c r="AD301" s="252">
        <f>INDEX('poids profils xyz'!$L$15:$L$19,SEARCH(AD$1,$M301&amp;$N301&amp;$O301&amp;$P301&amp;$Q301))</f>
        <v>30</v>
      </c>
      <c r="AE301" s="26">
        <f t="shared" si="159"/>
        <v>45</v>
      </c>
      <c r="AF301" s="26">
        <f t="shared" si="160"/>
        <v>75.5</v>
      </c>
      <c r="AG301" s="26">
        <f t="shared" si="161"/>
        <v>65.5</v>
      </c>
      <c r="AH301" s="26">
        <f t="shared" si="162"/>
        <v>40</v>
      </c>
      <c r="AI301" s="26">
        <f t="shared" si="163"/>
        <v>37.5</v>
      </c>
      <c r="AJ301" s="26">
        <f t="shared" si="164"/>
        <v>60.25</v>
      </c>
      <c r="AK301" s="26">
        <f t="shared" si="165"/>
        <v>70.5</v>
      </c>
      <c r="AL301" s="26">
        <f t="shared" si="166"/>
        <v>52.75</v>
      </c>
      <c r="AM301" s="26">
        <f t="shared" si="167"/>
        <v>38.75</v>
      </c>
      <c r="AN301" s="26">
        <f t="shared" si="168"/>
        <v>48.875</v>
      </c>
    </row>
    <row r="302" spans="1:40" x14ac:dyDescent="0.2">
      <c r="A302" s="1008" t="str">
        <f t="shared" si="174"/>
        <v>BU G WR</v>
      </c>
      <c r="B302" s="4" t="str">
        <f t="shared" si="175"/>
        <v>noir-bleu, vert, blanc-rouge</v>
      </c>
      <c r="C302" s="89" t="str">
        <f t="shared" si="176"/>
        <v>servir ses desseins (et construire une vie parfaite)</v>
      </c>
      <c r="D302" s="16" t="str">
        <f t="shared" si="177"/>
        <v>parvenir à ses résultats en dominant son sujet (et organiser une vie de satisfaction)</v>
      </c>
      <c r="E302" s="128" t="str">
        <f t="shared" si="178"/>
        <v>UB/r</v>
      </c>
      <c r="F302" s="29" t="str">
        <f t="shared" si="179"/>
        <v>atteindre ses objectifs avec discipline</v>
      </c>
      <c r="G302" s="122" t="str">
        <f t="shared" si="180"/>
        <v>UB.g</v>
      </c>
      <c r="H302" s="123" t="str">
        <f t="shared" si="181"/>
        <v>parvenir à ses résultats en dominant son sujet</v>
      </c>
      <c r="I302" s="120" t="str">
        <f t="shared" si="182"/>
        <v>B.gu</v>
      </c>
      <c r="J302" s="4" t="str">
        <f t="shared" si="157"/>
        <v>être celui qui domine par ses capacités</v>
      </c>
      <c r="K302" s="90" t="str">
        <f t="shared" si="169"/>
        <v>R,W</v>
      </c>
      <c r="L302" s="92" t="str">
        <f t="shared" si="170"/>
        <v>R,W,G</v>
      </c>
      <c r="M302" s="6" t="s">
        <v>2</v>
      </c>
      <c r="N302" s="8" t="s">
        <v>3</v>
      </c>
      <c r="O302" s="8" t="s">
        <v>5</v>
      </c>
      <c r="P302" s="8" t="s">
        <v>0</v>
      </c>
      <c r="Q302" s="8" t="s">
        <v>4</v>
      </c>
      <c r="R302" s="8">
        <v>2</v>
      </c>
      <c r="S302" s="8">
        <v>1</v>
      </c>
      <c r="T302" s="8">
        <v>2</v>
      </c>
      <c r="U302" s="130">
        <v>42984</v>
      </c>
      <c r="V302" s="250">
        <f t="shared" ca="1" si="158"/>
        <v>763</v>
      </c>
      <c r="W302" s="274" t="str">
        <f t="shared" si="171"/>
        <v>BU G WR</v>
      </c>
      <c r="X302" s="274" t="str">
        <f t="shared" si="172"/>
        <v>UB.g</v>
      </c>
      <c r="Y302" s="274" t="str">
        <f t="shared" si="173"/>
        <v>BG/r</v>
      </c>
      <c r="Z302" s="11">
        <f>INDEX('poids profils xyz'!$L$15:$L$19,SEARCH(Z$1,$M302&amp;$N302&amp;$O302&amp;$P302&amp;$Q302))</f>
        <v>30</v>
      </c>
      <c r="AA302" s="11">
        <f>INDEX('poids profils xyz'!$L$15:$L$19,SEARCH(AA$1,$M302&amp;$N302&amp;$O302&amp;$P302&amp;$Q302))</f>
        <v>70</v>
      </c>
      <c r="AB302" s="11">
        <f>INDEX('poids profils xyz'!$L$15:$L$19,SEARCH(AB$1,$M302&amp;$N302&amp;$O302&amp;$P302&amp;$Q302))</f>
        <v>81</v>
      </c>
      <c r="AC302" s="11">
        <f>INDEX('poids profils xyz'!$L$15:$L$19,SEARCH(AC$1,$M302&amp;$N302&amp;$O302&amp;$P302&amp;$Q302))</f>
        <v>20</v>
      </c>
      <c r="AD302" s="252">
        <f>INDEX('poids profils xyz'!$L$15:$L$19,SEARCH(AD$1,$M302&amp;$N302&amp;$O302&amp;$P302&amp;$Q302))</f>
        <v>50</v>
      </c>
      <c r="AE302" s="26">
        <f t="shared" si="159"/>
        <v>50</v>
      </c>
      <c r="AF302" s="26">
        <f t="shared" si="160"/>
        <v>75.5</v>
      </c>
      <c r="AG302" s="26">
        <f t="shared" si="161"/>
        <v>50.5</v>
      </c>
      <c r="AH302" s="26">
        <f t="shared" si="162"/>
        <v>35</v>
      </c>
      <c r="AI302" s="26">
        <f t="shared" si="163"/>
        <v>50</v>
      </c>
      <c r="AJ302" s="26">
        <f t="shared" si="164"/>
        <v>62.75</v>
      </c>
      <c r="AK302" s="26">
        <f t="shared" si="165"/>
        <v>63</v>
      </c>
      <c r="AL302" s="26">
        <f t="shared" si="166"/>
        <v>42.75</v>
      </c>
      <c r="AM302" s="26">
        <f t="shared" si="167"/>
        <v>42.5</v>
      </c>
      <c r="AN302" s="26">
        <f t="shared" si="168"/>
        <v>56.375</v>
      </c>
    </row>
    <row r="303" spans="1:40" s="145" customFormat="1" x14ac:dyDescent="0.2">
      <c r="A303" s="1068" t="str">
        <f t="shared" si="174"/>
        <v>BU G RW</v>
      </c>
      <c r="B303" s="12" t="str">
        <f t="shared" si="175"/>
        <v>noir-bleu, vert, rouge-blanc</v>
      </c>
      <c r="C303" s="80" t="str">
        <f t="shared" si="176"/>
        <v>servir ses desseins (et servir ses intérêts)</v>
      </c>
      <c r="D303" s="22" t="str">
        <f t="shared" si="177"/>
        <v>parvenir à ses résultats en dominant son sujet (et être son unique priorité)</v>
      </c>
      <c r="E303" s="129" t="str">
        <f t="shared" si="178"/>
        <v>UB/w</v>
      </c>
      <c r="F303" s="30" t="str">
        <f t="shared" si="179"/>
        <v>atteindre ses objectifs selon ses propres règles</v>
      </c>
      <c r="G303" s="124" t="str">
        <f t="shared" si="180"/>
        <v>UB.g</v>
      </c>
      <c r="H303" s="125" t="str">
        <f t="shared" si="181"/>
        <v>parvenir à ses résultats en dominant son sujet</v>
      </c>
      <c r="I303" s="121" t="str">
        <f t="shared" si="182"/>
        <v>B.gu</v>
      </c>
      <c r="J303" s="12" t="str">
        <f t="shared" si="157"/>
        <v>être celui qui domine par ses capacités</v>
      </c>
      <c r="K303" s="91" t="str">
        <f t="shared" si="169"/>
        <v>W,R</v>
      </c>
      <c r="L303" s="93" t="str">
        <f t="shared" si="170"/>
        <v>W,R,G</v>
      </c>
      <c r="M303" s="21" t="s">
        <v>2</v>
      </c>
      <c r="N303" s="17" t="s">
        <v>3</v>
      </c>
      <c r="O303" s="17" t="s">
        <v>5</v>
      </c>
      <c r="P303" s="17" t="s">
        <v>4</v>
      </c>
      <c r="Q303" s="17" t="s">
        <v>0</v>
      </c>
      <c r="R303" s="17">
        <v>2</v>
      </c>
      <c r="S303" s="17">
        <v>1</v>
      </c>
      <c r="T303" s="17">
        <v>2</v>
      </c>
      <c r="U303" s="131">
        <v>42984</v>
      </c>
      <c r="V303" s="251">
        <f t="shared" ca="1" si="158"/>
        <v>763</v>
      </c>
      <c r="W303" s="275" t="str">
        <f t="shared" si="171"/>
        <v>BU G RW</v>
      </c>
      <c r="X303" s="275" t="str">
        <f t="shared" si="172"/>
        <v>UB.g</v>
      </c>
      <c r="Y303" s="275" t="str">
        <f t="shared" si="173"/>
        <v>BG/w</v>
      </c>
      <c r="Z303" s="253">
        <f>INDEX('poids profils xyz'!$L$15:$L$19,SEARCH(Z$1,$M303&amp;$N303&amp;$O303&amp;$P303&amp;$Q303))</f>
        <v>20</v>
      </c>
      <c r="AA303" s="253">
        <f>INDEX('poids profils xyz'!$L$15:$L$19,SEARCH(AA$1,$M303&amp;$N303&amp;$O303&amp;$P303&amp;$Q303))</f>
        <v>70</v>
      </c>
      <c r="AB303" s="253">
        <f>INDEX('poids profils xyz'!$L$15:$L$19,SEARCH(AB$1,$M303&amp;$N303&amp;$O303&amp;$P303&amp;$Q303))</f>
        <v>81</v>
      </c>
      <c r="AC303" s="253">
        <f>INDEX('poids profils xyz'!$L$15:$L$19,SEARCH(AC$1,$M303&amp;$N303&amp;$O303&amp;$P303&amp;$Q303))</f>
        <v>30</v>
      </c>
      <c r="AD303" s="254">
        <f>INDEX('poids profils xyz'!$L$15:$L$19,SEARCH(AD$1,$M303&amp;$N303&amp;$O303&amp;$P303&amp;$Q303))</f>
        <v>50</v>
      </c>
      <c r="AE303" s="263">
        <f t="shared" si="159"/>
        <v>45</v>
      </c>
      <c r="AF303" s="263">
        <f t="shared" si="160"/>
        <v>75.5</v>
      </c>
      <c r="AG303" s="263">
        <f t="shared" si="161"/>
        <v>55.5</v>
      </c>
      <c r="AH303" s="263">
        <f t="shared" si="162"/>
        <v>40</v>
      </c>
      <c r="AI303" s="263">
        <f t="shared" si="163"/>
        <v>47.5</v>
      </c>
      <c r="AJ303" s="263">
        <f t="shared" si="164"/>
        <v>60.25</v>
      </c>
      <c r="AK303" s="263">
        <f t="shared" si="165"/>
        <v>65.5</v>
      </c>
      <c r="AL303" s="263">
        <f t="shared" si="166"/>
        <v>47.75</v>
      </c>
      <c r="AM303" s="263">
        <f t="shared" si="167"/>
        <v>43.75</v>
      </c>
      <c r="AN303" s="263">
        <f t="shared" si="168"/>
        <v>53.875</v>
      </c>
    </row>
    <row r="304" spans="1:40" x14ac:dyDescent="0.2">
      <c r="A304" s="1088" t="str">
        <f t="shared" si="174"/>
        <v>BR W UG</v>
      </c>
      <c r="B304" s="4" t="str">
        <f t="shared" si="175"/>
        <v>noir-rouge, blanc, bleu-vert</v>
      </c>
      <c r="C304" s="89" t="str">
        <f t="shared" si="176"/>
        <v>vivre en dirigeant (et s'imposer au monde)</v>
      </c>
      <c r="D304" s="16" t="str">
        <f t="shared" si="177"/>
        <v>imposer ses idées (et être de ceux qui dictent l'ordre)</v>
      </c>
      <c r="E304" s="128" t="str">
        <f t="shared" si="178"/>
        <v>BR/g</v>
      </c>
      <c r="F304" s="29" t="str">
        <f t="shared" si="179"/>
        <v>vivre en imposant ses décisions</v>
      </c>
      <c r="G304" s="122" t="str">
        <f t="shared" si="180"/>
        <v>BR.w</v>
      </c>
      <c r="H304" s="123" t="str">
        <f t="shared" si="181"/>
        <v>imposer ses idées</v>
      </c>
      <c r="I304" s="120" t="str">
        <f t="shared" si="182"/>
        <v>B.rw</v>
      </c>
      <c r="J304" s="4" t="str">
        <f t="shared" si="157"/>
        <v>avoir le pouvoir d'impacter</v>
      </c>
      <c r="K304" s="90" t="str">
        <f t="shared" si="169"/>
        <v>G,U</v>
      </c>
      <c r="L304" s="92" t="str">
        <f t="shared" si="170"/>
        <v>G,U,W</v>
      </c>
      <c r="M304" s="8" t="s">
        <v>2</v>
      </c>
      <c r="N304" s="8" t="s">
        <v>4</v>
      </c>
      <c r="O304" s="8" t="s">
        <v>0</v>
      </c>
      <c r="P304" s="8" t="s">
        <v>3</v>
      </c>
      <c r="Q304" s="8" t="s">
        <v>5</v>
      </c>
      <c r="R304" s="8">
        <v>2</v>
      </c>
      <c r="S304" s="8">
        <v>1</v>
      </c>
      <c r="T304" s="8">
        <v>2</v>
      </c>
      <c r="U304" s="130">
        <v>42984</v>
      </c>
      <c r="V304" s="250">
        <f t="shared" ca="1" si="158"/>
        <v>763</v>
      </c>
      <c r="W304" s="274" t="str">
        <f t="shared" si="171"/>
        <v>BR W UG</v>
      </c>
      <c r="X304" s="274" t="str">
        <f t="shared" si="172"/>
        <v>BR.w</v>
      </c>
      <c r="Y304" s="274" t="str">
        <f t="shared" si="173"/>
        <v>WB/g</v>
      </c>
      <c r="Z304" s="11">
        <f>INDEX('poids profils xyz'!$L$15:$L$19,SEARCH(Z$1,$M304&amp;$N304&amp;$O304&amp;$P304&amp;$Q304))</f>
        <v>50</v>
      </c>
      <c r="AA304" s="11">
        <f>INDEX('poids profils xyz'!$L$15:$L$19,SEARCH(AA$1,$M304&amp;$N304&amp;$O304&amp;$P304&amp;$Q304))</f>
        <v>30</v>
      </c>
      <c r="AB304" s="11">
        <f>INDEX('poids profils xyz'!$L$15:$L$19,SEARCH(AB$1,$M304&amp;$N304&amp;$O304&amp;$P304&amp;$Q304))</f>
        <v>81</v>
      </c>
      <c r="AC304" s="11">
        <f>INDEX('poids profils xyz'!$L$15:$L$19,SEARCH(AC$1,$M304&amp;$N304&amp;$O304&amp;$P304&amp;$Q304))</f>
        <v>70</v>
      </c>
      <c r="AD304" s="252">
        <f>INDEX('poids profils xyz'!$L$15:$L$19,SEARCH(AD$1,$M304&amp;$N304&amp;$O304&amp;$P304&amp;$Q304))</f>
        <v>20</v>
      </c>
      <c r="AE304" s="26">
        <f t="shared" si="159"/>
        <v>40</v>
      </c>
      <c r="AF304" s="26">
        <f t="shared" si="160"/>
        <v>55.5</v>
      </c>
      <c r="AG304" s="26">
        <f t="shared" si="161"/>
        <v>75.5</v>
      </c>
      <c r="AH304" s="26">
        <f t="shared" si="162"/>
        <v>45</v>
      </c>
      <c r="AI304" s="26">
        <f t="shared" si="163"/>
        <v>30</v>
      </c>
      <c r="AJ304" s="26">
        <f t="shared" si="164"/>
        <v>47.75</v>
      </c>
      <c r="AK304" s="26">
        <f t="shared" si="165"/>
        <v>65.5</v>
      </c>
      <c r="AL304" s="26">
        <f t="shared" si="166"/>
        <v>60.25</v>
      </c>
      <c r="AM304" s="26">
        <f t="shared" si="167"/>
        <v>37.5</v>
      </c>
      <c r="AN304" s="26">
        <f t="shared" si="168"/>
        <v>38.875</v>
      </c>
    </row>
    <row r="305" spans="1:40" x14ac:dyDescent="0.2">
      <c r="A305" s="1088" t="str">
        <f t="shared" si="174"/>
        <v>BR W GU</v>
      </c>
      <c r="B305" s="4" t="str">
        <f t="shared" si="175"/>
        <v>noir-rouge, blanc, vert-bleu</v>
      </c>
      <c r="C305" s="89" t="str">
        <f t="shared" si="176"/>
        <v>vivre en dirigeant (et être parmi les puissants)</v>
      </c>
      <c r="D305" s="16" t="str">
        <f t="shared" si="177"/>
        <v>imposer ses idées (et être de ceux qui ont le pouvoir)</v>
      </c>
      <c r="E305" s="128" t="str">
        <f t="shared" si="178"/>
        <v>BR/u</v>
      </c>
      <c r="F305" s="29" t="str">
        <f t="shared" si="179"/>
        <v>obtenir satisfaction -peu importe comment-</v>
      </c>
      <c r="G305" s="122" t="str">
        <f t="shared" si="180"/>
        <v>BR.w</v>
      </c>
      <c r="H305" s="123" t="str">
        <f t="shared" si="181"/>
        <v>imposer ses idées</v>
      </c>
      <c r="I305" s="120" t="str">
        <f t="shared" si="182"/>
        <v>B.rw</v>
      </c>
      <c r="J305" s="4" t="str">
        <f t="shared" si="157"/>
        <v>avoir le pouvoir d'impacter</v>
      </c>
      <c r="K305" s="90" t="str">
        <f t="shared" si="169"/>
        <v>U,G</v>
      </c>
      <c r="L305" s="92" t="str">
        <f t="shared" si="170"/>
        <v>U,G,W</v>
      </c>
      <c r="M305" s="8" t="s">
        <v>2</v>
      </c>
      <c r="N305" s="8" t="s">
        <v>4</v>
      </c>
      <c r="O305" s="8" t="s">
        <v>0</v>
      </c>
      <c r="P305" s="8" t="s">
        <v>5</v>
      </c>
      <c r="Q305" s="8" t="s">
        <v>3</v>
      </c>
      <c r="R305" s="8">
        <v>2</v>
      </c>
      <c r="S305" s="8">
        <v>1</v>
      </c>
      <c r="T305" s="8">
        <v>2</v>
      </c>
      <c r="U305" s="130">
        <v>42984</v>
      </c>
      <c r="V305" s="250">
        <f t="shared" ca="1" si="158"/>
        <v>763</v>
      </c>
      <c r="W305" s="274" t="str">
        <f t="shared" si="171"/>
        <v>BR W GU</v>
      </c>
      <c r="X305" s="274" t="str">
        <f t="shared" si="172"/>
        <v>BR.w</v>
      </c>
      <c r="Y305" s="274" t="str">
        <f t="shared" si="173"/>
        <v>WB/u</v>
      </c>
      <c r="Z305" s="11">
        <f>INDEX('poids profils xyz'!$L$15:$L$19,SEARCH(Z$1,$M305&amp;$N305&amp;$O305&amp;$P305&amp;$Q305))</f>
        <v>50</v>
      </c>
      <c r="AA305" s="11">
        <f>INDEX('poids profils xyz'!$L$15:$L$19,SEARCH(AA$1,$M305&amp;$N305&amp;$O305&amp;$P305&amp;$Q305))</f>
        <v>20</v>
      </c>
      <c r="AB305" s="11">
        <f>INDEX('poids profils xyz'!$L$15:$L$19,SEARCH(AB$1,$M305&amp;$N305&amp;$O305&amp;$P305&amp;$Q305))</f>
        <v>81</v>
      </c>
      <c r="AC305" s="11">
        <f>INDEX('poids profils xyz'!$L$15:$L$19,SEARCH(AC$1,$M305&amp;$N305&amp;$O305&amp;$P305&amp;$Q305))</f>
        <v>70</v>
      </c>
      <c r="AD305" s="252">
        <f>INDEX('poids profils xyz'!$L$15:$L$19,SEARCH(AD$1,$M305&amp;$N305&amp;$O305&amp;$P305&amp;$Q305))</f>
        <v>30</v>
      </c>
      <c r="AE305" s="26">
        <f t="shared" si="159"/>
        <v>35</v>
      </c>
      <c r="AF305" s="26">
        <f t="shared" si="160"/>
        <v>50.5</v>
      </c>
      <c r="AG305" s="26">
        <f t="shared" si="161"/>
        <v>75.5</v>
      </c>
      <c r="AH305" s="26">
        <f t="shared" si="162"/>
        <v>50</v>
      </c>
      <c r="AI305" s="26">
        <f t="shared" si="163"/>
        <v>32.5</v>
      </c>
      <c r="AJ305" s="26">
        <f t="shared" si="164"/>
        <v>42.75</v>
      </c>
      <c r="AK305" s="26">
        <f t="shared" si="165"/>
        <v>63</v>
      </c>
      <c r="AL305" s="26">
        <f t="shared" si="166"/>
        <v>62.75</v>
      </c>
      <c r="AM305" s="26">
        <f t="shared" si="167"/>
        <v>41.25</v>
      </c>
      <c r="AN305" s="26">
        <f t="shared" si="168"/>
        <v>37.625</v>
      </c>
    </row>
    <row r="306" spans="1:40" x14ac:dyDescent="0.2">
      <c r="A306" s="1088" t="str">
        <f t="shared" si="174"/>
        <v>BR U WG</v>
      </c>
      <c r="B306" s="4" t="str">
        <f t="shared" si="175"/>
        <v>noir-rouge, bleu, blanc-vert</v>
      </c>
      <c r="C306" s="89" t="str">
        <f t="shared" si="176"/>
        <v>réussir toute entreprise (et réussir coûte que coûte -UB-)</v>
      </c>
      <c r="D306" s="16" t="str">
        <f t="shared" si="177"/>
        <v>toucher à tout avec succès (et atteindre ses objectifs avec fermeté)</v>
      </c>
      <c r="E306" s="128" t="str">
        <f t="shared" si="178"/>
        <v>BR/g</v>
      </c>
      <c r="F306" s="29" t="str">
        <f t="shared" si="179"/>
        <v>vivre en imposant ses décisions</v>
      </c>
      <c r="G306" s="122" t="str">
        <f t="shared" si="180"/>
        <v>BR.u</v>
      </c>
      <c r="H306" s="123" t="str">
        <f t="shared" si="181"/>
        <v>toucher à tout avec succès</v>
      </c>
      <c r="I306" s="120" t="str">
        <f t="shared" si="182"/>
        <v>B.ur</v>
      </c>
      <c r="J306" s="4" t="str">
        <f t="shared" si="157"/>
        <v>être celui qui domine par nature</v>
      </c>
      <c r="K306" s="90" t="str">
        <f t="shared" si="169"/>
        <v>G,W</v>
      </c>
      <c r="L306" s="92" t="str">
        <f t="shared" si="170"/>
        <v>G,W,U</v>
      </c>
      <c r="M306" s="8" t="s">
        <v>2</v>
      </c>
      <c r="N306" s="8" t="s">
        <v>4</v>
      </c>
      <c r="O306" s="8" t="s">
        <v>3</v>
      </c>
      <c r="P306" s="8" t="s">
        <v>0</v>
      </c>
      <c r="Q306" s="8" t="s">
        <v>5</v>
      </c>
      <c r="R306" s="8">
        <v>2</v>
      </c>
      <c r="S306" s="8">
        <v>1</v>
      </c>
      <c r="T306" s="8">
        <v>2</v>
      </c>
      <c r="U306" s="130">
        <v>42984</v>
      </c>
      <c r="V306" s="250">
        <f t="shared" ca="1" si="158"/>
        <v>763</v>
      </c>
      <c r="W306" s="274" t="str">
        <f t="shared" si="171"/>
        <v>BR U WG</v>
      </c>
      <c r="X306" s="274" t="str">
        <f t="shared" si="172"/>
        <v>BR.u</v>
      </c>
      <c r="Y306" s="274" t="str">
        <f t="shared" si="173"/>
        <v>UB/g</v>
      </c>
      <c r="Z306" s="11">
        <f>INDEX('poids profils xyz'!$L$15:$L$19,SEARCH(Z$1,$M306&amp;$N306&amp;$O306&amp;$P306&amp;$Q306))</f>
        <v>30</v>
      </c>
      <c r="AA306" s="11">
        <f>INDEX('poids profils xyz'!$L$15:$L$19,SEARCH(AA$1,$M306&amp;$N306&amp;$O306&amp;$P306&amp;$Q306))</f>
        <v>50</v>
      </c>
      <c r="AB306" s="11">
        <f>INDEX('poids profils xyz'!$L$15:$L$19,SEARCH(AB$1,$M306&amp;$N306&amp;$O306&amp;$P306&amp;$Q306))</f>
        <v>81</v>
      </c>
      <c r="AC306" s="11">
        <f>INDEX('poids profils xyz'!$L$15:$L$19,SEARCH(AC$1,$M306&amp;$N306&amp;$O306&amp;$P306&amp;$Q306))</f>
        <v>70</v>
      </c>
      <c r="AD306" s="252">
        <f>INDEX('poids profils xyz'!$L$15:$L$19,SEARCH(AD$1,$M306&amp;$N306&amp;$O306&amp;$P306&amp;$Q306))</f>
        <v>20</v>
      </c>
      <c r="AE306" s="26">
        <f t="shared" si="159"/>
        <v>40</v>
      </c>
      <c r="AF306" s="26">
        <f t="shared" si="160"/>
        <v>65.5</v>
      </c>
      <c r="AG306" s="26">
        <f t="shared" si="161"/>
        <v>75.5</v>
      </c>
      <c r="AH306" s="26">
        <f t="shared" si="162"/>
        <v>45</v>
      </c>
      <c r="AI306" s="26">
        <f t="shared" si="163"/>
        <v>30</v>
      </c>
      <c r="AJ306" s="26">
        <f t="shared" si="164"/>
        <v>52.75</v>
      </c>
      <c r="AK306" s="26">
        <f t="shared" si="165"/>
        <v>70.5</v>
      </c>
      <c r="AL306" s="26">
        <f t="shared" si="166"/>
        <v>60.25</v>
      </c>
      <c r="AM306" s="26">
        <f t="shared" si="167"/>
        <v>37.5</v>
      </c>
      <c r="AN306" s="26">
        <f t="shared" si="168"/>
        <v>41.375</v>
      </c>
    </row>
    <row r="307" spans="1:40" x14ac:dyDescent="0.2">
      <c r="A307" s="1088" t="str">
        <f t="shared" si="174"/>
        <v>BR U GW</v>
      </c>
      <c r="B307" s="4" t="str">
        <f t="shared" si="175"/>
        <v>noir-rouge, bleu, vert-blanc</v>
      </c>
      <c r="C307" s="89" t="str">
        <f t="shared" si="176"/>
        <v>réussir toute entreprise (et suivre ses plans)</v>
      </c>
      <c r="D307" s="16" t="str">
        <f t="shared" si="177"/>
        <v>toucher à tout avec succès (et atteindre ses objectifs selon ses propres règles)</v>
      </c>
      <c r="E307" s="128" t="str">
        <f t="shared" si="178"/>
        <v>BR/w</v>
      </c>
      <c r="F307" s="29" t="str">
        <f t="shared" si="179"/>
        <v>obtenir satisfaction sans limite</v>
      </c>
      <c r="G307" s="122" t="str">
        <f t="shared" si="180"/>
        <v>BR.u</v>
      </c>
      <c r="H307" s="123" t="str">
        <f t="shared" si="181"/>
        <v>toucher à tout avec succès</v>
      </c>
      <c r="I307" s="120" t="str">
        <f t="shared" si="182"/>
        <v>B.ur</v>
      </c>
      <c r="J307" s="4" t="str">
        <f t="shared" si="157"/>
        <v>être celui qui domine par nature</v>
      </c>
      <c r="K307" s="90" t="str">
        <f t="shared" si="169"/>
        <v>W,G</v>
      </c>
      <c r="L307" s="92" t="str">
        <f t="shared" si="170"/>
        <v>W,G,U</v>
      </c>
      <c r="M307" s="8" t="s">
        <v>2</v>
      </c>
      <c r="N307" s="8" t="s">
        <v>4</v>
      </c>
      <c r="O307" s="8" t="s">
        <v>3</v>
      </c>
      <c r="P307" s="8" t="s">
        <v>5</v>
      </c>
      <c r="Q307" s="8" t="s">
        <v>0</v>
      </c>
      <c r="R307" s="8">
        <v>2</v>
      </c>
      <c r="S307" s="8">
        <v>1</v>
      </c>
      <c r="T307" s="8">
        <v>2</v>
      </c>
      <c r="U307" s="130">
        <v>42984</v>
      </c>
      <c r="V307" s="250">
        <f t="shared" ca="1" si="158"/>
        <v>763</v>
      </c>
      <c r="W307" s="274" t="str">
        <f t="shared" si="171"/>
        <v>BR U GW</v>
      </c>
      <c r="X307" s="274" t="str">
        <f t="shared" si="172"/>
        <v>BR.u</v>
      </c>
      <c r="Y307" s="274" t="str">
        <f t="shared" si="173"/>
        <v>UB/w</v>
      </c>
      <c r="Z307" s="11">
        <f>INDEX('poids profils xyz'!$L$15:$L$19,SEARCH(Z$1,$M307&amp;$N307&amp;$O307&amp;$P307&amp;$Q307))</f>
        <v>20</v>
      </c>
      <c r="AA307" s="11">
        <f>INDEX('poids profils xyz'!$L$15:$L$19,SEARCH(AA$1,$M307&amp;$N307&amp;$O307&amp;$P307&amp;$Q307))</f>
        <v>50</v>
      </c>
      <c r="AB307" s="11">
        <f>INDEX('poids profils xyz'!$L$15:$L$19,SEARCH(AB$1,$M307&amp;$N307&amp;$O307&amp;$P307&amp;$Q307))</f>
        <v>81</v>
      </c>
      <c r="AC307" s="11">
        <f>INDEX('poids profils xyz'!$L$15:$L$19,SEARCH(AC$1,$M307&amp;$N307&amp;$O307&amp;$P307&amp;$Q307))</f>
        <v>70</v>
      </c>
      <c r="AD307" s="252">
        <f>INDEX('poids profils xyz'!$L$15:$L$19,SEARCH(AD$1,$M307&amp;$N307&amp;$O307&amp;$P307&amp;$Q307))</f>
        <v>30</v>
      </c>
      <c r="AE307" s="26">
        <f t="shared" si="159"/>
        <v>35</v>
      </c>
      <c r="AF307" s="26">
        <f t="shared" si="160"/>
        <v>65.5</v>
      </c>
      <c r="AG307" s="26">
        <f t="shared" si="161"/>
        <v>75.5</v>
      </c>
      <c r="AH307" s="26">
        <f t="shared" si="162"/>
        <v>50</v>
      </c>
      <c r="AI307" s="26">
        <f t="shared" si="163"/>
        <v>32.5</v>
      </c>
      <c r="AJ307" s="26">
        <f t="shared" si="164"/>
        <v>50.25</v>
      </c>
      <c r="AK307" s="26">
        <f t="shared" si="165"/>
        <v>70.5</v>
      </c>
      <c r="AL307" s="26">
        <f t="shared" si="166"/>
        <v>62.75</v>
      </c>
      <c r="AM307" s="26">
        <f t="shared" si="167"/>
        <v>41.25</v>
      </c>
      <c r="AN307" s="26">
        <f t="shared" si="168"/>
        <v>41.375</v>
      </c>
    </row>
    <row r="308" spans="1:40" x14ac:dyDescent="0.2">
      <c r="A308" s="1088" t="str">
        <f t="shared" si="174"/>
        <v>BR G WU</v>
      </c>
      <c r="B308" s="4" t="str">
        <f t="shared" ref="B308:B339" si="183">VLOOKUP(M308,_Lib1,2,FALSE) &amp; "-" &amp;VLOOKUP(N308,_Lib1,2,FALSE) &amp; ", " &amp; VLOOKUP(O308,_Lib1,2,FALSE)&amp; ", " &amp; VLOOKUP(P308,_Lib1,2,FALSE) &amp; "-" &amp; VLOOKUP(Q308,_Lib1,2,FALSE)</f>
        <v>noir-rouge, vert, blanc-bleu</v>
      </c>
      <c r="C308" s="89" t="str">
        <f t="shared" ref="C308:C339" si="184">VLOOKUP(X308,LibProfils,4,FALSE)&amp;" (et "&amp;VLOOKUP(Y308,LibProfils,4,FALSE)&amp;")"</f>
        <v>vivre en conquérant (et s'enrichir)</v>
      </c>
      <c r="D308" s="16" t="str">
        <f t="shared" ref="D308:D339" si="185">VLOOKUP(X308,LibProfils,5,FALSE)&amp;" (et "&amp;VLOOKUP(Y308,LibProfils,5,FALSE)&amp;")"</f>
        <v>propulser le monde dans son sens (et s'entourer du plus de ressources possible)</v>
      </c>
      <c r="E308" s="128" t="str">
        <f t="shared" ref="E308:E339" si="186">usrCode(M308&amp;N308&amp;"/"&amp;Q308)</f>
        <v>BR/u</v>
      </c>
      <c r="F308" s="29" t="str">
        <f t="shared" ref="F308:F339" si="187">VLOOKUP(E308,LibProfils,5,FALSE)</f>
        <v>obtenir satisfaction -peu importe comment-</v>
      </c>
      <c r="G308" s="122" t="str">
        <f t="shared" ref="G308:G339" si="188">usrCode(M308&amp;N308)&amp;"."&amp;LOWER(O308)</f>
        <v>BR.g</v>
      </c>
      <c r="H308" s="123" t="str">
        <f t="shared" ref="H308:H339" si="189">VLOOKUP(G308,LibProfils,5,FALSE)</f>
        <v>propulser le monde dans son sens</v>
      </c>
      <c r="I308" s="120" t="str">
        <f t="shared" ref="I308:I339" si="190">M308&amp;"."&amp;LOWER(usrCode(N308&amp;O308))</f>
        <v>B.rg</v>
      </c>
      <c r="J308" s="4" t="str">
        <f t="shared" ref="J308:J363" si="191">VLOOKUP(I308,LibProfils,5,FALSE)</f>
        <v>être celui qui domine par son énergie</v>
      </c>
      <c r="K308" s="90" t="str">
        <f t="shared" si="169"/>
        <v>U,W</v>
      </c>
      <c r="L308" s="92" t="str">
        <f t="shared" si="170"/>
        <v>U,W,G</v>
      </c>
      <c r="M308" s="8" t="s">
        <v>2</v>
      </c>
      <c r="N308" s="8" t="s">
        <v>4</v>
      </c>
      <c r="O308" s="8" t="s">
        <v>5</v>
      </c>
      <c r="P308" s="8" t="s">
        <v>0</v>
      </c>
      <c r="Q308" s="8" t="s">
        <v>3</v>
      </c>
      <c r="R308" s="8">
        <v>2</v>
      </c>
      <c r="S308" s="8">
        <v>1</v>
      </c>
      <c r="T308" s="8">
        <v>2</v>
      </c>
      <c r="U308" s="130">
        <v>42984</v>
      </c>
      <c r="V308" s="250">
        <f t="shared" ref="V308:V363" ca="1" si="192">TODAY()-U308</f>
        <v>763</v>
      </c>
      <c r="W308" s="274" t="str">
        <f t="shared" si="171"/>
        <v>BR G WU</v>
      </c>
      <c r="X308" s="274" t="str">
        <f t="shared" si="172"/>
        <v>BR.g</v>
      </c>
      <c r="Y308" s="274" t="str">
        <f t="shared" si="173"/>
        <v>BG/u</v>
      </c>
      <c r="Z308" s="11">
        <f>INDEX('poids profils xyz'!$L$15:$L$19,SEARCH(Z$1,$M308&amp;$N308&amp;$O308&amp;$P308&amp;$Q308))</f>
        <v>30</v>
      </c>
      <c r="AA308" s="11">
        <f>INDEX('poids profils xyz'!$L$15:$L$19,SEARCH(AA$1,$M308&amp;$N308&amp;$O308&amp;$P308&amp;$Q308))</f>
        <v>20</v>
      </c>
      <c r="AB308" s="11">
        <f>INDEX('poids profils xyz'!$L$15:$L$19,SEARCH(AB$1,$M308&amp;$N308&amp;$O308&amp;$P308&amp;$Q308))</f>
        <v>81</v>
      </c>
      <c r="AC308" s="11">
        <f>INDEX('poids profils xyz'!$L$15:$L$19,SEARCH(AC$1,$M308&amp;$N308&amp;$O308&amp;$P308&amp;$Q308))</f>
        <v>70</v>
      </c>
      <c r="AD308" s="252">
        <f>INDEX('poids profils xyz'!$L$15:$L$19,SEARCH(AD$1,$M308&amp;$N308&amp;$O308&amp;$P308&amp;$Q308))</f>
        <v>50</v>
      </c>
      <c r="AE308" s="26">
        <f t="shared" ref="AE308:AE363" si="193">AVERAGE(Z308,AA308)</f>
        <v>25</v>
      </c>
      <c r="AF308" s="26">
        <f t="shared" ref="AF308:AF363" si="194">AVERAGE(AA308,AB308)</f>
        <v>50.5</v>
      </c>
      <c r="AG308" s="26">
        <f t="shared" ref="AG308:AG363" si="195">AVERAGE(AB308,AC308)</f>
        <v>75.5</v>
      </c>
      <c r="AH308" s="26">
        <f t="shared" ref="AH308:AH363" si="196">AVERAGE(AC308,AD308)</f>
        <v>60</v>
      </c>
      <c r="AI308" s="26">
        <f t="shared" ref="AI308:AI363" si="197">AVERAGE(AD308,AE308)</f>
        <v>37.5</v>
      </c>
      <c r="AJ308" s="26">
        <f t="shared" ref="AJ308:AJ363" si="198">AVERAGE(AE308,AF308)</f>
        <v>37.75</v>
      </c>
      <c r="AK308" s="26">
        <f t="shared" ref="AK308:AK363" si="199">AVERAGE(AF308,AG308)</f>
        <v>63</v>
      </c>
      <c r="AL308" s="26">
        <f t="shared" ref="AL308:AL363" si="200">AVERAGE(AG308,AH308)</f>
        <v>67.75</v>
      </c>
      <c r="AM308" s="26">
        <f t="shared" ref="AM308:AM363" si="201">AVERAGE(AH308,AI308)</f>
        <v>48.75</v>
      </c>
      <c r="AN308" s="26">
        <f t="shared" ref="AN308:AN363" si="202">AVERAGE(AI308,AJ308)</f>
        <v>37.625</v>
      </c>
    </row>
    <row r="309" spans="1:40" s="145" customFormat="1" x14ac:dyDescent="0.2">
      <c r="A309" s="1089" t="str">
        <f t="shared" si="174"/>
        <v>BR G UW</v>
      </c>
      <c r="B309" s="12" t="str">
        <f t="shared" si="183"/>
        <v>noir-rouge, vert, bleu-blanc</v>
      </c>
      <c r="C309" s="80" t="str">
        <f t="shared" si="184"/>
        <v>vivre en conquérant (et servir ses intérêts)</v>
      </c>
      <c r="D309" s="22" t="str">
        <f t="shared" si="185"/>
        <v>propulser le monde dans son sens (et être son unique priorité)</v>
      </c>
      <c r="E309" s="129" t="str">
        <f t="shared" si="186"/>
        <v>BR/w</v>
      </c>
      <c r="F309" s="30" t="str">
        <f t="shared" si="187"/>
        <v>obtenir satisfaction sans limite</v>
      </c>
      <c r="G309" s="124" t="str">
        <f t="shared" si="188"/>
        <v>BR.g</v>
      </c>
      <c r="H309" s="125" t="str">
        <f t="shared" si="189"/>
        <v>propulser le monde dans son sens</v>
      </c>
      <c r="I309" s="121" t="str">
        <f t="shared" si="190"/>
        <v>B.rg</v>
      </c>
      <c r="J309" s="12" t="str">
        <f t="shared" si="191"/>
        <v>être celui qui domine par son énergie</v>
      </c>
      <c r="K309" s="91" t="str">
        <f t="shared" ref="K309:K363" si="203">Q309&amp;","&amp;P309</f>
        <v>W,U</v>
      </c>
      <c r="L309" s="93" t="str">
        <f t="shared" ref="L309:L363" si="204">Q309&amp;","&amp;P309&amp;","&amp;O309</f>
        <v>W,U,G</v>
      </c>
      <c r="M309" s="17" t="s">
        <v>2</v>
      </c>
      <c r="N309" s="17" t="s">
        <v>4</v>
      </c>
      <c r="O309" s="17" t="s">
        <v>5</v>
      </c>
      <c r="P309" s="17" t="s">
        <v>3</v>
      </c>
      <c r="Q309" s="17" t="s">
        <v>0</v>
      </c>
      <c r="R309" s="17">
        <v>2</v>
      </c>
      <c r="S309" s="17">
        <v>1</v>
      </c>
      <c r="T309" s="17">
        <v>2</v>
      </c>
      <c r="U309" s="131">
        <v>42984</v>
      </c>
      <c r="V309" s="251">
        <f t="shared" ca="1" si="192"/>
        <v>763</v>
      </c>
      <c r="W309" s="275" t="str">
        <f t="shared" ref="W309:W363" si="205">M309&amp;N309&amp;" "&amp;O309&amp;" "&amp;P309&amp;Q309</f>
        <v>BR G UW</v>
      </c>
      <c r="X309" s="275" t="str">
        <f t="shared" ref="X309:X363" si="206">G309</f>
        <v>BR.g</v>
      </c>
      <c r="Y309" s="275" t="str">
        <f t="shared" ref="Y309:Y363" si="207">usrCode(M309&amp;O309&amp;"/"&amp;Q309)</f>
        <v>BG/w</v>
      </c>
      <c r="Z309" s="253">
        <f>INDEX('poids profils xyz'!$L$15:$L$19,SEARCH(Z$1,$M309&amp;$N309&amp;$O309&amp;$P309&amp;$Q309))</f>
        <v>20</v>
      </c>
      <c r="AA309" s="253">
        <f>INDEX('poids profils xyz'!$L$15:$L$19,SEARCH(AA$1,$M309&amp;$N309&amp;$O309&amp;$P309&amp;$Q309))</f>
        <v>30</v>
      </c>
      <c r="AB309" s="253">
        <f>INDEX('poids profils xyz'!$L$15:$L$19,SEARCH(AB$1,$M309&amp;$N309&amp;$O309&amp;$P309&amp;$Q309))</f>
        <v>81</v>
      </c>
      <c r="AC309" s="253">
        <f>INDEX('poids profils xyz'!$L$15:$L$19,SEARCH(AC$1,$M309&amp;$N309&amp;$O309&amp;$P309&amp;$Q309))</f>
        <v>70</v>
      </c>
      <c r="AD309" s="254">
        <f>INDEX('poids profils xyz'!$L$15:$L$19,SEARCH(AD$1,$M309&amp;$N309&amp;$O309&amp;$P309&amp;$Q309))</f>
        <v>50</v>
      </c>
      <c r="AE309" s="263">
        <f t="shared" si="193"/>
        <v>25</v>
      </c>
      <c r="AF309" s="263">
        <f t="shared" si="194"/>
        <v>55.5</v>
      </c>
      <c r="AG309" s="263">
        <f t="shared" si="195"/>
        <v>75.5</v>
      </c>
      <c r="AH309" s="263">
        <f t="shared" si="196"/>
        <v>60</v>
      </c>
      <c r="AI309" s="263">
        <f t="shared" si="197"/>
        <v>37.5</v>
      </c>
      <c r="AJ309" s="263">
        <f t="shared" si="198"/>
        <v>40.25</v>
      </c>
      <c r="AK309" s="263">
        <f t="shared" si="199"/>
        <v>65.5</v>
      </c>
      <c r="AL309" s="263">
        <f t="shared" si="200"/>
        <v>67.75</v>
      </c>
      <c r="AM309" s="263">
        <f t="shared" si="201"/>
        <v>48.75</v>
      </c>
      <c r="AN309" s="263">
        <f t="shared" si="202"/>
        <v>38.875</v>
      </c>
    </row>
    <row r="310" spans="1:40" x14ac:dyDescent="0.2">
      <c r="A310" s="1009" t="str">
        <f t="shared" si="174"/>
        <v>BG W UR</v>
      </c>
      <c r="B310" s="4" t="str">
        <f t="shared" si="183"/>
        <v>noir-vert, blanc, bleu-rouge</v>
      </c>
      <c r="C310" s="89" t="str">
        <f t="shared" si="184"/>
        <v>être central (et gouverner le monde)</v>
      </c>
      <c r="D310" s="16" t="str">
        <f t="shared" si="185"/>
        <v>être au centre de son réseau (et être parmi les rares qui prennent les décisions)</v>
      </c>
      <c r="E310" s="128" t="str">
        <f t="shared" si="186"/>
        <v>BG/r</v>
      </c>
      <c r="F310" s="29" t="str">
        <f t="shared" si="187"/>
        <v>organiser une vie de satisfaction</v>
      </c>
      <c r="G310" s="122" t="str">
        <f t="shared" si="188"/>
        <v>BG.w</v>
      </c>
      <c r="H310" s="123" t="str">
        <f t="shared" si="189"/>
        <v>être au centre de son réseau</v>
      </c>
      <c r="I310" s="120" t="str">
        <f t="shared" si="190"/>
        <v>B.gw</v>
      </c>
      <c r="J310" s="4" t="str">
        <f t="shared" si="191"/>
        <v>être le dirigeant des autres</v>
      </c>
      <c r="K310" s="90" t="str">
        <f t="shared" si="203"/>
        <v>R,U</v>
      </c>
      <c r="L310" s="92" t="str">
        <f t="shared" si="204"/>
        <v>R,U,W</v>
      </c>
      <c r="M310" s="8" t="s">
        <v>2</v>
      </c>
      <c r="N310" s="8" t="s">
        <v>5</v>
      </c>
      <c r="O310" s="8" t="s">
        <v>0</v>
      </c>
      <c r="P310" s="8" t="s">
        <v>3</v>
      </c>
      <c r="Q310" s="8" t="s">
        <v>4</v>
      </c>
      <c r="R310" s="8">
        <v>2</v>
      </c>
      <c r="S310" s="8">
        <v>1</v>
      </c>
      <c r="T310" s="8">
        <v>2</v>
      </c>
      <c r="U310" s="130">
        <v>42984</v>
      </c>
      <c r="V310" s="250">
        <f t="shared" ca="1" si="192"/>
        <v>763</v>
      </c>
      <c r="W310" s="274" t="str">
        <f t="shared" si="205"/>
        <v>BG W UR</v>
      </c>
      <c r="X310" s="274" t="str">
        <f t="shared" si="206"/>
        <v>BG.w</v>
      </c>
      <c r="Y310" s="274" t="str">
        <f t="shared" si="207"/>
        <v>WB/r</v>
      </c>
      <c r="Z310" s="11">
        <f>INDEX('poids profils xyz'!$L$15:$L$19,SEARCH(Z$1,$M310&amp;$N310&amp;$O310&amp;$P310&amp;$Q310))</f>
        <v>50</v>
      </c>
      <c r="AA310" s="11">
        <f>INDEX('poids profils xyz'!$L$15:$L$19,SEARCH(AA$1,$M310&amp;$N310&amp;$O310&amp;$P310&amp;$Q310))</f>
        <v>30</v>
      </c>
      <c r="AB310" s="11">
        <f>INDEX('poids profils xyz'!$L$15:$L$19,SEARCH(AB$1,$M310&amp;$N310&amp;$O310&amp;$P310&amp;$Q310))</f>
        <v>81</v>
      </c>
      <c r="AC310" s="11">
        <f>INDEX('poids profils xyz'!$L$15:$L$19,SEARCH(AC$1,$M310&amp;$N310&amp;$O310&amp;$P310&amp;$Q310))</f>
        <v>20</v>
      </c>
      <c r="AD310" s="252">
        <f>INDEX('poids profils xyz'!$L$15:$L$19,SEARCH(AD$1,$M310&amp;$N310&amp;$O310&amp;$P310&amp;$Q310))</f>
        <v>70</v>
      </c>
      <c r="AE310" s="26">
        <f t="shared" si="193"/>
        <v>40</v>
      </c>
      <c r="AF310" s="26">
        <f t="shared" si="194"/>
        <v>55.5</v>
      </c>
      <c r="AG310" s="26">
        <f t="shared" si="195"/>
        <v>50.5</v>
      </c>
      <c r="AH310" s="26">
        <f t="shared" si="196"/>
        <v>45</v>
      </c>
      <c r="AI310" s="26">
        <f t="shared" si="197"/>
        <v>55</v>
      </c>
      <c r="AJ310" s="26">
        <f t="shared" si="198"/>
        <v>47.75</v>
      </c>
      <c r="AK310" s="26">
        <f t="shared" si="199"/>
        <v>53</v>
      </c>
      <c r="AL310" s="26">
        <f t="shared" si="200"/>
        <v>47.75</v>
      </c>
      <c r="AM310" s="26">
        <f t="shared" si="201"/>
        <v>50</v>
      </c>
      <c r="AN310" s="26">
        <f t="shared" si="202"/>
        <v>51.375</v>
      </c>
    </row>
    <row r="311" spans="1:40" x14ac:dyDescent="0.2">
      <c r="A311" s="1009" t="str">
        <f t="shared" si="174"/>
        <v>BG W RU</v>
      </c>
      <c r="B311" s="4" t="str">
        <f t="shared" si="183"/>
        <v>noir-vert, blanc, rouge-bleu</v>
      </c>
      <c r="C311" s="89" t="str">
        <f t="shared" si="184"/>
        <v>être central (et être parmi les puissants)</v>
      </c>
      <c r="D311" s="16" t="str">
        <f t="shared" si="185"/>
        <v>être au centre de son réseau (et être de ceux qui ont le pouvoir)</v>
      </c>
      <c r="E311" s="128" t="str">
        <f t="shared" si="186"/>
        <v>BG/u</v>
      </c>
      <c r="F311" s="29" t="str">
        <f t="shared" si="187"/>
        <v>s'entourer du plus de ressources possible</v>
      </c>
      <c r="G311" s="122" t="str">
        <f t="shared" si="188"/>
        <v>BG.w</v>
      </c>
      <c r="H311" s="123" t="str">
        <f t="shared" si="189"/>
        <v>être au centre de son réseau</v>
      </c>
      <c r="I311" s="120" t="str">
        <f t="shared" si="190"/>
        <v>B.gw</v>
      </c>
      <c r="J311" s="4" t="str">
        <f t="shared" si="191"/>
        <v>être le dirigeant des autres</v>
      </c>
      <c r="K311" s="90" t="str">
        <f t="shared" si="203"/>
        <v>U,R</v>
      </c>
      <c r="L311" s="92" t="str">
        <f t="shared" si="204"/>
        <v>U,R,W</v>
      </c>
      <c r="M311" s="8" t="s">
        <v>2</v>
      </c>
      <c r="N311" s="8" t="s">
        <v>5</v>
      </c>
      <c r="O311" s="8" t="s">
        <v>0</v>
      </c>
      <c r="P311" s="8" t="s">
        <v>4</v>
      </c>
      <c r="Q311" s="8" t="s">
        <v>3</v>
      </c>
      <c r="R311" s="8">
        <v>2</v>
      </c>
      <c r="S311" s="8">
        <v>1</v>
      </c>
      <c r="T311" s="8">
        <v>2</v>
      </c>
      <c r="U311" s="130">
        <v>42984</v>
      </c>
      <c r="V311" s="250">
        <f t="shared" ca="1" si="192"/>
        <v>763</v>
      </c>
      <c r="W311" s="274" t="str">
        <f t="shared" si="205"/>
        <v>BG W RU</v>
      </c>
      <c r="X311" s="274" t="str">
        <f t="shared" si="206"/>
        <v>BG.w</v>
      </c>
      <c r="Y311" s="274" t="str">
        <f t="shared" si="207"/>
        <v>WB/u</v>
      </c>
      <c r="Z311" s="11">
        <f>INDEX('poids profils xyz'!$L$15:$L$19,SEARCH(Z$1,$M311&amp;$N311&amp;$O311&amp;$P311&amp;$Q311))</f>
        <v>50</v>
      </c>
      <c r="AA311" s="11">
        <f>INDEX('poids profils xyz'!$L$15:$L$19,SEARCH(AA$1,$M311&amp;$N311&amp;$O311&amp;$P311&amp;$Q311))</f>
        <v>20</v>
      </c>
      <c r="AB311" s="11">
        <f>INDEX('poids profils xyz'!$L$15:$L$19,SEARCH(AB$1,$M311&amp;$N311&amp;$O311&amp;$P311&amp;$Q311))</f>
        <v>81</v>
      </c>
      <c r="AC311" s="11">
        <f>INDEX('poids profils xyz'!$L$15:$L$19,SEARCH(AC$1,$M311&amp;$N311&amp;$O311&amp;$P311&amp;$Q311))</f>
        <v>30</v>
      </c>
      <c r="AD311" s="252">
        <f>INDEX('poids profils xyz'!$L$15:$L$19,SEARCH(AD$1,$M311&amp;$N311&amp;$O311&amp;$P311&amp;$Q311))</f>
        <v>70</v>
      </c>
      <c r="AE311" s="26">
        <f t="shared" si="193"/>
        <v>35</v>
      </c>
      <c r="AF311" s="26">
        <f t="shared" si="194"/>
        <v>50.5</v>
      </c>
      <c r="AG311" s="26">
        <f t="shared" si="195"/>
        <v>55.5</v>
      </c>
      <c r="AH311" s="26">
        <f t="shared" si="196"/>
        <v>50</v>
      </c>
      <c r="AI311" s="26">
        <f t="shared" si="197"/>
        <v>52.5</v>
      </c>
      <c r="AJ311" s="26">
        <f t="shared" si="198"/>
        <v>42.75</v>
      </c>
      <c r="AK311" s="26">
        <f t="shared" si="199"/>
        <v>53</v>
      </c>
      <c r="AL311" s="26">
        <f t="shared" si="200"/>
        <v>52.75</v>
      </c>
      <c r="AM311" s="26">
        <f t="shared" si="201"/>
        <v>51.25</v>
      </c>
      <c r="AN311" s="26">
        <f t="shared" si="202"/>
        <v>47.625</v>
      </c>
    </row>
    <row r="312" spans="1:40" x14ac:dyDescent="0.2">
      <c r="A312" s="1009" t="str">
        <f t="shared" si="174"/>
        <v>BG U WR</v>
      </c>
      <c r="B312" s="4" t="str">
        <f t="shared" si="183"/>
        <v>noir-vert, bleu, blanc-rouge</v>
      </c>
      <c r="C312" s="89" t="str">
        <f t="shared" si="184"/>
        <v>être prospère (et réaliser ses ambitions)</v>
      </c>
      <c r="D312" s="16" t="str">
        <f t="shared" si="185"/>
        <v>être acteur de sa satisfaction  (et atteindre ses objectifs avec discipline)</v>
      </c>
      <c r="E312" s="128" t="str">
        <f t="shared" si="186"/>
        <v>BG/r</v>
      </c>
      <c r="F312" s="29" t="str">
        <f t="shared" si="187"/>
        <v>organiser une vie de satisfaction</v>
      </c>
      <c r="G312" s="122" t="str">
        <f t="shared" si="188"/>
        <v>BG.u</v>
      </c>
      <c r="H312" s="123" t="str">
        <f t="shared" si="189"/>
        <v xml:space="preserve">être acteur de sa satisfaction </v>
      </c>
      <c r="I312" s="120" t="str">
        <f t="shared" si="190"/>
        <v>B.gu</v>
      </c>
      <c r="J312" s="4" t="str">
        <f t="shared" si="191"/>
        <v>être celui qui domine par ses capacités</v>
      </c>
      <c r="K312" s="90" t="str">
        <f t="shared" si="203"/>
        <v>R,W</v>
      </c>
      <c r="L312" s="92" t="str">
        <f t="shared" si="204"/>
        <v>R,W,U</v>
      </c>
      <c r="M312" s="8" t="s">
        <v>2</v>
      </c>
      <c r="N312" s="8" t="s">
        <v>5</v>
      </c>
      <c r="O312" s="8" t="s">
        <v>3</v>
      </c>
      <c r="P312" s="8" t="s">
        <v>0</v>
      </c>
      <c r="Q312" s="8" t="s">
        <v>4</v>
      </c>
      <c r="R312" s="8">
        <v>2</v>
      </c>
      <c r="S312" s="8">
        <v>1</v>
      </c>
      <c r="T312" s="8">
        <v>2</v>
      </c>
      <c r="U312" s="130">
        <v>42984</v>
      </c>
      <c r="V312" s="250">
        <f t="shared" ca="1" si="192"/>
        <v>763</v>
      </c>
      <c r="W312" s="274" t="str">
        <f t="shared" si="205"/>
        <v>BG U WR</v>
      </c>
      <c r="X312" s="274" t="str">
        <f t="shared" si="206"/>
        <v>BG.u</v>
      </c>
      <c r="Y312" s="274" t="str">
        <f t="shared" si="207"/>
        <v>UB/r</v>
      </c>
      <c r="Z312" s="11">
        <f>INDEX('poids profils xyz'!$L$15:$L$19,SEARCH(Z$1,$M312&amp;$N312&amp;$O312&amp;$P312&amp;$Q312))</f>
        <v>30</v>
      </c>
      <c r="AA312" s="11">
        <f>INDEX('poids profils xyz'!$L$15:$L$19,SEARCH(AA$1,$M312&amp;$N312&amp;$O312&amp;$P312&amp;$Q312))</f>
        <v>50</v>
      </c>
      <c r="AB312" s="11">
        <f>INDEX('poids profils xyz'!$L$15:$L$19,SEARCH(AB$1,$M312&amp;$N312&amp;$O312&amp;$P312&amp;$Q312))</f>
        <v>81</v>
      </c>
      <c r="AC312" s="11">
        <f>INDEX('poids profils xyz'!$L$15:$L$19,SEARCH(AC$1,$M312&amp;$N312&amp;$O312&amp;$P312&amp;$Q312))</f>
        <v>20</v>
      </c>
      <c r="AD312" s="252">
        <f>INDEX('poids profils xyz'!$L$15:$L$19,SEARCH(AD$1,$M312&amp;$N312&amp;$O312&amp;$P312&amp;$Q312))</f>
        <v>70</v>
      </c>
      <c r="AE312" s="26">
        <f t="shared" si="193"/>
        <v>40</v>
      </c>
      <c r="AF312" s="26">
        <f t="shared" si="194"/>
        <v>65.5</v>
      </c>
      <c r="AG312" s="26">
        <f t="shared" si="195"/>
        <v>50.5</v>
      </c>
      <c r="AH312" s="26">
        <f t="shared" si="196"/>
        <v>45</v>
      </c>
      <c r="AI312" s="26">
        <f t="shared" si="197"/>
        <v>55</v>
      </c>
      <c r="AJ312" s="26">
        <f t="shared" si="198"/>
        <v>52.75</v>
      </c>
      <c r="AK312" s="26">
        <f t="shared" si="199"/>
        <v>58</v>
      </c>
      <c r="AL312" s="26">
        <f t="shared" si="200"/>
        <v>47.75</v>
      </c>
      <c r="AM312" s="26">
        <f t="shared" si="201"/>
        <v>50</v>
      </c>
      <c r="AN312" s="26">
        <f t="shared" si="202"/>
        <v>53.875</v>
      </c>
    </row>
    <row r="313" spans="1:40" x14ac:dyDescent="0.2">
      <c r="A313" s="1009" t="str">
        <f t="shared" si="174"/>
        <v>BG U RW</v>
      </c>
      <c r="B313" s="4" t="str">
        <f t="shared" si="183"/>
        <v>noir-vert, bleu, rouge-blanc</v>
      </c>
      <c r="C313" s="89" t="str">
        <f t="shared" si="184"/>
        <v>être prospère (et suivre ses plans)</v>
      </c>
      <c r="D313" s="16" t="str">
        <f t="shared" si="185"/>
        <v>être acteur de sa satisfaction  (et atteindre ses objectifs selon ses propres règles)</v>
      </c>
      <c r="E313" s="128" t="str">
        <f t="shared" si="186"/>
        <v>BG/w</v>
      </c>
      <c r="F313" s="29" t="str">
        <f t="shared" si="187"/>
        <v>être son unique priorité</v>
      </c>
      <c r="G313" s="122" t="str">
        <f t="shared" si="188"/>
        <v>BG.u</v>
      </c>
      <c r="H313" s="123" t="str">
        <f t="shared" si="189"/>
        <v xml:space="preserve">être acteur de sa satisfaction </v>
      </c>
      <c r="I313" s="120" t="str">
        <f t="shared" si="190"/>
        <v>B.gu</v>
      </c>
      <c r="J313" s="4" t="str">
        <f t="shared" si="191"/>
        <v>être celui qui domine par ses capacités</v>
      </c>
      <c r="K313" s="90" t="str">
        <f t="shared" si="203"/>
        <v>W,R</v>
      </c>
      <c r="L313" s="92" t="str">
        <f t="shared" si="204"/>
        <v>W,R,U</v>
      </c>
      <c r="M313" s="8" t="s">
        <v>2</v>
      </c>
      <c r="N313" s="8" t="s">
        <v>5</v>
      </c>
      <c r="O313" s="8" t="s">
        <v>3</v>
      </c>
      <c r="P313" s="8" t="s">
        <v>4</v>
      </c>
      <c r="Q313" s="8" t="s">
        <v>0</v>
      </c>
      <c r="R313" s="8">
        <v>2</v>
      </c>
      <c r="S313" s="8">
        <v>1</v>
      </c>
      <c r="T313" s="8">
        <v>2</v>
      </c>
      <c r="U313" s="130">
        <v>42984</v>
      </c>
      <c r="V313" s="250">
        <f t="shared" ca="1" si="192"/>
        <v>763</v>
      </c>
      <c r="W313" s="274" t="str">
        <f t="shared" si="205"/>
        <v>BG U RW</v>
      </c>
      <c r="X313" s="274" t="str">
        <f t="shared" si="206"/>
        <v>BG.u</v>
      </c>
      <c r="Y313" s="274" t="str">
        <f t="shared" si="207"/>
        <v>UB/w</v>
      </c>
      <c r="Z313" s="11">
        <f>INDEX('poids profils xyz'!$L$15:$L$19,SEARCH(Z$1,$M313&amp;$N313&amp;$O313&amp;$P313&amp;$Q313))</f>
        <v>20</v>
      </c>
      <c r="AA313" s="11">
        <f>INDEX('poids profils xyz'!$L$15:$L$19,SEARCH(AA$1,$M313&amp;$N313&amp;$O313&amp;$P313&amp;$Q313))</f>
        <v>50</v>
      </c>
      <c r="AB313" s="11">
        <f>INDEX('poids profils xyz'!$L$15:$L$19,SEARCH(AB$1,$M313&amp;$N313&amp;$O313&amp;$P313&amp;$Q313))</f>
        <v>81</v>
      </c>
      <c r="AC313" s="11">
        <f>INDEX('poids profils xyz'!$L$15:$L$19,SEARCH(AC$1,$M313&amp;$N313&amp;$O313&amp;$P313&amp;$Q313))</f>
        <v>30</v>
      </c>
      <c r="AD313" s="252">
        <f>INDEX('poids profils xyz'!$L$15:$L$19,SEARCH(AD$1,$M313&amp;$N313&amp;$O313&amp;$P313&amp;$Q313))</f>
        <v>70</v>
      </c>
      <c r="AE313" s="26">
        <f t="shared" si="193"/>
        <v>35</v>
      </c>
      <c r="AF313" s="26">
        <f t="shared" si="194"/>
        <v>65.5</v>
      </c>
      <c r="AG313" s="26">
        <f t="shared" si="195"/>
        <v>55.5</v>
      </c>
      <c r="AH313" s="26">
        <f t="shared" si="196"/>
        <v>50</v>
      </c>
      <c r="AI313" s="26">
        <f t="shared" si="197"/>
        <v>52.5</v>
      </c>
      <c r="AJ313" s="26">
        <f t="shared" si="198"/>
        <v>50.25</v>
      </c>
      <c r="AK313" s="26">
        <f t="shared" si="199"/>
        <v>60.5</v>
      </c>
      <c r="AL313" s="26">
        <f t="shared" si="200"/>
        <v>52.75</v>
      </c>
      <c r="AM313" s="26">
        <f t="shared" si="201"/>
        <v>51.25</v>
      </c>
      <c r="AN313" s="26">
        <f t="shared" si="202"/>
        <v>51.375</v>
      </c>
    </row>
    <row r="314" spans="1:40" x14ac:dyDescent="0.2">
      <c r="A314" s="1009" t="str">
        <f t="shared" si="174"/>
        <v>BG R WU</v>
      </c>
      <c r="B314" s="4" t="str">
        <f t="shared" si="183"/>
        <v>noir-vert, rouge, blanc-bleu</v>
      </c>
      <c r="C314" s="89" t="str">
        <f t="shared" si="184"/>
        <v>s'exaucer -BG- (et avoir de suite)</v>
      </c>
      <c r="D314" s="16" t="str">
        <f t="shared" si="185"/>
        <v>être satisfait de ses possessions (et obtenir satisfaction -peu importe comment-)</v>
      </c>
      <c r="E314" s="128" t="str">
        <f t="shared" si="186"/>
        <v>BG/u</v>
      </c>
      <c r="F314" s="29" t="str">
        <f t="shared" si="187"/>
        <v>s'entourer du plus de ressources possible</v>
      </c>
      <c r="G314" s="122" t="str">
        <f t="shared" si="188"/>
        <v>BG.r</v>
      </c>
      <c r="H314" s="123" t="str">
        <f t="shared" si="189"/>
        <v>être satisfait de ses possessions</v>
      </c>
      <c r="I314" s="120" t="str">
        <f t="shared" si="190"/>
        <v>B.rg</v>
      </c>
      <c r="J314" s="4" t="str">
        <f t="shared" si="191"/>
        <v>être celui qui domine par son énergie</v>
      </c>
      <c r="K314" s="90" t="str">
        <f t="shared" si="203"/>
        <v>U,W</v>
      </c>
      <c r="L314" s="92" t="str">
        <f t="shared" si="204"/>
        <v>U,W,R</v>
      </c>
      <c r="M314" s="8" t="s">
        <v>2</v>
      </c>
      <c r="N314" s="8" t="s">
        <v>5</v>
      </c>
      <c r="O314" s="8" t="s">
        <v>4</v>
      </c>
      <c r="P314" s="8" t="s">
        <v>0</v>
      </c>
      <c r="Q314" s="8" t="s">
        <v>3</v>
      </c>
      <c r="R314" s="8">
        <v>2</v>
      </c>
      <c r="S314" s="8">
        <v>1</v>
      </c>
      <c r="T314" s="8">
        <v>2</v>
      </c>
      <c r="U314" s="130">
        <v>42984</v>
      </c>
      <c r="V314" s="250">
        <f t="shared" ca="1" si="192"/>
        <v>763</v>
      </c>
      <c r="W314" s="274" t="str">
        <f t="shared" si="205"/>
        <v>BG R WU</v>
      </c>
      <c r="X314" s="274" t="str">
        <f t="shared" si="206"/>
        <v>BG.r</v>
      </c>
      <c r="Y314" s="274" t="str">
        <f t="shared" si="207"/>
        <v>BR/u</v>
      </c>
      <c r="Z314" s="11">
        <f>INDEX('poids profils xyz'!$L$15:$L$19,SEARCH(Z$1,$M314&amp;$N314&amp;$O314&amp;$P314&amp;$Q314))</f>
        <v>30</v>
      </c>
      <c r="AA314" s="11">
        <f>INDEX('poids profils xyz'!$L$15:$L$19,SEARCH(AA$1,$M314&amp;$N314&amp;$O314&amp;$P314&amp;$Q314))</f>
        <v>20</v>
      </c>
      <c r="AB314" s="11">
        <f>INDEX('poids profils xyz'!$L$15:$L$19,SEARCH(AB$1,$M314&amp;$N314&amp;$O314&amp;$P314&amp;$Q314))</f>
        <v>81</v>
      </c>
      <c r="AC314" s="11">
        <f>INDEX('poids profils xyz'!$L$15:$L$19,SEARCH(AC$1,$M314&amp;$N314&amp;$O314&amp;$P314&amp;$Q314))</f>
        <v>50</v>
      </c>
      <c r="AD314" s="252">
        <f>INDEX('poids profils xyz'!$L$15:$L$19,SEARCH(AD$1,$M314&amp;$N314&amp;$O314&amp;$P314&amp;$Q314))</f>
        <v>70</v>
      </c>
      <c r="AE314" s="26">
        <f t="shared" si="193"/>
        <v>25</v>
      </c>
      <c r="AF314" s="26">
        <f t="shared" si="194"/>
        <v>50.5</v>
      </c>
      <c r="AG314" s="26">
        <f t="shared" si="195"/>
        <v>65.5</v>
      </c>
      <c r="AH314" s="26">
        <f t="shared" si="196"/>
        <v>60</v>
      </c>
      <c r="AI314" s="26">
        <f t="shared" si="197"/>
        <v>47.5</v>
      </c>
      <c r="AJ314" s="26">
        <f t="shared" si="198"/>
        <v>37.75</v>
      </c>
      <c r="AK314" s="26">
        <f t="shared" si="199"/>
        <v>58</v>
      </c>
      <c r="AL314" s="26">
        <f t="shared" si="200"/>
        <v>62.75</v>
      </c>
      <c r="AM314" s="26">
        <f t="shared" si="201"/>
        <v>53.75</v>
      </c>
      <c r="AN314" s="26">
        <f t="shared" si="202"/>
        <v>42.625</v>
      </c>
    </row>
    <row r="315" spans="1:40" s="145" customFormat="1" x14ac:dyDescent="0.2">
      <c r="A315" s="1071" t="str">
        <f t="shared" si="174"/>
        <v>BG R UW</v>
      </c>
      <c r="B315" s="12" t="str">
        <f t="shared" si="183"/>
        <v>noir-vert, rouge, bleu-blanc</v>
      </c>
      <c r="C315" s="80" t="str">
        <f t="shared" si="184"/>
        <v>s'exaucer -BG- (et être tout-puissant -BR)</v>
      </c>
      <c r="D315" s="22" t="str">
        <f t="shared" si="185"/>
        <v>être satisfait de ses possessions (et obtenir satisfaction sans limite)</v>
      </c>
      <c r="E315" s="129" t="str">
        <f t="shared" si="186"/>
        <v>BG/w</v>
      </c>
      <c r="F315" s="30" t="str">
        <f t="shared" si="187"/>
        <v>être son unique priorité</v>
      </c>
      <c r="G315" s="124" t="str">
        <f t="shared" si="188"/>
        <v>BG.r</v>
      </c>
      <c r="H315" s="125" t="str">
        <f t="shared" si="189"/>
        <v>être satisfait de ses possessions</v>
      </c>
      <c r="I315" s="121" t="str">
        <f t="shared" si="190"/>
        <v>B.rg</v>
      </c>
      <c r="J315" s="12" t="str">
        <f t="shared" si="191"/>
        <v>être celui qui domine par son énergie</v>
      </c>
      <c r="K315" s="91" t="str">
        <f t="shared" si="203"/>
        <v>W,U</v>
      </c>
      <c r="L315" s="93" t="str">
        <f t="shared" si="204"/>
        <v>W,U,R</v>
      </c>
      <c r="M315" s="17" t="s">
        <v>2</v>
      </c>
      <c r="N315" s="17" t="s">
        <v>5</v>
      </c>
      <c r="O315" s="17" t="s">
        <v>4</v>
      </c>
      <c r="P315" s="17" t="s">
        <v>3</v>
      </c>
      <c r="Q315" s="17" t="s">
        <v>0</v>
      </c>
      <c r="R315" s="17">
        <v>2</v>
      </c>
      <c r="S315" s="17">
        <v>1</v>
      </c>
      <c r="T315" s="17">
        <v>2</v>
      </c>
      <c r="U315" s="131">
        <v>42984</v>
      </c>
      <c r="V315" s="251">
        <f t="shared" ca="1" si="192"/>
        <v>763</v>
      </c>
      <c r="W315" s="275" t="str">
        <f t="shared" si="205"/>
        <v>BG R UW</v>
      </c>
      <c r="X315" s="275" t="str">
        <f t="shared" si="206"/>
        <v>BG.r</v>
      </c>
      <c r="Y315" s="275" t="str">
        <f t="shared" si="207"/>
        <v>BR/w</v>
      </c>
      <c r="Z315" s="253">
        <f>INDEX('poids profils xyz'!$L$15:$L$19,SEARCH(Z$1,$M315&amp;$N315&amp;$O315&amp;$P315&amp;$Q315))</f>
        <v>20</v>
      </c>
      <c r="AA315" s="253">
        <f>INDEX('poids profils xyz'!$L$15:$L$19,SEARCH(AA$1,$M315&amp;$N315&amp;$O315&amp;$P315&amp;$Q315))</f>
        <v>30</v>
      </c>
      <c r="AB315" s="253">
        <f>INDEX('poids profils xyz'!$L$15:$L$19,SEARCH(AB$1,$M315&amp;$N315&amp;$O315&amp;$P315&amp;$Q315))</f>
        <v>81</v>
      </c>
      <c r="AC315" s="253">
        <f>INDEX('poids profils xyz'!$L$15:$L$19,SEARCH(AC$1,$M315&amp;$N315&amp;$O315&amp;$P315&amp;$Q315))</f>
        <v>50</v>
      </c>
      <c r="AD315" s="254">
        <f>INDEX('poids profils xyz'!$L$15:$L$19,SEARCH(AD$1,$M315&amp;$N315&amp;$O315&amp;$P315&amp;$Q315))</f>
        <v>70</v>
      </c>
      <c r="AE315" s="263">
        <f t="shared" si="193"/>
        <v>25</v>
      </c>
      <c r="AF315" s="263">
        <f t="shared" si="194"/>
        <v>55.5</v>
      </c>
      <c r="AG315" s="263">
        <f t="shared" si="195"/>
        <v>65.5</v>
      </c>
      <c r="AH315" s="263">
        <f t="shared" si="196"/>
        <v>60</v>
      </c>
      <c r="AI315" s="263">
        <f t="shared" si="197"/>
        <v>47.5</v>
      </c>
      <c r="AJ315" s="263">
        <f t="shared" si="198"/>
        <v>40.25</v>
      </c>
      <c r="AK315" s="263">
        <f t="shared" si="199"/>
        <v>60.5</v>
      </c>
      <c r="AL315" s="263">
        <f t="shared" si="200"/>
        <v>62.75</v>
      </c>
      <c r="AM315" s="263">
        <f t="shared" si="201"/>
        <v>53.75</v>
      </c>
      <c r="AN315" s="263">
        <f t="shared" si="202"/>
        <v>43.875</v>
      </c>
    </row>
    <row r="316" spans="1:40" x14ac:dyDescent="0.2">
      <c r="A316" s="1010" t="str">
        <f t="shared" si="174"/>
        <v>RW U BG</v>
      </c>
      <c r="B316" s="4" t="str">
        <f t="shared" si="183"/>
        <v>rouge-blanc, bleu, noir-vert</v>
      </c>
      <c r="C316" s="89" t="str">
        <f t="shared" si="184"/>
        <v>guider le monde (et œuvrer pour le progrès)</v>
      </c>
      <c r="D316" s="16" t="str">
        <f t="shared" si="185"/>
        <v>aider la société à cheminer (et innover avec efficacité)</v>
      </c>
      <c r="E316" s="128" t="str">
        <f t="shared" si="186"/>
        <v>RW/g</v>
      </c>
      <c r="F316" s="29" t="str">
        <f t="shared" si="187"/>
        <v>servir la société avec fermeté</v>
      </c>
      <c r="G316" s="122" t="str">
        <f t="shared" si="188"/>
        <v>RW.u</v>
      </c>
      <c r="H316" s="123" t="str">
        <f t="shared" si="189"/>
        <v>aider la société à cheminer</v>
      </c>
      <c r="I316" s="120" t="str">
        <f t="shared" si="190"/>
        <v>R.wu</v>
      </c>
      <c r="J316" s="4" t="str">
        <f t="shared" si="191"/>
        <v>être à l'origine des changements bénéfiques</v>
      </c>
      <c r="K316" s="90" t="str">
        <f t="shared" si="203"/>
        <v>G,B</v>
      </c>
      <c r="L316" s="92" t="str">
        <f t="shared" si="204"/>
        <v>G,B,U</v>
      </c>
      <c r="M316" s="8" t="s">
        <v>4</v>
      </c>
      <c r="N316" s="8" t="s">
        <v>0</v>
      </c>
      <c r="O316" s="8" t="s">
        <v>3</v>
      </c>
      <c r="P316" s="8" t="s">
        <v>2</v>
      </c>
      <c r="Q316" s="8" t="s">
        <v>5</v>
      </c>
      <c r="R316" s="8">
        <v>2</v>
      </c>
      <c r="S316" s="8">
        <v>1</v>
      </c>
      <c r="T316" s="8">
        <v>2</v>
      </c>
      <c r="U316" s="130">
        <v>42984</v>
      </c>
      <c r="V316" s="250">
        <f t="shared" ca="1" si="192"/>
        <v>763</v>
      </c>
      <c r="W316" s="274" t="str">
        <f t="shared" si="205"/>
        <v>RW U BG</v>
      </c>
      <c r="X316" s="274" t="str">
        <f t="shared" si="206"/>
        <v>RW.u</v>
      </c>
      <c r="Y316" s="274" t="str">
        <f t="shared" si="207"/>
        <v>UR/g</v>
      </c>
      <c r="Z316" s="11">
        <f>INDEX('poids profils xyz'!$L$15:$L$19,SEARCH(Z$1,$M316&amp;$N316&amp;$O316&amp;$P316&amp;$Q316))</f>
        <v>70</v>
      </c>
      <c r="AA316" s="11">
        <f>INDEX('poids profils xyz'!$L$15:$L$19,SEARCH(AA$1,$M316&amp;$N316&amp;$O316&amp;$P316&amp;$Q316))</f>
        <v>50</v>
      </c>
      <c r="AB316" s="11">
        <f>INDEX('poids profils xyz'!$L$15:$L$19,SEARCH(AB$1,$M316&amp;$N316&amp;$O316&amp;$P316&amp;$Q316))</f>
        <v>30</v>
      </c>
      <c r="AC316" s="11">
        <f>INDEX('poids profils xyz'!$L$15:$L$19,SEARCH(AC$1,$M316&amp;$N316&amp;$O316&amp;$P316&amp;$Q316))</f>
        <v>81</v>
      </c>
      <c r="AD316" s="252">
        <f>INDEX('poids profils xyz'!$L$15:$L$19,SEARCH(AD$1,$M316&amp;$N316&amp;$O316&amp;$P316&amp;$Q316))</f>
        <v>20</v>
      </c>
      <c r="AE316" s="26">
        <f t="shared" si="193"/>
        <v>60</v>
      </c>
      <c r="AF316" s="26">
        <f t="shared" si="194"/>
        <v>40</v>
      </c>
      <c r="AG316" s="26">
        <f t="shared" si="195"/>
        <v>55.5</v>
      </c>
      <c r="AH316" s="26">
        <f t="shared" si="196"/>
        <v>50.5</v>
      </c>
      <c r="AI316" s="26">
        <f t="shared" si="197"/>
        <v>40</v>
      </c>
      <c r="AJ316" s="26">
        <f t="shared" si="198"/>
        <v>50</v>
      </c>
      <c r="AK316" s="26">
        <f t="shared" si="199"/>
        <v>47.75</v>
      </c>
      <c r="AL316" s="26">
        <f t="shared" si="200"/>
        <v>53</v>
      </c>
      <c r="AM316" s="26">
        <f t="shared" si="201"/>
        <v>45.25</v>
      </c>
      <c r="AN316" s="26">
        <f t="shared" si="202"/>
        <v>45</v>
      </c>
    </row>
    <row r="317" spans="1:40" x14ac:dyDescent="0.2">
      <c r="A317" s="1010" t="str">
        <f t="shared" si="174"/>
        <v>RW U GB</v>
      </c>
      <c r="B317" s="4" t="str">
        <f t="shared" si="183"/>
        <v>rouge-blanc, bleu, vert-noir</v>
      </c>
      <c r="C317" s="89" t="str">
        <f t="shared" si="184"/>
        <v>guider le monde (et partager ses idées)</v>
      </c>
      <c r="D317" s="16" t="str">
        <f t="shared" si="185"/>
        <v>aider la société à cheminer (et communiquer des idées nouvelles)</v>
      </c>
      <c r="E317" s="128" t="str">
        <f t="shared" si="186"/>
        <v>RW/b</v>
      </c>
      <c r="F317" s="29" t="str">
        <f t="shared" si="187"/>
        <v>servir la société sans enjeu de pouvoir</v>
      </c>
      <c r="G317" s="122" t="str">
        <f t="shared" si="188"/>
        <v>RW.u</v>
      </c>
      <c r="H317" s="123" t="str">
        <f t="shared" si="189"/>
        <v>aider la société à cheminer</v>
      </c>
      <c r="I317" s="120" t="str">
        <f t="shared" si="190"/>
        <v>R.wu</v>
      </c>
      <c r="J317" s="4" t="str">
        <f t="shared" si="191"/>
        <v>être à l'origine des changements bénéfiques</v>
      </c>
      <c r="K317" s="90" t="str">
        <f t="shared" si="203"/>
        <v>B,G</v>
      </c>
      <c r="L317" s="92" t="str">
        <f t="shared" si="204"/>
        <v>B,G,U</v>
      </c>
      <c r="M317" s="8" t="s">
        <v>4</v>
      </c>
      <c r="N317" s="8" t="s">
        <v>0</v>
      </c>
      <c r="O317" s="8" t="s">
        <v>3</v>
      </c>
      <c r="P317" s="8" t="s">
        <v>5</v>
      </c>
      <c r="Q317" s="8" t="s">
        <v>2</v>
      </c>
      <c r="R317" s="8">
        <v>2</v>
      </c>
      <c r="S317" s="8">
        <v>1</v>
      </c>
      <c r="T317" s="8">
        <v>2</v>
      </c>
      <c r="U317" s="130">
        <v>42984</v>
      </c>
      <c r="V317" s="250">
        <f t="shared" ca="1" si="192"/>
        <v>763</v>
      </c>
      <c r="W317" s="274" t="str">
        <f t="shared" si="205"/>
        <v>RW U GB</v>
      </c>
      <c r="X317" s="274" t="str">
        <f t="shared" si="206"/>
        <v>RW.u</v>
      </c>
      <c r="Y317" s="274" t="str">
        <f t="shared" si="207"/>
        <v>UR/b</v>
      </c>
      <c r="Z317" s="11">
        <f>INDEX('poids profils xyz'!$L$15:$L$19,SEARCH(Z$1,$M317&amp;$N317&amp;$O317&amp;$P317&amp;$Q317))</f>
        <v>70</v>
      </c>
      <c r="AA317" s="11">
        <f>INDEX('poids profils xyz'!$L$15:$L$19,SEARCH(AA$1,$M317&amp;$N317&amp;$O317&amp;$P317&amp;$Q317))</f>
        <v>50</v>
      </c>
      <c r="AB317" s="11">
        <f>INDEX('poids profils xyz'!$L$15:$L$19,SEARCH(AB$1,$M317&amp;$N317&amp;$O317&amp;$P317&amp;$Q317))</f>
        <v>20</v>
      </c>
      <c r="AC317" s="11">
        <f>INDEX('poids profils xyz'!$L$15:$L$19,SEARCH(AC$1,$M317&amp;$N317&amp;$O317&amp;$P317&amp;$Q317))</f>
        <v>81</v>
      </c>
      <c r="AD317" s="252">
        <f>INDEX('poids profils xyz'!$L$15:$L$19,SEARCH(AD$1,$M317&amp;$N317&amp;$O317&amp;$P317&amp;$Q317))</f>
        <v>30</v>
      </c>
      <c r="AE317" s="26">
        <f t="shared" si="193"/>
        <v>60</v>
      </c>
      <c r="AF317" s="26">
        <f t="shared" si="194"/>
        <v>35</v>
      </c>
      <c r="AG317" s="26">
        <f t="shared" si="195"/>
        <v>50.5</v>
      </c>
      <c r="AH317" s="26">
        <f t="shared" si="196"/>
        <v>55.5</v>
      </c>
      <c r="AI317" s="26">
        <f t="shared" si="197"/>
        <v>45</v>
      </c>
      <c r="AJ317" s="26">
        <f t="shared" si="198"/>
        <v>47.5</v>
      </c>
      <c r="AK317" s="26">
        <f t="shared" si="199"/>
        <v>42.75</v>
      </c>
      <c r="AL317" s="26">
        <f t="shared" si="200"/>
        <v>53</v>
      </c>
      <c r="AM317" s="26">
        <f t="shared" si="201"/>
        <v>50.25</v>
      </c>
      <c r="AN317" s="26">
        <f t="shared" si="202"/>
        <v>46.25</v>
      </c>
    </row>
    <row r="318" spans="1:40" x14ac:dyDescent="0.2">
      <c r="A318" s="1010" t="str">
        <f t="shared" si="174"/>
        <v>RW B UG</v>
      </c>
      <c r="B318" s="4" t="str">
        <f t="shared" si="183"/>
        <v>rouge-blanc, noir, bleu-vert</v>
      </c>
      <c r="C318" s="89" t="str">
        <f t="shared" si="184"/>
        <v>sauver le monde (et intervenir*)</v>
      </c>
      <c r="D318" s="16" t="str">
        <f t="shared" si="185"/>
        <v>aider la société -même à son insu- (et vivre en imposant ses décisions)</v>
      </c>
      <c r="E318" s="128" t="str">
        <f t="shared" si="186"/>
        <v>RW/g</v>
      </c>
      <c r="F318" s="29" t="str">
        <f t="shared" si="187"/>
        <v>servir la société avec fermeté</v>
      </c>
      <c r="G318" s="122" t="str">
        <f t="shared" si="188"/>
        <v>RW.b</v>
      </c>
      <c r="H318" s="123" t="str">
        <f t="shared" si="189"/>
        <v>aider la société -même à son insu-</v>
      </c>
      <c r="I318" s="120" t="str">
        <f t="shared" si="190"/>
        <v>R.wb</v>
      </c>
      <c r="J318" s="4" t="str">
        <f t="shared" si="191"/>
        <v>imposer ses schémas au monde</v>
      </c>
      <c r="K318" s="90" t="str">
        <f t="shared" si="203"/>
        <v>G,U</v>
      </c>
      <c r="L318" s="92" t="str">
        <f t="shared" si="204"/>
        <v>G,U,B</v>
      </c>
      <c r="M318" s="8" t="s">
        <v>4</v>
      </c>
      <c r="N318" s="8" t="s">
        <v>0</v>
      </c>
      <c r="O318" s="8" t="s">
        <v>2</v>
      </c>
      <c r="P318" s="8" t="s">
        <v>3</v>
      </c>
      <c r="Q318" s="8" t="s">
        <v>5</v>
      </c>
      <c r="R318" s="8">
        <v>2</v>
      </c>
      <c r="S318" s="8">
        <v>1</v>
      </c>
      <c r="T318" s="8">
        <v>2</v>
      </c>
      <c r="U318" s="130">
        <v>42984</v>
      </c>
      <c r="V318" s="250">
        <f t="shared" ca="1" si="192"/>
        <v>763</v>
      </c>
      <c r="W318" s="274" t="str">
        <f t="shared" si="205"/>
        <v>RW B UG</v>
      </c>
      <c r="X318" s="274" t="str">
        <f t="shared" si="206"/>
        <v>RW.b</v>
      </c>
      <c r="Y318" s="274" t="str">
        <f t="shared" si="207"/>
        <v>BR/g</v>
      </c>
      <c r="Z318" s="11">
        <f>INDEX('poids profils xyz'!$L$15:$L$19,SEARCH(Z$1,$M318&amp;$N318&amp;$O318&amp;$P318&amp;$Q318))</f>
        <v>70</v>
      </c>
      <c r="AA318" s="11">
        <f>INDEX('poids profils xyz'!$L$15:$L$19,SEARCH(AA$1,$M318&amp;$N318&amp;$O318&amp;$P318&amp;$Q318))</f>
        <v>30</v>
      </c>
      <c r="AB318" s="11">
        <f>INDEX('poids profils xyz'!$L$15:$L$19,SEARCH(AB$1,$M318&amp;$N318&amp;$O318&amp;$P318&amp;$Q318))</f>
        <v>50</v>
      </c>
      <c r="AC318" s="11">
        <f>INDEX('poids profils xyz'!$L$15:$L$19,SEARCH(AC$1,$M318&amp;$N318&amp;$O318&amp;$P318&amp;$Q318))</f>
        <v>81</v>
      </c>
      <c r="AD318" s="252">
        <f>INDEX('poids profils xyz'!$L$15:$L$19,SEARCH(AD$1,$M318&amp;$N318&amp;$O318&amp;$P318&amp;$Q318))</f>
        <v>20</v>
      </c>
      <c r="AE318" s="26">
        <f t="shared" si="193"/>
        <v>50</v>
      </c>
      <c r="AF318" s="26">
        <f t="shared" si="194"/>
        <v>40</v>
      </c>
      <c r="AG318" s="26">
        <f t="shared" si="195"/>
        <v>65.5</v>
      </c>
      <c r="AH318" s="26">
        <f t="shared" si="196"/>
        <v>50.5</v>
      </c>
      <c r="AI318" s="26">
        <f t="shared" si="197"/>
        <v>35</v>
      </c>
      <c r="AJ318" s="26">
        <f t="shared" si="198"/>
        <v>45</v>
      </c>
      <c r="AK318" s="26">
        <f t="shared" si="199"/>
        <v>52.75</v>
      </c>
      <c r="AL318" s="26">
        <f t="shared" si="200"/>
        <v>58</v>
      </c>
      <c r="AM318" s="26">
        <f t="shared" si="201"/>
        <v>42.75</v>
      </c>
      <c r="AN318" s="26">
        <f t="shared" si="202"/>
        <v>40</v>
      </c>
    </row>
    <row r="319" spans="1:40" x14ac:dyDescent="0.2">
      <c r="A319" s="1010" t="str">
        <f t="shared" si="174"/>
        <v>RW B GU</v>
      </c>
      <c r="B319" s="4" t="str">
        <f t="shared" si="183"/>
        <v>rouge-blanc, noir, vert-bleu</v>
      </c>
      <c r="C319" s="89" t="str">
        <f t="shared" si="184"/>
        <v>sauver le monde (et avoir de suite)</v>
      </c>
      <c r="D319" s="16" t="str">
        <f t="shared" si="185"/>
        <v>aider la société -même à son insu- (et obtenir satisfaction -peu importe comment-)</v>
      </c>
      <c r="E319" s="128" t="str">
        <f t="shared" si="186"/>
        <v>RW/u</v>
      </c>
      <c r="F319" s="29" t="str">
        <f t="shared" si="187"/>
        <v>prémunir la société de toute menace</v>
      </c>
      <c r="G319" s="122" t="str">
        <f t="shared" si="188"/>
        <v>RW.b</v>
      </c>
      <c r="H319" s="123" t="str">
        <f t="shared" si="189"/>
        <v>aider la société -même à son insu-</v>
      </c>
      <c r="I319" s="120" t="str">
        <f t="shared" si="190"/>
        <v>R.wb</v>
      </c>
      <c r="J319" s="4" t="str">
        <f t="shared" si="191"/>
        <v>imposer ses schémas au monde</v>
      </c>
      <c r="K319" s="90" t="str">
        <f t="shared" si="203"/>
        <v>U,G</v>
      </c>
      <c r="L319" s="92" t="str">
        <f t="shared" si="204"/>
        <v>U,G,B</v>
      </c>
      <c r="M319" s="8" t="s">
        <v>4</v>
      </c>
      <c r="N319" s="8" t="s">
        <v>0</v>
      </c>
      <c r="O319" s="8" t="s">
        <v>2</v>
      </c>
      <c r="P319" s="8" t="s">
        <v>5</v>
      </c>
      <c r="Q319" s="8" t="s">
        <v>3</v>
      </c>
      <c r="R319" s="8">
        <v>2</v>
      </c>
      <c r="S319" s="8">
        <v>1</v>
      </c>
      <c r="T319" s="8">
        <v>2</v>
      </c>
      <c r="U319" s="130">
        <v>42984</v>
      </c>
      <c r="V319" s="250">
        <f t="shared" ca="1" si="192"/>
        <v>763</v>
      </c>
      <c r="W319" s="274" t="str">
        <f t="shared" si="205"/>
        <v>RW B GU</v>
      </c>
      <c r="X319" s="274" t="str">
        <f t="shared" si="206"/>
        <v>RW.b</v>
      </c>
      <c r="Y319" s="274" t="str">
        <f t="shared" si="207"/>
        <v>BR/u</v>
      </c>
      <c r="Z319" s="11">
        <f>INDEX('poids profils xyz'!$L$15:$L$19,SEARCH(Z$1,$M319&amp;$N319&amp;$O319&amp;$P319&amp;$Q319))</f>
        <v>70</v>
      </c>
      <c r="AA319" s="11">
        <f>INDEX('poids profils xyz'!$L$15:$L$19,SEARCH(AA$1,$M319&amp;$N319&amp;$O319&amp;$P319&amp;$Q319))</f>
        <v>20</v>
      </c>
      <c r="AB319" s="11">
        <f>INDEX('poids profils xyz'!$L$15:$L$19,SEARCH(AB$1,$M319&amp;$N319&amp;$O319&amp;$P319&amp;$Q319))</f>
        <v>50</v>
      </c>
      <c r="AC319" s="11">
        <f>INDEX('poids profils xyz'!$L$15:$L$19,SEARCH(AC$1,$M319&amp;$N319&amp;$O319&amp;$P319&amp;$Q319))</f>
        <v>81</v>
      </c>
      <c r="AD319" s="252">
        <f>INDEX('poids profils xyz'!$L$15:$L$19,SEARCH(AD$1,$M319&amp;$N319&amp;$O319&amp;$P319&amp;$Q319))</f>
        <v>30</v>
      </c>
      <c r="AE319" s="26">
        <f t="shared" si="193"/>
        <v>45</v>
      </c>
      <c r="AF319" s="26">
        <f t="shared" si="194"/>
        <v>35</v>
      </c>
      <c r="AG319" s="26">
        <f t="shared" si="195"/>
        <v>65.5</v>
      </c>
      <c r="AH319" s="26">
        <f t="shared" si="196"/>
        <v>55.5</v>
      </c>
      <c r="AI319" s="26">
        <f t="shared" si="197"/>
        <v>37.5</v>
      </c>
      <c r="AJ319" s="26">
        <f t="shared" si="198"/>
        <v>40</v>
      </c>
      <c r="AK319" s="26">
        <f t="shared" si="199"/>
        <v>50.25</v>
      </c>
      <c r="AL319" s="26">
        <f t="shared" si="200"/>
        <v>60.5</v>
      </c>
      <c r="AM319" s="26">
        <f t="shared" si="201"/>
        <v>46.5</v>
      </c>
      <c r="AN319" s="26">
        <f t="shared" si="202"/>
        <v>38.75</v>
      </c>
    </row>
    <row r="320" spans="1:40" x14ac:dyDescent="0.2">
      <c r="A320" s="1010" t="str">
        <f t="shared" si="174"/>
        <v>RW G UB</v>
      </c>
      <c r="B320" s="4" t="str">
        <f t="shared" si="183"/>
        <v>rouge-blanc, vert, bleu-noir</v>
      </c>
      <c r="C320" s="89" t="str">
        <f t="shared" si="184"/>
        <v>aider le monde -RW- (et vivre dans la joie collective)</v>
      </c>
      <c r="D320" s="16" t="str">
        <f t="shared" si="185"/>
        <v>agir pour le bien du monde (et vivre pleinement dans le respect du monde)</v>
      </c>
      <c r="E320" s="128" t="str">
        <f t="shared" si="186"/>
        <v>RW/b</v>
      </c>
      <c r="F320" s="29" t="str">
        <f t="shared" si="187"/>
        <v>servir la société sans enjeu de pouvoir</v>
      </c>
      <c r="G320" s="122" t="str">
        <f t="shared" si="188"/>
        <v>RW.g</v>
      </c>
      <c r="H320" s="123" t="str">
        <f t="shared" si="189"/>
        <v>agir pour le bien du monde</v>
      </c>
      <c r="I320" s="120" t="str">
        <f t="shared" si="190"/>
        <v>R.gw</v>
      </c>
      <c r="J320" s="4" t="str">
        <f t="shared" si="191"/>
        <v>être celui dont on suit les idées</v>
      </c>
      <c r="K320" s="90" t="str">
        <f t="shared" si="203"/>
        <v>B,U</v>
      </c>
      <c r="L320" s="92" t="str">
        <f t="shared" si="204"/>
        <v>B,U,G</v>
      </c>
      <c r="M320" s="8" t="s">
        <v>4</v>
      </c>
      <c r="N320" s="8" t="s">
        <v>0</v>
      </c>
      <c r="O320" s="8" t="s">
        <v>5</v>
      </c>
      <c r="P320" s="8" t="s">
        <v>3</v>
      </c>
      <c r="Q320" s="8" t="s">
        <v>2</v>
      </c>
      <c r="R320" s="8">
        <v>2</v>
      </c>
      <c r="S320" s="8">
        <v>1</v>
      </c>
      <c r="T320" s="8">
        <v>2</v>
      </c>
      <c r="U320" s="130">
        <v>42984</v>
      </c>
      <c r="V320" s="250">
        <f t="shared" ca="1" si="192"/>
        <v>763</v>
      </c>
      <c r="W320" s="274" t="str">
        <f t="shared" si="205"/>
        <v>RW G UB</v>
      </c>
      <c r="X320" s="274" t="str">
        <f t="shared" si="206"/>
        <v>RW.g</v>
      </c>
      <c r="Y320" s="274" t="str">
        <f t="shared" si="207"/>
        <v>RG/b</v>
      </c>
      <c r="Z320" s="11">
        <f>INDEX('poids profils xyz'!$L$15:$L$19,SEARCH(Z$1,$M320&amp;$N320&amp;$O320&amp;$P320&amp;$Q320))</f>
        <v>70</v>
      </c>
      <c r="AA320" s="11">
        <f>INDEX('poids profils xyz'!$L$15:$L$19,SEARCH(AA$1,$M320&amp;$N320&amp;$O320&amp;$P320&amp;$Q320))</f>
        <v>30</v>
      </c>
      <c r="AB320" s="11">
        <f>INDEX('poids profils xyz'!$L$15:$L$19,SEARCH(AB$1,$M320&amp;$N320&amp;$O320&amp;$P320&amp;$Q320))</f>
        <v>20</v>
      </c>
      <c r="AC320" s="11">
        <f>INDEX('poids profils xyz'!$L$15:$L$19,SEARCH(AC$1,$M320&amp;$N320&amp;$O320&amp;$P320&amp;$Q320))</f>
        <v>81</v>
      </c>
      <c r="AD320" s="252">
        <f>INDEX('poids profils xyz'!$L$15:$L$19,SEARCH(AD$1,$M320&amp;$N320&amp;$O320&amp;$P320&amp;$Q320))</f>
        <v>50</v>
      </c>
      <c r="AE320" s="26">
        <f t="shared" si="193"/>
        <v>50</v>
      </c>
      <c r="AF320" s="26">
        <f t="shared" si="194"/>
        <v>25</v>
      </c>
      <c r="AG320" s="26">
        <f t="shared" si="195"/>
        <v>50.5</v>
      </c>
      <c r="AH320" s="26">
        <f t="shared" si="196"/>
        <v>65.5</v>
      </c>
      <c r="AI320" s="26">
        <f t="shared" si="197"/>
        <v>50</v>
      </c>
      <c r="AJ320" s="26">
        <f t="shared" si="198"/>
        <v>37.5</v>
      </c>
      <c r="AK320" s="26">
        <f t="shared" si="199"/>
        <v>37.75</v>
      </c>
      <c r="AL320" s="26">
        <f t="shared" si="200"/>
        <v>58</v>
      </c>
      <c r="AM320" s="26">
        <f t="shared" si="201"/>
        <v>57.75</v>
      </c>
      <c r="AN320" s="26">
        <f t="shared" si="202"/>
        <v>43.75</v>
      </c>
    </row>
    <row r="321" spans="1:40" s="145" customFormat="1" x14ac:dyDescent="0.2">
      <c r="A321" s="1073" t="str">
        <f t="shared" si="174"/>
        <v>RW G BU</v>
      </c>
      <c r="B321" s="12" t="str">
        <f t="shared" si="183"/>
        <v>rouge-blanc, vert, noir-bleu</v>
      </c>
      <c r="C321" s="80" t="str">
        <f t="shared" si="184"/>
        <v>aider le monde -RW- (et vivre spontané -RG-)</v>
      </c>
      <c r="D321" s="22" t="str">
        <f t="shared" si="185"/>
        <v>agir pour le bien du monde (et agir en toute impulsivité)</v>
      </c>
      <c r="E321" s="129" t="str">
        <f t="shared" si="186"/>
        <v>RW/u</v>
      </c>
      <c r="F321" s="30" t="str">
        <f t="shared" si="187"/>
        <v>prémunir la société de toute menace</v>
      </c>
      <c r="G321" s="124" t="str">
        <f t="shared" si="188"/>
        <v>RW.g</v>
      </c>
      <c r="H321" s="125" t="str">
        <f t="shared" si="189"/>
        <v>agir pour le bien du monde</v>
      </c>
      <c r="I321" s="121" t="str">
        <f t="shared" si="190"/>
        <v>R.gw</v>
      </c>
      <c r="J321" s="12" t="str">
        <f t="shared" si="191"/>
        <v>être celui dont on suit les idées</v>
      </c>
      <c r="K321" s="91" t="str">
        <f t="shared" si="203"/>
        <v>U,B</v>
      </c>
      <c r="L321" s="93" t="str">
        <f t="shared" si="204"/>
        <v>U,B,G</v>
      </c>
      <c r="M321" s="17" t="s">
        <v>4</v>
      </c>
      <c r="N321" s="17" t="s">
        <v>0</v>
      </c>
      <c r="O321" s="17" t="s">
        <v>5</v>
      </c>
      <c r="P321" s="17" t="s">
        <v>2</v>
      </c>
      <c r="Q321" s="17" t="s">
        <v>3</v>
      </c>
      <c r="R321" s="17">
        <v>2</v>
      </c>
      <c r="S321" s="17">
        <v>1</v>
      </c>
      <c r="T321" s="17">
        <v>2</v>
      </c>
      <c r="U321" s="131">
        <v>42984</v>
      </c>
      <c r="V321" s="251">
        <f t="shared" ca="1" si="192"/>
        <v>763</v>
      </c>
      <c r="W321" s="275" t="str">
        <f t="shared" si="205"/>
        <v>RW G BU</v>
      </c>
      <c r="X321" s="275" t="str">
        <f t="shared" si="206"/>
        <v>RW.g</v>
      </c>
      <c r="Y321" s="275" t="str">
        <f t="shared" si="207"/>
        <v>RG/u</v>
      </c>
      <c r="Z321" s="253">
        <f>INDEX('poids profils xyz'!$L$15:$L$19,SEARCH(Z$1,$M321&amp;$N321&amp;$O321&amp;$P321&amp;$Q321))</f>
        <v>70</v>
      </c>
      <c r="AA321" s="253">
        <f>INDEX('poids profils xyz'!$L$15:$L$19,SEARCH(AA$1,$M321&amp;$N321&amp;$O321&amp;$P321&amp;$Q321))</f>
        <v>20</v>
      </c>
      <c r="AB321" s="253">
        <f>INDEX('poids profils xyz'!$L$15:$L$19,SEARCH(AB$1,$M321&amp;$N321&amp;$O321&amp;$P321&amp;$Q321))</f>
        <v>30</v>
      </c>
      <c r="AC321" s="253">
        <f>INDEX('poids profils xyz'!$L$15:$L$19,SEARCH(AC$1,$M321&amp;$N321&amp;$O321&amp;$P321&amp;$Q321))</f>
        <v>81</v>
      </c>
      <c r="AD321" s="254">
        <f>INDEX('poids profils xyz'!$L$15:$L$19,SEARCH(AD$1,$M321&amp;$N321&amp;$O321&amp;$P321&amp;$Q321))</f>
        <v>50</v>
      </c>
      <c r="AE321" s="263">
        <f t="shared" si="193"/>
        <v>45</v>
      </c>
      <c r="AF321" s="263">
        <f t="shared" si="194"/>
        <v>25</v>
      </c>
      <c r="AG321" s="263">
        <f t="shared" si="195"/>
        <v>55.5</v>
      </c>
      <c r="AH321" s="263">
        <f t="shared" si="196"/>
        <v>65.5</v>
      </c>
      <c r="AI321" s="263">
        <f t="shared" si="197"/>
        <v>47.5</v>
      </c>
      <c r="AJ321" s="263">
        <f t="shared" si="198"/>
        <v>35</v>
      </c>
      <c r="AK321" s="263">
        <f t="shared" si="199"/>
        <v>40.25</v>
      </c>
      <c r="AL321" s="263">
        <f t="shared" si="200"/>
        <v>60.5</v>
      </c>
      <c r="AM321" s="263">
        <f t="shared" si="201"/>
        <v>56.5</v>
      </c>
      <c r="AN321" s="263">
        <f t="shared" si="202"/>
        <v>41.25</v>
      </c>
    </row>
    <row r="322" spans="1:40" x14ac:dyDescent="0.2">
      <c r="A322" s="1012" t="str">
        <f t="shared" si="174"/>
        <v>RU W BG</v>
      </c>
      <c r="B322" s="4" t="str">
        <f t="shared" si="183"/>
        <v>rouge-bleu, blanc, noir-vert</v>
      </c>
      <c r="C322" s="89" t="str">
        <f t="shared" si="184"/>
        <v>imaginer le progrès (et faire progresser le monde)</v>
      </c>
      <c r="D322" s="16" t="str">
        <f t="shared" si="185"/>
        <v>inventer des concepts utiles (et servir la société avec fermeté)</v>
      </c>
      <c r="E322" s="128" t="str">
        <f t="shared" si="186"/>
        <v>UR/g</v>
      </c>
      <c r="F322" s="29" t="str">
        <f t="shared" si="187"/>
        <v>innover avec efficacité</v>
      </c>
      <c r="G322" s="122" t="str">
        <f t="shared" si="188"/>
        <v>UR.w</v>
      </c>
      <c r="H322" s="123" t="str">
        <f t="shared" si="189"/>
        <v>inventer des concepts utiles</v>
      </c>
      <c r="I322" s="120" t="str">
        <f t="shared" si="190"/>
        <v>R.wu</v>
      </c>
      <c r="J322" s="4" t="str">
        <f t="shared" si="191"/>
        <v>être à l'origine des changements bénéfiques</v>
      </c>
      <c r="K322" s="90" t="str">
        <f t="shared" si="203"/>
        <v>G,B</v>
      </c>
      <c r="L322" s="92" t="str">
        <f t="shared" si="204"/>
        <v>G,B,W</v>
      </c>
      <c r="M322" s="8" t="s">
        <v>4</v>
      </c>
      <c r="N322" s="8" t="s">
        <v>3</v>
      </c>
      <c r="O322" s="8" t="s">
        <v>0</v>
      </c>
      <c r="P322" s="8" t="s">
        <v>2</v>
      </c>
      <c r="Q322" s="8" t="s">
        <v>5</v>
      </c>
      <c r="R322" s="8">
        <v>2</v>
      </c>
      <c r="S322" s="8">
        <v>1</v>
      </c>
      <c r="T322" s="8">
        <v>2</v>
      </c>
      <c r="U322" s="130">
        <v>42984</v>
      </c>
      <c r="V322" s="250">
        <f t="shared" ca="1" si="192"/>
        <v>763</v>
      </c>
      <c r="W322" s="274" t="str">
        <f t="shared" si="205"/>
        <v>RU W BG</v>
      </c>
      <c r="X322" s="274" t="str">
        <f t="shared" si="206"/>
        <v>UR.w</v>
      </c>
      <c r="Y322" s="274" t="str">
        <f t="shared" si="207"/>
        <v>RW/g</v>
      </c>
      <c r="Z322" s="11">
        <f>INDEX('poids profils xyz'!$L$15:$L$19,SEARCH(Z$1,$M322&amp;$N322&amp;$O322&amp;$P322&amp;$Q322))</f>
        <v>50</v>
      </c>
      <c r="AA322" s="11">
        <f>INDEX('poids profils xyz'!$L$15:$L$19,SEARCH(AA$1,$M322&amp;$N322&amp;$O322&amp;$P322&amp;$Q322))</f>
        <v>70</v>
      </c>
      <c r="AB322" s="11">
        <f>INDEX('poids profils xyz'!$L$15:$L$19,SEARCH(AB$1,$M322&amp;$N322&amp;$O322&amp;$P322&amp;$Q322))</f>
        <v>30</v>
      </c>
      <c r="AC322" s="11">
        <f>INDEX('poids profils xyz'!$L$15:$L$19,SEARCH(AC$1,$M322&amp;$N322&amp;$O322&amp;$P322&amp;$Q322))</f>
        <v>81</v>
      </c>
      <c r="AD322" s="252">
        <f>INDEX('poids profils xyz'!$L$15:$L$19,SEARCH(AD$1,$M322&amp;$N322&amp;$O322&amp;$P322&amp;$Q322))</f>
        <v>20</v>
      </c>
      <c r="AE322" s="26">
        <f t="shared" si="193"/>
        <v>60</v>
      </c>
      <c r="AF322" s="26">
        <f t="shared" si="194"/>
        <v>50</v>
      </c>
      <c r="AG322" s="26">
        <f t="shared" si="195"/>
        <v>55.5</v>
      </c>
      <c r="AH322" s="26">
        <f t="shared" si="196"/>
        <v>50.5</v>
      </c>
      <c r="AI322" s="26">
        <f t="shared" si="197"/>
        <v>40</v>
      </c>
      <c r="AJ322" s="26">
        <f t="shared" si="198"/>
        <v>55</v>
      </c>
      <c r="AK322" s="26">
        <f t="shared" si="199"/>
        <v>52.75</v>
      </c>
      <c r="AL322" s="26">
        <f t="shared" si="200"/>
        <v>53</v>
      </c>
      <c r="AM322" s="26">
        <f t="shared" si="201"/>
        <v>45.25</v>
      </c>
      <c r="AN322" s="26">
        <f t="shared" si="202"/>
        <v>47.5</v>
      </c>
    </row>
    <row r="323" spans="1:40" x14ac:dyDescent="0.2">
      <c r="A323" s="1012" t="str">
        <f t="shared" ref="A323:A363" si="208">W323</f>
        <v>RU W GB</v>
      </c>
      <c r="B323" s="4" t="str">
        <f t="shared" si="183"/>
        <v>rouge-bleu, blanc, vert-noir</v>
      </c>
      <c r="C323" s="89" t="str">
        <f t="shared" si="184"/>
        <v>imaginer le progrès (et assister le monde)</v>
      </c>
      <c r="D323" s="16" t="str">
        <f t="shared" si="185"/>
        <v>inventer des concepts utiles (et servir la société sans enjeu de pouvoir)</v>
      </c>
      <c r="E323" s="128" t="str">
        <f t="shared" si="186"/>
        <v>UR/b</v>
      </c>
      <c r="F323" s="29" t="str">
        <f t="shared" si="187"/>
        <v>communiquer des idées nouvelles</v>
      </c>
      <c r="G323" s="122" t="str">
        <f t="shared" si="188"/>
        <v>UR.w</v>
      </c>
      <c r="H323" s="123" t="str">
        <f t="shared" si="189"/>
        <v>inventer des concepts utiles</v>
      </c>
      <c r="I323" s="120" t="str">
        <f t="shared" si="190"/>
        <v>R.wu</v>
      </c>
      <c r="J323" s="4" t="str">
        <f t="shared" si="191"/>
        <v>être à l'origine des changements bénéfiques</v>
      </c>
      <c r="K323" s="90" t="str">
        <f t="shared" si="203"/>
        <v>B,G</v>
      </c>
      <c r="L323" s="92" t="str">
        <f t="shared" si="204"/>
        <v>B,G,W</v>
      </c>
      <c r="M323" s="8" t="s">
        <v>4</v>
      </c>
      <c r="N323" s="8" t="s">
        <v>3</v>
      </c>
      <c r="O323" s="8" t="s">
        <v>0</v>
      </c>
      <c r="P323" s="8" t="s">
        <v>5</v>
      </c>
      <c r="Q323" s="8" t="s">
        <v>2</v>
      </c>
      <c r="R323" s="8">
        <v>2</v>
      </c>
      <c r="S323" s="8">
        <v>1</v>
      </c>
      <c r="T323" s="8">
        <v>2</v>
      </c>
      <c r="U323" s="130">
        <v>42984</v>
      </c>
      <c r="V323" s="250">
        <f t="shared" ca="1" si="192"/>
        <v>763</v>
      </c>
      <c r="W323" s="274" t="str">
        <f t="shared" si="205"/>
        <v>RU W GB</v>
      </c>
      <c r="X323" s="274" t="str">
        <f t="shared" si="206"/>
        <v>UR.w</v>
      </c>
      <c r="Y323" s="274" t="str">
        <f t="shared" si="207"/>
        <v>RW/b</v>
      </c>
      <c r="Z323" s="11">
        <f>INDEX('poids profils xyz'!$L$15:$L$19,SEARCH(Z$1,$M323&amp;$N323&amp;$O323&amp;$P323&amp;$Q323))</f>
        <v>50</v>
      </c>
      <c r="AA323" s="11">
        <f>INDEX('poids profils xyz'!$L$15:$L$19,SEARCH(AA$1,$M323&amp;$N323&amp;$O323&amp;$P323&amp;$Q323))</f>
        <v>70</v>
      </c>
      <c r="AB323" s="11">
        <f>INDEX('poids profils xyz'!$L$15:$L$19,SEARCH(AB$1,$M323&amp;$N323&amp;$O323&amp;$P323&amp;$Q323))</f>
        <v>20</v>
      </c>
      <c r="AC323" s="11">
        <f>INDEX('poids profils xyz'!$L$15:$L$19,SEARCH(AC$1,$M323&amp;$N323&amp;$O323&amp;$P323&amp;$Q323))</f>
        <v>81</v>
      </c>
      <c r="AD323" s="252">
        <f>INDEX('poids profils xyz'!$L$15:$L$19,SEARCH(AD$1,$M323&amp;$N323&amp;$O323&amp;$P323&amp;$Q323))</f>
        <v>30</v>
      </c>
      <c r="AE323" s="26">
        <f t="shared" si="193"/>
        <v>60</v>
      </c>
      <c r="AF323" s="26">
        <f t="shared" si="194"/>
        <v>45</v>
      </c>
      <c r="AG323" s="26">
        <f t="shared" si="195"/>
        <v>50.5</v>
      </c>
      <c r="AH323" s="26">
        <f t="shared" si="196"/>
        <v>55.5</v>
      </c>
      <c r="AI323" s="26">
        <f t="shared" si="197"/>
        <v>45</v>
      </c>
      <c r="AJ323" s="26">
        <f t="shared" si="198"/>
        <v>52.5</v>
      </c>
      <c r="AK323" s="26">
        <f t="shared" si="199"/>
        <v>47.75</v>
      </c>
      <c r="AL323" s="26">
        <f t="shared" si="200"/>
        <v>53</v>
      </c>
      <c r="AM323" s="26">
        <f t="shared" si="201"/>
        <v>50.25</v>
      </c>
      <c r="AN323" s="26">
        <f t="shared" si="202"/>
        <v>48.75</v>
      </c>
    </row>
    <row r="324" spans="1:40" x14ac:dyDescent="0.2">
      <c r="A324" s="1012" t="str">
        <f t="shared" si="208"/>
        <v>RU B WG</v>
      </c>
      <c r="B324" s="4" t="str">
        <f t="shared" si="183"/>
        <v>rouge-bleu, noir, blanc-vert</v>
      </c>
      <c r="C324" s="89" t="str">
        <f t="shared" si="184"/>
        <v>réaliser ses idées -UR- (et intervenir*)</v>
      </c>
      <c r="D324" s="16" t="str">
        <f t="shared" si="185"/>
        <v>matérialiser ses théorie (et vivre en imposant ses décisions)</v>
      </c>
      <c r="E324" s="128" t="str">
        <f t="shared" si="186"/>
        <v>UR/g</v>
      </c>
      <c r="F324" s="29" t="str">
        <f t="shared" si="187"/>
        <v>innover avec efficacité</v>
      </c>
      <c r="G324" s="122" t="str">
        <f t="shared" si="188"/>
        <v>UR.b</v>
      </c>
      <c r="H324" s="123" t="str">
        <f t="shared" si="189"/>
        <v>matérialiser ses théorie</v>
      </c>
      <c r="I324" s="120" t="str">
        <f t="shared" si="190"/>
        <v>R.ub</v>
      </c>
      <c r="J324" s="4" t="str">
        <f t="shared" si="191"/>
        <v>aller là où bon nous semble</v>
      </c>
      <c r="K324" s="90" t="str">
        <f t="shared" si="203"/>
        <v>G,W</v>
      </c>
      <c r="L324" s="92" t="str">
        <f t="shared" si="204"/>
        <v>G,W,B</v>
      </c>
      <c r="M324" s="8" t="s">
        <v>4</v>
      </c>
      <c r="N324" s="8" t="s">
        <v>3</v>
      </c>
      <c r="O324" s="8" t="s">
        <v>2</v>
      </c>
      <c r="P324" s="8" t="s">
        <v>0</v>
      </c>
      <c r="Q324" s="8" t="s">
        <v>5</v>
      </c>
      <c r="R324" s="8">
        <v>2</v>
      </c>
      <c r="S324" s="8">
        <v>1</v>
      </c>
      <c r="T324" s="8">
        <v>2</v>
      </c>
      <c r="U324" s="130">
        <v>42984</v>
      </c>
      <c r="V324" s="250">
        <f t="shared" ca="1" si="192"/>
        <v>763</v>
      </c>
      <c r="W324" s="274" t="str">
        <f t="shared" si="205"/>
        <v>RU B WG</v>
      </c>
      <c r="X324" s="274" t="str">
        <f t="shared" si="206"/>
        <v>UR.b</v>
      </c>
      <c r="Y324" s="274" t="str">
        <f t="shared" si="207"/>
        <v>BR/g</v>
      </c>
      <c r="Z324" s="11">
        <f>INDEX('poids profils xyz'!$L$15:$L$19,SEARCH(Z$1,$M324&amp;$N324&amp;$O324&amp;$P324&amp;$Q324))</f>
        <v>30</v>
      </c>
      <c r="AA324" s="11">
        <f>INDEX('poids profils xyz'!$L$15:$L$19,SEARCH(AA$1,$M324&amp;$N324&amp;$O324&amp;$P324&amp;$Q324))</f>
        <v>70</v>
      </c>
      <c r="AB324" s="11">
        <f>INDEX('poids profils xyz'!$L$15:$L$19,SEARCH(AB$1,$M324&amp;$N324&amp;$O324&amp;$P324&amp;$Q324))</f>
        <v>50</v>
      </c>
      <c r="AC324" s="11">
        <f>INDEX('poids profils xyz'!$L$15:$L$19,SEARCH(AC$1,$M324&amp;$N324&amp;$O324&amp;$P324&amp;$Q324))</f>
        <v>81</v>
      </c>
      <c r="AD324" s="252">
        <f>INDEX('poids profils xyz'!$L$15:$L$19,SEARCH(AD$1,$M324&amp;$N324&amp;$O324&amp;$P324&amp;$Q324))</f>
        <v>20</v>
      </c>
      <c r="AE324" s="26">
        <f t="shared" si="193"/>
        <v>50</v>
      </c>
      <c r="AF324" s="26">
        <f t="shared" si="194"/>
        <v>60</v>
      </c>
      <c r="AG324" s="26">
        <f t="shared" si="195"/>
        <v>65.5</v>
      </c>
      <c r="AH324" s="26">
        <f t="shared" si="196"/>
        <v>50.5</v>
      </c>
      <c r="AI324" s="26">
        <f t="shared" si="197"/>
        <v>35</v>
      </c>
      <c r="AJ324" s="26">
        <f t="shared" si="198"/>
        <v>55</v>
      </c>
      <c r="AK324" s="26">
        <f t="shared" si="199"/>
        <v>62.75</v>
      </c>
      <c r="AL324" s="26">
        <f t="shared" si="200"/>
        <v>58</v>
      </c>
      <c r="AM324" s="26">
        <f t="shared" si="201"/>
        <v>42.75</v>
      </c>
      <c r="AN324" s="26">
        <f t="shared" si="202"/>
        <v>45</v>
      </c>
    </row>
    <row r="325" spans="1:40" x14ac:dyDescent="0.2">
      <c r="A325" s="1012" t="str">
        <f t="shared" si="208"/>
        <v>RU B GW</v>
      </c>
      <c r="B325" s="4" t="str">
        <f t="shared" si="183"/>
        <v>rouge-bleu, noir, vert-blanc</v>
      </c>
      <c r="C325" s="89" t="str">
        <f t="shared" si="184"/>
        <v>réaliser ses idées -UR- (et être tout-puissant -BR)</v>
      </c>
      <c r="D325" s="16" t="str">
        <f t="shared" si="185"/>
        <v>matérialiser ses théorie (et obtenir satisfaction sans limite)</v>
      </c>
      <c r="E325" s="128" t="str">
        <f t="shared" si="186"/>
        <v>UR/w</v>
      </c>
      <c r="F325" s="29" t="str">
        <f t="shared" si="187"/>
        <v>explorer sans contrainte</v>
      </c>
      <c r="G325" s="122" t="str">
        <f t="shared" si="188"/>
        <v>UR.b</v>
      </c>
      <c r="H325" s="123" t="str">
        <f t="shared" si="189"/>
        <v>matérialiser ses théorie</v>
      </c>
      <c r="I325" s="120" t="str">
        <f t="shared" si="190"/>
        <v>R.ub</v>
      </c>
      <c r="J325" s="4" t="str">
        <f t="shared" si="191"/>
        <v>aller là où bon nous semble</v>
      </c>
      <c r="K325" s="90" t="str">
        <f t="shared" si="203"/>
        <v>W,G</v>
      </c>
      <c r="L325" s="92" t="str">
        <f t="shared" si="204"/>
        <v>W,G,B</v>
      </c>
      <c r="M325" s="8" t="s">
        <v>4</v>
      </c>
      <c r="N325" s="8" t="s">
        <v>3</v>
      </c>
      <c r="O325" s="8" t="s">
        <v>2</v>
      </c>
      <c r="P325" s="8" t="s">
        <v>5</v>
      </c>
      <c r="Q325" s="8" t="s">
        <v>0</v>
      </c>
      <c r="R325" s="8">
        <v>2</v>
      </c>
      <c r="S325" s="8">
        <v>1</v>
      </c>
      <c r="T325" s="8">
        <v>2</v>
      </c>
      <c r="U325" s="130">
        <v>42984</v>
      </c>
      <c r="V325" s="250">
        <f t="shared" ca="1" si="192"/>
        <v>763</v>
      </c>
      <c r="W325" s="274" t="str">
        <f t="shared" si="205"/>
        <v>RU B GW</v>
      </c>
      <c r="X325" s="274" t="str">
        <f t="shared" si="206"/>
        <v>UR.b</v>
      </c>
      <c r="Y325" s="274" t="str">
        <f t="shared" si="207"/>
        <v>BR/w</v>
      </c>
      <c r="Z325" s="11">
        <f>INDEX('poids profils xyz'!$L$15:$L$19,SEARCH(Z$1,$M325&amp;$N325&amp;$O325&amp;$P325&amp;$Q325))</f>
        <v>20</v>
      </c>
      <c r="AA325" s="11">
        <f>INDEX('poids profils xyz'!$L$15:$L$19,SEARCH(AA$1,$M325&amp;$N325&amp;$O325&amp;$P325&amp;$Q325))</f>
        <v>70</v>
      </c>
      <c r="AB325" s="11">
        <f>INDEX('poids profils xyz'!$L$15:$L$19,SEARCH(AB$1,$M325&amp;$N325&amp;$O325&amp;$P325&amp;$Q325))</f>
        <v>50</v>
      </c>
      <c r="AC325" s="11">
        <f>INDEX('poids profils xyz'!$L$15:$L$19,SEARCH(AC$1,$M325&amp;$N325&amp;$O325&amp;$P325&amp;$Q325))</f>
        <v>81</v>
      </c>
      <c r="AD325" s="252">
        <f>INDEX('poids profils xyz'!$L$15:$L$19,SEARCH(AD$1,$M325&amp;$N325&amp;$O325&amp;$P325&amp;$Q325))</f>
        <v>30</v>
      </c>
      <c r="AE325" s="26">
        <f t="shared" si="193"/>
        <v>45</v>
      </c>
      <c r="AF325" s="26">
        <f t="shared" si="194"/>
        <v>60</v>
      </c>
      <c r="AG325" s="26">
        <f t="shared" si="195"/>
        <v>65.5</v>
      </c>
      <c r="AH325" s="26">
        <f t="shared" si="196"/>
        <v>55.5</v>
      </c>
      <c r="AI325" s="26">
        <f t="shared" si="197"/>
        <v>37.5</v>
      </c>
      <c r="AJ325" s="26">
        <f t="shared" si="198"/>
        <v>52.5</v>
      </c>
      <c r="AK325" s="26">
        <f t="shared" si="199"/>
        <v>62.75</v>
      </c>
      <c r="AL325" s="26">
        <f t="shared" si="200"/>
        <v>60.5</v>
      </c>
      <c r="AM325" s="26">
        <f t="shared" si="201"/>
        <v>46.5</v>
      </c>
      <c r="AN325" s="26">
        <f t="shared" si="202"/>
        <v>45</v>
      </c>
    </row>
    <row r="326" spans="1:40" x14ac:dyDescent="0.2">
      <c r="A326" s="1012" t="str">
        <f t="shared" si="208"/>
        <v>RU G WB</v>
      </c>
      <c r="B326" s="4" t="str">
        <f t="shared" si="183"/>
        <v>rouge-bleu, vert, blanc-noir</v>
      </c>
      <c r="C326" s="89" t="str">
        <f t="shared" si="184"/>
        <v>vivre ses rêves (et vivre dans la joie collective)</v>
      </c>
      <c r="D326" s="16" t="str">
        <f t="shared" si="185"/>
        <v>laisser libre cours à son imagination (et vivre pleinement dans le respect du monde)</v>
      </c>
      <c r="E326" s="128" t="str">
        <f t="shared" si="186"/>
        <v>UR/b</v>
      </c>
      <c r="F326" s="29" t="str">
        <f t="shared" si="187"/>
        <v>communiquer des idées nouvelles</v>
      </c>
      <c r="G326" s="122" t="str">
        <f t="shared" si="188"/>
        <v>UR.g</v>
      </c>
      <c r="H326" s="123" t="str">
        <f t="shared" si="189"/>
        <v>laisser libre cours à son imagination</v>
      </c>
      <c r="I326" s="120" t="str">
        <f t="shared" si="190"/>
        <v>R.gu</v>
      </c>
      <c r="J326" s="4" t="str">
        <f t="shared" si="191"/>
        <v>explorer l'inconnu sans souci des risques</v>
      </c>
      <c r="K326" s="90" t="str">
        <f t="shared" si="203"/>
        <v>B,W</v>
      </c>
      <c r="L326" s="92" t="str">
        <f t="shared" si="204"/>
        <v>B,W,G</v>
      </c>
      <c r="M326" s="8" t="s">
        <v>4</v>
      </c>
      <c r="N326" s="8" t="s">
        <v>3</v>
      </c>
      <c r="O326" s="8" t="s">
        <v>5</v>
      </c>
      <c r="P326" s="8" t="s">
        <v>0</v>
      </c>
      <c r="Q326" s="8" t="s">
        <v>2</v>
      </c>
      <c r="R326" s="8">
        <v>2</v>
      </c>
      <c r="S326" s="8">
        <v>1</v>
      </c>
      <c r="T326" s="8">
        <v>2</v>
      </c>
      <c r="U326" s="130">
        <v>42984</v>
      </c>
      <c r="V326" s="250">
        <f t="shared" ca="1" si="192"/>
        <v>763</v>
      </c>
      <c r="W326" s="274" t="str">
        <f t="shared" si="205"/>
        <v>RU G WB</v>
      </c>
      <c r="X326" s="274" t="str">
        <f t="shared" si="206"/>
        <v>UR.g</v>
      </c>
      <c r="Y326" s="274" t="str">
        <f t="shared" si="207"/>
        <v>RG/b</v>
      </c>
      <c r="Z326" s="11">
        <f>INDEX('poids profils xyz'!$L$15:$L$19,SEARCH(Z$1,$M326&amp;$N326&amp;$O326&amp;$P326&amp;$Q326))</f>
        <v>30</v>
      </c>
      <c r="AA326" s="11">
        <f>INDEX('poids profils xyz'!$L$15:$L$19,SEARCH(AA$1,$M326&amp;$N326&amp;$O326&amp;$P326&amp;$Q326))</f>
        <v>70</v>
      </c>
      <c r="AB326" s="11">
        <f>INDEX('poids profils xyz'!$L$15:$L$19,SEARCH(AB$1,$M326&amp;$N326&amp;$O326&amp;$P326&amp;$Q326))</f>
        <v>20</v>
      </c>
      <c r="AC326" s="11">
        <f>INDEX('poids profils xyz'!$L$15:$L$19,SEARCH(AC$1,$M326&amp;$N326&amp;$O326&amp;$P326&amp;$Q326))</f>
        <v>81</v>
      </c>
      <c r="AD326" s="252">
        <f>INDEX('poids profils xyz'!$L$15:$L$19,SEARCH(AD$1,$M326&amp;$N326&amp;$O326&amp;$P326&amp;$Q326))</f>
        <v>50</v>
      </c>
      <c r="AE326" s="26">
        <f t="shared" si="193"/>
        <v>50</v>
      </c>
      <c r="AF326" s="26">
        <f t="shared" si="194"/>
        <v>45</v>
      </c>
      <c r="AG326" s="26">
        <f t="shared" si="195"/>
        <v>50.5</v>
      </c>
      <c r="AH326" s="26">
        <f t="shared" si="196"/>
        <v>65.5</v>
      </c>
      <c r="AI326" s="26">
        <f t="shared" si="197"/>
        <v>50</v>
      </c>
      <c r="AJ326" s="26">
        <f t="shared" si="198"/>
        <v>47.5</v>
      </c>
      <c r="AK326" s="26">
        <f t="shared" si="199"/>
        <v>47.75</v>
      </c>
      <c r="AL326" s="26">
        <f t="shared" si="200"/>
        <v>58</v>
      </c>
      <c r="AM326" s="26">
        <f t="shared" si="201"/>
        <v>57.75</v>
      </c>
      <c r="AN326" s="26">
        <f t="shared" si="202"/>
        <v>48.75</v>
      </c>
    </row>
    <row r="327" spans="1:40" s="145" customFormat="1" x14ac:dyDescent="0.2">
      <c r="A327" s="1069" t="str">
        <f t="shared" si="208"/>
        <v>RU G BW</v>
      </c>
      <c r="B327" s="12" t="str">
        <f t="shared" si="183"/>
        <v>rouge-bleu, vert, noir-blanc</v>
      </c>
      <c r="C327" s="80" t="str">
        <f t="shared" si="184"/>
        <v>vivre ses rêves (et vivre avec légèreté)</v>
      </c>
      <c r="D327" s="22" t="str">
        <f t="shared" si="185"/>
        <v>laisser libre cours à son imagination (et mettre sa joie au commandes)</v>
      </c>
      <c r="E327" s="129" t="str">
        <f t="shared" si="186"/>
        <v>UR/w</v>
      </c>
      <c r="F327" s="30" t="str">
        <f t="shared" si="187"/>
        <v>explorer sans contrainte</v>
      </c>
      <c r="G327" s="124" t="str">
        <f t="shared" si="188"/>
        <v>UR.g</v>
      </c>
      <c r="H327" s="125" t="str">
        <f t="shared" si="189"/>
        <v>laisser libre cours à son imagination</v>
      </c>
      <c r="I327" s="121" t="str">
        <f t="shared" si="190"/>
        <v>R.gu</v>
      </c>
      <c r="J327" s="12" t="str">
        <f t="shared" si="191"/>
        <v>explorer l'inconnu sans souci des risques</v>
      </c>
      <c r="K327" s="91" t="str">
        <f t="shared" si="203"/>
        <v>W,B</v>
      </c>
      <c r="L327" s="93" t="str">
        <f t="shared" si="204"/>
        <v>W,B,G</v>
      </c>
      <c r="M327" s="17" t="s">
        <v>4</v>
      </c>
      <c r="N327" s="17" t="s">
        <v>3</v>
      </c>
      <c r="O327" s="17" t="s">
        <v>5</v>
      </c>
      <c r="P327" s="17" t="s">
        <v>2</v>
      </c>
      <c r="Q327" s="17" t="s">
        <v>0</v>
      </c>
      <c r="R327" s="17">
        <v>2</v>
      </c>
      <c r="S327" s="17">
        <v>1</v>
      </c>
      <c r="T327" s="17">
        <v>2</v>
      </c>
      <c r="U327" s="131">
        <v>42984</v>
      </c>
      <c r="V327" s="251">
        <f t="shared" ca="1" si="192"/>
        <v>763</v>
      </c>
      <c r="W327" s="275" t="str">
        <f t="shared" si="205"/>
        <v>RU G BW</v>
      </c>
      <c r="X327" s="275" t="str">
        <f t="shared" si="206"/>
        <v>UR.g</v>
      </c>
      <c r="Y327" s="275" t="str">
        <f t="shared" si="207"/>
        <v>RG/w</v>
      </c>
      <c r="Z327" s="253">
        <f>INDEX('poids profils xyz'!$L$15:$L$19,SEARCH(Z$1,$M327&amp;$N327&amp;$O327&amp;$P327&amp;$Q327))</f>
        <v>20</v>
      </c>
      <c r="AA327" s="253">
        <f>INDEX('poids profils xyz'!$L$15:$L$19,SEARCH(AA$1,$M327&amp;$N327&amp;$O327&amp;$P327&amp;$Q327))</f>
        <v>70</v>
      </c>
      <c r="AB327" s="253">
        <f>INDEX('poids profils xyz'!$L$15:$L$19,SEARCH(AB$1,$M327&amp;$N327&amp;$O327&amp;$P327&amp;$Q327))</f>
        <v>30</v>
      </c>
      <c r="AC327" s="253">
        <f>INDEX('poids profils xyz'!$L$15:$L$19,SEARCH(AC$1,$M327&amp;$N327&amp;$O327&amp;$P327&amp;$Q327))</f>
        <v>81</v>
      </c>
      <c r="AD327" s="254">
        <f>INDEX('poids profils xyz'!$L$15:$L$19,SEARCH(AD$1,$M327&amp;$N327&amp;$O327&amp;$P327&amp;$Q327))</f>
        <v>50</v>
      </c>
      <c r="AE327" s="263">
        <f t="shared" si="193"/>
        <v>45</v>
      </c>
      <c r="AF327" s="263">
        <f t="shared" si="194"/>
        <v>50</v>
      </c>
      <c r="AG327" s="263">
        <f t="shared" si="195"/>
        <v>55.5</v>
      </c>
      <c r="AH327" s="263">
        <f t="shared" si="196"/>
        <v>65.5</v>
      </c>
      <c r="AI327" s="263">
        <f t="shared" si="197"/>
        <v>47.5</v>
      </c>
      <c r="AJ327" s="263">
        <f t="shared" si="198"/>
        <v>47.5</v>
      </c>
      <c r="AK327" s="263">
        <f t="shared" si="199"/>
        <v>52.75</v>
      </c>
      <c r="AL327" s="263">
        <f t="shared" si="200"/>
        <v>60.5</v>
      </c>
      <c r="AM327" s="263">
        <f t="shared" si="201"/>
        <v>56.5</v>
      </c>
      <c r="AN327" s="263">
        <f t="shared" si="202"/>
        <v>47.5</v>
      </c>
    </row>
    <row r="328" spans="1:40" x14ac:dyDescent="0.2">
      <c r="A328" s="1088" t="str">
        <f t="shared" si="208"/>
        <v>RB W UG</v>
      </c>
      <c r="B328" s="4" t="str">
        <f t="shared" si="183"/>
        <v>rouge-noir, blanc, bleu-vert</v>
      </c>
      <c r="C328" s="89" t="str">
        <f t="shared" si="184"/>
        <v>vivre en dirigeant (et faire progresser le monde)</v>
      </c>
      <c r="D328" s="16" t="str">
        <f t="shared" si="185"/>
        <v>imposer ses idées (et servir la société avec fermeté)</v>
      </c>
      <c r="E328" s="128" t="str">
        <f t="shared" si="186"/>
        <v>BR/g</v>
      </c>
      <c r="F328" s="29" t="str">
        <f t="shared" si="187"/>
        <v>vivre en imposant ses décisions</v>
      </c>
      <c r="G328" s="122" t="str">
        <f t="shared" si="188"/>
        <v>BR.w</v>
      </c>
      <c r="H328" s="123" t="str">
        <f t="shared" si="189"/>
        <v>imposer ses idées</v>
      </c>
      <c r="I328" s="120" t="str">
        <f t="shared" si="190"/>
        <v>R.wb</v>
      </c>
      <c r="J328" s="4" t="str">
        <f t="shared" si="191"/>
        <v>imposer ses schémas au monde</v>
      </c>
      <c r="K328" s="90" t="str">
        <f t="shared" si="203"/>
        <v>G,U</v>
      </c>
      <c r="L328" s="92" t="str">
        <f t="shared" si="204"/>
        <v>G,U,W</v>
      </c>
      <c r="M328" s="8" t="s">
        <v>4</v>
      </c>
      <c r="N328" s="8" t="s">
        <v>2</v>
      </c>
      <c r="O328" s="8" t="s">
        <v>0</v>
      </c>
      <c r="P328" s="8" t="s">
        <v>3</v>
      </c>
      <c r="Q328" s="8" t="s">
        <v>5</v>
      </c>
      <c r="R328" s="8">
        <v>2</v>
      </c>
      <c r="S328" s="8">
        <v>1</v>
      </c>
      <c r="T328" s="8">
        <v>2</v>
      </c>
      <c r="U328" s="130">
        <v>42984</v>
      </c>
      <c r="V328" s="250">
        <f t="shared" ca="1" si="192"/>
        <v>763</v>
      </c>
      <c r="W328" s="274" t="str">
        <f t="shared" si="205"/>
        <v>RB W UG</v>
      </c>
      <c r="X328" s="274" t="str">
        <f t="shared" si="206"/>
        <v>BR.w</v>
      </c>
      <c r="Y328" s="274" t="str">
        <f t="shared" si="207"/>
        <v>RW/g</v>
      </c>
      <c r="Z328" s="11">
        <f>INDEX('poids profils xyz'!$L$15:$L$19,SEARCH(Z$1,$M328&amp;$N328&amp;$O328&amp;$P328&amp;$Q328))</f>
        <v>50</v>
      </c>
      <c r="AA328" s="11">
        <f>INDEX('poids profils xyz'!$L$15:$L$19,SEARCH(AA$1,$M328&amp;$N328&amp;$O328&amp;$P328&amp;$Q328))</f>
        <v>30</v>
      </c>
      <c r="AB328" s="11">
        <f>INDEX('poids profils xyz'!$L$15:$L$19,SEARCH(AB$1,$M328&amp;$N328&amp;$O328&amp;$P328&amp;$Q328))</f>
        <v>70</v>
      </c>
      <c r="AC328" s="11">
        <f>INDEX('poids profils xyz'!$L$15:$L$19,SEARCH(AC$1,$M328&amp;$N328&amp;$O328&amp;$P328&amp;$Q328))</f>
        <v>81</v>
      </c>
      <c r="AD328" s="252">
        <f>INDEX('poids profils xyz'!$L$15:$L$19,SEARCH(AD$1,$M328&amp;$N328&amp;$O328&amp;$P328&amp;$Q328))</f>
        <v>20</v>
      </c>
      <c r="AE328" s="26">
        <f t="shared" si="193"/>
        <v>40</v>
      </c>
      <c r="AF328" s="26">
        <f t="shared" si="194"/>
        <v>50</v>
      </c>
      <c r="AG328" s="26">
        <f t="shared" si="195"/>
        <v>75.5</v>
      </c>
      <c r="AH328" s="26">
        <f t="shared" si="196"/>
        <v>50.5</v>
      </c>
      <c r="AI328" s="26">
        <f t="shared" si="197"/>
        <v>30</v>
      </c>
      <c r="AJ328" s="26">
        <f t="shared" si="198"/>
        <v>45</v>
      </c>
      <c r="AK328" s="26">
        <f t="shared" si="199"/>
        <v>62.75</v>
      </c>
      <c r="AL328" s="26">
        <f t="shared" si="200"/>
        <v>63</v>
      </c>
      <c r="AM328" s="26">
        <f t="shared" si="201"/>
        <v>40.25</v>
      </c>
      <c r="AN328" s="26">
        <f t="shared" si="202"/>
        <v>37.5</v>
      </c>
    </row>
    <row r="329" spans="1:40" x14ac:dyDescent="0.2">
      <c r="A329" s="1088" t="str">
        <f t="shared" si="208"/>
        <v>RB W GU</v>
      </c>
      <c r="B329" s="4" t="str">
        <f t="shared" si="183"/>
        <v>rouge-noir, blanc, vert-bleu</v>
      </c>
      <c r="C329" s="89" t="str">
        <f t="shared" si="184"/>
        <v>vivre en dirigeant (et protéger le monde)</v>
      </c>
      <c r="D329" s="16" t="str">
        <f t="shared" si="185"/>
        <v>imposer ses idées (et prémunir la société de toute menace)</v>
      </c>
      <c r="E329" s="128" t="str">
        <f t="shared" si="186"/>
        <v>BR/u</v>
      </c>
      <c r="F329" s="29" t="str">
        <f t="shared" si="187"/>
        <v>obtenir satisfaction -peu importe comment-</v>
      </c>
      <c r="G329" s="122" t="str">
        <f t="shared" si="188"/>
        <v>BR.w</v>
      </c>
      <c r="H329" s="123" t="str">
        <f t="shared" si="189"/>
        <v>imposer ses idées</v>
      </c>
      <c r="I329" s="120" t="str">
        <f t="shared" si="190"/>
        <v>R.wb</v>
      </c>
      <c r="J329" s="4" t="str">
        <f t="shared" si="191"/>
        <v>imposer ses schémas au monde</v>
      </c>
      <c r="K329" s="90" t="str">
        <f t="shared" si="203"/>
        <v>U,G</v>
      </c>
      <c r="L329" s="92" t="str">
        <f t="shared" si="204"/>
        <v>U,G,W</v>
      </c>
      <c r="M329" s="8" t="s">
        <v>4</v>
      </c>
      <c r="N329" s="8" t="s">
        <v>2</v>
      </c>
      <c r="O329" s="8" t="s">
        <v>0</v>
      </c>
      <c r="P329" s="8" t="s">
        <v>5</v>
      </c>
      <c r="Q329" s="8" t="s">
        <v>3</v>
      </c>
      <c r="R329" s="8">
        <v>2</v>
      </c>
      <c r="S329" s="8">
        <v>1</v>
      </c>
      <c r="T329" s="8">
        <v>2</v>
      </c>
      <c r="U329" s="130">
        <v>42984</v>
      </c>
      <c r="V329" s="250">
        <f t="shared" ca="1" si="192"/>
        <v>763</v>
      </c>
      <c r="W329" s="274" t="str">
        <f t="shared" si="205"/>
        <v>RB W GU</v>
      </c>
      <c r="X329" s="274" t="str">
        <f t="shared" si="206"/>
        <v>BR.w</v>
      </c>
      <c r="Y329" s="274" t="str">
        <f t="shared" si="207"/>
        <v>RW/u</v>
      </c>
      <c r="Z329" s="11">
        <f>INDEX('poids profils xyz'!$L$15:$L$19,SEARCH(Z$1,$M329&amp;$N329&amp;$O329&amp;$P329&amp;$Q329))</f>
        <v>50</v>
      </c>
      <c r="AA329" s="11">
        <f>INDEX('poids profils xyz'!$L$15:$L$19,SEARCH(AA$1,$M329&amp;$N329&amp;$O329&amp;$P329&amp;$Q329))</f>
        <v>20</v>
      </c>
      <c r="AB329" s="11">
        <f>INDEX('poids profils xyz'!$L$15:$L$19,SEARCH(AB$1,$M329&amp;$N329&amp;$O329&amp;$P329&amp;$Q329))</f>
        <v>70</v>
      </c>
      <c r="AC329" s="11">
        <f>INDEX('poids profils xyz'!$L$15:$L$19,SEARCH(AC$1,$M329&amp;$N329&amp;$O329&amp;$P329&amp;$Q329))</f>
        <v>81</v>
      </c>
      <c r="AD329" s="252">
        <f>INDEX('poids profils xyz'!$L$15:$L$19,SEARCH(AD$1,$M329&amp;$N329&amp;$O329&amp;$P329&amp;$Q329))</f>
        <v>30</v>
      </c>
      <c r="AE329" s="26">
        <f t="shared" si="193"/>
        <v>35</v>
      </c>
      <c r="AF329" s="26">
        <f t="shared" si="194"/>
        <v>45</v>
      </c>
      <c r="AG329" s="26">
        <f t="shared" si="195"/>
        <v>75.5</v>
      </c>
      <c r="AH329" s="26">
        <f t="shared" si="196"/>
        <v>55.5</v>
      </c>
      <c r="AI329" s="26">
        <f t="shared" si="197"/>
        <v>32.5</v>
      </c>
      <c r="AJ329" s="26">
        <f t="shared" si="198"/>
        <v>40</v>
      </c>
      <c r="AK329" s="26">
        <f t="shared" si="199"/>
        <v>60.25</v>
      </c>
      <c r="AL329" s="26">
        <f t="shared" si="200"/>
        <v>65.5</v>
      </c>
      <c r="AM329" s="26">
        <f t="shared" si="201"/>
        <v>44</v>
      </c>
      <c r="AN329" s="26">
        <f t="shared" si="202"/>
        <v>36.25</v>
      </c>
    </row>
    <row r="330" spans="1:40" x14ac:dyDescent="0.2">
      <c r="A330" s="1088" t="str">
        <f t="shared" si="208"/>
        <v>RB U WG</v>
      </c>
      <c r="B330" s="4" t="str">
        <f t="shared" si="183"/>
        <v>rouge-noir, bleu, blanc-vert</v>
      </c>
      <c r="C330" s="89" t="str">
        <f t="shared" si="184"/>
        <v>réussir toute entreprise (et œuvrer pour le progrès)</v>
      </c>
      <c r="D330" s="16" t="str">
        <f t="shared" si="185"/>
        <v>toucher à tout avec succès (et innover avec efficacité)</v>
      </c>
      <c r="E330" s="128" t="str">
        <f t="shared" si="186"/>
        <v>BR/g</v>
      </c>
      <c r="F330" s="29" t="str">
        <f t="shared" si="187"/>
        <v>vivre en imposant ses décisions</v>
      </c>
      <c r="G330" s="122" t="str">
        <f t="shared" si="188"/>
        <v>BR.u</v>
      </c>
      <c r="H330" s="123" t="str">
        <f t="shared" si="189"/>
        <v>toucher à tout avec succès</v>
      </c>
      <c r="I330" s="120" t="str">
        <f t="shared" si="190"/>
        <v>R.ub</v>
      </c>
      <c r="J330" s="4" t="str">
        <f t="shared" si="191"/>
        <v>aller là où bon nous semble</v>
      </c>
      <c r="K330" s="90" t="str">
        <f t="shared" si="203"/>
        <v>G,W</v>
      </c>
      <c r="L330" s="92" t="str">
        <f t="shared" si="204"/>
        <v>G,W,U</v>
      </c>
      <c r="M330" s="8" t="s">
        <v>4</v>
      </c>
      <c r="N330" s="8" t="s">
        <v>2</v>
      </c>
      <c r="O330" s="8" t="s">
        <v>3</v>
      </c>
      <c r="P330" s="8" t="s">
        <v>0</v>
      </c>
      <c r="Q330" s="8" t="s">
        <v>5</v>
      </c>
      <c r="R330" s="8">
        <v>2</v>
      </c>
      <c r="S330" s="8">
        <v>1</v>
      </c>
      <c r="T330" s="8">
        <v>2</v>
      </c>
      <c r="U330" s="130">
        <v>42984</v>
      </c>
      <c r="V330" s="250">
        <f t="shared" ca="1" si="192"/>
        <v>763</v>
      </c>
      <c r="W330" s="274" t="str">
        <f t="shared" si="205"/>
        <v>RB U WG</v>
      </c>
      <c r="X330" s="274" t="str">
        <f t="shared" si="206"/>
        <v>BR.u</v>
      </c>
      <c r="Y330" s="274" t="str">
        <f t="shared" si="207"/>
        <v>UR/g</v>
      </c>
      <c r="Z330" s="11">
        <f>INDEX('poids profils xyz'!$L$15:$L$19,SEARCH(Z$1,$M330&amp;$N330&amp;$O330&amp;$P330&amp;$Q330))</f>
        <v>30</v>
      </c>
      <c r="AA330" s="11">
        <f>INDEX('poids profils xyz'!$L$15:$L$19,SEARCH(AA$1,$M330&amp;$N330&amp;$O330&amp;$P330&amp;$Q330))</f>
        <v>50</v>
      </c>
      <c r="AB330" s="11">
        <f>INDEX('poids profils xyz'!$L$15:$L$19,SEARCH(AB$1,$M330&amp;$N330&amp;$O330&amp;$P330&amp;$Q330))</f>
        <v>70</v>
      </c>
      <c r="AC330" s="11">
        <f>INDEX('poids profils xyz'!$L$15:$L$19,SEARCH(AC$1,$M330&amp;$N330&amp;$O330&amp;$P330&amp;$Q330))</f>
        <v>81</v>
      </c>
      <c r="AD330" s="252">
        <f>INDEX('poids profils xyz'!$L$15:$L$19,SEARCH(AD$1,$M330&amp;$N330&amp;$O330&amp;$P330&amp;$Q330))</f>
        <v>20</v>
      </c>
      <c r="AE330" s="26">
        <f t="shared" si="193"/>
        <v>40</v>
      </c>
      <c r="AF330" s="26">
        <f t="shared" si="194"/>
        <v>60</v>
      </c>
      <c r="AG330" s="26">
        <f t="shared" si="195"/>
        <v>75.5</v>
      </c>
      <c r="AH330" s="26">
        <f t="shared" si="196"/>
        <v>50.5</v>
      </c>
      <c r="AI330" s="26">
        <f t="shared" si="197"/>
        <v>30</v>
      </c>
      <c r="AJ330" s="26">
        <f t="shared" si="198"/>
        <v>50</v>
      </c>
      <c r="AK330" s="26">
        <f t="shared" si="199"/>
        <v>67.75</v>
      </c>
      <c r="AL330" s="26">
        <f t="shared" si="200"/>
        <v>63</v>
      </c>
      <c r="AM330" s="26">
        <f t="shared" si="201"/>
        <v>40.25</v>
      </c>
      <c r="AN330" s="26">
        <f t="shared" si="202"/>
        <v>40</v>
      </c>
    </row>
    <row r="331" spans="1:40" x14ac:dyDescent="0.2">
      <c r="A331" s="1088" t="str">
        <f t="shared" si="208"/>
        <v>RB U GW</v>
      </c>
      <c r="B331" s="4" t="str">
        <f t="shared" si="183"/>
        <v>rouge-noir, bleu, vert-blanc</v>
      </c>
      <c r="C331" s="89" t="str">
        <f t="shared" si="184"/>
        <v>réussir toute entreprise (et suivre ses idées)</v>
      </c>
      <c r="D331" s="16" t="str">
        <f t="shared" si="185"/>
        <v>toucher à tout avec succès (et explorer sans contrainte)</v>
      </c>
      <c r="E331" s="128" t="str">
        <f t="shared" si="186"/>
        <v>BR/w</v>
      </c>
      <c r="F331" s="29" t="str">
        <f t="shared" si="187"/>
        <v>obtenir satisfaction sans limite</v>
      </c>
      <c r="G331" s="122" t="str">
        <f t="shared" si="188"/>
        <v>BR.u</v>
      </c>
      <c r="H331" s="123" t="str">
        <f t="shared" si="189"/>
        <v>toucher à tout avec succès</v>
      </c>
      <c r="I331" s="120" t="str">
        <f t="shared" si="190"/>
        <v>R.ub</v>
      </c>
      <c r="J331" s="4" t="str">
        <f t="shared" si="191"/>
        <v>aller là où bon nous semble</v>
      </c>
      <c r="K331" s="90" t="str">
        <f t="shared" si="203"/>
        <v>W,G</v>
      </c>
      <c r="L331" s="92" t="str">
        <f t="shared" si="204"/>
        <v>W,G,U</v>
      </c>
      <c r="M331" s="8" t="s">
        <v>4</v>
      </c>
      <c r="N331" s="8" t="s">
        <v>2</v>
      </c>
      <c r="O331" s="8" t="s">
        <v>3</v>
      </c>
      <c r="P331" s="8" t="s">
        <v>5</v>
      </c>
      <c r="Q331" s="8" t="s">
        <v>0</v>
      </c>
      <c r="R331" s="8">
        <v>2</v>
      </c>
      <c r="S331" s="8">
        <v>1</v>
      </c>
      <c r="T331" s="8">
        <v>2</v>
      </c>
      <c r="U331" s="130">
        <v>42984</v>
      </c>
      <c r="V331" s="250">
        <f t="shared" ca="1" si="192"/>
        <v>763</v>
      </c>
      <c r="W331" s="274" t="str">
        <f t="shared" si="205"/>
        <v>RB U GW</v>
      </c>
      <c r="X331" s="274" t="str">
        <f t="shared" si="206"/>
        <v>BR.u</v>
      </c>
      <c r="Y331" s="274" t="str">
        <f t="shared" si="207"/>
        <v>UR/w</v>
      </c>
      <c r="Z331" s="11">
        <f>INDEX('poids profils xyz'!$L$15:$L$19,SEARCH(Z$1,$M331&amp;$N331&amp;$O331&amp;$P331&amp;$Q331))</f>
        <v>20</v>
      </c>
      <c r="AA331" s="11">
        <f>INDEX('poids profils xyz'!$L$15:$L$19,SEARCH(AA$1,$M331&amp;$N331&amp;$O331&amp;$P331&amp;$Q331))</f>
        <v>50</v>
      </c>
      <c r="AB331" s="11">
        <f>INDEX('poids profils xyz'!$L$15:$L$19,SEARCH(AB$1,$M331&amp;$N331&amp;$O331&amp;$P331&amp;$Q331))</f>
        <v>70</v>
      </c>
      <c r="AC331" s="11">
        <f>INDEX('poids profils xyz'!$L$15:$L$19,SEARCH(AC$1,$M331&amp;$N331&amp;$O331&amp;$P331&amp;$Q331))</f>
        <v>81</v>
      </c>
      <c r="AD331" s="252">
        <f>INDEX('poids profils xyz'!$L$15:$L$19,SEARCH(AD$1,$M331&amp;$N331&amp;$O331&amp;$P331&amp;$Q331))</f>
        <v>30</v>
      </c>
      <c r="AE331" s="26">
        <f t="shared" si="193"/>
        <v>35</v>
      </c>
      <c r="AF331" s="26">
        <f t="shared" si="194"/>
        <v>60</v>
      </c>
      <c r="AG331" s="26">
        <f t="shared" si="195"/>
        <v>75.5</v>
      </c>
      <c r="AH331" s="26">
        <f t="shared" si="196"/>
        <v>55.5</v>
      </c>
      <c r="AI331" s="26">
        <f t="shared" si="197"/>
        <v>32.5</v>
      </c>
      <c r="AJ331" s="26">
        <f t="shared" si="198"/>
        <v>47.5</v>
      </c>
      <c r="AK331" s="26">
        <f t="shared" si="199"/>
        <v>67.75</v>
      </c>
      <c r="AL331" s="26">
        <f t="shared" si="200"/>
        <v>65.5</v>
      </c>
      <c r="AM331" s="26">
        <f t="shared" si="201"/>
        <v>44</v>
      </c>
      <c r="AN331" s="26">
        <f t="shared" si="202"/>
        <v>40</v>
      </c>
    </row>
    <row r="332" spans="1:40" x14ac:dyDescent="0.2">
      <c r="A332" s="1088" t="str">
        <f t="shared" si="208"/>
        <v>RB G WU</v>
      </c>
      <c r="B332" s="4" t="str">
        <f t="shared" si="183"/>
        <v>rouge-noir, vert, blanc-bleu</v>
      </c>
      <c r="C332" s="89" t="str">
        <f t="shared" si="184"/>
        <v>vivre en conquérant (et vivre spontané -RG-)</v>
      </c>
      <c r="D332" s="16" t="str">
        <f t="shared" si="185"/>
        <v>propulser le monde dans son sens (et agir en toute impulsivité)</v>
      </c>
      <c r="E332" s="128" t="str">
        <f t="shared" si="186"/>
        <v>BR/u</v>
      </c>
      <c r="F332" s="29" t="str">
        <f t="shared" si="187"/>
        <v>obtenir satisfaction -peu importe comment-</v>
      </c>
      <c r="G332" s="122" t="str">
        <f t="shared" si="188"/>
        <v>BR.g</v>
      </c>
      <c r="H332" s="123" t="str">
        <f t="shared" si="189"/>
        <v>propulser le monde dans son sens</v>
      </c>
      <c r="I332" s="120" t="str">
        <f t="shared" si="190"/>
        <v>R.bg</v>
      </c>
      <c r="J332" s="4" t="str">
        <f t="shared" si="191"/>
        <v>vivre à son seul rythme</v>
      </c>
      <c r="K332" s="90" t="str">
        <f t="shared" si="203"/>
        <v>U,W</v>
      </c>
      <c r="L332" s="92" t="str">
        <f t="shared" si="204"/>
        <v>U,W,G</v>
      </c>
      <c r="M332" s="8" t="s">
        <v>4</v>
      </c>
      <c r="N332" s="8" t="s">
        <v>2</v>
      </c>
      <c r="O332" s="8" t="s">
        <v>5</v>
      </c>
      <c r="P332" s="8" t="s">
        <v>0</v>
      </c>
      <c r="Q332" s="8" t="s">
        <v>3</v>
      </c>
      <c r="R332" s="8">
        <v>2</v>
      </c>
      <c r="S332" s="8">
        <v>1</v>
      </c>
      <c r="T332" s="8">
        <v>2</v>
      </c>
      <c r="U332" s="130">
        <v>42984</v>
      </c>
      <c r="V332" s="250">
        <f t="shared" ca="1" si="192"/>
        <v>763</v>
      </c>
      <c r="W332" s="274" t="str">
        <f t="shared" si="205"/>
        <v>RB G WU</v>
      </c>
      <c r="X332" s="274" t="str">
        <f t="shared" si="206"/>
        <v>BR.g</v>
      </c>
      <c r="Y332" s="274" t="str">
        <f t="shared" si="207"/>
        <v>RG/u</v>
      </c>
      <c r="Z332" s="11">
        <f>INDEX('poids profils xyz'!$L$15:$L$19,SEARCH(Z$1,$M332&amp;$N332&amp;$O332&amp;$P332&amp;$Q332))</f>
        <v>30</v>
      </c>
      <c r="AA332" s="11">
        <f>INDEX('poids profils xyz'!$L$15:$L$19,SEARCH(AA$1,$M332&amp;$N332&amp;$O332&amp;$P332&amp;$Q332))</f>
        <v>20</v>
      </c>
      <c r="AB332" s="11">
        <f>INDEX('poids profils xyz'!$L$15:$L$19,SEARCH(AB$1,$M332&amp;$N332&amp;$O332&amp;$P332&amp;$Q332))</f>
        <v>70</v>
      </c>
      <c r="AC332" s="11">
        <f>INDEX('poids profils xyz'!$L$15:$L$19,SEARCH(AC$1,$M332&amp;$N332&amp;$O332&amp;$P332&amp;$Q332))</f>
        <v>81</v>
      </c>
      <c r="AD332" s="252">
        <f>INDEX('poids profils xyz'!$L$15:$L$19,SEARCH(AD$1,$M332&amp;$N332&amp;$O332&amp;$P332&amp;$Q332))</f>
        <v>50</v>
      </c>
      <c r="AE332" s="26">
        <f t="shared" si="193"/>
        <v>25</v>
      </c>
      <c r="AF332" s="26">
        <f t="shared" si="194"/>
        <v>45</v>
      </c>
      <c r="AG332" s="26">
        <f t="shared" si="195"/>
        <v>75.5</v>
      </c>
      <c r="AH332" s="26">
        <f t="shared" si="196"/>
        <v>65.5</v>
      </c>
      <c r="AI332" s="26">
        <f t="shared" si="197"/>
        <v>37.5</v>
      </c>
      <c r="AJ332" s="26">
        <f t="shared" si="198"/>
        <v>35</v>
      </c>
      <c r="AK332" s="26">
        <f t="shared" si="199"/>
        <v>60.25</v>
      </c>
      <c r="AL332" s="26">
        <f t="shared" si="200"/>
        <v>70.5</v>
      </c>
      <c r="AM332" s="26">
        <f t="shared" si="201"/>
        <v>51.5</v>
      </c>
      <c r="AN332" s="26">
        <f t="shared" si="202"/>
        <v>36.25</v>
      </c>
    </row>
    <row r="333" spans="1:40" s="145" customFormat="1" x14ac:dyDescent="0.2">
      <c r="A333" s="1089" t="str">
        <f t="shared" si="208"/>
        <v>RB G UW</v>
      </c>
      <c r="B333" s="12" t="str">
        <f t="shared" si="183"/>
        <v>rouge-noir, vert, bleu-blanc</v>
      </c>
      <c r="C333" s="80" t="str">
        <f t="shared" si="184"/>
        <v>vivre en conquérant (et vivre avec légèreté)</v>
      </c>
      <c r="D333" s="22" t="str">
        <f t="shared" si="185"/>
        <v>propulser le monde dans son sens (et mettre sa joie au commandes)</v>
      </c>
      <c r="E333" s="129" t="str">
        <f t="shared" si="186"/>
        <v>BR/w</v>
      </c>
      <c r="F333" s="30" t="str">
        <f t="shared" si="187"/>
        <v>obtenir satisfaction sans limite</v>
      </c>
      <c r="G333" s="124" t="str">
        <f t="shared" si="188"/>
        <v>BR.g</v>
      </c>
      <c r="H333" s="125" t="str">
        <f t="shared" si="189"/>
        <v>propulser le monde dans son sens</v>
      </c>
      <c r="I333" s="121" t="str">
        <f t="shared" si="190"/>
        <v>R.bg</v>
      </c>
      <c r="J333" s="12" t="str">
        <f t="shared" si="191"/>
        <v>vivre à son seul rythme</v>
      </c>
      <c r="K333" s="91" t="str">
        <f t="shared" si="203"/>
        <v>W,U</v>
      </c>
      <c r="L333" s="93" t="str">
        <f t="shared" si="204"/>
        <v>W,U,G</v>
      </c>
      <c r="M333" s="17" t="s">
        <v>4</v>
      </c>
      <c r="N333" s="17" t="s">
        <v>2</v>
      </c>
      <c r="O333" s="17" t="s">
        <v>5</v>
      </c>
      <c r="P333" s="17" t="s">
        <v>3</v>
      </c>
      <c r="Q333" s="17" t="s">
        <v>0</v>
      </c>
      <c r="R333" s="17">
        <v>2</v>
      </c>
      <c r="S333" s="17">
        <v>1</v>
      </c>
      <c r="T333" s="17">
        <v>2</v>
      </c>
      <c r="U333" s="131">
        <v>42984</v>
      </c>
      <c r="V333" s="251">
        <f t="shared" ca="1" si="192"/>
        <v>763</v>
      </c>
      <c r="W333" s="275" t="str">
        <f t="shared" si="205"/>
        <v>RB G UW</v>
      </c>
      <c r="X333" s="275" t="str">
        <f t="shared" si="206"/>
        <v>BR.g</v>
      </c>
      <c r="Y333" s="275" t="str">
        <f t="shared" si="207"/>
        <v>RG/w</v>
      </c>
      <c r="Z333" s="253">
        <f>INDEX('poids profils xyz'!$L$15:$L$19,SEARCH(Z$1,$M333&amp;$N333&amp;$O333&amp;$P333&amp;$Q333))</f>
        <v>20</v>
      </c>
      <c r="AA333" s="253">
        <f>INDEX('poids profils xyz'!$L$15:$L$19,SEARCH(AA$1,$M333&amp;$N333&amp;$O333&amp;$P333&amp;$Q333))</f>
        <v>30</v>
      </c>
      <c r="AB333" s="253">
        <f>INDEX('poids profils xyz'!$L$15:$L$19,SEARCH(AB$1,$M333&amp;$N333&amp;$O333&amp;$P333&amp;$Q333))</f>
        <v>70</v>
      </c>
      <c r="AC333" s="253">
        <f>INDEX('poids profils xyz'!$L$15:$L$19,SEARCH(AC$1,$M333&amp;$N333&amp;$O333&amp;$P333&amp;$Q333))</f>
        <v>81</v>
      </c>
      <c r="AD333" s="254">
        <f>INDEX('poids profils xyz'!$L$15:$L$19,SEARCH(AD$1,$M333&amp;$N333&amp;$O333&amp;$P333&amp;$Q333))</f>
        <v>50</v>
      </c>
      <c r="AE333" s="263">
        <f t="shared" si="193"/>
        <v>25</v>
      </c>
      <c r="AF333" s="263">
        <f t="shared" si="194"/>
        <v>50</v>
      </c>
      <c r="AG333" s="263">
        <f t="shared" si="195"/>
        <v>75.5</v>
      </c>
      <c r="AH333" s="263">
        <f t="shared" si="196"/>
        <v>65.5</v>
      </c>
      <c r="AI333" s="263">
        <f t="shared" si="197"/>
        <v>37.5</v>
      </c>
      <c r="AJ333" s="263">
        <f t="shared" si="198"/>
        <v>37.5</v>
      </c>
      <c r="AK333" s="263">
        <f t="shared" si="199"/>
        <v>62.75</v>
      </c>
      <c r="AL333" s="263">
        <f t="shared" si="200"/>
        <v>70.5</v>
      </c>
      <c r="AM333" s="263">
        <f t="shared" si="201"/>
        <v>51.5</v>
      </c>
      <c r="AN333" s="263">
        <f t="shared" si="202"/>
        <v>37.5</v>
      </c>
    </row>
    <row r="334" spans="1:40" x14ac:dyDescent="0.2">
      <c r="A334" s="1005" t="str">
        <f t="shared" si="208"/>
        <v>RG W UB</v>
      </c>
      <c r="B334" s="4" t="str">
        <f t="shared" si="183"/>
        <v>rouge-vert, blanc, bleu-noir</v>
      </c>
      <c r="C334" s="89" t="str">
        <f t="shared" si="184"/>
        <v>vivre avec festivité (et assister le monde)</v>
      </c>
      <c r="D334" s="16" t="str">
        <f t="shared" si="185"/>
        <v>faire de sa vie une fête (et servir la société sans enjeu de pouvoir)</v>
      </c>
      <c r="E334" s="128" t="str">
        <f t="shared" si="186"/>
        <v>RG/b</v>
      </c>
      <c r="F334" s="29" t="str">
        <f t="shared" si="187"/>
        <v>vivre pleinement dans le respect du monde</v>
      </c>
      <c r="G334" s="122" t="str">
        <f t="shared" si="188"/>
        <v>RG.w</v>
      </c>
      <c r="H334" s="123" t="str">
        <f t="shared" si="189"/>
        <v>faire de sa vie une fête</v>
      </c>
      <c r="I334" s="120" t="str">
        <f t="shared" si="190"/>
        <v>R.gw</v>
      </c>
      <c r="J334" s="4" t="str">
        <f t="shared" si="191"/>
        <v>être celui dont on suit les idées</v>
      </c>
      <c r="K334" s="90" t="str">
        <f t="shared" si="203"/>
        <v>B,U</v>
      </c>
      <c r="L334" s="92" t="str">
        <f t="shared" si="204"/>
        <v>B,U,W</v>
      </c>
      <c r="M334" s="8" t="s">
        <v>4</v>
      </c>
      <c r="N334" s="8" t="s">
        <v>5</v>
      </c>
      <c r="O334" s="8" t="s">
        <v>0</v>
      </c>
      <c r="P334" s="8" t="s">
        <v>3</v>
      </c>
      <c r="Q334" s="8" t="s">
        <v>2</v>
      </c>
      <c r="R334" s="8">
        <v>2</v>
      </c>
      <c r="S334" s="8">
        <v>1</v>
      </c>
      <c r="T334" s="8">
        <v>2</v>
      </c>
      <c r="U334" s="130">
        <v>42984</v>
      </c>
      <c r="V334" s="250">
        <f t="shared" ca="1" si="192"/>
        <v>763</v>
      </c>
      <c r="W334" s="274" t="str">
        <f t="shared" si="205"/>
        <v>RG W UB</v>
      </c>
      <c r="X334" s="274" t="str">
        <f t="shared" si="206"/>
        <v>RG.w</v>
      </c>
      <c r="Y334" s="274" t="str">
        <f t="shared" si="207"/>
        <v>RW/b</v>
      </c>
      <c r="Z334" s="11">
        <f>INDEX('poids profils xyz'!$L$15:$L$19,SEARCH(Z$1,$M334&amp;$N334&amp;$O334&amp;$P334&amp;$Q334))</f>
        <v>50</v>
      </c>
      <c r="AA334" s="11">
        <f>INDEX('poids profils xyz'!$L$15:$L$19,SEARCH(AA$1,$M334&amp;$N334&amp;$O334&amp;$P334&amp;$Q334))</f>
        <v>30</v>
      </c>
      <c r="AB334" s="11">
        <f>INDEX('poids profils xyz'!$L$15:$L$19,SEARCH(AB$1,$M334&amp;$N334&amp;$O334&amp;$P334&amp;$Q334))</f>
        <v>20</v>
      </c>
      <c r="AC334" s="11">
        <f>INDEX('poids profils xyz'!$L$15:$L$19,SEARCH(AC$1,$M334&amp;$N334&amp;$O334&amp;$P334&amp;$Q334))</f>
        <v>81</v>
      </c>
      <c r="AD334" s="252">
        <f>INDEX('poids profils xyz'!$L$15:$L$19,SEARCH(AD$1,$M334&amp;$N334&amp;$O334&amp;$P334&amp;$Q334))</f>
        <v>70</v>
      </c>
      <c r="AE334" s="26">
        <f t="shared" si="193"/>
        <v>40</v>
      </c>
      <c r="AF334" s="26">
        <f t="shared" si="194"/>
        <v>25</v>
      </c>
      <c r="AG334" s="26">
        <f t="shared" si="195"/>
        <v>50.5</v>
      </c>
      <c r="AH334" s="26">
        <f t="shared" si="196"/>
        <v>75.5</v>
      </c>
      <c r="AI334" s="26">
        <f t="shared" si="197"/>
        <v>55</v>
      </c>
      <c r="AJ334" s="26">
        <f t="shared" si="198"/>
        <v>32.5</v>
      </c>
      <c r="AK334" s="26">
        <f t="shared" si="199"/>
        <v>37.75</v>
      </c>
      <c r="AL334" s="26">
        <f t="shared" si="200"/>
        <v>63</v>
      </c>
      <c r="AM334" s="26">
        <f t="shared" si="201"/>
        <v>65.25</v>
      </c>
      <c r="AN334" s="26">
        <f t="shared" si="202"/>
        <v>43.75</v>
      </c>
    </row>
    <row r="335" spans="1:40" x14ac:dyDescent="0.2">
      <c r="A335" s="1005" t="str">
        <f t="shared" si="208"/>
        <v>RG W BU</v>
      </c>
      <c r="B335" s="4" t="str">
        <f t="shared" si="183"/>
        <v>rouge-vert, blanc, noir-bleu</v>
      </c>
      <c r="C335" s="89" t="str">
        <f t="shared" si="184"/>
        <v>vivre avec festivité (et protéger le monde)</v>
      </c>
      <c r="D335" s="16" t="str">
        <f t="shared" si="185"/>
        <v>faire de sa vie une fête (et prémunir la société de toute menace)</v>
      </c>
      <c r="E335" s="128" t="str">
        <f t="shared" si="186"/>
        <v>RG/u</v>
      </c>
      <c r="F335" s="29" t="str">
        <f t="shared" si="187"/>
        <v>agir en toute impulsivité</v>
      </c>
      <c r="G335" s="122" t="str">
        <f t="shared" si="188"/>
        <v>RG.w</v>
      </c>
      <c r="H335" s="123" t="str">
        <f t="shared" si="189"/>
        <v>faire de sa vie une fête</v>
      </c>
      <c r="I335" s="120" t="str">
        <f t="shared" si="190"/>
        <v>R.gw</v>
      </c>
      <c r="J335" s="4" t="str">
        <f t="shared" si="191"/>
        <v>être celui dont on suit les idées</v>
      </c>
      <c r="K335" s="90" t="str">
        <f t="shared" si="203"/>
        <v>U,B</v>
      </c>
      <c r="L335" s="92" t="str">
        <f t="shared" si="204"/>
        <v>U,B,W</v>
      </c>
      <c r="M335" s="8" t="s">
        <v>4</v>
      </c>
      <c r="N335" s="8" t="s">
        <v>5</v>
      </c>
      <c r="O335" s="8" t="s">
        <v>0</v>
      </c>
      <c r="P335" s="8" t="s">
        <v>2</v>
      </c>
      <c r="Q335" s="8" t="s">
        <v>3</v>
      </c>
      <c r="R335" s="8">
        <v>2</v>
      </c>
      <c r="S335" s="8">
        <v>1</v>
      </c>
      <c r="T335" s="8">
        <v>2</v>
      </c>
      <c r="U335" s="130">
        <v>42984</v>
      </c>
      <c r="V335" s="250">
        <f t="shared" ca="1" si="192"/>
        <v>763</v>
      </c>
      <c r="W335" s="274" t="str">
        <f t="shared" si="205"/>
        <v>RG W BU</v>
      </c>
      <c r="X335" s="274" t="str">
        <f t="shared" si="206"/>
        <v>RG.w</v>
      </c>
      <c r="Y335" s="274" t="str">
        <f t="shared" si="207"/>
        <v>RW/u</v>
      </c>
      <c r="Z335" s="11">
        <f>INDEX('poids profils xyz'!$L$15:$L$19,SEARCH(Z$1,$M335&amp;$N335&amp;$O335&amp;$P335&amp;$Q335))</f>
        <v>50</v>
      </c>
      <c r="AA335" s="11">
        <f>INDEX('poids profils xyz'!$L$15:$L$19,SEARCH(AA$1,$M335&amp;$N335&amp;$O335&amp;$P335&amp;$Q335))</f>
        <v>20</v>
      </c>
      <c r="AB335" s="11">
        <f>INDEX('poids profils xyz'!$L$15:$L$19,SEARCH(AB$1,$M335&amp;$N335&amp;$O335&amp;$P335&amp;$Q335))</f>
        <v>30</v>
      </c>
      <c r="AC335" s="11">
        <f>INDEX('poids profils xyz'!$L$15:$L$19,SEARCH(AC$1,$M335&amp;$N335&amp;$O335&amp;$P335&amp;$Q335))</f>
        <v>81</v>
      </c>
      <c r="AD335" s="252">
        <f>INDEX('poids profils xyz'!$L$15:$L$19,SEARCH(AD$1,$M335&amp;$N335&amp;$O335&amp;$P335&amp;$Q335))</f>
        <v>70</v>
      </c>
      <c r="AE335" s="26">
        <f t="shared" si="193"/>
        <v>35</v>
      </c>
      <c r="AF335" s="26">
        <f t="shared" si="194"/>
        <v>25</v>
      </c>
      <c r="AG335" s="26">
        <f t="shared" si="195"/>
        <v>55.5</v>
      </c>
      <c r="AH335" s="26">
        <f t="shared" si="196"/>
        <v>75.5</v>
      </c>
      <c r="AI335" s="26">
        <f t="shared" si="197"/>
        <v>52.5</v>
      </c>
      <c r="AJ335" s="26">
        <f t="shared" si="198"/>
        <v>30</v>
      </c>
      <c r="AK335" s="26">
        <f t="shared" si="199"/>
        <v>40.25</v>
      </c>
      <c r="AL335" s="26">
        <f t="shared" si="200"/>
        <v>65.5</v>
      </c>
      <c r="AM335" s="26">
        <f t="shared" si="201"/>
        <v>64</v>
      </c>
      <c r="AN335" s="26">
        <f t="shared" si="202"/>
        <v>41.25</v>
      </c>
    </row>
    <row r="336" spans="1:40" x14ac:dyDescent="0.2">
      <c r="A336" s="1005" t="str">
        <f t="shared" si="208"/>
        <v>RG U WB</v>
      </c>
      <c r="B336" s="4" t="str">
        <f t="shared" si="183"/>
        <v>rouge-vert, bleu, blanc-noir</v>
      </c>
      <c r="C336" s="89" t="str">
        <f t="shared" si="184"/>
        <v>vivre en liberté (et partager ses idées)</v>
      </c>
      <c r="D336" s="16" t="str">
        <f t="shared" si="185"/>
        <v>agir sans contrainte (et communiquer des idées nouvelles)</v>
      </c>
      <c r="E336" s="128" t="str">
        <f t="shared" si="186"/>
        <v>RG/b</v>
      </c>
      <c r="F336" s="29" t="str">
        <f t="shared" si="187"/>
        <v>vivre pleinement dans le respect du monde</v>
      </c>
      <c r="G336" s="122" t="str">
        <f t="shared" si="188"/>
        <v>RG.u</v>
      </c>
      <c r="H336" s="123" t="str">
        <f t="shared" si="189"/>
        <v>agir sans contrainte</v>
      </c>
      <c r="I336" s="120" t="str">
        <f t="shared" si="190"/>
        <v>R.gu</v>
      </c>
      <c r="J336" s="4" t="str">
        <f t="shared" si="191"/>
        <v>explorer l'inconnu sans souci des risques</v>
      </c>
      <c r="K336" s="90" t="str">
        <f t="shared" si="203"/>
        <v>B,W</v>
      </c>
      <c r="L336" s="92" t="str">
        <f t="shared" si="204"/>
        <v>B,W,U</v>
      </c>
      <c r="M336" s="8" t="s">
        <v>4</v>
      </c>
      <c r="N336" s="8" t="s">
        <v>5</v>
      </c>
      <c r="O336" s="8" t="s">
        <v>3</v>
      </c>
      <c r="P336" s="8" t="s">
        <v>0</v>
      </c>
      <c r="Q336" s="8" t="s">
        <v>2</v>
      </c>
      <c r="R336" s="8">
        <v>2</v>
      </c>
      <c r="S336" s="8">
        <v>1</v>
      </c>
      <c r="T336" s="8">
        <v>2</v>
      </c>
      <c r="U336" s="130">
        <v>42984</v>
      </c>
      <c r="V336" s="250">
        <f t="shared" ca="1" si="192"/>
        <v>763</v>
      </c>
      <c r="W336" s="274" t="str">
        <f t="shared" si="205"/>
        <v>RG U WB</v>
      </c>
      <c r="X336" s="274" t="str">
        <f t="shared" si="206"/>
        <v>RG.u</v>
      </c>
      <c r="Y336" s="274" t="str">
        <f t="shared" si="207"/>
        <v>UR/b</v>
      </c>
      <c r="Z336" s="11">
        <f>INDEX('poids profils xyz'!$L$15:$L$19,SEARCH(Z$1,$M336&amp;$N336&amp;$O336&amp;$P336&amp;$Q336))</f>
        <v>30</v>
      </c>
      <c r="AA336" s="11">
        <f>INDEX('poids profils xyz'!$L$15:$L$19,SEARCH(AA$1,$M336&amp;$N336&amp;$O336&amp;$P336&amp;$Q336))</f>
        <v>50</v>
      </c>
      <c r="AB336" s="11">
        <f>INDEX('poids profils xyz'!$L$15:$L$19,SEARCH(AB$1,$M336&amp;$N336&amp;$O336&amp;$P336&amp;$Q336))</f>
        <v>20</v>
      </c>
      <c r="AC336" s="11">
        <f>INDEX('poids profils xyz'!$L$15:$L$19,SEARCH(AC$1,$M336&amp;$N336&amp;$O336&amp;$P336&amp;$Q336))</f>
        <v>81</v>
      </c>
      <c r="AD336" s="252">
        <f>INDEX('poids profils xyz'!$L$15:$L$19,SEARCH(AD$1,$M336&amp;$N336&amp;$O336&amp;$P336&amp;$Q336))</f>
        <v>70</v>
      </c>
      <c r="AE336" s="26">
        <f t="shared" si="193"/>
        <v>40</v>
      </c>
      <c r="AF336" s="26">
        <f t="shared" si="194"/>
        <v>35</v>
      </c>
      <c r="AG336" s="26">
        <f t="shared" si="195"/>
        <v>50.5</v>
      </c>
      <c r="AH336" s="26">
        <f t="shared" si="196"/>
        <v>75.5</v>
      </c>
      <c r="AI336" s="26">
        <f t="shared" si="197"/>
        <v>55</v>
      </c>
      <c r="AJ336" s="26">
        <f t="shared" si="198"/>
        <v>37.5</v>
      </c>
      <c r="AK336" s="26">
        <f t="shared" si="199"/>
        <v>42.75</v>
      </c>
      <c r="AL336" s="26">
        <f t="shared" si="200"/>
        <v>63</v>
      </c>
      <c r="AM336" s="26">
        <f t="shared" si="201"/>
        <v>65.25</v>
      </c>
      <c r="AN336" s="26">
        <f t="shared" si="202"/>
        <v>46.25</v>
      </c>
    </row>
    <row r="337" spans="1:40" x14ac:dyDescent="0.2">
      <c r="A337" s="1005" t="str">
        <f t="shared" si="208"/>
        <v>RG U BW</v>
      </c>
      <c r="B337" s="4" t="str">
        <f t="shared" si="183"/>
        <v>rouge-vert, bleu, noir-blanc</v>
      </c>
      <c r="C337" s="89" t="str">
        <f t="shared" si="184"/>
        <v>vivre en liberté (et suivre ses idées)</v>
      </c>
      <c r="D337" s="16" t="str">
        <f t="shared" si="185"/>
        <v>agir sans contrainte (et explorer sans contrainte)</v>
      </c>
      <c r="E337" s="128" t="str">
        <f t="shared" si="186"/>
        <v>RG/w</v>
      </c>
      <c r="F337" s="29" t="str">
        <f t="shared" si="187"/>
        <v>mettre sa joie au commandes</v>
      </c>
      <c r="G337" s="122" t="str">
        <f t="shared" si="188"/>
        <v>RG.u</v>
      </c>
      <c r="H337" s="123" t="str">
        <f t="shared" si="189"/>
        <v>agir sans contrainte</v>
      </c>
      <c r="I337" s="120" t="str">
        <f t="shared" si="190"/>
        <v>R.gu</v>
      </c>
      <c r="J337" s="4" t="str">
        <f t="shared" si="191"/>
        <v>explorer l'inconnu sans souci des risques</v>
      </c>
      <c r="K337" s="90" t="str">
        <f t="shared" si="203"/>
        <v>W,B</v>
      </c>
      <c r="L337" s="92" t="str">
        <f t="shared" si="204"/>
        <v>W,B,U</v>
      </c>
      <c r="M337" s="8" t="s">
        <v>4</v>
      </c>
      <c r="N337" s="8" t="s">
        <v>5</v>
      </c>
      <c r="O337" s="8" t="s">
        <v>3</v>
      </c>
      <c r="P337" s="8" t="s">
        <v>2</v>
      </c>
      <c r="Q337" s="8" t="s">
        <v>0</v>
      </c>
      <c r="R337" s="8">
        <v>2</v>
      </c>
      <c r="S337" s="8">
        <v>1</v>
      </c>
      <c r="T337" s="8">
        <v>2</v>
      </c>
      <c r="U337" s="130">
        <v>42984</v>
      </c>
      <c r="V337" s="250">
        <f t="shared" ca="1" si="192"/>
        <v>763</v>
      </c>
      <c r="W337" s="274" t="str">
        <f t="shared" si="205"/>
        <v>RG U BW</v>
      </c>
      <c r="X337" s="274" t="str">
        <f t="shared" si="206"/>
        <v>RG.u</v>
      </c>
      <c r="Y337" s="274" t="str">
        <f t="shared" si="207"/>
        <v>UR/w</v>
      </c>
      <c r="Z337" s="11">
        <f>INDEX('poids profils xyz'!$L$15:$L$19,SEARCH(Z$1,$M337&amp;$N337&amp;$O337&amp;$P337&amp;$Q337))</f>
        <v>20</v>
      </c>
      <c r="AA337" s="11">
        <f>INDEX('poids profils xyz'!$L$15:$L$19,SEARCH(AA$1,$M337&amp;$N337&amp;$O337&amp;$P337&amp;$Q337))</f>
        <v>50</v>
      </c>
      <c r="AB337" s="11">
        <f>INDEX('poids profils xyz'!$L$15:$L$19,SEARCH(AB$1,$M337&amp;$N337&amp;$O337&amp;$P337&amp;$Q337))</f>
        <v>30</v>
      </c>
      <c r="AC337" s="11">
        <f>INDEX('poids profils xyz'!$L$15:$L$19,SEARCH(AC$1,$M337&amp;$N337&amp;$O337&amp;$P337&amp;$Q337))</f>
        <v>81</v>
      </c>
      <c r="AD337" s="252">
        <f>INDEX('poids profils xyz'!$L$15:$L$19,SEARCH(AD$1,$M337&amp;$N337&amp;$O337&amp;$P337&amp;$Q337))</f>
        <v>70</v>
      </c>
      <c r="AE337" s="26">
        <f t="shared" si="193"/>
        <v>35</v>
      </c>
      <c r="AF337" s="26">
        <f t="shared" si="194"/>
        <v>40</v>
      </c>
      <c r="AG337" s="26">
        <f t="shared" si="195"/>
        <v>55.5</v>
      </c>
      <c r="AH337" s="26">
        <f t="shared" si="196"/>
        <v>75.5</v>
      </c>
      <c r="AI337" s="26">
        <f t="shared" si="197"/>
        <v>52.5</v>
      </c>
      <c r="AJ337" s="26">
        <f t="shared" si="198"/>
        <v>37.5</v>
      </c>
      <c r="AK337" s="26">
        <f t="shared" si="199"/>
        <v>47.75</v>
      </c>
      <c r="AL337" s="26">
        <f t="shared" si="200"/>
        <v>65.5</v>
      </c>
      <c r="AM337" s="26">
        <f t="shared" si="201"/>
        <v>64</v>
      </c>
      <c r="AN337" s="26">
        <f t="shared" si="202"/>
        <v>45</v>
      </c>
    </row>
    <row r="338" spans="1:40" x14ac:dyDescent="0.2">
      <c r="A338" s="1005" t="str">
        <f t="shared" si="208"/>
        <v>RG B WU</v>
      </c>
      <c r="B338" s="4" t="str">
        <f t="shared" si="183"/>
        <v>rouge-vert, noir, blanc-bleu</v>
      </c>
      <c r="C338" s="89" t="str">
        <f t="shared" si="184"/>
        <v>adorer sa vie (et avoir de suite)</v>
      </c>
      <c r="D338" s="16" t="str">
        <f t="shared" si="185"/>
        <v>vivre ses envies (et obtenir satisfaction -peu importe comment-)</v>
      </c>
      <c r="E338" s="128" t="str">
        <f t="shared" si="186"/>
        <v>RG/u</v>
      </c>
      <c r="F338" s="29" t="str">
        <f t="shared" si="187"/>
        <v>agir en toute impulsivité</v>
      </c>
      <c r="G338" s="122" t="str">
        <f t="shared" si="188"/>
        <v>RG.b</v>
      </c>
      <c r="H338" s="123" t="str">
        <f t="shared" si="189"/>
        <v>vivre ses envies</v>
      </c>
      <c r="I338" s="120" t="str">
        <f t="shared" si="190"/>
        <v>R.bg</v>
      </c>
      <c r="J338" s="4" t="str">
        <f t="shared" si="191"/>
        <v>vivre à son seul rythme</v>
      </c>
      <c r="K338" s="90" t="str">
        <f t="shared" si="203"/>
        <v>U,W</v>
      </c>
      <c r="L338" s="92" t="str">
        <f t="shared" si="204"/>
        <v>U,W,B</v>
      </c>
      <c r="M338" s="8" t="s">
        <v>4</v>
      </c>
      <c r="N338" s="8" t="s">
        <v>5</v>
      </c>
      <c r="O338" s="8" t="s">
        <v>2</v>
      </c>
      <c r="P338" s="8" t="s">
        <v>0</v>
      </c>
      <c r="Q338" s="8" t="s">
        <v>3</v>
      </c>
      <c r="R338" s="8">
        <v>2</v>
      </c>
      <c r="S338" s="8">
        <v>1</v>
      </c>
      <c r="T338" s="8">
        <v>2</v>
      </c>
      <c r="U338" s="130">
        <v>42984</v>
      </c>
      <c r="V338" s="250">
        <f t="shared" ca="1" si="192"/>
        <v>763</v>
      </c>
      <c r="W338" s="274" t="str">
        <f t="shared" si="205"/>
        <v>RG B WU</v>
      </c>
      <c r="X338" s="274" t="str">
        <f t="shared" si="206"/>
        <v>RG.b</v>
      </c>
      <c r="Y338" s="274" t="str">
        <f t="shared" si="207"/>
        <v>BR/u</v>
      </c>
      <c r="Z338" s="11">
        <f>INDEX('poids profils xyz'!$L$15:$L$19,SEARCH(Z$1,$M338&amp;$N338&amp;$O338&amp;$P338&amp;$Q338))</f>
        <v>30</v>
      </c>
      <c r="AA338" s="11">
        <f>INDEX('poids profils xyz'!$L$15:$L$19,SEARCH(AA$1,$M338&amp;$N338&amp;$O338&amp;$P338&amp;$Q338))</f>
        <v>20</v>
      </c>
      <c r="AB338" s="11">
        <f>INDEX('poids profils xyz'!$L$15:$L$19,SEARCH(AB$1,$M338&amp;$N338&amp;$O338&amp;$P338&amp;$Q338))</f>
        <v>50</v>
      </c>
      <c r="AC338" s="11">
        <f>INDEX('poids profils xyz'!$L$15:$L$19,SEARCH(AC$1,$M338&amp;$N338&amp;$O338&amp;$P338&amp;$Q338))</f>
        <v>81</v>
      </c>
      <c r="AD338" s="252">
        <f>INDEX('poids profils xyz'!$L$15:$L$19,SEARCH(AD$1,$M338&amp;$N338&amp;$O338&amp;$P338&amp;$Q338))</f>
        <v>70</v>
      </c>
      <c r="AE338" s="26">
        <f t="shared" si="193"/>
        <v>25</v>
      </c>
      <c r="AF338" s="26">
        <f t="shared" si="194"/>
        <v>35</v>
      </c>
      <c r="AG338" s="26">
        <f t="shared" si="195"/>
        <v>65.5</v>
      </c>
      <c r="AH338" s="26">
        <f t="shared" si="196"/>
        <v>75.5</v>
      </c>
      <c r="AI338" s="26">
        <f t="shared" si="197"/>
        <v>47.5</v>
      </c>
      <c r="AJ338" s="26">
        <f t="shared" si="198"/>
        <v>30</v>
      </c>
      <c r="AK338" s="26">
        <f t="shared" si="199"/>
        <v>50.25</v>
      </c>
      <c r="AL338" s="26">
        <f t="shared" si="200"/>
        <v>70.5</v>
      </c>
      <c r="AM338" s="26">
        <f t="shared" si="201"/>
        <v>61.5</v>
      </c>
      <c r="AN338" s="26">
        <f t="shared" si="202"/>
        <v>38.75</v>
      </c>
    </row>
    <row r="339" spans="1:40" s="145" customFormat="1" x14ac:dyDescent="0.2">
      <c r="A339" s="1072" t="str">
        <f t="shared" si="208"/>
        <v>RG B UW</v>
      </c>
      <c r="B339" s="12" t="str">
        <f t="shared" si="183"/>
        <v>rouge-vert, noir, bleu-blanc</v>
      </c>
      <c r="C339" s="80" t="str">
        <f t="shared" si="184"/>
        <v>adorer sa vie (et être tout-puissant -BR)</v>
      </c>
      <c r="D339" s="22" t="str">
        <f t="shared" si="185"/>
        <v>vivre ses envies (et obtenir satisfaction sans limite)</v>
      </c>
      <c r="E339" s="129" t="str">
        <f t="shared" si="186"/>
        <v>RG/w</v>
      </c>
      <c r="F339" s="30" t="str">
        <f t="shared" si="187"/>
        <v>mettre sa joie au commandes</v>
      </c>
      <c r="G339" s="124" t="str">
        <f t="shared" si="188"/>
        <v>RG.b</v>
      </c>
      <c r="H339" s="125" t="str">
        <f t="shared" si="189"/>
        <v>vivre ses envies</v>
      </c>
      <c r="I339" s="121" t="str">
        <f t="shared" si="190"/>
        <v>R.bg</v>
      </c>
      <c r="J339" s="12" t="str">
        <f t="shared" si="191"/>
        <v>vivre à son seul rythme</v>
      </c>
      <c r="K339" s="91" t="str">
        <f t="shared" si="203"/>
        <v>W,U</v>
      </c>
      <c r="L339" s="93" t="str">
        <f t="shared" si="204"/>
        <v>W,U,B</v>
      </c>
      <c r="M339" s="17" t="s">
        <v>4</v>
      </c>
      <c r="N339" s="17" t="s">
        <v>5</v>
      </c>
      <c r="O339" s="17" t="s">
        <v>2</v>
      </c>
      <c r="P339" s="17" t="s">
        <v>3</v>
      </c>
      <c r="Q339" s="17" t="s">
        <v>0</v>
      </c>
      <c r="R339" s="17">
        <v>2</v>
      </c>
      <c r="S339" s="17">
        <v>1</v>
      </c>
      <c r="T339" s="17">
        <v>2</v>
      </c>
      <c r="U339" s="131">
        <v>42984</v>
      </c>
      <c r="V339" s="251">
        <f t="shared" ca="1" si="192"/>
        <v>763</v>
      </c>
      <c r="W339" s="275" t="str">
        <f t="shared" si="205"/>
        <v>RG B UW</v>
      </c>
      <c r="X339" s="275" t="str">
        <f t="shared" si="206"/>
        <v>RG.b</v>
      </c>
      <c r="Y339" s="275" t="str">
        <f t="shared" si="207"/>
        <v>BR/w</v>
      </c>
      <c r="Z339" s="253">
        <f>INDEX('poids profils xyz'!$L$15:$L$19,SEARCH(Z$1,$M339&amp;$N339&amp;$O339&amp;$P339&amp;$Q339))</f>
        <v>20</v>
      </c>
      <c r="AA339" s="253">
        <f>INDEX('poids profils xyz'!$L$15:$L$19,SEARCH(AA$1,$M339&amp;$N339&amp;$O339&amp;$P339&amp;$Q339))</f>
        <v>30</v>
      </c>
      <c r="AB339" s="253">
        <f>INDEX('poids profils xyz'!$L$15:$L$19,SEARCH(AB$1,$M339&amp;$N339&amp;$O339&amp;$P339&amp;$Q339))</f>
        <v>50</v>
      </c>
      <c r="AC339" s="253">
        <f>INDEX('poids profils xyz'!$L$15:$L$19,SEARCH(AC$1,$M339&amp;$N339&amp;$O339&amp;$P339&amp;$Q339))</f>
        <v>81</v>
      </c>
      <c r="AD339" s="254">
        <f>INDEX('poids profils xyz'!$L$15:$L$19,SEARCH(AD$1,$M339&amp;$N339&amp;$O339&amp;$P339&amp;$Q339))</f>
        <v>70</v>
      </c>
      <c r="AE339" s="263">
        <f t="shared" si="193"/>
        <v>25</v>
      </c>
      <c r="AF339" s="263">
        <f t="shared" si="194"/>
        <v>40</v>
      </c>
      <c r="AG339" s="263">
        <f t="shared" si="195"/>
        <v>65.5</v>
      </c>
      <c r="AH339" s="263">
        <f t="shared" si="196"/>
        <v>75.5</v>
      </c>
      <c r="AI339" s="263">
        <f t="shared" si="197"/>
        <v>47.5</v>
      </c>
      <c r="AJ339" s="263">
        <f t="shared" si="198"/>
        <v>32.5</v>
      </c>
      <c r="AK339" s="263">
        <f t="shared" si="199"/>
        <v>52.75</v>
      </c>
      <c r="AL339" s="263">
        <f t="shared" si="200"/>
        <v>70.5</v>
      </c>
      <c r="AM339" s="263">
        <f t="shared" si="201"/>
        <v>61.5</v>
      </c>
      <c r="AN339" s="263">
        <f t="shared" si="202"/>
        <v>40</v>
      </c>
    </row>
    <row r="340" spans="1:40" x14ac:dyDescent="0.2">
      <c r="A340" s="1006" t="str">
        <f t="shared" si="208"/>
        <v>GW U BR</v>
      </c>
      <c r="B340" s="4" t="str">
        <f t="shared" ref="B340:B363" si="209">VLOOKUP(M340,_Lib1,2,FALSE) &amp; "-" &amp;VLOOKUP(N340,_Lib1,2,FALSE) &amp; ", " &amp; VLOOKUP(O340,_Lib1,2,FALSE)&amp; ", " &amp; VLOOKUP(P340,_Lib1,2,FALSE) &amp; "-" &amp; VLOOKUP(Q340,_Lib1,2,FALSE)</f>
        <v>vert-blanc, bleu, noir-rouge</v>
      </c>
      <c r="C340" s="89" t="str">
        <f t="shared" ref="C340:C363" si="210">VLOOKUP(X340,LibProfils,4,FALSE)&amp;" (et "&amp;VLOOKUP(Y340,LibProfils,4,FALSE)&amp;")"</f>
        <v>vivre dans la douceur (et vivre dans la raison)</v>
      </c>
      <c r="D340" s="16" t="str">
        <f t="shared" ref="D340:D363" si="211">VLOOKUP(X340,LibProfils,5,FALSE)&amp;" (et "&amp;VLOOKUP(Y340,LibProfils,5,FALSE)&amp;")"</f>
        <v>parfaire l'harmonie (et suivre une démarche d'adaptation)</v>
      </c>
      <c r="E340" s="128" t="str">
        <f t="shared" ref="E340:E363" si="212">usrCode(M340&amp;N340&amp;"/"&amp;Q340)</f>
        <v>GW/r</v>
      </c>
      <c r="F340" s="29" t="str">
        <f t="shared" ref="F340:F363" si="213">VLOOKUP(E340,LibProfils,5,FALSE)</f>
        <v>être sain et probe</v>
      </c>
      <c r="G340" s="122" t="str">
        <f t="shared" ref="G340:G363" si="214">usrCode(M340&amp;N340)&amp;"."&amp;LOWER(O340)</f>
        <v>GW.u</v>
      </c>
      <c r="H340" s="123" t="str">
        <f t="shared" ref="H340:H363" si="215">VLOOKUP(G340,LibProfils,5,FALSE)</f>
        <v>parfaire l'harmonie</v>
      </c>
      <c r="I340" s="120" t="str">
        <f t="shared" ref="I340:I363" si="216">M340&amp;"."&amp;LOWER(usrCode(N340&amp;O340))</f>
        <v>G.wu</v>
      </c>
      <c r="J340" s="4" t="str">
        <f t="shared" si="191"/>
        <v>apprécier son accord avec la société</v>
      </c>
      <c r="K340" s="90" t="str">
        <f t="shared" si="203"/>
        <v>R,B</v>
      </c>
      <c r="L340" s="92" t="str">
        <f t="shared" si="204"/>
        <v>R,B,U</v>
      </c>
      <c r="M340" s="8" t="s">
        <v>5</v>
      </c>
      <c r="N340" s="8" t="s">
        <v>0</v>
      </c>
      <c r="O340" s="8" t="s">
        <v>3</v>
      </c>
      <c r="P340" s="8" t="s">
        <v>2</v>
      </c>
      <c r="Q340" s="8" t="s">
        <v>4</v>
      </c>
      <c r="R340" s="8">
        <v>2</v>
      </c>
      <c r="S340" s="8">
        <v>1</v>
      </c>
      <c r="T340" s="8">
        <v>2</v>
      </c>
      <c r="U340" s="130">
        <v>42984</v>
      </c>
      <c r="V340" s="250">
        <f t="shared" ca="1" si="192"/>
        <v>763</v>
      </c>
      <c r="W340" s="274" t="str">
        <f t="shared" si="205"/>
        <v>GW U BR</v>
      </c>
      <c r="X340" s="274" t="str">
        <f t="shared" si="206"/>
        <v>GW.u</v>
      </c>
      <c r="Y340" s="274" t="str">
        <f t="shared" si="207"/>
        <v>GU/r</v>
      </c>
      <c r="Z340" s="11">
        <f>INDEX('poids profils xyz'!$L$15:$L$19,SEARCH(Z$1,$M340&amp;$N340&amp;$O340&amp;$P340&amp;$Q340))</f>
        <v>70</v>
      </c>
      <c r="AA340" s="11">
        <f>INDEX('poids profils xyz'!$L$15:$L$19,SEARCH(AA$1,$M340&amp;$N340&amp;$O340&amp;$P340&amp;$Q340))</f>
        <v>50</v>
      </c>
      <c r="AB340" s="11">
        <f>INDEX('poids profils xyz'!$L$15:$L$19,SEARCH(AB$1,$M340&amp;$N340&amp;$O340&amp;$P340&amp;$Q340))</f>
        <v>30</v>
      </c>
      <c r="AC340" s="11">
        <f>INDEX('poids profils xyz'!$L$15:$L$19,SEARCH(AC$1,$M340&amp;$N340&amp;$O340&amp;$P340&amp;$Q340))</f>
        <v>20</v>
      </c>
      <c r="AD340" s="252">
        <f>INDEX('poids profils xyz'!$L$15:$L$19,SEARCH(AD$1,$M340&amp;$N340&amp;$O340&amp;$P340&amp;$Q340))</f>
        <v>81</v>
      </c>
      <c r="AE340" s="26">
        <f t="shared" si="193"/>
        <v>60</v>
      </c>
      <c r="AF340" s="26">
        <f t="shared" si="194"/>
        <v>40</v>
      </c>
      <c r="AG340" s="26">
        <f t="shared" si="195"/>
        <v>25</v>
      </c>
      <c r="AH340" s="26">
        <f t="shared" si="196"/>
        <v>50.5</v>
      </c>
      <c r="AI340" s="26">
        <f t="shared" si="197"/>
        <v>70.5</v>
      </c>
      <c r="AJ340" s="26">
        <f t="shared" si="198"/>
        <v>50</v>
      </c>
      <c r="AK340" s="26">
        <f t="shared" si="199"/>
        <v>32.5</v>
      </c>
      <c r="AL340" s="26">
        <f t="shared" si="200"/>
        <v>37.75</v>
      </c>
      <c r="AM340" s="26">
        <f t="shared" si="201"/>
        <v>60.5</v>
      </c>
      <c r="AN340" s="26">
        <f t="shared" si="202"/>
        <v>60.25</v>
      </c>
    </row>
    <row r="341" spans="1:40" x14ac:dyDescent="0.2">
      <c r="A341" s="1006" t="str">
        <f t="shared" si="208"/>
        <v>GW U RB</v>
      </c>
      <c r="B341" s="4" t="str">
        <f t="shared" si="209"/>
        <v>vert-blanc, bleu, rouge-noir</v>
      </c>
      <c r="C341" s="89" t="str">
        <f t="shared" si="210"/>
        <v>vivre dans la douceur (et vivre en souplesse)</v>
      </c>
      <c r="D341" s="16" t="str">
        <f t="shared" si="211"/>
        <v>parfaire l'harmonie (et s'adapter spontanément)</v>
      </c>
      <c r="E341" s="128" t="str">
        <f t="shared" si="212"/>
        <v>GW/b</v>
      </c>
      <c r="F341" s="29" t="str">
        <f t="shared" si="213"/>
        <v>vivre dans la coopération et le partage</v>
      </c>
      <c r="G341" s="122" t="str">
        <f t="shared" si="214"/>
        <v>GW.u</v>
      </c>
      <c r="H341" s="123" t="str">
        <f t="shared" si="215"/>
        <v>parfaire l'harmonie</v>
      </c>
      <c r="I341" s="120" t="str">
        <f t="shared" si="216"/>
        <v>G.wu</v>
      </c>
      <c r="J341" s="4" t="str">
        <f t="shared" si="191"/>
        <v>apprécier son accord avec la société</v>
      </c>
      <c r="K341" s="90" t="str">
        <f t="shared" si="203"/>
        <v>B,R</v>
      </c>
      <c r="L341" s="92" t="str">
        <f t="shared" si="204"/>
        <v>B,R,U</v>
      </c>
      <c r="M341" s="8" t="s">
        <v>5</v>
      </c>
      <c r="N341" s="8" t="s">
        <v>0</v>
      </c>
      <c r="O341" s="8" t="s">
        <v>3</v>
      </c>
      <c r="P341" s="8" t="s">
        <v>4</v>
      </c>
      <c r="Q341" s="8" t="s">
        <v>2</v>
      </c>
      <c r="R341" s="8">
        <v>2</v>
      </c>
      <c r="S341" s="8">
        <v>1</v>
      </c>
      <c r="T341" s="8">
        <v>2</v>
      </c>
      <c r="U341" s="130">
        <v>42984</v>
      </c>
      <c r="V341" s="250">
        <f t="shared" ca="1" si="192"/>
        <v>763</v>
      </c>
      <c r="W341" s="274" t="str">
        <f t="shared" si="205"/>
        <v>GW U RB</v>
      </c>
      <c r="X341" s="274" t="str">
        <f t="shared" si="206"/>
        <v>GW.u</v>
      </c>
      <c r="Y341" s="274" t="str">
        <f t="shared" si="207"/>
        <v>GU/b</v>
      </c>
      <c r="Z341" s="11">
        <f>INDEX('poids profils xyz'!$L$15:$L$19,SEARCH(Z$1,$M341&amp;$N341&amp;$O341&amp;$P341&amp;$Q341))</f>
        <v>70</v>
      </c>
      <c r="AA341" s="11">
        <f>INDEX('poids profils xyz'!$L$15:$L$19,SEARCH(AA$1,$M341&amp;$N341&amp;$O341&amp;$P341&amp;$Q341))</f>
        <v>50</v>
      </c>
      <c r="AB341" s="11">
        <f>INDEX('poids profils xyz'!$L$15:$L$19,SEARCH(AB$1,$M341&amp;$N341&amp;$O341&amp;$P341&amp;$Q341))</f>
        <v>20</v>
      </c>
      <c r="AC341" s="11">
        <f>INDEX('poids profils xyz'!$L$15:$L$19,SEARCH(AC$1,$M341&amp;$N341&amp;$O341&amp;$P341&amp;$Q341))</f>
        <v>30</v>
      </c>
      <c r="AD341" s="252">
        <f>INDEX('poids profils xyz'!$L$15:$L$19,SEARCH(AD$1,$M341&amp;$N341&amp;$O341&amp;$P341&amp;$Q341))</f>
        <v>81</v>
      </c>
      <c r="AE341" s="26">
        <f t="shared" si="193"/>
        <v>60</v>
      </c>
      <c r="AF341" s="26">
        <f t="shared" si="194"/>
        <v>35</v>
      </c>
      <c r="AG341" s="26">
        <f t="shared" si="195"/>
        <v>25</v>
      </c>
      <c r="AH341" s="26">
        <f t="shared" si="196"/>
        <v>55.5</v>
      </c>
      <c r="AI341" s="26">
        <f t="shared" si="197"/>
        <v>70.5</v>
      </c>
      <c r="AJ341" s="26">
        <f t="shared" si="198"/>
        <v>47.5</v>
      </c>
      <c r="AK341" s="26">
        <f t="shared" si="199"/>
        <v>30</v>
      </c>
      <c r="AL341" s="26">
        <f t="shared" si="200"/>
        <v>40.25</v>
      </c>
      <c r="AM341" s="26">
        <f t="shared" si="201"/>
        <v>63</v>
      </c>
      <c r="AN341" s="26">
        <f t="shared" si="202"/>
        <v>59</v>
      </c>
    </row>
    <row r="342" spans="1:40" x14ac:dyDescent="0.2">
      <c r="A342" s="1006" t="str">
        <f t="shared" si="208"/>
        <v>GW B UR</v>
      </c>
      <c r="B342" s="4" t="str">
        <f t="shared" si="209"/>
        <v>vert-blanc, noir, bleu-rouge</v>
      </c>
      <c r="C342" s="89" t="str">
        <f t="shared" si="210"/>
        <v>s'insérer dans la société (et construire une vie parfaite)</v>
      </c>
      <c r="D342" s="16" t="str">
        <f t="shared" si="211"/>
        <v>être accueilli (et organiser une vie de satisfaction)</v>
      </c>
      <c r="E342" s="128" t="str">
        <f t="shared" si="212"/>
        <v>GW/r</v>
      </c>
      <c r="F342" s="29" t="str">
        <f t="shared" si="213"/>
        <v>être sain et probe</v>
      </c>
      <c r="G342" s="122" t="str">
        <f t="shared" si="214"/>
        <v>GW.b</v>
      </c>
      <c r="H342" s="123" t="str">
        <f t="shared" si="215"/>
        <v>être accueilli</v>
      </c>
      <c r="I342" s="120" t="str">
        <f t="shared" si="216"/>
        <v>G.wb</v>
      </c>
      <c r="J342" s="4" t="str">
        <f t="shared" si="191"/>
        <v>être bien dans son groupe</v>
      </c>
      <c r="K342" s="90" t="str">
        <f t="shared" si="203"/>
        <v>R,U</v>
      </c>
      <c r="L342" s="92" t="str">
        <f t="shared" si="204"/>
        <v>R,U,B</v>
      </c>
      <c r="M342" s="8" t="s">
        <v>5</v>
      </c>
      <c r="N342" s="8" t="s">
        <v>0</v>
      </c>
      <c r="O342" s="8" t="s">
        <v>2</v>
      </c>
      <c r="P342" s="8" t="s">
        <v>3</v>
      </c>
      <c r="Q342" s="8" t="s">
        <v>4</v>
      </c>
      <c r="R342" s="8">
        <v>2</v>
      </c>
      <c r="S342" s="8">
        <v>1</v>
      </c>
      <c r="T342" s="8">
        <v>2</v>
      </c>
      <c r="U342" s="130">
        <v>42984</v>
      </c>
      <c r="V342" s="250">
        <f t="shared" ca="1" si="192"/>
        <v>763</v>
      </c>
      <c r="W342" s="274" t="str">
        <f t="shared" si="205"/>
        <v>GW B UR</v>
      </c>
      <c r="X342" s="274" t="str">
        <f t="shared" si="206"/>
        <v>GW.b</v>
      </c>
      <c r="Y342" s="274" t="str">
        <f t="shared" si="207"/>
        <v>BG/r</v>
      </c>
      <c r="Z342" s="11">
        <f>INDEX('poids profils xyz'!$L$15:$L$19,SEARCH(Z$1,$M342&amp;$N342&amp;$O342&amp;$P342&amp;$Q342))</f>
        <v>70</v>
      </c>
      <c r="AA342" s="11">
        <f>INDEX('poids profils xyz'!$L$15:$L$19,SEARCH(AA$1,$M342&amp;$N342&amp;$O342&amp;$P342&amp;$Q342))</f>
        <v>30</v>
      </c>
      <c r="AB342" s="11">
        <f>INDEX('poids profils xyz'!$L$15:$L$19,SEARCH(AB$1,$M342&amp;$N342&amp;$O342&amp;$P342&amp;$Q342))</f>
        <v>50</v>
      </c>
      <c r="AC342" s="11">
        <f>INDEX('poids profils xyz'!$L$15:$L$19,SEARCH(AC$1,$M342&amp;$N342&amp;$O342&amp;$P342&amp;$Q342))</f>
        <v>20</v>
      </c>
      <c r="AD342" s="252">
        <f>INDEX('poids profils xyz'!$L$15:$L$19,SEARCH(AD$1,$M342&amp;$N342&amp;$O342&amp;$P342&amp;$Q342))</f>
        <v>81</v>
      </c>
      <c r="AE342" s="26">
        <f t="shared" si="193"/>
        <v>50</v>
      </c>
      <c r="AF342" s="26">
        <f t="shared" si="194"/>
        <v>40</v>
      </c>
      <c r="AG342" s="26">
        <f t="shared" si="195"/>
        <v>35</v>
      </c>
      <c r="AH342" s="26">
        <f t="shared" si="196"/>
        <v>50.5</v>
      </c>
      <c r="AI342" s="26">
        <f t="shared" si="197"/>
        <v>65.5</v>
      </c>
      <c r="AJ342" s="26">
        <f t="shared" si="198"/>
        <v>45</v>
      </c>
      <c r="AK342" s="26">
        <f t="shared" si="199"/>
        <v>37.5</v>
      </c>
      <c r="AL342" s="26">
        <f t="shared" si="200"/>
        <v>42.75</v>
      </c>
      <c r="AM342" s="26">
        <f t="shared" si="201"/>
        <v>58</v>
      </c>
      <c r="AN342" s="26">
        <f t="shared" si="202"/>
        <v>55.25</v>
      </c>
    </row>
    <row r="343" spans="1:40" x14ac:dyDescent="0.2">
      <c r="A343" s="1006" t="str">
        <f t="shared" si="208"/>
        <v>GW B RU</v>
      </c>
      <c r="B343" s="4" t="str">
        <f t="shared" si="209"/>
        <v>vert-blanc, noir, rouge-bleu</v>
      </c>
      <c r="C343" s="89" t="str">
        <f t="shared" si="210"/>
        <v>s'insérer dans la société (et s'enrichir)</v>
      </c>
      <c r="D343" s="16" t="str">
        <f t="shared" si="211"/>
        <v>être accueilli (et s'entourer du plus de ressources possible)</v>
      </c>
      <c r="E343" s="128" t="str">
        <f t="shared" si="212"/>
        <v>GW/u</v>
      </c>
      <c r="F343" s="29" t="str">
        <f t="shared" si="213"/>
        <v>s'identifier à son groupe</v>
      </c>
      <c r="G343" s="122" t="str">
        <f t="shared" si="214"/>
        <v>GW.b</v>
      </c>
      <c r="H343" s="123" t="str">
        <f t="shared" si="215"/>
        <v>être accueilli</v>
      </c>
      <c r="I343" s="120" t="str">
        <f t="shared" si="216"/>
        <v>G.wb</v>
      </c>
      <c r="J343" s="4" t="str">
        <f t="shared" si="191"/>
        <v>être bien dans son groupe</v>
      </c>
      <c r="K343" s="90" t="str">
        <f t="shared" si="203"/>
        <v>U,R</v>
      </c>
      <c r="L343" s="92" t="str">
        <f t="shared" si="204"/>
        <v>U,R,B</v>
      </c>
      <c r="M343" s="8" t="s">
        <v>5</v>
      </c>
      <c r="N343" s="8" t="s">
        <v>0</v>
      </c>
      <c r="O343" s="8" t="s">
        <v>2</v>
      </c>
      <c r="P343" s="8" t="s">
        <v>4</v>
      </c>
      <c r="Q343" s="8" t="s">
        <v>3</v>
      </c>
      <c r="R343" s="8">
        <v>2</v>
      </c>
      <c r="S343" s="8">
        <v>1</v>
      </c>
      <c r="T343" s="8">
        <v>2</v>
      </c>
      <c r="U343" s="130">
        <v>42984</v>
      </c>
      <c r="V343" s="250">
        <f t="shared" ca="1" si="192"/>
        <v>763</v>
      </c>
      <c r="W343" s="274" t="str">
        <f t="shared" si="205"/>
        <v>GW B RU</v>
      </c>
      <c r="X343" s="274" t="str">
        <f t="shared" si="206"/>
        <v>GW.b</v>
      </c>
      <c r="Y343" s="274" t="str">
        <f t="shared" si="207"/>
        <v>BG/u</v>
      </c>
      <c r="Z343" s="11">
        <f>INDEX('poids profils xyz'!$L$15:$L$19,SEARCH(Z$1,$M343&amp;$N343&amp;$O343&amp;$P343&amp;$Q343))</f>
        <v>70</v>
      </c>
      <c r="AA343" s="11">
        <f>INDEX('poids profils xyz'!$L$15:$L$19,SEARCH(AA$1,$M343&amp;$N343&amp;$O343&amp;$P343&amp;$Q343))</f>
        <v>20</v>
      </c>
      <c r="AB343" s="11">
        <f>INDEX('poids profils xyz'!$L$15:$L$19,SEARCH(AB$1,$M343&amp;$N343&amp;$O343&amp;$P343&amp;$Q343))</f>
        <v>50</v>
      </c>
      <c r="AC343" s="11">
        <f>INDEX('poids profils xyz'!$L$15:$L$19,SEARCH(AC$1,$M343&amp;$N343&amp;$O343&amp;$P343&amp;$Q343))</f>
        <v>30</v>
      </c>
      <c r="AD343" s="252">
        <f>INDEX('poids profils xyz'!$L$15:$L$19,SEARCH(AD$1,$M343&amp;$N343&amp;$O343&amp;$P343&amp;$Q343))</f>
        <v>81</v>
      </c>
      <c r="AE343" s="26">
        <f t="shared" si="193"/>
        <v>45</v>
      </c>
      <c r="AF343" s="26">
        <f t="shared" si="194"/>
        <v>35</v>
      </c>
      <c r="AG343" s="26">
        <f t="shared" si="195"/>
        <v>40</v>
      </c>
      <c r="AH343" s="26">
        <f t="shared" si="196"/>
        <v>55.5</v>
      </c>
      <c r="AI343" s="26">
        <f t="shared" si="197"/>
        <v>63</v>
      </c>
      <c r="AJ343" s="26">
        <f t="shared" si="198"/>
        <v>40</v>
      </c>
      <c r="AK343" s="26">
        <f t="shared" si="199"/>
        <v>37.5</v>
      </c>
      <c r="AL343" s="26">
        <f t="shared" si="200"/>
        <v>47.75</v>
      </c>
      <c r="AM343" s="26">
        <f t="shared" si="201"/>
        <v>59.25</v>
      </c>
      <c r="AN343" s="26">
        <f t="shared" si="202"/>
        <v>51.5</v>
      </c>
    </row>
    <row r="344" spans="1:40" x14ac:dyDescent="0.2">
      <c r="A344" s="1006" t="str">
        <f t="shared" si="208"/>
        <v>GW R UB</v>
      </c>
      <c r="B344" s="4" t="str">
        <f t="shared" si="209"/>
        <v>vert-blanc, rouge, bleu-noir</v>
      </c>
      <c r="C344" s="89" t="str">
        <f t="shared" si="210"/>
        <v>coopérer dans l'harmonie (et vivre dans la joie collective)</v>
      </c>
      <c r="D344" s="16" t="str">
        <f t="shared" si="211"/>
        <v>adopter les comportements prescrits (et vivre pleinement dans le respect du monde)</v>
      </c>
      <c r="E344" s="128" t="str">
        <f t="shared" si="212"/>
        <v>GW/b</v>
      </c>
      <c r="F344" s="29" t="str">
        <f t="shared" si="213"/>
        <v>vivre dans la coopération et le partage</v>
      </c>
      <c r="G344" s="122" t="str">
        <f t="shared" si="214"/>
        <v>GW.r</v>
      </c>
      <c r="H344" s="123" t="str">
        <f t="shared" si="215"/>
        <v>adopter les comportements prescrits</v>
      </c>
      <c r="I344" s="120" t="str">
        <f t="shared" si="216"/>
        <v>G.rw</v>
      </c>
      <c r="J344" s="4" t="str">
        <f t="shared" si="191"/>
        <v>apprécier sa vie telle qu'elle est</v>
      </c>
      <c r="K344" s="90" t="str">
        <f t="shared" si="203"/>
        <v>B,U</v>
      </c>
      <c r="L344" s="92" t="str">
        <f t="shared" si="204"/>
        <v>B,U,R</v>
      </c>
      <c r="M344" s="8" t="s">
        <v>5</v>
      </c>
      <c r="N344" s="8" t="s">
        <v>0</v>
      </c>
      <c r="O344" s="8" t="s">
        <v>4</v>
      </c>
      <c r="P344" s="8" t="s">
        <v>3</v>
      </c>
      <c r="Q344" s="8" t="s">
        <v>2</v>
      </c>
      <c r="R344" s="8">
        <v>2</v>
      </c>
      <c r="S344" s="8">
        <v>1</v>
      </c>
      <c r="T344" s="8">
        <v>2</v>
      </c>
      <c r="U344" s="130">
        <v>42984</v>
      </c>
      <c r="V344" s="250">
        <f t="shared" ca="1" si="192"/>
        <v>763</v>
      </c>
      <c r="W344" s="274" t="str">
        <f t="shared" si="205"/>
        <v>GW R UB</v>
      </c>
      <c r="X344" s="274" t="str">
        <f t="shared" si="206"/>
        <v>GW.r</v>
      </c>
      <c r="Y344" s="274" t="str">
        <f t="shared" si="207"/>
        <v>RG/b</v>
      </c>
      <c r="Z344" s="11">
        <f>INDEX('poids profils xyz'!$L$15:$L$19,SEARCH(Z$1,$M344&amp;$N344&amp;$O344&amp;$P344&amp;$Q344))</f>
        <v>70</v>
      </c>
      <c r="AA344" s="11">
        <f>INDEX('poids profils xyz'!$L$15:$L$19,SEARCH(AA$1,$M344&amp;$N344&amp;$O344&amp;$P344&amp;$Q344))</f>
        <v>30</v>
      </c>
      <c r="AB344" s="11">
        <f>INDEX('poids profils xyz'!$L$15:$L$19,SEARCH(AB$1,$M344&amp;$N344&amp;$O344&amp;$P344&amp;$Q344))</f>
        <v>20</v>
      </c>
      <c r="AC344" s="11">
        <f>INDEX('poids profils xyz'!$L$15:$L$19,SEARCH(AC$1,$M344&amp;$N344&amp;$O344&amp;$P344&amp;$Q344))</f>
        <v>50</v>
      </c>
      <c r="AD344" s="252">
        <f>INDEX('poids profils xyz'!$L$15:$L$19,SEARCH(AD$1,$M344&amp;$N344&amp;$O344&amp;$P344&amp;$Q344))</f>
        <v>81</v>
      </c>
      <c r="AE344" s="26">
        <f t="shared" si="193"/>
        <v>50</v>
      </c>
      <c r="AF344" s="26">
        <f t="shared" si="194"/>
        <v>25</v>
      </c>
      <c r="AG344" s="26">
        <f t="shared" si="195"/>
        <v>35</v>
      </c>
      <c r="AH344" s="26">
        <f t="shared" si="196"/>
        <v>65.5</v>
      </c>
      <c r="AI344" s="26">
        <f t="shared" si="197"/>
        <v>65.5</v>
      </c>
      <c r="AJ344" s="26">
        <f t="shared" si="198"/>
        <v>37.5</v>
      </c>
      <c r="AK344" s="26">
        <f t="shared" si="199"/>
        <v>30</v>
      </c>
      <c r="AL344" s="26">
        <f t="shared" si="200"/>
        <v>50.25</v>
      </c>
      <c r="AM344" s="26">
        <f t="shared" si="201"/>
        <v>65.5</v>
      </c>
      <c r="AN344" s="26">
        <f t="shared" si="202"/>
        <v>51.5</v>
      </c>
    </row>
    <row r="345" spans="1:40" s="145" customFormat="1" x14ac:dyDescent="0.2">
      <c r="A345" s="1074" t="str">
        <f t="shared" si="208"/>
        <v>GW R BU</v>
      </c>
      <c r="B345" s="12" t="str">
        <f t="shared" si="209"/>
        <v>vert-blanc, rouge, noir-bleu</v>
      </c>
      <c r="C345" s="80" t="str">
        <f t="shared" si="210"/>
        <v>coopérer dans l'harmonie (et vivre spontané -RG-)</v>
      </c>
      <c r="D345" s="22" t="str">
        <f t="shared" si="211"/>
        <v>adopter les comportements prescrits (et agir en toute impulsivité)</v>
      </c>
      <c r="E345" s="129" t="str">
        <f t="shared" si="212"/>
        <v>GW/u</v>
      </c>
      <c r="F345" s="30" t="str">
        <f t="shared" si="213"/>
        <v>s'identifier à son groupe</v>
      </c>
      <c r="G345" s="124" t="str">
        <f t="shared" si="214"/>
        <v>GW.r</v>
      </c>
      <c r="H345" s="125" t="str">
        <f t="shared" si="215"/>
        <v>adopter les comportements prescrits</v>
      </c>
      <c r="I345" s="121" t="str">
        <f t="shared" si="216"/>
        <v>G.rw</v>
      </c>
      <c r="J345" s="12" t="str">
        <f t="shared" si="191"/>
        <v>apprécier sa vie telle qu'elle est</v>
      </c>
      <c r="K345" s="91" t="str">
        <f t="shared" si="203"/>
        <v>U,B</v>
      </c>
      <c r="L345" s="93" t="str">
        <f t="shared" si="204"/>
        <v>U,B,R</v>
      </c>
      <c r="M345" s="17" t="s">
        <v>5</v>
      </c>
      <c r="N345" s="17" t="s">
        <v>0</v>
      </c>
      <c r="O345" s="17" t="s">
        <v>4</v>
      </c>
      <c r="P345" s="17" t="s">
        <v>2</v>
      </c>
      <c r="Q345" s="17" t="s">
        <v>3</v>
      </c>
      <c r="R345" s="17">
        <v>2</v>
      </c>
      <c r="S345" s="17">
        <v>1</v>
      </c>
      <c r="T345" s="17">
        <v>2</v>
      </c>
      <c r="U345" s="131">
        <v>42984</v>
      </c>
      <c r="V345" s="251">
        <f t="shared" ca="1" si="192"/>
        <v>763</v>
      </c>
      <c r="W345" s="275" t="str">
        <f t="shared" si="205"/>
        <v>GW R BU</v>
      </c>
      <c r="X345" s="275" t="str">
        <f t="shared" si="206"/>
        <v>GW.r</v>
      </c>
      <c r="Y345" s="275" t="str">
        <f t="shared" si="207"/>
        <v>RG/u</v>
      </c>
      <c r="Z345" s="253">
        <f>INDEX('poids profils xyz'!$L$15:$L$19,SEARCH(Z$1,$M345&amp;$N345&amp;$O345&amp;$P345&amp;$Q345))</f>
        <v>70</v>
      </c>
      <c r="AA345" s="253">
        <f>INDEX('poids profils xyz'!$L$15:$L$19,SEARCH(AA$1,$M345&amp;$N345&amp;$O345&amp;$P345&amp;$Q345))</f>
        <v>20</v>
      </c>
      <c r="AB345" s="253">
        <f>INDEX('poids profils xyz'!$L$15:$L$19,SEARCH(AB$1,$M345&amp;$N345&amp;$O345&amp;$P345&amp;$Q345))</f>
        <v>30</v>
      </c>
      <c r="AC345" s="253">
        <f>INDEX('poids profils xyz'!$L$15:$L$19,SEARCH(AC$1,$M345&amp;$N345&amp;$O345&amp;$P345&amp;$Q345))</f>
        <v>50</v>
      </c>
      <c r="AD345" s="254">
        <f>INDEX('poids profils xyz'!$L$15:$L$19,SEARCH(AD$1,$M345&amp;$N345&amp;$O345&amp;$P345&amp;$Q345))</f>
        <v>81</v>
      </c>
      <c r="AE345" s="263">
        <f t="shared" si="193"/>
        <v>45</v>
      </c>
      <c r="AF345" s="263">
        <f t="shared" si="194"/>
        <v>25</v>
      </c>
      <c r="AG345" s="263">
        <f t="shared" si="195"/>
        <v>40</v>
      </c>
      <c r="AH345" s="263">
        <f t="shared" si="196"/>
        <v>65.5</v>
      </c>
      <c r="AI345" s="263">
        <f t="shared" si="197"/>
        <v>63</v>
      </c>
      <c r="AJ345" s="263">
        <f t="shared" si="198"/>
        <v>35</v>
      </c>
      <c r="AK345" s="263">
        <f t="shared" si="199"/>
        <v>32.5</v>
      </c>
      <c r="AL345" s="263">
        <f t="shared" si="200"/>
        <v>52.75</v>
      </c>
      <c r="AM345" s="263">
        <f t="shared" si="201"/>
        <v>64.25</v>
      </c>
      <c r="AN345" s="263">
        <f t="shared" si="202"/>
        <v>49</v>
      </c>
    </row>
    <row r="346" spans="1:40" x14ac:dyDescent="0.2">
      <c r="A346" s="1011" t="str">
        <f t="shared" si="208"/>
        <v>GU W BR</v>
      </c>
      <c r="B346" s="4" t="str">
        <f t="shared" si="209"/>
        <v>vert-bleu, blanc, noir-rouge</v>
      </c>
      <c r="C346" s="89" t="str">
        <f t="shared" si="210"/>
        <v>vivre avec intelligence -GU- (et vivre en accord)</v>
      </c>
      <c r="D346" s="16" t="str">
        <f t="shared" si="211"/>
        <v>écarter facilement toute difficulté (et être sain et probe)</v>
      </c>
      <c r="E346" s="128" t="str">
        <f t="shared" si="212"/>
        <v>GU/r</v>
      </c>
      <c r="F346" s="29" t="str">
        <f t="shared" si="213"/>
        <v>suivre une démarche d'adaptation</v>
      </c>
      <c r="G346" s="122" t="str">
        <f t="shared" si="214"/>
        <v>GU.w</v>
      </c>
      <c r="H346" s="123" t="str">
        <f t="shared" si="215"/>
        <v>écarter facilement toute difficulté</v>
      </c>
      <c r="I346" s="120" t="str">
        <f t="shared" si="216"/>
        <v>G.wu</v>
      </c>
      <c r="J346" s="4" t="str">
        <f t="shared" si="191"/>
        <v>apprécier son accord avec la société</v>
      </c>
      <c r="K346" s="90" t="str">
        <f t="shared" si="203"/>
        <v>R,B</v>
      </c>
      <c r="L346" s="92" t="str">
        <f t="shared" si="204"/>
        <v>R,B,W</v>
      </c>
      <c r="M346" s="8" t="s">
        <v>5</v>
      </c>
      <c r="N346" s="8" t="s">
        <v>3</v>
      </c>
      <c r="O346" s="8" t="s">
        <v>0</v>
      </c>
      <c r="P346" s="8" t="s">
        <v>2</v>
      </c>
      <c r="Q346" s="8" t="s">
        <v>4</v>
      </c>
      <c r="R346" s="8">
        <v>2</v>
      </c>
      <c r="S346" s="8">
        <v>1</v>
      </c>
      <c r="T346" s="8">
        <v>2</v>
      </c>
      <c r="U346" s="130">
        <v>42984</v>
      </c>
      <c r="V346" s="250">
        <f t="shared" ca="1" si="192"/>
        <v>763</v>
      </c>
      <c r="W346" s="274" t="str">
        <f t="shared" si="205"/>
        <v>GU W BR</v>
      </c>
      <c r="X346" s="274" t="str">
        <f t="shared" si="206"/>
        <v>GU.w</v>
      </c>
      <c r="Y346" s="274" t="str">
        <f t="shared" si="207"/>
        <v>GW/r</v>
      </c>
      <c r="Z346" s="11">
        <f>INDEX('poids profils xyz'!$L$15:$L$19,SEARCH(Z$1,$M346&amp;$N346&amp;$O346&amp;$P346&amp;$Q346))</f>
        <v>50</v>
      </c>
      <c r="AA346" s="11">
        <f>INDEX('poids profils xyz'!$L$15:$L$19,SEARCH(AA$1,$M346&amp;$N346&amp;$O346&amp;$P346&amp;$Q346))</f>
        <v>70</v>
      </c>
      <c r="AB346" s="11">
        <f>INDEX('poids profils xyz'!$L$15:$L$19,SEARCH(AB$1,$M346&amp;$N346&amp;$O346&amp;$P346&amp;$Q346))</f>
        <v>30</v>
      </c>
      <c r="AC346" s="11">
        <f>INDEX('poids profils xyz'!$L$15:$L$19,SEARCH(AC$1,$M346&amp;$N346&amp;$O346&amp;$P346&amp;$Q346))</f>
        <v>20</v>
      </c>
      <c r="AD346" s="252">
        <f>INDEX('poids profils xyz'!$L$15:$L$19,SEARCH(AD$1,$M346&amp;$N346&amp;$O346&amp;$P346&amp;$Q346))</f>
        <v>81</v>
      </c>
      <c r="AE346" s="26">
        <f t="shared" si="193"/>
        <v>60</v>
      </c>
      <c r="AF346" s="26">
        <f t="shared" si="194"/>
        <v>50</v>
      </c>
      <c r="AG346" s="26">
        <f t="shared" si="195"/>
        <v>25</v>
      </c>
      <c r="AH346" s="26">
        <f t="shared" si="196"/>
        <v>50.5</v>
      </c>
      <c r="AI346" s="26">
        <f t="shared" si="197"/>
        <v>70.5</v>
      </c>
      <c r="AJ346" s="26">
        <f t="shared" si="198"/>
        <v>55</v>
      </c>
      <c r="AK346" s="26">
        <f t="shared" si="199"/>
        <v>37.5</v>
      </c>
      <c r="AL346" s="26">
        <f t="shared" si="200"/>
        <v>37.75</v>
      </c>
      <c r="AM346" s="26">
        <f t="shared" si="201"/>
        <v>60.5</v>
      </c>
      <c r="AN346" s="26">
        <f t="shared" si="202"/>
        <v>62.75</v>
      </c>
    </row>
    <row r="347" spans="1:40" x14ac:dyDescent="0.2">
      <c r="A347" s="1011" t="str">
        <f t="shared" si="208"/>
        <v>GU W RB</v>
      </c>
      <c r="B347" s="4" t="str">
        <f t="shared" si="209"/>
        <v>vert-bleu, blanc, rouge-noir</v>
      </c>
      <c r="C347" s="89" t="str">
        <f t="shared" si="210"/>
        <v>vivre avec intelligence -GU- (et vivre en harmonie -GW-)</v>
      </c>
      <c r="D347" s="16" t="str">
        <f t="shared" si="211"/>
        <v>écarter facilement toute difficulté (et vivre dans la coopération et le partage)</v>
      </c>
      <c r="E347" s="128" t="str">
        <f t="shared" si="212"/>
        <v>GU/b</v>
      </c>
      <c r="F347" s="29" t="str">
        <f t="shared" si="213"/>
        <v>s'adapter spontanément</v>
      </c>
      <c r="G347" s="122" t="str">
        <f t="shared" si="214"/>
        <v>GU.w</v>
      </c>
      <c r="H347" s="123" t="str">
        <f t="shared" si="215"/>
        <v>écarter facilement toute difficulté</v>
      </c>
      <c r="I347" s="120" t="str">
        <f t="shared" si="216"/>
        <v>G.wu</v>
      </c>
      <c r="J347" s="4" t="str">
        <f t="shared" si="191"/>
        <v>apprécier son accord avec la société</v>
      </c>
      <c r="K347" s="90" t="str">
        <f t="shared" si="203"/>
        <v>B,R</v>
      </c>
      <c r="L347" s="92" t="str">
        <f t="shared" si="204"/>
        <v>B,R,W</v>
      </c>
      <c r="M347" s="8" t="s">
        <v>5</v>
      </c>
      <c r="N347" s="8" t="s">
        <v>3</v>
      </c>
      <c r="O347" s="8" t="s">
        <v>0</v>
      </c>
      <c r="P347" s="8" t="s">
        <v>4</v>
      </c>
      <c r="Q347" s="8" t="s">
        <v>2</v>
      </c>
      <c r="R347" s="8">
        <v>2</v>
      </c>
      <c r="S347" s="8">
        <v>1</v>
      </c>
      <c r="T347" s="8">
        <v>2</v>
      </c>
      <c r="U347" s="130">
        <v>42984</v>
      </c>
      <c r="V347" s="250">
        <f t="shared" ca="1" si="192"/>
        <v>763</v>
      </c>
      <c r="W347" s="274" t="str">
        <f t="shared" si="205"/>
        <v>GU W RB</v>
      </c>
      <c r="X347" s="274" t="str">
        <f t="shared" si="206"/>
        <v>GU.w</v>
      </c>
      <c r="Y347" s="274" t="str">
        <f t="shared" si="207"/>
        <v>GW/b</v>
      </c>
      <c r="Z347" s="11">
        <f>INDEX('poids profils xyz'!$L$15:$L$19,SEARCH(Z$1,$M347&amp;$N347&amp;$O347&amp;$P347&amp;$Q347))</f>
        <v>50</v>
      </c>
      <c r="AA347" s="11">
        <f>INDEX('poids profils xyz'!$L$15:$L$19,SEARCH(AA$1,$M347&amp;$N347&amp;$O347&amp;$P347&amp;$Q347))</f>
        <v>70</v>
      </c>
      <c r="AB347" s="11">
        <f>INDEX('poids profils xyz'!$L$15:$L$19,SEARCH(AB$1,$M347&amp;$N347&amp;$O347&amp;$P347&amp;$Q347))</f>
        <v>20</v>
      </c>
      <c r="AC347" s="11">
        <f>INDEX('poids profils xyz'!$L$15:$L$19,SEARCH(AC$1,$M347&amp;$N347&amp;$O347&amp;$P347&amp;$Q347))</f>
        <v>30</v>
      </c>
      <c r="AD347" s="252">
        <f>INDEX('poids profils xyz'!$L$15:$L$19,SEARCH(AD$1,$M347&amp;$N347&amp;$O347&amp;$P347&amp;$Q347))</f>
        <v>81</v>
      </c>
      <c r="AE347" s="26">
        <f t="shared" si="193"/>
        <v>60</v>
      </c>
      <c r="AF347" s="26">
        <f t="shared" si="194"/>
        <v>45</v>
      </c>
      <c r="AG347" s="26">
        <f t="shared" si="195"/>
        <v>25</v>
      </c>
      <c r="AH347" s="26">
        <f t="shared" si="196"/>
        <v>55.5</v>
      </c>
      <c r="AI347" s="26">
        <f t="shared" si="197"/>
        <v>70.5</v>
      </c>
      <c r="AJ347" s="26">
        <f t="shared" si="198"/>
        <v>52.5</v>
      </c>
      <c r="AK347" s="26">
        <f t="shared" si="199"/>
        <v>35</v>
      </c>
      <c r="AL347" s="26">
        <f t="shared" si="200"/>
        <v>40.25</v>
      </c>
      <c r="AM347" s="26">
        <f t="shared" si="201"/>
        <v>63</v>
      </c>
      <c r="AN347" s="26">
        <f t="shared" si="202"/>
        <v>61.5</v>
      </c>
    </row>
    <row r="348" spans="1:40" x14ac:dyDescent="0.2">
      <c r="A348" s="1011" t="str">
        <f t="shared" si="208"/>
        <v>GU B WR</v>
      </c>
      <c r="B348" s="4" t="str">
        <f t="shared" si="209"/>
        <v>vert-bleu, noir, blanc-rouge</v>
      </c>
      <c r="C348" s="89" t="str">
        <f t="shared" si="210"/>
        <v>vivre avec dextérité (et construire une vie parfaite)</v>
      </c>
      <c r="D348" s="16" t="str">
        <f t="shared" si="211"/>
        <v>être le roi de l'adaptation (et organiser une vie de satisfaction)</v>
      </c>
      <c r="E348" s="128" t="str">
        <f t="shared" si="212"/>
        <v>GU/r</v>
      </c>
      <c r="F348" s="29" t="str">
        <f t="shared" si="213"/>
        <v>suivre une démarche d'adaptation</v>
      </c>
      <c r="G348" s="122" t="str">
        <f t="shared" si="214"/>
        <v>GU.b</v>
      </c>
      <c r="H348" s="123" t="str">
        <f t="shared" si="215"/>
        <v>être le roi de l'adaptation</v>
      </c>
      <c r="I348" s="120" t="str">
        <f t="shared" si="216"/>
        <v>G.ub</v>
      </c>
      <c r="J348" s="4" t="str">
        <f t="shared" si="191"/>
        <v>peaufiner ses conditions de vie</v>
      </c>
      <c r="K348" s="90" t="str">
        <f t="shared" si="203"/>
        <v>R,W</v>
      </c>
      <c r="L348" s="92" t="str">
        <f t="shared" si="204"/>
        <v>R,W,B</v>
      </c>
      <c r="M348" s="8" t="s">
        <v>5</v>
      </c>
      <c r="N348" s="8" t="s">
        <v>3</v>
      </c>
      <c r="O348" s="8" t="s">
        <v>2</v>
      </c>
      <c r="P348" s="8" t="s">
        <v>0</v>
      </c>
      <c r="Q348" s="8" t="s">
        <v>4</v>
      </c>
      <c r="R348" s="8">
        <v>2</v>
      </c>
      <c r="S348" s="8">
        <v>1</v>
      </c>
      <c r="T348" s="8">
        <v>2</v>
      </c>
      <c r="U348" s="130">
        <v>42984</v>
      </c>
      <c r="V348" s="250">
        <f t="shared" ca="1" si="192"/>
        <v>763</v>
      </c>
      <c r="W348" s="274" t="str">
        <f t="shared" si="205"/>
        <v>GU B WR</v>
      </c>
      <c r="X348" s="274" t="str">
        <f t="shared" si="206"/>
        <v>GU.b</v>
      </c>
      <c r="Y348" s="274" t="str">
        <f t="shared" si="207"/>
        <v>BG/r</v>
      </c>
      <c r="Z348" s="11">
        <f>INDEX('poids profils xyz'!$L$15:$L$19,SEARCH(Z$1,$M348&amp;$N348&amp;$O348&amp;$P348&amp;$Q348))</f>
        <v>30</v>
      </c>
      <c r="AA348" s="11">
        <f>INDEX('poids profils xyz'!$L$15:$L$19,SEARCH(AA$1,$M348&amp;$N348&amp;$O348&amp;$P348&amp;$Q348))</f>
        <v>70</v>
      </c>
      <c r="AB348" s="11">
        <f>INDEX('poids profils xyz'!$L$15:$L$19,SEARCH(AB$1,$M348&amp;$N348&amp;$O348&amp;$P348&amp;$Q348))</f>
        <v>50</v>
      </c>
      <c r="AC348" s="11">
        <f>INDEX('poids profils xyz'!$L$15:$L$19,SEARCH(AC$1,$M348&amp;$N348&amp;$O348&amp;$P348&amp;$Q348))</f>
        <v>20</v>
      </c>
      <c r="AD348" s="252">
        <f>INDEX('poids profils xyz'!$L$15:$L$19,SEARCH(AD$1,$M348&amp;$N348&amp;$O348&amp;$P348&amp;$Q348))</f>
        <v>81</v>
      </c>
      <c r="AE348" s="26">
        <f t="shared" si="193"/>
        <v>50</v>
      </c>
      <c r="AF348" s="26">
        <f t="shared" si="194"/>
        <v>60</v>
      </c>
      <c r="AG348" s="26">
        <f t="shared" si="195"/>
        <v>35</v>
      </c>
      <c r="AH348" s="26">
        <f t="shared" si="196"/>
        <v>50.5</v>
      </c>
      <c r="AI348" s="26">
        <f t="shared" si="197"/>
        <v>65.5</v>
      </c>
      <c r="AJ348" s="26">
        <f t="shared" si="198"/>
        <v>55</v>
      </c>
      <c r="AK348" s="26">
        <f t="shared" si="199"/>
        <v>47.5</v>
      </c>
      <c r="AL348" s="26">
        <f t="shared" si="200"/>
        <v>42.75</v>
      </c>
      <c r="AM348" s="26">
        <f t="shared" si="201"/>
        <v>58</v>
      </c>
      <c r="AN348" s="26">
        <f t="shared" si="202"/>
        <v>60.25</v>
      </c>
    </row>
    <row r="349" spans="1:40" x14ac:dyDescent="0.2">
      <c r="A349" s="1011" t="str">
        <f t="shared" si="208"/>
        <v>GU B RW</v>
      </c>
      <c r="B349" s="4" t="str">
        <f t="shared" si="209"/>
        <v>vert-bleu, noir, rouge-blanc</v>
      </c>
      <c r="C349" s="89" t="str">
        <f t="shared" si="210"/>
        <v>vivre avec dextérité (et servir ses intérêts)</v>
      </c>
      <c r="D349" s="16" t="str">
        <f t="shared" si="211"/>
        <v>être le roi de l'adaptation (et être son unique priorité)</v>
      </c>
      <c r="E349" s="128" t="str">
        <f t="shared" si="212"/>
        <v>GU/w</v>
      </c>
      <c r="F349" s="29" t="str">
        <f t="shared" si="213"/>
        <v>s'adapter avec créativité</v>
      </c>
      <c r="G349" s="122" t="str">
        <f t="shared" si="214"/>
        <v>GU.b</v>
      </c>
      <c r="H349" s="123" t="str">
        <f t="shared" si="215"/>
        <v>être le roi de l'adaptation</v>
      </c>
      <c r="I349" s="120" t="str">
        <f t="shared" si="216"/>
        <v>G.ub</v>
      </c>
      <c r="J349" s="4" t="str">
        <f t="shared" si="191"/>
        <v>peaufiner ses conditions de vie</v>
      </c>
      <c r="K349" s="90" t="str">
        <f t="shared" si="203"/>
        <v>W,R</v>
      </c>
      <c r="L349" s="92" t="str">
        <f t="shared" si="204"/>
        <v>W,R,B</v>
      </c>
      <c r="M349" s="8" t="s">
        <v>5</v>
      </c>
      <c r="N349" s="8" t="s">
        <v>3</v>
      </c>
      <c r="O349" s="8" t="s">
        <v>2</v>
      </c>
      <c r="P349" s="8" t="s">
        <v>4</v>
      </c>
      <c r="Q349" s="8" t="s">
        <v>0</v>
      </c>
      <c r="R349" s="8">
        <v>2</v>
      </c>
      <c r="S349" s="8">
        <v>1</v>
      </c>
      <c r="T349" s="8">
        <v>2</v>
      </c>
      <c r="U349" s="130">
        <v>42984</v>
      </c>
      <c r="V349" s="250">
        <f t="shared" ca="1" si="192"/>
        <v>763</v>
      </c>
      <c r="W349" s="274" t="str">
        <f t="shared" si="205"/>
        <v>GU B RW</v>
      </c>
      <c r="X349" s="274" t="str">
        <f t="shared" si="206"/>
        <v>GU.b</v>
      </c>
      <c r="Y349" s="274" t="str">
        <f t="shared" si="207"/>
        <v>BG/w</v>
      </c>
      <c r="Z349" s="11">
        <f>INDEX('poids profils xyz'!$L$15:$L$19,SEARCH(Z$1,$M349&amp;$N349&amp;$O349&amp;$P349&amp;$Q349))</f>
        <v>20</v>
      </c>
      <c r="AA349" s="11">
        <f>INDEX('poids profils xyz'!$L$15:$L$19,SEARCH(AA$1,$M349&amp;$N349&amp;$O349&amp;$P349&amp;$Q349))</f>
        <v>70</v>
      </c>
      <c r="AB349" s="11">
        <f>INDEX('poids profils xyz'!$L$15:$L$19,SEARCH(AB$1,$M349&amp;$N349&amp;$O349&amp;$P349&amp;$Q349))</f>
        <v>50</v>
      </c>
      <c r="AC349" s="11">
        <f>INDEX('poids profils xyz'!$L$15:$L$19,SEARCH(AC$1,$M349&amp;$N349&amp;$O349&amp;$P349&amp;$Q349))</f>
        <v>30</v>
      </c>
      <c r="AD349" s="252">
        <f>INDEX('poids profils xyz'!$L$15:$L$19,SEARCH(AD$1,$M349&amp;$N349&amp;$O349&amp;$P349&amp;$Q349))</f>
        <v>81</v>
      </c>
      <c r="AE349" s="26">
        <f t="shared" si="193"/>
        <v>45</v>
      </c>
      <c r="AF349" s="26">
        <f t="shared" si="194"/>
        <v>60</v>
      </c>
      <c r="AG349" s="26">
        <f t="shared" si="195"/>
        <v>40</v>
      </c>
      <c r="AH349" s="26">
        <f t="shared" si="196"/>
        <v>55.5</v>
      </c>
      <c r="AI349" s="26">
        <f t="shared" si="197"/>
        <v>63</v>
      </c>
      <c r="AJ349" s="26">
        <f t="shared" si="198"/>
        <v>52.5</v>
      </c>
      <c r="AK349" s="26">
        <f t="shared" si="199"/>
        <v>50</v>
      </c>
      <c r="AL349" s="26">
        <f t="shared" si="200"/>
        <v>47.75</v>
      </c>
      <c r="AM349" s="26">
        <f t="shared" si="201"/>
        <v>59.25</v>
      </c>
      <c r="AN349" s="26">
        <f t="shared" si="202"/>
        <v>57.75</v>
      </c>
    </row>
    <row r="350" spans="1:40" x14ac:dyDescent="0.2">
      <c r="A350" s="1011" t="str">
        <f t="shared" si="208"/>
        <v>GU R WB</v>
      </c>
      <c r="B350" s="4" t="str">
        <f t="shared" si="209"/>
        <v>vert-bleu, rouge, blanc-noir</v>
      </c>
      <c r="C350" s="89" t="str">
        <f t="shared" si="210"/>
        <v>vivre avec agilité (et vivre dans la joie collective)</v>
      </c>
      <c r="D350" s="16" t="str">
        <f t="shared" si="211"/>
        <v>être agile en toute circonstance (et vivre pleinement dans le respect du monde)</v>
      </c>
      <c r="E350" s="128" t="str">
        <f t="shared" si="212"/>
        <v>GU/b</v>
      </c>
      <c r="F350" s="29" t="str">
        <f t="shared" si="213"/>
        <v>s'adapter spontanément</v>
      </c>
      <c r="G350" s="122" t="str">
        <f t="shared" si="214"/>
        <v>GU.r</v>
      </c>
      <c r="H350" s="123" t="str">
        <f t="shared" si="215"/>
        <v>être agile en toute circonstance</v>
      </c>
      <c r="I350" s="120" t="str">
        <f t="shared" si="216"/>
        <v>G.ur</v>
      </c>
      <c r="J350" s="4" t="str">
        <f t="shared" si="191"/>
        <v>profiter de la beauté du monde</v>
      </c>
      <c r="K350" s="90" t="str">
        <f t="shared" si="203"/>
        <v>B,W</v>
      </c>
      <c r="L350" s="92" t="str">
        <f t="shared" si="204"/>
        <v>B,W,R</v>
      </c>
      <c r="M350" s="8" t="s">
        <v>5</v>
      </c>
      <c r="N350" s="8" t="s">
        <v>3</v>
      </c>
      <c r="O350" s="8" t="s">
        <v>4</v>
      </c>
      <c r="P350" s="8" t="s">
        <v>0</v>
      </c>
      <c r="Q350" s="8" t="s">
        <v>2</v>
      </c>
      <c r="R350" s="8">
        <v>2</v>
      </c>
      <c r="S350" s="8">
        <v>1</v>
      </c>
      <c r="T350" s="8">
        <v>2</v>
      </c>
      <c r="U350" s="130">
        <v>42984</v>
      </c>
      <c r="V350" s="250">
        <f t="shared" ca="1" si="192"/>
        <v>763</v>
      </c>
      <c r="W350" s="274" t="str">
        <f t="shared" si="205"/>
        <v>GU R WB</v>
      </c>
      <c r="X350" s="274" t="str">
        <f t="shared" si="206"/>
        <v>GU.r</v>
      </c>
      <c r="Y350" s="274" t="str">
        <f t="shared" si="207"/>
        <v>RG/b</v>
      </c>
      <c r="Z350" s="11">
        <f>INDEX('poids profils xyz'!$L$15:$L$19,SEARCH(Z$1,$M350&amp;$N350&amp;$O350&amp;$P350&amp;$Q350))</f>
        <v>30</v>
      </c>
      <c r="AA350" s="11">
        <f>INDEX('poids profils xyz'!$L$15:$L$19,SEARCH(AA$1,$M350&amp;$N350&amp;$O350&amp;$P350&amp;$Q350))</f>
        <v>70</v>
      </c>
      <c r="AB350" s="11">
        <f>INDEX('poids profils xyz'!$L$15:$L$19,SEARCH(AB$1,$M350&amp;$N350&amp;$O350&amp;$P350&amp;$Q350))</f>
        <v>20</v>
      </c>
      <c r="AC350" s="11">
        <f>INDEX('poids profils xyz'!$L$15:$L$19,SEARCH(AC$1,$M350&amp;$N350&amp;$O350&amp;$P350&amp;$Q350))</f>
        <v>50</v>
      </c>
      <c r="AD350" s="252">
        <f>INDEX('poids profils xyz'!$L$15:$L$19,SEARCH(AD$1,$M350&amp;$N350&amp;$O350&amp;$P350&amp;$Q350))</f>
        <v>81</v>
      </c>
      <c r="AE350" s="26">
        <f t="shared" si="193"/>
        <v>50</v>
      </c>
      <c r="AF350" s="26">
        <f t="shared" si="194"/>
        <v>45</v>
      </c>
      <c r="AG350" s="26">
        <f t="shared" si="195"/>
        <v>35</v>
      </c>
      <c r="AH350" s="26">
        <f t="shared" si="196"/>
        <v>65.5</v>
      </c>
      <c r="AI350" s="26">
        <f t="shared" si="197"/>
        <v>65.5</v>
      </c>
      <c r="AJ350" s="26">
        <f t="shared" si="198"/>
        <v>47.5</v>
      </c>
      <c r="AK350" s="26">
        <f t="shared" si="199"/>
        <v>40</v>
      </c>
      <c r="AL350" s="26">
        <f t="shared" si="200"/>
        <v>50.25</v>
      </c>
      <c r="AM350" s="26">
        <f t="shared" si="201"/>
        <v>65.5</v>
      </c>
      <c r="AN350" s="26">
        <f t="shared" si="202"/>
        <v>56.5</v>
      </c>
    </row>
    <row r="351" spans="1:40" s="145" customFormat="1" x14ac:dyDescent="0.2">
      <c r="A351" s="1079" t="str">
        <f t="shared" si="208"/>
        <v>GU R BW</v>
      </c>
      <c r="B351" s="12" t="str">
        <f t="shared" si="209"/>
        <v>vert-bleu, rouge, noir-blanc</v>
      </c>
      <c r="C351" s="80" t="str">
        <f t="shared" si="210"/>
        <v>vivre avec agilité (et vivre avec légèreté)</v>
      </c>
      <c r="D351" s="22" t="str">
        <f t="shared" si="211"/>
        <v>être agile en toute circonstance (et mettre sa joie au commandes)</v>
      </c>
      <c r="E351" s="129" t="str">
        <f t="shared" si="212"/>
        <v>GU/w</v>
      </c>
      <c r="F351" s="30" t="str">
        <f t="shared" si="213"/>
        <v>s'adapter avec créativité</v>
      </c>
      <c r="G351" s="124" t="str">
        <f t="shared" si="214"/>
        <v>GU.r</v>
      </c>
      <c r="H351" s="125" t="str">
        <f t="shared" si="215"/>
        <v>être agile en toute circonstance</v>
      </c>
      <c r="I351" s="121" t="str">
        <f t="shared" si="216"/>
        <v>G.ur</v>
      </c>
      <c r="J351" s="12" t="str">
        <f t="shared" si="191"/>
        <v>profiter de la beauté du monde</v>
      </c>
      <c r="K351" s="91" t="str">
        <f t="shared" si="203"/>
        <v>W,B</v>
      </c>
      <c r="L351" s="93" t="str">
        <f t="shared" si="204"/>
        <v>W,B,R</v>
      </c>
      <c r="M351" s="17" t="s">
        <v>5</v>
      </c>
      <c r="N351" s="17" t="s">
        <v>3</v>
      </c>
      <c r="O351" s="17" t="s">
        <v>4</v>
      </c>
      <c r="P351" s="17" t="s">
        <v>2</v>
      </c>
      <c r="Q351" s="17" t="s">
        <v>0</v>
      </c>
      <c r="R351" s="17">
        <v>2</v>
      </c>
      <c r="S351" s="17">
        <v>1</v>
      </c>
      <c r="T351" s="17">
        <v>2</v>
      </c>
      <c r="U351" s="131">
        <v>42984</v>
      </c>
      <c r="V351" s="251">
        <f t="shared" ca="1" si="192"/>
        <v>763</v>
      </c>
      <c r="W351" s="275" t="str">
        <f t="shared" si="205"/>
        <v>GU R BW</v>
      </c>
      <c r="X351" s="275" t="str">
        <f t="shared" si="206"/>
        <v>GU.r</v>
      </c>
      <c r="Y351" s="275" t="str">
        <f t="shared" si="207"/>
        <v>RG/w</v>
      </c>
      <c r="Z351" s="253">
        <f>INDEX('poids profils xyz'!$L$15:$L$19,SEARCH(Z$1,$M351&amp;$N351&amp;$O351&amp;$P351&amp;$Q351))</f>
        <v>20</v>
      </c>
      <c r="AA351" s="253">
        <f>INDEX('poids profils xyz'!$L$15:$L$19,SEARCH(AA$1,$M351&amp;$N351&amp;$O351&amp;$P351&amp;$Q351))</f>
        <v>70</v>
      </c>
      <c r="AB351" s="253">
        <f>INDEX('poids profils xyz'!$L$15:$L$19,SEARCH(AB$1,$M351&amp;$N351&amp;$O351&amp;$P351&amp;$Q351))</f>
        <v>30</v>
      </c>
      <c r="AC351" s="253">
        <f>INDEX('poids profils xyz'!$L$15:$L$19,SEARCH(AC$1,$M351&amp;$N351&amp;$O351&amp;$P351&amp;$Q351))</f>
        <v>50</v>
      </c>
      <c r="AD351" s="254">
        <f>INDEX('poids profils xyz'!$L$15:$L$19,SEARCH(AD$1,$M351&amp;$N351&amp;$O351&amp;$P351&amp;$Q351))</f>
        <v>81</v>
      </c>
      <c r="AE351" s="263">
        <f t="shared" si="193"/>
        <v>45</v>
      </c>
      <c r="AF351" s="263">
        <f t="shared" si="194"/>
        <v>50</v>
      </c>
      <c r="AG351" s="263">
        <f t="shared" si="195"/>
        <v>40</v>
      </c>
      <c r="AH351" s="263">
        <f t="shared" si="196"/>
        <v>65.5</v>
      </c>
      <c r="AI351" s="263">
        <f t="shared" si="197"/>
        <v>63</v>
      </c>
      <c r="AJ351" s="263">
        <f t="shared" si="198"/>
        <v>47.5</v>
      </c>
      <c r="AK351" s="263">
        <f t="shared" si="199"/>
        <v>45</v>
      </c>
      <c r="AL351" s="263">
        <f t="shared" si="200"/>
        <v>52.75</v>
      </c>
      <c r="AM351" s="263">
        <f t="shared" si="201"/>
        <v>64.25</v>
      </c>
      <c r="AN351" s="263">
        <f t="shared" si="202"/>
        <v>55.25</v>
      </c>
    </row>
    <row r="352" spans="1:40" x14ac:dyDescent="0.2">
      <c r="A352" s="1009" t="str">
        <f t="shared" si="208"/>
        <v>GB W UR</v>
      </c>
      <c r="B352" s="4" t="str">
        <f t="shared" si="209"/>
        <v>vert-noir, blanc, bleu-rouge</v>
      </c>
      <c r="C352" s="89" t="str">
        <f t="shared" si="210"/>
        <v>être central (et vivre en accord)</v>
      </c>
      <c r="D352" s="16" t="str">
        <f t="shared" si="211"/>
        <v>être au centre de son réseau (et être sain et probe)</v>
      </c>
      <c r="E352" s="128" t="str">
        <f t="shared" si="212"/>
        <v>BG/r</v>
      </c>
      <c r="F352" s="29" t="str">
        <f t="shared" si="213"/>
        <v>organiser une vie de satisfaction</v>
      </c>
      <c r="G352" s="122" t="str">
        <f t="shared" si="214"/>
        <v>BG.w</v>
      </c>
      <c r="H352" s="123" t="str">
        <f t="shared" si="215"/>
        <v>être au centre de son réseau</v>
      </c>
      <c r="I352" s="120" t="str">
        <f t="shared" si="216"/>
        <v>G.wb</v>
      </c>
      <c r="J352" s="4" t="str">
        <f t="shared" si="191"/>
        <v>être bien dans son groupe</v>
      </c>
      <c r="K352" s="90" t="str">
        <f t="shared" si="203"/>
        <v>R,U</v>
      </c>
      <c r="L352" s="92" t="str">
        <f t="shared" si="204"/>
        <v>R,U,W</v>
      </c>
      <c r="M352" s="8" t="s">
        <v>5</v>
      </c>
      <c r="N352" s="8" t="s">
        <v>2</v>
      </c>
      <c r="O352" s="8" t="s">
        <v>0</v>
      </c>
      <c r="P352" s="8" t="s">
        <v>3</v>
      </c>
      <c r="Q352" s="8" t="s">
        <v>4</v>
      </c>
      <c r="R352" s="8">
        <v>2</v>
      </c>
      <c r="S352" s="8">
        <v>1</v>
      </c>
      <c r="T352" s="8">
        <v>2</v>
      </c>
      <c r="U352" s="130">
        <v>42984</v>
      </c>
      <c r="V352" s="250">
        <f t="shared" ca="1" si="192"/>
        <v>763</v>
      </c>
      <c r="W352" s="274" t="str">
        <f t="shared" si="205"/>
        <v>GB W UR</v>
      </c>
      <c r="X352" s="274" t="str">
        <f t="shared" si="206"/>
        <v>BG.w</v>
      </c>
      <c r="Y352" s="274" t="str">
        <f t="shared" si="207"/>
        <v>GW/r</v>
      </c>
      <c r="Z352" s="11">
        <f>INDEX('poids profils xyz'!$L$15:$L$19,SEARCH(Z$1,$M352&amp;$N352&amp;$O352&amp;$P352&amp;$Q352))</f>
        <v>50</v>
      </c>
      <c r="AA352" s="11">
        <f>INDEX('poids profils xyz'!$L$15:$L$19,SEARCH(AA$1,$M352&amp;$N352&amp;$O352&amp;$P352&amp;$Q352))</f>
        <v>30</v>
      </c>
      <c r="AB352" s="11">
        <f>INDEX('poids profils xyz'!$L$15:$L$19,SEARCH(AB$1,$M352&amp;$N352&amp;$O352&amp;$P352&amp;$Q352))</f>
        <v>70</v>
      </c>
      <c r="AC352" s="11">
        <f>INDEX('poids profils xyz'!$L$15:$L$19,SEARCH(AC$1,$M352&amp;$N352&amp;$O352&amp;$P352&amp;$Q352))</f>
        <v>20</v>
      </c>
      <c r="AD352" s="252">
        <f>INDEX('poids profils xyz'!$L$15:$L$19,SEARCH(AD$1,$M352&amp;$N352&amp;$O352&amp;$P352&amp;$Q352))</f>
        <v>81</v>
      </c>
      <c r="AE352" s="26">
        <f t="shared" si="193"/>
        <v>40</v>
      </c>
      <c r="AF352" s="26">
        <f t="shared" si="194"/>
        <v>50</v>
      </c>
      <c r="AG352" s="26">
        <f t="shared" si="195"/>
        <v>45</v>
      </c>
      <c r="AH352" s="26">
        <f t="shared" si="196"/>
        <v>50.5</v>
      </c>
      <c r="AI352" s="26">
        <f t="shared" si="197"/>
        <v>60.5</v>
      </c>
      <c r="AJ352" s="26">
        <f t="shared" si="198"/>
        <v>45</v>
      </c>
      <c r="AK352" s="26">
        <f t="shared" si="199"/>
        <v>47.5</v>
      </c>
      <c r="AL352" s="26">
        <f t="shared" si="200"/>
        <v>47.75</v>
      </c>
      <c r="AM352" s="26">
        <f t="shared" si="201"/>
        <v>55.5</v>
      </c>
      <c r="AN352" s="26">
        <f t="shared" si="202"/>
        <v>52.75</v>
      </c>
    </row>
    <row r="353" spans="1:40" x14ac:dyDescent="0.2">
      <c r="A353" s="1009" t="str">
        <f t="shared" si="208"/>
        <v>GB W RU</v>
      </c>
      <c r="B353" s="4" t="str">
        <f t="shared" si="209"/>
        <v>vert-noir, blanc, rouge-bleu</v>
      </c>
      <c r="C353" s="89" t="str">
        <f t="shared" si="210"/>
        <v>être central (et se fondre dans sa tribu)</v>
      </c>
      <c r="D353" s="16" t="str">
        <f t="shared" si="211"/>
        <v>être au centre de son réseau (et s'identifier à son groupe)</v>
      </c>
      <c r="E353" s="128" t="str">
        <f t="shared" si="212"/>
        <v>BG/u</v>
      </c>
      <c r="F353" s="29" t="str">
        <f t="shared" si="213"/>
        <v>s'entourer du plus de ressources possible</v>
      </c>
      <c r="G353" s="122" t="str">
        <f t="shared" si="214"/>
        <v>BG.w</v>
      </c>
      <c r="H353" s="123" t="str">
        <f t="shared" si="215"/>
        <v>être au centre de son réseau</v>
      </c>
      <c r="I353" s="120" t="str">
        <f t="shared" si="216"/>
        <v>G.wb</v>
      </c>
      <c r="J353" s="4" t="str">
        <f t="shared" si="191"/>
        <v>être bien dans son groupe</v>
      </c>
      <c r="K353" s="90" t="str">
        <f t="shared" si="203"/>
        <v>U,R</v>
      </c>
      <c r="L353" s="92" t="str">
        <f t="shared" si="204"/>
        <v>U,R,W</v>
      </c>
      <c r="M353" s="8" t="s">
        <v>5</v>
      </c>
      <c r="N353" s="8" t="s">
        <v>2</v>
      </c>
      <c r="O353" s="8" t="s">
        <v>0</v>
      </c>
      <c r="P353" s="8" t="s">
        <v>4</v>
      </c>
      <c r="Q353" s="8" t="s">
        <v>3</v>
      </c>
      <c r="R353" s="8">
        <v>2</v>
      </c>
      <c r="S353" s="8">
        <v>1</v>
      </c>
      <c r="T353" s="8">
        <v>2</v>
      </c>
      <c r="U353" s="130">
        <v>42984</v>
      </c>
      <c r="V353" s="250">
        <f t="shared" ca="1" si="192"/>
        <v>763</v>
      </c>
      <c r="W353" s="274" t="str">
        <f t="shared" si="205"/>
        <v>GB W RU</v>
      </c>
      <c r="X353" s="274" t="str">
        <f t="shared" si="206"/>
        <v>BG.w</v>
      </c>
      <c r="Y353" s="274" t="str">
        <f t="shared" si="207"/>
        <v>GW/u</v>
      </c>
      <c r="Z353" s="11">
        <f>INDEX('poids profils xyz'!$L$15:$L$19,SEARCH(Z$1,$M353&amp;$N353&amp;$O353&amp;$P353&amp;$Q353))</f>
        <v>50</v>
      </c>
      <c r="AA353" s="11">
        <f>INDEX('poids profils xyz'!$L$15:$L$19,SEARCH(AA$1,$M353&amp;$N353&amp;$O353&amp;$P353&amp;$Q353))</f>
        <v>20</v>
      </c>
      <c r="AB353" s="11">
        <f>INDEX('poids profils xyz'!$L$15:$L$19,SEARCH(AB$1,$M353&amp;$N353&amp;$O353&amp;$P353&amp;$Q353))</f>
        <v>70</v>
      </c>
      <c r="AC353" s="11">
        <f>INDEX('poids profils xyz'!$L$15:$L$19,SEARCH(AC$1,$M353&amp;$N353&amp;$O353&amp;$P353&amp;$Q353))</f>
        <v>30</v>
      </c>
      <c r="AD353" s="252">
        <f>INDEX('poids profils xyz'!$L$15:$L$19,SEARCH(AD$1,$M353&amp;$N353&amp;$O353&amp;$P353&amp;$Q353))</f>
        <v>81</v>
      </c>
      <c r="AE353" s="26">
        <f t="shared" si="193"/>
        <v>35</v>
      </c>
      <c r="AF353" s="26">
        <f t="shared" si="194"/>
        <v>45</v>
      </c>
      <c r="AG353" s="26">
        <f t="shared" si="195"/>
        <v>50</v>
      </c>
      <c r="AH353" s="26">
        <f t="shared" si="196"/>
        <v>55.5</v>
      </c>
      <c r="AI353" s="26">
        <f t="shared" si="197"/>
        <v>58</v>
      </c>
      <c r="AJ353" s="26">
        <f t="shared" si="198"/>
        <v>40</v>
      </c>
      <c r="AK353" s="26">
        <f t="shared" si="199"/>
        <v>47.5</v>
      </c>
      <c r="AL353" s="26">
        <f t="shared" si="200"/>
        <v>52.75</v>
      </c>
      <c r="AM353" s="26">
        <f t="shared" si="201"/>
        <v>56.75</v>
      </c>
      <c r="AN353" s="26">
        <f t="shared" si="202"/>
        <v>49</v>
      </c>
    </row>
    <row r="354" spans="1:40" x14ac:dyDescent="0.2">
      <c r="A354" s="1009" t="str">
        <f t="shared" si="208"/>
        <v>GB U WR</v>
      </c>
      <c r="B354" s="4" t="str">
        <f t="shared" si="209"/>
        <v>vert-noir, bleu, blanc-rouge</v>
      </c>
      <c r="C354" s="89" t="str">
        <f t="shared" si="210"/>
        <v>être prospère (et vivre dans la raison)</v>
      </c>
      <c r="D354" s="16" t="str">
        <f t="shared" si="211"/>
        <v>être acteur de sa satisfaction  (et suivre une démarche d'adaptation)</v>
      </c>
      <c r="E354" s="128" t="str">
        <f t="shared" si="212"/>
        <v>BG/r</v>
      </c>
      <c r="F354" s="29" t="str">
        <f t="shared" si="213"/>
        <v>organiser une vie de satisfaction</v>
      </c>
      <c r="G354" s="122" t="str">
        <f t="shared" si="214"/>
        <v>BG.u</v>
      </c>
      <c r="H354" s="123" t="str">
        <f t="shared" si="215"/>
        <v xml:space="preserve">être acteur de sa satisfaction </v>
      </c>
      <c r="I354" s="120" t="str">
        <f t="shared" si="216"/>
        <v>G.ub</v>
      </c>
      <c r="J354" s="4" t="str">
        <f t="shared" si="191"/>
        <v>peaufiner ses conditions de vie</v>
      </c>
      <c r="K354" s="90" t="str">
        <f t="shared" si="203"/>
        <v>R,W</v>
      </c>
      <c r="L354" s="92" t="str">
        <f t="shared" si="204"/>
        <v>R,W,U</v>
      </c>
      <c r="M354" s="8" t="s">
        <v>5</v>
      </c>
      <c r="N354" s="8" t="s">
        <v>2</v>
      </c>
      <c r="O354" s="8" t="s">
        <v>3</v>
      </c>
      <c r="P354" s="8" t="s">
        <v>0</v>
      </c>
      <c r="Q354" s="8" t="s">
        <v>4</v>
      </c>
      <c r="R354" s="8">
        <v>2</v>
      </c>
      <c r="S354" s="8">
        <v>1</v>
      </c>
      <c r="T354" s="8">
        <v>2</v>
      </c>
      <c r="U354" s="130">
        <v>42984</v>
      </c>
      <c r="V354" s="250">
        <f t="shared" ca="1" si="192"/>
        <v>763</v>
      </c>
      <c r="W354" s="274" t="str">
        <f t="shared" si="205"/>
        <v>GB U WR</v>
      </c>
      <c r="X354" s="274" t="str">
        <f t="shared" si="206"/>
        <v>BG.u</v>
      </c>
      <c r="Y354" s="274" t="str">
        <f t="shared" si="207"/>
        <v>GU/r</v>
      </c>
      <c r="Z354" s="11">
        <f>INDEX('poids profils xyz'!$L$15:$L$19,SEARCH(Z$1,$M354&amp;$N354&amp;$O354&amp;$P354&amp;$Q354))</f>
        <v>30</v>
      </c>
      <c r="AA354" s="11">
        <f>INDEX('poids profils xyz'!$L$15:$L$19,SEARCH(AA$1,$M354&amp;$N354&amp;$O354&amp;$P354&amp;$Q354))</f>
        <v>50</v>
      </c>
      <c r="AB354" s="11">
        <f>INDEX('poids profils xyz'!$L$15:$L$19,SEARCH(AB$1,$M354&amp;$N354&amp;$O354&amp;$P354&amp;$Q354))</f>
        <v>70</v>
      </c>
      <c r="AC354" s="11">
        <f>INDEX('poids profils xyz'!$L$15:$L$19,SEARCH(AC$1,$M354&amp;$N354&amp;$O354&amp;$P354&amp;$Q354))</f>
        <v>20</v>
      </c>
      <c r="AD354" s="252">
        <f>INDEX('poids profils xyz'!$L$15:$L$19,SEARCH(AD$1,$M354&amp;$N354&amp;$O354&amp;$P354&amp;$Q354))</f>
        <v>81</v>
      </c>
      <c r="AE354" s="26">
        <f t="shared" si="193"/>
        <v>40</v>
      </c>
      <c r="AF354" s="26">
        <f t="shared" si="194"/>
        <v>60</v>
      </c>
      <c r="AG354" s="26">
        <f t="shared" si="195"/>
        <v>45</v>
      </c>
      <c r="AH354" s="26">
        <f t="shared" si="196"/>
        <v>50.5</v>
      </c>
      <c r="AI354" s="26">
        <f t="shared" si="197"/>
        <v>60.5</v>
      </c>
      <c r="AJ354" s="26">
        <f t="shared" si="198"/>
        <v>50</v>
      </c>
      <c r="AK354" s="26">
        <f t="shared" si="199"/>
        <v>52.5</v>
      </c>
      <c r="AL354" s="26">
        <f t="shared" si="200"/>
        <v>47.75</v>
      </c>
      <c r="AM354" s="26">
        <f t="shared" si="201"/>
        <v>55.5</v>
      </c>
      <c r="AN354" s="26">
        <f t="shared" si="202"/>
        <v>55.25</v>
      </c>
    </row>
    <row r="355" spans="1:40" x14ac:dyDescent="0.2">
      <c r="A355" s="1009" t="str">
        <f t="shared" si="208"/>
        <v>GB U RW</v>
      </c>
      <c r="B355" s="4" t="str">
        <f t="shared" si="209"/>
        <v>vert-noir, bleu, rouge-blanc</v>
      </c>
      <c r="C355" s="89" t="str">
        <f t="shared" si="210"/>
        <v>être prospère (et être ingénieux)</v>
      </c>
      <c r="D355" s="16" t="str">
        <f t="shared" si="211"/>
        <v>être acteur de sa satisfaction  (et s'adapter avec créativité)</v>
      </c>
      <c r="E355" s="128" t="str">
        <f t="shared" si="212"/>
        <v>BG/w</v>
      </c>
      <c r="F355" s="29" t="str">
        <f t="shared" si="213"/>
        <v>être son unique priorité</v>
      </c>
      <c r="G355" s="122" t="str">
        <f t="shared" si="214"/>
        <v>BG.u</v>
      </c>
      <c r="H355" s="123" t="str">
        <f t="shared" si="215"/>
        <v xml:space="preserve">être acteur de sa satisfaction </v>
      </c>
      <c r="I355" s="120" t="str">
        <f t="shared" si="216"/>
        <v>G.ub</v>
      </c>
      <c r="J355" s="4" t="str">
        <f t="shared" si="191"/>
        <v>peaufiner ses conditions de vie</v>
      </c>
      <c r="K355" s="90" t="str">
        <f t="shared" si="203"/>
        <v>W,R</v>
      </c>
      <c r="L355" s="92" t="str">
        <f t="shared" si="204"/>
        <v>W,R,U</v>
      </c>
      <c r="M355" s="8" t="s">
        <v>5</v>
      </c>
      <c r="N355" s="8" t="s">
        <v>2</v>
      </c>
      <c r="O355" s="8" t="s">
        <v>3</v>
      </c>
      <c r="P355" s="8" t="s">
        <v>4</v>
      </c>
      <c r="Q355" s="8" t="s">
        <v>0</v>
      </c>
      <c r="R355" s="8">
        <v>2</v>
      </c>
      <c r="S355" s="8">
        <v>1</v>
      </c>
      <c r="T355" s="8">
        <v>2</v>
      </c>
      <c r="U355" s="130">
        <v>42984</v>
      </c>
      <c r="V355" s="250">
        <f t="shared" ca="1" si="192"/>
        <v>763</v>
      </c>
      <c r="W355" s="274" t="str">
        <f t="shared" si="205"/>
        <v>GB U RW</v>
      </c>
      <c r="X355" s="274" t="str">
        <f t="shared" si="206"/>
        <v>BG.u</v>
      </c>
      <c r="Y355" s="274" t="str">
        <f t="shared" si="207"/>
        <v>GU/w</v>
      </c>
      <c r="Z355" s="11">
        <f>INDEX('poids profils xyz'!$L$15:$L$19,SEARCH(Z$1,$M355&amp;$N355&amp;$O355&amp;$P355&amp;$Q355))</f>
        <v>20</v>
      </c>
      <c r="AA355" s="11">
        <f>INDEX('poids profils xyz'!$L$15:$L$19,SEARCH(AA$1,$M355&amp;$N355&amp;$O355&amp;$P355&amp;$Q355))</f>
        <v>50</v>
      </c>
      <c r="AB355" s="11">
        <f>INDEX('poids profils xyz'!$L$15:$L$19,SEARCH(AB$1,$M355&amp;$N355&amp;$O355&amp;$P355&amp;$Q355))</f>
        <v>70</v>
      </c>
      <c r="AC355" s="11">
        <f>INDEX('poids profils xyz'!$L$15:$L$19,SEARCH(AC$1,$M355&amp;$N355&amp;$O355&amp;$P355&amp;$Q355))</f>
        <v>30</v>
      </c>
      <c r="AD355" s="252">
        <f>INDEX('poids profils xyz'!$L$15:$L$19,SEARCH(AD$1,$M355&amp;$N355&amp;$O355&amp;$P355&amp;$Q355))</f>
        <v>81</v>
      </c>
      <c r="AE355" s="26">
        <f t="shared" si="193"/>
        <v>35</v>
      </c>
      <c r="AF355" s="26">
        <f t="shared" si="194"/>
        <v>60</v>
      </c>
      <c r="AG355" s="26">
        <f t="shared" si="195"/>
        <v>50</v>
      </c>
      <c r="AH355" s="26">
        <f t="shared" si="196"/>
        <v>55.5</v>
      </c>
      <c r="AI355" s="26">
        <f t="shared" si="197"/>
        <v>58</v>
      </c>
      <c r="AJ355" s="26">
        <f t="shared" si="198"/>
        <v>47.5</v>
      </c>
      <c r="AK355" s="26">
        <f t="shared" si="199"/>
        <v>55</v>
      </c>
      <c r="AL355" s="26">
        <f t="shared" si="200"/>
        <v>52.75</v>
      </c>
      <c r="AM355" s="26">
        <f t="shared" si="201"/>
        <v>56.75</v>
      </c>
      <c r="AN355" s="26">
        <f t="shared" si="202"/>
        <v>52.75</v>
      </c>
    </row>
    <row r="356" spans="1:40" x14ac:dyDescent="0.2">
      <c r="A356" s="1009" t="str">
        <f t="shared" si="208"/>
        <v>GB R WU</v>
      </c>
      <c r="B356" s="4" t="str">
        <f t="shared" si="209"/>
        <v>vert-noir, rouge, blanc-bleu</v>
      </c>
      <c r="C356" s="89" t="str">
        <f t="shared" si="210"/>
        <v>s'exaucer -BG- (et vivre spontané -RG-)</v>
      </c>
      <c r="D356" s="16" t="str">
        <f t="shared" si="211"/>
        <v>être satisfait de ses possessions (et agir en toute impulsivité)</v>
      </c>
      <c r="E356" s="128" t="str">
        <f t="shared" si="212"/>
        <v>BG/u</v>
      </c>
      <c r="F356" s="29" t="str">
        <f t="shared" si="213"/>
        <v>s'entourer du plus de ressources possible</v>
      </c>
      <c r="G356" s="122" t="str">
        <f t="shared" si="214"/>
        <v>BG.r</v>
      </c>
      <c r="H356" s="123" t="str">
        <f t="shared" si="215"/>
        <v>être satisfait de ses possessions</v>
      </c>
      <c r="I356" s="120" t="str">
        <f t="shared" si="216"/>
        <v>G.br</v>
      </c>
      <c r="J356" s="4" t="str">
        <f t="shared" si="191"/>
        <v>vivre une vie merveilleuse</v>
      </c>
      <c r="K356" s="90" t="str">
        <f t="shared" si="203"/>
        <v>U,W</v>
      </c>
      <c r="L356" s="92" t="str">
        <f t="shared" si="204"/>
        <v>U,W,R</v>
      </c>
      <c r="M356" s="8" t="s">
        <v>5</v>
      </c>
      <c r="N356" s="8" t="s">
        <v>2</v>
      </c>
      <c r="O356" s="8" t="s">
        <v>4</v>
      </c>
      <c r="P356" s="8" t="s">
        <v>0</v>
      </c>
      <c r="Q356" s="8" t="s">
        <v>3</v>
      </c>
      <c r="R356" s="8">
        <v>2</v>
      </c>
      <c r="S356" s="8">
        <v>1</v>
      </c>
      <c r="T356" s="8">
        <v>2</v>
      </c>
      <c r="U356" s="130">
        <v>42984</v>
      </c>
      <c r="V356" s="250">
        <f t="shared" ca="1" si="192"/>
        <v>763</v>
      </c>
      <c r="W356" s="274" t="str">
        <f t="shared" si="205"/>
        <v>GB R WU</v>
      </c>
      <c r="X356" s="274" t="str">
        <f t="shared" si="206"/>
        <v>BG.r</v>
      </c>
      <c r="Y356" s="274" t="str">
        <f t="shared" si="207"/>
        <v>RG/u</v>
      </c>
      <c r="Z356" s="11">
        <f>INDEX('poids profils xyz'!$L$15:$L$19,SEARCH(Z$1,$M356&amp;$N356&amp;$O356&amp;$P356&amp;$Q356))</f>
        <v>30</v>
      </c>
      <c r="AA356" s="11">
        <f>INDEX('poids profils xyz'!$L$15:$L$19,SEARCH(AA$1,$M356&amp;$N356&amp;$O356&amp;$P356&amp;$Q356))</f>
        <v>20</v>
      </c>
      <c r="AB356" s="11">
        <f>INDEX('poids profils xyz'!$L$15:$L$19,SEARCH(AB$1,$M356&amp;$N356&amp;$O356&amp;$P356&amp;$Q356))</f>
        <v>70</v>
      </c>
      <c r="AC356" s="11">
        <f>INDEX('poids profils xyz'!$L$15:$L$19,SEARCH(AC$1,$M356&amp;$N356&amp;$O356&amp;$P356&amp;$Q356))</f>
        <v>50</v>
      </c>
      <c r="AD356" s="252">
        <f>INDEX('poids profils xyz'!$L$15:$L$19,SEARCH(AD$1,$M356&amp;$N356&amp;$O356&amp;$P356&amp;$Q356))</f>
        <v>81</v>
      </c>
      <c r="AE356" s="26">
        <f t="shared" si="193"/>
        <v>25</v>
      </c>
      <c r="AF356" s="26">
        <f t="shared" si="194"/>
        <v>45</v>
      </c>
      <c r="AG356" s="26">
        <f t="shared" si="195"/>
        <v>60</v>
      </c>
      <c r="AH356" s="26">
        <f t="shared" si="196"/>
        <v>65.5</v>
      </c>
      <c r="AI356" s="26">
        <f t="shared" si="197"/>
        <v>53</v>
      </c>
      <c r="AJ356" s="26">
        <f t="shared" si="198"/>
        <v>35</v>
      </c>
      <c r="AK356" s="26">
        <f t="shared" si="199"/>
        <v>52.5</v>
      </c>
      <c r="AL356" s="26">
        <f t="shared" si="200"/>
        <v>62.75</v>
      </c>
      <c r="AM356" s="26">
        <f t="shared" si="201"/>
        <v>59.25</v>
      </c>
      <c r="AN356" s="26">
        <f t="shared" si="202"/>
        <v>44</v>
      </c>
    </row>
    <row r="357" spans="1:40" s="145" customFormat="1" x14ac:dyDescent="0.2">
      <c r="A357" s="1071" t="str">
        <f t="shared" si="208"/>
        <v>GB R UW</v>
      </c>
      <c r="B357" s="12" t="str">
        <f t="shared" si="209"/>
        <v>vert-noir, rouge, bleu-blanc</v>
      </c>
      <c r="C357" s="80" t="str">
        <f t="shared" si="210"/>
        <v>s'exaucer -BG- (et vivre avec légèreté)</v>
      </c>
      <c r="D357" s="22" t="str">
        <f t="shared" si="211"/>
        <v>être satisfait de ses possessions (et mettre sa joie au commandes)</v>
      </c>
      <c r="E357" s="129" t="str">
        <f t="shared" si="212"/>
        <v>BG/w</v>
      </c>
      <c r="F357" s="30" t="str">
        <f t="shared" si="213"/>
        <v>être son unique priorité</v>
      </c>
      <c r="G357" s="124" t="str">
        <f t="shared" si="214"/>
        <v>BG.r</v>
      </c>
      <c r="H357" s="125" t="str">
        <f t="shared" si="215"/>
        <v>être satisfait de ses possessions</v>
      </c>
      <c r="I357" s="121" t="str">
        <f t="shared" si="216"/>
        <v>G.br</v>
      </c>
      <c r="J357" s="12" t="str">
        <f t="shared" si="191"/>
        <v>vivre une vie merveilleuse</v>
      </c>
      <c r="K357" s="91" t="str">
        <f t="shared" si="203"/>
        <v>W,U</v>
      </c>
      <c r="L357" s="93" t="str">
        <f t="shared" si="204"/>
        <v>W,U,R</v>
      </c>
      <c r="M357" s="17" t="s">
        <v>5</v>
      </c>
      <c r="N357" s="17" t="s">
        <v>2</v>
      </c>
      <c r="O357" s="17" t="s">
        <v>4</v>
      </c>
      <c r="P357" s="17" t="s">
        <v>3</v>
      </c>
      <c r="Q357" s="17" t="s">
        <v>0</v>
      </c>
      <c r="R357" s="17">
        <v>2</v>
      </c>
      <c r="S357" s="17">
        <v>1</v>
      </c>
      <c r="T357" s="17">
        <v>2</v>
      </c>
      <c r="U357" s="131">
        <v>42984</v>
      </c>
      <c r="V357" s="251">
        <f t="shared" ca="1" si="192"/>
        <v>763</v>
      </c>
      <c r="W357" s="275" t="str">
        <f t="shared" si="205"/>
        <v>GB R UW</v>
      </c>
      <c r="X357" s="275" t="str">
        <f t="shared" si="206"/>
        <v>BG.r</v>
      </c>
      <c r="Y357" s="275" t="str">
        <f t="shared" si="207"/>
        <v>RG/w</v>
      </c>
      <c r="Z357" s="253">
        <f>INDEX('poids profils xyz'!$L$15:$L$19,SEARCH(Z$1,$M357&amp;$N357&amp;$O357&amp;$P357&amp;$Q357))</f>
        <v>20</v>
      </c>
      <c r="AA357" s="253">
        <f>INDEX('poids profils xyz'!$L$15:$L$19,SEARCH(AA$1,$M357&amp;$N357&amp;$O357&amp;$P357&amp;$Q357))</f>
        <v>30</v>
      </c>
      <c r="AB357" s="253">
        <f>INDEX('poids profils xyz'!$L$15:$L$19,SEARCH(AB$1,$M357&amp;$N357&amp;$O357&amp;$P357&amp;$Q357))</f>
        <v>70</v>
      </c>
      <c r="AC357" s="253">
        <f>INDEX('poids profils xyz'!$L$15:$L$19,SEARCH(AC$1,$M357&amp;$N357&amp;$O357&amp;$P357&amp;$Q357))</f>
        <v>50</v>
      </c>
      <c r="AD357" s="254">
        <f>INDEX('poids profils xyz'!$L$15:$L$19,SEARCH(AD$1,$M357&amp;$N357&amp;$O357&amp;$P357&amp;$Q357))</f>
        <v>81</v>
      </c>
      <c r="AE357" s="263">
        <f t="shared" si="193"/>
        <v>25</v>
      </c>
      <c r="AF357" s="263">
        <f t="shared" si="194"/>
        <v>50</v>
      </c>
      <c r="AG357" s="263">
        <f t="shared" si="195"/>
        <v>60</v>
      </c>
      <c r="AH357" s="263">
        <f t="shared" si="196"/>
        <v>65.5</v>
      </c>
      <c r="AI357" s="263">
        <f t="shared" si="197"/>
        <v>53</v>
      </c>
      <c r="AJ357" s="263">
        <f t="shared" si="198"/>
        <v>37.5</v>
      </c>
      <c r="AK357" s="263">
        <f t="shared" si="199"/>
        <v>55</v>
      </c>
      <c r="AL357" s="263">
        <f t="shared" si="200"/>
        <v>62.75</v>
      </c>
      <c r="AM357" s="263">
        <f t="shared" si="201"/>
        <v>59.25</v>
      </c>
      <c r="AN357" s="263">
        <f t="shared" si="202"/>
        <v>45.25</v>
      </c>
    </row>
    <row r="358" spans="1:40" x14ac:dyDescent="0.2">
      <c r="A358" s="1005" t="str">
        <f t="shared" si="208"/>
        <v>GR W UB</v>
      </c>
      <c r="B358" s="4" t="str">
        <f t="shared" si="209"/>
        <v>vert-rouge, blanc, bleu-noir</v>
      </c>
      <c r="C358" s="89" t="str">
        <f t="shared" si="210"/>
        <v>vivre avec festivité (et vivre en harmonie -GW-)</v>
      </c>
      <c r="D358" s="16" t="str">
        <f t="shared" si="211"/>
        <v>faire de sa vie une fête (et vivre dans la coopération et le partage)</v>
      </c>
      <c r="E358" s="128" t="str">
        <f t="shared" si="212"/>
        <v>RG/b</v>
      </c>
      <c r="F358" s="29" t="str">
        <f t="shared" si="213"/>
        <v>vivre pleinement dans le respect du monde</v>
      </c>
      <c r="G358" s="122" t="str">
        <f t="shared" si="214"/>
        <v>RG.w</v>
      </c>
      <c r="H358" s="123" t="str">
        <f t="shared" si="215"/>
        <v>faire de sa vie une fête</v>
      </c>
      <c r="I358" s="120" t="str">
        <f t="shared" si="216"/>
        <v>G.rw</v>
      </c>
      <c r="J358" s="4" t="str">
        <f t="shared" si="191"/>
        <v>apprécier sa vie telle qu'elle est</v>
      </c>
      <c r="K358" s="90" t="str">
        <f t="shared" si="203"/>
        <v>B,U</v>
      </c>
      <c r="L358" s="92" t="str">
        <f t="shared" si="204"/>
        <v>B,U,W</v>
      </c>
      <c r="M358" s="8" t="s">
        <v>5</v>
      </c>
      <c r="N358" s="8" t="s">
        <v>4</v>
      </c>
      <c r="O358" s="8" t="s">
        <v>0</v>
      </c>
      <c r="P358" s="8" t="s">
        <v>3</v>
      </c>
      <c r="Q358" s="8" t="s">
        <v>2</v>
      </c>
      <c r="R358" s="8">
        <v>2</v>
      </c>
      <c r="S358" s="8">
        <v>1</v>
      </c>
      <c r="T358" s="8">
        <v>2</v>
      </c>
      <c r="U358" s="130">
        <v>42984</v>
      </c>
      <c r="V358" s="250">
        <f t="shared" ca="1" si="192"/>
        <v>763</v>
      </c>
      <c r="W358" s="274" t="str">
        <f t="shared" si="205"/>
        <v>GR W UB</v>
      </c>
      <c r="X358" s="274" t="str">
        <f t="shared" si="206"/>
        <v>RG.w</v>
      </c>
      <c r="Y358" s="274" t="str">
        <f t="shared" si="207"/>
        <v>GW/b</v>
      </c>
      <c r="Z358" s="11">
        <f>INDEX('poids profils xyz'!$L$15:$L$19,SEARCH(Z$1,$M358&amp;$N358&amp;$O358&amp;$P358&amp;$Q358))</f>
        <v>50</v>
      </c>
      <c r="AA358" s="11">
        <f>INDEX('poids profils xyz'!$L$15:$L$19,SEARCH(AA$1,$M358&amp;$N358&amp;$O358&amp;$P358&amp;$Q358))</f>
        <v>30</v>
      </c>
      <c r="AB358" s="11">
        <f>INDEX('poids profils xyz'!$L$15:$L$19,SEARCH(AB$1,$M358&amp;$N358&amp;$O358&amp;$P358&amp;$Q358))</f>
        <v>20</v>
      </c>
      <c r="AC358" s="11">
        <f>INDEX('poids profils xyz'!$L$15:$L$19,SEARCH(AC$1,$M358&amp;$N358&amp;$O358&amp;$P358&amp;$Q358))</f>
        <v>70</v>
      </c>
      <c r="AD358" s="252">
        <f>INDEX('poids profils xyz'!$L$15:$L$19,SEARCH(AD$1,$M358&amp;$N358&amp;$O358&amp;$P358&amp;$Q358))</f>
        <v>81</v>
      </c>
      <c r="AE358" s="26">
        <f t="shared" si="193"/>
        <v>40</v>
      </c>
      <c r="AF358" s="26">
        <f t="shared" si="194"/>
        <v>25</v>
      </c>
      <c r="AG358" s="26">
        <f t="shared" si="195"/>
        <v>45</v>
      </c>
      <c r="AH358" s="26">
        <f t="shared" si="196"/>
        <v>75.5</v>
      </c>
      <c r="AI358" s="26">
        <f t="shared" si="197"/>
        <v>60.5</v>
      </c>
      <c r="AJ358" s="26">
        <f t="shared" si="198"/>
        <v>32.5</v>
      </c>
      <c r="AK358" s="26">
        <f t="shared" si="199"/>
        <v>35</v>
      </c>
      <c r="AL358" s="26">
        <f t="shared" si="200"/>
        <v>60.25</v>
      </c>
      <c r="AM358" s="26">
        <f t="shared" si="201"/>
        <v>68</v>
      </c>
      <c r="AN358" s="26">
        <f t="shared" si="202"/>
        <v>46.5</v>
      </c>
    </row>
    <row r="359" spans="1:40" x14ac:dyDescent="0.2">
      <c r="A359" s="1005" t="str">
        <f t="shared" si="208"/>
        <v>GR W BU</v>
      </c>
      <c r="B359" s="4" t="str">
        <f t="shared" si="209"/>
        <v>vert-rouge, blanc, noir-bleu</v>
      </c>
      <c r="C359" s="89" t="str">
        <f t="shared" si="210"/>
        <v>vivre avec festivité (et se fondre dans sa tribu)</v>
      </c>
      <c r="D359" s="16" t="str">
        <f t="shared" si="211"/>
        <v>faire de sa vie une fête (et s'identifier à son groupe)</v>
      </c>
      <c r="E359" s="128" t="str">
        <f t="shared" si="212"/>
        <v>RG/u</v>
      </c>
      <c r="F359" s="29" t="str">
        <f t="shared" si="213"/>
        <v>agir en toute impulsivité</v>
      </c>
      <c r="G359" s="122" t="str">
        <f t="shared" si="214"/>
        <v>RG.w</v>
      </c>
      <c r="H359" s="123" t="str">
        <f t="shared" si="215"/>
        <v>faire de sa vie une fête</v>
      </c>
      <c r="I359" s="120" t="str">
        <f t="shared" si="216"/>
        <v>G.rw</v>
      </c>
      <c r="J359" s="4" t="str">
        <f t="shared" si="191"/>
        <v>apprécier sa vie telle qu'elle est</v>
      </c>
      <c r="K359" s="90" t="str">
        <f t="shared" si="203"/>
        <v>U,B</v>
      </c>
      <c r="L359" s="92" t="str">
        <f t="shared" si="204"/>
        <v>U,B,W</v>
      </c>
      <c r="M359" s="8" t="s">
        <v>5</v>
      </c>
      <c r="N359" s="8" t="s">
        <v>4</v>
      </c>
      <c r="O359" s="8" t="s">
        <v>0</v>
      </c>
      <c r="P359" s="8" t="s">
        <v>2</v>
      </c>
      <c r="Q359" s="8" t="s">
        <v>3</v>
      </c>
      <c r="R359" s="8">
        <v>2</v>
      </c>
      <c r="S359" s="8">
        <v>1</v>
      </c>
      <c r="T359" s="8">
        <v>2</v>
      </c>
      <c r="U359" s="130">
        <v>42984</v>
      </c>
      <c r="V359" s="250">
        <f t="shared" ca="1" si="192"/>
        <v>763</v>
      </c>
      <c r="W359" s="274" t="str">
        <f t="shared" si="205"/>
        <v>GR W BU</v>
      </c>
      <c r="X359" s="274" t="str">
        <f t="shared" si="206"/>
        <v>RG.w</v>
      </c>
      <c r="Y359" s="274" t="str">
        <f t="shared" si="207"/>
        <v>GW/u</v>
      </c>
      <c r="Z359" s="11">
        <f>INDEX('poids profils xyz'!$L$15:$L$19,SEARCH(Z$1,$M359&amp;$N359&amp;$O359&amp;$P359&amp;$Q359))</f>
        <v>50</v>
      </c>
      <c r="AA359" s="11">
        <f>INDEX('poids profils xyz'!$L$15:$L$19,SEARCH(AA$1,$M359&amp;$N359&amp;$O359&amp;$P359&amp;$Q359))</f>
        <v>20</v>
      </c>
      <c r="AB359" s="11">
        <f>INDEX('poids profils xyz'!$L$15:$L$19,SEARCH(AB$1,$M359&amp;$N359&amp;$O359&amp;$P359&amp;$Q359))</f>
        <v>30</v>
      </c>
      <c r="AC359" s="11">
        <f>INDEX('poids profils xyz'!$L$15:$L$19,SEARCH(AC$1,$M359&amp;$N359&amp;$O359&amp;$P359&amp;$Q359))</f>
        <v>70</v>
      </c>
      <c r="AD359" s="252">
        <f>INDEX('poids profils xyz'!$L$15:$L$19,SEARCH(AD$1,$M359&amp;$N359&amp;$O359&amp;$P359&amp;$Q359))</f>
        <v>81</v>
      </c>
      <c r="AE359" s="26">
        <f t="shared" si="193"/>
        <v>35</v>
      </c>
      <c r="AF359" s="26">
        <f t="shared" si="194"/>
        <v>25</v>
      </c>
      <c r="AG359" s="26">
        <f t="shared" si="195"/>
        <v>50</v>
      </c>
      <c r="AH359" s="26">
        <f t="shared" si="196"/>
        <v>75.5</v>
      </c>
      <c r="AI359" s="26">
        <f t="shared" si="197"/>
        <v>58</v>
      </c>
      <c r="AJ359" s="26">
        <f t="shared" si="198"/>
        <v>30</v>
      </c>
      <c r="AK359" s="26">
        <f t="shared" si="199"/>
        <v>37.5</v>
      </c>
      <c r="AL359" s="26">
        <f t="shared" si="200"/>
        <v>62.75</v>
      </c>
      <c r="AM359" s="26">
        <f t="shared" si="201"/>
        <v>66.75</v>
      </c>
      <c r="AN359" s="26">
        <f t="shared" si="202"/>
        <v>44</v>
      </c>
    </row>
    <row r="360" spans="1:40" x14ac:dyDescent="0.2">
      <c r="A360" s="1005" t="str">
        <f t="shared" si="208"/>
        <v>GR U WB</v>
      </c>
      <c r="B360" s="4" t="str">
        <f t="shared" si="209"/>
        <v>vert-rouge, bleu, blanc-noir</v>
      </c>
      <c r="C360" s="89" t="str">
        <f t="shared" si="210"/>
        <v>vivre en liberté (et vivre en souplesse)</v>
      </c>
      <c r="D360" s="16" t="str">
        <f t="shared" si="211"/>
        <v>agir sans contrainte (et s'adapter spontanément)</v>
      </c>
      <c r="E360" s="128" t="str">
        <f t="shared" si="212"/>
        <v>RG/b</v>
      </c>
      <c r="F360" s="29" t="str">
        <f t="shared" si="213"/>
        <v>vivre pleinement dans le respect du monde</v>
      </c>
      <c r="G360" s="122" t="str">
        <f t="shared" si="214"/>
        <v>RG.u</v>
      </c>
      <c r="H360" s="123" t="str">
        <f t="shared" si="215"/>
        <v>agir sans contrainte</v>
      </c>
      <c r="I360" s="120" t="str">
        <f t="shared" si="216"/>
        <v>G.ur</v>
      </c>
      <c r="J360" s="4" t="str">
        <f t="shared" si="191"/>
        <v>profiter de la beauté du monde</v>
      </c>
      <c r="K360" s="90" t="str">
        <f t="shared" si="203"/>
        <v>B,W</v>
      </c>
      <c r="L360" s="92" t="str">
        <f t="shared" si="204"/>
        <v>B,W,U</v>
      </c>
      <c r="M360" s="8" t="s">
        <v>5</v>
      </c>
      <c r="N360" s="8" t="s">
        <v>4</v>
      </c>
      <c r="O360" s="8" t="s">
        <v>3</v>
      </c>
      <c r="P360" s="8" t="s">
        <v>0</v>
      </c>
      <c r="Q360" s="8" t="s">
        <v>2</v>
      </c>
      <c r="R360" s="8">
        <v>2</v>
      </c>
      <c r="S360" s="8">
        <v>1</v>
      </c>
      <c r="T360" s="8">
        <v>2</v>
      </c>
      <c r="U360" s="130">
        <v>42984</v>
      </c>
      <c r="V360" s="250">
        <f t="shared" ca="1" si="192"/>
        <v>763</v>
      </c>
      <c r="W360" s="274" t="str">
        <f t="shared" si="205"/>
        <v>GR U WB</v>
      </c>
      <c r="X360" s="274" t="str">
        <f t="shared" si="206"/>
        <v>RG.u</v>
      </c>
      <c r="Y360" s="274" t="str">
        <f t="shared" si="207"/>
        <v>GU/b</v>
      </c>
      <c r="Z360" s="11">
        <f>INDEX('poids profils xyz'!$L$15:$L$19,SEARCH(Z$1,$M360&amp;$N360&amp;$O360&amp;$P360&amp;$Q360))</f>
        <v>30</v>
      </c>
      <c r="AA360" s="11">
        <f>INDEX('poids profils xyz'!$L$15:$L$19,SEARCH(AA$1,$M360&amp;$N360&amp;$O360&amp;$P360&amp;$Q360))</f>
        <v>50</v>
      </c>
      <c r="AB360" s="11">
        <f>INDEX('poids profils xyz'!$L$15:$L$19,SEARCH(AB$1,$M360&amp;$N360&amp;$O360&amp;$P360&amp;$Q360))</f>
        <v>20</v>
      </c>
      <c r="AC360" s="11">
        <f>INDEX('poids profils xyz'!$L$15:$L$19,SEARCH(AC$1,$M360&amp;$N360&amp;$O360&amp;$P360&amp;$Q360))</f>
        <v>70</v>
      </c>
      <c r="AD360" s="252">
        <f>INDEX('poids profils xyz'!$L$15:$L$19,SEARCH(AD$1,$M360&amp;$N360&amp;$O360&amp;$P360&amp;$Q360))</f>
        <v>81</v>
      </c>
      <c r="AE360" s="26">
        <f t="shared" si="193"/>
        <v>40</v>
      </c>
      <c r="AF360" s="26">
        <f t="shared" si="194"/>
        <v>35</v>
      </c>
      <c r="AG360" s="26">
        <f t="shared" si="195"/>
        <v>45</v>
      </c>
      <c r="AH360" s="26">
        <f t="shared" si="196"/>
        <v>75.5</v>
      </c>
      <c r="AI360" s="26">
        <f t="shared" si="197"/>
        <v>60.5</v>
      </c>
      <c r="AJ360" s="26">
        <f t="shared" si="198"/>
        <v>37.5</v>
      </c>
      <c r="AK360" s="26">
        <f t="shared" si="199"/>
        <v>40</v>
      </c>
      <c r="AL360" s="26">
        <f t="shared" si="200"/>
        <v>60.25</v>
      </c>
      <c r="AM360" s="26">
        <f t="shared" si="201"/>
        <v>68</v>
      </c>
      <c r="AN360" s="26">
        <f t="shared" si="202"/>
        <v>49</v>
      </c>
    </row>
    <row r="361" spans="1:40" x14ac:dyDescent="0.2">
      <c r="A361" s="1005" t="str">
        <f t="shared" si="208"/>
        <v>GR U BW</v>
      </c>
      <c r="B361" s="4" t="str">
        <f t="shared" si="209"/>
        <v>vert-rouge, bleu, noir-blanc</v>
      </c>
      <c r="C361" s="89" t="str">
        <f t="shared" si="210"/>
        <v>vivre en liberté (et être ingénieux)</v>
      </c>
      <c r="D361" s="16" t="str">
        <f t="shared" si="211"/>
        <v>agir sans contrainte (et s'adapter avec créativité)</v>
      </c>
      <c r="E361" s="128" t="str">
        <f t="shared" si="212"/>
        <v>RG/w</v>
      </c>
      <c r="F361" s="29" t="str">
        <f t="shared" si="213"/>
        <v>mettre sa joie au commandes</v>
      </c>
      <c r="G361" s="122" t="str">
        <f t="shared" si="214"/>
        <v>RG.u</v>
      </c>
      <c r="H361" s="123" t="str">
        <f t="shared" si="215"/>
        <v>agir sans contrainte</v>
      </c>
      <c r="I361" s="120" t="str">
        <f t="shared" si="216"/>
        <v>G.ur</v>
      </c>
      <c r="J361" s="4" t="str">
        <f t="shared" si="191"/>
        <v>profiter de la beauté du monde</v>
      </c>
      <c r="K361" s="90" t="str">
        <f t="shared" si="203"/>
        <v>W,B</v>
      </c>
      <c r="L361" s="92" t="str">
        <f t="shared" si="204"/>
        <v>W,B,U</v>
      </c>
      <c r="M361" s="8" t="s">
        <v>5</v>
      </c>
      <c r="N361" s="8" t="s">
        <v>4</v>
      </c>
      <c r="O361" s="8" t="s">
        <v>3</v>
      </c>
      <c r="P361" s="8" t="s">
        <v>2</v>
      </c>
      <c r="Q361" s="8" t="s">
        <v>0</v>
      </c>
      <c r="R361" s="8">
        <v>2</v>
      </c>
      <c r="S361" s="8">
        <v>1</v>
      </c>
      <c r="T361" s="8">
        <v>2</v>
      </c>
      <c r="U361" s="130">
        <v>42984</v>
      </c>
      <c r="V361" s="250">
        <f t="shared" ca="1" si="192"/>
        <v>763</v>
      </c>
      <c r="W361" s="274" t="str">
        <f t="shared" si="205"/>
        <v>GR U BW</v>
      </c>
      <c r="X361" s="274" t="str">
        <f t="shared" si="206"/>
        <v>RG.u</v>
      </c>
      <c r="Y361" s="274" t="str">
        <f t="shared" si="207"/>
        <v>GU/w</v>
      </c>
      <c r="Z361" s="11">
        <f>INDEX('poids profils xyz'!$L$15:$L$19,SEARCH(Z$1,$M361&amp;$N361&amp;$O361&amp;$P361&amp;$Q361))</f>
        <v>20</v>
      </c>
      <c r="AA361" s="11">
        <f>INDEX('poids profils xyz'!$L$15:$L$19,SEARCH(AA$1,$M361&amp;$N361&amp;$O361&amp;$P361&amp;$Q361))</f>
        <v>50</v>
      </c>
      <c r="AB361" s="11">
        <f>INDEX('poids profils xyz'!$L$15:$L$19,SEARCH(AB$1,$M361&amp;$N361&amp;$O361&amp;$P361&amp;$Q361))</f>
        <v>30</v>
      </c>
      <c r="AC361" s="11">
        <f>INDEX('poids profils xyz'!$L$15:$L$19,SEARCH(AC$1,$M361&amp;$N361&amp;$O361&amp;$P361&amp;$Q361))</f>
        <v>70</v>
      </c>
      <c r="AD361" s="252">
        <f>INDEX('poids profils xyz'!$L$15:$L$19,SEARCH(AD$1,$M361&amp;$N361&amp;$O361&amp;$P361&amp;$Q361))</f>
        <v>81</v>
      </c>
      <c r="AE361" s="26">
        <f t="shared" si="193"/>
        <v>35</v>
      </c>
      <c r="AF361" s="26">
        <f t="shared" si="194"/>
        <v>40</v>
      </c>
      <c r="AG361" s="26">
        <f t="shared" si="195"/>
        <v>50</v>
      </c>
      <c r="AH361" s="26">
        <f t="shared" si="196"/>
        <v>75.5</v>
      </c>
      <c r="AI361" s="26">
        <f t="shared" si="197"/>
        <v>58</v>
      </c>
      <c r="AJ361" s="26">
        <f t="shared" si="198"/>
        <v>37.5</v>
      </c>
      <c r="AK361" s="26">
        <f t="shared" si="199"/>
        <v>45</v>
      </c>
      <c r="AL361" s="26">
        <f t="shared" si="200"/>
        <v>62.75</v>
      </c>
      <c r="AM361" s="26">
        <f t="shared" si="201"/>
        <v>66.75</v>
      </c>
      <c r="AN361" s="26">
        <f t="shared" si="202"/>
        <v>47.75</v>
      </c>
    </row>
    <row r="362" spans="1:40" x14ac:dyDescent="0.2">
      <c r="A362" s="1005" t="str">
        <f t="shared" si="208"/>
        <v>GR B WU</v>
      </c>
      <c r="B362" s="4" t="str">
        <f t="shared" si="209"/>
        <v>vert-rouge, noir, blanc-bleu</v>
      </c>
      <c r="C362" s="89" t="str">
        <f t="shared" si="210"/>
        <v>adorer sa vie (et s'enrichir)</v>
      </c>
      <c r="D362" s="16" t="str">
        <f t="shared" si="211"/>
        <v>vivre ses envies (et s'entourer du plus de ressources possible)</v>
      </c>
      <c r="E362" s="128" t="str">
        <f t="shared" si="212"/>
        <v>RG/u</v>
      </c>
      <c r="F362" s="29" t="str">
        <f t="shared" si="213"/>
        <v>agir en toute impulsivité</v>
      </c>
      <c r="G362" s="122" t="str">
        <f t="shared" si="214"/>
        <v>RG.b</v>
      </c>
      <c r="H362" s="123" t="str">
        <f t="shared" si="215"/>
        <v>vivre ses envies</v>
      </c>
      <c r="I362" s="120" t="str">
        <f t="shared" si="216"/>
        <v>G.br</v>
      </c>
      <c r="J362" s="4" t="str">
        <f t="shared" si="191"/>
        <v>vivre une vie merveilleuse</v>
      </c>
      <c r="K362" s="90" t="str">
        <f t="shared" si="203"/>
        <v>U,W</v>
      </c>
      <c r="L362" s="92" t="str">
        <f t="shared" si="204"/>
        <v>U,W,B</v>
      </c>
      <c r="M362" s="8" t="s">
        <v>5</v>
      </c>
      <c r="N362" s="8" t="s">
        <v>4</v>
      </c>
      <c r="O362" s="8" t="s">
        <v>2</v>
      </c>
      <c r="P362" s="8" t="s">
        <v>0</v>
      </c>
      <c r="Q362" s="8" t="s">
        <v>3</v>
      </c>
      <c r="R362" s="8">
        <v>2</v>
      </c>
      <c r="S362" s="8">
        <v>1</v>
      </c>
      <c r="T362" s="8">
        <v>2</v>
      </c>
      <c r="U362" s="130">
        <v>42984</v>
      </c>
      <c r="V362" s="250">
        <f t="shared" ca="1" si="192"/>
        <v>763</v>
      </c>
      <c r="W362" s="274" t="str">
        <f t="shared" si="205"/>
        <v>GR B WU</v>
      </c>
      <c r="X362" s="274" t="str">
        <f t="shared" si="206"/>
        <v>RG.b</v>
      </c>
      <c r="Y362" s="274" t="str">
        <f t="shared" si="207"/>
        <v>BG/u</v>
      </c>
      <c r="Z362" s="11">
        <f>INDEX('poids profils xyz'!$L$15:$L$19,SEARCH(Z$1,$M362&amp;$N362&amp;$O362&amp;$P362&amp;$Q362))</f>
        <v>30</v>
      </c>
      <c r="AA362" s="11">
        <f>INDEX('poids profils xyz'!$L$15:$L$19,SEARCH(AA$1,$M362&amp;$N362&amp;$O362&amp;$P362&amp;$Q362))</f>
        <v>20</v>
      </c>
      <c r="AB362" s="11">
        <f>INDEX('poids profils xyz'!$L$15:$L$19,SEARCH(AB$1,$M362&amp;$N362&amp;$O362&amp;$P362&amp;$Q362))</f>
        <v>50</v>
      </c>
      <c r="AC362" s="11">
        <f>INDEX('poids profils xyz'!$L$15:$L$19,SEARCH(AC$1,$M362&amp;$N362&amp;$O362&amp;$P362&amp;$Q362))</f>
        <v>70</v>
      </c>
      <c r="AD362" s="252">
        <f>INDEX('poids profils xyz'!$L$15:$L$19,SEARCH(AD$1,$M362&amp;$N362&amp;$O362&amp;$P362&amp;$Q362))</f>
        <v>81</v>
      </c>
      <c r="AE362" s="26">
        <f t="shared" si="193"/>
        <v>25</v>
      </c>
      <c r="AF362" s="26">
        <f t="shared" si="194"/>
        <v>35</v>
      </c>
      <c r="AG362" s="26">
        <f t="shared" si="195"/>
        <v>60</v>
      </c>
      <c r="AH362" s="26">
        <f t="shared" si="196"/>
        <v>75.5</v>
      </c>
      <c r="AI362" s="26">
        <f t="shared" si="197"/>
        <v>53</v>
      </c>
      <c r="AJ362" s="26">
        <f t="shared" si="198"/>
        <v>30</v>
      </c>
      <c r="AK362" s="26">
        <f t="shared" si="199"/>
        <v>47.5</v>
      </c>
      <c r="AL362" s="26">
        <f t="shared" si="200"/>
        <v>67.75</v>
      </c>
      <c r="AM362" s="26">
        <f t="shared" si="201"/>
        <v>64.25</v>
      </c>
      <c r="AN362" s="26">
        <f t="shared" si="202"/>
        <v>41.5</v>
      </c>
    </row>
    <row r="363" spans="1:40" s="145" customFormat="1" x14ac:dyDescent="0.2">
      <c r="A363" s="1072" t="str">
        <f t="shared" si="208"/>
        <v>GR B UW</v>
      </c>
      <c r="B363" s="12" t="str">
        <f t="shared" si="209"/>
        <v>vert-rouge, noir, bleu-blanc</v>
      </c>
      <c r="C363" s="80" t="str">
        <f t="shared" si="210"/>
        <v>adorer sa vie (et servir ses intérêts)</v>
      </c>
      <c r="D363" s="22" t="str">
        <f t="shared" si="211"/>
        <v>vivre ses envies (et être son unique priorité)</v>
      </c>
      <c r="E363" s="129" t="str">
        <f t="shared" si="212"/>
        <v>RG/w</v>
      </c>
      <c r="F363" s="30" t="str">
        <f t="shared" si="213"/>
        <v>mettre sa joie au commandes</v>
      </c>
      <c r="G363" s="124" t="str">
        <f t="shared" si="214"/>
        <v>RG.b</v>
      </c>
      <c r="H363" s="125" t="str">
        <f t="shared" si="215"/>
        <v>vivre ses envies</v>
      </c>
      <c r="I363" s="121" t="str">
        <f t="shared" si="216"/>
        <v>G.br</v>
      </c>
      <c r="J363" s="12" t="str">
        <f t="shared" si="191"/>
        <v>vivre une vie merveilleuse</v>
      </c>
      <c r="K363" s="91" t="str">
        <f t="shared" si="203"/>
        <v>W,U</v>
      </c>
      <c r="L363" s="93" t="str">
        <f t="shared" si="204"/>
        <v>W,U,B</v>
      </c>
      <c r="M363" s="17" t="s">
        <v>5</v>
      </c>
      <c r="N363" s="17" t="s">
        <v>4</v>
      </c>
      <c r="O363" s="17" t="s">
        <v>2</v>
      </c>
      <c r="P363" s="17" t="s">
        <v>3</v>
      </c>
      <c r="Q363" s="17" t="s">
        <v>0</v>
      </c>
      <c r="R363" s="17">
        <v>2</v>
      </c>
      <c r="S363" s="17">
        <v>1</v>
      </c>
      <c r="T363" s="17">
        <v>2</v>
      </c>
      <c r="U363" s="131">
        <v>42984</v>
      </c>
      <c r="V363" s="251">
        <f t="shared" ca="1" si="192"/>
        <v>763</v>
      </c>
      <c r="W363" s="275" t="str">
        <f t="shared" si="205"/>
        <v>GR B UW</v>
      </c>
      <c r="X363" s="275" t="str">
        <f t="shared" si="206"/>
        <v>RG.b</v>
      </c>
      <c r="Y363" s="275" t="str">
        <f t="shared" si="207"/>
        <v>BG/w</v>
      </c>
      <c r="Z363" s="253">
        <f>INDEX('poids profils xyz'!$L$15:$L$19,SEARCH(Z$1,$M363&amp;$N363&amp;$O363&amp;$P363&amp;$Q363))</f>
        <v>20</v>
      </c>
      <c r="AA363" s="253">
        <f>INDEX('poids profils xyz'!$L$15:$L$19,SEARCH(AA$1,$M363&amp;$N363&amp;$O363&amp;$P363&amp;$Q363))</f>
        <v>30</v>
      </c>
      <c r="AB363" s="253">
        <f>INDEX('poids profils xyz'!$L$15:$L$19,SEARCH(AB$1,$M363&amp;$N363&amp;$O363&amp;$P363&amp;$Q363))</f>
        <v>50</v>
      </c>
      <c r="AC363" s="253">
        <f>INDEX('poids profils xyz'!$L$15:$L$19,SEARCH(AC$1,$M363&amp;$N363&amp;$O363&amp;$P363&amp;$Q363))</f>
        <v>70</v>
      </c>
      <c r="AD363" s="254">
        <f>INDEX('poids profils xyz'!$L$15:$L$19,SEARCH(AD$1,$M363&amp;$N363&amp;$O363&amp;$P363&amp;$Q363))</f>
        <v>81</v>
      </c>
      <c r="AE363" s="263">
        <f t="shared" si="193"/>
        <v>25</v>
      </c>
      <c r="AF363" s="263">
        <f t="shared" si="194"/>
        <v>40</v>
      </c>
      <c r="AG363" s="263">
        <f t="shared" si="195"/>
        <v>60</v>
      </c>
      <c r="AH363" s="263">
        <f t="shared" si="196"/>
        <v>75.5</v>
      </c>
      <c r="AI363" s="263">
        <f t="shared" si="197"/>
        <v>53</v>
      </c>
      <c r="AJ363" s="263">
        <f t="shared" si="198"/>
        <v>32.5</v>
      </c>
      <c r="AK363" s="263">
        <f t="shared" si="199"/>
        <v>50</v>
      </c>
      <c r="AL363" s="263">
        <f t="shared" si="200"/>
        <v>67.75</v>
      </c>
      <c r="AM363" s="263">
        <f t="shared" si="201"/>
        <v>64.25</v>
      </c>
      <c r="AN363" s="263">
        <f t="shared" si="202"/>
        <v>42.75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0" tint="-0.14999847407452621"/>
  </sheetPr>
  <dimension ref="A1:U11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1570" customWidth="1"/>
    <col min="2" max="2" width="12.28515625" style="1002" hidden="1" customWidth="1"/>
    <col min="3" max="3" width="28.5703125" style="2" customWidth="1"/>
    <col min="4" max="4" width="34.28515625" style="2" customWidth="1"/>
    <col min="5" max="5" width="10.140625" style="209" customWidth="1"/>
    <col min="6" max="6" width="24.85546875" style="37" customWidth="1"/>
    <col min="7" max="8" width="3" style="2" hidden="1" customWidth="1"/>
    <col min="9" max="9" width="9" style="207" bestFit="1" customWidth="1"/>
    <col min="10" max="10" width="5" style="210" bestFit="1" customWidth="1"/>
    <col min="11" max="12" width="5" style="2" hidden="1" customWidth="1"/>
    <col min="13" max="14" width="3" style="2" hidden="1" customWidth="1"/>
    <col min="15" max="15" width="3.85546875" style="2" hidden="1" customWidth="1"/>
    <col min="16" max="21" width="0" style="2" hidden="1" customWidth="1"/>
    <col min="22" max="16384" width="11.42578125" style="2" hidden="1"/>
  </cols>
  <sheetData>
    <row r="1" spans="1:10" s="206" customFormat="1" x14ac:dyDescent="0.2">
      <c r="A1" s="1569" t="s">
        <v>71</v>
      </c>
      <c r="B1" s="141" t="s">
        <v>72</v>
      </c>
      <c r="C1" s="43" t="s">
        <v>60</v>
      </c>
      <c r="D1" s="44" t="s">
        <v>70</v>
      </c>
      <c r="E1" s="184" t="s">
        <v>197</v>
      </c>
      <c r="F1" s="1003"/>
      <c r="G1" s="46" t="s">
        <v>26</v>
      </c>
      <c r="H1" s="47" t="s">
        <v>27</v>
      </c>
      <c r="I1" s="78"/>
      <c r="J1" s="143">
        <f ca="1">AVERAGE(J2:J31)</f>
        <v>57.4</v>
      </c>
    </row>
    <row r="2" spans="1:10" x14ac:dyDescent="0.2">
      <c r="A2" s="1568" t="str">
        <f t="shared" ref="A2:A11" si="0">usrCode("/"&amp;G2&amp;"/"&amp;H2)</f>
        <v>/wu</v>
      </c>
      <c r="B2" s="1001" t="str">
        <f t="shared" ref="B2:B11" si="1">"non-"&amp;VLOOKUP(G2,_Lib1,2,FALSE) &amp; "-" &amp; VLOOKUP(H2,_Lib1,2,FALSE)</f>
        <v>non-blanc-bleu</v>
      </c>
      <c r="C2" s="23" t="s">
        <v>694</v>
      </c>
      <c r="D2" s="16" t="s">
        <v>584</v>
      </c>
      <c r="E2" s="201" t="str">
        <f t="shared" ref="E2:E11" si="2">VLOOKUP(usrCode(G2&amp;H2),LibProfils,4,FALSE)</f>
        <v>structurer</v>
      </c>
      <c r="F2" s="200" t="str">
        <f t="shared" ref="F2:F11" si="3">VLOOKUP(usrCode(G2&amp;H2),LibProfils,5,FALSE)</f>
        <v>s'assurer d'un monde fonctionnel</v>
      </c>
      <c r="G2" s="5" t="s">
        <v>0</v>
      </c>
      <c r="H2" s="7" t="s">
        <v>3</v>
      </c>
      <c r="I2" s="207">
        <v>43687</v>
      </c>
      <c r="J2" s="208">
        <f t="shared" ref="J2:J11" ca="1" si="4">TODAY()-I2</f>
        <v>60</v>
      </c>
    </row>
    <row r="3" spans="1:10" x14ac:dyDescent="0.2">
      <c r="A3" s="1568" t="str">
        <f t="shared" si="0"/>
        <v>/wb</v>
      </c>
      <c r="B3" s="1001" t="str">
        <f t="shared" si="1"/>
        <v>non-blanc-noir</v>
      </c>
      <c r="C3" s="23" t="s">
        <v>737</v>
      </c>
      <c r="D3" s="16" t="s">
        <v>695</v>
      </c>
      <c r="E3" s="201" t="str">
        <f t="shared" si="2"/>
        <v>intégrer</v>
      </c>
      <c r="F3" s="200" t="str">
        <f t="shared" si="3"/>
        <v>disposer d'une place dans le système</v>
      </c>
      <c r="G3" s="5" t="s">
        <v>0</v>
      </c>
      <c r="H3" s="7" t="s">
        <v>2</v>
      </c>
      <c r="I3" s="207">
        <v>43687</v>
      </c>
      <c r="J3" s="208">
        <f t="shared" ca="1" si="4"/>
        <v>60</v>
      </c>
    </row>
    <row r="4" spans="1:10" x14ac:dyDescent="0.2">
      <c r="A4" s="1568" t="str">
        <f t="shared" si="0"/>
        <v>/ub</v>
      </c>
      <c r="B4" s="1001" t="str">
        <f t="shared" si="1"/>
        <v>non-bleu-noir</v>
      </c>
      <c r="C4" s="23" t="s">
        <v>702</v>
      </c>
      <c r="D4" s="16" t="s">
        <v>738</v>
      </c>
      <c r="E4" s="201" t="str">
        <f t="shared" si="2"/>
        <v>réussir</v>
      </c>
      <c r="F4" s="200" t="str">
        <f t="shared" si="3"/>
        <v>atteindre ses objectifs</v>
      </c>
      <c r="G4" s="9" t="s">
        <v>3</v>
      </c>
      <c r="H4" s="10" t="s">
        <v>2</v>
      </c>
      <c r="I4" s="207">
        <v>43699</v>
      </c>
      <c r="J4" s="208">
        <f t="shared" ca="1" si="4"/>
        <v>48</v>
      </c>
    </row>
    <row r="5" spans="1:10" x14ac:dyDescent="0.2">
      <c r="A5" s="1568" t="str">
        <f t="shared" si="0"/>
        <v>/ur</v>
      </c>
      <c r="B5" s="1001" t="str">
        <f t="shared" si="1"/>
        <v>non-bleu-rouge</v>
      </c>
      <c r="C5" s="23" t="s">
        <v>739</v>
      </c>
      <c r="D5" s="16" t="s">
        <v>704</v>
      </c>
      <c r="E5" s="201" t="str">
        <f t="shared" si="2"/>
        <v>penser</v>
      </c>
      <c r="F5" s="200" t="str">
        <f t="shared" si="3"/>
        <v>faire tournoyer les idées</v>
      </c>
      <c r="G5" s="9" t="s">
        <v>3</v>
      </c>
      <c r="H5" s="10" t="s">
        <v>4</v>
      </c>
      <c r="I5" s="207">
        <v>43699</v>
      </c>
      <c r="J5" s="208">
        <f t="shared" ca="1" si="4"/>
        <v>48</v>
      </c>
    </row>
    <row r="6" spans="1:10" x14ac:dyDescent="0.2">
      <c r="A6" s="1568" t="str">
        <f t="shared" si="0"/>
        <v>/br</v>
      </c>
      <c r="B6" s="1001" t="str">
        <f t="shared" si="1"/>
        <v>non-noir-rouge</v>
      </c>
      <c r="C6" s="23" t="s">
        <v>700</v>
      </c>
      <c r="D6" s="16" t="s">
        <v>701</v>
      </c>
      <c r="E6" s="201" t="str">
        <f t="shared" si="2"/>
        <v>obtenir</v>
      </c>
      <c r="F6" s="200" t="str">
        <f t="shared" si="3"/>
        <v>exaucer ses souhaits</v>
      </c>
      <c r="G6" s="9" t="s">
        <v>2</v>
      </c>
      <c r="H6" s="10" t="s">
        <v>4</v>
      </c>
      <c r="I6" s="207">
        <v>43687</v>
      </c>
      <c r="J6" s="208">
        <f t="shared" ca="1" si="4"/>
        <v>60</v>
      </c>
    </row>
    <row r="7" spans="1:10" x14ac:dyDescent="0.2">
      <c r="A7" s="1568" t="str">
        <f t="shared" si="0"/>
        <v>/bg</v>
      </c>
      <c r="B7" s="1001" t="str">
        <f t="shared" si="1"/>
        <v>non-noir-vert</v>
      </c>
      <c r="C7" s="23" t="s">
        <v>717</v>
      </c>
      <c r="D7" s="16" t="s">
        <v>718</v>
      </c>
      <c r="E7" s="201" t="str">
        <f t="shared" si="2"/>
        <v>prospérer</v>
      </c>
      <c r="F7" s="200" t="str">
        <f t="shared" si="3"/>
        <v>se développer à sa guise</v>
      </c>
      <c r="G7" s="9" t="s">
        <v>2</v>
      </c>
      <c r="H7" s="10" t="s">
        <v>5</v>
      </c>
      <c r="I7" s="207">
        <v>43689</v>
      </c>
      <c r="J7" s="208">
        <f t="shared" ca="1" si="4"/>
        <v>58</v>
      </c>
    </row>
    <row r="8" spans="1:10" x14ac:dyDescent="0.2">
      <c r="A8" s="1568" t="str">
        <f t="shared" si="0"/>
        <v>/rg</v>
      </c>
      <c r="B8" s="1001" t="str">
        <f t="shared" si="1"/>
        <v>non-rouge-vert</v>
      </c>
      <c r="C8" s="23" t="s">
        <v>696</v>
      </c>
      <c r="D8" s="16" t="s">
        <v>703</v>
      </c>
      <c r="E8" s="201" t="str">
        <f t="shared" si="2"/>
        <v>agir</v>
      </c>
      <c r="F8" s="200" t="str">
        <f t="shared" si="3"/>
        <v>vivre en mouvement</v>
      </c>
      <c r="G8" s="9" t="s">
        <v>4</v>
      </c>
      <c r="H8" s="10" t="s">
        <v>5</v>
      </c>
      <c r="I8" s="207">
        <v>43687</v>
      </c>
      <c r="J8" s="208">
        <f t="shared" ca="1" si="4"/>
        <v>60</v>
      </c>
    </row>
    <row r="9" spans="1:10" x14ac:dyDescent="0.2">
      <c r="A9" s="1568" t="str">
        <f t="shared" si="0"/>
        <v>/rw</v>
      </c>
      <c r="B9" s="1001" t="str">
        <f t="shared" si="1"/>
        <v>non-rouge-blanc</v>
      </c>
      <c r="C9" s="23" t="s">
        <v>697</v>
      </c>
      <c r="D9" s="16" t="s">
        <v>698</v>
      </c>
      <c r="E9" s="201" t="str">
        <f t="shared" si="2"/>
        <v>s'engager</v>
      </c>
      <c r="F9" s="200" t="str">
        <f t="shared" si="3"/>
        <v>agir au nom de ce qui est grand</v>
      </c>
      <c r="G9" s="9" t="s">
        <v>4</v>
      </c>
      <c r="H9" s="10" t="s">
        <v>0</v>
      </c>
      <c r="I9" s="207">
        <v>43687</v>
      </c>
      <c r="J9" s="208">
        <f t="shared" ca="1" si="4"/>
        <v>60</v>
      </c>
    </row>
    <row r="10" spans="1:10" x14ac:dyDescent="0.2">
      <c r="A10" s="1568" t="str">
        <f t="shared" si="0"/>
        <v>/gw</v>
      </c>
      <c r="B10" s="1001" t="str">
        <f t="shared" si="1"/>
        <v>non-vert-blanc</v>
      </c>
      <c r="C10" s="23" t="s">
        <v>705</v>
      </c>
      <c r="D10" s="16" t="s">
        <v>699</v>
      </c>
      <c r="E10" s="201" t="str">
        <f t="shared" si="2"/>
        <v>s'entendre</v>
      </c>
      <c r="F10" s="200" t="str">
        <f t="shared" si="3"/>
        <v>cultiver ses relations</v>
      </c>
      <c r="G10" s="9" t="s">
        <v>5</v>
      </c>
      <c r="H10" s="10" t="s">
        <v>0</v>
      </c>
      <c r="I10" s="207">
        <v>43687</v>
      </c>
      <c r="J10" s="208">
        <f t="shared" ca="1" si="4"/>
        <v>60</v>
      </c>
    </row>
    <row r="11" spans="1:10" x14ac:dyDescent="0.2">
      <c r="A11" s="1568" t="str">
        <f t="shared" si="0"/>
        <v>/gu</v>
      </c>
      <c r="B11" s="1001" t="str">
        <f t="shared" si="1"/>
        <v>non-vert-bleu</v>
      </c>
      <c r="C11" s="23" t="s">
        <v>706</v>
      </c>
      <c r="D11" s="16" t="s">
        <v>693</v>
      </c>
      <c r="E11" s="201" t="str">
        <f t="shared" si="2"/>
        <v>s'adapter</v>
      </c>
      <c r="F11" s="200" t="str">
        <f t="shared" si="3"/>
        <v>savoir vivre en toute facilité</v>
      </c>
      <c r="G11" s="9" t="s">
        <v>5</v>
      </c>
      <c r="H11" s="10" t="s">
        <v>3</v>
      </c>
      <c r="I11" s="207">
        <v>43687</v>
      </c>
      <c r="J11" s="208">
        <f t="shared" ca="1" si="4"/>
        <v>60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0" tint="-0.14999847407452621"/>
  </sheetPr>
  <dimension ref="A1:L11"/>
  <sheetViews>
    <sheetView workbookViewId="0">
      <pane ySplit="1" topLeftCell="A2" activePane="bottomLeft" state="frozenSplit"/>
      <selection pane="bottomLeft"/>
    </sheetView>
  </sheetViews>
  <sheetFormatPr baseColWidth="10" defaultColWidth="0" defaultRowHeight="12.75" zeroHeight="1" x14ac:dyDescent="0.2"/>
  <cols>
    <col min="1" max="1" width="8.7109375" style="1571" customWidth="1"/>
    <col min="2" max="2" width="14.5703125" style="1014" hidden="1" customWidth="1"/>
    <col min="3" max="3" width="28.7109375" customWidth="1"/>
    <col min="4" max="4" width="34.28515625" customWidth="1"/>
    <col min="5" max="5" width="9.28515625" style="182" customWidth="1"/>
    <col min="6" max="6" width="28" style="386" customWidth="1"/>
    <col min="7" max="9" width="3" hidden="1" customWidth="1"/>
    <col min="10" max="10" width="9" style="1015" bestFit="1" customWidth="1"/>
    <col min="11" max="11" width="4.85546875" customWidth="1"/>
    <col min="12" max="12" width="0" hidden="1" customWidth="1"/>
    <col min="13" max="16384" width="11.42578125" hidden="1"/>
  </cols>
  <sheetData>
    <row r="1" spans="1:11" x14ac:dyDescent="0.2">
      <c r="A1" s="1569" t="s">
        <v>184</v>
      </c>
      <c r="B1" s="994" t="s">
        <v>72</v>
      </c>
      <c r="C1" s="43" t="s">
        <v>459</v>
      </c>
      <c r="D1" s="44" t="s">
        <v>460</v>
      </c>
      <c r="E1" s="184" t="s">
        <v>194</v>
      </c>
      <c r="F1" s="385"/>
      <c r="G1" s="46" t="s">
        <v>26</v>
      </c>
      <c r="H1" s="45" t="s">
        <v>27</v>
      </c>
      <c r="I1" s="171" t="s">
        <v>28</v>
      </c>
      <c r="J1" s="982"/>
      <c r="K1" s="143">
        <f ca="1">AVERAGE(K2:K31)</f>
        <v>496</v>
      </c>
    </row>
    <row r="2" spans="1:11" x14ac:dyDescent="0.2">
      <c r="A2" s="1568" t="str">
        <f>usrCode("/"&amp;G2&amp;"/"&amp;H2&amp;"/"&amp;I2)</f>
        <v>/gwu</v>
      </c>
      <c r="B2" s="1013" t="str">
        <f t="shared" ref="B2:B11" si="0">"non-"&amp;VLOOKUP(G2,_Lib1,2,FALSE) &amp; "-" &amp; VLOOKUP(H2,_Lib1,2,FALSE) &amp; "-" &amp; VLOOKUP(I2,_Lib1,2,FALSE)</f>
        <v>non-vert-blanc-bleu</v>
      </c>
      <c r="C2" s="23" t="str">
        <f>"ne pas "&amp;E2</f>
        <v>ne pas s'accorder</v>
      </c>
      <c r="D2" s="16" t="str">
        <f>"ne pas "&amp;F2</f>
        <v>ne pas bien fonctionner avec la société</v>
      </c>
      <c r="E2" s="209" t="str">
        <f t="shared" ref="E2:E11" si="1">VLOOKUP(usrCode(G2&amp;H2&amp;I2),LibProfils,4,FALSE)</f>
        <v>s'accorder</v>
      </c>
      <c r="F2" s="383" t="str">
        <f t="shared" ref="F2:F11" si="2">VLOOKUP(usrCode(G2&amp;H2&amp;I2),LibProfils,5,FALSE)</f>
        <v>bien fonctionner avec la société</v>
      </c>
      <c r="G2" s="9" t="s">
        <v>5</v>
      </c>
      <c r="H2" s="8" t="s">
        <v>0</v>
      </c>
      <c r="I2" s="10" t="s">
        <v>3</v>
      </c>
      <c r="J2" s="211">
        <v>43251</v>
      </c>
      <c r="K2" s="208">
        <f t="shared" ref="K2:K11" ca="1" si="3">TODAY()-J2</f>
        <v>496</v>
      </c>
    </row>
    <row r="3" spans="1:11" x14ac:dyDescent="0.2">
      <c r="A3" s="1568" t="str">
        <f t="shared" ref="A3:A11" si="4">usrCode("/"&amp;G3&amp;"/"&amp;H3&amp;"/"&amp;I3)</f>
        <v>/wub</v>
      </c>
      <c r="B3" s="1013" t="str">
        <f t="shared" si="0"/>
        <v>non-blanc-bleu-noir</v>
      </c>
      <c r="C3" s="23" t="str">
        <f t="shared" ref="C3:C11" si="5">"ne pas "&amp;E3</f>
        <v>ne pas administrer</v>
      </c>
      <c r="D3" s="16" t="str">
        <f t="shared" ref="D3:D11" si="6">"ne pas "&amp;F3</f>
        <v>ne pas orchestrer l'efficacité</v>
      </c>
      <c r="E3" s="209" t="str">
        <f t="shared" si="1"/>
        <v>administrer</v>
      </c>
      <c r="F3" s="383" t="str">
        <f t="shared" si="2"/>
        <v>orchestrer l'efficacité</v>
      </c>
      <c r="G3" s="5" t="s">
        <v>0</v>
      </c>
      <c r="H3" s="6" t="s">
        <v>3</v>
      </c>
      <c r="I3" s="7" t="s">
        <v>2</v>
      </c>
      <c r="J3" s="211">
        <v>43251</v>
      </c>
      <c r="K3" s="208">
        <f t="shared" ca="1" si="3"/>
        <v>496</v>
      </c>
    </row>
    <row r="4" spans="1:11" x14ac:dyDescent="0.2">
      <c r="A4" s="1568" t="str">
        <f t="shared" si="4"/>
        <v>/ubr</v>
      </c>
      <c r="B4" s="1013" t="str">
        <f t="shared" si="0"/>
        <v>non-bleu-noir-rouge</v>
      </c>
      <c r="C4" s="23" t="str">
        <f t="shared" si="5"/>
        <v>ne pas accomplir</v>
      </c>
      <c r="D4" s="16" t="str">
        <f t="shared" si="6"/>
        <v>ne pas concrétiser ses idées</v>
      </c>
      <c r="E4" s="209" t="str">
        <f t="shared" si="1"/>
        <v>accomplir</v>
      </c>
      <c r="F4" s="383" t="str">
        <f t="shared" si="2"/>
        <v>concrétiser ses idées</v>
      </c>
      <c r="G4" s="9" t="s">
        <v>3</v>
      </c>
      <c r="H4" s="8" t="s">
        <v>2</v>
      </c>
      <c r="I4" s="10" t="s">
        <v>4</v>
      </c>
      <c r="J4" s="211">
        <v>43251</v>
      </c>
      <c r="K4" s="208">
        <f t="shared" ca="1" si="3"/>
        <v>496</v>
      </c>
    </row>
    <row r="5" spans="1:11" x14ac:dyDescent="0.2">
      <c r="A5" s="1568" t="str">
        <f t="shared" si="4"/>
        <v>/brg</v>
      </c>
      <c r="B5" s="1013" t="str">
        <f t="shared" si="0"/>
        <v>non-noir-rouge-vert</v>
      </c>
      <c r="C5" s="23" t="str">
        <f t="shared" si="5"/>
        <v>ne pas conquérir</v>
      </c>
      <c r="D5" s="16" t="str">
        <f t="shared" si="6"/>
        <v>ne pas aller chercher satisfaction</v>
      </c>
      <c r="E5" s="209" t="str">
        <f t="shared" si="1"/>
        <v>conquérir</v>
      </c>
      <c r="F5" s="383" t="str">
        <f t="shared" si="2"/>
        <v>aller chercher satisfaction</v>
      </c>
      <c r="G5" s="9" t="s">
        <v>2</v>
      </c>
      <c r="H5" s="8" t="s">
        <v>4</v>
      </c>
      <c r="I5" s="10" t="s">
        <v>5</v>
      </c>
      <c r="J5" s="211">
        <v>43251</v>
      </c>
      <c r="K5" s="208">
        <f t="shared" ca="1" si="3"/>
        <v>496</v>
      </c>
    </row>
    <row r="6" spans="1:11" x14ac:dyDescent="0.2">
      <c r="A6" s="1568" t="str">
        <f t="shared" si="4"/>
        <v>/rgw</v>
      </c>
      <c r="B6" s="1013" t="str">
        <f t="shared" si="0"/>
        <v>non-rouge-vert-blanc</v>
      </c>
      <c r="C6" s="23" t="str">
        <f t="shared" si="5"/>
        <v>ne pas participer</v>
      </c>
      <c r="D6" s="16" t="str">
        <f t="shared" si="6"/>
        <v>ne pas se réaliser dans le collectif</v>
      </c>
      <c r="E6" s="209" t="str">
        <f t="shared" si="1"/>
        <v>participer</v>
      </c>
      <c r="F6" s="383" t="str">
        <f t="shared" si="2"/>
        <v>se réaliser dans le collectif</v>
      </c>
      <c r="G6" s="9" t="s">
        <v>4</v>
      </c>
      <c r="H6" s="8" t="s">
        <v>5</v>
      </c>
      <c r="I6" s="10" t="s">
        <v>0</v>
      </c>
      <c r="J6" s="211">
        <v>43251</v>
      </c>
      <c r="K6" s="208">
        <f t="shared" ca="1" si="3"/>
        <v>496</v>
      </c>
    </row>
    <row r="7" spans="1:11" x14ac:dyDescent="0.2">
      <c r="A7" s="1568" t="str">
        <f t="shared" si="4"/>
        <v>/urw</v>
      </c>
      <c r="B7" s="1013" t="str">
        <f t="shared" si="0"/>
        <v>non-rouge-blanc-bleu</v>
      </c>
      <c r="C7" s="23" t="str">
        <f t="shared" si="5"/>
        <v>ne pas améliorer</v>
      </c>
      <c r="D7" s="16" t="str">
        <f t="shared" si="6"/>
        <v>ne pas rendre le monde meilleur</v>
      </c>
      <c r="E7" s="209" t="str">
        <f t="shared" si="1"/>
        <v>améliorer</v>
      </c>
      <c r="F7" s="383" t="str">
        <f t="shared" si="2"/>
        <v>rendre le monde meilleur</v>
      </c>
      <c r="G7" s="9" t="s">
        <v>4</v>
      </c>
      <c r="H7" s="8" t="s">
        <v>0</v>
      </c>
      <c r="I7" s="10" t="s">
        <v>3</v>
      </c>
      <c r="J7" s="211">
        <v>43251</v>
      </c>
      <c r="K7" s="208">
        <f t="shared" ca="1" si="3"/>
        <v>496</v>
      </c>
    </row>
    <row r="8" spans="1:11" x14ac:dyDescent="0.2">
      <c r="A8" s="1568" t="str">
        <f t="shared" si="4"/>
        <v>/bgu</v>
      </c>
      <c r="B8" s="1013" t="str">
        <f t="shared" si="0"/>
        <v>non-vert-bleu-noir</v>
      </c>
      <c r="C8" s="23" t="str">
        <f t="shared" si="5"/>
        <v>ne pas maîtriser</v>
      </c>
      <c r="D8" s="16" t="str">
        <f t="shared" si="6"/>
        <v>ne pas avoir du pouvoir sur les éléments</v>
      </c>
      <c r="E8" s="209" t="str">
        <f t="shared" si="1"/>
        <v>maîtriser</v>
      </c>
      <c r="F8" s="383" t="str">
        <f t="shared" si="2"/>
        <v>avoir du pouvoir sur les éléments</v>
      </c>
      <c r="G8" s="9" t="s">
        <v>5</v>
      </c>
      <c r="H8" s="8" t="s">
        <v>3</v>
      </c>
      <c r="I8" s="10" t="s">
        <v>2</v>
      </c>
      <c r="J8" s="211">
        <v>43251</v>
      </c>
      <c r="K8" s="208">
        <f t="shared" ca="1" si="3"/>
        <v>496</v>
      </c>
    </row>
    <row r="9" spans="1:11" x14ac:dyDescent="0.2">
      <c r="A9" s="1568" t="str">
        <f t="shared" si="4"/>
        <v>/rwb</v>
      </c>
      <c r="B9" s="1013" t="str">
        <f t="shared" si="0"/>
        <v>non-blanc-noir-rouge</v>
      </c>
      <c r="C9" s="23" t="str">
        <f t="shared" si="5"/>
        <v>ne pas diriger</v>
      </c>
      <c r="D9" s="16" t="str">
        <f t="shared" si="6"/>
        <v>ne pas garantir l'ordre du monde</v>
      </c>
      <c r="E9" s="209" t="str">
        <f t="shared" si="1"/>
        <v>diriger</v>
      </c>
      <c r="F9" s="383" t="str">
        <f t="shared" si="2"/>
        <v>garantir l'ordre du monde</v>
      </c>
      <c r="G9" s="5" t="s">
        <v>0</v>
      </c>
      <c r="H9" s="6" t="s">
        <v>2</v>
      </c>
      <c r="I9" s="7" t="s">
        <v>4</v>
      </c>
      <c r="J9" s="211">
        <v>43251</v>
      </c>
      <c r="K9" s="208">
        <f t="shared" ca="1" si="3"/>
        <v>496</v>
      </c>
    </row>
    <row r="10" spans="1:11" x14ac:dyDescent="0.2">
      <c r="A10" s="1568" t="str">
        <f t="shared" si="4"/>
        <v>/gur</v>
      </c>
      <c r="B10" s="1013" t="str">
        <f t="shared" si="0"/>
        <v>non-bleu-rouge-vert</v>
      </c>
      <c r="C10" s="23" t="str">
        <f t="shared" si="5"/>
        <v>ne pas s'aventurer</v>
      </c>
      <c r="D10" s="16" t="str">
        <f t="shared" si="6"/>
        <v>ne pas rechercher la stimulation</v>
      </c>
      <c r="E10" s="209" t="str">
        <f t="shared" si="1"/>
        <v>s'aventurer</v>
      </c>
      <c r="F10" s="383" t="str">
        <f t="shared" si="2"/>
        <v>rechercher la stimulation</v>
      </c>
      <c r="G10" s="9" t="s">
        <v>3</v>
      </c>
      <c r="H10" s="8" t="s">
        <v>4</v>
      </c>
      <c r="I10" s="10" t="s">
        <v>5</v>
      </c>
      <c r="J10" s="211">
        <v>43251</v>
      </c>
      <c r="K10" s="208">
        <f t="shared" ca="1" si="3"/>
        <v>496</v>
      </c>
    </row>
    <row r="11" spans="1:11" x14ac:dyDescent="0.2">
      <c r="A11" s="1568" t="str">
        <f t="shared" si="4"/>
        <v>/wbg</v>
      </c>
      <c r="B11" s="1013" t="str">
        <f t="shared" si="0"/>
        <v>non-noir-vert-blanc</v>
      </c>
      <c r="C11" s="23" t="str">
        <f t="shared" si="5"/>
        <v>ne pas s'intégrer</v>
      </c>
      <c r="D11" s="16" t="str">
        <f t="shared" si="6"/>
        <v>ne pas être important parmi les siens</v>
      </c>
      <c r="E11" s="209" t="str">
        <f t="shared" si="1"/>
        <v>s'intégrer</v>
      </c>
      <c r="F11" s="383" t="str">
        <f t="shared" si="2"/>
        <v>être important parmi les siens</v>
      </c>
      <c r="G11" s="9" t="s">
        <v>2</v>
      </c>
      <c r="H11" s="8" t="s">
        <v>5</v>
      </c>
      <c r="I11" s="10" t="s">
        <v>0</v>
      </c>
      <c r="J11" s="211">
        <v>43251</v>
      </c>
      <c r="K11" s="208">
        <f t="shared" ca="1" si="3"/>
        <v>496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H661"/>
  <sheetViews>
    <sheetView workbookViewId="0">
      <pane ySplit="1" topLeftCell="A2" activePane="bottomLeft" state="frozenSplit"/>
      <selection pane="bottomLeft"/>
    </sheetView>
  </sheetViews>
  <sheetFormatPr baseColWidth="10" defaultRowHeight="11.25" x14ac:dyDescent="0.2"/>
  <cols>
    <col min="1" max="1" width="8.42578125" style="49" bestFit="1" customWidth="1"/>
    <col min="2" max="2" width="4.5703125" style="39" bestFit="1" customWidth="1"/>
    <col min="3" max="3" width="19.85546875" style="73" bestFit="1" customWidth="1"/>
    <col min="4" max="4" width="38.28515625" style="73" bestFit="1" customWidth="1"/>
    <col min="5" max="5" width="77.28515625" style="73" bestFit="1" customWidth="1"/>
    <col min="6" max="6" width="5.85546875" style="73" bestFit="1" customWidth="1"/>
    <col min="7" max="7" width="7.7109375" style="88" bestFit="1" customWidth="1"/>
    <col min="8" max="8" width="2.7109375" style="73" bestFit="1" customWidth="1"/>
    <col min="9" max="16384" width="11.42578125" style="73"/>
  </cols>
  <sheetData>
    <row r="1" spans="1:8" s="48" customFormat="1" x14ac:dyDescent="0.2">
      <c r="A1" s="223" t="s">
        <v>1</v>
      </c>
      <c r="B1" s="224" t="s">
        <v>74</v>
      </c>
      <c r="C1" s="223" t="s">
        <v>63</v>
      </c>
      <c r="D1" s="223" t="s">
        <v>75</v>
      </c>
      <c r="E1" s="223" t="s">
        <v>76</v>
      </c>
      <c r="F1" s="223"/>
      <c r="G1" s="225"/>
      <c r="H1" s="226" t="s">
        <v>80</v>
      </c>
    </row>
    <row r="2" spans="1:8" s="65" customFormat="1" x14ac:dyDescent="0.2">
      <c r="A2" s="227" t="str">
        <f>'1'!A2</f>
        <v>W</v>
      </c>
      <c r="B2" s="228" t="s">
        <v>68</v>
      </c>
      <c r="C2" s="229" t="str">
        <f>'1'!B2</f>
        <v>blanc</v>
      </c>
      <c r="D2" s="229" t="str">
        <f>'1'!C2</f>
        <v>appartenir</v>
      </c>
      <c r="E2" s="229" t="str">
        <f>'1'!D2</f>
        <v>vivre en société</v>
      </c>
      <c r="F2" s="229"/>
      <c r="G2" s="230"/>
      <c r="H2" s="227">
        <f t="shared" ref="H2:H65" si="0">COUNTIF(D:D,D2)</f>
        <v>1</v>
      </c>
    </row>
    <row r="3" spans="1:8" s="65" customFormat="1" x14ac:dyDescent="0.2">
      <c r="A3" s="227" t="str">
        <f>'1'!A3</f>
        <v>U</v>
      </c>
      <c r="B3" s="228" t="s">
        <v>68</v>
      </c>
      <c r="C3" s="229" t="str">
        <f>'1'!B3</f>
        <v>bleu</v>
      </c>
      <c r="D3" s="229" t="str">
        <f>'1'!C3</f>
        <v>savoir</v>
      </c>
      <c r="E3" s="229" t="str">
        <f>'1'!D3</f>
        <v>vivre dans un monde d'intelligence</v>
      </c>
      <c r="F3" s="229"/>
      <c r="G3" s="230"/>
      <c r="H3" s="227">
        <f t="shared" si="0"/>
        <v>1</v>
      </c>
    </row>
    <row r="4" spans="1:8" s="65" customFormat="1" x14ac:dyDescent="0.2">
      <c r="A4" s="227" t="str">
        <f>'1'!A4</f>
        <v>B</v>
      </c>
      <c r="B4" s="228" t="s">
        <v>68</v>
      </c>
      <c r="C4" s="229" t="str">
        <f>'1'!B4</f>
        <v>noir</v>
      </c>
      <c r="D4" s="229" t="str">
        <f>'1'!C4</f>
        <v>pouvoir</v>
      </c>
      <c r="E4" s="229" t="str">
        <f>'1'!D4</f>
        <v>vivre dans un monde de compétition</v>
      </c>
      <c r="F4" s="229"/>
      <c r="G4" s="230"/>
      <c r="H4" s="227">
        <f t="shared" si="0"/>
        <v>1</v>
      </c>
    </row>
    <row r="5" spans="1:8" s="65" customFormat="1" x14ac:dyDescent="0.2">
      <c r="A5" s="227" t="str">
        <f>'1'!A5</f>
        <v>R</v>
      </c>
      <c r="B5" s="228" t="s">
        <v>68</v>
      </c>
      <c r="C5" s="229" t="str">
        <f>'1'!B5</f>
        <v>rouge</v>
      </c>
      <c r="D5" s="229" t="str">
        <f>'1'!C5</f>
        <v>vibrer</v>
      </c>
      <c r="E5" s="229" t="str">
        <f>'1'!D5</f>
        <v>vivre dans un monde d'opportunités</v>
      </c>
      <c r="F5" s="229"/>
      <c r="G5" s="230"/>
      <c r="H5" s="227">
        <f t="shared" si="0"/>
        <v>1</v>
      </c>
    </row>
    <row r="6" spans="1:8" s="65" customFormat="1" x14ac:dyDescent="0.2">
      <c r="A6" s="227" t="str">
        <f>'1'!A6</f>
        <v>G</v>
      </c>
      <c r="B6" s="228" t="s">
        <v>68</v>
      </c>
      <c r="C6" s="229" t="str">
        <f>'1'!B6</f>
        <v>vert</v>
      </c>
      <c r="D6" s="229" t="str">
        <f>'1'!C6</f>
        <v>apprécier</v>
      </c>
      <c r="E6" s="229" t="str">
        <f>'1'!D6</f>
        <v>vivre dans un monde de bonheur</v>
      </c>
      <c r="F6" s="229"/>
      <c r="G6" s="230"/>
      <c r="H6" s="227">
        <f t="shared" si="0"/>
        <v>1</v>
      </c>
    </row>
    <row r="7" spans="1:8" s="65" customFormat="1" x14ac:dyDescent="0.2">
      <c r="A7" s="227" t="str">
        <f>'2'!A2</f>
        <v>WU</v>
      </c>
      <c r="B7" s="228" t="s">
        <v>67</v>
      </c>
      <c r="C7" s="229" t="str">
        <f>'2'!B2</f>
        <v>blanc-bleu</v>
      </c>
      <c r="D7" s="229" t="str">
        <f>'2'!C2</f>
        <v>structurer</v>
      </c>
      <c r="E7" s="229" t="str">
        <f>'2'!D2</f>
        <v>s'assurer d'un monde fonctionnel</v>
      </c>
      <c r="F7" s="229"/>
      <c r="G7" s="230"/>
      <c r="H7" s="227">
        <f t="shared" si="0"/>
        <v>1</v>
      </c>
    </row>
    <row r="8" spans="1:8" s="65" customFormat="1" x14ac:dyDescent="0.2">
      <c r="A8" s="227" t="str">
        <f>'2'!A3</f>
        <v>WB</v>
      </c>
      <c r="B8" s="228" t="s">
        <v>67</v>
      </c>
      <c r="C8" s="229" t="str">
        <f>'2'!B3</f>
        <v>blanc-noir</v>
      </c>
      <c r="D8" s="229" t="str">
        <f>'2'!C3</f>
        <v>intégrer</v>
      </c>
      <c r="E8" s="229" t="str">
        <f>'2'!D3</f>
        <v>disposer d'une place dans le système</v>
      </c>
      <c r="F8" s="229"/>
      <c r="G8" s="230"/>
      <c r="H8" s="227">
        <f t="shared" si="0"/>
        <v>1</v>
      </c>
    </row>
    <row r="9" spans="1:8" s="65" customFormat="1" x14ac:dyDescent="0.2">
      <c r="A9" s="227" t="str">
        <f>'2'!A4</f>
        <v>UB</v>
      </c>
      <c r="B9" s="228" t="s">
        <v>67</v>
      </c>
      <c r="C9" s="229" t="str">
        <f>'2'!B4</f>
        <v>bleu-noir</v>
      </c>
      <c r="D9" s="229" t="str">
        <f>'2'!C4</f>
        <v>réussir</v>
      </c>
      <c r="E9" s="229" t="str">
        <f>'2'!D4</f>
        <v>atteindre ses objectifs</v>
      </c>
      <c r="F9" s="229"/>
      <c r="G9" s="230"/>
      <c r="H9" s="227">
        <f t="shared" si="0"/>
        <v>1</v>
      </c>
    </row>
    <row r="10" spans="1:8" s="65" customFormat="1" x14ac:dyDescent="0.2">
      <c r="A10" s="227" t="str">
        <f>'2'!A5</f>
        <v>UR</v>
      </c>
      <c r="B10" s="228" t="s">
        <v>67</v>
      </c>
      <c r="C10" s="229" t="str">
        <f>'2'!B5</f>
        <v>bleu-rouge</v>
      </c>
      <c r="D10" s="229" t="str">
        <f>'2'!C5</f>
        <v>penser</v>
      </c>
      <c r="E10" s="229" t="str">
        <f>'2'!D5</f>
        <v>faire tournoyer les idées</v>
      </c>
      <c r="F10" s="229"/>
      <c r="G10" s="230"/>
      <c r="H10" s="227">
        <f t="shared" si="0"/>
        <v>1</v>
      </c>
    </row>
    <row r="11" spans="1:8" s="65" customFormat="1" x14ac:dyDescent="0.2">
      <c r="A11" s="227" t="str">
        <f>'2'!A6</f>
        <v>BR</v>
      </c>
      <c r="B11" s="228" t="s">
        <v>67</v>
      </c>
      <c r="C11" s="229" t="str">
        <f>'2'!B6</f>
        <v>noir-rouge</v>
      </c>
      <c r="D11" s="229" t="str">
        <f>'2'!C6</f>
        <v>obtenir</v>
      </c>
      <c r="E11" s="229" t="str">
        <f>'2'!D6</f>
        <v>exaucer ses souhaits</v>
      </c>
      <c r="F11" s="229"/>
      <c r="G11" s="230"/>
      <c r="H11" s="227">
        <f t="shared" si="0"/>
        <v>1</v>
      </c>
    </row>
    <row r="12" spans="1:8" s="65" customFormat="1" x14ac:dyDescent="0.2">
      <c r="A12" s="227" t="str">
        <f>'2'!A7</f>
        <v>BG</v>
      </c>
      <c r="B12" s="228" t="s">
        <v>67</v>
      </c>
      <c r="C12" s="229" t="str">
        <f>'2'!B7</f>
        <v>noir-vert</v>
      </c>
      <c r="D12" s="229" t="str">
        <f>'2'!C7</f>
        <v>prospérer</v>
      </c>
      <c r="E12" s="229" t="str">
        <f>'2'!D7</f>
        <v>se développer à sa guise</v>
      </c>
      <c r="F12" s="229"/>
      <c r="G12" s="230"/>
      <c r="H12" s="227">
        <f t="shared" si="0"/>
        <v>1</v>
      </c>
    </row>
    <row r="13" spans="1:8" s="65" customFormat="1" x14ac:dyDescent="0.2">
      <c r="A13" s="227" t="str">
        <f>'2'!A8</f>
        <v>RG</v>
      </c>
      <c r="B13" s="228" t="s">
        <v>67</v>
      </c>
      <c r="C13" s="229" t="str">
        <f>'2'!B8</f>
        <v>rouge-vert</v>
      </c>
      <c r="D13" s="229" t="str">
        <f>'2'!C8</f>
        <v>agir</v>
      </c>
      <c r="E13" s="229" t="str">
        <f>'2'!D8</f>
        <v>vivre en mouvement</v>
      </c>
      <c r="F13" s="229"/>
      <c r="G13" s="230"/>
      <c r="H13" s="227">
        <f t="shared" si="0"/>
        <v>1</v>
      </c>
    </row>
    <row r="14" spans="1:8" s="65" customFormat="1" x14ac:dyDescent="0.2">
      <c r="A14" s="227" t="str">
        <f>'2'!A9</f>
        <v>RW</v>
      </c>
      <c r="B14" s="228" t="s">
        <v>67</v>
      </c>
      <c r="C14" s="229" t="str">
        <f>'2'!B9</f>
        <v>rouge-blanc</v>
      </c>
      <c r="D14" s="229" t="str">
        <f>'2'!C9</f>
        <v>s'engager</v>
      </c>
      <c r="E14" s="229" t="str">
        <f>'2'!D9</f>
        <v>agir au nom de ce qui est grand</v>
      </c>
      <c r="F14" s="229"/>
      <c r="G14" s="230"/>
      <c r="H14" s="227">
        <f t="shared" si="0"/>
        <v>2</v>
      </c>
    </row>
    <row r="15" spans="1:8" s="65" customFormat="1" x14ac:dyDescent="0.2">
      <c r="A15" s="227" t="str">
        <f>'2'!A10</f>
        <v>GW</v>
      </c>
      <c r="B15" s="228" t="s">
        <v>67</v>
      </c>
      <c r="C15" s="229" t="str">
        <f>'2'!B10</f>
        <v>vert-blanc</v>
      </c>
      <c r="D15" s="229" t="str">
        <f>'2'!C10</f>
        <v>s'entendre</v>
      </c>
      <c r="E15" s="229" t="str">
        <f>'2'!D10</f>
        <v>cultiver ses relations</v>
      </c>
      <c r="F15" s="229"/>
      <c r="G15" s="230"/>
      <c r="H15" s="227">
        <f t="shared" si="0"/>
        <v>1</v>
      </c>
    </row>
    <row r="16" spans="1:8" s="65" customFormat="1" x14ac:dyDescent="0.2">
      <c r="A16" s="227" t="str">
        <f>'2'!A11</f>
        <v>GU</v>
      </c>
      <c r="B16" s="228" t="s">
        <v>67</v>
      </c>
      <c r="C16" s="229" t="str">
        <f>'2'!B11</f>
        <v>vert-bleu</v>
      </c>
      <c r="D16" s="229" t="str">
        <f>'2'!C11</f>
        <v>s'adapter</v>
      </c>
      <c r="E16" s="229" t="str">
        <f>'2'!D11</f>
        <v>savoir vivre en toute facilité</v>
      </c>
      <c r="F16" s="229"/>
      <c r="G16" s="230"/>
      <c r="H16" s="227">
        <f t="shared" si="0"/>
        <v>1</v>
      </c>
    </row>
    <row r="17" spans="1:8" s="65" customFormat="1" x14ac:dyDescent="0.2">
      <c r="A17" s="227" t="str">
        <f>'3'!A2</f>
        <v>GWU</v>
      </c>
      <c r="B17" s="228">
        <v>3</v>
      </c>
      <c r="C17" s="229" t="str">
        <f>'3'!B2</f>
        <v>vert-blanc-bleu</v>
      </c>
      <c r="D17" s="229" t="str">
        <f>'3'!C2</f>
        <v>s'accorder</v>
      </c>
      <c r="E17" s="229" t="str">
        <f>'3'!D2</f>
        <v>bien fonctionner avec la société</v>
      </c>
      <c r="F17" s="229"/>
      <c r="G17" s="230"/>
      <c r="H17" s="227">
        <f t="shared" si="0"/>
        <v>1</v>
      </c>
    </row>
    <row r="18" spans="1:8" s="65" customFormat="1" x14ac:dyDescent="0.2">
      <c r="A18" s="227" t="str">
        <f>'3'!A3</f>
        <v>WUB</v>
      </c>
      <c r="B18" s="228">
        <v>3</v>
      </c>
      <c r="C18" s="229" t="str">
        <f>'3'!B3</f>
        <v>blanc-bleu-noir</v>
      </c>
      <c r="D18" s="229" t="str">
        <f>'3'!C3</f>
        <v>administrer</v>
      </c>
      <c r="E18" s="229" t="str">
        <f>'3'!D3</f>
        <v>orchestrer l'efficacité</v>
      </c>
      <c r="F18" s="229"/>
      <c r="G18" s="230"/>
      <c r="H18" s="227">
        <f t="shared" si="0"/>
        <v>1</v>
      </c>
    </row>
    <row r="19" spans="1:8" s="65" customFormat="1" x14ac:dyDescent="0.2">
      <c r="A19" s="227" t="str">
        <f>'3'!A4</f>
        <v>UBR</v>
      </c>
      <c r="B19" s="228">
        <v>3</v>
      </c>
      <c r="C19" s="229" t="str">
        <f>'3'!B4</f>
        <v>bleu-noir-rouge</v>
      </c>
      <c r="D19" s="229" t="str">
        <f>'3'!C4</f>
        <v>accomplir</v>
      </c>
      <c r="E19" s="229" t="str">
        <f>'3'!D4</f>
        <v>concrétiser ses idées</v>
      </c>
      <c r="F19" s="229"/>
      <c r="G19" s="230"/>
      <c r="H19" s="227">
        <f t="shared" si="0"/>
        <v>1</v>
      </c>
    </row>
    <row r="20" spans="1:8" s="65" customFormat="1" x14ac:dyDescent="0.2">
      <c r="A20" s="227" t="str">
        <f>'3'!A5</f>
        <v>BRG</v>
      </c>
      <c r="B20" s="228">
        <v>3</v>
      </c>
      <c r="C20" s="229" t="str">
        <f>'3'!B5</f>
        <v>noir-rouge-vert</v>
      </c>
      <c r="D20" s="229" t="str">
        <f>'3'!C5</f>
        <v>conquérir</v>
      </c>
      <c r="E20" s="229" t="str">
        <f>'3'!D5</f>
        <v>aller chercher satisfaction</v>
      </c>
      <c r="F20" s="229"/>
      <c r="G20" s="230"/>
      <c r="H20" s="227">
        <f t="shared" si="0"/>
        <v>1</v>
      </c>
    </row>
    <row r="21" spans="1:8" s="65" customFormat="1" x14ac:dyDescent="0.2">
      <c r="A21" s="227" t="str">
        <f>'3'!A6</f>
        <v>RGW</v>
      </c>
      <c r="B21" s="228">
        <v>3</v>
      </c>
      <c r="C21" s="229" t="str">
        <f>'3'!B6</f>
        <v>rouge-vert-blanc</v>
      </c>
      <c r="D21" s="229" t="str">
        <f>'3'!C6</f>
        <v>participer</v>
      </c>
      <c r="E21" s="229" t="str">
        <f>'3'!D6</f>
        <v>se réaliser dans le collectif</v>
      </c>
      <c r="F21" s="229"/>
      <c r="G21" s="230"/>
      <c r="H21" s="227">
        <f t="shared" si="0"/>
        <v>1</v>
      </c>
    </row>
    <row r="22" spans="1:8" s="65" customFormat="1" x14ac:dyDescent="0.2">
      <c r="A22" s="227" t="str">
        <f>'3'!A7</f>
        <v>URW</v>
      </c>
      <c r="B22" s="228">
        <v>3</v>
      </c>
      <c r="C22" s="229" t="str">
        <f>'3'!B7</f>
        <v>rouge-blanc-bleu</v>
      </c>
      <c r="D22" s="229" t="str">
        <f>'3'!C7</f>
        <v>améliorer</v>
      </c>
      <c r="E22" s="229" t="str">
        <f>'3'!D7</f>
        <v>rendre le monde meilleur</v>
      </c>
      <c r="F22" s="229"/>
      <c r="G22" s="230"/>
      <c r="H22" s="227">
        <f t="shared" si="0"/>
        <v>2</v>
      </c>
    </row>
    <row r="23" spans="1:8" s="65" customFormat="1" x14ac:dyDescent="0.2">
      <c r="A23" s="227" t="str">
        <f>'3'!A8</f>
        <v>BGU</v>
      </c>
      <c r="B23" s="228">
        <v>3</v>
      </c>
      <c r="C23" s="229" t="str">
        <f>'3'!B8</f>
        <v>vert-bleu-noir</v>
      </c>
      <c r="D23" s="229" t="str">
        <f>'3'!C8</f>
        <v>maîtriser</v>
      </c>
      <c r="E23" s="229" t="str">
        <f>'3'!D8</f>
        <v>avoir du pouvoir sur les éléments</v>
      </c>
      <c r="F23" s="229"/>
      <c r="G23" s="230"/>
      <c r="H23" s="227">
        <f t="shared" si="0"/>
        <v>1</v>
      </c>
    </row>
    <row r="24" spans="1:8" s="65" customFormat="1" x14ac:dyDescent="0.2">
      <c r="A24" s="227" t="str">
        <f>'3'!A9</f>
        <v>RWB</v>
      </c>
      <c r="B24" s="228">
        <v>3</v>
      </c>
      <c r="C24" s="229" t="str">
        <f>'3'!B9</f>
        <v>blanc-noir-rouge</v>
      </c>
      <c r="D24" s="229" t="str">
        <f>'3'!C9</f>
        <v>diriger</v>
      </c>
      <c r="E24" s="229" t="str">
        <f>'3'!D9</f>
        <v>garantir l'ordre du monde</v>
      </c>
      <c r="F24" s="229"/>
      <c r="G24" s="230"/>
      <c r="H24" s="227">
        <f t="shared" si="0"/>
        <v>1</v>
      </c>
    </row>
    <row r="25" spans="1:8" s="65" customFormat="1" x14ac:dyDescent="0.2">
      <c r="A25" s="227" t="str">
        <f>'3'!A10</f>
        <v>GUR</v>
      </c>
      <c r="B25" s="228">
        <v>3</v>
      </c>
      <c r="C25" s="229" t="str">
        <f>'3'!B10</f>
        <v>bleu-rouge-vert</v>
      </c>
      <c r="D25" s="229" t="str">
        <f>'3'!C10</f>
        <v>s'aventurer</v>
      </c>
      <c r="E25" s="229" t="str">
        <f>'3'!D10</f>
        <v>rechercher la stimulation</v>
      </c>
      <c r="F25" s="229"/>
      <c r="G25" s="230"/>
      <c r="H25" s="227">
        <f t="shared" si="0"/>
        <v>1</v>
      </c>
    </row>
    <row r="26" spans="1:8" s="65" customFormat="1" x14ac:dyDescent="0.2">
      <c r="A26" s="227" t="str">
        <f>'3'!A11</f>
        <v>WBG</v>
      </c>
      <c r="B26" s="228">
        <v>3</v>
      </c>
      <c r="C26" s="229" t="str">
        <f>'3'!B11</f>
        <v>noir-vert-blanc</v>
      </c>
      <c r="D26" s="229" t="str">
        <f>'3'!C11</f>
        <v>s'intégrer</v>
      </c>
      <c r="E26" s="229" t="str">
        <f>'3'!D11</f>
        <v>être important parmi les siens</v>
      </c>
      <c r="F26" s="229"/>
      <c r="G26" s="230"/>
      <c r="H26" s="227">
        <f t="shared" si="0"/>
        <v>1</v>
      </c>
    </row>
    <row r="27" spans="1:8" s="65" customFormat="1" x14ac:dyDescent="0.2">
      <c r="A27" s="227" t="str">
        <f>'11-'!A2</f>
        <v>W.u</v>
      </c>
      <c r="B27" s="228" t="s">
        <v>186</v>
      </c>
      <c r="C27" s="229" t="str">
        <f>'11-'!B2</f>
        <v>blanc, bleu</v>
      </c>
      <c r="D27" s="229" t="str">
        <f>'11-'!C2</f>
        <v>assurer le présent</v>
      </c>
      <c r="E27" s="229" t="str">
        <f>'11-'!D2</f>
        <v>maîtriser ses tâches</v>
      </c>
      <c r="F27" s="229"/>
      <c r="G27" s="230"/>
      <c r="H27" s="227">
        <f t="shared" si="0"/>
        <v>1</v>
      </c>
    </row>
    <row r="28" spans="1:8" s="65" customFormat="1" x14ac:dyDescent="0.2">
      <c r="A28" s="227" t="str">
        <f>'11-'!A3</f>
        <v>W.b</v>
      </c>
      <c r="B28" s="228" t="s">
        <v>186</v>
      </c>
      <c r="C28" s="229" t="str">
        <f>'11-'!B3</f>
        <v>blanc, noir</v>
      </c>
      <c r="D28" s="229" t="str">
        <f>'11-'!C3</f>
        <v>avoir un rôle</v>
      </c>
      <c r="E28" s="229" t="str">
        <f>'11-'!D3</f>
        <v>être affecté à un rôle utile</v>
      </c>
      <c r="F28" s="229"/>
      <c r="G28" s="230"/>
      <c r="H28" s="227">
        <f t="shared" si="0"/>
        <v>1</v>
      </c>
    </row>
    <row r="29" spans="1:8" s="65" customFormat="1" x14ac:dyDescent="0.2">
      <c r="A29" s="227" t="str">
        <f>'11-'!A4</f>
        <v>W.r</v>
      </c>
      <c r="B29" s="228" t="s">
        <v>186</v>
      </c>
      <c r="C29" s="229" t="str">
        <f>'11-'!B4</f>
        <v>blanc, rouge</v>
      </c>
      <c r="D29" s="229" t="str">
        <f>'11-'!C4</f>
        <v>protéger son cadre</v>
      </c>
      <c r="E29" s="229" t="str">
        <f>'11-'!D4</f>
        <v>défendre la société contre toute menace</v>
      </c>
      <c r="F29" s="229"/>
      <c r="G29" s="230"/>
      <c r="H29" s="227">
        <f t="shared" si="0"/>
        <v>1</v>
      </c>
    </row>
    <row r="30" spans="1:8" s="65" customFormat="1" x14ac:dyDescent="0.2">
      <c r="A30" s="227" t="str">
        <f>'11-'!A5</f>
        <v>W.g</v>
      </c>
      <c r="B30" s="228" t="s">
        <v>186</v>
      </c>
      <c r="C30" s="229" t="str">
        <f>'11-'!B5</f>
        <v>blanc, vert</v>
      </c>
      <c r="D30" s="229" t="str">
        <f>'11-'!C5</f>
        <v>vivre dans sa tribu</v>
      </c>
      <c r="E30" s="229" t="str">
        <f>'11-'!D5</f>
        <v>respecter les protocoles du groupe</v>
      </c>
      <c r="F30" s="229"/>
      <c r="G30" s="230"/>
      <c r="H30" s="227">
        <f t="shared" si="0"/>
        <v>1</v>
      </c>
    </row>
    <row r="31" spans="1:8" s="65" customFormat="1" x14ac:dyDescent="0.2">
      <c r="A31" s="227" t="str">
        <f>'11-'!A6</f>
        <v>U.b</v>
      </c>
      <c r="B31" s="228" t="s">
        <v>186</v>
      </c>
      <c r="C31" s="229" t="str">
        <f>'11-'!B6</f>
        <v>bleu, noir</v>
      </c>
      <c r="D31" s="229" t="str">
        <f>'11-'!C6</f>
        <v>être performant</v>
      </c>
      <c r="E31" s="229" t="str">
        <f>'11-'!D6</f>
        <v>savoir intervenir avec adéquation</v>
      </c>
      <c r="F31" s="229"/>
      <c r="G31" s="230"/>
      <c r="H31" s="227">
        <f t="shared" si="0"/>
        <v>1</v>
      </c>
    </row>
    <row r="32" spans="1:8" s="65" customFormat="1" x14ac:dyDescent="0.2">
      <c r="A32" s="227" t="str">
        <f>'11-'!A7</f>
        <v>U.r</v>
      </c>
      <c r="B32" s="228" t="s">
        <v>186</v>
      </c>
      <c r="C32" s="229" t="str">
        <f>'11-'!B7</f>
        <v>bleu, rouge</v>
      </c>
      <c r="D32" s="229" t="str">
        <f>'11-'!C7</f>
        <v>imaginer</v>
      </c>
      <c r="E32" s="229" t="str">
        <f>'11-'!D7</f>
        <v>penser librement</v>
      </c>
      <c r="F32" s="229"/>
      <c r="G32" s="230"/>
      <c r="H32" s="227">
        <f t="shared" si="0"/>
        <v>1</v>
      </c>
    </row>
    <row r="33" spans="1:8" s="65" customFormat="1" x14ac:dyDescent="0.2">
      <c r="A33" s="227" t="str">
        <f>'11-'!A8</f>
        <v>U.g</v>
      </c>
      <c r="B33" s="228" t="s">
        <v>186</v>
      </c>
      <c r="C33" s="229" t="str">
        <f>'11-'!B8</f>
        <v>bleu, vert</v>
      </c>
      <c r="D33" s="229" t="str">
        <f>'11-'!C8</f>
        <v>comprendre le monde</v>
      </c>
      <c r="E33" s="229" t="str">
        <f>'11-'!D8</f>
        <v>appréhender la complexité du monde</v>
      </c>
      <c r="F33" s="229"/>
      <c r="G33" s="230"/>
      <c r="H33" s="227">
        <f t="shared" si="0"/>
        <v>1</v>
      </c>
    </row>
    <row r="34" spans="1:8" s="65" customFormat="1" x14ac:dyDescent="0.2">
      <c r="A34" s="227" t="str">
        <f>'11-'!A9</f>
        <v>U.w</v>
      </c>
      <c r="B34" s="228" t="s">
        <v>186</v>
      </c>
      <c r="C34" s="229" t="str">
        <f>'11-'!B9</f>
        <v>bleu, blanc</v>
      </c>
      <c r="D34" s="229" t="str">
        <f>'11-'!C9</f>
        <v>préparer le futur</v>
      </c>
      <c r="E34" s="229" t="str">
        <f>'11-'!D9</f>
        <v>concevoir les méthodes</v>
      </c>
      <c r="F34" s="229"/>
      <c r="G34" s="230"/>
      <c r="H34" s="227">
        <f t="shared" si="0"/>
        <v>1</v>
      </c>
    </row>
    <row r="35" spans="1:8" s="65" customFormat="1" x14ac:dyDescent="0.2">
      <c r="A35" s="227" t="str">
        <f>'11-'!A10</f>
        <v>B.r</v>
      </c>
      <c r="B35" s="228" t="s">
        <v>186</v>
      </c>
      <c r="C35" s="229" t="str">
        <f>'11-'!B10</f>
        <v>noir, rouge</v>
      </c>
      <c r="D35" s="229" t="str">
        <f>'11-'!C10</f>
        <v>satisfaire ses désirs</v>
      </c>
      <c r="E35" s="229" t="str">
        <f>'11-'!D10</f>
        <v>pourvoir à sa satisfaction</v>
      </c>
      <c r="F35" s="229"/>
      <c r="G35" s="230"/>
      <c r="H35" s="227">
        <f t="shared" si="0"/>
        <v>1</v>
      </c>
    </row>
    <row r="36" spans="1:8" s="65" customFormat="1" x14ac:dyDescent="0.2">
      <c r="A36" s="227" t="str">
        <f>'11-'!A11</f>
        <v>B.g</v>
      </c>
      <c r="B36" s="228" t="s">
        <v>186</v>
      </c>
      <c r="C36" s="229" t="str">
        <f>'11-'!B11</f>
        <v>noir, vert</v>
      </c>
      <c r="D36" s="229" t="str">
        <f>'11-'!C11</f>
        <v>accumuler les richesses</v>
      </c>
      <c r="E36" s="229" t="str">
        <f>'11-'!D11</f>
        <v>vivre dans le luxe</v>
      </c>
      <c r="F36" s="229"/>
      <c r="G36" s="230"/>
      <c r="H36" s="227">
        <f t="shared" si="0"/>
        <v>1</v>
      </c>
    </row>
    <row r="37" spans="1:8" s="65" customFormat="1" x14ac:dyDescent="0.2">
      <c r="A37" s="227" t="str">
        <f>'11-'!A12</f>
        <v>B.w</v>
      </c>
      <c r="B37" s="228" t="s">
        <v>186</v>
      </c>
      <c r="C37" s="229" t="str">
        <f>'11-'!B12</f>
        <v>noir, blanc</v>
      </c>
      <c r="D37" s="229" t="str">
        <f>'11-'!C12</f>
        <v>avoir un statut</v>
      </c>
      <c r="E37" s="229" t="str">
        <f>'11-'!D12</f>
        <v>occuper un rôle de pouvoir</v>
      </c>
      <c r="F37" s="229"/>
      <c r="G37" s="230"/>
      <c r="H37" s="227">
        <f t="shared" si="0"/>
        <v>1</v>
      </c>
    </row>
    <row r="38" spans="1:8" s="65" customFormat="1" x14ac:dyDescent="0.2">
      <c r="A38" s="227" t="str">
        <f>'11-'!A13</f>
        <v>B.u</v>
      </c>
      <c r="B38" s="228" t="s">
        <v>186</v>
      </c>
      <c r="C38" s="229" t="str">
        <f>'11-'!B13</f>
        <v>noir, bleu</v>
      </c>
      <c r="D38" s="229" t="str">
        <f>'11-'!C13</f>
        <v>avoir du succès</v>
      </c>
      <c r="E38" s="229" t="str">
        <f>'11-'!D13</f>
        <v>obtenir les meilleurs résultats</v>
      </c>
      <c r="F38" s="229"/>
      <c r="G38" s="230"/>
      <c r="H38" s="227">
        <f t="shared" si="0"/>
        <v>1</v>
      </c>
    </row>
    <row r="39" spans="1:8" s="65" customFormat="1" x14ac:dyDescent="0.2">
      <c r="A39" s="227" t="str">
        <f>'11-'!A14</f>
        <v>R.g</v>
      </c>
      <c r="B39" s="228" t="s">
        <v>186</v>
      </c>
      <c r="C39" s="229" t="str">
        <f>'11-'!B14</f>
        <v>rouge, vert</v>
      </c>
      <c r="D39" s="229" t="str">
        <f>'11-'!C14</f>
        <v>vivre vite</v>
      </c>
      <c r="E39" s="229" t="str">
        <f>'11-'!D14</f>
        <v>multiplier les activités</v>
      </c>
      <c r="F39" s="229"/>
      <c r="G39" s="230"/>
      <c r="H39" s="227">
        <f t="shared" si="0"/>
        <v>1</v>
      </c>
    </row>
    <row r="40" spans="1:8" s="65" customFormat="1" x14ac:dyDescent="0.2">
      <c r="A40" s="227" t="str">
        <f>'11-'!A15</f>
        <v>R.w</v>
      </c>
      <c r="B40" s="228" t="s">
        <v>186</v>
      </c>
      <c r="C40" s="229" t="str">
        <f>'11-'!B15</f>
        <v>rouge, blanc</v>
      </c>
      <c r="D40" s="229" t="str">
        <f>'11-'!C15</f>
        <v>promouvoir ses valeurs</v>
      </c>
      <c r="E40" s="229" t="str">
        <f>'11-'!D15</f>
        <v>soutenir ce en quoi on croit</v>
      </c>
      <c r="F40" s="229"/>
      <c r="G40" s="230"/>
      <c r="H40" s="227">
        <f t="shared" si="0"/>
        <v>1</v>
      </c>
    </row>
    <row r="41" spans="1:8" s="65" customFormat="1" x14ac:dyDescent="0.2">
      <c r="A41" s="227" t="str">
        <f>'11-'!A16</f>
        <v>R.u</v>
      </c>
      <c r="B41" s="228" t="s">
        <v>186</v>
      </c>
      <c r="C41" s="229" t="str">
        <f>'11-'!B16</f>
        <v>rouge, bleu</v>
      </c>
      <c r="D41" s="229" t="str">
        <f>'11-'!C16</f>
        <v>explorer</v>
      </c>
      <c r="E41" s="229" t="str">
        <f>'11-'!D16</f>
        <v>découvrir l'inconnu</v>
      </c>
      <c r="F41" s="229"/>
      <c r="G41" s="230"/>
      <c r="H41" s="227">
        <f t="shared" si="0"/>
        <v>1</v>
      </c>
    </row>
    <row r="42" spans="1:8" s="65" customFormat="1" x14ac:dyDescent="0.2">
      <c r="A42" s="227" t="str">
        <f>'11-'!A17</f>
        <v>R.b</v>
      </c>
      <c r="B42" s="228" t="s">
        <v>186</v>
      </c>
      <c r="C42" s="229" t="str">
        <f>'11-'!B17</f>
        <v>rouge, noir</v>
      </c>
      <c r="D42" s="229" t="str">
        <f>'11-'!C17</f>
        <v>écouter ses envies</v>
      </c>
      <c r="E42" s="229" t="str">
        <f>'11-'!D17</f>
        <v>accepter ses impulsions</v>
      </c>
      <c r="F42" s="229"/>
      <c r="G42" s="230"/>
      <c r="H42" s="227">
        <f t="shared" si="0"/>
        <v>1</v>
      </c>
    </row>
    <row r="43" spans="1:8" s="65" customFormat="1" x14ac:dyDescent="0.2">
      <c r="A43" s="227" t="str">
        <f>'11-'!A18</f>
        <v>G.w</v>
      </c>
      <c r="B43" s="228" t="s">
        <v>186</v>
      </c>
      <c r="C43" s="229" t="str">
        <f>'11-'!B18</f>
        <v>vert, blanc</v>
      </c>
      <c r="D43" s="229" t="str">
        <f>'11-'!C18</f>
        <v>vivre dans la paix</v>
      </c>
      <c r="E43" s="229" t="str">
        <f>'11-'!D18</f>
        <v>être accueilli tel qu'on est</v>
      </c>
      <c r="F43" s="229"/>
      <c r="G43" s="230"/>
      <c r="H43" s="227">
        <f t="shared" si="0"/>
        <v>1</v>
      </c>
    </row>
    <row r="44" spans="1:8" s="65" customFormat="1" x14ac:dyDescent="0.2">
      <c r="A44" s="227" t="str">
        <f>'11-'!A19</f>
        <v>G.u</v>
      </c>
      <c r="B44" s="228" t="s">
        <v>186</v>
      </c>
      <c r="C44" s="229" t="str">
        <f>'11-'!B19</f>
        <v>vert, bleu</v>
      </c>
      <c r="D44" s="229" t="str">
        <f>'11-'!C19</f>
        <v>accueillir la réalité</v>
      </c>
      <c r="E44" s="229" t="str">
        <f>'11-'!D19</f>
        <v>s'émerveiller du monde</v>
      </c>
      <c r="F44" s="229"/>
      <c r="G44" s="230"/>
      <c r="H44" s="227">
        <f t="shared" si="0"/>
        <v>1</v>
      </c>
    </row>
    <row r="45" spans="1:8" s="65" customFormat="1" x14ac:dyDescent="0.2">
      <c r="A45" s="227" t="str">
        <f>'11-'!A20</f>
        <v>G.b</v>
      </c>
      <c r="B45" s="228" t="s">
        <v>186</v>
      </c>
      <c r="C45" s="229" t="str">
        <f>'11-'!B20</f>
        <v>vert, noir</v>
      </c>
      <c r="D45" s="229" t="str">
        <f>'11-'!C20</f>
        <v>agrandir son territoire</v>
      </c>
      <c r="E45" s="229" t="str">
        <f>'11-'!D20</f>
        <v>croître sans frontières</v>
      </c>
      <c r="F45" s="229"/>
      <c r="G45" s="230"/>
      <c r="H45" s="227">
        <f t="shared" si="0"/>
        <v>1</v>
      </c>
    </row>
    <row r="46" spans="1:8" s="65" customFormat="1" x14ac:dyDescent="0.2">
      <c r="A46" s="227" t="str">
        <f>'11-'!A21</f>
        <v>G.r</v>
      </c>
      <c r="B46" s="228" t="s">
        <v>186</v>
      </c>
      <c r="C46" s="229" t="str">
        <f>'11-'!B21</f>
        <v>vert, rouge</v>
      </c>
      <c r="D46" s="229" t="str">
        <f>'11-'!C21</f>
        <v>vivre joyeux</v>
      </c>
      <c r="E46" s="229" t="str">
        <f>'11-'!D21</f>
        <v>fêter la vie</v>
      </c>
      <c r="F46" s="229"/>
      <c r="G46" s="230"/>
      <c r="H46" s="227">
        <f t="shared" si="0"/>
        <v>1</v>
      </c>
    </row>
    <row r="47" spans="1:8" s="66" customFormat="1" x14ac:dyDescent="0.2">
      <c r="A47" s="231" t="str">
        <f>'-1'!A2</f>
        <v>/w</v>
      </c>
      <c r="B47" s="232" t="s">
        <v>66</v>
      </c>
      <c r="C47" s="233" t="str">
        <f>'-1'!B2</f>
        <v>non-blanc</v>
      </c>
      <c r="D47" s="233" t="str">
        <f>'-1'!C2</f>
        <v>vagabonder</v>
      </c>
      <c r="E47" s="233" t="str">
        <f>'-1'!D2</f>
        <v>vivre en marge de la société</v>
      </c>
      <c r="F47" s="233"/>
      <c r="G47" s="234"/>
      <c r="H47" s="227">
        <f t="shared" si="0"/>
        <v>1</v>
      </c>
    </row>
    <row r="48" spans="1:8" s="66" customFormat="1" x14ac:dyDescent="0.2">
      <c r="A48" s="231" t="str">
        <f>'-1'!A3</f>
        <v>/u</v>
      </c>
      <c r="B48" s="232" t="s">
        <v>66</v>
      </c>
      <c r="C48" s="233" t="str">
        <f>'-1'!B3</f>
        <v>non-bleu</v>
      </c>
      <c r="D48" s="233" t="str">
        <f>'-1'!C3</f>
        <v>être</v>
      </c>
      <c r="E48" s="233" t="str">
        <f>'-1'!D3</f>
        <v>vivre sans pensées superflues</v>
      </c>
      <c r="F48" s="233"/>
      <c r="G48" s="234"/>
      <c r="H48" s="227">
        <f t="shared" si="0"/>
        <v>1</v>
      </c>
    </row>
    <row r="49" spans="1:8" s="66" customFormat="1" x14ac:dyDescent="0.2">
      <c r="A49" s="231" t="str">
        <f>'-1'!A4</f>
        <v>/b</v>
      </c>
      <c r="B49" s="232" t="s">
        <v>66</v>
      </c>
      <c r="C49" s="233" t="str">
        <f>'-1'!B4</f>
        <v>non-noir</v>
      </c>
      <c r="D49" s="233" t="str">
        <f>'-1'!C4</f>
        <v>cohabiter</v>
      </c>
      <c r="E49" s="233" t="str">
        <f>'-1'!D4</f>
        <v>vivre dans un monde de non-compétition</v>
      </c>
      <c r="F49" s="233"/>
      <c r="G49" s="234"/>
      <c r="H49" s="227">
        <f t="shared" si="0"/>
        <v>1</v>
      </c>
    </row>
    <row r="50" spans="1:8" s="66" customFormat="1" x14ac:dyDescent="0.2">
      <c r="A50" s="231" t="str">
        <f>'-1'!A5</f>
        <v>/r</v>
      </c>
      <c r="B50" s="232" t="s">
        <v>66</v>
      </c>
      <c r="C50" s="233" t="str">
        <f>'-1'!B5</f>
        <v>non-rouge</v>
      </c>
      <c r="D50" s="233" t="str">
        <f>'-1'!C5</f>
        <v>se raisonner</v>
      </c>
      <c r="E50" s="233" t="str">
        <f>'-1'!D5</f>
        <v>vivre dans un monde de raison</v>
      </c>
      <c r="F50" s="233"/>
      <c r="G50" s="234"/>
      <c r="H50" s="227">
        <f t="shared" si="0"/>
        <v>1</v>
      </c>
    </row>
    <row r="51" spans="1:8" s="66" customFormat="1" x14ac:dyDescent="0.2">
      <c r="A51" s="231" t="str">
        <f>'-1'!A6</f>
        <v>/g</v>
      </c>
      <c r="B51" s="232" t="s">
        <v>66</v>
      </c>
      <c r="C51" s="233" t="str">
        <f>'-1'!B6</f>
        <v>non-vert</v>
      </c>
      <c r="D51" s="233" t="str">
        <f>'-1'!C6</f>
        <v>se contraindre</v>
      </c>
      <c r="E51" s="233" t="str">
        <f>'-1'!D6</f>
        <v>vivre dans un monde sous contrôle</v>
      </c>
      <c r="F51" s="233"/>
      <c r="G51" s="234"/>
      <c r="H51" s="227">
        <f t="shared" si="0"/>
        <v>1</v>
      </c>
    </row>
    <row r="52" spans="1:8" s="66" customFormat="1" x14ac:dyDescent="0.2">
      <c r="A52" s="231" t="str">
        <f>'1-1'!A2</f>
        <v>W/u</v>
      </c>
      <c r="B52" s="232" t="s">
        <v>65</v>
      </c>
      <c r="C52" s="233" t="str">
        <f>'1-1'!B2</f>
        <v>blanc, non-bleu</v>
      </c>
      <c r="D52" s="233" t="str">
        <f>'1-1'!C2</f>
        <v>conserver</v>
      </c>
      <c r="E52" s="233" t="str">
        <f>'1-1'!D2</f>
        <v>conserver les traditions</v>
      </c>
      <c r="F52" s="233"/>
      <c r="G52" s="234"/>
      <c r="H52" s="227">
        <f t="shared" si="0"/>
        <v>1</v>
      </c>
    </row>
    <row r="53" spans="1:8" s="66" customFormat="1" x14ac:dyDescent="0.2">
      <c r="A53" s="231" t="str">
        <f>'1-1'!A3</f>
        <v>W/b</v>
      </c>
      <c r="B53" s="232" t="s">
        <v>65</v>
      </c>
      <c r="C53" s="233" t="str">
        <f>'1-1'!B3</f>
        <v>blanc, non-noir</v>
      </c>
      <c r="D53" s="233" t="str">
        <f>'1-1'!C3</f>
        <v>œuvrer</v>
      </c>
      <c r="E53" s="233" t="str">
        <f>'1-1'!D3</f>
        <v>œuvrer pour la société</v>
      </c>
      <c r="F53" s="233"/>
      <c r="G53" s="234"/>
      <c r="H53" s="227">
        <f t="shared" si="0"/>
        <v>1</v>
      </c>
    </row>
    <row r="54" spans="1:8" s="66" customFormat="1" x14ac:dyDescent="0.2">
      <c r="A54" s="231" t="str">
        <f>'1-1'!A4</f>
        <v>W/r</v>
      </c>
      <c r="B54" s="232" t="s">
        <v>65</v>
      </c>
      <c r="C54" s="233" t="str">
        <f>'1-1'!B4</f>
        <v>blanc, non-rouge</v>
      </c>
      <c r="D54" s="233" t="str">
        <f>'1-1'!C4</f>
        <v>obtempérer</v>
      </c>
      <c r="E54" s="233" t="str">
        <f>'1-1'!D4</f>
        <v>suivre les règles à la lettre</v>
      </c>
      <c r="F54" s="233"/>
      <c r="G54" s="234"/>
      <c r="H54" s="227">
        <f t="shared" si="0"/>
        <v>1</v>
      </c>
    </row>
    <row r="55" spans="1:8" s="66" customFormat="1" x14ac:dyDescent="0.2">
      <c r="A55" s="231" t="str">
        <f>'1-1'!A5</f>
        <v>W/g</v>
      </c>
      <c r="B55" s="232" t="s">
        <v>65</v>
      </c>
      <c r="C55" s="233" t="str">
        <f>'1-1'!B5</f>
        <v>blanc, non-vert</v>
      </c>
      <c r="D55" s="233" t="str">
        <f>'1-1'!C5</f>
        <v>cadrer</v>
      </c>
      <c r="E55" s="233" t="str">
        <f>'1-1'!D5</f>
        <v>apporter de la rigueur au monde</v>
      </c>
      <c r="F55" s="233"/>
      <c r="G55" s="234"/>
      <c r="H55" s="227">
        <f t="shared" si="0"/>
        <v>1</v>
      </c>
    </row>
    <row r="56" spans="1:8" s="66" customFormat="1" x14ac:dyDescent="0.2">
      <c r="A56" s="231" t="str">
        <f>'1-1'!A6</f>
        <v>U/b</v>
      </c>
      <c r="B56" s="232" t="s">
        <v>65</v>
      </c>
      <c r="C56" s="233" t="str">
        <f>'1-1'!B6</f>
        <v>bleu, non-noir</v>
      </c>
      <c r="D56" s="233" t="str">
        <f>'1-1'!C6</f>
        <v>élaborer</v>
      </c>
      <c r="E56" s="233" t="str">
        <f>'1-1'!D6</f>
        <v>mettre son intelligence au service de l'utile</v>
      </c>
      <c r="F56" s="233"/>
      <c r="G56" s="234"/>
      <c r="H56" s="227">
        <f t="shared" si="0"/>
        <v>1</v>
      </c>
    </row>
    <row r="57" spans="1:8" s="66" customFormat="1" x14ac:dyDescent="0.2">
      <c r="A57" s="231" t="str">
        <f>'1-1'!A7</f>
        <v>U/r</v>
      </c>
      <c r="B57" s="232" t="s">
        <v>65</v>
      </c>
      <c r="C57" s="233" t="str">
        <f>'1-1'!B7</f>
        <v>bleu, non-rouge</v>
      </c>
      <c r="D57" s="233" t="str">
        <f>'1-1'!C7</f>
        <v>raisonner</v>
      </c>
      <c r="E57" s="233" t="str">
        <f>'1-1'!D7</f>
        <v>réfléchir loin des émotions</v>
      </c>
      <c r="F57" s="233"/>
      <c r="G57" s="234"/>
      <c r="H57" s="227">
        <f t="shared" si="0"/>
        <v>1</v>
      </c>
    </row>
    <row r="58" spans="1:8" s="66" customFormat="1" x14ac:dyDescent="0.2">
      <c r="A58" s="231" t="str">
        <f>'1-1'!A8</f>
        <v>U/g</v>
      </c>
      <c r="B58" s="232" t="s">
        <v>65</v>
      </c>
      <c r="C58" s="233" t="str">
        <f>'1-1'!B8</f>
        <v>bleu, non-vert</v>
      </c>
      <c r="D58" s="233" t="str">
        <f>'1-1'!C8</f>
        <v>améliorer</v>
      </c>
      <c r="E58" s="233" t="str">
        <f>'1-1'!D8</f>
        <v>améliorer le monde</v>
      </c>
      <c r="F58" s="233"/>
      <c r="G58" s="234"/>
      <c r="H58" s="227">
        <f t="shared" si="0"/>
        <v>2</v>
      </c>
    </row>
    <row r="59" spans="1:8" s="66" customFormat="1" x14ac:dyDescent="0.2">
      <c r="A59" s="231" t="str">
        <f>'1-1'!A9</f>
        <v>U/w</v>
      </c>
      <c r="B59" s="232" t="s">
        <v>65</v>
      </c>
      <c r="C59" s="233" t="str">
        <f>'1-1'!B9</f>
        <v>bleu, non-blanc</v>
      </c>
      <c r="D59" s="233" t="str">
        <f>'1-1'!C9</f>
        <v>inventer</v>
      </c>
      <c r="E59" s="233" t="str">
        <f>'1-1'!D9</f>
        <v>inventer le futur</v>
      </c>
      <c r="F59" s="233"/>
      <c r="G59" s="234"/>
      <c r="H59" s="227">
        <f t="shared" si="0"/>
        <v>1</v>
      </c>
    </row>
    <row r="60" spans="1:8" s="66" customFormat="1" x14ac:dyDescent="0.2">
      <c r="A60" s="231" t="str">
        <f>'1-1'!A10</f>
        <v>B/r</v>
      </c>
      <c r="B60" s="232" t="s">
        <v>65</v>
      </c>
      <c r="C60" s="233" t="str">
        <f>'1-1'!B10</f>
        <v>noir, non-rouge</v>
      </c>
      <c r="D60" s="233" t="str">
        <f>'1-1'!C10</f>
        <v>régir</v>
      </c>
      <c r="E60" s="233" t="str">
        <f>'1-1'!D10</f>
        <v>régir sa vie</v>
      </c>
      <c r="F60" s="233"/>
      <c r="G60" s="234"/>
      <c r="H60" s="227">
        <f t="shared" si="0"/>
        <v>1</v>
      </c>
    </row>
    <row r="61" spans="1:8" s="66" customFormat="1" x14ac:dyDescent="0.2">
      <c r="A61" s="231" t="str">
        <f>'1-1'!A11</f>
        <v>B/g</v>
      </c>
      <c r="B61" s="232" t="s">
        <v>65</v>
      </c>
      <c r="C61" s="233" t="str">
        <f>'1-1'!B11</f>
        <v>noir, non-vert</v>
      </c>
      <c r="D61" s="233" t="str">
        <f>'1-1'!C11</f>
        <v>précéder</v>
      </c>
      <c r="E61" s="233" t="str">
        <f>'1-1'!D11</f>
        <v>être plus important que son prochain</v>
      </c>
      <c r="F61" s="233"/>
      <c r="G61" s="234"/>
      <c r="H61" s="227">
        <f t="shared" si="0"/>
        <v>1</v>
      </c>
    </row>
    <row r="62" spans="1:8" s="66" customFormat="1" x14ac:dyDescent="0.2">
      <c r="A62" s="231" t="str">
        <f>'1-1'!A12</f>
        <v>B/w</v>
      </c>
      <c r="B62" s="232" t="s">
        <v>65</v>
      </c>
      <c r="C62" s="233" t="str">
        <f>'1-1'!B12</f>
        <v>noir, non-blanc</v>
      </c>
      <c r="D62" s="233" t="str">
        <f>'1-1'!C12</f>
        <v>posséder</v>
      </c>
      <c r="E62" s="233" t="str">
        <f>'1-1'!D12</f>
        <v>disposer de ressources à long terme</v>
      </c>
      <c r="F62" s="233"/>
      <c r="G62" s="234"/>
      <c r="H62" s="227">
        <f t="shared" si="0"/>
        <v>1</v>
      </c>
    </row>
    <row r="63" spans="1:8" s="66" customFormat="1" x14ac:dyDescent="0.2">
      <c r="A63" s="231" t="str">
        <f>'1-1'!A13</f>
        <v>B/u</v>
      </c>
      <c r="B63" s="232" t="s">
        <v>65</v>
      </c>
      <c r="C63" s="233" t="str">
        <f>'1-1'!B13</f>
        <v>noir, non-bleu</v>
      </c>
      <c r="D63" s="233" t="str">
        <f>'1-1'!C13</f>
        <v>consommer</v>
      </c>
      <c r="E63" s="233" t="str">
        <f>'1-1'!D13</f>
        <v>disposer de ressources à court terme</v>
      </c>
      <c r="F63" s="233"/>
      <c r="G63" s="234"/>
      <c r="H63" s="227">
        <f t="shared" si="0"/>
        <v>1</v>
      </c>
    </row>
    <row r="64" spans="1:8" s="66" customFormat="1" x14ac:dyDescent="0.2">
      <c r="A64" s="231" t="str">
        <f>'1-1'!A14</f>
        <v>R/g</v>
      </c>
      <c r="B64" s="232" t="s">
        <v>65</v>
      </c>
      <c r="C64" s="233" t="str">
        <f>'1-1'!B14</f>
        <v>rouge, non-vert</v>
      </c>
      <c r="D64" s="233" t="str">
        <f>'1-1'!C14</f>
        <v>se propulser</v>
      </c>
      <c r="E64" s="233" t="str">
        <f>'1-1'!D14</f>
        <v>imposer sa cadence</v>
      </c>
      <c r="F64" s="233"/>
      <c r="G64" s="234"/>
      <c r="H64" s="227">
        <f t="shared" si="0"/>
        <v>1</v>
      </c>
    </row>
    <row r="65" spans="1:8" s="66" customFormat="1" x14ac:dyDescent="0.2">
      <c r="A65" s="231" t="str">
        <f>'1-1'!A15</f>
        <v>R/w</v>
      </c>
      <c r="B65" s="232" t="s">
        <v>65</v>
      </c>
      <c r="C65" s="233" t="str">
        <f>'1-1'!B15</f>
        <v>rouge, non-blanc</v>
      </c>
      <c r="D65" s="233" t="str">
        <f>'1-1'!C15</f>
        <v>s'émanciper</v>
      </c>
      <c r="E65" s="233" t="str">
        <f>'1-1'!D15</f>
        <v>être seul maître de ses actes</v>
      </c>
      <c r="F65" s="233"/>
      <c r="G65" s="234"/>
      <c r="H65" s="227">
        <f t="shared" si="0"/>
        <v>1</v>
      </c>
    </row>
    <row r="66" spans="1:8" s="66" customFormat="1" x14ac:dyDescent="0.2">
      <c r="A66" s="231" t="str">
        <f>'1-1'!A16</f>
        <v>R/u</v>
      </c>
      <c r="B66" s="232" t="s">
        <v>65</v>
      </c>
      <c r="C66" s="233" t="str">
        <f>'1-1'!B16</f>
        <v>rouge, non-bleu</v>
      </c>
      <c r="D66" s="233" t="str">
        <f>'1-1'!C16</f>
        <v>s'engager</v>
      </c>
      <c r="E66" s="233" t="str">
        <f>'1-1'!D16</f>
        <v>diriger toute son énergie</v>
      </c>
      <c r="F66" s="233"/>
      <c r="G66" s="234"/>
      <c r="H66" s="227">
        <f t="shared" ref="H66:H129" si="1">COUNTIF(D:D,D66)</f>
        <v>2</v>
      </c>
    </row>
    <row r="67" spans="1:8" s="66" customFormat="1" x14ac:dyDescent="0.2">
      <c r="A67" s="231" t="str">
        <f>'1-1'!A17</f>
        <v>R/b</v>
      </c>
      <c r="B67" s="232" t="s">
        <v>65</v>
      </c>
      <c r="C67" s="233" t="str">
        <f>'1-1'!B17</f>
        <v>rouge, non-noir</v>
      </c>
      <c r="D67" s="233" t="str">
        <f>'1-1'!C17</f>
        <v>se connecter</v>
      </c>
      <c r="E67" s="233" t="str">
        <f>'1-1'!D17</f>
        <v>ressentir les signaux du monde</v>
      </c>
      <c r="F67" s="233"/>
      <c r="G67" s="234"/>
      <c r="H67" s="227">
        <f t="shared" si="1"/>
        <v>1</v>
      </c>
    </row>
    <row r="68" spans="1:8" s="66" customFormat="1" x14ac:dyDescent="0.2">
      <c r="A68" s="231" t="str">
        <f>'1-1'!A18</f>
        <v>G/w</v>
      </c>
      <c r="B68" s="232" t="s">
        <v>65</v>
      </c>
      <c r="C68" s="233" t="str">
        <f>'1-1'!B18</f>
        <v>vert, non-blanc</v>
      </c>
      <c r="D68" s="233" t="str">
        <f>'1-1'!C18</f>
        <v>s'ébattre</v>
      </c>
      <c r="E68" s="233" t="str">
        <f>'1-1'!D18</f>
        <v>vivre sans rendre de comptes</v>
      </c>
      <c r="F68" s="233"/>
      <c r="G68" s="234"/>
      <c r="H68" s="227">
        <f t="shared" si="1"/>
        <v>1</v>
      </c>
    </row>
    <row r="69" spans="1:8" s="66" customFormat="1" x14ac:dyDescent="0.2">
      <c r="A69" s="231" t="str">
        <f>'1-1'!A19</f>
        <v>G/u</v>
      </c>
      <c r="B69" s="232" t="s">
        <v>65</v>
      </c>
      <c r="C69" s="233" t="str">
        <f>'1-1'!B19</f>
        <v>vert, non-bleu</v>
      </c>
      <c r="D69" s="233" t="str">
        <f>'1-1'!C19</f>
        <v>exister</v>
      </c>
      <c r="E69" s="233" t="str">
        <f>'1-1'!D19</f>
        <v>appartenir au vivant</v>
      </c>
      <c r="F69" s="233"/>
      <c r="G69" s="234"/>
      <c r="H69" s="227">
        <f t="shared" si="1"/>
        <v>1</v>
      </c>
    </row>
    <row r="70" spans="1:8" s="66" customFormat="1" x14ac:dyDescent="0.2">
      <c r="A70" s="231" t="str">
        <f>'1-1'!A20</f>
        <v>G/b</v>
      </c>
      <c r="B70" s="232" t="s">
        <v>65</v>
      </c>
      <c r="C70" s="233" t="str">
        <f>'1-1'!B20</f>
        <v>vert, non-noir</v>
      </c>
      <c r="D70" s="233" t="str">
        <f>'1-1'!C20</f>
        <v>coopérer</v>
      </c>
      <c r="E70" s="233" t="str">
        <f>'1-1'!D20</f>
        <v>prendre soin des besoins de tous</v>
      </c>
      <c r="F70" s="233"/>
      <c r="G70" s="234"/>
      <c r="H70" s="227">
        <f t="shared" si="1"/>
        <v>1</v>
      </c>
    </row>
    <row r="71" spans="1:8" s="66" customFormat="1" x14ac:dyDescent="0.2">
      <c r="A71" s="231" t="str">
        <f>'1-1'!A21</f>
        <v>G/r</v>
      </c>
      <c r="B71" s="232" t="s">
        <v>65</v>
      </c>
      <c r="C71" s="233" t="str">
        <f>'1-1'!B21</f>
        <v>vert, non-rouge</v>
      </c>
      <c r="D71" s="233" t="str">
        <f>'1-1'!C21</f>
        <v>soigner</v>
      </c>
      <c r="E71" s="233" t="str">
        <f>'1-1'!D21</f>
        <v>prendre soin du monde</v>
      </c>
      <c r="F71" s="233"/>
      <c r="G71" s="234"/>
      <c r="H71" s="227">
        <f t="shared" si="1"/>
        <v>1</v>
      </c>
    </row>
    <row r="72" spans="1:8" s="66" customFormat="1" x14ac:dyDescent="0.2">
      <c r="A72" s="231" t="str">
        <f>'221'!A2</f>
        <v>WU/b</v>
      </c>
      <c r="B72" s="232" t="s">
        <v>64</v>
      </c>
      <c r="C72" s="233" t="str">
        <f>'221'!B2</f>
        <v>blanc-bleu, non-noir</v>
      </c>
      <c r="D72" s="233" t="str">
        <f>'221'!C2</f>
        <v>être utile au monde</v>
      </c>
      <c r="E72" s="233" t="str">
        <f>'221'!D2</f>
        <v>être efficace dans le respect du système</v>
      </c>
      <c r="F72" s="233"/>
      <c r="G72" s="234" t="str">
        <f>'221'!F2</f>
        <v>WU-RG-B</v>
      </c>
      <c r="H72" s="227">
        <f t="shared" si="1"/>
        <v>1</v>
      </c>
    </row>
    <row r="73" spans="1:8" s="66" customFormat="1" x14ac:dyDescent="0.2">
      <c r="A73" s="231" t="str">
        <f>'221'!A3</f>
        <v>WU/r</v>
      </c>
      <c r="B73" s="232" t="s">
        <v>64</v>
      </c>
      <c r="C73" s="233" t="str">
        <f>'221'!B3</f>
        <v>blanc-bleu, non-rouge</v>
      </c>
      <c r="D73" s="233" t="str">
        <f>'221'!C3</f>
        <v>structurer le monde -WU-</v>
      </c>
      <c r="E73" s="233" t="str">
        <f>'221'!D3</f>
        <v>travailler au bon ordre du monde</v>
      </c>
      <c r="F73" s="233"/>
      <c r="G73" s="234" t="str">
        <f>'221'!F3</f>
        <v>WU-BG-R</v>
      </c>
      <c r="H73" s="227">
        <f t="shared" si="1"/>
        <v>1</v>
      </c>
    </row>
    <row r="74" spans="1:8" s="66" customFormat="1" x14ac:dyDescent="0.2">
      <c r="A74" s="231" t="str">
        <f>'221'!A4</f>
        <v>WU/g</v>
      </c>
      <c r="B74" s="232" t="s">
        <v>64</v>
      </c>
      <c r="C74" s="233" t="str">
        <f>'221'!B4</f>
        <v>blanc-bleu, non-vert</v>
      </c>
      <c r="D74" s="233" t="str">
        <f>'221'!C4</f>
        <v>apporter de l'ordre au monde</v>
      </c>
      <c r="E74" s="233" t="str">
        <f>'221'!D4</f>
        <v>rendre l'organisation efficace</v>
      </c>
      <c r="F74" s="233"/>
      <c r="G74" s="234" t="str">
        <f>'221'!F4</f>
        <v>WU-BR-G</v>
      </c>
      <c r="H74" s="227">
        <f t="shared" si="1"/>
        <v>1</v>
      </c>
    </row>
    <row r="75" spans="1:8" s="66" customFormat="1" x14ac:dyDescent="0.2">
      <c r="A75" s="231" t="str">
        <f>'221'!A5</f>
        <v>WB/u</v>
      </c>
      <c r="B75" s="232" t="s">
        <v>64</v>
      </c>
      <c r="C75" s="233" t="str">
        <f>'221'!B5</f>
        <v>blanc-noir, non-bleu</v>
      </c>
      <c r="D75" s="233" t="str">
        <f>'221'!C5</f>
        <v>être parmi les puissants</v>
      </c>
      <c r="E75" s="233" t="str">
        <f>'221'!D5</f>
        <v>être de ceux qui ont le pouvoir</v>
      </c>
      <c r="F75" s="233"/>
      <c r="G75" s="234" t="str">
        <f>'221'!F5</f>
        <v>WB-RG-U</v>
      </c>
      <c r="H75" s="227">
        <f t="shared" si="1"/>
        <v>1</v>
      </c>
    </row>
    <row r="76" spans="1:8" s="66" customFormat="1" x14ac:dyDescent="0.2">
      <c r="A76" s="231" t="str">
        <f>'221'!A6</f>
        <v>WB/r</v>
      </c>
      <c r="B76" s="232" t="s">
        <v>64</v>
      </c>
      <c r="C76" s="233" t="str">
        <f>'221'!B6</f>
        <v>blanc-noir, non-rouge</v>
      </c>
      <c r="D76" s="233" t="str">
        <f>'221'!C6</f>
        <v>gouverner le monde</v>
      </c>
      <c r="E76" s="233" t="str">
        <f>'221'!D6</f>
        <v>être parmi les rares qui prennent les décisions</v>
      </c>
      <c r="F76" s="233"/>
      <c r="G76" s="234" t="str">
        <f>'221'!F6</f>
        <v>WB-GU-R</v>
      </c>
      <c r="H76" s="227">
        <f t="shared" si="1"/>
        <v>1</v>
      </c>
    </row>
    <row r="77" spans="1:8" s="66" customFormat="1" x14ac:dyDescent="0.2">
      <c r="A77" s="231" t="str">
        <f>'221'!A7</f>
        <v>WB/g</v>
      </c>
      <c r="B77" s="232" t="s">
        <v>64</v>
      </c>
      <c r="C77" s="233" t="str">
        <f>'221'!B7</f>
        <v>blanc-noir, non-vert</v>
      </c>
      <c r="D77" s="233" t="str">
        <f>'221'!C7</f>
        <v>s'imposer au monde</v>
      </c>
      <c r="E77" s="233" t="str">
        <f>'221'!D7</f>
        <v>être de ceux qui dictent l'ordre</v>
      </c>
      <c r="F77" s="233"/>
      <c r="G77" s="234" t="str">
        <f>'221'!F7</f>
        <v>WB-UR-G</v>
      </c>
      <c r="H77" s="227">
        <f t="shared" si="1"/>
        <v>1</v>
      </c>
    </row>
    <row r="78" spans="1:8" s="66" customFormat="1" x14ac:dyDescent="0.2">
      <c r="A78" s="231" t="str">
        <f>'221'!A8</f>
        <v>UB/w</v>
      </c>
      <c r="B78" s="232" t="s">
        <v>64</v>
      </c>
      <c r="C78" s="233" t="str">
        <f>'221'!B8</f>
        <v>bleu-noir, non-blanc</v>
      </c>
      <c r="D78" s="233" t="str">
        <f>'221'!C8</f>
        <v>suivre ses plans</v>
      </c>
      <c r="E78" s="233" t="str">
        <f>'221'!D8</f>
        <v>atteindre ses objectifs selon ses propres règles</v>
      </c>
      <c r="F78" s="233"/>
      <c r="G78" s="234" t="str">
        <f>'221'!F8</f>
        <v>UB-RG-W</v>
      </c>
      <c r="H78" s="227">
        <f t="shared" si="1"/>
        <v>1</v>
      </c>
    </row>
    <row r="79" spans="1:8" s="66" customFormat="1" x14ac:dyDescent="0.2">
      <c r="A79" s="231" t="str">
        <f>'221'!A9</f>
        <v>UB/r</v>
      </c>
      <c r="B79" s="232" t="s">
        <v>64</v>
      </c>
      <c r="C79" s="233" t="str">
        <f>'221'!B9</f>
        <v>bleu-noir, non-rouge</v>
      </c>
      <c r="D79" s="233" t="str">
        <f>'221'!C9</f>
        <v>réaliser ses ambitions</v>
      </c>
      <c r="E79" s="233" t="str">
        <f>'221'!D9</f>
        <v>atteindre ses objectifs avec discipline</v>
      </c>
      <c r="F79" s="233"/>
      <c r="G79" s="234" t="str">
        <f>'221'!F9</f>
        <v>UB-GW-R</v>
      </c>
      <c r="H79" s="227">
        <f t="shared" si="1"/>
        <v>1</v>
      </c>
    </row>
    <row r="80" spans="1:8" s="66" customFormat="1" x14ac:dyDescent="0.2">
      <c r="A80" s="231" t="str">
        <f>'221'!A10</f>
        <v>UB/g</v>
      </c>
      <c r="B80" s="232" t="s">
        <v>64</v>
      </c>
      <c r="C80" s="233" t="str">
        <f>'221'!B10</f>
        <v>bleu-noir, non-vert</v>
      </c>
      <c r="D80" s="233" t="str">
        <f>'221'!C10</f>
        <v>réussir coûte que coûte -UB-</v>
      </c>
      <c r="E80" s="233" t="str">
        <f>'221'!D10</f>
        <v>atteindre ses objectifs avec fermeté</v>
      </c>
      <c r="F80" s="233"/>
      <c r="G80" s="234" t="str">
        <f>'221'!F10</f>
        <v>UB-RW-G</v>
      </c>
      <c r="H80" s="227">
        <f t="shared" si="1"/>
        <v>1</v>
      </c>
    </row>
    <row r="81" spans="1:8" s="66" customFormat="1" x14ac:dyDescent="0.2">
      <c r="A81" s="231" t="str">
        <f>'221'!A11</f>
        <v>UR/w</v>
      </c>
      <c r="B81" s="232" t="s">
        <v>64</v>
      </c>
      <c r="C81" s="233" t="str">
        <f>'221'!B11</f>
        <v>bleu-rouge, non-blanc</v>
      </c>
      <c r="D81" s="233" t="str">
        <f>'221'!C11</f>
        <v>suivre ses idées</v>
      </c>
      <c r="E81" s="233" t="str">
        <f>'221'!D11</f>
        <v>explorer sans contrainte</v>
      </c>
      <c r="F81" s="233"/>
      <c r="G81" s="234" t="str">
        <f>'221'!F11</f>
        <v>UR-BG-W</v>
      </c>
      <c r="H81" s="227">
        <f t="shared" si="1"/>
        <v>1</v>
      </c>
    </row>
    <row r="82" spans="1:8" s="66" customFormat="1" x14ac:dyDescent="0.2">
      <c r="A82" s="231" t="str">
        <f>'221'!A12</f>
        <v>UR/b</v>
      </c>
      <c r="B82" s="232" t="s">
        <v>64</v>
      </c>
      <c r="C82" s="233" t="str">
        <f>'221'!B12</f>
        <v>bleu-rouge, non-noir</v>
      </c>
      <c r="D82" s="233" t="str">
        <f>'221'!C12</f>
        <v>partager ses idées</v>
      </c>
      <c r="E82" s="233" t="str">
        <f>'221'!D12</f>
        <v>communiquer des idées nouvelles</v>
      </c>
      <c r="F82" s="233"/>
      <c r="G82" s="234" t="str">
        <f>'221'!F12</f>
        <v>UR-GW-B</v>
      </c>
      <c r="H82" s="227">
        <f t="shared" si="1"/>
        <v>1</v>
      </c>
    </row>
    <row r="83" spans="1:8" s="66" customFormat="1" x14ac:dyDescent="0.2">
      <c r="A83" s="231" t="str">
        <f>'221'!A13</f>
        <v>UR/g</v>
      </c>
      <c r="B83" s="232" t="s">
        <v>64</v>
      </c>
      <c r="C83" s="233" t="str">
        <f>'221'!B13</f>
        <v>bleu-rouge, non-vert</v>
      </c>
      <c r="D83" s="233" t="str">
        <f>'221'!C13</f>
        <v>œuvrer pour le progrès</v>
      </c>
      <c r="E83" s="233" t="str">
        <f>'221'!D13</f>
        <v>innover avec efficacité</v>
      </c>
      <c r="F83" s="233"/>
      <c r="G83" s="234" t="str">
        <f>'221'!F13</f>
        <v>UR-WB-G</v>
      </c>
      <c r="H83" s="227">
        <f t="shared" si="1"/>
        <v>1</v>
      </c>
    </row>
    <row r="84" spans="1:8" s="66" customFormat="1" x14ac:dyDescent="0.2">
      <c r="A84" s="231" t="str">
        <f>'221'!A14</f>
        <v>BR/w</v>
      </c>
      <c r="B84" s="232" t="s">
        <v>64</v>
      </c>
      <c r="C84" s="233" t="str">
        <f>'221'!B14</f>
        <v>noir-rouge, non-blanc</v>
      </c>
      <c r="D84" s="233" t="str">
        <f>'221'!C14</f>
        <v>être tout-puissant -BR</v>
      </c>
      <c r="E84" s="233" t="str">
        <f>'221'!D14</f>
        <v>obtenir satisfaction sans limite</v>
      </c>
      <c r="F84" s="233"/>
      <c r="G84" s="234" t="str">
        <f>'221'!F14</f>
        <v>BR-GU-W</v>
      </c>
      <c r="H84" s="227">
        <f t="shared" si="1"/>
        <v>1</v>
      </c>
    </row>
    <row r="85" spans="1:8" s="66" customFormat="1" x14ac:dyDescent="0.2">
      <c r="A85" s="231" t="str">
        <f>'221'!A15</f>
        <v>BR/u</v>
      </c>
      <c r="B85" s="232" t="s">
        <v>64</v>
      </c>
      <c r="C85" s="233" t="str">
        <f>'221'!B15</f>
        <v>noir-rouge, non-bleu</v>
      </c>
      <c r="D85" s="233" t="str">
        <f>'221'!C15</f>
        <v>avoir de suite</v>
      </c>
      <c r="E85" s="233" t="str">
        <f>'221'!D15</f>
        <v>obtenir satisfaction -peu importe comment-</v>
      </c>
      <c r="F85" s="233"/>
      <c r="G85" s="234" t="str">
        <f>'221'!F15</f>
        <v>BR-GW-U</v>
      </c>
      <c r="H85" s="227">
        <f t="shared" si="1"/>
        <v>1</v>
      </c>
    </row>
    <row r="86" spans="1:8" s="66" customFormat="1" x14ac:dyDescent="0.2">
      <c r="A86" s="231" t="str">
        <f>'221'!A16</f>
        <v>BR/g</v>
      </c>
      <c r="B86" s="232" t="s">
        <v>64</v>
      </c>
      <c r="C86" s="233" t="str">
        <f>'221'!B16</f>
        <v>noir-rouge, non-vert</v>
      </c>
      <c r="D86" s="233" t="str">
        <f>'221'!C16</f>
        <v>intervenir*</v>
      </c>
      <c r="E86" s="233" t="str">
        <f>'221'!D16</f>
        <v>vivre en imposant ses décisions</v>
      </c>
      <c r="F86" s="233"/>
      <c r="G86" s="234" t="str">
        <f>'221'!F16</f>
        <v>BR-WU-G</v>
      </c>
      <c r="H86" s="227">
        <f t="shared" si="1"/>
        <v>5</v>
      </c>
    </row>
    <row r="87" spans="1:8" s="66" customFormat="1" x14ac:dyDescent="0.2">
      <c r="A87" s="231" t="str">
        <f>'221'!A17</f>
        <v>BG/w</v>
      </c>
      <c r="B87" s="232" t="s">
        <v>64</v>
      </c>
      <c r="C87" s="233" t="str">
        <f>'221'!B17</f>
        <v>noir-vert, non-blanc</v>
      </c>
      <c r="D87" s="233" t="str">
        <f>'221'!C17</f>
        <v>servir ses intérêts</v>
      </c>
      <c r="E87" s="233" t="str">
        <f>'221'!D17</f>
        <v>être son unique priorité</v>
      </c>
      <c r="F87" s="233"/>
      <c r="G87" s="234" t="str">
        <f>'221'!F17</f>
        <v>BG-UR-W</v>
      </c>
      <c r="H87" s="227">
        <f t="shared" si="1"/>
        <v>1</v>
      </c>
    </row>
    <row r="88" spans="1:8" s="66" customFormat="1" x14ac:dyDescent="0.2">
      <c r="A88" s="231" t="str">
        <f>'221'!A18</f>
        <v>BG/u</v>
      </c>
      <c r="B88" s="232" t="s">
        <v>64</v>
      </c>
      <c r="C88" s="233" t="str">
        <f>'221'!B18</f>
        <v>noir-vert, non-bleu</v>
      </c>
      <c r="D88" s="233" t="str">
        <f>'221'!C18</f>
        <v>s'enrichir</v>
      </c>
      <c r="E88" s="233" t="str">
        <f>'221'!D18</f>
        <v>s'entourer du plus de ressources possible</v>
      </c>
      <c r="F88" s="233"/>
      <c r="G88" s="234" t="str">
        <f>'221'!F18</f>
        <v>BG-RW-U</v>
      </c>
      <c r="H88" s="227">
        <f t="shared" si="1"/>
        <v>1</v>
      </c>
    </row>
    <row r="89" spans="1:8" s="66" customFormat="1" x14ac:dyDescent="0.2">
      <c r="A89" s="231" t="str">
        <f>'221'!A19</f>
        <v>BG/r</v>
      </c>
      <c r="B89" s="232" t="s">
        <v>64</v>
      </c>
      <c r="C89" s="233" t="str">
        <f>'221'!B19</f>
        <v>noir-vert, non-rouge</v>
      </c>
      <c r="D89" s="233" t="str">
        <f>'221'!C19</f>
        <v>construire une vie parfaite</v>
      </c>
      <c r="E89" s="233" t="str">
        <f>'221'!D19</f>
        <v>organiser une vie de satisfaction</v>
      </c>
      <c r="F89" s="233"/>
      <c r="G89" s="234" t="str">
        <f>'221'!F19</f>
        <v>BG-WU-R</v>
      </c>
      <c r="H89" s="227">
        <f t="shared" si="1"/>
        <v>1</v>
      </c>
    </row>
    <row r="90" spans="1:8" s="66" customFormat="1" x14ac:dyDescent="0.2">
      <c r="A90" s="231" t="str">
        <f>'221'!A20</f>
        <v>RG/w</v>
      </c>
      <c r="B90" s="232" t="s">
        <v>64</v>
      </c>
      <c r="C90" s="233" t="str">
        <f>'221'!B20</f>
        <v>rouge-vert, non-blanc</v>
      </c>
      <c r="D90" s="233" t="str">
        <f>'221'!C20</f>
        <v>vivre avec légèreté</v>
      </c>
      <c r="E90" s="233" t="str">
        <f>'221'!D20</f>
        <v>mettre sa joie au commandes</v>
      </c>
      <c r="F90" s="233"/>
      <c r="G90" s="234" t="str">
        <f>'221'!F20</f>
        <v>RG-UB-W</v>
      </c>
      <c r="H90" s="227">
        <f t="shared" si="1"/>
        <v>1</v>
      </c>
    </row>
    <row r="91" spans="1:8" s="66" customFormat="1" x14ac:dyDescent="0.2">
      <c r="A91" s="231" t="str">
        <f>'221'!A21</f>
        <v>RG/u</v>
      </c>
      <c r="B91" s="232" t="s">
        <v>64</v>
      </c>
      <c r="C91" s="233" t="str">
        <f>'221'!B21</f>
        <v>rouge-vert, non-bleu</v>
      </c>
      <c r="D91" s="233" t="str">
        <f>'221'!C21</f>
        <v>vivre spontané -RG-</v>
      </c>
      <c r="E91" s="233" t="str">
        <f>'221'!D21</f>
        <v>agir en toute impulsivité</v>
      </c>
      <c r="F91" s="233"/>
      <c r="G91" s="234" t="str">
        <f>'221'!F21</f>
        <v>RG-WB-U</v>
      </c>
      <c r="H91" s="227">
        <f t="shared" si="1"/>
        <v>1</v>
      </c>
    </row>
    <row r="92" spans="1:8" s="66" customFormat="1" x14ac:dyDescent="0.2">
      <c r="A92" s="231" t="str">
        <f>'221'!A22</f>
        <v>RG/b</v>
      </c>
      <c r="B92" s="232" t="s">
        <v>64</v>
      </c>
      <c r="C92" s="233" t="str">
        <f>'221'!B22</f>
        <v>rouge-vert, non-noir</v>
      </c>
      <c r="D92" s="233" t="str">
        <f>'221'!C22</f>
        <v>vivre dans la joie collective</v>
      </c>
      <c r="E92" s="233" t="str">
        <f>'221'!D22</f>
        <v>vivre pleinement dans le respect du monde</v>
      </c>
      <c r="F92" s="233"/>
      <c r="G92" s="234" t="str">
        <f>'221'!F22</f>
        <v>RG-WU-B</v>
      </c>
      <c r="H92" s="227">
        <f t="shared" si="1"/>
        <v>1</v>
      </c>
    </row>
    <row r="93" spans="1:8" s="66" customFormat="1" x14ac:dyDescent="0.2">
      <c r="A93" s="231" t="str">
        <f>'221'!A23</f>
        <v>RW/u</v>
      </c>
      <c r="B93" s="232" t="s">
        <v>64</v>
      </c>
      <c r="C93" s="233" t="str">
        <f>'221'!B23</f>
        <v>rouge-blanc, non-bleu</v>
      </c>
      <c r="D93" s="233" t="str">
        <f>'221'!C23</f>
        <v>protéger le monde</v>
      </c>
      <c r="E93" s="233" t="str">
        <f>'221'!D23</f>
        <v>prémunir la société de toute menace</v>
      </c>
      <c r="F93" s="233"/>
      <c r="G93" s="234" t="str">
        <f>'221'!F23</f>
        <v>RW-BG-U</v>
      </c>
      <c r="H93" s="227">
        <f t="shared" si="1"/>
        <v>1</v>
      </c>
    </row>
    <row r="94" spans="1:8" s="66" customFormat="1" x14ac:dyDescent="0.2">
      <c r="A94" s="231" t="str">
        <f>'221'!A24</f>
        <v>RW/b</v>
      </c>
      <c r="B94" s="232" t="s">
        <v>64</v>
      </c>
      <c r="C94" s="233" t="str">
        <f>'221'!B24</f>
        <v>rouge-blanc, non-noir</v>
      </c>
      <c r="D94" s="233" t="str">
        <f>'221'!C24</f>
        <v>assister le monde</v>
      </c>
      <c r="E94" s="233" t="str">
        <f>'221'!D24</f>
        <v>servir la société sans enjeu de pouvoir</v>
      </c>
      <c r="F94" s="233"/>
      <c r="G94" s="234" t="str">
        <f>'221'!F24</f>
        <v>RW-GU-B</v>
      </c>
      <c r="H94" s="227">
        <f t="shared" si="1"/>
        <v>1</v>
      </c>
    </row>
    <row r="95" spans="1:8" s="66" customFormat="1" x14ac:dyDescent="0.2">
      <c r="A95" s="231" t="str">
        <f>'221'!A25</f>
        <v>RW/g</v>
      </c>
      <c r="B95" s="232" t="s">
        <v>64</v>
      </c>
      <c r="C95" s="233" t="str">
        <f>'221'!B25</f>
        <v>rouge-blanc, non-vert</v>
      </c>
      <c r="D95" s="233" t="str">
        <f>'221'!C25</f>
        <v>faire progresser le monde</v>
      </c>
      <c r="E95" s="233" t="str">
        <f>'221'!D25</f>
        <v>servir la société avec fermeté</v>
      </c>
      <c r="F95" s="233"/>
      <c r="G95" s="234" t="str">
        <f>'221'!F25</f>
        <v>RW-UB-G</v>
      </c>
      <c r="H95" s="227">
        <f t="shared" si="1"/>
        <v>1</v>
      </c>
    </row>
    <row r="96" spans="1:8" s="66" customFormat="1" x14ac:dyDescent="0.2">
      <c r="A96" s="231" t="str">
        <f>'221'!A26</f>
        <v>GW/u</v>
      </c>
      <c r="B96" s="232" t="s">
        <v>64</v>
      </c>
      <c r="C96" s="233" t="str">
        <f>'221'!B26</f>
        <v>vert-blanc, non-bleu</v>
      </c>
      <c r="D96" s="233" t="str">
        <f>'221'!C26</f>
        <v>se fondre dans sa tribu</v>
      </c>
      <c r="E96" s="233" t="str">
        <f>'221'!D26</f>
        <v>s'identifier à son groupe</v>
      </c>
      <c r="F96" s="233"/>
      <c r="G96" s="234" t="str">
        <f>'221'!F26</f>
        <v>GW-BR-U</v>
      </c>
      <c r="H96" s="227">
        <f t="shared" si="1"/>
        <v>1</v>
      </c>
    </row>
    <row r="97" spans="1:8" s="66" customFormat="1" x14ac:dyDescent="0.2">
      <c r="A97" s="231" t="str">
        <f>'221'!A27</f>
        <v>GW/b</v>
      </c>
      <c r="B97" s="232" t="s">
        <v>64</v>
      </c>
      <c r="C97" s="233" t="str">
        <f>'221'!B27</f>
        <v>vert-blanc, non-noir</v>
      </c>
      <c r="D97" s="233" t="str">
        <f>'221'!C27</f>
        <v>vivre en harmonie -GW-</v>
      </c>
      <c r="E97" s="233" t="str">
        <f>'221'!D27</f>
        <v>vivre dans la coopération et le partage</v>
      </c>
      <c r="F97" s="233"/>
      <c r="G97" s="234" t="str">
        <f>'221'!F27</f>
        <v>GW-UR-B</v>
      </c>
      <c r="H97" s="227">
        <f t="shared" si="1"/>
        <v>1</v>
      </c>
    </row>
    <row r="98" spans="1:8" s="66" customFormat="1" x14ac:dyDescent="0.2">
      <c r="A98" s="231" t="str">
        <f>'221'!A28</f>
        <v>GW/r</v>
      </c>
      <c r="B98" s="232" t="s">
        <v>64</v>
      </c>
      <c r="C98" s="233" t="str">
        <f>'221'!B28</f>
        <v>vert-blanc, non-rouge</v>
      </c>
      <c r="D98" s="233" t="str">
        <f>'221'!C28</f>
        <v>vivre en accord</v>
      </c>
      <c r="E98" s="233" t="str">
        <f>'221'!D28</f>
        <v>être sain et probe</v>
      </c>
      <c r="F98" s="233"/>
      <c r="G98" s="234" t="str">
        <f>'221'!F28</f>
        <v>GW-UB-R</v>
      </c>
      <c r="H98" s="227">
        <f t="shared" si="1"/>
        <v>1</v>
      </c>
    </row>
    <row r="99" spans="1:8" s="66" customFormat="1" x14ac:dyDescent="0.2">
      <c r="A99" s="231" t="str">
        <f>'221'!A29</f>
        <v>GU/w</v>
      </c>
      <c r="B99" s="232" t="s">
        <v>64</v>
      </c>
      <c r="C99" s="233" t="str">
        <f>'221'!B29</f>
        <v>vert-bleu, non-blanc</v>
      </c>
      <c r="D99" s="233" t="str">
        <f>'221'!C29</f>
        <v>être ingénieux</v>
      </c>
      <c r="E99" s="233" t="str">
        <f>'221'!D29</f>
        <v>s'adapter avec créativité</v>
      </c>
      <c r="F99" s="233"/>
      <c r="G99" s="234" t="str">
        <f>'221'!F29</f>
        <v>GU-BR-W</v>
      </c>
      <c r="H99" s="227">
        <f t="shared" si="1"/>
        <v>1</v>
      </c>
    </row>
    <row r="100" spans="1:8" s="66" customFormat="1" x14ac:dyDescent="0.2">
      <c r="A100" s="231" t="str">
        <f>'221'!A30</f>
        <v>GU/b</v>
      </c>
      <c r="B100" s="232" t="s">
        <v>64</v>
      </c>
      <c r="C100" s="233" t="str">
        <f>'221'!B30</f>
        <v>vert-bleu, non-noir</v>
      </c>
      <c r="D100" s="233" t="str">
        <f>'221'!C30</f>
        <v>vivre en souplesse</v>
      </c>
      <c r="E100" s="233" t="str">
        <f>'221'!D30</f>
        <v>s'adapter spontanément</v>
      </c>
      <c r="F100" s="233"/>
      <c r="G100" s="234" t="str">
        <f>'221'!F30</f>
        <v>GU-RW-B</v>
      </c>
      <c r="H100" s="227">
        <f t="shared" si="1"/>
        <v>1</v>
      </c>
    </row>
    <row r="101" spans="1:8" s="66" customFormat="1" x14ac:dyDescent="0.2">
      <c r="A101" s="231" t="str">
        <f>'221'!A31</f>
        <v>GU/r</v>
      </c>
      <c r="B101" s="232" t="s">
        <v>64</v>
      </c>
      <c r="C101" s="233" t="str">
        <f>'221'!B31</f>
        <v>vert-bleu, non-rouge</v>
      </c>
      <c r="D101" s="233" t="str">
        <f>'221'!C31</f>
        <v>vivre dans la raison</v>
      </c>
      <c r="E101" s="233" t="str">
        <f>'221'!D31</f>
        <v>suivre une démarche d'adaptation</v>
      </c>
      <c r="F101" s="233"/>
      <c r="G101" s="234" t="str">
        <f>'221'!F31</f>
        <v>GU-WB-R</v>
      </c>
      <c r="H101" s="227">
        <f t="shared" si="1"/>
        <v>1</v>
      </c>
    </row>
    <row r="102" spans="1:8" s="66" customFormat="1" x14ac:dyDescent="0.2">
      <c r="A102" s="235" t="str">
        <f>'212'!A2</f>
        <v>WU.g</v>
      </c>
      <c r="B102" s="236" t="s">
        <v>127</v>
      </c>
      <c r="C102" s="235"/>
      <c r="D102" s="237" t="str">
        <f>'212'!C2</f>
        <v>harmoniser le monde</v>
      </c>
      <c r="E102" s="237" t="str">
        <f>'212'!D2</f>
        <v>rendre le monde agréable aux yeux de tous</v>
      </c>
      <c r="F102" s="237"/>
      <c r="G102" s="237" t="str">
        <f>'212'!F2</f>
        <v>WU-G-BR</v>
      </c>
      <c r="H102" s="227">
        <f t="shared" si="1"/>
        <v>1</v>
      </c>
    </row>
    <row r="103" spans="1:8" s="66" customFormat="1" x14ac:dyDescent="0.2">
      <c r="A103" s="235" t="str">
        <f>'212'!A3</f>
        <v>WU.b</v>
      </c>
      <c r="B103" s="236" t="s">
        <v>127</v>
      </c>
      <c r="C103" s="235"/>
      <c r="D103" s="237" t="str">
        <f>'212'!C3</f>
        <v>administrer le monde</v>
      </c>
      <c r="E103" s="237" t="str">
        <f>'212'!D3</f>
        <v>garantir le bon ordre du monde</v>
      </c>
      <c r="F103" s="237"/>
      <c r="G103" s="237" t="str">
        <f>'212'!F3</f>
        <v>WU-B-RG</v>
      </c>
      <c r="H103" s="227">
        <f t="shared" si="1"/>
        <v>1</v>
      </c>
    </row>
    <row r="104" spans="1:8" s="66" customFormat="1" x14ac:dyDescent="0.2">
      <c r="A104" s="235" t="str">
        <f>'212'!A4</f>
        <v>WU.r</v>
      </c>
      <c r="B104" s="236" t="s">
        <v>127</v>
      </c>
      <c r="C104" s="235"/>
      <c r="D104" s="237" t="str">
        <f>'212'!C4</f>
        <v>perfectionner le monde</v>
      </c>
      <c r="E104" s="237" t="str">
        <f>'212'!D4</f>
        <v>proposer les bons schémas d'organisation</v>
      </c>
      <c r="F104" s="237"/>
      <c r="G104" s="237" t="str">
        <f>'212'!F4</f>
        <v>WU-R-BG</v>
      </c>
      <c r="H104" s="227">
        <f t="shared" si="1"/>
        <v>1</v>
      </c>
    </row>
    <row r="105" spans="1:8" s="66" customFormat="1" x14ac:dyDescent="0.2">
      <c r="A105" s="235" t="str">
        <f>'212'!A5</f>
        <v>WB.g</v>
      </c>
      <c r="B105" s="236" t="s">
        <v>127</v>
      </c>
      <c r="C105" s="235"/>
      <c r="D105" s="237" t="str">
        <f>'212'!C5</f>
        <v>avoir une position de prestige</v>
      </c>
      <c r="E105" s="237" t="str">
        <f>'212'!D5</f>
        <v>occuper une place d'exception</v>
      </c>
      <c r="F105" s="237"/>
      <c r="G105" s="237" t="str">
        <f>'212'!F5</f>
        <v>WB-G-UR</v>
      </c>
      <c r="H105" s="227">
        <f t="shared" si="1"/>
        <v>1</v>
      </c>
    </row>
    <row r="106" spans="1:8" s="66" customFormat="1" x14ac:dyDescent="0.2">
      <c r="A106" s="235" t="str">
        <f>'212'!A6</f>
        <v>WB.u</v>
      </c>
      <c r="B106" s="236" t="s">
        <v>127</v>
      </c>
      <c r="C106" s="235"/>
      <c r="D106" s="237" t="str">
        <f>'212'!C6</f>
        <v>avoir une position de pouvoir -WB-</v>
      </c>
      <c r="E106" s="237" t="str">
        <f>'212'!D6</f>
        <v>exercer une place de pouvoir élevée</v>
      </c>
      <c r="F106" s="237"/>
      <c r="G106" s="237" t="str">
        <f>'212'!F6</f>
        <v>WB-U-RG</v>
      </c>
      <c r="H106" s="227">
        <f t="shared" si="1"/>
        <v>1</v>
      </c>
    </row>
    <row r="107" spans="1:8" s="66" customFormat="1" x14ac:dyDescent="0.2">
      <c r="A107" s="235" t="str">
        <f>'212'!A7</f>
        <v>WB.r</v>
      </c>
      <c r="B107" s="236" t="s">
        <v>127</v>
      </c>
      <c r="C107" s="235"/>
      <c r="D107" s="237" t="str">
        <f>'212'!C7</f>
        <v>avoir une position de force</v>
      </c>
      <c r="E107" s="237" t="str">
        <f>'212'!D7</f>
        <v>occuper une place de réel pouvoir</v>
      </c>
      <c r="F107" s="237"/>
      <c r="G107" s="237" t="str">
        <f>'212'!F7</f>
        <v>WB-R-GU</v>
      </c>
      <c r="H107" s="227">
        <f t="shared" si="1"/>
        <v>1</v>
      </c>
    </row>
    <row r="108" spans="1:8" s="66" customFormat="1" x14ac:dyDescent="0.2">
      <c r="A108" s="235" t="str">
        <f>'212'!A8</f>
        <v>UB.g</v>
      </c>
      <c r="B108" s="236" t="s">
        <v>127</v>
      </c>
      <c r="C108" s="235"/>
      <c r="D108" s="237" t="str">
        <f>'212'!C8</f>
        <v>servir ses desseins</v>
      </c>
      <c r="E108" s="237" t="str">
        <f>'212'!D8</f>
        <v>parvenir à ses résultats en dominant son sujet</v>
      </c>
      <c r="F108" s="237"/>
      <c r="G108" s="237" t="str">
        <f>'212'!F8</f>
        <v>UB-G-RW</v>
      </c>
      <c r="H108" s="227">
        <f t="shared" si="1"/>
        <v>1</v>
      </c>
    </row>
    <row r="109" spans="1:8" s="66" customFormat="1" x14ac:dyDescent="0.2">
      <c r="A109" s="235" t="str">
        <f>'212'!A9</f>
        <v>UB.w</v>
      </c>
      <c r="B109" s="236" t="s">
        <v>127</v>
      </c>
      <c r="C109" s="235"/>
      <c r="D109" s="237" t="str">
        <f>'212'!C9</f>
        <v>parfaire l'agencement du monde</v>
      </c>
      <c r="E109" s="237" t="str">
        <f>'212'!D9</f>
        <v>dompter les difficultés</v>
      </c>
      <c r="F109" s="237"/>
      <c r="G109" s="237" t="str">
        <f>'212'!F9</f>
        <v>UB-W-RG</v>
      </c>
      <c r="H109" s="227">
        <f t="shared" si="1"/>
        <v>1</v>
      </c>
    </row>
    <row r="110" spans="1:8" s="66" customFormat="1" x14ac:dyDescent="0.2">
      <c r="A110" s="235" t="str">
        <f>'212'!A10</f>
        <v>UB.r</v>
      </c>
      <c r="B110" s="236" t="s">
        <v>127</v>
      </c>
      <c r="C110" s="235"/>
      <c r="D110" s="237" t="str">
        <f>'212'!C10</f>
        <v>atteindre ses buts</v>
      </c>
      <c r="E110" s="237" t="str">
        <f>'212'!D10</f>
        <v>mener à bien ses plans</v>
      </c>
      <c r="F110" s="237"/>
      <c r="G110" s="237" t="str">
        <f>'212'!F10</f>
        <v>UB-R-GW</v>
      </c>
      <c r="H110" s="227">
        <f t="shared" si="1"/>
        <v>1</v>
      </c>
    </row>
    <row r="111" spans="1:8" s="66" customFormat="1" x14ac:dyDescent="0.2">
      <c r="A111" s="235" t="str">
        <f>'212'!A11</f>
        <v>UR.g</v>
      </c>
      <c r="B111" s="236" t="s">
        <v>127</v>
      </c>
      <c r="C111" s="235"/>
      <c r="D111" s="237" t="str">
        <f>'212'!C11</f>
        <v>vivre ses rêves</v>
      </c>
      <c r="E111" s="237" t="str">
        <f>'212'!D11</f>
        <v>laisser libre cours à son imagination</v>
      </c>
      <c r="F111" s="237"/>
      <c r="G111" s="237" t="str">
        <f>'212'!F11</f>
        <v>UR-G-WB</v>
      </c>
      <c r="H111" s="227">
        <f t="shared" si="1"/>
        <v>1</v>
      </c>
    </row>
    <row r="112" spans="1:8" s="66" customFormat="1" x14ac:dyDescent="0.2">
      <c r="A112" s="235" t="str">
        <f>'212'!A12</f>
        <v>UR.w</v>
      </c>
      <c r="B112" s="236" t="s">
        <v>127</v>
      </c>
      <c r="C112" s="235"/>
      <c r="D112" s="237" t="str">
        <f>'212'!C12</f>
        <v>imaginer le progrès</v>
      </c>
      <c r="E112" s="237" t="str">
        <f>'212'!D12</f>
        <v>inventer des concepts utiles</v>
      </c>
      <c r="F112" s="237"/>
      <c r="G112" s="237" t="str">
        <f>'212'!F12</f>
        <v>UR-W-BG</v>
      </c>
      <c r="H112" s="227">
        <f t="shared" si="1"/>
        <v>1</v>
      </c>
    </row>
    <row r="113" spans="1:8" s="66" customFormat="1" x14ac:dyDescent="0.2">
      <c r="A113" s="235" t="str">
        <f>'212'!A13</f>
        <v>UR.b</v>
      </c>
      <c r="B113" s="236" t="s">
        <v>127</v>
      </c>
      <c r="C113" s="235"/>
      <c r="D113" s="237" t="str">
        <f>'212'!C13</f>
        <v>réaliser ses idées -UR-</v>
      </c>
      <c r="E113" s="237" t="str">
        <f>'212'!D13</f>
        <v>matérialiser ses théorie</v>
      </c>
      <c r="F113" s="237"/>
      <c r="G113" s="237" t="str">
        <f>'212'!F13</f>
        <v>UR-B-GW</v>
      </c>
      <c r="H113" s="227">
        <f t="shared" si="1"/>
        <v>1</v>
      </c>
    </row>
    <row r="114" spans="1:8" s="66" customFormat="1" x14ac:dyDescent="0.2">
      <c r="A114" s="235" t="str">
        <f>'212'!A14</f>
        <v>BR.g</v>
      </c>
      <c r="B114" s="236" t="s">
        <v>127</v>
      </c>
      <c r="C114" s="235"/>
      <c r="D114" s="237" t="str">
        <f>'212'!C14</f>
        <v>vivre en conquérant</v>
      </c>
      <c r="E114" s="237" t="str">
        <f>'212'!D14</f>
        <v>propulser le monde dans son sens</v>
      </c>
      <c r="F114" s="237"/>
      <c r="G114" s="237" t="str">
        <f>'212'!F14</f>
        <v>BR-G-WU</v>
      </c>
      <c r="H114" s="227">
        <f t="shared" si="1"/>
        <v>1</v>
      </c>
    </row>
    <row r="115" spans="1:8" s="66" customFormat="1" x14ac:dyDescent="0.2">
      <c r="A115" s="235" t="str">
        <f>'212'!A15</f>
        <v>BR.w</v>
      </c>
      <c r="B115" s="236" t="s">
        <v>127</v>
      </c>
      <c r="C115" s="235"/>
      <c r="D115" s="237" t="str">
        <f>'212'!C15</f>
        <v>vivre en dirigeant</v>
      </c>
      <c r="E115" s="237" t="str">
        <f>'212'!D15</f>
        <v>imposer ses idées</v>
      </c>
      <c r="F115" s="237"/>
      <c r="G115" s="237" t="str">
        <f>'212'!F15</f>
        <v>BR-W-GU</v>
      </c>
      <c r="H115" s="227">
        <f t="shared" si="1"/>
        <v>1</v>
      </c>
    </row>
    <row r="116" spans="1:8" s="66" customFormat="1" x14ac:dyDescent="0.2">
      <c r="A116" s="235" t="str">
        <f>'212'!A16</f>
        <v>BR.u</v>
      </c>
      <c r="B116" s="236" t="s">
        <v>127</v>
      </c>
      <c r="C116" s="235"/>
      <c r="D116" s="237" t="str">
        <f>'212'!C16</f>
        <v>réussir toute entreprise</v>
      </c>
      <c r="E116" s="237" t="str">
        <f>'212'!D16</f>
        <v>toucher à tout avec succès</v>
      </c>
      <c r="F116" s="237"/>
      <c r="G116" s="237" t="str">
        <f>'212'!F16</f>
        <v>BR-U-GW</v>
      </c>
      <c r="H116" s="227">
        <f t="shared" si="1"/>
        <v>1</v>
      </c>
    </row>
    <row r="117" spans="1:8" s="66" customFormat="1" x14ac:dyDescent="0.2">
      <c r="A117" s="235" t="str">
        <f>'212'!A17</f>
        <v>BG.r</v>
      </c>
      <c r="B117" s="236" t="s">
        <v>127</v>
      </c>
      <c r="C117" s="235"/>
      <c r="D117" s="237" t="str">
        <f>'212'!C17</f>
        <v>s'exaucer -BG-</v>
      </c>
      <c r="E117" s="237" t="str">
        <f>'212'!D17</f>
        <v>être satisfait de ses possessions</v>
      </c>
      <c r="F117" s="237"/>
      <c r="G117" s="237" t="str">
        <f>'212'!F17</f>
        <v>BG-R-WU</v>
      </c>
      <c r="H117" s="227">
        <f t="shared" si="1"/>
        <v>1</v>
      </c>
    </row>
    <row r="118" spans="1:8" s="66" customFormat="1" x14ac:dyDescent="0.2">
      <c r="A118" s="235" t="str">
        <f>'212'!A18</f>
        <v>BG.w</v>
      </c>
      <c r="B118" s="236" t="s">
        <v>127</v>
      </c>
      <c r="C118" s="235"/>
      <c r="D118" s="237" t="str">
        <f>'212'!C18</f>
        <v>être central</v>
      </c>
      <c r="E118" s="237" t="str">
        <f>'212'!D18</f>
        <v>être au centre de son réseau</v>
      </c>
      <c r="F118" s="237"/>
      <c r="G118" s="237" t="str">
        <f>'212'!F18</f>
        <v>BG-W-UR</v>
      </c>
      <c r="H118" s="227">
        <f t="shared" si="1"/>
        <v>1</v>
      </c>
    </row>
    <row r="119" spans="1:8" s="66" customFormat="1" x14ac:dyDescent="0.2">
      <c r="A119" s="235" t="str">
        <f>'212'!A19</f>
        <v>BG.u</v>
      </c>
      <c r="B119" s="236" t="s">
        <v>127</v>
      </c>
      <c r="C119" s="235"/>
      <c r="D119" s="237" t="str">
        <f>'212'!C19</f>
        <v>être prospère</v>
      </c>
      <c r="E119" s="237" t="str">
        <f>'212'!D19</f>
        <v xml:space="preserve">être acteur de sa satisfaction </v>
      </c>
      <c r="F119" s="237"/>
      <c r="G119" s="237" t="str">
        <f>'212'!F19</f>
        <v>BG-U-RW</v>
      </c>
      <c r="H119" s="227">
        <f t="shared" si="1"/>
        <v>1</v>
      </c>
    </row>
    <row r="120" spans="1:8" s="66" customFormat="1" x14ac:dyDescent="0.2">
      <c r="A120" s="235" t="str">
        <f>'212'!A20</f>
        <v>RG.b</v>
      </c>
      <c r="B120" s="236" t="s">
        <v>127</v>
      </c>
      <c r="C120" s="235"/>
      <c r="D120" s="237" t="str">
        <f>'212'!C20</f>
        <v>adorer sa vie</v>
      </c>
      <c r="E120" s="237" t="str">
        <f>'212'!D20</f>
        <v>vivre ses envies</v>
      </c>
      <c r="F120" s="237"/>
      <c r="G120" s="237" t="str">
        <f>'212'!F20</f>
        <v>RG-B-WU</v>
      </c>
      <c r="H120" s="227">
        <f t="shared" si="1"/>
        <v>1</v>
      </c>
    </row>
    <row r="121" spans="1:8" s="66" customFormat="1" x14ac:dyDescent="0.2">
      <c r="A121" s="235" t="str">
        <f>'212'!A21</f>
        <v>RG.w</v>
      </c>
      <c r="B121" s="236" t="s">
        <v>127</v>
      </c>
      <c r="C121" s="235"/>
      <c r="D121" s="237" t="str">
        <f>'212'!C21</f>
        <v>vivre avec festivité</v>
      </c>
      <c r="E121" s="237" t="str">
        <f>'212'!D21</f>
        <v>faire de sa vie une fête</v>
      </c>
      <c r="F121" s="237"/>
      <c r="G121" s="237" t="str">
        <f>'212'!F21</f>
        <v>RG-W-UB</v>
      </c>
      <c r="H121" s="227">
        <f t="shared" si="1"/>
        <v>1</v>
      </c>
    </row>
    <row r="122" spans="1:8" s="66" customFormat="1" x14ac:dyDescent="0.2">
      <c r="A122" s="235" t="str">
        <f>'212'!A22</f>
        <v>RG.u</v>
      </c>
      <c r="B122" s="236" t="s">
        <v>127</v>
      </c>
      <c r="C122" s="235"/>
      <c r="D122" s="237" t="str">
        <f>'212'!C22</f>
        <v>vivre en liberté</v>
      </c>
      <c r="E122" s="237" t="str">
        <f>'212'!D22</f>
        <v>agir sans contrainte</v>
      </c>
      <c r="F122" s="237"/>
      <c r="G122" s="237" t="str">
        <f>'212'!F22</f>
        <v>RG-U-WB</v>
      </c>
      <c r="H122" s="227">
        <f t="shared" si="1"/>
        <v>1</v>
      </c>
    </row>
    <row r="123" spans="1:8" s="66" customFormat="1" x14ac:dyDescent="0.2">
      <c r="A123" s="235" t="str">
        <f>'212'!A23</f>
        <v>RW.g</v>
      </c>
      <c r="B123" s="236" t="s">
        <v>127</v>
      </c>
      <c r="C123" s="235"/>
      <c r="D123" s="237" t="str">
        <f>'212'!C23</f>
        <v>aider le monde -RW-</v>
      </c>
      <c r="E123" s="237" t="str">
        <f>'212'!D23</f>
        <v>agir pour le bien du monde</v>
      </c>
      <c r="F123" s="237"/>
      <c r="G123" s="237" t="str">
        <f>'212'!F23</f>
        <v>RW-G-UB</v>
      </c>
      <c r="H123" s="227">
        <f t="shared" si="1"/>
        <v>1</v>
      </c>
    </row>
    <row r="124" spans="1:8" s="66" customFormat="1" x14ac:dyDescent="0.2">
      <c r="A124" s="235" t="str">
        <f>'212'!A24</f>
        <v>RW.u</v>
      </c>
      <c r="B124" s="236" t="s">
        <v>127</v>
      </c>
      <c r="C124" s="235"/>
      <c r="D124" s="237" t="str">
        <f>'212'!C24</f>
        <v>guider le monde</v>
      </c>
      <c r="E124" s="237" t="str">
        <f>'212'!D24</f>
        <v>aider la société à cheminer</v>
      </c>
      <c r="F124" s="237"/>
      <c r="G124" s="237" t="str">
        <f>'212'!F24</f>
        <v>RW-U-BG</v>
      </c>
      <c r="H124" s="227">
        <f t="shared" si="1"/>
        <v>1</v>
      </c>
    </row>
    <row r="125" spans="1:8" s="66" customFormat="1" x14ac:dyDescent="0.2">
      <c r="A125" s="235" t="str">
        <f>'212'!A25</f>
        <v>RW.b</v>
      </c>
      <c r="B125" s="236" t="s">
        <v>127</v>
      </c>
      <c r="C125" s="235"/>
      <c r="D125" s="237" t="str">
        <f>'212'!C25</f>
        <v>sauver le monde</v>
      </c>
      <c r="E125" s="237" t="str">
        <f>'212'!D25</f>
        <v>aider la société -même à son insu-</v>
      </c>
      <c r="F125" s="237"/>
      <c r="G125" s="237" t="str">
        <f>'212'!F25</f>
        <v>RW-B-GU</v>
      </c>
      <c r="H125" s="227">
        <f t="shared" si="1"/>
        <v>1</v>
      </c>
    </row>
    <row r="126" spans="1:8" s="66" customFormat="1" x14ac:dyDescent="0.2">
      <c r="A126" s="235" t="str">
        <f>'212'!A26</f>
        <v>GW.r</v>
      </c>
      <c r="B126" s="236" t="s">
        <v>127</v>
      </c>
      <c r="C126" s="235"/>
      <c r="D126" s="237" t="str">
        <f>'212'!C26</f>
        <v>coopérer dans l'harmonie</v>
      </c>
      <c r="E126" s="237" t="str">
        <f>'212'!D26</f>
        <v>adopter les comportements prescrits</v>
      </c>
      <c r="F126" s="237"/>
      <c r="G126" s="237" t="str">
        <f>'212'!F26</f>
        <v>GW-R-UB</v>
      </c>
      <c r="H126" s="227">
        <f t="shared" si="1"/>
        <v>1</v>
      </c>
    </row>
    <row r="127" spans="1:8" s="66" customFormat="1" x14ac:dyDescent="0.2">
      <c r="A127" s="235" t="str">
        <f>'212'!A27</f>
        <v>GW.u</v>
      </c>
      <c r="B127" s="236" t="s">
        <v>127</v>
      </c>
      <c r="C127" s="235"/>
      <c r="D127" s="237" t="str">
        <f>'212'!C27</f>
        <v>vivre dans la douceur</v>
      </c>
      <c r="E127" s="237" t="str">
        <f>'212'!D27</f>
        <v>parfaire l'harmonie</v>
      </c>
      <c r="F127" s="237"/>
      <c r="G127" s="237" t="str">
        <f>'212'!F27</f>
        <v>GW-U-BR</v>
      </c>
      <c r="H127" s="227">
        <f t="shared" si="1"/>
        <v>1</v>
      </c>
    </row>
    <row r="128" spans="1:8" s="66" customFormat="1" x14ac:dyDescent="0.2">
      <c r="A128" s="235" t="str">
        <f>'212'!A28</f>
        <v>GW.b</v>
      </c>
      <c r="B128" s="236" t="s">
        <v>127</v>
      </c>
      <c r="C128" s="235"/>
      <c r="D128" s="237" t="str">
        <f>'212'!C28</f>
        <v>s'insérer dans la société</v>
      </c>
      <c r="E128" s="237" t="str">
        <f>'212'!D28</f>
        <v>être accueilli</v>
      </c>
      <c r="F128" s="237"/>
      <c r="G128" s="237" t="str">
        <f>'212'!F28</f>
        <v>GW-B-UR</v>
      </c>
      <c r="H128" s="227">
        <f t="shared" si="1"/>
        <v>1</v>
      </c>
    </row>
    <row r="129" spans="1:8" s="66" customFormat="1" x14ac:dyDescent="0.2">
      <c r="A129" s="235" t="str">
        <f>'212'!A29</f>
        <v>GU.r</v>
      </c>
      <c r="B129" s="236" t="s">
        <v>127</v>
      </c>
      <c r="C129" s="235"/>
      <c r="D129" s="237" t="str">
        <f>'212'!C29</f>
        <v>vivre avec agilité</v>
      </c>
      <c r="E129" s="237" t="str">
        <f>'212'!D29</f>
        <v>être agile en toute circonstance</v>
      </c>
      <c r="F129" s="237"/>
      <c r="G129" s="237" t="str">
        <f>'212'!F29</f>
        <v>GU-R-WB</v>
      </c>
      <c r="H129" s="227">
        <f t="shared" si="1"/>
        <v>1</v>
      </c>
    </row>
    <row r="130" spans="1:8" s="66" customFormat="1" x14ac:dyDescent="0.2">
      <c r="A130" s="235" t="str">
        <f>'212'!A30</f>
        <v>GU.w</v>
      </c>
      <c r="B130" s="236" t="s">
        <v>127</v>
      </c>
      <c r="C130" s="235"/>
      <c r="D130" s="237" t="str">
        <f>'212'!C30</f>
        <v>vivre avec intelligence -GU-</v>
      </c>
      <c r="E130" s="237" t="str">
        <f>'212'!D30</f>
        <v>écarter facilement toute difficulté</v>
      </c>
      <c r="F130" s="237"/>
      <c r="G130" s="237" t="str">
        <f>'212'!F30</f>
        <v>GU-W-BR</v>
      </c>
      <c r="H130" s="227">
        <f t="shared" ref="H130:H193" si="2">COUNTIF(D:D,D130)</f>
        <v>1</v>
      </c>
    </row>
    <row r="131" spans="1:8" s="66" customFormat="1" x14ac:dyDescent="0.2">
      <c r="A131" s="235" t="str">
        <f>'212'!A31</f>
        <v>GU.b</v>
      </c>
      <c r="B131" s="236" t="s">
        <v>127</v>
      </c>
      <c r="C131" s="235"/>
      <c r="D131" s="237" t="str">
        <f>'212'!C31</f>
        <v>vivre avec dextérité</v>
      </c>
      <c r="E131" s="237" t="str">
        <f>'212'!D31</f>
        <v>être le roi de l'adaptation</v>
      </c>
      <c r="F131" s="237"/>
      <c r="G131" s="237" t="str">
        <f>'212'!F31</f>
        <v>GU-B-RW</v>
      </c>
      <c r="H131" s="227">
        <f t="shared" si="2"/>
        <v>1</v>
      </c>
    </row>
    <row r="132" spans="1:8" s="72" customFormat="1" x14ac:dyDescent="0.2">
      <c r="A132" s="238" t="str">
        <f>'-2'!A2</f>
        <v>/wu</v>
      </c>
      <c r="B132" s="239" t="s">
        <v>73</v>
      </c>
      <c r="C132" s="240" t="str">
        <f>'-2'!B2</f>
        <v>non-blanc-bleu</v>
      </c>
      <c r="D132" s="240" t="str">
        <f>'-2'!C2</f>
        <v>improviser</v>
      </c>
      <c r="E132" s="240" t="str">
        <f>'-2'!D2</f>
        <v>vivre au jour le jour</v>
      </c>
      <c r="F132" s="240"/>
      <c r="G132" s="234"/>
      <c r="H132" s="227">
        <f t="shared" si="2"/>
        <v>1</v>
      </c>
    </row>
    <row r="133" spans="1:8" s="72" customFormat="1" x14ac:dyDescent="0.2">
      <c r="A133" s="238" t="str">
        <f>'-2'!A3</f>
        <v>/wb</v>
      </c>
      <c r="B133" s="239" t="s">
        <v>73</v>
      </c>
      <c r="C133" s="240" t="str">
        <f>'-2'!B3</f>
        <v>non-blanc-noir</v>
      </c>
      <c r="D133" s="240" t="str">
        <f>'-2'!C3</f>
        <v>marginaliser</v>
      </c>
      <c r="E133" s="240" t="str">
        <f>'-2'!D3</f>
        <v>ne faire partie d'aucun système</v>
      </c>
      <c r="F133" s="240"/>
      <c r="G133" s="234"/>
      <c r="H133" s="227">
        <f t="shared" si="2"/>
        <v>1</v>
      </c>
    </row>
    <row r="134" spans="1:8" s="72" customFormat="1" x14ac:dyDescent="0.2">
      <c r="A134" s="238" t="str">
        <f>'-2'!A4</f>
        <v>/ub</v>
      </c>
      <c r="B134" s="239" t="s">
        <v>73</v>
      </c>
      <c r="C134" s="240" t="str">
        <f>'-2'!B4</f>
        <v>non-bleu-noir</v>
      </c>
      <c r="D134" s="240" t="str">
        <f>'-2'!C4</f>
        <v>vivre dans la candeur</v>
      </c>
      <c r="E134" s="240" t="str">
        <f>'-2'!D4</f>
        <v>ne pas avoir d'objectifs</v>
      </c>
      <c r="F134" s="240"/>
      <c r="G134" s="234"/>
      <c r="H134" s="227">
        <f t="shared" si="2"/>
        <v>1</v>
      </c>
    </row>
    <row r="135" spans="1:8" s="72" customFormat="1" x14ac:dyDescent="0.2">
      <c r="A135" s="238" t="str">
        <f>'-2'!A5</f>
        <v>/ur</v>
      </c>
      <c r="B135" s="239" t="s">
        <v>73</v>
      </c>
      <c r="C135" s="240" t="str">
        <f>'-2'!B5</f>
        <v>non-bleu-rouge</v>
      </c>
      <c r="D135" s="240" t="str">
        <f>'-2'!C5</f>
        <v>appliquer les recettes</v>
      </c>
      <c r="E135" s="240" t="str">
        <f>'-2'!D5</f>
        <v>vivre dans le monde déjà exploré</v>
      </c>
      <c r="F135" s="240"/>
      <c r="G135" s="234"/>
      <c r="H135" s="227">
        <f t="shared" si="2"/>
        <v>1</v>
      </c>
    </row>
    <row r="136" spans="1:8" s="72" customFormat="1" x14ac:dyDescent="0.2">
      <c r="A136" s="238" t="str">
        <f>'-2'!A6</f>
        <v>/br</v>
      </c>
      <c r="B136" s="239" t="s">
        <v>73</v>
      </c>
      <c r="C136" s="240" t="str">
        <f>'-2'!B6</f>
        <v>non-noir-rouge</v>
      </c>
      <c r="D136" s="240" t="str">
        <f>'-2'!C6</f>
        <v>réfréner ses envies</v>
      </c>
      <c r="E136" s="240" t="str">
        <f>'-2'!D6</f>
        <v>ne céder à aucune impulsion</v>
      </c>
      <c r="F136" s="240"/>
      <c r="G136" s="234"/>
      <c r="H136" s="227">
        <f t="shared" si="2"/>
        <v>1</v>
      </c>
    </row>
    <row r="137" spans="1:8" s="72" customFormat="1" x14ac:dyDescent="0.2">
      <c r="A137" s="238" t="str">
        <f>'-2'!A7</f>
        <v>/bg</v>
      </c>
      <c r="B137" s="239" t="s">
        <v>73</v>
      </c>
      <c r="C137" s="240" t="str">
        <f>'-2'!B7</f>
        <v>non-noir-vert</v>
      </c>
      <c r="D137" s="240" t="str">
        <f>'-2'!C7</f>
        <v>réduire son empreinte</v>
      </c>
      <c r="E137" s="240" t="str">
        <f>'-2'!D7</f>
        <v>limiter sa consommation au raisonnable</v>
      </c>
      <c r="F137" s="240"/>
      <c r="G137" s="234"/>
      <c r="H137" s="227">
        <f t="shared" si="2"/>
        <v>1</v>
      </c>
    </row>
    <row r="138" spans="1:8" s="72" customFormat="1" x14ac:dyDescent="0.2">
      <c r="A138" s="238" t="str">
        <f>'-2'!A8</f>
        <v>/rg</v>
      </c>
      <c r="B138" s="239" t="s">
        <v>73</v>
      </c>
      <c r="C138" s="240" t="str">
        <f>'-2'!B8</f>
        <v>non-rouge-vert</v>
      </c>
      <c r="D138" s="240" t="str">
        <f>'-2'!C8</f>
        <v>vivre dans la retenue</v>
      </c>
      <c r="E138" s="240" t="str">
        <f>'-2'!D8</f>
        <v>limiter ses actions au nécessaire</v>
      </c>
      <c r="F138" s="240"/>
      <c r="G138" s="234"/>
      <c r="H138" s="227">
        <f t="shared" si="2"/>
        <v>1</v>
      </c>
    </row>
    <row r="139" spans="1:8" s="72" customFormat="1" x14ac:dyDescent="0.2">
      <c r="A139" s="238" t="str">
        <f>'-2'!A9</f>
        <v>/rw</v>
      </c>
      <c r="B139" s="239" t="s">
        <v>73</v>
      </c>
      <c r="C139" s="240" t="str">
        <f>'-2'!B9</f>
        <v>non-rouge-blanc</v>
      </c>
      <c r="D139" s="240" t="str">
        <f>'-2'!C9</f>
        <v>être sa propre cause</v>
      </c>
      <c r="E139" s="240" t="str">
        <f>'-2'!D9</f>
        <v>n'être au service d'aucune cause</v>
      </c>
      <c r="F139" s="240"/>
      <c r="G139" s="234"/>
      <c r="H139" s="227">
        <f t="shared" si="2"/>
        <v>1</v>
      </c>
    </row>
    <row r="140" spans="1:8" s="72" customFormat="1" x14ac:dyDescent="0.2">
      <c r="A140" s="238" t="str">
        <f>'-2'!A10</f>
        <v>/gw</v>
      </c>
      <c r="B140" s="239" t="s">
        <v>73</v>
      </c>
      <c r="C140" s="240" t="str">
        <f>'-2'!B10</f>
        <v>non-vert-blanc</v>
      </c>
      <c r="D140" s="240" t="str">
        <f>'-2'!C10</f>
        <v>rudoyer si nécessaire</v>
      </c>
      <c r="E140" s="240" t="str">
        <f>'-2'!D10</f>
        <v>agir sans souci de ses relations</v>
      </c>
      <c r="F140" s="240"/>
      <c r="G140" s="234"/>
      <c r="H140" s="227">
        <f t="shared" si="2"/>
        <v>1</v>
      </c>
    </row>
    <row r="141" spans="1:8" s="72" customFormat="1" x14ac:dyDescent="0.2">
      <c r="A141" s="238" t="str">
        <f>'-2'!A11</f>
        <v>/gu</v>
      </c>
      <c r="B141" s="239" t="s">
        <v>73</v>
      </c>
      <c r="C141" s="240" t="str">
        <f>'-2'!B11</f>
        <v>non-vert-bleu</v>
      </c>
      <c r="D141" s="240" t="str">
        <f>'-2'!C11</f>
        <v>pressurer au besoin</v>
      </c>
      <c r="E141" s="240" t="str">
        <f>'-2'!D11</f>
        <v>accepter sa pression sur son environnement</v>
      </c>
      <c r="F141" s="240"/>
      <c r="G141" s="234"/>
      <c r="H141" s="227">
        <f t="shared" si="2"/>
        <v>1</v>
      </c>
    </row>
    <row r="142" spans="1:8" s="72" customFormat="1" x14ac:dyDescent="0.2">
      <c r="A142" s="238" t="str">
        <f>'122'!A2</f>
        <v>W.rg</v>
      </c>
      <c r="B142" s="239" t="s">
        <v>77</v>
      </c>
      <c r="C142" s="241" t="str">
        <f>'122'!B2</f>
        <v>blanc, non-bleu-noir</v>
      </c>
      <c r="D142" s="241" t="str">
        <f>'122'!C2</f>
        <v>soutenir ce qui est</v>
      </c>
      <c r="E142" s="241" t="str">
        <f>'122'!D2</f>
        <v>faire perdurer le système en place</v>
      </c>
      <c r="F142" s="241"/>
      <c r="G142" s="241" t="str">
        <f>'122'!F2</f>
        <v>W-RG-UB</v>
      </c>
      <c r="H142" s="227">
        <f t="shared" si="2"/>
        <v>1</v>
      </c>
    </row>
    <row r="143" spans="1:8" s="72" customFormat="1" x14ac:dyDescent="0.2">
      <c r="A143" s="238" t="str">
        <f>'122'!A3</f>
        <v>W.bg</v>
      </c>
      <c r="B143" s="239" t="s">
        <v>77</v>
      </c>
      <c r="C143" s="241" t="str">
        <f>'122'!B3</f>
        <v>blanc, non-bleu-rouge</v>
      </c>
      <c r="D143" s="241" t="str">
        <f>'122'!C3</f>
        <v>être un rouage du monde</v>
      </c>
      <c r="E143" s="241" t="str">
        <f>'122'!D3</f>
        <v>remplir son rôle dans la complexité du système</v>
      </c>
      <c r="F143" s="241"/>
      <c r="G143" s="241" t="str">
        <f>'122'!F3</f>
        <v>W-BG-UR</v>
      </c>
      <c r="H143" s="227">
        <f t="shared" si="2"/>
        <v>1</v>
      </c>
    </row>
    <row r="144" spans="1:8" s="72" customFormat="1" x14ac:dyDescent="0.2">
      <c r="A144" s="238" t="str">
        <f>'122'!A4</f>
        <v>W.br</v>
      </c>
      <c r="B144" s="239" t="s">
        <v>77</v>
      </c>
      <c r="C144" s="241" t="str">
        <f>'122'!B4</f>
        <v>blanc, non-vert-bleu</v>
      </c>
      <c r="D144" s="241" t="str">
        <f>'122'!C4</f>
        <v>servir l'ordre</v>
      </c>
      <c r="E144" s="241" t="str">
        <f>'122'!D4</f>
        <v>défendre la paix quel qu'en soit le prix</v>
      </c>
      <c r="F144" s="241"/>
      <c r="G144" s="241" t="str">
        <f>'122'!F4</f>
        <v>W-BR-GU</v>
      </c>
      <c r="H144" s="227">
        <f t="shared" si="2"/>
        <v>1</v>
      </c>
    </row>
    <row r="145" spans="1:8" s="72" customFormat="1" x14ac:dyDescent="0.2">
      <c r="A145" s="238" t="str">
        <f>'122'!A5</f>
        <v>W.gu</v>
      </c>
      <c r="B145" s="239" t="s">
        <v>77</v>
      </c>
      <c r="C145" s="241" t="str">
        <f>'122'!B5</f>
        <v>blanc, non-noir-rouge</v>
      </c>
      <c r="D145" s="241" t="str">
        <f>'122'!C5</f>
        <v>cultiver la paix -W-</v>
      </c>
      <c r="E145" s="241" t="str">
        <f>'122'!D5</f>
        <v>vivre dans un monde de tolérance</v>
      </c>
      <c r="F145" s="241"/>
      <c r="G145" s="241" t="str">
        <f>'122'!F5</f>
        <v>W-GU-BR</v>
      </c>
      <c r="H145" s="227">
        <f t="shared" si="2"/>
        <v>1</v>
      </c>
    </row>
    <row r="146" spans="1:8" s="72" customFormat="1" x14ac:dyDescent="0.2">
      <c r="A146" s="238" t="str">
        <f>'122'!A6</f>
        <v>W.ur</v>
      </c>
      <c r="B146" s="239" t="s">
        <v>77</v>
      </c>
      <c r="C146" s="241" t="str">
        <f>'122'!B6</f>
        <v>blanc, non-noir-vert</v>
      </c>
      <c r="D146" s="241" t="str">
        <f>'122'!C6</f>
        <v>être utile</v>
      </c>
      <c r="E146" s="241" t="str">
        <f>'122'!D6</f>
        <v>mettre son intelligence au service de la société</v>
      </c>
      <c r="F146" s="241"/>
      <c r="G146" s="241" t="str">
        <f>'122'!F6</f>
        <v>W-UR-BG</v>
      </c>
      <c r="H146" s="227">
        <f t="shared" si="2"/>
        <v>1</v>
      </c>
    </row>
    <row r="147" spans="1:8" s="72" customFormat="1" x14ac:dyDescent="0.2">
      <c r="A147" s="238" t="str">
        <f>'122'!A7</f>
        <v>W.ub</v>
      </c>
      <c r="B147" s="239" t="s">
        <v>77</v>
      </c>
      <c r="C147" s="241" t="str">
        <f>'122'!B7</f>
        <v>blanc, non-rouge-vert</v>
      </c>
      <c r="D147" s="241" t="str">
        <f>'122'!C7</f>
        <v>servir l'organisation</v>
      </c>
      <c r="E147" s="241" t="str">
        <f>'122'!D7</f>
        <v>être de ceux garantissent les processus</v>
      </c>
      <c r="F147" s="241"/>
      <c r="G147" s="241" t="str">
        <f>'122'!F7</f>
        <v>W-UB-RG</v>
      </c>
      <c r="H147" s="227">
        <f t="shared" si="2"/>
        <v>1</v>
      </c>
    </row>
    <row r="148" spans="1:8" s="72" customFormat="1" x14ac:dyDescent="0.2">
      <c r="A148" s="238" t="str">
        <f>'122'!A8</f>
        <v>U.rg</v>
      </c>
      <c r="B148" s="239" t="s">
        <v>77</v>
      </c>
      <c r="C148" s="241" t="str">
        <f>'122'!B8</f>
        <v>bleu, non-blanc-noir</v>
      </c>
      <c r="D148" s="241" t="str">
        <f>'122'!C8</f>
        <v>développer la connaissance</v>
      </c>
      <c r="E148" s="241" t="str">
        <f>'122'!D8</f>
        <v>comprendre l'inconnu</v>
      </c>
      <c r="F148" s="241"/>
      <c r="G148" s="241" t="str">
        <f>'122'!F8</f>
        <v>U-RG-WB</v>
      </c>
      <c r="H148" s="227">
        <f t="shared" si="2"/>
        <v>1</v>
      </c>
    </row>
    <row r="149" spans="1:8" s="72" customFormat="1" x14ac:dyDescent="0.2">
      <c r="A149" s="238" t="str">
        <f>'122'!A9</f>
        <v>U.bg</v>
      </c>
      <c r="B149" s="239" t="s">
        <v>77</v>
      </c>
      <c r="C149" s="241" t="str">
        <f>'122'!B9</f>
        <v>bleu, non-rouge-blanc</v>
      </c>
      <c r="D149" s="241" t="str">
        <f>'122'!C9</f>
        <v>se développer soi-même</v>
      </c>
      <c r="E149" s="241" t="str">
        <f>'122'!D9</f>
        <v>améliorer ses compétences sans fin</v>
      </c>
      <c r="F149" s="241"/>
      <c r="G149" s="241" t="str">
        <f>'122'!F9</f>
        <v>U-BG-RW</v>
      </c>
      <c r="H149" s="227">
        <f t="shared" si="2"/>
        <v>1</v>
      </c>
    </row>
    <row r="150" spans="1:8" s="72" customFormat="1" x14ac:dyDescent="0.2">
      <c r="A150" s="238" t="str">
        <f>'122'!A10</f>
        <v>U.br</v>
      </c>
      <c r="B150" s="239" t="s">
        <v>77</v>
      </c>
      <c r="C150" s="241" t="str">
        <f>'122'!B10</f>
        <v>bleu, non-vert-blanc</v>
      </c>
      <c r="D150" s="241" t="str">
        <f>'122'!C10</f>
        <v>concevoir avec génie</v>
      </c>
      <c r="E150" s="241" t="str">
        <f>'122'!D10</f>
        <v>savoir mener ses projets en toute circonstance</v>
      </c>
      <c r="F150" s="241"/>
      <c r="G150" s="241" t="str">
        <f>'122'!F10</f>
        <v>U-BR-GW</v>
      </c>
      <c r="H150" s="227">
        <f t="shared" si="2"/>
        <v>1</v>
      </c>
    </row>
    <row r="151" spans="1:8" s="72" customFormat="1" x14ac:dyDescent="0.2">
      <c r="A151" s="238" t="str">
        <f>'122'!A11</f>
        <v>U.gw</v>
      </c>
      <c r="B151" s="239" t="s">
        <v>77</v>
      </c>
      <c r="C151" s="241" t="str">
        <f>'122'!B11</f>
        <v>bleu, non-noir-rouge</v>
      </c>
      <c r="D151" s="241" t="str">
        <f>'122'!C11</f>
        <v>organiser le savoir</v>
      </c>
      <c r="E151" s="241" t="str">
        <f>'122'!D11</f>
        <v>rendre le savoir accessible</v>
      </c>
      <c r="F151" s="241"/>
      <c r="G151" s="241" t="str">
        <f>'122'!F11</f>
        <v>U-GW-BR</v>
      </c>
      <c r="H151" s="227">
        <f t="shared" si="2"/>
        <v>1</v>
      </c>
    </row>
    <row r="152" spans="1:8" s="72" customFormat="1" x14ac:dyDescent="0.2">
      <c r="A152" s="238" t="str">
        <f>'122'!A12</f>
        <v>U.rw</v>
      </c>
      <c r="B152" s="239" t="s">
        <v>77</v>
      </c>
      <c r="C152" s="241" t="str">
        <f>'122'!B12</f>
        <v>bleu, non-noir-vert</v>
      </c>
      <c r="D152" s="241" t="str">
        <f>'122'!C12</f>
        <v>œuvrer pour l'avenir</v>
      </c>
      <c r="E152" s="241" t="str">
        <f>'122'!D12</f>
        <v>améliorer les processus sans cesse</v>
      </c>
      <c r="F152" s="241"/>
      <c r="G152" s="241" t="str">
        <f>'122'!F12</f>
        <v>U-RW-BG</v>
      </c>
      <c r="H152" s="227">
        <f t="shared" si="2"/>
        <v>1</v>
      </c>
    </row>
    <row r="153" spans="1:8" s="72" customFormat="1" x14ac:dyDescent="0.2">
      <c r="A153" s="238" t="str">
        <f>'122'!A13</f>
        <v>U.wb</v>
      </c>
      <c r="B153" s="239" t="s">
        <v>77</v>
      </c>
      <c r="C153" s="241" t="str">
        <f>'122'!B13</f>
        <v>bleu, non-rouge-vert</v>
      </c>
      <c r="D153" s="241" t="str">
        <f>'122'!C13</f>
        <v>être omniscient -U-</v>
      </c>
      <c r="E153" s="241" t="str">
        <f>'122'!D13</f>
        <v>savoir ce qu'il y a à savoir</v>
      </c>
      <c r="F153" s="241"/>
      <c r="G153" s="241" t="str">
        <f>'122'!F13</f>
        <v>U-WB-RG</v>
      </c>
      <c r="H153" s="227">
        <f t="shared" si="2"/>
        <v>1</v>
      </c>
    </row>
    <row r="154" spans="1:8" s="72" customFormat="1" x14ac:dyDescent="0.2">
      <c r="A154" s="238" t="str">
        <f>'122'!A14</f>
        <v>B.rg</v>
      </c>
      <c r="B154" s="239" t="s">
        <v>77</v>
      </c>
      <c r="C154" s="241" t="str">
        <f>'122'!B14</f>
        <v>noir, non-blanc-bleu</v>
      </c>
      <c r="D154" s="241" t="str">
        <f>'122'!C14</f>
        <v>être fort</v>
      </c>
      <c r="E154" s="241" t="str">
        <f>'122'!D14</f>
        <v>être celui qui domine par son énergie</v>
      </c>
      <c r="F154" s="241"/>
      <c r="G154" s="241" t="str">
        <f>'122'!F14</f>
        <v>B-RG-WU</v>
      </c>
      <c r="H154" s="227">
        <f t="shared" si="2"/>
        <v>1</v>
      </c>
    </row>
    <row r="155" spans="1:8" s="72" customFormat="1" x14ac:dyDescent="0.2">
      <c r="A155" s="238" t="str">
        <f>'122'!A15</f>
        <v>B.gu</v>
      </c>
      <c r="B155" s="239" t="s">
        <v>77</v>
      </c>
      <c r="C155" s="241" t="str">
        <f>'122'!B15</f>
        <v>noir, non-rouge-blanc</v>
      </c>
      <c r="D155" s="241" t="str">
        <f>'122'!C15</f>
        <v>être meilleur</v>
      </c>
      <c r="E155" s="241" t="str">
        <f>'122'!D15</f>
        <v>être celui qui domine par ses capacités</v>
      </c>
      <c r="F155" s="241"/>
      <c r="G155" s="241" t="str">
        <f>'122'!F15</f>
        <v>B-GU-RW</v>
      </c>
      <c r="H155" s="227">
        <f t="shared" si="2"/>
        <v>1</v>
      </c>
    </row>
    <row r="156" spans="1:8" s="72" customFormat="1" x14ac:dyDescent="0.2">
      <c r="A156" s="238" t="str">
        <f>'122'!A16</f>
        <v>B.ur</v>
      </c>
      <c r="B156" s="239" t="s">
        <v>77</v>
      </c>
      <c r="C156" s="241" t="str">
        <f>'122'!B16</f>
        <v>noir, non-vert-blanc</v>
      </c>
      <c r="D156" s="241" t="str">
        <f>'122'!C16</f>
        <v>être omnipotent -B-</v>
      </c>
      <c r="E156" s="241" t="str">
        <f>'122'!D16</f>
        <v>être celui qui domine par nature</v>
      </c>
      <c r="F156" s="241"/>
      <c r="G156" s="241" t="str">
        <f>'122'!F16</f>
        <v>B-UR-GW</v>
      </c>
      <c r="H156" s="227">
        <f t="shared" si="2"/>
        <v>1</v>
      </c>
    </row>
    <row r="157" spans="1:8" s="72" customFormat="1" x14ac:dyDescent="0.2">
      <c r="A157" s="238" t="str">
        <f>'122'!A17</f>
        <v>B.gw</v>
      </c>
      <c r="B157" s="239" t="s">
        <v>77</v>
      </c>
      <c r="C157" s="241" t="str">
        <f>'122'!B17</f>
        <v>noir, non-bleu-rouge</v>
      </c>
      <c r="D157" s="241" t="str">
        <f>'122'!C17</f>
        <v>être le premier</v>
      </c>
      <c r="E157" s="241" t="str">
        <f>'122'!D17</f>
        <v>être le dirigeant des autres</v>
      </c>
      <c r="F157" s="241"/>
      <c r="G157" s="241" t="str">
        <f>'122'!F17</f>
        <v>B-GW-UR</v>
      </c>
      <c r="H157" s="227">
        <f t="shared" si="2"/>
        <v>1</v>
      </c>
    </row>
    <row r="158" spans="1:8" s="72" customFormat="1" x14ac:dyDescent="0.2">
      <c r="A158" s="238" t="str">
        <f>'122'!A18</f>
        <v>B.rw</v>
      </c>
      <c r="B158" s="239" t="s">
        <v>77</v>
      </c>
      <c r="C158" s="241" t="str">
        <f>'122'!B18</f>
        <v>noir, non-vert-bleu</v>
      </c>
      <c r="D158" s="241" t="str">
        <f>'122'!C18</f>
        <v>être puissant</v>
      </c>
      <c r="E158" s="241" t="str">
        <f>'122'!D18</f>
        <v>avoir le pouvoir d'impacter</v>
      </c>
      <c r="F158" s="241"/>
      <c r="G158" s="241" t="str">
        <f>'122'!F18</f>
        <v>B-RW-GU</v>
      </c>
      <c r="H158" s="227">
        <f t="shared" si="2"/>
        <v>1</v>
      </c>
    </row>
    <row r="159" spans="1:8" s="72" customFormat="1" x14ac:dyDescent="0.2">
      <c r="A159" s="238" t="str">
        <f>'122'!A19</f>
        <v>B.wu</v>
      </c>
      <c r="B159" s="239" t="s">
        <v>77</v>
      </c>
      <c r="C159" s="241" t="str">
        <f>'122'!B19</f>
        <v>noir, non-rouge-vert</v>
      </c>
      <c r="D159" s="241" t="str">
        <f>'122'!C19</f>
        <v>être la loi</v>
      </c>
      <c r="E159" s="241" t="str">
        <f>'122'!D19</f>
        <v>être celui qui décide des règles</v>
      </c>
      <c r="F159" s="241"/>
      <c r="G159" s="241" t="str">
        <f>'122'!F19</f>
        <v>B-WU-RG</v>
      </c>
      <c r="H159" s="227">
        <f t="shared" si="2"/>
        <v>1</v>
      </c>
    </row>
    <row r="160" spans="1:8" s="72" customFormat="1" x14ac:dyDescent="0.2">
      <c r="A160" s="238" t="str">
        <f>'122'!A20</f>
        <v>R.bg</v>
      </c>
      <c r="B160" s="239" t="s">
        <v>77</v>
      </c>
      <c r="C160" s="241" t="str">
        <f>'122'!B20</f>
        <v>rouge, non-blanc-bleu</v>
      </c>
      <c r="D160" s="241" t="str">
        <f>'122'!C20</f>
        <v>agir à sa guise -R-</v>
      </c>
      <c r="E160" s="241" t="str">
        <f>'122'!D20</f>
        <v>vivre à son seul rythme</v>
      </c>
      <c r="F160" s="241"/>
      <c r="G160" s="241" t="str">
        <f>'122'!F20</f>
        <v>R-BG-WU</v>
      </c>
      <c r="H160" s="227">
        <f t="shared" si="2"/>
        <v>1</v>
      </c>
    </row>
    <row r="161" spans="1:8" s="72" customFormat="1" x14ac:dyDescent="0.2">
      <c r="A161" s="238" t="str">
        <f>'122'!A21</f>
        <v>R.gu</v>
      </c>
      <c r="B161" s="239" t="s">
        <v>77</v>
      </c>
      <c r="C161" s="241" t="str">
        <f>'122'!B21</f>
        <v>rouge, non-blanc-noir</v>
      </c>
      <c r="D161" s="241" t="str">
        <f>'122'!C21</f>
        <v>vivre l'aventure</v>
      </c>
      <c r="E161" s="241" t="str">
        <f>'122'!D21</f>
        <v>explorer l'inconnu sans souci des risques</v>
      </c>
      <c r="F161" s="241"/>
      <c r="G161" s="241" t="str">
        <f>'122'!F21</f>
        <v>R-GU-WB</v>
      </c>
      <c r="H161" s="227">
        <f t="shared" si="2"/>
        <v>1</v>
      </c>
    </row>
    <row r="162" spans="1:8" s="72" customFormat="1" x14ac:dyDescent="0.2">
      <c r="A162" s="238" t="str">
        <f>'122'!A22</f>
        <v>R.ub</v>
      </c>
      <c r="B162" s="239" t="s">
        <v>77</v>
      </c>
      <c r="C162" s="241" t="str">
        <f>'122'!B22</f>
        <v>rouge, non-vert-blanc</v>
      </c>
      <c r="D162" s="241" t="str">
        <f>'122'!C22</f>
        <v>suivre son  inspiration</v>
      </c>
      <c r="E162" s="241" t="str">
        <f>'122'!D22</f>
        <v>aller là où bon nous semble</v>
      </c>
      <c r="F162" s="241"/>
      <c r="G162" s="241" t="str">
        <f>'122'!F22</f>
        <v>R-UB-GW</v>
      </c>
      <c r="H162" s="227">
        <f t="shared" si="2"/>
        <v>1</v>
      </c>
    </row>
    <row r="163" spans="1:8" s="72" customFormat="1" x14ac:dyDescent="0.2">
      <c r="A163" s="238" t="str">
        <f>'122'!A23</f>
        <v>R.gw</v>
      </c>
      <c r="B163" s="239" t="s">
        <v>77</v>
      </c>
      <c r="C163" s="241" t="str">
        <f>'122'!B23</f>
        <v>rouge, non-bleu-noir</v>
      </c>
      <c r="D163" s="241" t="str">
        <f>'122'!C23</f>
        <v>inspirer le monde</v>
      </c>
      <c r="E163" s="241" t="str">
        <f>'122'!D23</f>
        <v>être celui dont on suit les idées</v>
      </c>
      <c r="F163" s="241"/>
      <c r="G163" s="241" t="str">
        <f>'122'!F23</f>
        <v>R-GW-UB</v>
      </c>
      <c r="H163" s="227">
        <f t="shared" si="2"/>
        <v>1</v>
      </c>
    </row>
    <row r="164" spans="1:8" s="72" customFormat="1" x14ac:dyDescent="0.2">
      <c r="A164" s="238" t="str">
        <f>'122'!A24</f>
        <v>R.wb</v>
      </c>
      <c r="B164" s="239" t="s">
        <v>77</v>
      </c>
      <c r="C164" s="241" t="str">
        <f>'122'!B24</f>
        <v>rouge, non-vert-bleu</v>
      </c>
      <c r="D164" s="241" t="str">
        <f>'122'!C24</f>
        <v>dicter sa loi</v>
      </c>
      <c r="E164" s="241" t="str">
        <f>'122'!D24</f>
        <v>imposer ses schémas au monde</v>
      </c>
      <c r="F164" s="241"/>
      <c r="G164" s="241" t="str">
        <f>'122'!F24</f>
        <v>R-WB-GU</v>
      </c>
      <c r="H164" s="227">
        <f t="shared" si="2"/>
        <v>1</v>
      </c>
    </row>
    <row r="165" spans="1:8" s="72" customFormat="1" x14ac:dyDescent="0.2">
      <c r="A165" s="238" t="str">
        <f>'122'!A25</f>
        <v>R.wu</v>
      </c>
      <c r="B165" s="239" t="s">
        <v>77</v>
      </c>
      <c r="C165" s="241" t="str">
        <f>'122'!B25</f>
        <v>rouge, non-noir-vert</v>
      </c>
      <c r="D165" s="241" t="str">
        <f>'122'!C25</f>
        <v>impulser le progrès</v>
      </c>
      <c r="E165" s="241" t="str">
        <f>'122'!D25</f>
        <v>être à l'origine des changements bénéfiques</v>
      </c>
      <c r="F165" s="241"/>
      <c r="G165" s="241" t="str">
        <f>'122'!F25</f>
        <v>R-WU-BG</v>
      </c>
      <c r="H165" s="227">
        <f t="shared" si="2"/>
        <v>1</v>
      </c>
    </row>
    <row r="166" spans="1:8" s="72" customFormat="1" x14ac:dyDescent="0.2">
      <c r="A166" s="238" t="str">
        <f>'122'!A26</f>
        <v>G.br</v>
      </c>
      <c r="B166" s="239" t="s">
        <v>77</v>
      </c>
      <c r="C166" s="241" t="str">
        <f>'122'!B26</f>
        <v>vert, non-blanc-bleu</v>
      </c>
      <c r="D166" s="241" t="str">
        <f>'122'!C26</f>
        <v>profiter de la vie</v>
      </c>
      <c r="E166" s="241" t="str">
        <f>'122'!D26</f>
        <v>vivre une vie merveilleuse</v>
      </c>
      <c r="F166" s="241"/>
      <c r="G166" s="241" t="str">
        <f>'122'!F26</f>
        <v>G-BR-WU</v>
      </c>
      <c r="H166" s="227">
        <f t="shared" si="2"/>
        <v>1</v>
      </c>
    </row>
    <row r="167" spans="1:8" s="72" customFormat="1" x14ac:dyDescent="0.2">
      <c r="A167" s="238" t="str">
        <f>'122'!A27</f>
        <v>G.ur</v>
      </c>
      <c r="B167" s="239" t="s">
        <v>77</v>
      </c>
      <c r="C167" s="241" t="str">
        <f>'122'!B27</f>
        <v>vert, non-blanc-noir</v>
      </c>
      <c r="D167" s="241" t="str">
        <f>'122'!C27</f>
        <v>s'émerveiller</v>
      </c>
      <c r="E167" s="241" t="str">
        <f>'122'!D27</f>
        <v>profiter de la beauté du monde</v>
      </c>
      <c r="F167" s="241"/>
      <c r="G167" s="241" t="str">
        <f>'122'!F27</f>
        <v>G-UR-WB</v>
      </c>
      <c r="H167" s="227">
        <f t="shared" si="2"/>
        <v>1</v>
      </c>
    </row>
    <row r="168" spans="1:8" s="72" customFormat="1" x14ac:dyDescent="0.2">
      <c r="A168" s="238" t="str">
        <f>'122'!A28</f>
        <v>G.ub</v>
      </c>
      <c r="B168" s="239" t="s">
        <v>77</v>
      </c>
      <c r="C168" s="241" t="str">
        <f>'122'!B28</f>
        <v>vert, non-rouge-blanc</v>
      </c>
      <c r="D168" s="241" t="str">
        <f>'122'!C28</f>
        <v>soigner son bien-être</v>
      </c>
      <c r="E168" s="241" t="str">
        <f>'122'!D28</f>
        <v>peaufiner ses conditions de vie</v>
      </c>
      <c r="F168" s="241"/>
      <c r="G168" s="241" t="str">
        <f>'122'!F28</f>
        <v>G-UB-RW</v>
      </c>
      <c r="H168" s="227">
        <f t="shared" si="2"/>
        <v>1</v>
      </c>
    </row>
    <row r="169" spans="1:8" s="72" customFormat="1" x14ac:dyDescent="0.2">
      <c r="A169" s="238" t="str">
        <f>'122'!A29</f>
        <v>G.rw</v>
      </c>
      <c r="B169" s="239" t="s">
        <v>77</v>
      </c>
      <c r="C169" s="241" t="str">
        <f>'122'!B29</f>
        <v>vert, non-bleu-noir</v>
      </c>
      <c r="D169" s="241" t="str">
        <f>'122'!C29</f>
        <v>être heureux -G-</v>
      </c>
      <c r="E169" s="241" t="str">
        <f>'122'!D29</f>
        <v>apprécier sa vie telle qu'elle est</v>
      </c>
      <c r="F169" s="241"/>
      <c r="G169" s="241" t="str">
        <f>'122'!F29</f>
        <v>G-RW-UB</v>
      </c>
      <c r="H169" s="227">
        <f t="shared" si="2"/>
        <v>1</v>
      </c>
    </row>
    <row r="170" spans="1:8" s="72" customFormat="1" x14ac:dyDescent="0.2">
      <c r="A170" s="238" t="str">
        <f>'122'!A30</f>
        <v>G.wb</v>
      </c>
      <c r="B170" s="239" t="s">
        <v>77</v>
      </c>
      <c r="C170" s="241" t="str">
        <f>'122'!B30</f>
        <v>vert, non-bleu-rouge</v>
      </c>
      <c r="D170" s="241" t="str">
        <f>'122'!C30</f>
        <v>être entouré</v>
      </c>
      <c r="E170" s="241" t="str">
        <f>'122'!D30</f>
        <v>être bien dans son groupe</v>
      </c>
      <c r="F170" s="241"/>
      <c r="G170" s="241" t="str">
        <f>'122'!F30</f>
        <v>G-WB-UR</v>
      </c>
      <c r="H170" s="227">
        <f t="shared" si="2"/>
        <v>1</v>
      </c>
    </row>
    <row r="171" spans="1:8" s="72" customFormat="1" x14ac:dyDescent="0.2">
      <c r="A171" s="238" t="str">
        <f>'122'!A31</f>
        <v>G.wu</v>
      </c>
      <c r="B171" s="239" t="s">
        <v>77</v>
      </c>
      <c r="C171" s="241" t="str">
        <f>'122'!B31</f>
        <v>vert, non-noir-rouge</v>
      </c>
      <c r="D171" s="241" t="str">
        <f>'122'!C31</f>
        <v>vivre en douceur</v>
      </c>
      <c r="E171" s="241" t="str">
        <f>'122'!D31</f>
        <v>apprécier son accord avec la société</v>
      </c>
      <c r="F171" s="241"/>
      <c r="G171" s="241" t="str">
        <f>'122'!F31</f>
        <v>G-WU-BR</v>
      </c>
      <c r="H171" s="227">
        <f t="shared" si="2"/>
        <v>1</v>
      </c>
    </row>
    <row r="172" spans="1:8" s="172" customFormat="1" x14ac:dyDescent="0.2">
      <c r="A172" s="242" t="str">
        <f>'-3'!A2</f>
        <v>/gwu</v>
      </c>
      <c r="B172" s="243" t="s">
        <v>185</v>
      </c>
      <c r="C172" s="244" t="str">
        <f>'-3'!B2</f>
        <v>non-vert-blanc-bleu</v>
      </c>
      <c r="D172" s="244" t="str">
        <f>'-3'!C2</f>
        <v>ne pas s'accorder</v>
      </c>
      <c r="E172" s="244" t="str">
        <f>'-3'!D2</f>
        <v>ne pas bien fonctionner avec la société</v>
      </c>
      <c r="F172" s="244"/>
      <c r="G172" s="244"/>
      <c r="H172" s="242">
        <f t="shared" si="2"/>
        <v>1</v>
      </c>
    </row>
    <row r="173" spans="1:8" s="172" customFormat="1" x14ac:dyDescent="0.2">
      <c r="A173" s="242" t="str">
        <f>'-3'!A3</f>
        <v>/wub</v>
      </c>
      <c r="B173" s="243" t="s">
        <v>185</v>
      </c>
      <c r="C173" s="244" t="str">
        <f>'-3'!B3</f>
        <v>non-blanc-bleu-noir</v>
      </c>
      <c r="D173" s="244" t="str">
        <f>'-3'!C3</f>
        <v>ne pas administrer</v>
      </c>
      <c r="E173" s="244" t="str">
        <f>'-3'!D3</f>
        <v>ne pas orchestrer l'efficacité</v>
      </c>
      <c r="F173" s="244"/>
      <c r="G173" s="244"/>
      <c r="H173" s="242">
        <f t="shared" si="2"/>
        <v>1</v>
      </c>
    </row>
    <row r="174" spans="1:8" s="172" customFormat="1" x14ac:dyDescent="0.2">
      <c r="A174" s="242" t="str">
        <f>'-3'!A4</f>
        <v>/ubr</v>
      </c>
      <c r="B174" s="243" t="s">
        <v>185</v>
      </c>
      <c r="C174" s="244" t="str">
        <f>'-3'!B4</f>
        <v>non-bleu-noir-rouge</v>
      </c>
      <c r="D174" s="244" t="str">
        <f>'-3'!C4</f>
        <v>ne pas accomplir</v>
      </c>
      <c r="E174" s="244" t="str">
        <f>'-3'!D4</f>
        <v>ne pas concrétiser ses idées</v>
      </c>
      <c r="F174" s="244"/>
      <c r="G174" s="244"/>
      <c r="H174" s="242">
        <f t="shared" si="2"/>
        <v>1</v>
      </c>
    </row>
    <row r="175" spans="1:8" s="172" customFormat="1" x14ac:dyDescent="0.2">
      <c r="A175" s="242" t="str">
        <f>'-3'!A5</f>
        <v>/brg</v>
      </c>
      <c r="B175" s="243" t="s">
        <v>185</v>
      </c>
      <c r="C175" s="244" t="str">
        <f>'-3'!B5</f>
        <v>non-noir-rouge-vert</v>
      </c>
      <c r="D175" s="244" t="str">
        <f>'-3'!C5</f>
        <v>ne pas conquérir</v>
      </c>
      <c r="E175" s="244" t="str">
        <f>'-3'!D5</f>
        <v>ne pas aller chercher satisfaction</v>
      </c>
      <c r="F175" s="244"/>
      <c r="G175" s="244"/>
      <c r="H175" s="242">
        <f t="shared" si="2"/>
        <v>1</v>
      </c>
    </row>
    <row r="176" spans="1:8" s="172" customFormat="1" x14ac:dyDescent="0.2">
      <c r="A176" s="242" t="str">
        <f>'-3'!A6</f>
        <v>/rgw</v>
      </c>
      <c r="B176" s="243" t="s">
        <v>185</v>
      </c>
      <c r="C176" s="244" t="str">
        <f>'-3'!B6</f>
        <v>non-rouge-vert-blanc</v>
      </c>
      <c r="D176" s="244" t="str">
        <f>'-3'!C6</f>
        <v>ne pas participer</v>
      </c>
      <c r="E176" s="244" t="str">
        <f>'-3'!D6</f>
        <v>ne pas se réaliser dans le collectif</v>
      </c>
      <c r="F176" s="244"/>
      <c r="G176" s="244"/>
      <c r="H176" s="242">
        <f t="shared" si="2"/>
        <v>1</v>
      </c>
    </row>
    <row r="177" spans="1:8" s="172" customFormat="1" x14ac:dyDescent="0.2">
      <c r="A177" s="242" t="str">
        <f>'-3'!A7</f>
        <v>/urw</v>
      </c>
      <c r="B177" s="243" t="s">
        <v>185</v>
      </c>
      <c r="C177" s="244" t="str">
        <f>'-3'!B7</f>
        <v>non-rouge-blanc-bleu</v>
      </c>
      <c r="D177" s="244" t="str">
        <f>'-3'!C7</f>
        <v>ne pas améliorer</v>
      </c>
      <c r="E177" s="244" t="str">
        <f>'-3'!D7</f>
        <v>ne pas rendre le monde meilleur</v>
      </c>
      <c r="F177" s="244"/>
      <c r="G177" s="244"/>
      <c r="H177" s="242">
        <f t="shared" si="2"/>
        <v>1</v>
      </c>
    </row>
    <row r="178" spans="1:8" s="172" customFormat="1" x14ac:dyDescent="0.2">
      <c r="A178" s="242" t="str">
        <f>'-3'!A8</f>
        <v>/bgu</v>
      </c>
      <c r="B178" s="243" t="s">
        <v>185</v>
      </c>
      <c r="C178" s="244" t="str">
        <f>'-3'!B8</f>
        <v>non-vert-bleu-noir</v>
      </c>
      <c r="D178" s="244" t="str">
        <f>'-3'!C8</f>
        <v>ne pas maîtriser</v>
      </c>
      <c r="E178" s="244" t="str">
        <f>'-3'!D8</f>
        <v>ne pas avoir du pouvoir sur les éléments</v>
      </c>
      <c r="F178" s="244"/>
      <c r="G178" s="244"/>
      <c r="H178" s="242">
        <f t="shared" si="2"/>
        <v>1</v>
      </c>
    </row>
    <row r="179" spans="1:8" s="172" customFormat="1" x14ac:dyDescent="0.2">
      <c r="A179" s="242" t="str">
        <f>'-3'!A9</f>
        <v>/rwb</v>
      </c>
      <c r="B179" s="243" t="s">
        <v>185</v>
      </c>
      <c r="C179" s="244" t="str">
        <f>'-3'!B9</f>
        <v>non-blanc-noir-rouge</v>
      </c>
      <c r="D179" s="244" t="str">
        <f>'-3'!C9</f>
        <v>ne pas diriger</v>
      </c>
      <c r="E179" s="244" t="str">
        <f>'-3'!D9</f>
        <v>ne pas garantir l'ordre du monde</v>
      </c>
      <c r="F179" s="244"/>
      <c r="G179" s="244"/>
      <c r="H179" s="242">
        <f t="shared" si="2"/>
        <v>1</v>
      </c>
    </row>
    <row r="180" spans="1:8" s="172" customFormat="1" x14ac:dyDescent="0.2">
      <c r="A180" s="242" t="str">
        <f>'-3'!A10</f>
        <v>/gur</v>
      </c>
      <c r="B180" s="243" t="s">
        <v>185</v>
      </c>
      <c r="C180" s="244" t="str">
        <f>'-3'!B10</f>
        <v>non-bleu-rouge-vert</v>
      </c>
      <c r="D180" s="244" t="str">
        <f>'-3'!C10</f>
        <v>ne pas s'aventurer</v>
      </c>
      <c r="E180" s="244" t="str">
        <f>'-3'!D10</f>
        <v>ne pas rechercher la stimulation</v>
      </c>
      <c r="F180" s="244"/>
      <c r="G180" s="244"/>
      <c r="H180" s="242">
        <f t="shared" si="2"/>
        <v>1</v>
      </c>
    </row>
    <row r="181" spans="1:8" s="172" customFormat="1" x14ac:dyDescent="0.2">
      <c r="A181" s="242" t="str">
        <f>'-3'!A11</f>
        <v>/wbg</v>
      </c>
      <c r="B181" s="243" t="s">
        <v>185</v>
      </c>
      <c r="C181" s="244" t="str">
        <f>'-3'!B11</f>
        <v>non-noir-vert-blanc</v>
      </c>
      <c r="D181" s="244" t="str">
        <f>'-3'!C11</f>
        <v>ne pas s'intégrer</v>
      </c>
      <c r="E181" s="244" t="str">
        <f>'-3'!D11</f>
        <v>ne pas être important parmi les siens</v>
      </c>
      <c r="F181" s="244"/>
      <c r="G181" s="244"/>
      <c r="H181" s="242">
        <f t="shared" si="2"/>
        <v>1</v>
      </c>
    </row>
    <row r="182" spans="1:8" s="66" customFormat="1" x14ac:dyDescent="0.2">
      <c r="A182" s="1368" t="str">
        <f>'120'!A2</f>
        <v>WUBRG</v>
      </c>
      <c r="B182" s="1369" t="s">
        <v>401</v>
      </c>
      <c r="C182" s="1368" t="str">
        <f>'120'!B2</f>
        <v>blanc, bleu, noir, rouge, vert</v>
      </c>
      <c r="D182" s="1370" t="str">
        <f>'120'!C2</f>
        <v>structurer, intégrer  ;  réduire son empreinte, vivre dans la retenue</v>
      </c>
      <c r="E182" s="1370" t="str">
        <f>'120'!D2</f>
        <v>appartenir, administrer  ;  ne pas conquérir, se contraindre</v>
      </c>
      <c r="G182" s="1371"/>
      <c r="H182" s="231">
        <f t="shared" si="2"/>
        <v>1</v>
      </c>
    </row>
    <row r="183" spans="1:8" s="66" customFormat="1" x14ac:dyDescent="0.2">
      <c r="A183" s="1368" t="str">
        <f>'120'!A3</f>
        <v>WUBGR</v>
      </c>
      <c r="B183" s="1369" t="s">
        <v>401</v>
      </c>
      <c r="C183" s="1368" t="str">
        <f>'120'!B3</f>
        <v>blanc, bleu, noir, vert, rouge</v>
      </c>
      <c r="D183" s="1370" t="str">
        <f>'120'!C3</f>
        <v>structurer, intégrer  ;  réfréner ses envies, vivre dans la retenue</v>
      </c>
      <c r="E183" s="1370" t="str">
        <f>'120'!D3</f>
        <v>appartenir, administrer  ;  ne pas conquérir, se raisonner</v>
      </c>
      <c r="G183" s="1371"/>
      <c r="H183" s="231">
        <f t="shared" si="2"/>
        <v>1</v>
      </c>
    </row>
    <row r="184" spans="1:8" s="66" customFormat="1" x14ac:dyDescent="0.2">
      <c r="A184" s="1368" t="str">
        <f>'120'!A4</f>
        <v>WURBG</v>
      </c>
      <c r="B184" s="1369" t="s">
        <v>401</v>
      </c>
      <c r="C184" s="1368" t="str">
        <f>'120'!B4</f>
        <v>blanc, bleu, rouge, noir, vert</v>
      </c>
      <c r="D184" s="1370" t="str">
        <f>'120'!C4</f>
        <v>structurer, s'engager  ;  vivre dans la retenue, réduire son empreinte</v>
      </c>
      <c r="E184" s="1370" t="str">
        <f>'120'!D4</f>
        <v>appartenir, améliorer  ;  ne pas conquérir, se contraindre</v>
      </c>
      <c r="G184" s="1371"/>
      <c r="H184" s="231">
        <f t="shared" si="2"/>
        <v>1</v>
      </c>
    </row>
    <row r="185" spans="1:8" s="66" customFormat="1" x14ac:dyDescent="0.2">
      <c r="A185" s="1368" t="str">
        <f>'120'!A5</f>
        <v>WURGB</v>
      </c>
      <c r="B185" s="1369" t="s">
        <v>401</v>
      </c>
      <c r="C185" s="1368" t="str">
        <f>'120'!B5</f>
        <v>blanc, bleu, rouge, vert, noir</v>
      </c>
      <c r="D185" s="1370" t="str">
        <f>'120'!C5</f>
        <v>structurer, s'engager  ;  réfréner ses envies, réduire son empreinte</v>
      </c>
      <c r="E185" s="1370" t="str">
        <f>'120'!D5</f>
        <v>appartenir, améliorer  ;  ne pas conquérir, cohabiter</v>
      </c>
      <c r="G185" s="1371"/>
      <c r="H185" s="231">
        <f t="shared" si="2"/>
        <v>1</v>
      </c>
    </row>
    <row r="186" spans="1:8" s="66" customFormat="1" x14ac:dyDescent="0.2">
      <c r="A186" s="1368" t="str">
        <f>'120'!A6</f>
        <v>WUGBR</v>
      </c>
      <c r="B186" s="1369" t="s">
        <v>401</v>
      </c>
      <c r="C186" s="1368" t="str">
        <f>'120'!B6</f>
        <v>blanc, bleu, vert, noir, rouge</v>
      </c>
      <c r="D186" s="1370" t="str">
        <f>'120'!C6</f>
        <v>structurer, s'entendre  ;  vivre dans la retenue, réfréner ses envies</v>
      </c>
      <c r="E186" s="1370" t="str">
        <f>'120'!D6</f>
        <v>appartenir, s'accorder  ;  ne pas conquérir, se raisonner</v>
      </c>
      <c r="G186" s="1371"/>
      <c r="H186" s="231">
        <f t="shared" si="2"/>
        <v>1</v>
      </c>
    </row>
    <row r="187" spans="1:8" s="66" customFormat="1" x14ac:dyDescent="0.2">
      <c r="A187" s="1368" t="str">
        <f>'120'!A7</f>
        <v>WUGRB</v>
      </c>
      <c r="B187" s="1369" t="s">
        <v>401</v>
      </c>
      <c r="C187" s="1368" t="str">
        <f>'120'!B7</f>
        <v>blanc, bleu, vert, rouge, noir</v>
      </c>
      <c r="D187" s="1370" t="str">
        <f>'120'!C7</f>
        <v>structurer, s'entendre  ;  réduire son empreinte, réfréner ses envies</v>
      </c>
      <c r="E187" s="1370" t="str">
        <f>'120'!D7</f>
        <v>appartenir, s'accorder  ;  ne pas conquérir, cohabiter</v>
      </c>
      <c r="G187" s="1371"/>
      <c r="H187" s="231">
        <f t="shared" si="2"/>
        <v>1</v>
      </c>
    </row>
    <row r="188" spans="1:8" s="66" customFormat="1" x14ac:dyDescent="0.2">
      <c r="A188" s="1368" t="str">
        <f>'120'!A8</f>
        <v>WBURG</v>
      </c>
      <c r="B188" s="1369" t="s">
        <v>401</v>
      </c>
      <c r="C188" s="1368" t="str">
        <f>'120'!B8</f>
        <v>blanc, noir, bleu, rouge, vert</v>
      </c>
      <c r="D188" s="1370" t="str">
        <f>'120'!C8</f>
        <v>intégrer, structurer  ;  pressurer au besoin, vivre dans la retenue</v>
      </c>
      <c r="E188" s="1370" t="str">
        <f>'120'!D8</f>
        <v>appartenir, administrer  ;  ne pas s'aventurer, se contraindre</v>
      </c>
      <c r="G188" s="1371"/>
      <c r="H188" s="231">
        <f t="shared" si="2"/>
        <v>1</v>
      </c>
    </row>
    <row r="189" spans="1:8" s="66" customFormat="1" x14ac:dyDescent="0.2">
      <c r="A189" s="1368" t="str">
        <f>'120'!A9</f>
        <v>WBUGR</v>
      </c>
      <c r="B189" s="1369" t="s">
        <v>401</v>
      </c>
      <c r="C189" s="1368" t="str">
        <f>'120'!B9</f>
        <v>blanc, noir, bleu, vert, rouge</v>
      </c>
      <c r="D189" s="1370" t="str">
        <f>'120'!C9</f>
        <v>intégrer, structurer  ;  appliquer les recettes, vivre dans la retenue</v>
      </c>
      <c r="E189" s="1370" t="str">
        <f>'120'!D9</f>
        <v>appartenir, administrer  ;  ne pas s'aventurer, se raisonner</v>
      </c>
      <c r="G189" s="1371"/>
      <c r="H189" s="231">
        <f t="shared" si="2"/>
        <v>1</v>
      </c>
    </row>
    <row r="190" spans="1:8" s="66" customFormat="1" x14ac:dyDescent="0.2">
      <c r="A190" s="1368" t="str">
        <f>'120'!A10</f>
        <v>WBRUG</v>
      </c>
      <c r="B190" s="1369" t="s">
        <v>401</v>
      </c>
      <c r="C190" s="1368" t="str">
        <f>'120'!B10</f>
        <v>blanc, noir, rouge, bleu, vert</v>
      </c>
      <c r="D190" s="1370" t="str">
        <f>'120'!C10</f>
        <v>intégrer, s'engager  ;  vivre dans la retenue, pressurer au besoin</v>
      </c>
      <c r="E190" s="1370" t="str">
        <f>'120'!D10</f>
        <v>appartenir, diriger  ;  ne pas s'aventurer, se contraindre</v>
      </c>
      <c r="G190" s="1371"/>
      <c r="H190" s="231">
        <f t="shared" si="2"/>
        <v>1</v>
      </c>
    </row>
    <row r="191" spans="1:8" s="66" customFormat="1" x14ac:dyDescent="0.2">
      <c r="A191" s="1368" t="str">
        <f>'120'!A11</f>
        <v>WBRGU</v>
      </c>
      <c r="B191" s="1369" t="s">
        <v>401</v>
      </c>
      <c r="C191" s="1368" t="str">
        <f>'120'!B11</f>
        <v>blanc, noir, rouge, vert, bleu</v>
      </c>
      <c r="D191" s="1370" t="str">
        <f>'120'!C11</f>
        <v>intégrer, s'engager  ;  appliquer les recettes, pressurer au besoin</v>
      </c>
      <c r="E191" s="1370" t="str">
        <f>'120'!D11</f>
        <v>appartenir, diriger  ;  ne pas s'aventurer, être</v>
      </c>
      <c r="G191" s="1371"/>
      <c r="H191" s="231">
        <f t="shared" si="2"/>
        <v>1</v>
      </c>
    </row>
    <row r="192" spans="1:8" s="66" customFormat="1" x14ac:dyDescent="0.2">
      <c r="A192" s="1368" t="str">
        <f>'120'!A12</f>
        <v>WBGUR</v>
      </c>
      <c r="B192" s="1369" t="s">
        <v>401</v>
      </c>
      <c r="C192" s="1368" t="str">
        <f>'120'!B12</f>
        <v>blanc, noir, vert, bleu, rouge</v>
      </c>
      <c r="D192" s="1370" t="str">
        <f>'120'!C12</f>
        <v>intégrer, s'entendre  ;  vivre dans la retenue, appliquer les recettes</v>
      </c>
      <c r="E192" s="1370" t="str">
        <f>'120'!D12</f>
        <v>appartenir, s'intégrer  ;  ne pas s'aventurer, se raisonner</v>
      </c>
      <c r="G192" s="1371"/>
      <c r="H192" s="231">
        <f t="shared" si="2"/>
        <v>1</v>
      </c>
    </row>
    <row r="193" spans="1:8" s="66" customFormat="1" x14ac:dyDescent="0.2">
      <c r="A193" s="1368" t="str">
        <f>'120'!A13</f>
        <v>WBGRU</v>
      </c>
      <c r="B193" s="1369" t="s">
        <v>401</v>
      </c>
      <c r="C193" s="1368" t="str">
        <f>'120'!B13</f>
        <v>blanc, noir, vert, rouge, bleu</v>
      </c>
      <c r="D193" s="1370" t="str">
        <f>'120'!C13</f>
        <v>intégrer, s'entendre  ;  pressurer au besoin, appliquer les recettes</v>
      </c>
      <c r="E193" s="1370" t="str">
        <f>'120'!D13</f>
        <v>appartenir, s'intégrer  ;  ne pas s'aventurer, être</v>
      </c>
      <c r="G193" s="1371"/>
      <c r="H193" s="231">
        <f t="shared" si="2"/>
        <v>1</v>
      </c>
    </row>
    <row r="194" spans="1:8" s="66" customFormat="1" x14ac:dyDescent="0.2">
      <c r="A194" s="1368" t="str">
        <f>'120'!A14</f>
        <v>WRUBG</v>
      </c>
      <c r="B194" s="1369" t="s">
        <v>401</v>
      </c>
      <c r="C194" s="1368" t="str">
        <f>'120'!B14</f>
        <v>blanc, rouge, bleu, noir, vert</v>
      </c>
      <c r="D194" s="1370" t="str">
        <f>'120'!C14</f>
        <v>s'engager, structurer  ;  pressurer au besoin, réduire son empreinte</v>
      </c>
      <c r="E194" s="1370" t="str">
        <f>'120'!D14</f>
        <v>appartenir, améliorer  ;  ne pas maîtriser, se contraindre</v>
      </c>
      <c r="G194" s="1371"/>
      <c r="H194" s="231">
        <f t="shared" ref="H194:H257" si="3">COUNTIF(D:D,D194)</f>
        <v>1</v>
      </c>
    </row>
    <row r="195" spans="1:8" s="66" customFormat="1" x14ac:dyDescent="0.2">
      <c r="A195" s="1368" t="str">
        <f>'120'!A15</f>
        <v>WRUGB</v>
      </c>
      <c r="B195" s="1369" t="s">
        <v>401</v>
      </c>
      <c r="C195" s="1368" t="str">
        <f>'120'!B15</f>
        <v>blanc, rouge, bleu, vert, noir</v>
      </c>
      <c r="D195" s="1370" t="str">
        <f>'120'!C15</f>
        <v>s'engager, structurer  ;  vivre dans la candeur, réduire son empreinte</v>
      </c>
      <c r="E195" s="1370" t="str">
        <f>'120'!D15</f>
        <v>appartenir, améliorer  ;  ne pas maîtriser, cohabiter</v>
      </c>
      <c r="G195" s="1371"/>
      <c r="H195" s="231">
        <f t="shared" si="3"/>
        <v>1</v>
      </c>
    </row>
    <row r="196" spans="1:8" s="66" customFormat="1" x14ac:dyDescent="0.2">
      <c r="A196" s="1368" t="str">
        <f>'120'!A16</f>
        <v>WRBUG</v>
      </c>
      <c r="B196" s="1369" t="s">
        <v>401</v>
      </c>
      <c r="C196" s="1368" t="str">
        <f>'120'!B16</f>
        <v>blanc, rouge, noir, bleu, vert</v>
      </c>
      <c r="D196" s="1370" t="str">
        <f>'120'!C16</f>
        <v>s'engager, intégrer  ;  réduire son empreinte, pressurer au besoin</v>
      </c>
      <c r="E196" s="1370" t="str">
        <f>'120'!D16</f>
        <v>appartenir, diriger  ;  ne pas maîtriser, se contraindre</v>
      </c>
      <c r="G196" s="1371"/>
      <c r="H196" s="231">
        <f t="shared" si="3"/>
        <v>1</v>
      </c>
    </row>
    <row r="197" spans="1:8" s="66" customFormat="1" x14ac:dyDescent="0.2">
      <c r="A197" s="1368" t="str">
        <f>'120'!A17</f>
        <v>WRBGU</v>
      </c>
      <c r="B197" s="1369" t="s">
        <v>401</v>
      </c>
      <c r="C197" s="1368" t="str">
        <f>'120'!B17</f>
        <v>blanc, rouge, noir, vert, bleu</v>
      </c>
      <c r="D197" s="1370" t="str">
        <f>'120'!C17</f>
        <v>s'engager, intégrer  ;  vivre dans la candeur, pressurer au besoin</v>
      </c>
      <c r="E197" s="1370" t="str">
        <f>'120'!D17</f>
        <v>appartenir, diriger  ;  ne pas maîtriser, être</v>
      </c>
      <c r="G197" s="1371"/>
      <c r="H197" s="231">
        <f t="shared" si="3"/>
        <v>1</v>
      </c>
    </row>
    <row r="198" spans="1:8" s="66" customFormat="1" x14ac:dyDescent="0.2">
      <c r="A198" s="1368" t="str">
        <f>'120'!A18</f>
        <v>WRGUB</v>
      </c>
      <c r="B198" s="1369" t="s">
        <v>401</v>
      </c>
      <c r="C198" s="1368" t="str">
        <f>'120'!B18</f>
        <v>blanc, rouge, vert, bleu, noir</v>
      </c>
      <c r="D198" s="1370" t="str">
        <f>'120'!C18</f>
        <v>s'engager, s'entendre  ;  réduire son empreinte, vivre dans la candeur</v>
      </c>
      <c r="E198" s="1370" t="str">
        <f>'120'!D18</f>
        <v>appartenir, participer  ;  ne pas maîtriser, cohabiter</v>
      </c>
      <c r="G198" s="1371"/>
      <c r="H198" s="231">
        <f t="shared" si="3"/>
        <v>1</v>
      </c>
    </row>
    <row r="199" spans="1:8" s="66" customFormat="1" x14ac:dyDescent="0.2">
      <c r="A199" s="1368" t="str">
        <f>'120'!A19</f>
        <v>WRGBU</v>
      </c>
      <c r="B199" s="1369" t="s">
        <v>401</v>
      </c>
      <c r="C199" s="1368" t="str">
        <f>'120'!B19</f>
        <v>blanc, rouge, vert, noir, bleu</v>
      </c>
      <c r="D199" s="1370" t="str">
        <f>'120'!C19</f>
        <v>s'engager, s'entendre  ;  pressurer au besoin, vivre dans la candeur</v>
      </c>
      <c r="E199" s="1370" t="str">
        <f>'120'!D19</f>
        <v>appartenir, participer  ;  ne pas maîtriser, être</v>
      </c>
      <c r="G199" s="1371"/>
      <c r="H199" s="231">
        <f t="shared" si="3"/>
        <v>1</v>
      </c>
    </row>
    <row r="200" spans="1:8" s="66" customFormat="1" x14ac:dyDescent="0.2">
      <c r="A200" s="1368" t="str">
        <f>'120'!A20</f>
        <v>WGUBR</v>
      </c>
      <c r="B200" s="1369" t="s">
        <v>401</v>
      </c>
      <c r="C200" s="1368" t="str">
        <f>'120'!B20</f>
        <v>blanc, vert, bleu, noir, rouge</v>
      </c>
      <c r="D200" s="1370" t="str">
        <f>'120'!C20</f>
        <v>s'entendre, structurer  ;  appliquer les recettes, réfréner ses envies</v>
      </c>
      <c r="E200" s="1370" t="str">
        <f>'120'!D20</f>
        <v>appartenir, s'accorder  ;  ne pas accomplir, se raisonner</v>
      </c>
      <c r="G200" s="1371"/>
      <c r="H200" s="231">
        <f t="shared" si="3"/>
        <v>1</v>
      </c>
    </row>
    <row r="201" spans="1:8" s="66" customFormat="1" x14ac:dyDescent="0.2">
      <c r="A201" s="1368" t="str">
        <f>'120'!A21</f>
        <v>WGURB</v>
      </c>
      <c r="B201" s="1369" t="s">
        <v>401</v>
      </c>
      <c r="C201" s="1368" t="str">
        <f>'120'!B21</f>
        <v>blanc, vert, bleu, rouge, noir</v>
      </c>
      <c r="D201" s="1370" t="str">
        <f>'120'!C21</f>
        <v>s'entendre, structurer  ;  vivre dans la candeur, réfréner ses envies</v>
      </c>
      <c r="E201" s="1370" t="str">
        <f>'120'!D21</f>
        <v>appartenir, s'accorder  ;  ne pas accomplir, cohabiter</v>
      </c>
      <c r="G201" s="1371"/>
      <c r="H201" s="231">
        <f t="shared" si="3"/>
        <v>1</v>
      </c>
    </row>
    <row r="202" spans="1:8" s="66" customFormat="1" x14ac:dyDescent="0.2">
      <c r="A202" s="1368" t="str">
        <f>'120'!A22</f>
        <v>WGBUR</v>
      </c>
      <c r="B202" s="1369" t="s">
        <v>401</v>
      </c>
      <c r="C202" s="1368" t="str">
        <f>'120'!B22</f>
        <v>blanc, vert, noir, bleu, rouge</v>
      </c>
      <c r="D202" s="1370" t="str">
        <f>'120'!C22</f>
        <v>s'entendre, intégrer  ;  réfréner ses envies, appliquer les recettes</v>
      </c>
      <c r="E202" s="1370" t="str">
        <f>'120'!D22</f>
        <v>appartenir, s'intégrer  ;  ne pas accomplir, se raisonner</v>
      </c>
      <c r="G202" s="1371"/>
      <c r="H202" s="231">
        <f t="shared" si="3"/>
        <v>1</v>
      </c>
    </row>
    <row r="203" spans="1:8" s="66" customFormat="1" x14ac:dyDescent="0.2">
      <c r="A203" s="1368" t="str">
        <f>'120'!A23</f>
        <v>WGBRU</v>
      </c>
      <c r="B203" s="1369" t="s">
        <v>401</v>
      </c>
      <c r="C203" s="1368" t="str">
        <f>'120'!B23</f>
        <v>blanc, vert, noir, rouge, bleu</v>
      </c>
      <c r="D203" s="1370" t="str">
        <f>'120'!C23</f>
        <v>s'entendre, intégrer  ;  vivre dans la candeur, appliquer les recettes</v>
      </c>
      <c r="E203" s="1370" t="str">
        <f>'120'!D23</f>
        <v>appartenir, s'intégrer  ;  ne pas accomplir, être</v>
      </c>
      <c r="G203" s="1371"/>
      <c r="H203" s="231">
        <f t="shared" si="3"/>
        <v>1</v>
      </c>
    </row>
    <row r="204" spans="1:8" s="66" customFormat="1" x14ac:dyDescent="0.2">
      <c r="A204" s="1368" t="str">
        <f>'120'!A24</f>
        <v>WGRUB</v>
      </c>
      <c r="B204" s="1369" t="s">
        <v>401</v>
      </c>
      <c r="C204" s="1368" t="str">
        <f>'120'!B24</f>
        <v>blanc, vert, rouge, bleu, noir</v>
      </c>
      <c r="D204" s="1370" t="str">
        <f>'120'!C24</f>
        <v>s'entendre, s'engager  ;  réfréner ses envies, vivre dans la candeur</v>
      </c>
      <c r="E204" s="1370" t="str">
        <f>'120'!D24</f>
        <v>appartenir, participer  ;  ne pas accomplir, cohabiter</v>
      </c>
      <c r="G204" s="1371"/>
      <c r="H204" s="231">
        <f t="shared" si="3"/>
        <v>1</v>
      </c>
    </row>
    <row r="205" spans="1:8" s="66" customFormat="1" x14ac:dyDescent="0.2">
      <c r="A205" s="1368" t="str">
        <f>'120'!A25</f>
        <v>WGRBU</v>
      </c>
      <c r="B205" s="1369" t="s">
        <v>401</v>
      </c>
      <c r="C205" s="1368" t="str">
        <f>'120'!B25</f>
        <v>blanc, vert, rouge, noir, bleu</v>
      </c>
      <c r="D205" s="1370" t="str">
        <f>'120'!C25</f>
        <v>s'entendre, s'engager  ;  appliquer les recettes, vivre dans la candeur</v>
      </c>
      <c r="E205" s="1370" t="str">
        <f>'120'!D25</f>
        <v>appartenir, participer  ;  ne pas accomplir, être</v>
      </c>
      <c r="G205" s="1371"/>
      <c r="H205" s="231">
        <f t="shared" si="3"/>
        <v>1</v>
      </c>
    </row>
    <row r="206" spans="1:8" s="66" customFormat="1" x14ac:dyDescent="0.2">
      <c r="A206" s="1368" t="str">
        <f>'120'!A26</f>
        <v>UWBRG</v>
      </c>
      <c r="B206" s="1369" t="s">
        <v>401</v>
      </c>
      <c r="C206" s="1368" t="str">
        <f>'120'!B26</f>
        <v>bleu, blanc, noir, rouge, vert</v>
      </c>
      <c r="D206" s="1370" t="str">
        <f>'120'!C26</f>
        <v>structurer, réussir  ;  réduire son empreinte, vivre dans la retenue</v>
      </c>
      <c r="E206" s="1370" t="str">
        <f>'120'!D26</f>
        <v>savoir, administrer  ;  ne pas conquérir, se contraindre</v>
      </c>
      <c r="G206" s="1371"/>
      <c r="H206" s="231">
        <f t="shared" si="3"/>
        <v>1</v>
      </c>
    </row>
    <row r="207" spans="1:8" s="66" customFormat="1" x14ac:dyDescent="0.2">
      <c r="A207" s="1368" t="str">
        <f>'120'!A27</f>
        <v>UWBGR</v>
      </c>
      <c r="B207" s="1369" t="s">
        <v>401</v>
      </c>
      <c r="C207" s="1368" t="str">
        <f>'120'!B27</f>
        <v>bleu, blanc, noir, vert, rouge</v>
      </c>
      <c r="D207" s="1370" t="str">
        <f>'120'!C27</f>
        <v>structurer, réussir  ;  réfréner ses envies, vivre dans la retenue</v>
      </c>
      <c r="E207" s="1370" t="str">
        <f>'120'!D27</f>
        <v>savoir, administrer  ;  ne pas conquérir, se raisonner</v>
      </c>
      <c r="G207" s="1371"/>
      <c r="H207" s="231">
        <f t="shared" si="3"/>
        <v>1</v>
      </c>
    </row>
    <row r="208" spans="1:8" s="66" customFormat="1" x14ac:dyDescent="0.2">
      <c r="A208" s="1368" t="str">
        <f>'120'!A28</f>
        <v>UWRBG</v>
      </c>
      <c r="B208" s="1369" t="s">
        <v>401</v>
      </c>
      <c r="C208" s="1368" t="str">
        <f>'120'!B28</f>
        <v>bleu, blanc, rouge, noir, vert</v>
      </c>
      <c r="D208" s="1370" t="str">
        <f>'120'!C28</f>
        <v>structurer, penser  ;  vivre dans la retenue, réduire son empreinte</v>
      </c>
      <c r="E208" s="1370" t="str">
        <f>'120'!D28</f>
        <v>savoir, améliorer  ;  ne pas conquérir, se contraindre</v>
      </c>
      <c r="G208" s="1371"/>
      <c r="H208" s="231">
        <f t="shared" si="3"/>
        <v>1</v>
      </c>
    </row>
    <row r="209" spans="1:8" s="66" customFormat="1" x14ac:dyDescent="0.2">
      <c r="A209" s="1368" t="str">
        <f>'120'!A29</f>
        <v>UWRGB</v>
      </c>
      <c r="B209" s="1369" t="s">
        <v>401</v>
      </c>
      <c r="C209" s="1368" t="str">
        <f>'120'!B29</f>
        <v>bleu, blanc, rouge, vert, noir</v>
      </c>
      <c r="D209" s="1370" t="str">
        <f>'120'!C29</f>
        <v>structurer, penser  ;  réfréner ses envies, réduire son empreinte</v>
      </c>
      <c r="E209" s="1370" t="str">
        <f>'120'!D29</f>
        <v>savoir, améliorer  ;  ne pas conquérir, cohabiter</v>
      </c>
      <c r="G209" s="1371"/>
      <c r="H209" s="231">
        <f t="shared" si="3"/>
        <v>1</v>
      </c>
    </row>
    <row r="210" spans="1:8" s="66" customFormat="1" x14ac:dyDescent="0.2">
      <c r="A210" s="1368" t="str">
        <f>'120'!A30</f>
        <v>UWGBR</v>
      </c>
      <c r="B210" s="1369" t="s">
        <v>401</v>
      </c>
      <c r="C210" s="1368" t="str">
        <f>'120'!B30</f>
        <v>bleu, blanc, vert, noir, rouge</v>
      </c>
      <c r="D210" s="1370" t="str">
        <f>'120'!C30</f>
        <v>structurer, s'adapter  ;  vivre dans la retenue, réfréner ses envies</v>
      </c>
      <c r="E210" s="1370" t="str">
        <f>'120'!D30</f>
        <v>savoir, s'accorder  ;  ne pas conquérir, se raisonner</v>
      </c>
      <c r="G210" s="1371"/>
      <c r="H210" s="231">
        <f t="shared" si="3"/>
        <v>1</v>
      </c>
    </row>
    <row r="211" spans="1:8" s="66" customFormat="1" x14ac:dyDescent="0.2">
      <c r="A211" s="1368" t="str">
        <f>'120'!A31</f>
        <v>UWGRB</v>
      </c>
      <c r="B211" s="1369" t="s">
        <v>401</v>
      </c>
      <c r="C211" s="1368" t="str">
        <f>'120'!B31</f>
        <v>bleu, blanc, vert, rouge, noir</v>
      </c>
      <c r="D211" s="1370" t="str">
        <f>'120'!C31</f>
        <v>structurer, s'adapter  ;  réduire son empreinte, réfréner ses envies</v>
      </c>
      <c r="E211" s="1370" t="str">
        <f>'120'!D31</f>
        <v>savoir, s'accorder  ;  ne pas conquérir, cohabiter</v>
      </c>
      <c r="G211" s="1371"/>
      <c r="H211" s="231">
        <f t="shared" si="3"/>
        <v>1</v>
      </c>
    </row>
    <row r="212" spans="1:8" s="66" customFormat="1" x14ac:dyDescent="0.2">
      <c r="A212" s="1368" t="str">
        <f>'120'!A32</f>
        <v>UBWRG</v>
      </c>
      <c r="B212" s="1369" t="s">
        <v>401</v>
      </c>
      <c r="C212" s="1368" t="str">
        <f>'120'!B32</f>
        <v>bleu, noir, blanc, rouge, vert</v>
      </c>
      <c r="D212" s="1370" t="str">
        <f>'120'!C32</f>
        <v>réussir, structurer  ;  rudoyer si nécessaire, vivre dans la retenue</v>
      </c>
      <c r="E212" s="1370" t="str">
        <f>'120'!D32</f>
        <v>savoir, administrer  ;  ne pas participer, se contraindre</v>
      </c>
      <c r="G212" s="1371"/>
      <c r="H212" s="231">
        <f t="shared" si="3"/>
        <v>1</v>
      </c>
    </row>
    <row r="213" spans="1:8" s="66" customFormat="1" x14ac:dyDescent="0.2">
      <c r="A213" s="1368" t="str">
        <f>'120'!A33</f>
        <v>UBWGR</v>
      </c>
      <c r="B213" s="1369" t="s">
        <v>401</v>
      </c>
      <c r="C213" s="1368" t="str">
        <f>'120'!B33</f>
        <v>bleu, noir, blanc, vert, rouge</v>
      </c>
      <c r="D213" s="1370" t="str">
        <f>'120'!C33</f>
        <v>réussir, structurer  ;  être sa propre cause, vivre dans la retenue</v>
      </c>
      <c r="E213" s="1370" t="str">
        <f>'120'!D33</f>
        <v>savoir, administrer  ;  ne pas participer, se raisonner</v>
      </c>
      <c r="G213" s="1371"/>
      <c r="H213" s="231">
        <f t="shared" si="3"/>
        <v>1</v>
      </c>
    </row>
    <row r="214" spans="1:8" s="66" customFormat="1" x14ac:dyDescent="0.2">
      <c r="A214" s="1368" t="str">
        <f>'120'!A34</f>
        <v>UBRWG</v>
      </c>
      <c r="B214" s="1369" t="s">
        <v>401</v>
      </c>
      <c r="C214" s="1368" t="str">
        <f>'120'!B34</f>
        <v>bleu, noir, rouge, blanc, vert</v>
      </c>
      <c r="D214" s="1370" t="str">
        <f>'120'!C34</f>
        <v>réussir, penser  ;  vivre dans la retenue, rudoyer si nécessaire</v>
      </c>
      <c r="E214" s="1370" t="str">
        <f>'120'!D34</f>
        <v>savoir, accomplir  ;  ne pas participer, se contraindre</v>
      </c>
      <c r="G214" s="1371"/>
      <c r="H214" s="231">
        <f t="shared" si="3"/>
        <v>1</v>
      </c>
    </row>
    <row r="215" spans="1:8" s="66" customFormat="1" x14ac:dyDescent="0.2">
      <c r="A215" s="1368" t="str">
        <f>'120'!A35</f>
        <v>UBRGW</v>
      </c>
      <c r="B215" s="1369" t="s">
        <v>401</v>
      </c>
      <c r="C215" s="1368" t="str">
        <f>'120'!B35</f>
        <v>bleu, noir, rouge, vert, blanc</v>
      </c>
      <c r="D215" s="1370" t="str">
        <f>'120'!C35</f>
        <v>réussir, penser  ;  être sa propre cause, rudoyer si nécessaire</v>
      </c>
      <c r="E215" s="1370" t="str">
        <f>'120'!D35</f>
        <v>savoir, accomplir  ;  ne pas participer, vagabonder</v>
      </c>
      <c r="G215" s="1371"/>
      <c r="H215" s="231">
        <f t="shared" si="3"/>
        <v>1</v>
      </c>
    </row>
    <row r="216" spans="1:8" s="66" customFormat="1" x14ac:dyDescent="0.2">
      <c r="A216" s="1368" t="str">
        <f>'120'!A36</f>
        <v>UBGWR</v>
      </c>
      <c r="B216" s="1369" t="s">
        <v>401</v>
      </c>
      <c r="C216" s="1368" t="str">
        <f>'120'!B36</f>
        <v>bleu, noir, vert, blanc, rouge</v>
      </c>
      <c r="D216" s="1370" t="str">
        <f>'120'!C36</f>
        <v>réussir, s'adapter  ;  vivre dans la retenue, être sa propre cause</v>
      </c>
      <c r="E216" s="1370" t="str">
        <f>'120'!D36</f>
        <v>savoir, maîtriser  ;  ne pas participer, se raisonner</v>
      </c>
      <c r="G216" s="1371"/>
      <c r="H216" s="231">
        <f t="shared" si="3"/>
        <v>1</v>
      </c>
    </row>
    <row r="217" spans="1:8" s="66" customFormat="1" x14ac:dyDescent="0.2">
      <c r="A217" s="1368" t="str">
        <f>'120'!A37</f>
        <v>UBGRW</v>
      </c>
      <c r="B217" s="1369" t="s">
        <v>401</v>
      </c>
      <c r="C217" s="1368" t="str">
        <f>'120'!B37</f>
        <v>bleu, noir, vert, rouge, blanc</v>
      </c>
      <c r="D217" s="1370" t="str">
        <f>'120'!C37</f>
        <v>réussir, s'adapter  ;  rudoyer si nécessaire, être sa propre cause</v>
      </c>
      <c r="E217" s="1370" t="str">
        <f>'120'!D37</f>
        <v>savoir, maîtriser  ;  ne pas participer, vagabonder</v>
      </c>
      <c r="G217" s="1371"/>
      <c r="H217" s="231">
        <f t="shared" si="3"/>
        <v>1</v>
      </c>
    </row>
    <row r="218" spans="1:8" s="66" customFormat="1" x14ac:dyDescent="0.2">
      <c r="A218" s="1368" t="str">
        <f>'120'!A38</f>
        <v>URWBG</v>
      </c>
      <c r="B218" s="1369" t="s">
        <v>401</v>
      </c>
      <c r="C218" s="1368" t="str">
        <f>'120'!B38</f>
        <v>bleu, rouge, blanc, noir, vert</v>
      </c>
      <c r="D218" s="1370" t="str">
        <f>'120'!C38</f>
        <v>penser, structurer  ;  rudoyer si nécessaire, réduire son empreinte</v>
      </c>
      <c r="E218" s="1370" t="str">
        <f>'120'!D38</f>
        <v>savoir, améliorer  ;  ne pas s'intégrer, se contraindre</v>
      </c>
      <c r="G218" s="1371"/>
      <c r="H218" s="231">
        <f t="shared" si="3"/>
        <v>1</v>
      </c>
    </row>
    <row r="219" spans="1:8" s="66" customFormat="1" x14ac:dyDescent="0.2">
      <c r="A219" s="1368" t="str">
        <f>'120'!A39</f>
        <v>URWGB</v>
      </c>
      <c r="B219" s="1369" t="s">
        <v>401</v>
      </c>
      <c r="C219" s="1368" t="str">
        <f>'120'!B39</f>
        <v>bleu, rouge, blanc, vert, noir</v>
      </c>
      <c r="D219" s="1370" t="str">
        <f>'120'!C39</f>
        <v>penser, structurer  ;  marginaliser, réduire son empreinte</v>
      </c>
      <c r="E219" s="1370" t="str">
        <f>'120'!D39</f>
        <v>savoir, améliorer  ;  ne pas s'intégrer, cohabiter</v>
      </c>
      <c r="G219" s="1371"/>
      <c r="H219" s="231">
        <f t="shared" si="3"/>
        <v>1</v>
      </c>
    </row>
    <row r="220" spans="1:8" s="66" customFormat="1" x14ac:dyDescent="0.2">
      <c r="A220" s="1368" t="str">
        <f>'120'!A40</f>
        <v>URBWG</v>
      </c>
      <c r="B220" s="1369" t="s">
        <v>401</v>
      </c>
      <c r="C220" s="1368" t="str">
        <f>'120'!B40</f>
        <v>bleu, rouge, noir, blanc, vert</v>
      </c>
      <c r="D220" s="1370" t="str">
        <f>'120'!C40</f>
        <v>penser, réussir  ;  réduire son empreinte, rudoyer si nécessaire</v>
      </c>
      <c r="E220" s="1370" t="str">
        <f>'120'!D40</f>
        <v>savoir, accomplir  ;  ne pas s'intégrer, se contraindre</v>
      </c>
      <c r="G220" s="1371"/>
      <c r="H220" s="231">
        <f t="shared" si="3"/>
        <v>1</v>
      </c>
    </row>
    <row r="221" spans="1:8" s="66" customFormat="1" x14ac:dyDescent="0.2">
      <c r="A221" s="1368" t="str">
        <f>'120'!A41</f>
        <v>URBGW</v>
      </c>
      <c r="B221" s="1369" t="s">
        <v>401</v>
      </c>
      <c r="C221" s="1368" t="str">
        <f>'120'!B41</f>
        <v>bleu, rouge, noir, vert, blanc</v>
      </c>
      <c r="D221" s="1370" t="str">
        <f>'120'!C41</f>
        <v>penser, réussir  ;  marginaliser, rudoyer si nécessaire</v>
      </c>
      <c r="E221" s="1370" t="str">
        <f>'120'!D41</f>
        <v>savoir, accomplir  ;  ne pas s'intégrer, vagabonder</v>
      </c>
      <c r="G221" s="1371"/>
      <c r="H221" s="231">
        <f t="shared" si="3"/>
        <v>1</v>
      </c>
    </row>
    <row r="222" spans="1:8" s="66" customFormat="1" x14ac:dyDescent="0.2">
      <c r="A222" s="1368" t="str">
        <f>'120'!A42</f>
        <v>URGWB</v>
      </c>
      <c r="B222" s="1369" t="s">
        <v>401</v>
      </c>
      <c r="C222" s="1368" t="str">
        <f>'120'!B42</f>
        <v>bleu, rouge, vert, blanc, noir</v>
      </c>
      <c r="D222" s="1370" t="str">
        <f>'120'!C42</f>
        <v>penser, s'adapter  ;  réduire son empreinte, marginaliser</v>
      </c>
      <c r="E222" s="1370" t="str">
        <f>'120'!D42</f>
        <v>savoir, s'aventurer  ;  ne pas s'intégrer, cohabiter</v>
      </c>
      <c r="G222" s="1371"/>
      <c r="H222" s="231">
        <f t="shared" si="3"/>
        <v>1</v>
      </c>
    </row>
    <row r="223" spans="1:8" s="66" customFormat="1" x14ac:dyDescent="0.2">
      <c r="A223" s="1368" t="str">
        <f>'120'!A43</f>
        <v>URGBW</v>
      </c>
      <c r="B223" s="1369" t="s">
        <v>401</v>
      </c>
      <c r="C223" s="1368" t="str">
        <f>'120'!B43</f>
        <v>bleu, rouge, vert, noir, blanc</v>
      </c>
      <c r="D223" s="1370" t="str">
        <f>'120'!C43</f>
        <v>penser, s'adapter  ;  rudoyer si nécessaire, marginaliser</v>
      </c>
      <c r="E223" s="1370" t="str">
        <f>'120'!D43</f>
        <v>savoir, s'aventurer  ;  ne pas s'intégrer, vagabonder</v>
      </c>
      <c r="G223" s="1371"/>
      <c r="H223" s="231">
        <f t="shared" si="3"/>
        <v>1</v>
      </c>
    </row>
    <row r="224" spans="1:8" s="66" customFormat="1" x14ac:dyDescent="0.2">
      <c r="A224" s="1368" t="str">
        <f>'120'!A44</f>
        <v>UGWBR</v>
      </c>
      <c r="B224" s="1369" t="s">
        <v>401</v>
      </c>
      <c r="C224" s="1368" t="str">
        <f>'120'!B44</f>
        <v>bleu, vert, blanc, noir, rouge</v>
      </c>
      <c r="D224" s="1370" t="str">
        <f>'120'!C44</f>
        <v>s'adapter, structurer  ;  être sa propre cause, réfréner ses envies</v>
      </c>
      <c r="E224" s="1370" t="str">
        <f>'120'!D44</f>
        <v>savoir, s'accorder  ;  ne pas diriger, se raisonner</v>
      </c>
      <c r="G224" s="1371"/>
      <c r="H224" s="231">
        <f t="shared" si="3"/>
        <v>1</v>
      </c>
    </row>
    <row r="225" spans="1:8" s="66" customFormat="1" x14ac:dyDescent="0.2">
      <c r="A225" s="1368" t="str">
        <f>'120'!A45</f>
        <v>UGWRB</v>
      </c>
      <c r="B225" s="1369" t="s">
        <v>401</v>
      </c>
      <c r="C225" s="1368" t="str">
        <f>'120'!B45</f>
        <v>bleu, vert, blanc, rouge, noir</v>
      </c>
      <c r="D225" s="1370" t="str">
        <f>'120'!C45</f>
        <v>s'adapter, structurer  ;  marginaliser, réfréner ses envies</v>
      </c>
      <c r="E225" s="1370" t="str">
        <f>'120'!D45</f>
        <v>savoir, s'accorder  ;  ne pas diriger, cohabiter</v>
      </c>
      <c r="G225" s="1371"/>
      <c r="H225" s="231">
        <f t="shared" si="3"/>
        <v>1</v>
      </c>
    </row>
    <row r="226" spans="1:8" s="66" customFormat="1" x14ac:dyDescent="0.2">
      <c r="A226" s="1368" t="str">
        <f>'120'!A46</f>
        <v>UGBWR</v>
      </c>
      <c r="B226" s="1369" t="s">
        <v>401</v>
      </c>
      <c r="C226" s="1368" t="str">
        <f>'120'!B46</f>
        <v>bleu, vert, noir, blanc, rouge</v>
      </c>
      <c r="D226" s="1370" t="str">
        <f>'120'!C46</f>
        <v>s'adapter, réussir  ;  réfréner ses envies, être sa propre cause</v>
      </c>
      <c r="E226" s="1370" t="str">
        <f>'120'!D46</f>
        <v>savoir, maîtriser  ;  ne pas diriger, se raisonner</v>
      </c>
      <c r="G226" s="1371"/>
      <c r="H226" s="231">
        <f t="shared" si="3"/>
        <v>1</v>
      </c>
    </row>
    <row r="227" spans="1:8" s="66" customFormat="1" x14ac:dyDescent="0.2">
      <c r="A227" s="1368" t="str">
        <f>'120'!A47</f>
        <v>UGBRW</v>
      </c>
      <c r="B227" s="1369" t="s">
        <v>401</v>
      </c>
      <c r="C227" s="1368" t="str">
        <f>'120'!B47</f>
        <v>bleu, vert, noir, rouge, blanc</v>
      </c>
      <c r="D227" s="1370" t="str">
        <f>'120'!C47</f>
        <v>s'adapter, réussir  ;  marginaliser, être sa propre cause</v>
      </c>
      <c r="E227" s="1370" t="str">
        <f>'120'!D47</f>
        <v>savoir, maîtriser  ;  ne pas diriger, vagabonder</v>
      </c>
      <c r="G227" s="1371"/>
      <c r="H227" s="231">
        <f t="shared" si="3"/>
        <v>1</v>
      </c>
    </row>
    <row r="228" spans="1:8" s="66" customFormat="1" x14ac:dyDescent="0.2">
      <c r="A228" s="1368" t="str">
        <f>'120'!A48</f>
        <v>UGRWB</v>
      </c>
      <c r="B228" s="1369" t="s">
        <v>401</v>
      </c>
      <c r="C228" s="1368" t="str">
        <f>'120'!B48</f>
        <v>bleu, vert, rouge, blanc, noir</v>
      </c>
      <c r="D228" s="1370" t="str">
        <f>'120'!C48</f>
        <v>s'adapter, penser  ;  réfréner ses envies, marginaliser</v>
      </c>
      <c r="E228" s="1370" t="str">
        <f>'120'!D48</f>
        <v>savoir, s'aventurer  ;  ne pas diriger, cohabiter</v>
      </c>
      <c r="G228" s="1371"/>
      <c r="H228" s="231">
        <f t="shared" si="3"/>
        <v>1</v>
      </c>
    </row>
    <row r="229" spans="1:8" s="66" customFormat="1" x14ac:dyDescent="0.2">
      <c r="A229" s="1368" t="str">
        <f>'120'!A49</f>
        <v>UGRBW</v>
      </c>
      <c r="B229" s="1369" t="s">
        <v>401</v>
      </c>
      <c r="C229" s="1368" t="str">
        <f>'120'!B49</f>
        <v>bleu, vert, rouge, noir, blanc</v>
      </c>
      <c r="D229" s="1370" t="str">
        <f>'120'!C49</f>
        <v>s'adapter, penser  ;  être sa propre cause, marginaliser</v>
      </c>
      <c r="E229" s="1370" t="str">
        <f>'120'!D49</f>
        <v>savoir, s'aventurer  ;  ne pas diriger, vagabonder</v>
      </c>
      <c r="G229" s="1371"/>
      <c r="H229" s="231">
        <f t="shared" si="3"/>
        <v>1</v>
      </c>
    </row>
    <row r="230" spans="1:8" s="66" customFormat="1" x14ac:dyDescent="0.2">
      <c r="A230" s="1368" t="str">
        <f>'120'!A50</f>
        <v>BWURG</v>
      </c>
      <c r="B230" s="1369" t="s">
        <v>401</v>
      </c>
      <c r="C230" s="1368" t="str">
        <f>'120'!B50</f>
        <v>noir, blanc, bleu, rouge, vert</v>
      </c>
      <c r="D230" s="1370" t="str">
        <f>'120'!C50</f>
        <v>intégrer, réussir  ;  pressurer au besoin, vivre dans la retenue</v>
      </c>
      <c r="E230" s="1370" t="str">
        <f>'120'!D50</f>
        <v>pouvoir, administrer  ;  ne pas s'aventurer, se contraindre</v>
      </c>
      <c r="G230" s="1371"/>
      <c r="H230" s="231">
        <f t="shared" si="3"/>
        <v>1</v>
      </c>
    </row>
    <row r="231" spans="1:8" s="66" customFormat="1" x14ac:dyDescent="0.2">
      <c r="A231" s="1368" t="str">
        <f>'120'!A51</f>
        <v>BWUGR</v>
      </c>
      <c r="B231" s="1369" t="s">
        <v>401</v>
      </c>
      <c r="C231" s="1368" t="str">
        <f>'120'!B51</f>
        <v>noir, blanc, bleu, vert, rouge</v>
      </c>
      <c r="D231" s="1370" t="str">
        <f>'120'!C51</f>
        <v>intégrer, réussir  ;  appliquer les recettes, vivre dans la retenue</v>
      </c>
      <c r="E231" s="1370" t="str">
        <f>'120'!D51</f>
        <v>pouvoir, administrer  ;  ne pas s'aventurer, se raisonner</v>
      </c>
      <c r="G231" s="1371"/>
      <c r="H231" s="231">
        <f t="shared" si="3"/>
        <v>1</v>
      </c>
    </row>
    <row r="232" spans="1:8" s="66" customFormat="1" x14ac:dyDescent="0.2">
      <c r="A232" s="1368" t="str">
        <f>'120'!A52</f>
        <v>BWRUG</v>
      </c>
      <c r="B232" s="1369" t="s">
        <v>401</v>
      </c>
      <c r="C232" s="1368" t="str">
        <f>'120'!B52</f>
        <v>noir, blanc, rouge, bleu, vert</v>
      </c>
      <c r="D232" s="1370" t="str">
        <f>'120'!C52</f>
        <v>intégrer, obtenir  ;  vivre dans la retenue, pressurer au besoin</v>
      </c>
      <c r="E232" s="1370" t="str">
        <f>'120'!D52</f>
        <v>pouvoir, diriger  ;  ne pas s'aventurer, se contraindre</v>
      </c>
      <c r="G232" s="1371"/>
      <c r="H232" s="231">
        <f t="shared" si="3"/>
        <v>1</v>
      </c>
    </row>
    <row r="233" spans="1:8" s="66" customFormat="1" x14ac:dyDescent="0.2">
      <c r="A233" s="1368" t="str">
        <f>'120'!A53</f>
        <v>BWRGU</v>
      </c>
      <c r="B233" s="1369" t="s">
        <v>401</v>
      </c>
      <c r="C233" s="1368" t="str">
        <f>'120'!B53</f>
        <v>noir, blanc, rouge, vert, bleu</v>
      </c>
      <c r="D233" s="1370" t="str">
        <f>'120'!C53</f>
        <v>intégrer, obtenir  ;  appliquer les recettes, pressurer au besoin</v>
      </c>
      <c r="E233" s="1370" t="str">
        <f>'120'!D53</f>
        <v>pouvoir, diriger  ;  ne pas s'aventurer, être</v>
      </c>
      <c r="G233" s="1371"/>
      <c r="H233" s="231">
        <f t="shared" si="3"/>
        <v>1</v>
      </c>
    </row>
    <row r="234" spans="1:8" s="66" customFormat="1" x14ac:dyDescent="0.2">
      <c r="A234" s="1368" t="str">
        <f>'120'!A54</f>
        <v>BWGUR</v>
      </c>
      <c r="B234" s="1369" t="s">
        <v>401</v>
      </c>
      <c r="C234" s="1368" t="str">
        <f>'120'!B54</f>
        <v>noir, blanc, vert, bleu, rouge</v>
      </c>
      <c r="D234" s="1370" t="str">
        <f>'120'!C54</f>
        <v>intégrer, prospérer  ;  vivre dans la retenue, appliquer les recettes</v>
      </c>
      <c r="E234" s="1370" t="str">
        <f>'120'!D54</f>
        <v>pouvoir, s'intégrer  ;  ne pas s'aventurer, se raisonner</v>
      </c>
      <c r="G234" s="1371"/>
      <c r="H234" s="231">
        <f t="shared" si="3"/>
        <v>1</v>
      </c>
    </row>
    <row r="235" spans="1:8" s="66" customFormat="1" x14ac:dyDescent="0.2">
      <c r="A235" s="1368" t="str">
        <f>'120'!A55</f>
        <v>BWGRU</v>
      </c>
      <c r="B235" s="1369" t="s">
        <v>401</v>
      </c>
      <c r="C235" s="1368" t="str">
        <f>'120'!B55</f>
        <v>noir, blanc, vert, rouge, bleu</v>
      </c>
      <c r="D235" s="1370" t="str">
        <f>'120'!C55</f>
        <v>intégrer, prospérer  ;  pressurer au besoin, appliquer les recettes</v>
      </c>
      <c r="E235" s="1370" t="str">
        <f>'120'!D55</f>
        <v>pouvoir, s'intégrer  ;  ne pas s'aventurer, être</v>
      </c>
      <c r="G235" s="1371"/>
      <c r="H235" s="231">
        <f t="shared" si="3"/>
        <v>1</v>
      </c>
    </row>
    <row r="236" spans="1:8" s="66" customFormat="1" x14ac:dyDescent="0.2">
      <c r="A236" s="1368" t="str">
        <f>'120'!A56</f>
        <v>BUWRG</v>
      </c>
      <c r="B236" s="1369" t="s">
        <v>401</v>
      </c>
      <c r="C236" s="1368" t="str">
        <f>'120'!B56</f>
        <v>noir, bleu, blanc, rouge, vert</v>
      </c>
      <c r="D236" s="1370" t="str">
        <f>'120'!C56</f>
        <v>réussir, intégrer  ;  rudoyer si nécessaire, vivre dans la retenue</v>
      </c>
      <c r="E236" s="1370" t="str">
        <f>'120'!D56</f>
        <v>pouvoir, administrer  ;  ne pas participer, se contraindre</v>
      </c>
      <c r="G236" s="1371"/>
      <c r="H236" s="231">
        <f t="shared" si="3"/>
        <v>1</v>
      </c>
    </row>
    <row r="237" spans="1:8" s="66" customFormat="1" x14ac:dyDescent="0.2">
      <c r="A237" s="1368" t="str">
        <f>'120'!A57</f>
        <v>BUWGR</v>
      </c>
      <c r="B237" s="1369" t="s">
        <v>401</v>
      </c>
      <c r="C237" s="1368" t="str">
        <f>'120'!B57</f>
        <v>noir, bleu, blanc, vert, rouge</v>
      </c>
      <c r="D237" s="1370" t="str">
        <f>'120'!C57</f>
        <v>réussir, intégrer  ;  être sa propre cause, vivre dans la retenue</v>
      </c>
      <c r="E237" s="1370" t="str">
        <f>'120'!D57</f>
        <v>pouvoir, administrer  ;  ne pas participer, se raisonner</v>
      </c>
      <c r="G237" s="1371"/>
      <c r="H237" s="231">
        <f t="shared" si="3"/>
        <v>1</v>
      </c>
    </row>
    <row r="238" spans="1:8" s="66" customFormat="1" x14ac:dyDescent="0.2">
      <c r="A238" s="1368" t="str">
        <f>'120'!A58</f>
        <v>BURWG</v>
      </c>
      <c r="B238" s="1369" t="s">
        <v>401</v>
      </c>
      <c r="C238" s="1368" t="str">
        <f>'120'!B58</f>
        <v>noir, bleu, rouge, blanc, vert</v>
      </c>
      <c r="D238" s="1370" t="str">
        <f>'120'!C58</f>
        <v>réussir, obtenir  ;  vivre dans la retenue, rudoyer si nécessaire</v>
      </c>
      <c r="E238" s="1370" t="str">
        <f>'120'!D58</f>
        <v>pouvoir, accomplir  ;  ne pas participer, se contraindre</v>
      </c>
      <c r="G238" s="1371"/>
      <c r="H238" s="231">
        <f t="shared" si="3"/>
        <v>1</v>
      </c>
    </row>
    <row r="239" spans="1:8" s="66" customFormat="1" x14ac:dyDescent="0.2">
      <c r="A239" s="1368" t="str">
        <f>'120'!A59</f>
        <v>BURGW</v>
      </c>
      <c r="B239" s="1369" t="s">
        <v>401</v>
      </c>
      <c r="C239" s="1368" t="str">
        <f>'120'!B59</f>
        <v>noir, bleu, rouge, vert, blanc</v>
      </c>
      <c r="D239" s="1370" t="str">
        <f>'120'!C59</f>
        <v>réussir, obtenir  ;  être sa propre cause, rudoyer si nécessaire</v>
      </c>
      <c r="E239" s="1370" t="str">
        <f>'120'!D59</f>
        <v>pouvoir, accomplir  ;  ne pas participer, vagabonder</v>
      </c>
      <c r="G239" s="1371"/>
      <c r="H239" s="231">
        <f t="shared" si="3"/>
        <v>1</v>
      </c>
    </row>
    <row r="240" spans="1:8" s="66" customFormat="1" x14ac:dyDescent="0.2">
      <c r="A240" s="1368" t="str">
        <f>'120'!A60</f>
        <v>BUGWR</v>
      </c>
      <c r="B240" s="1369" t="s">
        <v>401</v>
      </c>
      <c r="C240" s="1368" t="str">
        <f>'120'!B60</f>
        <v>noir, bleu, vert, blanc, rouge</v>
      </c>
      <c r="D240" s="1370" t="str">
        <f>'120'!C60</f>
        <v>réussir, prospérer  ;  vivre dans la retenue, être sa propre cause</v>
      </c>
      <c r="E240" s="1370" t="str">
        <f>'120'!D60</f>
        <v>pouvoir, maîtriser  ;  ne pas participer, se raisonner</v>
      </c>
      <c r="G240" s="1371"/>
      <c r="H240" s="231">
        <f t="shared" si="3"/>
        <v>1</v>
      </c>
    </row>
    <row r="241" spans="1:8" s="66" customFormat="1" x14ac:dyDescent="0.2">
      <c r="A241" s="1368" t="str">
        <f>'120'!A61</f>
        <v>BUGRW</v>
      </c>
      <c r="B241" s="1369" t="s">
        <v>401</v>
      </c>
      <c r="C241" s="1368" t="str">
        <f>'120'!B61</f>
        <v>noir, bleu, vert, rouge, blanc</v>
      </c>
      <c r="D241" s="1370" t="str">
        <f>'120'!C61</f>
        <v>réussir, prospérer  ;  rudoyer si nécessaire, être sa propre cause</v>
      </c>
      <c r="E241" s="1370" t="str">
        <f>'120'!D61</f>
        <v>pouvoir, maîtriser  ;  ne pas participer, vagabonder</v>
      </c>
      <c r="G241" s="1371"/>
      <c r="H241" s="231">
        <f t="shared" si="3"/>
        <v>1</v>
      </c>
    </row>
    <row r="242" spans="1:8" s="66" customFormat="1" x14ac:dyDescent="0.2">
      <c r="A242" s="1368" t="str">
        <f>'120'!A62</f>
        <v>BRWUG</v>
      </c>
      <c r="B242" s="1369" t="s">
        <v>401</v>
      </c>
      <c r="C242" s="1368" t="str">
        <f>'120'!B62</f>
        <v>noir, rouge, blanc, bleu, vert</v>
      </c>
      <c r="D242" s="1370" t="str">
        <f>'120'!C62</f>
        <v>obtenir, intégrer  ;  rudoyer si nécessaire, pressurer au besoin</v>
      </c>
      <c r="E242" s="1370" t="str">
        <f>'120'!D62</f>
        <v>pouvoir, diriger  ;  ne pas s'accorder, se contraindre</v>
      </c>
      <c r="G242" s="1371"/>
      <c r="H242" s="231">
        <f t="shared" si="3"/>
        <v>1</v>
      </c>
    </row>
    <row r="243" spans="1:8" s="66" customFormat="1" x14ac:dyDescent="0.2">
      <c r="A243" s="1368" t="str">
        <f>'120'!A63</f>
        <v>BRWGU</v>
      </c>
      <c r="B243" s="1369" t="s">
        <v>401</v>
      </c>
      <c r="C243" s="1368" t="str">
        <f>'120'!B63</f>
        <v>noir, rouge, blanc, vert, bleu</v>
      </c>
      <c r="D243" s="1370" t="str">
        <f>'120'!C63</f>
        <v>obtenir, intégrer  ;  improviser, pressurer au besoin</v>
      </c>
      <c r="E243" s="1370" t="str">
        <f>'120'!D63</f>
        <v>pouvoir, diriger  ;  ne pas s'accorder, être</v>
      </c>
      <c r="G243" s="1371"/>
      <c r="H243" s="231">
        <f t="shared" si="3"/>
        <v>1</v>
      </c>
    </row>
    <row r="244" spans="1:8" s="66" customFormat="1" x14ac:dyDescent="0.2">
      <c r="A244" s="1368" t="str">
        <f>'120'!A64</f>
        <v>BRUWG</v>
      </c>
      <c r="B244" s="1369" t="s">
        <v>401</v>
      </c>
      <c r="C244" s="1368" t="str">
        <f>'120'!B64</f>
        <v>noir, rouge, bleu, blanc, vert</v>
      </c>
      <c r="D244" s="1370" t="str">
        <f>'120'!C64</f>
        <v>obtenir, réussir  ;  pressurer au besoin, rudoyer si nécessaire</v>
      </c>
      <c r="E244" s="1370" t="str">
        <f>'120'!D64</f>
        <v>pouvoir, accomplir  ;  ne pas s'accorder, se contraindre</v>
      </c>
      <c r="G244" s="1371"/>
      <c r="H244" s="231">
        <f t="shared" si="3"/>
        <v>1</v>
      </c>
    </row>
    <row r="245" spans="1:8" s="66" customFormat="1" x14ac:dyDescent="0.2">
      <c r="A245" s="1368" t="str">
        <f>'120'!A65</f>
        <v>BRUGW</v>
      </c>
      <c r="B245" s="1369" t="s">
        <v>401</v>
      </c>
      <c r="C245" s="1368" t="str">
        <f>'120'!B65</f>
        <v>noir, rouge, bleu, vert, blanc</v>
      </c>
      <c r="D245" s="1370" t="str">
        <f>'120'!C65</f>
        <v>obtenir, réussir  ;  improviser, rudoyer si nécessaire</v>
      </c>
      <c r="E245" s="1370" t="str">
        <f>'120'!D65</f>
        <v>pouvoir, accomplir  ;  ne pas s'accorder, vagabonder</v>
      </c>
      <c r="G245" s="1371"/>
      <c r="H245" s="231">
        <f t="shared" si="3"/>
        <v>1</v>
      </c>
    </row>
    <row r="246" spans="1:8" s="66" customFormat="1" x14ac:dyDescent="0.2">
      <c r="A246" s="1368" t="str">
        <f>'120'!A66</f>
        <v>BRGWU</v>
      </c>
      <c r="B246" s="1369" t="s">
        <v>401</v>
      </c>
      <c r="C246" s="1368" t="str">
        <f>'120'!B66</f>
        <v>noir, rouge, vert, blanc, bleu</v>
      </c>
      <c r="D246" s="1370" t="str">
        <f>'120'!C66</f>
        <v>obtenir, prospérer  ;  pressurer au besoin, improviser</v>
      </c>
      <c r="E246" s="1370" t="str">
        <f>'120'!D66</f>
        <v>pouvoir, conquérir  ;  ne pas s'accorder, être</v>
      </c>
      <c r="G246" s="1371"/>
      <c r="H246" s="231">
        <f t="shared" si="3"/>
        <v>1</v>
      </c>
    </row>
    <row r="247" spans="1:8" s="66" customFormat="1" x14ac:dyDescent="0.2">
      <c r="A247" s="1368" t="str">
        <f>'120'!A67</f>
        <v>BRGUW</v>
      </c>
      <c r="B247" s="1369" t="s">
        <v>401</v>
      </c>
      <c r="C247" s="1368" t="str">
        <f>'120'!B67</f>
        <v>noir, rouge, vert, bleu, blanc</v>
      </c>
      <c r="D247" s="1370" t="str">
        <f>'120'!C67</f>
        <v>obtenir, prospérer  ;  rudoyer si nécessaire, improviser</v>
      </c>
      <c r="E247" s="1370" t="str">
        <f>'120'!D67</f>
        <v>pouvoir, conquérir  ;  ne pas s'accorder, vagabonder</v>
      </c>
      <c r="G247" s="1371"/>
      <c r="H247" s="231">
        <f t="shared" si="3"/>
        <v>1</v>
      </c>
    </row>
    <row r="248" spans="1:8" s="66" customFormat="1" x14ac:dyDescent="0.2">
      <c r="A248" s="1368" t="str">
        <f>'120'!A68</f>
        <v>BGWUR</v>
      </c>
      <c r="B248" s="1369" t="s">
        <v>401</v>
      </c>
      <c r="C248" s="1368" t="str">
        <f>'120'!B68</f>
        <v>noir, vert, blanc, bleu, rouge</v>
      </c>
      <c r="D248" s="1370" t="str">
        <f>'120'!C68</f>
        <v>prospérer, intégrer  ;  être sa propre cause, appliquer les recettes</v>
      </c>
      <c r="E248" s="1370" t="str">
        <f>'120'!D68</f>
        <v>pouvoir, s'intégrer  ;  ne pas améliorer, se raisonner</v>
      </c>
      <c r="G248" s="1371"/>
      <c r="H248" s="231">
        <f t="shared" si="3"/>
        <v>1</v>
      </c>
    </row>
    <row r="249" spans="1:8" s="66" customFormat="1" x14ac:dyDescent="0.2">
      <c r="A249" s="1368" t="str">
        <f>'120'!A69</f>
        <v>BGWRU</v>
      </c>
      <c r="B249" s="1369" t="s">
        <v>401</v>
      </c>
      <c r="C249" s="1368" t="str">
        <f>'120'!B69</f>
        <v>noir, vert, blanc, rouge, bleu</v>
      </c>
      <c r="D249" s="1370" t="str">
        <f>'120'!C69</f>
        <v>prospérer, intégrer  ;  improviser, appliquer les recettes</v>
      </c>
      <c r="E249" s="1370" t="str">
        <f>'120'!D69</f>
        <v>pouvoir, s'intégrer  ;  ne pas améliorer, être</v>
      </c>
      <c r="G249" s="1371"/>
      <c r="H249" s="231">
        <f t="shared" si="3"/>
        <v>1</v>
      </c>
    </row>
    <row r="250" spans="1:8" s="66" customFormat="1" x14ac:dyDescent="0.2">
      <c r="A250" s="1368" t="str">
        <f>'120'!A70</f>
        <v>BGUWR</v>
      </c>
      <c r="B250" s="1369" t="s">
        <v>401</v>
      </c>
      <c r="C250" s="1368" t="str">
        <f>'120'!B70</f>
        <v>noir, vert, bleu, blanc, rouge</v>
      </c>
      <c r="D250" s="1370" t="str">
        <f>'120'!C70</f>
        <v>prospérer, réussir  ;  appliquer les recettes, être sa propre cause</v>
      </c>
      <c r="E250" s="1370" t="str">
        <f>'120'!D70</f>
        <v>pouvoir, maîtriser  ;  ne pas améliorer, se raisonner</v>
      </c>
      <c r="G250" s="1371"/>
      <c r="H250" s="231">
        <f t="shared" si="3"/>
        <v>1</v>
      </c>
    </row>
    <row r="251" spans="1:8" s="66" customFormat="1" x14ac:dyDescent="0.2">
      <c r="A251" s="1368" t="str">
        <f>'120'!A71</f>
        <v>BGURW</v>
      </c>
      <c r="B251" s="1369" t="s">
        <v>401</v>
      </c>
      <c r="C251" s="1368" t="str">
        <f>'120'!B71</f>
        <v>noir, vert, bleu, rouge, blanc</v>
      </c>
      <c r="D251" s="1370" t="str">
        <f>'120'!C71</f>
        <v>prospérer, réussir  ;  improviser, être sa propre cause</v>
      </c>
      <c r="E251" s="1370" t="str">
        <f>'120'!D71</f>
        <v>pouvoir, maîtriser  ;  ne pas améliorer, vagabonder</v>
      </c>
      <c r="G251" s="1371"/>
      <c r="H251" s="231">
        <f t="shared" si="3"/>
        <v>1</v>
      </c>
    </row>
    <row r="252" spans="1:8" s="66" customFormat="1" x14ac:dyDescent="0.2">
      <c r="A252" s="1368" t="str">
        <f>'120'!A72</f>
        <v>BGRWU</v>
      </c>
      <c r="B252" s="1369" t="s">
        <v>401</v>
      </c>
      <c r="C252" s="1368" t="str">
        <f>'120'!B72</f>
        <v>noir, vert, rouge, blanc, bleu</v>
      </c>
      <c r="D252" s="1370" t="str">
        <f>'120'!C72</f>
        <v>prospérer, obtenir  ;  appliquer les recettes, improviser</v>
      </c>
      <c r="E252" s="1370" t="str">
        <f>'120'!D72</f>
        <v>pouvoir, conquérir  ;  ne pas améliorer, être</v>
      </c>
      <c r="G252" s="1371"/>
      <c r="H252" s="231">
        <f t="shared" si="3"/>
        <v>1</v>
      </c>
    </row>
    <row r="253" spans="1:8" s="66" customFormat="1" x14ac:dyDescent="0.2">
      <c r="A253" s="1368" t="str">
        <f>'120'!A73</f>
        <v>BGRUW</v>
      </c>
      <c r="B253" s="1369" t="s">
        <v>401</v>
      </c>
      <c r="C253" s="1368" t="str">
        <f>'120'!B73</f>
        <v>noir, vert, rouge, bleu, blanc</v>
      </c>
      <c r="D253" s="1370" t="str">
        <f>'120'!C73</f>
        <v>prospérer, obtenir  ;  être sa propre cause, improviser</v>
      </c>
      <c r="E253" s="1370" t="str">
        <f>'120'!D73</f>
        <v>pouvoir, conquérir  ;  ne pas améliorer, vagabonder</v>
      </c>
      <c r="G253" s="1371"/>
      <c r="H253" s="231">
        <f t="shared" si="3"/>
        <v>1</v>
      </c>
    </row>
    <row r="254" spans="1:8" s="66" customFormat="1" x14ac:dyDescent="0.2">
      <c r="A254" s="1368" t="str">
        <f>'120'!A74</f>
        <v>RWUBG</v>
      </c>
      <c r="B254" s="1369" t="s">
        <v>401</v>
      </c>
      <c r="C254" s="1368" t="str">
        <f>'120'!B74</f>
        <v>rouge, blanc, bleu, noir, vert</v>
      </c>
      <c r="D254" s="1370" t="str">
        <f>'120'!C74</f>
        <v>s'engager, penser  ;  pressurer au besoin, réduire son empreinte</v>
      </c>
      <c r="E254" s="1370" t="str">
        <f>'120'!D74</f>
        <v>vibrer, améliorer  ;  ne pas maîtriser, se contraindre</v>
      </c>
      <c r="G254" s="1371"/>
      <c r="H254" s="231">
        <f t="shared" si="3"/>
        <v>1</v>
      </c>
    </row>
    <row r="255" spans="1:8" s="66" customFormat="1" x14ac:dyDescent="0.2">
      <c r="A255" s="1368" t="str">
        <f>'120'!A75</f>
        <v>RWUGB</v>
      </c>
      <c r="B255" s="1369" t="s">
        <v>401</v>
      </c>
      <c r="C255" s="1368" t="str">
        <f>'120'!B75</f>
        <v>rouge, blanc, bleu, vert, noir</v>
      </c>
      <c r="D255" s="1370" t="str">
        <f>'120'!C75</f>
        <v>s'engager, penser  ;  vivre dans la candeur, réduire son empreinte</v>
      </c>
      <c r="E255" s="1370" t="str">
        <f>'120'!D75</f>
        <v>vibrer, améliorer  ;  ne pas maîtriser, cohabiter</v>
      </c>
      <c r="G255" s="1371"/>
      <c r="H255" s="231">
        <f t="shared" si="3"/>
        <v>1</v>
      </c>
    </row>
    <row r="256" spans="1:8" s="66" customFormat="1" x14ac:dyDescent="0.2">
      <c r="A256" s="1368" t="str">
        <f>'120'!A76</f>
        <v>RWBUG</v>
      </c>
      <c r="B256" s="1369" t="s">
        <v>401</v>
      </c>
      <c r="C256" s="1368" t="str">
        <f>'120'!B76</f>
        <v>rouge, blanc, noir, bleu, vert</v>
      </c>
      <c r="D256" s="1370" t="str">
        <f>'120'!C76</f>
        <v>s'engager, obtenir  ;  réduire son empreinte, pressurer au besoin</v>
      </c>
      <c r="E256" s="1370" t="str">
        <f>'120'!D76</f>
        <v>vibrer, diriger  ;  ne pas maîtriser, se contraindre</v>
      </c>
      <c r="G256" s="1371"/>
      <c r="H256" s="231">
        <f t="shared" si="3"/>
        <v>1</v>
      </c>
    </row>
    <row r="257" spans="1:8" s="66" customFormat="1" x14ac:dyDescent="0.2">
      <c r="A257" s="1368" t="str">
        <f>'120'!A77</f>
        <v>RWBGU</v>
      </c>
      <c r="B257" s="1369" t="s">
        <v>401</v>
      </c>
      <c r="C257" s="1368" t="str">
        <f>'120'!B77</f>
        <v>rouge, blanc, noir, vert, bleu</v>
      </c>
      <c r="D257" s="1370" t="str">
        <f>'120'!C77</f>
        <v>s'engager, obtenir  ;  vivre dans la candeur, pressurer au besoin</v>
      </c>
      <c r="E257" s="1370" t="str">
        <f>'120'!D77</f>
        <v>vibrer, diriger  ;  ne pas maîtriser, être</v>
      </c>
      <c r="G257" s="1371"/>
      <c r="H257" s="231">
        <f t="shared" si="3"/>
        <v>1</v>
      </c>
    </row>
    <row r="258" spans="1:8" s="66" customFormat="1" x14ac:dyDescent="0.2">
      <c r="A258" s="1368" t="str">
        <f>'120'!A78</f>
        <v>RWGUB</v>
      </c>
      <c r="B258" s="1369" t="s">
        <v>401</v>
      </c>
      <c r="C258" s="1368" t="str">
        <f>'120'!B78</f>
        <v>rouge, blanc, vert, bleu, noir</v>
      </c>
      <c r="D258" s="1370" t="str">
        <f>'120'!C78</f>
        <v>s'engager, agir  ;  réduire son empreinte, vivre dans la candeur</v>
      </c>
      <c r="E258" s="1370" t="str">
        <f>'120'!D78</f>
        <v>vibrer, participer  ;  ne pas maîtriser, cohabiter</v>
      </c>
      <c r="G258" s="1371"/>
      <c r="H258" s="231">
        <f t="shared" ref="H258:H321" si="4">COUNTIF(D:D,D258)</f>
        <v>1</v>
      </c>
    </row>
    <row r="259" spans="1:8" s="66" customFormat="1" x14ac:dyDescent="0.2">
      <c r="A259" s="1368" t="str">
        <f>'120'!A79</f>
        <v>RWGBU</v>
      </c>
      <c r="B259" s="1369" t="s">
        <v>401</v>
      </c>
      <c r="C259" s="1368" t="str">
        <f>'120'!B79</f>
        <v>rouge, blanc, vert, noir, bleu</v>
      </c>
      <c r="D259" s="1370" t="str">
        <f>'120'!C79</f>
        <v>s'engager, agir  ;  pressurer au besoin, vivre dans la candeur</v>
      </c>
      <c r="E259" s="1370" t="str">
        <f>'120'!D79</f>
        <v>vibrer, participer  ;  ne pas maîtriser, être</v>
      </c>
      <c r="G259" s="1371"/>
      <c r="H259" s="231">
        <f t="shared" si="4"/>
        <v>1</v>
      </c>
    </row>
    <row r="260" spans="1:8" s="66" customFormat="1" x14ac:dyDescent="0.2">
      <c r="A260" s="1368" t="str">
        <f>'120'!A80</f>
        <v>RUWBG</v>
      </c>
      <c r="B260" s="1369" t="s">
        <v>401</v>
      </c>
      <c r="C260" s="1368" t="str">
        <f>'120'!B80</f>
        <v>rouge, bleu, blanc, noir, vert</v>
      </c>
      <c r="D260" s="1370" t="str">
        <f>'120'!C80</f>
        <v>penser, s'engager  ;  rudoyer si nécessaire, réduire son empreinte</v>
      </c>
      <c r="E260" s="1370" t="str">
        <f>'120'!D80</f>
        <v>vibrer, améliorer  ;  ne pas s'intégrer, se contraindre</v>
      </c>
      <c r="G260" s="1371"/>
      <c r="H260" s="231">
        <f t="shared" si="4"/>
        <v>1</v>
      </c>
    </row>
    <row r="261" spans="1:8" s="66" customFormat="1" x14ac:dyDescent="0.2">
      <c r="A261" s="1368" t="str">
        <f>'120'!A81</f>
        <v>RUWGB</v>
      </c>
      <c r="B261" s="1369" t="s">
        <v>401</v>
      </c>
      <c r="C261" s="1368" t="str">
        <f>'120'!B81</f>
        <v>rouge, bleu, blanc, vert, noir</v>
      </c>
      <c r="D261" s="1370" t="str">
        <f>'120'!C81</f>
        <v>penser, s'engager  ;  marginaliser, réduire son empreinte</v>
      </c>
      <c r="E261" s="1370" t="str">
        <f>'120'!D81</f>
        <v>vibrer, améliorer  ;  ne pas s'intégrer, cohabiter</v>
      </c>
      <c r="G261" s="1371"/>
      <c r="H261" s="231">
        <f t="shared" si="4"/>
        <v>1</v>
      </c>
    </row>
    <row r="262" spans="1:8" s="66" customFormat="1" x14ac:dyDescent="0.2">
      <c r="A262" s="1368" t="str">
        <f>'120'!A82</f>
        <v>RUBWG</v>
      </c>
      <c r="B262" s="1369" t="s">
        <v>401</v>
      </c>
      <c r="C262" s="1368" t="str">
        <f>'120'!B82</f>
        <v>rouge, bleu, noir, blanc, vert</v>
      </c>
      <c r="D262" s="1370" t="str">
        <f>'120'!C82</f>
        <v>penser, obtenir  ;  réduire son empreinte, rudoyer si nécessaire</v>
      </c>
      <c r="E262" s="1370" t="str">
        <f>'120'!D82</f>
        <v>vibrer, accomplir  ;  ne pas s'intégrer, se contraindre</v>
      </c>
      <c r="G262" s="1371"/>
      <c r="H262" s="231">
        <f t="shared" si="4"/>
        <v>1</v>
      </c>
    </row>
    <row r="263" spans="1:8" s="66" customFormat="1" x14ac:dyDescent="0.2">
      <c r="A263" s="1368" t="str">
        <f>'120'!A83</f>
        <v>RUBGW</v>
      </c>
      <c r="B263" s="1369" t="s">
        <v>401</v>
      </c>
      <c r="C263" s="1368" t="str">
        <f>'120'!B83</f>
        <v>rouge, bleu, noir, vert, blanc</v>
      </c>
      <c r="D263" s="1370" t="str">
        <f>'120'!C83</f>
        <v>penser, obtenir  ;  marginaliser, rudoyer si nécessaire</v>
      </c>
      <c r="E263" s="1370" t="str">
        <f>'120'!D83</f>
        <v>vibrer, accomplir  ;  ne pas s'intégrer, vagabonder</v>
      </c>
      <c r="G263" s="1371"/>
      <c r="H263" s="231">
        <f t="shared" si="4"/>
        <v>1</v>
      </c>
    </row>
    <row r="264" spans="1:8" s="66" customFormat="1" x14ac:dyDescent="0.2">
      <c r="A264" s="1368" t="str">
        <f>'120'!A84</f>
        <v>RUGWB</v>
      </c>
      <c r="B264" s="1369" t="s">
        <v>401</v>
      </c>
      <c r="C264" s="1368" t="str">
        <f>'120'!B84</f>
        <v>rouge, bleu, vert, blanc, noir</v>
      </c>
      <c r="D264" s="1370" t="str">
        <f>'120'!C84</f>
        <v>penser, agir  ;  réduire son empreinte, marginaliser</v>
      </c>
      <c r="E264" s="1370" t="str">
        <f>'120'!D84</f>
        <v>vibrer, s'aventurer  ;  ne pas s'intégrer, cohabiter</v>
      </c>
      <c r="G264" s="1371"/>
      <c r="H264" s="231">
        <f t="shared" si="4"/>
        <v>1</v>
      </c>
    </row>
    <row r="265" spans="1:8" s="66" customFormat="1" x14ac:dyDescent="0.2">
      <c r="A265" s="1368" t="str">
        <f>'120'!A85</f>
        <v>RUGBW</v>
      </c>
      <c r="B265" s="1369" t="s">
        <v>401</v>
      </c>
      <c r="C265" s="1368" t="str">
        <f>'120'!B85</f>
        <v>rouge, bleu, vert, noir, blanc</v>
      </c>
      <c r="D265" s="1370" t="str">
        <f>'120'!C85</f>
        <v>penser, agir  ;  rudoyer si nécessaire, marginaliser</v>
      </c>
      <c r="E265" s="1370" t="str">
        <f>'120'!D85</f>
        <v>vibrer, s'aventurer  ;  ne pas s'intégrer, vagabonder</v>
      </c>
      <c r="G265" s="1371"/>
      <c r="H265" s="231">
        <f t="shared" si="4"/>
        <v>1</v>
      </c>
    </row>
    <row r="266" spans="1:8" s="66" customFormat="1" x14ac:dyDescent="0.2">
      <c r="A266" s="1368" t="str">
        <f>'120'!A86</f>
        <v>RBWUG</v>
      </c>
      <c r="B266" s="1369" t="s">
        <v>401</v>
      </c>
      <c r="C266" s="1368" t="str">
        <f>'120'!B86</f>
        <v>rouge, noir, blanc, bleu, vert</v>
      </c>
      <c r="D266" s="1370" t="str">
        <f>'120'!C86</f>
        <v>obtenir, s'engager  ;  rudoyer si nécessaire, pressurer au besoin</v>
      </c>
      <c r="E266" s="1370" t="str">
        <f>'120'!D86</f>
        <v>vibrer, diriger  ;  ne pas s'accorder, se contraindre</v>
      </c>
      <c r="G266" s="1371"/>
      <c r="H266" s="231">
        <f t="shared" si="4"/>
        <v>1</v>
      </c>
    </row>
    <row r="267" spans="1:8" s="66" customFormat="1" x14ac:dyDescent="0.2">
      <c r="A267" s="1368" t="str">
        <f>'120'!A87</f>
        <v>RBWGU</v>
      </c>
      <c r="B267" s="1369" t="s">
        <v>401</v>
      </c>
      <c r="C267" s="1368" t="str">
        <f>'120'!B87</f>
        <v>rouge, noir, blanc, vert, bleu</v>
      </c>
      <c r="D267" s="1370" t="str">
        <f>'120'!C87</f>
        <v>obtenir, s'engager  ;  improviser, pressurer au besoin</v>
      </c>
      <c r="E267" s="1370" t="str">
        <f>'120'!D87</f>
        <v>vibrer, diriger  ;  ne pas s'accorder, être</v>
      </c>
      <c r="G267" s="1371"/>
      <c r="H267" s="231">
        <f t="shared" si="4"/>
        <v>1</v>
      </c>
    </row>
    <row r="268" spans="1:8" s="66" customFormat="1" x14ac:dyDescent="0.2">
      <c r="A268" s="1368" t="str">
        <f>'120'!A88</f>
        <v>RBUWG</v>
      </c>
      <c r="B268" s="1369" t="s">
        <v>401</v>
      </c>
      <c r="C268" s="1368" t="str">
        <f>'120'!B88</f>
        <v>rouge, noir, bleu, blanc, vert</v>
      </c>
      <c r="D268" s="1370" t="str">
        <f>'120'!C88</f>
        <v>obtenir, penser  ;  pressurer au besoin, rudoyer si nécessaire</v>
      </c>
      <c r="E268" s="1370" t="str">
        <f>'120'!D88</f>
        <v>vibrer, accomplir  ;  ne pas s'accorder, se contraindre</v>
      </c>
      <c r="G268" s="1371"/>
      <c r="H268" s="231">
        <f t="shared" si="4"/>
        <v>1</v>
      </c>
    </row>
    <row r="269" spans="1:8" s="66" customFormat="1" x14ac:dyDescent="0.2">
      <c r="A269" s="1368" t="str">
        <f>'120'!A89</f>
        <v>RBUGW</v>
      </c>
      <c r="B269" s="1369" t="s">
        <v>401</v>
      </c>
      <c r="C269" s="1368" t="str">
        <f>'120'!B89</f>
        <v>rouge, noir, bleu, vert, blanc</v>
      </c>
      <c r="D269" s="1370" t="str">
        <f>'120'!C89</f>
        <v>obtenir, penser  ;  improviser, rudoyer si nécessaire</v>
      </c>
      <c r="E269" s="1370" t="str">
        <f>'120'!D89</f>
        <v>vibrer, accomplir  ;  ne pas s'accorder, vagabonder</v>
      </c>
      <c r="G269" s="1371"/>
      <c r="H269" s="231">
        <f t="shared" si="4"/>
        <v>1</v>
      </c>
    </row>
    <row r="270" spans="1:8" s="66" customFormat="1" x14ac:dyDescent="0.2">
      <c r="A270" s="1368" t="str">
        <f>'120'!A90</f>
        <v>RBGWU</v>
      </c>
      <c r="B270" s="1369" t="s">
        <v>401</v>
      </c>
      <c r="C270" s="1368" t="str">
        <f>'120'!B90</f>
        <v>rouge, noir, vert, blanc, bleu</v>
      </c>
      <c r="D270" s="1370" t="str">
        <f>'120'!C90</f>
        <v>obtenir, agir  ;  pressurer au besoin, improviser</v>
      </c>
      <c r="E270" s="1370" t="str">
        <f>'120'!D90</f>
        <v>vibrer, conquérir  ;  ne pas s'accorder, être</v>
      </c>
      <c r="G270" s="1371"/>
      <c r="H270" s="231">
        <f t="shared" si="4"/>
        <v>1</v>
      </c>
    </row>
    <row r="271" spans="1:8" s="66" customFormat="1" x14ac:dyDescent="0.2">
      <c r="A271" s="1368" t="str">
        <f>'120'!A91</f>
        <v>RBGUW</v>
      </c>
      <c r="B271" s="1369" t="s">
        <v>401</v>
      </c>
      <c r="C271" s="1368" t="str">
        <f>'120'!B91</f>
        <v>rouge, noir, vert, bleu, blanc</v>
      </c>
      <c r="D271" s="1370" t="str">
        <f>'120'!C91</f>
        <v>obtenir, agir  ;  rudoyer si nécessaire, improviser</v>
      </c>
      <c r="E271" s="1370" t="str">
        <f>'120'!D91</f>
        <v>vibrer, conquérir  ;  ne pas s'accorder, vagabonder</v>
      </c>
      <c r="G271" s="1371"/>
      <c r="H271" s="231">
        <f t="shared" si="4"/>
        <v>1</v>
      </c>
    </row>
    <row r="272" spans="1:8" s="66" customFormat="1" x14ac:dyDescent="0.2">
      <c r="A272" s="1368" t="str">
        <f>'120'!A92</f>
        <v>RGWUB</v>
      </c>
      <c r="B272" s="1369" t="s">
        <v>401</v>
      </c>
      <c r="C272" s="1368" t="str">
        <f>'120'!B92</f>
        <v>rouge, vert, blanc, bleu, noir</v>
      </c>
      <c r="D272" s="1370" t="str">
        <f>'120'!C92</f>
        <v>agir, s'engager  ;  marginaliser, vivre dans la candeur</v>
      </c>
      <c r="E272" s="1370" t="str">
        <f>'120'!D92</f>
        <v>vibrer, participer  ;  ne pas administrer, cohabiter</v>
      </c>
      <c r="G272" s="1371"/>
      <c r="H272" s="231">
        <f t="shared" si="4"/>
        <v>1</v>
      </c>
    </row>
    <row r="273" spans="1:8" s="66" customFormat="1" x14ac:dyDescent="0.2">
      <c r="A273" s="1368" t="str">
        <f>'120'!A93</f>
        <v>RGWBU</v>
      </c>
      <c r="B273" s="1369" t="s">
        <v>401</v>
      </c>
      <c r="C273" s="1368" t="str">
        <f>'120'!B93</f>
        <v>rouge, vert, blanc, noir, bleu</v>
      </c>
      <c r="D273" s="1370" t="str">
        <f>'120'!C93</f>
        <v>agir, s'engager  ;  improviser, vivre dans la candeur</v>
      </c>
      <c r="E273" s="1370" t="str">
        <f>'120'!D93</f>
        <v>vibrer, participer  ;  ne pas administrer, être</v>
      </c>
      <c r="G273" s="1371"/>
      <c r="H273" s="231">
        <f t="shared" si="4"/>
        <v>1</v>
      </c>
    </row>
    <row r="274" spans="1:8" s="66" customFormat="1" x14ac:dyDescent="0.2">
      <c r="A274" s="1368" t="str">
        <f>'120'!A94</f>
        <v>RGUWB</v>
      </c>
      <c r="B274" s="1369" t="s">
        <v>401</v>
      </c>
      <c r="C274" s="1368" t="str">
        <f>'120'!B94</f>
        <v>rouge, vert, bleu, blanc, noir</v>
      </c>
      <c r="D274" s="1370" t="str">
        <f>'120'!C94</f>
        <v>agir, penser  ;  vivre dans la candeur, marginaliser</v>
      </c>
      <c r="E274" s="1370" t="str">
        <f>'120'!D94</f>
        <v>vibrer, s'aventurer  ;  ne pas administrer, cohabiter</v>
      </c>
      <c r="G274" s="1371"/>
      <c r="H274" s="231">
        <f t="shared" si="4"/>
        <v>1</v>
      </c>
    </row>
    <row r="275" spans="1:8" s="66" customFormat="1" x14ac:dyDescent="0.2">
      <c r="A275" s="1368" t="str">
        <f>'120'!A95</f>
        <v>RGUBW</v>
      </c>
      <c r="B275" s="1369" t="s">
        <v>401</v>
      </c>
      <c r="C275" s="1368" t="str">
        <f>'120'!B95</f>
        <v>rouge, vert, bleu, noir, blanc</v>
      </c>
      <c r="D275" s="1370" t="str">
        <f>'120'!C95</f>
        <v>agir, penser  ;  improviser, marginaliser</v>
      </c>
      <c r="E275" s="1370" t="str">
        <f>'120'!D95</f>
        <v>vibrer, s'aventurer  ;  ne pas administrer, vagabonder</v>
      </c>
      <c r="G275" s="1371"/>
      <c r="H275" s="231">
        <f t="shared" si="4"/>
        <v>1</v>
      </c>
    </row>
    <row r="276" spans="1:8" s="66" customFormat="1" x14ac:dyDescent="0.2">
      <c r="A276" s="1368" t="str">
        <f>'120'!A96</f>
        <v>RGBWU</v>
      </c>
      <c r="B276" s="1369" t="s">
        <v>401</v>
      </c>
      <c r="C276" s="1368" t="str">
        <f>'120'!B96</f>
        <v>rouge, vert, noir, blanc, bleu</v>
      </c>
      <c r="D276" s="1370" t="str">
        <f>'120'!C96</f>
        <v>agir, obtenir  ;  vivre dans la candeur, improviser</v>
      </c>
      <c r="E276" s="1370" t="str">
        <f>'120'!D96</f>
        <v>vibrer, conquérir  ;  ne pas administrer, être</v>
      </c>
      <c r="G276" s="1371"/>
      <c r="H276" s="231">
        <f t="shared" si="4"/>
        <v>1</v>
      </c>
    </row>
    <row r="277" spans="1:8" s="66" customFormat="1" x14ac:dyDescent="0.2">
      <c r="A277" s="1368" t="str">
        <f>'120'!A97</f>
        <v>RGBUW</v>
      </c>
      <c r="B277" s="1369" t="s">
        <v>401</v>
      </c>
      <c r="C277" s="1368" t="str">
        <f>'120'!B97</f>
        <v>rouge, vert, noir, bleu, blanc</v>
      </c>
      <c r="D277" s="1370" t="str">
        <f>'120'!C97</f>
        <v>agir, obtenir  ;  marginaliser, improviser</v>
      </c>
      <c r="E277" s="1370" t="str">
        <f>'120'!D97</f>
        <v>vibrer, conquérir  ;  ne pas administrer, vagabonder</v>
      </c>
      <c r="G277" s="1371"/>
      <c r="H277" s="231">
        <f t="shared" si="4"/>
        <v>1</v>
      </c>
    </row>
    <row r="278" spans="1:8" s="66" customFormat="1" x14ac:dyDescent="0.2">
      <c r="A278" s="1368" t="str">
        <f>'120'!A98</f>
        <v>GWUBR</v>
      </c>
      <c r="B278" s="1369" t="s">
        <v>401</v>
      </c>
      <c r="C278" s="1368" t="str">
        <f>'120'!B98</f>
        <v>vert, blanc, bleu, noir, rouge</v>
      </c>
      <c r="D278" s="1370" t="str">
        <f>'120'!C98</f>
        <v>s'entendre, s'adapter  ;  appliquer les recettes, réfréner ses envies</v>
      </c>
      <c r="E278" s="1370" t="str">
        <f>'120'!D98</f>
        <v>apprécier, s'accorder  ;  ne pas accomplir, se raisonner</v>
      </c>
      <c r="G278" s="1371"/>
      <c r="H278" s="231">
        <f t="shared" si="4"/>
        <v>1</v>
      </c>
    </row>
    <row r="279" spans="1:8" s="66" customFormat="1" x14ac:dyDescent="0.2">
      <c r="A279" s="1368" t="str">
        <f>'120'!A99</f>
        <v>GWURB</v>
      </c>
      <c r="B279" s="1369" t="s">
        <v>401</v>
      </c>
      <c r="C279" s="1368" t="str">
        <f>'120'!B99</f>
        <v>vert, blanc, bleu, rouge, noir</v>
      </c>
      <c r="D279" s="1370" t="str">
        <f>'120'!C99</f>
        <v>s'entendre, s'adapter  ;  vivre dans la candeur, réfréner ses envies</v>
      </c>
      <c r="E279" s="1370" t="str">
        <f>'120'!D99</f>
        <v>apprécier, s'accorder  ;  ne pas accomplir, cohabiter</v>
      </c>
      <c r="G279" s="1371"/>
      <c r="H279" s="231">
        <f t="shared" si="4"/>
        <v>1</v>
      </c>
    </row>
    <row r="280" spans="1:8" s="66" customFormat="1" x14ac:dyDescent="0.2">
      <c r="A280" s="1368" t="str">
        <f>'120'!A100</f>
        <v>GWBUR</v>
      </c>
      <c r="B280" s="1369" t="s">
        <v>401</v>
      </c>
      <c r="C280" s="1368" t="str">
        <f>'120'!B100</f>
        <v>vert, blanc, noir, bleu, rouge</v>
      </c>
      <c r="D280" s="1370" t="str">
        <f>'120'!C100</f>
        <v>s'entendre, prospérer  ;  réfréner ses envies, appliquer les recettes</v>
      </c>
      <c r="E280" s="1370" t="str">
        <f>'120'!D100</f>
        <v>apprécier, s'intégrer  ;  ne pas accomplir, se raisonner</v>
      </c>
      <c r="G280" s="1371"/>
      <c r="H280" s="231">
        <f t="shared" si="4"/>
        <v>1</v>
      </c>
    </row>
    <row r="281" spans="1:8" s="66" customFormat="1" x14ac:dyDescent="0.2">
      <c r="A281" s="1368" t="str">
        <f>'120'!A101</f>
        <v>GWBRU</v>
      </c>
      <c r="B281" s="1369" t="s">
        <v>401</v>
      </c>
      <c r="C281" s="1368" t="str">
        <f>'120'!B101</f>
        <v>vert, blanc, noir, rouge, bleu</v>
      </c>
      <c r="D281" s="1370" t="str">
        <f>'120'!C101</f>
        <v>s'entendre, prospérer  ;  vivre dans la candeur, appliquer les recettes</v>
      </c>
      <c r="E281" s="1370" t="str">
        <f>'120'!D101</f>
        <v>apprécier, s'intégrer  ;  ne pas accomplir, être</v>
      </c>
      <c r="G281" s="1371"/>
      <c r="H281" s="231">
        <f t="shared" si="4"/>
        <v>1</v>
      </c>
    </row>
    <row r="282" spans="1:8" s="66" customFormat="1" x14ac:dyDescent="0.2">
      <c r="A282" s="1368" t="str">
        <f>'120'!A102</f>
        <v>GWRUB</v>
      </c>
      <c r="B282" s="1369" t="s">
        <v>401</v>
      </c>
      <c r="C282" s="1368" t="str">
        <f>'120'!B102</f>
        <v>vert, blanc, rouge, bleu, noir</v>
      </c>
      <c r="D282" s="1370" t="str">
        <f>'120'!C102</f>
        <v>s'entendre, agir  ;  réfréner ses envies, vivre dans la candeur</v>
      </c>
      <c r="E282" s="1370" t="str">
        <f>'120'!D102</f>
        <v>apprécier, participer  ;  ne pas accomplir, cohabiter</v>
      </c>
      <c r="G282" s="1371"/>
      <c r="H282" s="231">
        <f t="shared" si="4"/>
        <v>1</v>
      </c>
    </row>
    <row r="283" spans="1:8" s="66" customFormat="1" x14ac:dyDescent="0.2">
      <c r="A283" s="1368" t="str">
        <f>'120'!A103</f>
        <v>GWRBU</v>
      </c>
      <c r="B283" s="1369" t="s">
        <v>401</v>
      </c>
      <c r="C283" s="1368" t="str">
        <f>'120'!B103</f>
        <v>vert, blanc, rouge, noir, bleu</v>
      </c>
      <c r="D283" s="1370" t="str">
        <f>'120'!C103</f>
        <v>s'entendre, agir  ;  appliquer les recettes, vivre dans la candeur</v>
      </c>
      <c r="E283" s="1370" t="str">
        <f>'120'!D103</f>
        <v>apprécier, participer  ;  ne pas accomplir, être</v>
      </c>
      <c r="G283" s="1371"/>
      <c r="H283" s="231">
        <f t="shared" si="4"/>
        <v>1</v>
      </c>
    </row>
    <row r="284" spans="1:8" s="66" customFormat="1" x14ac:dyDescent="0.2">
      <c r="A284" s="1368" t="str">
        <f>'120'!A104</f>
        <v>GUWBR</v>
      </c>
      <c r="B284" s="1369" t="s">
        <v>401</v>
      </c>
      <c r="C284" s="1368" t="str">
        <f>'120'!B104</f>
        <v>vert, bleu, blanc, noir, rouge</v>
      </c>
      <c r="D284" s="1370" t="str">
        <f>'120'!C104</f>
        <v>s'adapter, s'entendre  ;  être sa propre cause, réfréner ses envies</v>
      </c>
      <c r="E284" s="1370" t="str">
        <f>'120'!D104</f>
        <v>apprécier, s'accorder  ;  ne pas diriger, se raisonner</v>
      </c>
      <c r="G284" s="1371"/>
      <c r="H284" s="231">
        <f t="shared" si="4"/>
        <v>1</v>
      </c>
    </row>
    <row r="285" spans="1:8" s="66" customFormat="1" x14ac:dyDescent="0.2">
      <c r="A285" s="1368" t="str">
        <f>'120'!A105</f>
        <v>GUWRB</v>
      </c>
      <c r="B285" s="1369" t="s">
        <v>401</v>
      </c>
      <c r="C285" s="1368" t="str">
        <f>'120'!B105</f>
        <v>vert, bleu, blanc, rouge, noir</v>
      </c>
      <c r="D285" s="1370" t="str">
        <f>'120'!C105</f>
        <v>s'adapter, s'entendre  ;  marginaliser, réfréner ses envies</v>
      </c>
      <c r="E285" s="1370" t="str">
        <f>'120'!D105</f>
        <v>apprécier, s'accorder  ;  ne pas diriger, cohabiter</v>
      </c>
      <c r="G285" s="1371"/>
      <c r="H285" s="231">
        <f t="shared" si="4"/>
        <v>1</v>
      </c>
    </row>
    <row r="286" spans="1:8" s="66" customFormat="1" x14ac:dyDescent="0.2">
      <c r="A286" s="1368" t="str">
        <f>'120'!A106</f>
        <v>GUBWR</v>
      </c>
      <c r="B286" s="1369" t="s">
        <v>401</v>
      </c>
      <c r="C286" s="1368" t="str">
        <f>'120'!B106</f>
        <v>vert, bleu, noir, blanc, rouge</v>
      </c>
      <c r="D286" s="1370" t="str">
        <f>'120'!C106</f>
        <v>s'adapter, prospérer  ;  réfréner ses envies, être sa propre cause</v>
      </c>
      <c r="E286" s="1370" t="str">
        <f>'120'!D106</f>
        <v>apprécier, maîtriser  ;  ne pas diriger, se raisonner</v>
      </c>
      <c r="G286" s="1371"/>
      <c r="H286" s="231">
        <f t="shared" si="4"/>
        <v>1</v>
      </c>
    </row>
    <row r="287" spans="1:8" s="66" customFormat="1" x14ac:dyDescent="0.2">
      <c r="A287" s="1368" t="str">
        <f>'120'!A107</f>
        <v>GUBRW</v>
      </c>
      <c r="B287" s="1369" t="s">
        <v>401</v>
      </c>
      <c r="C287" s="1368" t="str">
        <f>'120'!B107</f>
        <v>vert, bleu, noir, rouge, blanc</v>
      </c>
      <c r="D287" s="1370" t="str">
        <f>'120'!C107</f>
        <v>s'adapter, prospérer  ;  marginaliser, être sa propre cause</v>
      </c>
      <c r="E287" s="1370" t="str">
        <f>'120'!D107</f>
        <v>apprécier, maîtriser  ;  ne pas diriger, vagabonder</v>
      </c>
      <c r="G287" s="1371"/>
      <c r="H287" s="231">
        <f t="shared" si="4"/>
        <v>1</v>
      </c>
    </row>
    <row r="288" spans="1:8" s="66" customFormat="1" x14ac:dyDescent="0.2">
      <c r="A288" s="1368" t="str">
        <f>'120'!A108</f>
        <v>GURWB</v>
      </c>
      <c r="B288" s="1369" t="s">
        <v>401</v>
      </c>
      <c r="C288" s="1368" t="str">
        <f>'120'!B108</f>
        <v>vert, bleu, rouge, blanc, noir</v>
      </c>
      <c r="D288" s="1370" t="str">
        <f>'120'!C108</f>
        <v>s'adapter, agir  ;  réfréner ses envies, marginaliser</v>
      </c>
      <c r="E288" s="1370" t="str">
        <f>'120'!D108</f>
        <v>apprécier, s'aventurer  ;  ne pas diriger, cohabiter</v>
      </c>
      <c r="G288" s="1371"/>
      <c r="H288" s="231">
        <f t="shared" si="4"/>
        <v>1</v>
      </c>
    </row>
    <row r="289" spans="1:8" s="66" customFormat="1" x14ac:dyDescent="0.2">
      <c r="A289" s="1368" t="str">
        <f>'120'!A109</f>
        <v>GURBW</v>
      </c>
      <c r="B289" s="1369" t="s">
        <v>401</v>
      </c>
      <c r="C289" s="1368" t="str">
        <f>'120'!B109</f>
        <v>vert, bleu, rouge, noir, blanc</v>
      </c>
      <c r="D289" s="1370" t="str">
        <f>'120'!C109</f>
        <v>s'adapter, agir  ;  être sa propre cause, marginaliser</v>
      </c>
      <c r="E289" s="1370" t="str">
        <f>'120'!D109</f>
        <v>apprécier, s'aventurer  ;  ne pas diriger, vagabonder</v>
      </c>
      <c r="G289" s="1371"/>
      <c r="H289" s="231">
        <f t="shared" si="4"/>
        <v>1</v>
      </c>
    </row>
    <row r="290" spans="1:8" s="66" customFormat="1" x14ac:dyDescent="0.2">
      <c r="A290" s="1368" t="str">
        <f>'120'!A110</f>
        <v>GBWUR</v>
      </c>
      <c r="B290" s="1369" t="s">
        <v>401</v>
      </c>
      <c r="C290" s="1368" t="str">
        <f>'120'!B110</f>
        <v>vert, noir, blanc, bleu, rouge</v>
      </c>
      <c r="D290" s="1370" t="str">
        <f>'120'!C110</f>
        <v>prospérer, s'entendre  ;  être sa propre cause, appliquer les recettes</v>
      </c>
      <c r="E290" s="1370" t="str">
        <f>'120'!D110</f>
        <v>apprécier, s'intégrer  ;  ne pas améliorer, se raisonner</v>
      </c>
      <c r="G290" s="1371"/>
      <c r="H290" s="231">
        <f t="shared" si="4"/>
        <v>1</v>
      </c>
    </row>
    <row r="291" spans="1:8" s="66" customFormat="1" x14ac:dyDescent="0.2">
      <c r="A291" s="1368" t="str">
        <f>'120'!A111</f>
        <v>GBWRU</v>
      </c>
      <c r="B291" s="1369" t="s">
        <v>401</v>
      </c>
      <c r="C291" s="1368" t="str">
        <f>'120'!B111</f>
        <v>vert, noir, blanc, rouge, bleu</v>
      </c>
      <c r="D291" s="1370" t="str">
        <f>'120'!C111</f>
        <v>prospérer, s'entendre  ;  improviser, appliquer les recettes</v>
      </c>
      <c r="E291" s="1370" t="str">
        <f>'120'!D111</f>
        <v>apprécier, s'intégrer  ;  ne pas améliorer, être</v>
      </c>
      <c r="G291" s="1371"/>
      <c r="H291" s="231">
        <f t="shared" si="4"/>
        <v>1</v>
      </c>
    </row>
    <row r="292" spans="1:8" s="66" customFormat="1" x14ac:dyDescent="0.2">
      <c r="A292" s="1368" t="str">
        <f>'120'!A112</f>
        <v>GBUWR</v>
      </c>
      <c r="B292" s="1369" t="s">
        <v>401</v>
      </c>
      <c r="C292" s="1368" t="str">
        <f>'120'!B112</f>
        <v>vert, noir, bleu, blanc, rouge</v>
      </c>
      <c r="D292" s="1370" t="str">
        <f>'120'!C112</f>
        <v>prospérer, s'adapter  ;  appliquer les recettes, être sa propre cause</v>
      </c>
      <c r="E292" s="1370" t="str">
        <f>'120'!D112</f>
        <v>apprécier, maîtriser  ;  ne pas améliorer, se raisonner</v>
      </c>
      <c r="G292" s="1371"/>
      <c r="H292" s="231">
        <f t="shared" si="4"/>
        <v>1</v>
      </c>
    </row>
    <row r="293" spans="1:8" s="66" customFormat="1" x14ac:dyDescent="0.2">
      <c r="A293" s="1368" t="str">
        <f>'120'!A113</f>
        <v>GBURW</v>
      </c>
      <c r="B293" s="1369" t="s">
        <v>401</v>
      </c>
      <c r="C293" s="1368" t="str">
        <f>'120'!B113</f>
        <v>vert, noir, bleu, rouge, blanc</v>
      </c>
      <c r="D293" s="1370" t="str">
        <f>'120'!C113</f>
        <v>prospérer, s'adapter  ;  improviser, être sa propre cause</v>
      </c>
      <c r="E293" s="1370" t="str">
        <f>'120'!D113</f>
        <v>apprécier, maîtriser  ;  ne pas améliorer, vagabonder</v>
      </c>
      <c r="G293" s="1371"/>
      <c r="H293" s="231">
        <f t="shared" si="4"/>
        <v>1</v>
      </c>
    </row>
    <row r="294" spans="1:8" s="66" customFormat="1" x14ac:dyDescent="0.2">
      <c r="A294" s="1368" t="str">
        <f>'120'!A114</f>
        <v>GBRWU</v>
      </c>
      <c r="B294" s="1369" t="s">
        <v>401</v>
      </c>
      <c r="C294" s="1368" t="str">
        <f>'120'!B114</f>
        <v>vert, noir, rouge, blanc, bleu</v>
      </c>
      <c r="D294" s="1370" t="str">
        <f>'120'!C114</f>
        <v>prospérer, agir  ;  appliquer les recettes, improviser</v>
      </c>
      <c r="E294" s="1370" t="str">
        <f>'120'!D114</f>
        <v>apprécier, conquérir  ;  ne pas améliorer, être</v>
      </c>
      <c r="G294" s="1371"/>
      <c r="H294" s="231">
        <f t="shared" si="4"/>
        <v>1</v>
      </c>
    </row>
    <row r="295" spans="1:8" s="66" customFormat="1" x14ac:dyDescent="0.2">
      <c r="A295" s="1368" t="str">
        <f>'120'!A115</f>
        <v>GBRUW</v>
      </c>
      <c r="B295" s="1369" t="s">
        <v>401</v>
      </c>
      <c r="C295" s="1368" t="str">
        <f>'120'!B115</f>
        <v>vert, noir, rouge, bleu, blanc</v>
      </c>
      <c r="D295" s="1370" t="str">
        <f>'120'!C115</f>
        <v>prospérer, agir  ;  être sa propre cause, improviser</v>
      </c>
      <c r="E295" s="1370" t="str">
        <f>'120'!D115</f>
        <v>apprécier, conquérir  ;  ne pas améliorer, vagabonder</v>
      </c>
      <c r="G295" s="1371"/>
      <c r="H295" s="231">
        <f t="shared" si="4"/>
        <v>1</v>
      </c>
    </row>
    <row r="296" spans="1:8" s="66" customFormat="1" x14ac:dyDescent="0.2">
      <c r="A296" s="1368" t="str">
        <f>'120'!A116</f>
        <v>GRWUB</v>
      </c>
      <c r="B296" s="1369" t="s">
        <v>401</v>
      </c>
      <c r="C296" s="1368" t="str">
        <f>'120'!B116</f>
        <v>vert, rouge, blanc, bleu, noir</v>
      </c>
      <c r="D296" s="1370" t="str">
        <f>'120'!C116</f>
        <v>agir, s'entendre  ;  marginaliser, vivre dans la candeur</v>
      </c>
      <c r="E296" s="1370" t="str">
        <f>'120'!D116</f>
        <v>apprécier, participer  ;  ne pas administrer, cohabiter</v>
      </c>
      <c r="G296" s="1371"/>
      <c r="H296" s="231">
        <f t="shared" si="4"/>
        <v>1</v>
      </c>
    </row>
    <row r="297" spans="1:8" s="66" customFormat="1" x14ac:dyDescent="0.2">
      <c r="A297" s="1368" t="str">
        <f>'120'!A117</f>
        <v>GRWBU</v>
      </c>
      <c r="B297" s="1369" t="s">
        <v>401</v>
      </c>
      <c r="C297" s="1368" t="str">
        <f>'120'!B117</f>
        <v>vert, rouge, blanc, noir, bleu</v>
      </c>
      <c r="D297" s="1370" t="str">
        <f>'120'!C117</f>
        <v>agir, s'entendre  ;  improviser, vivre dans la candeur</v>
      </c>
      <c r="E297" s="1370" t="str">
        <f>'120'!D117</f>
        <v>apprécier, participer  ;  ne pas administrer, être</v>
      </c>
      <c r="G297" s="1371"/>
      <c r="H297" s="231">
        <f t="shared" si="4"/>
        <v>1</v>
      </c>
    </row>
    <row r="298" spans="1:8" s="66" customFormat="1" x14ac:dyDescent="0.2">
      <c r="A298" s="1368" t="str">
        <f>'120'!A118</f>
        <v>GRUWB</v>
      </c>
      <c r="B298" s="1369" t="s">
        <v>401</v>
      </c>
      <c r="C298" s="1368" t="str">
        <f>'120'!B118</f>
        <v>vert, rouge, bleu, blanc, noir</v>
      </c>
      <c r="D298" s="1370" t="str">
        <f>'120'!C118</f>
        <v>agir, s'adapter  ;  vivre dans la candeur, marginaliser</v>
      </c>
      <c r="E298" s="1370" t="str">
        <f>'120'!D118</f>
        <v>apprécier, s'aventurer  ;  ne pas administrer, cohabiter</v>
      </c>
      <c r="G298" s="1371"/>
      <c r="H298" s="231">
        <f t="shared" si="4"/>
        <v>1</v>
      </c>
    </row>
    <row r="299" spans="1:8" s="66" customFormat="1" x14ac:dyDescent="0.2">
      <c r="A299" s="1368" t="str">
        <f>'120'!A119</f>
        <v>GRUBW</v>
      </c>
      <c r="B299" s="1369" t="s">
        <v>401</v>
      </c>
      <c r="C299" s="1368" t="str">
        <f>'120'!B119</f>
        <v>vert, rouge, bleu, noir, blanc</v>
      </c>
      <c r="D299" s="1370" t="str">
        <f>'120'!C119</f>
        <v>agir, s'adapter  ;  improviser, marginaliser</v>
      </c>
      <c r="E299" s="1370" t="str">
        <f>'120'!D119</f>
        <v>apprécier, s'aventurer  ;  ne pas administrer, vagabonder</v>
      </c>
      <c r="G299" s="1371"/>
      <c r="H299" s="231">
        <f t="shared" si="4"/>
        <v>1</v>
      </c>
    </row>
    <row r="300" spans="1:8" s="66" customFormat="1" x14ac:dyDescent="0.2">
      <c r="A300" s="1368" t="str">
        <f>'120'!A120</f>
        <v>GRBWU</v>
      </c>
      <c r="B300" s="1369" t="s">
        <v>401</v>
      </c>
      <c r="C300" s="1368" t="str">
        <f>'120'!B120</f>
        <v>vert, rouge, noir, blanc, bleu</v>
      </c>
      <c r="D300" s="1370" t="str">
        <f>'120'!C120</f>
        <v>agir, prospérer  ;  vivre dans la candeur, improviser</v>
      </c>
      <c r="E300" s="1370" t="str">
        <f>'120'!D120</f>
        <v>apprécier, conquérir  ;  ne pas administrer, être</v>
      </c>
      <c r="G300" s="1371"/>
      <c r="H300" s="231">
        <f t="shared" si="4"/>
        <v>1</v>
      </c>
    </row>
    <row r="301" spans="1:8" s="66" customFormat="1" x14ac:dyDescent="0.2">
      <c r="A301" s="1368" t="str">
        <f>'120'!A121</f>
        <v>GRBUW</v>
      </c>
      <c r="B301" s="1369" t="s">
        <v>401</v>
      </c>
      <c r="C301" s="1368" t="str">
        <f>'120'!B121</f>
        <v>vert, rouge, noir, bleu, blanc</v>
      </c>
      <c r="D301" s="1370" t="str">
        <f>'120'!C121</f>
        <v>agir, prospérer  ;  marginaliser, improviser</v>
      </c>
      <c r="E301" s="1370" t="str">
        <f>'120'!D121</f>
        <v>apprécier, conquérir  ;  ne pas administrer, vagabonder</v>
      </c>
      <c r="G301" s="1371"/>
      <c r="H301" s="231">
        <f t="shared" si="4"/>
        <v>1</v>
      </c>
    </row>
    <row r="302" spans="1:8" x14ac:dyDescent="0.2">
      <c r="A302" s="11" t="str">
        <f>'360'!A2</f>
        <v>W UB RG</v>
      </c>
      <c r="B302" s="11">
        <v>360</v>
      </c>
      <c r="C302" s="37" t="str">
        <f>'360'!B2</f>
        <v>blanc, bleu-noir, rouge-vert</v>
      </c>
      <c r="D302" s="37" t="str">
        <f>'360'!C2</f>
        <v>servir l'organisation (et apporter de l'ordre au monde)</v>
      </c>
      <c r="E302" s="37" t="str">
        <f>'360'!D2</f>
        <v>être de ceux garantissent les processus (et rendre l'organisation efficace)</v>
      </c>
      <c r="F302" s="279" t="str">
        <f>'360'!X2</f>
        <v>W.ub</v>
      </c>
      <c r="G302" s="276" t="str">
        <f>'360'!W2</f>
        <v>W UB RG</v>
      </c>
      <c r="H302" s="227">
        <f t="shared" si="4"/>
        <v>1</v>
      </c>
    </row>
    <row r="303" spans="1:8" x14ac:dyDescent="0.2">
      <c r="A303" s="11" t="str">
        <f>'360'!A3</f>
        <v>W UB GR</v>
      </c>
      <c r="B303" s="11">
        <v>360</v>
      </c>
      <c r="C303" s="37" t="str">
        <f>'360'!B3</f>
        <v>blanc, bleu-noir, vert-rouge</v>
      </c>
      <c r="D303" s="37" t="str">
        <f>'360'!C3</f>
        <v>servir l'organisation (et structurer le monde -WU-)</v>
      </c>
      <c r="E303" s="37" t="str">
        <f>'360'!D3</f>
        <v>être de ceux garantissent les processus (et travailler au bon ordre du monde)</v>
      </c>
      <c r="F303" s="279" t="str">
        <f>'360'!X3</f>
        <v>W.ub</v>
      </c>
      <c r="G303" s="276" t="str">
        <f>'360'!W3</f>
        <v>W UB GR</v>
      </c>
      <c r="H303" s="227">
        <f t="shared" si="4"/>
        <v>1</v>
      </c>
    </row>
    <row r="304" spans="1:8" x14ac:dyDescent="0.2">
      <c r="A304" s="11" t="str">
        <f>'360'!A4</f>
        <v>W UR BG</v>
      </c>
      <c r="B304" s="11">
        <v>360</v>
      </c>
      <c r="C304" s="37" t="str">
        <f>'360'!B4</f>
        <v>blanc, bleu-rouge, noir-vert</v>
      </c>
      <c r="D304" s="37" t="str">
        <f>'360'!C4</f>
        <v>être utile (et apporter de l'ordre au monde)</v>
      </c>
      <c r="E304" s="37" t="str">
        <f>'360'!D4</f>
        <v>mettre son intelligence au service de la société (et rendre l'organisation efficace)</v>
      </c>
      <c r="F304" s="279" t="str">
        <f>'360'!X4</f>
        <v>W.ur</v>
      </c>
      <c r="G304" s="276" t="str">
        <f>'360'!W4</f>
        <v>W UR BG</v>
      </c>
      <c r="H304" s="227">
        <f t="shared" si="4"/>
        <v>1</v>
      </c>
    </row>
    <row r="305" spans="1:8" x14ac:dyDescent="0.2">
      <c r="A305" s="11" t="str">
        <f>'360'!A5</f>
        <v>W UR GB</v>
      </c>
      <c r="B305" s="11">
        <v>360</v>
      </c>
      <c r="C305" s="37" t="str">
        <f>'360'!B5</f>
        <v>blanc, bleu-rouge, vert-noir</v>
      </c>
      <c r="D305" s="37" t="str">
        <f>'360'!C5</f>
        <v>être utile (et être utile au monde)</v>
      </c>
      <c r="E305" s="37" t="str">
        <f>'360'!D5</f>
        <v>mettre son intelligence au service de la société (et être efficace dans le respect du système)</v>
      </c>
      <c r="F305" s="279" t="str">
        <f>'360'!X5</f>
        <v>W.ur</v>
      </c>
      <c r="G305" s="276" t="str">
        <f>'360'!W5</f>
        <v>W UR GB</v>
      </c>
      <c r="H305" s="227">
        <f t="shared" si="4"/>
        <v>1</v>
      </c>
    </row>
    <row r="306" spans="1:8" x14ac:dyDescent="0.2">
      <c r="A306" s="11" t="str">
        <f>'360'!A6</f>
        <v>W UG BR</v>
      </c>
      <c r="B306" s="11">
        <v>360</v>
      </c>
      <c r="C306" s="37" t="str">
        <f>'360'!B6</f>
        <v>blanc, bleu-vert, noir-rouge</v>
      </c>
      <c r="D306" s="37" t="str">
        <f>'360'!C6</f>
        <v>cultiver la paix -W- (et structurer le monde -WU-)</v>
      </c>
      <c r="E306" s="37" t="str">
        <f>'360'!D6</f>
        <v>vivre dans un monde de tolérance (et travailler au bon ordre du monde)</v>
      </c>
      <c r="F306" s="279" t="str">
        <f>'360'!X6</f>
        <v>W.gu</v>
      </c>
      <c r="G306" s="276" t="str">
        <f>'360'!W6</f>
        <v>W UG BR</v>
      </c>
      <c r="H306" s="227">
        <f t="shared" si="4"/>
        <v>1</v>
      </c>
    </row>
    <row r="307" spans="1:8" x14ac:dyDescent="0.2">
      <c r="A307" s="11" t="str">
        <f>'360'!A7</f>
        <v>W UG RB</v>
      </c>
      <c r="B307" s="11">
        <v>360</v>
      </c>
      <c r="C307" s="37" t="str">
        <f>'360'!B7</f>
        <v>blanc, bleu-vert, rouge-noir</v>
      </c>
      <c r="D307" s="37" t="str">
        <f>'360'!C7</f>
        <v>cultiver la paix -W- (et être utile au monde)</v>
      </c>
      <c r="E307" s="37" t="str">
        <f>'360'!D7</f>
        <v>vivre dans un monde de tolérance (et être efficace dans le respect du système)</v>
      </c>
      <c r="F307" s="279" t="str">
        <f>'360'!X7</f>
        <v>W.gu</v>
      </c>
      <c r="G307" s="276" t="str">
        <f>'360'!W7</f>
        <v>W UG RB</v>
      </c>
      <c r="H307" s="227">
        <f t="shared" si="4"/>
        <v>1</v>
      </c>
    </row>
    <row r="308" spans="1:8" x14ac:dyDescent="0.2">
      <c r="A308" s="11" t="str">
        <f>'360'!A8</f>
        <v>W BU RG</v>
      </c>
      <c r="B308" s="11">
        <v>360</v>
      </c>
      <c r="C308" s="37" t="str">
        <f>'360'!B8</f>
        <v>blanc, noir-bleu, rouge-vert</v>
      </c>
      <c r="D308" s="37" t="str">
        <f>'360'!C8</f>
        <v>servir l'organisation (et s'imposer au monde)</v>
      </c>
      <c r="E308" s="37" t="str">
        <f>'360'!D8</f>
        <v>être de ceux garantissent les processus (et être de ceux qui dictent l'ordre)</v>
      </c>
      <c r="F308" s="279" t="str">
        <f>'360'!X8</f>
        <v>W.ub</v>
      </c>
      <c r="G308" s="276" t="str">
        <f>'360'!W8</f>
        <v>W BU RG</v>
      </c>
      <c r="H308" s="227">
        <f t="shared" si="4"/>
        <v>1</v>
      </c>
    </row>
    <row r="309" spans="1:8" x14ac:dyDescent="0.2">
      <c r="A309" s="11" t="str">
        <f>'360'!A9</f>
        <v>W BU GR</v>
      </c>
      <c r="B309" s="11">
        <v>360</v>
      </c>
      <c r="C309" s="37" t="str">
        <f>'360'!B9</f>
        <v>blanc, noir-bleu, vert-rouge</v>
      </c>
      <c r="D309" s="37" t="str">
        <f>'360'!C9</f>
        <v>servir l'organisation (et gouverner le monde)</v>
      </c>
      <c r="E309" s="37" t="str">
        <f>'360'!D9</f>
        <v>être de ceux garantissent les processus (et être parmi les rares qui prennent les décisions)</v>
      </c>
      <c r="F309" s="279" t="str">
        <f>'360'!X9</f>
        <v>W.ub</v>
      </c>
      <c r="G309" s="276" t="str">
        <f>'360'!W9</f>
        <v>W BU GR</v>
      </c>
      <c r="H309" s="227">
        <f t="shared" si="4"/>
        <v>1</v>
      </c>
    </row>
    <row r="310" spans="1:8" x14ac:dyDescent="0.2">
      <c r="A310" s="11" t="str">
        <f>'360'!A10</f>
        <v>W BR UG</v>
      </c>
      <c r="B310" s="11">
        <v>360</v>
      </c>
      <c r="C310" s="37" t="str">
        <f>'360'!B10</f>
        <v>blanc, noir-rouge, bleu-vert</v>
      </c>
      <c r="D310" s="37" t="str">
        <f>'360'!C10</f>
        <v>servir l'ordre (et s'imposer au monde)</v>
      </c>
      <c r="E310" s="37" t="str">
        <f>'360'!D10</f>
        <v>défendre la paix quel qu'en soit le prix (et être de ceux qui dictent l'ordre)</v>
      </c>
      <c r="F310" s="279" t="str">
        <f>'360'!X10</f>
        <v>W.br</v>
      </c>
      <c r="G310" s="276" t="str">
        <f>'360'!W10</f>
        <v>W BR UG</v>
      </c>
      <c r="H310" s="227">
        <f t="shared" si="4"/>
        <v>1</v>
      </c>
    </row>
    <row r="311" spans="1:8" x14ac:dyDescent="0.2">
      <c r="A311" s="11" t="str">
        <f>'360'!A11</f>
        <v>W BR GU</v>
      </c>
      <c r="B311" s="11">
        <v>360</v>
      </c>
      <c r="C311" s="37" t="str">
        <f>'360'!B11</f>
        <v>blanc, noir-rouge, vert-bleu</v>
      </c>
      <c r="D311" s="37" t="str">
        <f>'360'!C11</f>
        <v>servir l'ordre (et être parmi les puissants)</v>
      </c>
      <c r="E311" s="37" t="str">
        <f>'360'!D11</f>
        <v>défendre la paix quel qu'en soit le prix (et être de ceux qui ont le pouvoir)</v>
      </c>
      <c r="F311" s="279" t="str">
        <f>'360'!X11</f>
        <v>W.br</v>
      </c>
      <c r="G311" s="276" t="str">
        <f>'360'!W11</f>
        <v>W BR GU</v>
      </c>
      <c r="H311" s="227">
        <f t="shared" si="4"/>
        <v>1</v>
      </c>
    </row>
    <row r="312" spans="1:8" x14ac:dyDescent="0.2">
      <c r="A312" s="11" t="str">
        <f>'360'!A12</f>
        <v>W BG UR</v>
      </c>
      <c r="B312" s="11">
        <v>360</v>
      </c>
      <c r="C312" s="37" t="str">
        <f>'360'!B12</f>
        <v>blanc, noir-vert, bleu-rouge</v>
      </c>
      <c r="D312" s="37" t="str">
        <f>'360'!C12</f>
        <v>être un rouage du monde (et gouverner le monde)</v>
      </c>
      <c r="E312" s="37" t="str">
        <f>'360'!D12</f>
        <v>remplir son rôle dans la complexité du système (et être parmi les rares qui prennent les décisions)</v>
      </c>
      <c r="F312" s="279" t="str">
        <f>'360'!X12</f>
        <v>W.bg</v>
      </c>
      <c r="G312" s="276" t="str">
        <f>'360'!W12</f>
        <v>W BG UR</v>
      </c>
      <c r="H312" s="227">
        <f t="shared" si="4"/>
        <v>1</v>
      </c>
    </row>
    <row r="313" spans="1:8" x14ac:dyDescent="0.2">
      <c r="A313" s="11" t="str">
        <f>'360'!A13</f>
        <v>W BG RU</v>
      </c>
      <c r="B313" s="11">
        <v>360</v>
      </c>
      <c r="C313" s="37" t="str">
        <f>'360'!B13</f>
        <v>blanc, noir-vert, rouge-bleu</v>
      </c>
      <c r="D313" s="37" t="str">
        <f>'360'!C13</f>
        <v>être un rouage du monde (et être parmi les puissants)</v>
      </c>
      <c r="E313" s="37" t="str">
        <f>'360'!D13</f>
        <v>remplir son rôle dans la complexité du système (et être de ceux qui ont le pouvoir)</v>
      </c>
      <c r="F313" s="279" t="str">
        <f>'360'!X13</f>
        <v>W.bg</v>
      </c>
      <c r="G313" s="276" t="str">
        <f>'360'!W13</f>
        <v>W BG RU</v>
      </c>
      <c r="H313" s="227">
        <f t="shared" si="4"/>
        <v>1</v>
      </c>
    </row>
    <row r="314" spans="1:8" x14ac:dyDescent="0.2">
      <c r="A314" s="11" t="str">
        <f>'360'!A14</f>
        <v>W RU BG</v>
      </c>
      <c r="B314" s="11">
        <v>360</v>
      </c>
      <c r="C314" s="37" t="str">
        <f>'360'!B14</f>
        <v>blanc, rouge-bleu, noir-vert</v>
      </c>
      <c r="D314" s="37" t="str">
        <f>'360'!C14</f>
        <v>être utile (et faire progresser le monde)</v>
      </c>
      <c r="E314" s="37" t="str">
        <f>'360'!D14</f>
        <v>mettre son intelligence au service de la société (et servir la société avec fermeté)</v>
      </c>
      <c r="F314" s="279" t="str">
        <f>'360'!X14</f>
        <v>W.ur</v>
      </c>
      <c r="G314" s="276" t="str">
        <f>'360'!W14</f>
        <v>W RU BG</v>
      </c>
      <c r="H314" s="227">
        <f t="shared" si="4"/>
        <v>1</v>
      </c>
    </row>
    <row r="315" spans="1:8" x14ac:dyDescent="0.2">
      <c r="A315" s="11" t="str">
        <f>'360'!A15</f>
        <v>W RU GB</v>
      </c>
      <c r="B315" s="11">
        <v>360</v>
      </c>
      <c r="C315" s="37" t="str">
        <f>'360'!B15</f>
        <v>blanc, rouge-bleu, vert-noir</v>
      </c>
      <c r="D315" s="37" t="str">
        <f>'360'!C15</f>
        <v>être utile (et assister le monde)</v>
      </c>
      <c r="E315" s="37" t="str">
        <f>'360'!D15</f>
        <v>mettre son intelligence au service de la société (et servir la société sans enjeu de pouvoir)</v>
      </c>
      <c r="F315" s="279" t="str">
        <f>'360'!X15</f>
        <v>W.ur</v>
      </c>
      <c r="G315" s="276" t="str">
        <f>'360'!W15</f>
        <v>W RU GB</v>
      </c>
      <c r="H315" s="227">
        <f t="shared" si="4"/>
        <v>1</v>
      </c>
    </row>
    <row r="316" spans="1:8" x14ac:dyDescent="0.2">
      <c r="A316" s="11" t="str">
        <f>'360'!A16</f>
        <v>W RB UG</v>
      </c>
      <c r="B316" s="11">
        <v>360</v>
      </c>
      <c r="C316" s="37" t="str">
        <f>'360'!B16</f>
        <v>blanc, rouge-noir, bleu-vert</v>
      </c>
      <c r="D316" s="37" t="str">
        <f>'360'!C16</f>
        <v>servir l'ordre (et faire progresser le monde)</v>
      </c>
      <c r="E316" s="37" t="str">
        <f>'360'!D16</f>
        <v>défendre la paix quel qu'en soit le prix (et servir la société avec fermeté)</v>
      </c>
      <c r="F316" s="279" t="str">
        <f>'360'!X16</f>
        <v>W.br</v>
      </c>
      <c r="G316" s="276" t="str">
        <f>'360'!W16</f>
        <v>W RB UG</v>
      </c>
      <c r="H316" s="227">
        <f t="shared" si="4"/>
        <v>1</v>
      </c>
    </row>
    <row r="317" spans="1:8" x14ac:dyDescent="0.2">
      <c r="A317" s="11" t="str">
        <f>'360'!A17</f>
        <v>W RB GU</v>
      </c>
      <c r="B317" s="11">
        <v>360</v>
      </c>
      <c r="C317" s="37" t="str">
        <f>'360'!B17</f>
        <v>blanc, rouge-noir, vert-bleu</v>
      </c>
      <c r="D317" s="37" t="str">
        <f>'360'!C17</f>
        <v>servir l'ordre (et protéger le monde)</v>
      </c>
      <c r="E317" s="37" t="str">
        <f>'360'!D17</f>
        <v>défendre la paix quel qu'en soit le prix (et prémunir la société de toute menace)</v>
      </c>
      <c r="F317" s="279" t="str">
        <f>'360'!X17</f>
        <v>W.br</v>
      </c>
      <c r="G317" s="276" t="str">
        <f>'360'!W17</f>
        <v>W RB GU</v>
      </c>
      <c r="H317" s="227">
        <f t="shared" si="4"/>
        <v>1</v>
      </c>
    </row>
    <row r="318" spans="1:8" x14ac:dyDescent="0.2">
      <c r="A318" s="11" t="str">
        <f>'360'!A18</f>
        <v>W RG UB</v>
      </c>
      <c r="B318" s="11">
        <v>360</v>
      </c>
      <c r="C318" s="37" t="str">
        <f>'360'!B18</f>
        <v>blanc, rouge-vert, bleu-noir</v>
      </c>
      <c r="D318" s="37" t="str">
        <f>'360'!C18</f>
        <v>soutenir ce qui est (et assister le monde)</v>
      </c>
      <c r="E318" s="37" t="str">
        <f>'360'!D18</f>
        <v>faire perdurer le système en place (et servir la société sans enjeu de pouvoir)</v>
      </c>
      <c r="F318" s="279" t="str">
        <f>'360'!X18</f>
        <v>W.rg</v>
      </c>
      <c r="G318" s="276" t="str">
        <f>'360'!W18</f>
        <v>W RG UB</v>
      </c>
      <c r="H318" s="227">
        <f t="shared" si="4"/>
        <v>1</v>
      </c>
    </row>
    <row r="319" spans="1:8" x14ac:dyDescent="0.2">
      <c r="A319" s="11" t="str">
        <f>'360'!A19</f>
        <v>W RG BU</v>
      </c>
      <c r="B319" s="11">
        <v>360</v>
      </c>
      <c r="C319" s="37" t="str">
        <f>'360'!B19</f>
        <v>blanc, rouge-vert, noir-bleu</v>
      </c>
      <c r="D319" s="37" t="str">
        <f>'360'!C19</f>
        <v>soutenir ce qui est (et protéger le monde)</v>
      </c>
      <c r="E319" s="37" t="str">
        <f>'360'!D19</f>
        <v>faire perdurer le système en place (et prémunir la société de toute menace)</v>
      </c>
      <c r="F319" s="279" t="str">
        <f>'360'!X19</f>
        <v>W.rg</v>
      </c>
      <c r="G319" s="276" t="str">
        <f>'360'!W19</f>
        <v>W RG BU</v>
      </c>
      <c r="H319" s="227">
        <f t="shared" si="4"/>
        <v>1</v>
      </c>
    </row>
    <row r="320" spans="1:8" x14ac:dyDescent="0.2">
      <c r="A320" s="11" t="str">
        <f>'360'!A20</f>
        <v>W GU BR</v>
      </c>
      <c r="B320" s="11">
        <v>360</v>
      </c>
      <c r="C320" s="37" t="str">
        <f>'360'!B20</f>
        <v>blanc, vert-bleu, noir-rouge</v>
      </c>
      <c r="D320" s="37" t="str">
        <f>'360'!C20</f>
        <v>cultiver la paix -W- (et vivre en accord)</v>
      </c>
      <c r="E320" s="37" t="str">
        <f>'360'!D20</f>
        <v>vivre dans un monde de tolérance (et être sain et probe)</v>
      </c>
      <c r="F320" s="279" t="str">
        <f>'360'!X20</f>
        <v>W.gu</v>
      </c>
      <c r="G320" s="276" t="str">
        <f>'360'!W20</f>
        <v>W GU BR</v>
      </c>
      <c r="H320" s="227">
        <f t="shared" si="4"/>
        <v>1</v>
      </c>
    </row>
    <row r="321" spans="1:8" x14ac:dyDescent="0.2">
      <c r="A321" s="11" t="str">
        <f>'360'!A21</f>
        <v>W GU RB</v>
      </c>
      <c r="B321" s="11">
        <v>360</v>
      </c>
      <c r="C321" s="37" t="str">
        <f>'360'!B21</f>
        <v>blanc, vert-bleu, rouge-noir</v>
      </c>
      <c r="D321" s="37" t="str">
        <f>'360'!C21</f>
        <v>cultiver la paix -W- (et vivre en harmonie -GW-)</v>
      </c>
      <c r="E321" s="37" t="str">
        <f>'360'!D21</f>
        <v>vivre dans un monde de tolérance (et vivre dans la coopération et le partage)</v>
      </c>
      <c r="F321" s="279" t="str">
        <f>'360'!X21</f>
        <v>W.gu</v>
      </c>
      <c r="G321" s="276" t="str">
        <f>'360'!W21</f>
        <v>W GU RB</v>
      </c>
      <c r="H321" s="227">
        <f t="shared" si="4"/>
        <v>1</v>
      </c>
    </row>
    <row r="322" spans="1:8" x14ac:dyDescent="0.2">
      <c r="A322" s="11" t="str">
        <f>'360'!A22</f>
        <v>W GB UR</v>
      </c>
      <c r="B322" s="11">
        <v>360</v>
      </c>
      <c r="C322" s="37" t="str">
        <f>'360'!B22</f>
        <v>blanc, vert-noir, bleu-rouge</v>
      </c>
      <c r="D322" s="37" t="str">
        <f>'360'!C22</f>
        <v>être un rouage du monde (et vivre en accord)</v>
      </c>
      <c r="E322" s="37" t="str">
        <f>'360'!D22</f>
        <v>remplir son rôle dans la complexité du système (et être sain et probe)</v>
      </c>
      <c r="F322" s="279" t="str">
        <f>'360'!X22</f>
        <v>W.bg</v>
      </c>
      <c r="G322" s="276" t="str">
        <f>'360'!W22</f>
        <v>W GB UR</v>
      </c>
      <c r="H322" s="227">
        <f t="shared" ref="H322:H385" si="5">COUNTIF(D:D,D322)</f>
        <v>1</v>
      </c>
    </row>
    <row r="323" spans="1:8" x14ac:dyDescent="0.2">
      <c r="A323" s="11" t="str">
        <f>'360'!A23</f>
        <v>W GB RU</v>
      </c>
      <c r="B323" s="11">
        <v>360</v>
      </c>
      <c r="C323" s="37" t="str">
        <f>'360'!B23</f>
        <v>blanc, vert-noir, rouge-bleu</v>
      </c>
      <c r="D323" s="37" t="str">
        <f>'360'!C23</f>
        <v>être un rouage du monde (et se fondre dans sa tribu)</v>
      </c>
      <c r="E323" s="37" t="str">
        <f>'360'!D23</f>
        <v>remplir son rôle dans la complexité du système (et s'identifier à son groupe)</v>
      </c>
      <c r="F323" s="279" t="str">
        <f>'360'!X23</f>
        <v>W.bg</v>
      </c>
      <c r="G323" s="276" t="str">
        <f>'360'!W23</f>
        <v>W GB RU</v>
      </c>
      <c r="H323" s="227">
        <f t="shared" si="5"/>
        <v>1</v>
      </c>
    </row>
    <row r="324" spans="1:8" x14ac:dyDescent="0.2">
      <c r="A324" s="11" t="str">
        <f>'360'!A24</f>
        <v>W GR UB</v>
      </c>
      <c r="B324" s="11">
        <v>360</v>
      </c>
      <c r="C324" s="37" t="str">
        <f>'360'!B24</f>
        <v>blanc, vert-rouge, bleu-noir</v>
      </c>
      <c r="D324" s="37" t="str">
        <f>'360'!C24</f>
        <v>soutenir ce qui est (et vivre en harmonie -GW-)</v>
      </c>
      <c r="E324" s="37" t="str">
        <f>'360'!D24</f>
        <v>faire perdurer le système en place (et vivre dans la coopération et le partage)</v>
      </c>
      <c r="F324" s="279" t="str">
        <f>'360'!X24</f>
        <v>W.rg</v>
      </c>
      <c r="G324" s="276" t="str">
        <f>'360'!W24</f>
        <v>W GR UB</v>
      </c>
      <c r="H324" s="227">
        <f t="shared" si="5"/>
        <v>1</v>
      </c>
    </row>
    <row r="325" spans="1:8" x14ac:dyDescent="0.2">
      <c r="A325" s="11" t="str">
        <f>'360'!A25</f>
        <v>W GR BU</v>
      </c>
      <c r="B325" s="11">
        <v>360</v>
      </c>
      <c r="C325" s="37" t="str">
        <f>'360'!B25</f>
        <v>blanc, vert-rouge, noir-bleu</v>
      </c>
      <c r="D325" s="37" t="str">
        <f>'360'!C25</f>
        <v>soutenir ce qui est (et se fondre dans sa tribu)</v>
      </c>
      <c r="E325" s="37" t="str">
        <f>'360'!D25</f>
        <v>faire perdurer le système en place (et s'identifier à son groupe)</v>
      </c>
      <c r="F325" s="279" t="str">
        <f>'360'!X25</f>
        <v>W.rg</v>
      </c>
      <c r="G325" s="276" t="str">
        <f>'360'!W25</f>
        <v>W GR BU</v>
      </c>
      <c r="H325" s="227">
        <f t="shared" si="5"/>
        <v>1</v>
      </c>
    </row>
    <row r="326" spans="1:8" x14ac:dyDescent="0.2">
      <c r="A326" s="11" t="str">
        <f>'360'!A26</f>
        <v>U WB RG</v>
      </c>
      <c r="B326" s="11">
        <v>360</v>
      </c>
      <c r="C326" s="37" t="str">
        <f>'360'!B26</f>
        <v>bleu, blanc-noir, rouge-vert</v>
      </c>
      <c r="D326" s="37" t="str">
        <f>'360'!C26</f>
        <v>être omniscient -U- (et apporter de l'ordre au monde)</v>
      </c>
      <c r="E326" s="37" t="str">
        <f>'360'!D26</f>
        <v>savoir ce qu'il y a à savoir (et rendre l'organisation efficace)</v>
      </c>
      <c r="F326" s="279" t="str">
        <f>'360'!X26</f>
        <v>U.wb</v>
      </c>
      <c r="G326" s="276" t="str">
        <f>'360'!W26</f>
        <v>U WB RG</v>
      </c>
      <c r="H326" s="227">
        <f t="shared" si="5"/>
        <v>1</v>
      </c>
    </row>
    <row r="327" spans="1:8" x14ac:dyDescent="0.2">
      <c r="A327" s="11" t="str">
        <f>'360'!A27</f>
        <v>U WB GR</v>
      </c>
      <c r="B327" s="11">
        <v>360</v>
      </c>
      <c r="C327" s="37" t="str">
        <f>'360'!B27</f>
        <v>bleu, blanc-noir, vert-rouge</v>
      </c>
      <c r="D327" s="37" t="str">
        <f>'360'!C27</f>
        <v>être omniscient -U- (et structurer le monde -WU-)</v>
      </c>
      <c r="E327" s="37" t="str">
        <f>'360'!D27</f>
        <v>savoir ce qu'il y a à savoir (et travailler au bon ordre du monde)</v>
      </c>
      <c r="F327" s="279" t="str">
        <f>'360'!X27</f>
        <v>U.wb</v>
      </c>
      <c r="G327" s="276" t="str">
        <f>'360'!W27</f>
        <v>U WB GR</v>
      </c>
      <c r="H327" s="227">
        <f t="shared" si="5"/>
        <v>1</v>
      </c>
    </row>
    <row r="328" spans="1:8" x14ac:dyDescent="0.2">
      <c r="A328" s="11" t="str">
        <f>'360'!A28</f>
        <v>U WR BG</v>
      </c>
      <c r="B328" s="11">
        <v>360</v>
      </c>
      <c r="C328" s="37" t="str">
        <f>'360'!B28</f>
        <v>bleu, blanc-rouge, noir-vert</v>
      </c>
      <c r="D328" s="37" t="str">
        <f>'360'!C28</f>
        <v>œuvrer pour l'avenir (et apporter de l'ordre au monde)</v>
      </c>
      <c r="E328" s="37" t="str">
        <f>'360'!D28</f>
        <v>améliorer les processus sans cesse (et rendre l'organisation efficace)</v>
      </c>
      <c r="F328" s="279" t="str">
        <f>'360'!X28</f>
        <v>U.rw</v>
      </c>
      <c r="G328" s="276" t="str">
        <f>'360'!W28</f>
        <v>U WR BG</v>
      </c>
      <c r="H328" s="227">
        <f t="shared" si="5"/>
        <v>1</v>
      </c>
    </row>
    <row r="329" spans="1:8" x14ac:dyDescent="0.2">
      <c r="A329" s="11" t="str">
        <f>'360'!A29</f>
        <v>U WR GB</v>
      </c>
      <c r="B329" s="11">
        <v>360</v>
      </c>
      <c r="C329" s="37" t="str">
        <f>'360'!B29</f>
        <v>bleu, blanc-rouge, vert-noir</v>
      </c>
      <c r="D329" s="37" t="str">
        <f>'360'!C29</f>
        <v>œuvrer pour l'avenir (et être utile au monde)</v>
      </c>
      <c r="E329" s="37" t="str">
        <f>'360'!D29</f>
        <v>améliorer les processus sans cesse (et être efficace dans le respect du système)</v>
      </c>
      <c r="F329" s="279" t="str">
        <f>'360'!X29</f>
        <v>U.rw</v>
      </c>
      <c r="G329" s="276" t="str">
        <f>'360'!W29</f>
        <v>U WR GB</v>
      </c>
      <c r="H329" s="227">
        <f t="shared" si="5"/>
        <v>1</v>
      </c>
    </row>
    <row r="330" spans="1:8" x14ac:dyDescent="0.2">
      <c r="A330" s="11" t="str">
        <f>'360'!A30</f>
        <v>U WG BR</v>
      </c>
      <c r="B330" s="11">
        <v>360</v>
      </c>
      <c r="C330" s="37" t="str">
        <f>'360'!B30</f>
        <v>bleu, blanc-vert, noir-rouge</v>
      </c>
      <c r="D330" s="37" t="str">
        <f>'360'!C30</f>
        <v>organiser le savoir (et structurer le monde -WU-)</v>
      </c>
      <c r="E330" s="37" t="str">
        <f>'360'!D30</f>
        <v>rendre le savoir accessible (et travailler au bon ordre du monde)</v>
      </c>
      <c r="F330" s="279" t="str">
        <f>'360'!X30</f>
        <v>U.gw</v>
      </c>
      <c r="G330" s="276" t="str">
        <f>'360'!W30</f>
        <v>U WG BR</v>
      </c>
      <c r="H330" s="227">
        <f t="shared" si="5"/>
        <v>1</v>
      </c>
    </row>
    <row r="331" spans="1:8" x14ac:dyDescent="0.2">
      <c r="A331" s="11" t="str">
        <f>'360'!A31</f>
        <v>U WG RB</v>
      </c>
      <c r="B331" s="11">
        <v>360</v>
      </c>
      <c r="C331" s="37" t="str">
        <f>'360'!B31</f>
        <v>bleu, blanc-vert, rouge-noir</v>
      </c>
      <c r="D331" s="37" t="str">
        <f>'360'!C31</f>
        <v>organiser le savoir (et être utile au monde)</v>
      </c>
      <c r="E331" s="37" t="str">
        <f>'360'!D31</f>
        <v>rendre le savoir accessible (et être efficace dans le respect du système)</v>
      </c>
      <c r="F331" s="279" t="str">
        <f>'360'!X31</f>
        <v>U.gw</v>
      </c>
      <c r="G331" s="276" t="str">
        <f>'360'!W31</f>
        <v>U WG RB</v>
      </c>
      <c r="H331" s="227">
        <f t="shared" si="5"/>
        <v>1</v>
      </c>
    </row>
    <row r="332" spans="1:8" x14ac:dyDescent="0.2">
      <c r="A332" s="11" t="str">
        <f>'360'!A32</f>
        <v>U BW RG</v>
      </c>
      <c r="B332" s="11">
        <v>360</v>
      </c>
      <c r="C332" s="37" t="str">
        <f>'360'!B32</f>
        <v>bleu, noir-blanc, rouge-vert</v>
      </c>
      <c r="D332" s="37" t="str">
        <f>'360'!C32</f>
        <v>être omniscient -U- (et réussir coûte que coûte -UB-)</v>
      </c>
      <c r="E332" s="37" t="str">
        <f>'360'!D32</f>
        <v>savoir ce qu'il y a à savoir (et atteindre ses objectifs avec fermeté)</v>
      </c>
      <c r="F332" s="279" t="str">
        <f>'360'!X32</f>
        <v>U.wb</v>
      </c>
      <c r="G332" s="276" t="str">
        <f>'360'!W32</f>
        <v>U BW RG</v>
      </c>
      <c r="H332" s="227">
        <f t="shared" si="5"/>
        <v>1</v>
      </c>
    </row>
    <row r="333" spans="1:8" x14ac:dyDescent="0.2">
      <c r="A333" s="11" t="str">
        <f>'360'!A33</f>
        <v>U BW GR</v>
      </c>
      <c r="B333" s="11">
        <v>360</v>
      </c>
      <c r="C333" s="37" t="str">
        <f>'360'!B33</f>
        <v>bleu, noir-blanc, vert-rouge</v>
      </c>
      <c r="D333" s="37" t="str">
        <f>'360'!C33</f>
        <v>être omniscient -U- (et réaliser ses ambitions)</v>
      </c>
      <c r="E333" s="37" t="str">
        <f>'360'!D33</f>
        <v>savoir ce qu'il y a à savoir (et atteindre ses objectifs avec discipline)</v>
      </c>
      <c r="F333" s="279" t="str">
        <f>'360'!X33</f>
        <v>U.wb</v>
      </c>
      <c r="G333" s="276" t="str">
        <f>'360'!W33</f>
        <v>U BW GR</v>
      </c>
      <c r="H333" s="227">
        <f t="shared" si="5"/>
        <v>1</v>
      </c>
    </row>
    <row r="334" spans="1:8" x14ac:dyDescent="0.2">
      <c r="A334" s="11" t="str">
        <f>'360'!A34</f>
        <v>U BR WG</v>
      </c>
      <c r="B334" s="11">
        <v>360</v>
      </c>
      <c r="C334" s="37" t="str">
        <f>'360'!B34</f>
        <v>bleu, noir-rouge, blanc-vert</v>
      </c>
      <c r="D334" s="37" t="str">
        <f>'360'!C34</f>
        <v>concevoir avec génie (et réussir coûte que coûte -UB-)</v>
      </c>
      <c r="E334" s="37" t="str">
        <f>'360'!D34</f>
        <v>savoir mener ses projets en toute circonstance (et atteindre ses objectifs avec fermeté)</v>
      </c>
      <c r="F334" s="279" t="str">
        <f>'360'!X34</f>
        <v>U.br</v>
      </c>
      <c r="G334" s="276" t="str">
        <f>'360'!W34</f>
        <v>U BR WG</v>
      </c>
      <c r="H334" s="227">
        <f t="shared" si="5"/>
        <v>1</v>
      </c>
    </row>
    <row r="335" spans="1:8" x14ac:dyDescent="0.2">
      <c r="A335" s="11" t="str">
        <f>'360'!A35</f>
        <v>U BR GW</v>
      </c>
      <c r="B335" s="11">
        <v>360</v>
      </c>
      <c r="C335" s="37" t="str">
        <f>'360'!B35</f>
        <v>bleu, noir-rouge, vert-blanc</v>
      </c>
      <c r="D335" s="37" t="str">
        <f>'360'!C35</f>
        <v>concevoir avec génie (et suivre ses plans)</v>
      </c>
      <c r="E335" s="37" t="str">
        <f>'360'!D35</f>
        <v>savoir mener ses projets en toute circonstance (et atteindre ses objectifs selon ses propres règles)</v>
      </c>
      <c r="F335" s="279" t="str">
        <f>'360'!X35</f>
        <v>U.br</v>
      </c>
      <c r="G335" s="276" t="str">
        <f>'360'!W35</f>
        <v>U BR GW</v>
      </c>
      <c r="H335" s="227">
        <f t="shared" si="5"/>
        <v>1</v>
      </c>
    </row>
    <row r="336" spans="1:8" x14ac:dyDescent="0.2">
      <c r="A336" s="11" t="str">
        <f>'360'!A36</f>
        <v>U BG WR</v>
      </c>
      <c r="B336" s="11">
        <v>360</v>
      </c>
      <c r="C336" s="37" t="str">
        <f>'360'!B36</f>
        <v>bleu, noir-vert, blanc-rouge</v>
      </c>
      <c r="D336" s="37" t="str">
        <f>'360'!C36</f>
        <v>se développer soi-même (et réaliser ses ambitions)</v>
      </c>
      <c r="E336" s="37" t="str">
        <f>'360'!D36</f>
        <v>améliorer ses compétences sans fin (et atteindre ses objectifs avec discipline)</v>
      </c>
      <c r="F336" s="279" t="str">
        <f>'360'!X36</f>
        <v>U.bg</v>
      </c>
      <c r="G336" s="276" t="str">
        <f>'360'!W36</f>
        <v>U BG WR</v>
      </c>
      <c r="H336" s="227">
        <f t="shared" si="5"/>
        <v>1</v>
      </c>
    </row>
    <row r="337" spans="1:8" x14ac:dyDescent="0.2">
      <c r="A337" s="11" t="str">
        <f>'360'!A37</f>
        <v>U BG RW</v>
      </c>
      <c r="B337" s="11">
        <v>360</v>
      </c>
      <c r="C337" s="37" t="str">
        <f>'360'!B37</f>
        <v>bleu, noir-vert, rouge-blanc</v>
      </c>
      <c r="D337" s="37" t="str">
        <f>'360'!C37</f>
        <v>se développer soi-même (et suivre ses plans)</v>
      </c>
      <c r="E337" s="37" t="str">
        <f>'360'!D37</f>
        <v>améliorer ses compétences sans fin (et atteindre ses objectifs selon ses propres règles)</v>
      </c>
      <c r="F337" s="279" t="str">
        <f>'360'!X37</f>
        <v>U.bg</v>
      </c>
      <c r="G337" s="276" t="str">
        <f>'360'!W37</f>
        <v>U BG RW</v>
      </c>
      <c r="H337" s="227">
        <f t="shared" si="5"/>
        <v>1</v>
      </c>
    </row>
    <row r="338" spans="1:8" x14ac:dyDescent="0.2">
      <c r="A338" s="11" t="str">
        <f>'360'!A38</f>
        <v>U RW BG</v>
      </c>
      <c r="B338" s="11">
        <v>360</v>
      </c>
      <c r="C338" s="37" t="str">
        <f>'360'!B38</f>
        <v>bleu, rouge-blanc, noir-vert</v>
      </c>
      <c r="D338" s="37" t="str">
        <f>'360'!C38</f>
        <v>œuvrer pour l'avenir (et œuvrer pour le progrès)</v>
      </c>
      <c r="E338" s="37" t="str">
        <f>'360'!D38</f>
        <v>améliorer les processus sans cesse (et innover avec efficacité)</v>
      </c>
      <c r="F338" s="279" t="str">
        <f>'360'!X38</f>
        <v>U.rw</v>
      </c>
      <c r="G338" s="276" t="str">
        <f>'360'!W38</f>
        <v>U RW BG</v>
      </c>
      <c r="H338" s="227">
        <f t="shared" si="5"/>
        <v>1</v>
      </c>
    </row>
    <row r="339" spans="1:8" x14ac:dyDescent="0.2">
      <c r="A339" s="11" t="str">
        <f>'360'!A39</f>
        <v>U RW GB</v>
      </c>
      <c r="B339" s="11">
        <v>360</v>
      </c>
      <c r="C339" s="37" t="str">
        <f>'360'!B39</f>
        <v>bleu, rouge-blanc, vert-noir</v>
      </c>
      <c r="D339" s="37" t="str">
        <f>'360'!C39</f>
        <v>œuvrer pour l'avenir (et partager ses idées)</v>
      </c>
      <c r="E339" s="37" t="str">
        <f>'360'!D39</f>
        <v>améliorer les processus sans cesse (et communiquer des idées nouvelles)</v>
      </c>
      <c r="F339" s="279" t="str">
        <f>'360'!X39</f>
        <v>U.rw</v>
      </c>
      <c r="G339" s="276" t="str">
        <f>'360'!W39</f>
        <v>U RW GB</v>
      </c>
      <c r="H339" s="227">
        <f t="shared" si="5"/>
        <v>1</v>
      </c>
    </row>
    <row r="340" spans="1:8" x14ac:dyDescent="0.2">
      <c r="A340" s="11" t="str">
        <f>'360'!A40</f>
        <v>U RB WG</v>
      </c>
      <c r="B340" s="11">
        <v>360</v>
      </c>
      <c r="C340" s="37" t="str">
        <f>'360'!B40</f>
        <v>bleu, rouge-noir, blanc-vert</v>
      </c>
      <c r="D340" s="37" t="str">
        <f>'360'!C40</f>
        <v>concevoir avec génie (et œuvrer pour le progrès)</v>
      </c>
      <c r="E340" s="37" t="str">
        <f>'360'!D40</f>
        <v>savoir mener ses projets en toute circonstance (et innover avec efficacité)</v>
      </c>
      <c r="F340" s="279" t="str">
        <f>'360'!X40</f>
        <v>U.br</v>
      </c>
      <c r="G340" s="276" t="str">
        <f>'360'!W40</f>
        <v>U RB WG</v>
      </c>
      <c r="H340" s="227">
        <f t="shared" si="5"/>
        <v>1</v>
      </c>
    </row>
    <row r="341" spans="1:8" x14ac:dyDescent="0.2">
      <c r="A341" s="11" t="str">
        <f>'360'!A41</f>
        <v>U RB GW</v>
      </c>
      <c r="B341" s="11">
        <v>360</v>
      </c>
      <c r="C341" s="37" t="str">
        <f>'360'!B41</f>
        <v>bleu, rouge-noir, vert-blanc</v>
      </c>
      <c r="D341" s="37" t="str">
        <f>'360'!C41</f>
        <v>concevoir avec génie (et suivre ses idées)</v>
      </c>
      <c r="E341" s="37" t="str">
        <f>'360'!D41</f>
        <v>savoir mener ses projets en toute circonstance (et explorer sans contrainte)</v>
      </c>
      <c r="F341" s="279" t="str">
        <f>'360'!X41</f>
        <v>U.br</v>
      </c>
      <c r="G341" s="276" t="str">
        <f>'360'!W41</f>
        <v>U RB GW</v>
      </c>
      <c r="H341" s="227">
        <f t="shared" si="5"/>
        <v>1</v>
      </c>
    </row>
    <row r="342" spans="1:8" x14ac:dyDescent="0.2">
      <c r="A342" s="11" t="str">
        <f>'360'!A42</f>
        <v>U RG WB</v>
      </c>
      <c r="B342" s="11">
        <v>360</v>
      </c>
      <c r="C342" s="37" t="str">
        <f>'360'!B42</f>
        <v>bleu, rouge-vert, blanc-noir</v>
      </c>
      <c r="D342" s="37" t="str">
        <f>'360'!C42</f>
        <v>développer la connaissance (et partager ses idées)</v>
      </c>
      <c r="E342" s="37" t="str">
        <f>'360'!D42</f>
        <v>comprendre l'inconnu (et communiquer des idées nouvelles)</v>
      </c>
      <c r="F342" s="279" t="str">
        <f>'360'!X42</f>
        <v>U.rg</v>
      </c>
      <c r="G342" s="276" t="str">
        <f>'360'!W42</f>
        <v>U RG WB</v>
      </c>
      <c r="H342" s="227">
        <f t="shared" si="5"/>
        <v>1</v>
      </c>
    </row>
    <row r="343" spans="1:8" x14ac:dyDescent="0.2">
      <c r="A343" s="11" t="str">
        <f>'360'!A43</f>
        <v>U RG BW</v>
      </c>
      <c r="B343" s="11">
        <v>360</v>
      </c>
      <c r="C343" s="37" t="str">
        <f>'360'!B43</f>
        <v>bleu, rouge-vert, noir-blanc</v>
      </c>
      <c r="D343" s="37" t="str">
        <f>'360'!C43</f>
        <v>développer la connaissance (et suivre ses idées)</v>
      </c>
      <c r="E343" s="37" t="str">
        <f>'360'!D43</f>
        <v>comprendre l'inconnu (et explorer sans contrainte)</v>
      </c>
      <c r="F343" s="279" t="str">
        <f>'360'!X43</f>
        <v>U.rg</v>
      </c>
      <c r="G343" s="276" t="str">
        <f>'360'!W43</f>
        <v>U RG BW</v>
      </c>
      <c r="H343" s="227">
        <f t="shared" si="5"/>
        <v>1</v>
      </c>
    </row>
    <row r="344" spans="1:8" x14ac:dyDescent="0.2">
      <c r="A344" s="11" t="str">
        <f>'360'!A44</f>
        <v>U GW BR</v>
      </c>
      <c r="B344" s="11">
        <v>360</v>
      </c>
      <c r="C344" s="37" t="str">
        <f>'360'!B44</f>
        <v>bleu, vert-blanc, noir-rouge</v>
      </c>
      <c r="D344" s="37" t="str">
        <f>'360'!C44</f>
        <v>organiser le savoir (et vivre dans la raison)</v>
      </c>
      <c r="E344" s="37" t="str">
        <f>'360'!D44</f>
        <v>rendre le savoir accessible (et suivre une démarche d'adaptation)</v>
      </c>
      <c r="F344" s="279" t="str">
        <f>'360'!X44</f>
        <v>U.gw</v>
      </c>
      <c r="G344" s="276" t="str">
        <f>'360'!W44</f>
        <v>U GW BR</v>
      </c>
      <c r="H344" s="227">
        <f t="shared" si="5"/>
        <v>1</v>
      </c>
    </row>
    <row r="345" spans="1:8" x14ac:dyDescent="0.2">
      <c r="A345" s="11" t="str">
        <f>'360'!A45</f>
        <v>U GW RB</v>
      </c>
      <c r="B345" s="11">
        <v>360</v>
      </c>
      <c r="C345" s="37" t="str">
        <f>'360'!B45</f>
        <v>bleu, vert-blanc, rouge-noir</v>
      </c>
      <c r="D345" s="37" t="str">
        <f>'360'!C45</f>
        <v>organiser le savoir (et vivre en souplesse)</v>
      </c>
      <c r="E345" s="37" t="str">
        <f>'360'!D45</f>
        <v>rendre le savoir accessible (et s'adapter spontanément)</v>
      </c>
      <c r="F345" s="279" t="str">
        <f>'360'!X45</f>
        <v>U.gw</v>
      </c>
      <c r="G345" s="276" t="str">
        <f>'360'!W45</f>
        <v>U GW RB</v>
      </c>
      <c r="H345" s="227">
        <f t="shared" si="5"/>
        <v>1</v>
      </c>
    </row>
    <row r="346" spans="1:8" x14ac:dyDescent="0.2">
      <c r="A346" s="11" t="str">
        <f>'360'!A46</f>
        <v>U GB WR</v>
      </c>
      <c r="B346" s="11">
        <v>360</v>
      </c>
      <c r="C346" s="37" t="str">
        <f>'360'!B46</f>
        <v>bleu, vert-noir, blanc-rouge</v>
      </c>
      <c r="D346" s="37" t="str">
        <f>'360'!C46</f>
        <v>se développer soi-même (et vivre dans la raison)</v>
      </c>
      <c r="E346" s="37" t="str">
        <f>'360'!D46</f>
        <v>améliorer ses compétences sans fin (et suivre une démarche d'adaptation)</v>
      </c>
      <c r="F346" s="279" t="str">
        <f>'360'!X46</f>
        <v>U.bg</v>
      </c>
      <c r="G346" s="276" t="str">
        <f>'360'!W46</f>
        <v>U GB WR</v>
      </c>
      <c r="H346" s="227">
        <f t="shared" si="5"/>
        <v>1</v>
      </c>
    </row>
    <row r="347" spans="1:8" x14ac:dyDescent="0.2">
      <c r="A347" s="11" t="str">
        <f>'360'!A47</f>
        <v>U GB RW</v>
      </c>
      <c r="B347" s="11">
        <v>360</v>
      </c>
      <c r="C347" s="37" t="str">
        <f>'360'!B47</f>
        <v>bleu, vert-noir, rouge-blanc</v>
      </c>
      <c r="D347" s="37" t="str">
        <f>'360'!C47</f>
        <v>se développer soi-même (et être ingénieux)</v>
      </c>
      <c r="E347" s="37" t="str">
        <f>'360'!D47</f>
        <v>améliorer ses compétences sans fin (et s'adapter avec créativité)</v>
      </c>
      <c r="F347" s="279" t="str">
        <f>'360'!X47</f>
        <v>U.bg</v>
      </c>
      <c r="G347" s="276" t="str">
        <f>'360'!W47</f>
        <v>U GB RW</v>
      </c>
      <c r="H347" s="227">
        <f t="shared" si="5"/>
        <v>1</v>
      </c>
    </row>
    <row r="348" spans="1:8" x14ac:dyDescent="0.2">
      <c r="A348" s="11" t="str">
        <f>'360'!A48</f>
        <v>U GR WB</v>
      </c>
      <c r="B348" s="11">
        <v>360</v>
      </c>
      <c r="C348" s="37" t="str">
        <f>'360'!B48</f>
        <v>bleu, vert-rouge, blanc-noir</v>
      </c>
      <c r="D348" s="37" t="str">
        <f>'360'!C48</f>
        <v>développer la connaissance (et vivre en souplesse)</v>
      </c>
      <c r="E348" s="37" t="str">
        <f>'360'!D48</f>
        <v>comprendre l'inconnu (et s'adapter spontanément)</v>
      </c>
      <c r="F348" s="279" t="str">
        <f>'360'!X48</f>
        <v>U.rg</v>
      </c>
      <c r="G348" s="276" t="str">
        <f>'360'!W48</f>
        <v>U GR WB</v>
      </c>
      <c r="H348" s="227">
        <f t="shared" si="5"/>
        <v>1</v>
      </c>
    </row>
    <row r="349" spans="1:8" x14ac:dyDescent="0.2">
      <c r="A349" s="11" t="str">
        <f>'360'!A49</f>
        <v>U GR BW</v>
      </c>
      <c r="B349" s="11">
        <v>360</v>
      </c>
      <c r="C349" s="37" t="str">
        <f>'360'!B49</f>
        <v>bleu, vert-rouge, noir-blanc</v>
      </c>
      <c r="D349" s="37" t="str">
        <f>'360'!C49</f>
        <v>développer la connaissance (et être ingénieux)</v>
      </c>
      <c r="E349" s="37" t="str">
        <f>'360'!D49</f>
        <v>comprendre l'inconnu (et s'adapter avec créativité)</v>
      </c>
      <c r="F349" s="279" t="str">
        <f>'360'!X49</f>
        <v>U.rg</v>
      </c>
      <c r="G349" s="276" t="str">
        <f>'360'!W49</f>
        <v>U GR BW</v>
      </c>
      <c r="H349" s="227">
        <f t="shared" si="5"/>
        <v>1</v>
      </c>
    </row>
    <row r="350" spans="1:8" x14ac:dyDescent="0.2">
      <c r="A350" s="11" t="str">
        <f>'360'!A50</f>
        <v>B WU RG</v>
      </c>
      <c r="B350" s="11">
        <v>360</v>
      </c>
      <c r="C350" s="37" t="str">
        <f>'360'!B50</f>
        <v>noir, blanc-bleu, rouge-vert</v>
      </c>
      <c r="D350" s="37" t="str">
        <f>'360'!C50</f>
        <v>être la loi (et s'imposer au monde)</v>
      </c>
      <c r="E350" s="37" t="str">
        <f>'360'!D50</f>
        <v>être celui qui décide des règles (et être de ceux qui dictent l'ordre)</v>
      </c>
      <c r="F350" s="279" t="str">
        <f>'360'!X50</f>
        <v>B.wu</v>
      </c>
      <c r="G350" s="276" t="str">
        <f>'360'!W50</f>
        <v>B WU RG</v>
      </c>
      <c r="H350" s="227">
        <f t="shared" si="5"/>
        <v>1</v>
      </c>
    </row>
    <row r="351" spans="1:8" x14ac:dyDescent="0.2">
      <c r="A351" s="11" t="str">
        <f>'360'!A51</f>
        <v>B WU GR</v>
      </c>
      <c r="B351" s="11">
        <v>360</v>
      </c>
      <c r="C351" s="37" t="str">
        <f>'360'!B51</f>
        <v>noir, blanc-bleu, vert-rouge</v>
      </c>
      <c r="D351" s="37" t="str">
        <f>'360'!C51</f>
        <v>être la loi (et gouverner le monde)</v>
      </c>
      <c r="E351" s="37" t="str">
        <f>'360'!D51</f>
        <v>être celui qui décide des règles (et être parmi les rares qui prennent les décisions)</v>
      </c>
      <c r="F351" s="279" t="str">
        <f>'360'!X51</f>
        <v>B.wu</v>
      </c>
      <c r="G351" s="276" t="str">
        <f>'360'!W51</f>
        <v>B WU GR</v>
      </c>
      <c r="H351" s="227">
        <f t="shared" si="5"/>
        <v>1</v>
      </c>
    </row>
    <row r="352" spans="1:8" x14ac:dyDescent="0.2">
      <c r="A352" s="11" t="str">
        <f>'360'!A52</f>
        <v>B WR UG</v>
      </c>
      <c r="B352" s="11">
        <v>360</v>
      </c>
      <c r="C352" s="37" t="str">
        <f>'360'!B52</f>
        <v>noir, blanc-rouge, bleu-vert</v>
      </c>
      <c r="D352" s="37" t="str">
        <f>'360'!C52</f>
        <v>être puissant (et s'imposer au monde)</v>
      </c>
      <c r="E352" s="37" t="str">
        <f>'360'!D52</f>
        <v>avoir le pouvoir d'impacter (et être de ceux qui dictent l'ordre)</v>
      </c>
      <c r="F352" s="279" t="str">
        <f>'360'!X52</f>
        <v>B.rw</v>
      </c>
      <c r="G352" s="276" t="str">
        <f>'360'!W52</f>
        <v>B WR UG</v>
      </c>
      <c r="H352" s="227">
        <f t="shared" si="5"/>
        <v>1</v>
      </c>
    </row>
    <row r="353" spans="1:8" x14ac:dyDescent="0.2">
      <c r="A353" s="11" t="str">
        <f>'360'!A53</f>
        <v>B WR GU</v>
      </c>
      <c r="B353" s="11">
        <v>360</v>
      </c>
      <c r="C353" s="37" t="str">
        <f>'360'!B53</f>
        <v>noir, blanc-rouge, vert-bleu</v>
      </c>
      <c r="D353" s="37" t="str">
        <f>'360'!C53</f>
        <v>être puissant (et être parmi les puissants)</v>
      </c>
      <c r="E353" s="37" t="str">
        <f>'360'!D53</f>
        <v>avoir le pouvoir d'impacter (et être de ceux qui ont le pouvoir)</v>
      </c>
      <c r="F353" s="279" t="str">
        <f>'360'!X53</f>
        <v>B.rw</v>
      </c>
      <c r="G353" s="276" t="str">
        <f>'360'!W53</f>
        <v>B WR GU</v>
      </c>
      <c r="H353" s="227">
        <f t="shared" si="5"/>
        <v>1</v>
      </c>
    </row>
    <row r="354" spans="1:8" x14ac:dyDescent="0.2">
      <c r="A354" s="11" t="str">
        <f>'360'!A54</f>
        <v>B WG UR</v>
      </c>
      <c r="B354" s="11">
        <v>360</v>
      </c>
      <c r="C354" s="37" t="str">
        <f>'360'!B54</f>
        <v>noir, blanc-vert, bleu-rouge</v>
      </c>
      <c r="D354" s="37" t="str">
        <f>'360'!C54</f>
        <v>être le premier (et gouverner le monde)</v>
      </c>
      <c r="E354" s="37" t="str">
        <f>'360'!D54</f>
        <v>être le dirigeant des autres (et être parmi les rares qui prennent les décisions)</v>
      </c>
      <c r="F354" s="279" t="str">
        <f>'360'!X54</f>
        <v>B.gw</v>
      </c>
      <c r="G354" s="276" t="str">
        <f>'360'!W54</f>
        <v>B WG UR</v>
      </c>
      <c r="H354" s="227">
        <f t="shared" si="5"/>
        <v>1</v>
      </c>
    </row>
    <row r="355" spans="1:8" x14ac:dyDescent="0.2">
      <c r="A355" s="11" t="str">
        <f>'360'!A55</f>
        <v>B WG RU</v>
      </c>
      <c r="B355" s="11">
        <v>360</v>
      </c>
      <c r="C355" s="37" t="str">
        <f>'360'!B55</f>
        <v>noir, blanc-vert, rouge-bleu</v>
      </c>
      <c r="D355" s="37" t="str">
        <f>'360'!C55</f>
        <v>être le premier (et être parmi les puissants)</v>
      </c>
      <c r="E355" s="37" t="str">
        <f>'360'!D55</f>
        <v>être le dirigeant des autres (et être de ceux qui ont le pouvoir)</v>
      </c>
      <c r="F355" s="279" t="str">
        <f>'360'!X55</f>
        <v>B.gw</v>
      </c>
      <c r="G355" s="276" t="str">
        <f>'360'!W55</f>
        <v>B WG RU</v>
      </c>
      <c r="H355" s="227">
        <f t="shared" si="5"/>
        <v>1</v>
      </c>
    </row>
    <row r="356" spans="1:8" x14ac:dyDescent="0.2">
      <c r="A356" s="11" t="str">
        <f>'360'!A56</f>
        <v>B UW RG</v>
      </c>
      <c r="B356" s="11">
        <v>360</v>
      </c>
      <c r="C356" s="37" t="str">
        <f>'360'!B56</f>
        <v>noir, bleu-blanc, rouge-vert</v>
      </c>
      <c r="D356" s="37" t="str">
        <f>'360'!C56</f>
        <v>être la loi (et réussir coûte que coûte -UB-)</v>
      </c>
      <c r="E356" s="37" t="str">
        <f>'360'!D56</f>
        <v>être celui qui décide des règles (et atteindre ses objectifs avec fermeté)</v>
      </c>
      <c r="F356" s="279" t="str">
        <f>'360'!X56</f>
        <v>B.wu</v>
      </c>
      <c r="G356" s="276" t="str">
        <f>'360'!W56</f>
        <v>B UW RG</v>
      </c>
      <c r="H356" s="227">
        <f t="shared" si="5"/>
        <v>1</v>
      </c>
    </row>
    <row r="357" spans="1:8" x14ac:dyDescent="0.2">
      <c r="A357" s="11" t="str">
        <f>'360'!A57</f>
        <v>B UW GR</v>
      </c>
      <c r="B357" s="11">
        <v>360</v>
      </c>
      <c r="C357" s="37" t="str">
        <f>'360'!B57</f>
        <v>noir, bleu-blanc, vert-rouge</v>
      </c>
      <c r="D357" s="37" t="str">
        <f>'360'!C57</f>
        <v>être la loi (et réaliser ses ambitions)</v>
      </c>
      <c r="E357" s="37" t="str">
        <f>'360'!D57</f>
        <v>être celui qui décide des règles (et atteindre ses objectifs avec discipline)</v>
      </c>
      <c r="F357" s="279" t="str">
        <f>'360'!X57</f>
        <v>B.wu</v>
      </c>
      <c r="G357" s="276" t="str">
        <f>'360'!W57</f>
        <v>B UW GR</v>
      </c>
      <c r="H357" s="227">
        <f t="shared" si="5"/>
        <v>1</v>
      </c>
    </row>
    <row r="358" spans="1:8" x14ac:dyDescent="0.2">
      <c r="A358" s="11" t="str">
        <f>'360'!A58</f>
        <v>B UR WG</v>
      </c>
      <c r="B358" s="11">
        <v>360</v>
      </c>
      <c r="C358" s="37" t="str">
        <f>'360'!B58</f>
        <v>noir, bleu-rouge, blanc-vert</v>
      </c>
      <c r="D358" s="37" t="str">
        <f>'360'!C58</f>
        <v>être omnipotent -B- (et réussir coûte que coûte -UB-)</v>
      </c>
      <c r="E358" s="37" t="str">
        <f>'360'!D58</f>
        <v>être celui qui domine par nature (et atteindre ses objectifs avec fermeté)</v>
      </c>
      <c r="F358" s="279" t="str">
        <f>'360'!X58</f>
        <v>B.ur</v>
      </c>
      <c r="G358" s="276" t="str">
        <f>'360'!W58</f>
        <v>B UR WG</v>
      </c>
      <c r="H358" s="227">
        <f t="shared" si="5"/>
        <v>1</v>
      </c>
    </row>
    <row r="359" spans="1:8" x14ac:dyDescent="0.2">
      <c r="A359" s="11" t="str">
        <f>'360'!A59</f>
        <v>B UR GW</v>
      </c>
      <c r="B359" s="11">
        <v>360</v>
      </c>
      <c r="C359" s="37" t="str">
        <f>'360'!B59</f>
        <v>noir, bleu-rouge, vert-blanc</v>
      </c>
      <c r="D359" s="37" t="str">
        <f>'360'!C59</f>
        <v>être omnipotent -B- (et suivre ses plans)</v>
      </c>
      <c r="E359" s="37" t="str">
        <f>'360'!D59</f>
        <v>être celui qui domine par nature (et atteindre ses objectifs selon ses propres règles)</v>
      </c>
      <c r="F359" s="279" t="str">
        <f>'360'!X59</f>
        <v>B.ur</v>
      </c>
      <c r="G359" s="276" t="str">
        <f>'360'!W59</f>
        <v>B UR GW</v>
      </c>
      <c r="H359" s="227">
        <f t="shared" si="5"/>
        <v>1</v>
      </c>
    </row>
    <row r="360" spans="1:8" x14ac:dyDescent="0.2">
      <c r="A360" s="11" t="str">
        <f>'360'!A60</f>
        <v>B UG WR</v>
      </c>
      <c r="B360" s="11">
        <v>360</v>
      </c>
      <c r="C360" s="37" t="str">
        <f>'360'!B60</f>
        <v>noir, bleu-vert, blanc-rouge</v>
      </c>
      <c r="D360" s="37" t="str">
        <f>'360'!C60</f>
        <v>être meilleur (et réaliser ses ambitions)</v>
      </c>
      <c r="E360" s="37" t="str">
        <f>'360'!D60</f>
        <v>être celui qui domine par ses capacités (et atteindre ses objectifs avec discipline)</v>
      </c>
      <c r="F360" s="279" t="str">
        <f>'360'!X60</f>
        <v>B.gu</v>
      </c>
      <c r="G360" s="276" t="str">
        <f>'360'!W60</f>
        <v>B UG WR</v>
      </c>
      <c r="H360" s="227">
        <f t="shared" si="5"/>
        <v>1</v>
      </c>
    </row>
    <row r="361" spans="1:8" x14ac:dyDescent="0.2">
      <c r="A361" s="11" t="str">
        <f>'360'!A61</f>
        <v>B UG RW</v>
      </c>
      <c r="B361" s="11">
        <v>360</v>
      </c>
      <c r="C361" s="37" t="str">
        <f>'360'!B61</f>
        <v>noir, bleu-vert, rouge-blanc</v>
      </c>
      <c r="D361" s="37" t="str">
        <f>'360'!C61</f>
        <v>être meilleur (et suivre ses plans)</v>
      </c>
      <c r="E361" s="37" t="str">
        <f>'360'!D61</f>
        <v>être celui qui domine par ses capacités (et atteindre ses objectifs selon ses propres règles)</v>
      </c>
      <c r="F361" s="279" t="str">
        <f>'360'!X61</f>
        <v>B.gu</v>
      </c>
      <c r="G361" s="276" t="str">
        <f>'360'!W61</f>
        <v>B UG RW</v>
      </c>
      <c r="H361" s="227">
        <f t="shared" si="5"/>
        <v>1</v>
      </c>
    </row>
    <row r="362" spans="1:8" x14ac:dyDescent="0.2">
      <c r="A362" s="11" t="str">
        <f>'360'!A62</f>
        <v>B RW UG</v>
      </c>
      <c r="B362" s="11">
        <v>360</v>
      </c>
      <c r="C362" s="37" t="str">
        <f>'360'!B62</f>
        <v>noir, rouge-blanc, bleu-vert</v>
      </c>
      <c r="D362" s="37" t="str">
        <f>'360'!C62</f>
        <v>être puissant (et intervenir*)</v>
      </c>
      <c r="E362" s="37" t="str">
        <f>'360'!D62</f>
        <v>avoir le pouvoir d'impacter (et vivre en imposant ses décisions)</v>
      </c>
      <c r="F362" s="279" t="str">
        <f>'360'!X62</f>
        <v>B.rw</v>
      </c>
      <c r="G362" s="276" t="str">
        <f>'360'!W62</f>
        <v>B RW UG</v>
      </c>
      <c r="H362" s="227">
        <f t="shared" si="5"/>
        <v>1</v>
      </c>
    </row>
    <row r="363" spans="1:8" x14ac:dyDescent="0.2">
      <c r="A363" s="11" t="str">
        <f>'360'!A63</f>
        <v>B RW GU</v>
      </c>
      <c r="B363" s="11">
        <v>360</v>
      </c>
      <c r="C363" s="37" t="str">
        <f>'360'!B63</f>
        <v>noir, rouge-blanc, vert-bleu</v>
      </c>
      <c r="D363" s="37" t="str">
        <f>'360'!C63</f>
        <v>être puissant (et avoir de suite)</v>
      </c>
      <c r="E363" s="37" t="str">
        <f>'360'!D63</f>
        <v>avoir le pouvoir d'impacter (et obtenir satisfaction -peu importe comment-)</v>
      </c>
      <c r="F363" s="279" t="str">
        <f>'360'!X63</f>
        <v>B.rw</v>
      </c>
      <c r="G363" s="276" t="str">
        <f>'360'!W63</f>
        <v>B RW GU</v>
      </c>
      <c r="H363" s="227">
        <f t="shared" si="5"/>
        <v>1</v>
      </c>
    </row>
    <row r="364" spans="1:8" x14ac:dyDescent="0.2">
      <c r="A364" s="11" t="str">
        <f>'360'!A64</f>
        <v>B RU WG</v>
      </c>
      <c r="B364" s="11">
        <v>360</v>
      </c>
      <c r="C364" s="37" t="str">
        <f>'360'!B64</f>
        <v>noir, rouge-bleu, blanc-vert</v>
      </c>
      <c r="D364" s="37" t="str">
        <f>'360'!C64</f>
        <v>être omnipotent -B- (et intervenir*)</v>
      </c>
      <c r="E364" s="37" t="str">
        <f>'360'!D64</f>
        <v>être celui qui domine par nature (et vivre en imposant ses décisions)</v>
      </c>
      <c r="F364" s="279" t="str">
        <f>'360'!X64</f>
        <v>B.ur</v>
      </c>
      <c r="G364" s="276" t="str">
        <f>'360'!W64</f>
        <v>B RU WG</v>
      </c>
      <c r="H364" s="227">
        <f t="shared" si="5"/>
        <v>1</v>
      </c>
    </row>
    <row r="365" spans="1:8" x14ac:dyDescent="0.2">
      <c r="A365" s="11" t="str">
        <f>'360'!A65</f>
        <v>B RU GW</v>
      </c>
      <c r="B365" s="11">
        <v>360</v>
      </c>
      <c r="C365" s="37" t="str">
        <f>'360'!B65</f>
        <v>noir, rouge-bleu, vert-blanc</v>
      </c>
      <c r="D365" s="37" t="str">
        <f>'360'!C65</f>
        <v>être omnipotent -B- (et être tout-puissant -BR)</v>
      </c>
      <c r="E365" s="37" t="str">
        <f>'360'!D65</f>
        <v>être celui qui domine par nature (et obtenir satisfaction sans limite)</v>
      </c>
      <c r="F365" s="279" t="str">
        <f>'360'!X65</f>
        <v>B.ur</v>
      </c>
      <c r="G365" s="276" t="str">
        <f>'360'!W65</f>
        <v>B RU GW</v>
      </c>
      <c r="H365" s="227">
        <f t="shared" si="5"/>
        <v>1</v>
      </c>
    </row>
    <row r="366" spans="1:8" x14ac:dyDescent="0.2">
      <c r="A366" s="11" t="str">
        <f>'360'!A66</f>
        <v>B RG WU</v>
      </c>
      <c r="B366" s="11">
        <v>360</v>
      </c>
      <c r="C366" s="37" t="str">
        <f>'360'!B66</f>
        <v>noir, rouge-vert, blanc-bleu</v>
      </c>
      <c r="D366" s="37" t="str">
        <f>'360'!C66</f>
        <v>être fort (et avoir de suite)</v>
      </c>
      <c r="E366" s="37" t="str">
        <f>'360'!D66</f>
        <v>être celui qui domine par son énergie (et obtenir satisfaction -peu importe comment-)</v>
      </c>
      <c r="F366" s="279" t="str">
        <f>'360'!X66</f>
        <v>B.rg</v>
      </c>
      <c r="G366" s="276" t="str">
        <f>'360'!W66</f>
        <v>B RG WU</v>
      </c>
      <c r="H366" s="227">
        <f t="shared" si="5"/>
        <v>1</v>
      </c>
    </row>
    <row r="367" spans="1:8" x14ac:dyDescent="0.2">
      <c r="A367" s="11" t="str">
        <f>'360'!A67</f>
        <v>B RG UW</v>
      </c>
      <c r="B367" s="11">
        <v>360</v>
      </c>
      <c r="C367" s="37" t="str">
        <f>'360'!B67</f>
        <v>noir, rouge-vert, bleu-blanc</v>
      </c>
      <c r="D367" s="37" t="str">
        <f>'360'!C67</f>
        <v>être fort (et être tout-puissant -BR)</v>
      </c>
      <c r="E367" s="37" t="str">
        <f>'360'!D67</f>
        <v>être celui qui domine par son énergie (et obtenir satisfaction sans limite)</v>
      </c>
      <c r="F367" s="279" t="str">
        <f>'360'!X67</f>
        <v>B.rg</v>
      </c>
      <c r="G367" s="276" t="str">
        <f>'360'!W67</f>
        <v>B RG UW</v>
      </c>
      <c r="H367" s="227">
        <f t="shared" si="5"/>
        <v>1</v>
      </c>
    </row>
    <row r="368" spans="1:8" x14ac:dyDescent="0.2">
      <c r="A368" s="11" t="str">
        <f>'360'!A68</f>
        <v>B GW UR</v>
      </c>
      <c r="B368" s="11">
        <v>360</v>
      </c>
      <c r="C368" s="37" t="str">
        <f>'360'!B68</f>
        <v>noir, vert-blanc, bleu-rouge</v>
      </c>
      <c r="D368" s="37" t="str">
        <f>'360'!C68</f>
        <v>être le premier (et construire une vie parfaite)</v>
      </c>
      <c r="E368" s="37" t="str">
        <f>'360'!D68</f>
        <v>être le dirigeant des autres (et organiser une vie de satisfaction)</v>
      </c>
      <c r="F368" s="279" t="str">
        <f>'360'!X68</f>
        <v>B.gw</v>
      </c>
      <c r="G368" s="276" t="str">
        <f>'360'!W68</f>
        <v>B GW UR</v>
      </c>
      <c r="H368" s="227">
        <f t="shared" si="5"/>
        <v>1</v>
      </c>
    </row>
    <row r="369" spans="1:8" x14ac:dyDescent="0.2">
      <c r="A369" s="11" t="str">
        <f>'360'!A69</f>
        <v>B GW RU</v>
      </c>
      <c r="B369" s="11">
        <v>360</v>
      </c>
      <c r="C369" s="37" t="str">
        <f>'360'!B69</f>
        <v>noir, vert-blanc, rouge-bleu</v>
      </c>
      <c r="D369" s="37" t="str">
        <f>'360'!C69</f>
        <v>être le premier (et s'enrichir)</v>
      </c>
      <c r="E369" s="37" t="str">
        <f>'360'!D69</f>
        <v>être le dirigeant des autres (et s'entourer du plus de ressources possible)</v>
      </c>
      <c r="F369" s="279" t="str">
        <f>'360'!X69</f>
        <v>B.gw</v>
      </c>
      <c r="G369" s="276" t="str">
        <f>'360'!W69</f>
        <v>B GW RU</v>
      </c>
      <c r="H369" s="227">
        <f t="shared" si="5"/>
        <v>1</v>
      </c>
    </row>
    <row r="370" spans="1:8" x14ac:dyDescent="0.2">
      <c r="A370" s="11" t="str">
        <f>'360'!A70</f>
        <v>B GU WR</v>
      </c>
      <c r="B370" s="11">
        <v>360</v>
      </c>
      <c r="C370" s="37" t="str">
        <f>'360'!B70</f>
        <v>noir, vert-bleu, blanc-rouge</v>
      </c>
      <c r="D370" s="37" t="str">
        <f>'360'!C70</f>
        <v>être meilleur (et construire une vie parfaite)</v>
      </c>
      <c r="E370" s="37" t="str">
        <f>'360'!D70</f>
        <v>être celui qui domine par ses capacités (et organiser une vie de satisfaction)</v>
      </c>
      <c r="F370" s="279" t="str">
        <f>'360'!X70</f>
        <v>B.gu</v>
      </c>
      <c r="G370" s="276" t="str">
        <f>'360'!W70</f>
        <v>B GU WR</v>
      </c>
      <c r="H370" s="227">
        <f t="shared" si="5"/>
        <v>1</v>
      </c>
    </row>
    <row r="371" spans="1:8" x14ac:dyDescent="0.2">
      <c r="A371" s="11" t="str">
        <f>'360'!A71</f>
        <v>B GU RW</v>
      </c>
      <c r="B371" s="11">
        <v>360</v>
      </c>
      <c r="C371" s="37" t="str">
        <f>'360'!B71</f>
        <v>noir, vert-bleu, rouge-blanc</v>
      </c>
      <c r="D371" s="37" t="str">
        <f>'360'!C71</f>
        <v>être meilleur (et servir ses intérêts)</v>
      </c>
      <c r="E371" s="37" t="str">
        <f>'360'!D71</f>
        <v>être celui qui domine par ses capacités (et être son unique priorité)</v>
      </c>
      <c r="F371" s="279" t="str">
        <f>'360'!X71</f>
        <v>B.gu</v>
      </c>
      <c r="G371" s="276" t="str">
        <f>'360'!W71</f>
        <v>B GU RW</v>
      </c>
      <c r="H371" s="227">
        <f t="shared" si="5"/>
        <v>1</v>
      </c>
    </row>
    <row r="372" spans="1:8" x14ac:dyDescent="0.2">
      <c r="A372" s="11" t="str">
        <f>'360'!A72</f>
        <v>B GR WU</v>
      </c>
      <c r="B372" s="11">
        <v>360</v>
      </c>
      <c r="C372" s="37" t="str">
        <f>'360'!B72</f>
        <v>noir, vert-rouge, blanc-bleu</v>
      </c>
      <c r="D372" s="37" t="str">
        <f>'360'!C72</f>
        <v>être fort (et s'enrichir)</v>
      </c>
      <c r="E372" s="37" t="str">
        <f>'360'!D72</f>
        <v>être celui qui domine par son énergie (et s'entourer du plus de ressources possible)</v>
      </c>
      <c r="F372" s="279" t="str">
        <f>'360'!X72</f>
        <v>B.rg</v>
      </c>
      <c r="G372" s="276" t="str">
        <f>'360'!W72</f>
        <v>B GR WU</v>
      </c>
      <c r="H372" s="227">
        <f t="shared" si="5"/>
        <v>1</v>
      </c>
    </row>
    <row r="373" spans="1:8" x14ac:dyDescent="0.2">
      <c r="A373" s="11" t="str">
        <f>'360'!A73</f>
        <v>B GR UW</v>
      </c>
      <c r="B373" s="11">
        <v>360</v>
      </c>
      <c r="C373" s="37" t="str">
        <f>'360'!B73</f>
        <v>noir, vert-rouge, bleu-blanc</v>
      </c>
      <c r="D373" s="37" t="str">
        <f>'360'!C73</f>
        <v>être fort (et servir ses intérêts)</v>
      </c>
      <c r="E373" s="37" t="str">
        <f>'360'!D73</f>
        <v>être celui qui domine par son énergie (et être son unique priorité)</v>
      </c>
      <c r="F373" s="279" t="str">
        <f>'360'!X73</f>
        <v>B.rg</v>
      </c>
      <c r="G373" s="276" t="str">
        <f>'360'!W73</f>
        <v>B GR UW</v>
      </c>
      <c r="H373" s="227">
        <f t="shared" si="5"/>
        <v>1</v>
      </c>
    </row>
    <row r="374" spans="1:8" x14ac:dyDescent="0.2">
      <c r="A374" s="11" t="str">
        <f>'360'!A74</f>
        <v>R WU BG</v>
      </c>
      <c r="B374" s="11">
        <v>360</v>
      </c>
      <c r="C374" s="37" t="str">
        <f>'360'!B74</f>
        <v>rouge, blanc-bleu, noir-vert</v>
      </c>
      <c r="D374" s="37" t="str">
        <f>'360'!C74</f>
        <v>impulser le progrès (et faire progresser le monde)</v>
      </c>
      <c r="E374" s="37" t="str">
        <f>'360'!D74</f>
        <v>être à l'origine des changements bénéfiques (et servir la société avec fermeté)</v>
      </c>
      <c r="F374" s="279" t="str">
        <f>'360'!X74</f>
        <v>R.wu</v>
      </c>
      <c r="G374" s="276" t="str">
        <f>'360'!W74</f>
        <v>R WU BG</v>
      </c>
      <c r="H374" s="227">
        <f t="shared" si="5"/>
        <v>1</v>
      </c>
    </row>
    <row r="375" spans="1:8" x14ac:dyDescent="0.2">
      <c r="A375" s="11" t="str">
        <f>'360'!A75</f>
        <v>R WU GB</v>
      </c>
      <c r="B375" s="11">
        <v>360</v>
      </c>
      <c r="C375" s="37" t="str">
        <f>'360'!B75</f>
        <v>rouge, blanc-bleu, vert-noir</v>
      </c>
      <c r="D375" s="37" t="str">
        <f>'360'!C75</f>
        <v>impulser le progrès (et assister le monde)</v>
      </c>
      <c r="E375" s="37" t="str">
        <f>'360'!D75</f>
        <v>être à l'origine des changements bénéfiques (et servir la société sans enjeu de pouvoir)</v>
      </c>
      <c r="F375" s="279" t="str">
        <f>'360'!X75</f>
        <v>R.wu</v>
      </c>
      <c r="G375" s="276" t="str">
        <f>'360'!W75</f>
        <v>R WU GB</v>
      </c>
      <c r="H375" s="227">
        <f t="shared" si="5"/>
        <v>1</v>
      </c>
    </row>
    <row r="376" spans="1:8" x14ac:dyDescent="0.2">
      <c r="A376" s="11" t="str">
        <f>'360'!A76</f>
        <v>R WB UG</v>
      </c>
      <c r="B376" s="11">
        <v>360</v>
      </c>
      <c r="C376" s="37" t="str">
        <f>'360'!B76</f>
        <v>rouge, blanc-noir, bleu-vert</v>
      </c>
      <c r="D376" s="37" t="str">
        <f>'360'!C76</f>
        <v>dicter sa loi (et faire progresser le monde)</v>
      </c>
      <c r="E376" s="37" t="str">
        <f>'360'!D76</f>
        <v>imposer ses schémas au monde (et servir la société avec fermeté)</v>
      </c>
      <c r="F376" s="279" t="str">
        <f>'360'!X76</f>
        <v>R.wb</v>
      </c>
      <c r="G376" s="276" t="str">
        <f>'360'!W76</f>
        <v>R WB UG</v>
      </c>
      <c r="H376" s="227">
        <f t="shared" si="5"/>
        <v>1</v>
      </c>
    </row>
    <row r="377" spans="1:8" x14ac:dyDescent="0.2">
      <c r="A377" s="11" t="str">
        <f>'360'!A77</f>
        <v>R WB GU</v>
      </c>
      <c r="B377" s="11">
        <v>360</v>
      </c>
      <c r="C377" s="37" t="str">
        <f>'360'!B77</f>
        <v>rouge, blanc-noir, vert-bleu</v>
      </c>
      <c r="D377" s="37" t="str">
        <f>'360'!C77</f>
        <v>dicter sa loi (et protéger le monde)</v>
      </c>
      <c r="E377" s="37" t="str">
        <f>'360'!D77</f>
        <v>imposer ses schémas au monde (et prémunir la société de toute menace)</v>
      </c>
      <c r="F377" s="279" t="str">
        <f>'360'!X77</f>
        <v>R.wb</v>
      </c>
      <c r="G377" s="276" t="str">
        <f>'360'!W77</f>
        <v>R WB GU</v>
      </c>
      <c r="H377" s="227">
        <f t="shared" si="5"/>
        <v>1</v>
      </c>
    </row>
    <row r="378" spans="1:8" x14ac:dyDescent="0.2">
      <c r="A378" s="11" t="str">
        <f>'360'!A78</f>
        <v>R WG UB</v>
      </c>
      <c r="B378" s="11">
        <v>360</v>
      </c>
      <c r="C378" s="37" t="str">
        <f>'360'!B78</f>
        <v>rouge, blanc-vert, bleu-noir</v>
      </c>
      <c r="D378" s="37" t="str">
        <f>'360'!C78</f>
        <v>inspirer le monde (et assister le monde)</v>
      </c>
      <c r="E378" s="37" t="str">
        <f>'360'!D78</f>
        <v>être celui dont on suit les idées (et servir la société sans enjeu de pouvoir)</v>
      </c>
      <c r="F378" s="279" t="str">
        <f>'360'!X78</f>
        <v>R.gw</v>
      </c>
      <c r="G378" s="276" t="str">
        <f>'360'!W78</f>
        <v>R WG UB</v>
      </c>
      <c r="H378" s="227">
        <f t="shared" si="5"/>
        <v>1</v>
      </c>
    </row>
    <row r="379" spans="1:8" x14ac:dyDescent="0.2">
      <c r="A379" s="11" t="str">
        <f>'360'!A79</f>
        <v>R WG BU</v>
      </c>
      <c r="B379" s="11">
        <v>360</v>
      </c>
      <c r="C379" s="37" t="str">
        <f>'360'!B79</f>
        <v>rouge, blanc-vert, noir-bleu</v>
      </c>
      <c r="D379" s="37" t="str">
        <f>'360'!C79</f>
        <v>inspirer le monde (et protéger le monde)</v>
      </c>
      <c r="E379" s="37" t="str">
        <f>'360'!D79</f>
        <v>être celui dont on suit les idées (et prémunir la société de toute menace)</v>
      </c>
      <c r="F379" s="279" t="str">
        <f>'360'!X79</f>
        <v>R.gw</v>
      </c>
      <c r="G379" s="276" t="str">
        <f>'360'!W79</f>
        <v>R WG BU</v>
      </c>
      <c r="H379" s="227">
        <f t="shared" si="5"/>
        <v>1</v>
      </c>
    </row>
    <row r="380" spans="1:8" x14ac:dyDescent="0.2">
      <c r="A380" s="11" t="str">
        <f>'360'!A80</f>
        <v>R UW BG</v>
      </c>
      <c r="B380" s="11">
        <v>360</v>
      </c>
      <c r="C380" s="37" t="str">
        <f>'360'!B80</f>
        <v>rouge, bleu-blanc, noir-vert</v>
      </c>
      <c r="D380" s="37" t="str">
        <f>'360'!C80</f>
        <v>impulser le progrès (et œuvrer pour le progrès)</v>
      </c>
      <c r="E380" s="37" t="str">
        <f>'360'!D80</f>
        <v>être à l'origine des changements bénéfiques (et innover avec efficacité)</v>
      </c>
      <c r="F380" s="279" t="str">
        <f>'360'!X80</f>
        <v>R.wu</v>
      </c>
      <c r="G380" s="276" t="str">
        <f>'360'!W80</f>
        <v>R UW BG</v>
      </c>
      <c r="H380" s="227">
        <f t="shared" si="5"/>
        <v>1</v>
      </c>
    </row>
    <row r="381" spans="1:8" x14ac:dyDescent="0.2">
      <c r="A381" s="11" t="str">
        <f>'360'!A81</f>
        <v>R UW GB</v>
      </c>
      <c r="B381" s="11">
        <v>360</v>
      </c>
      <c r="C381" s="37" t="str">
        <f>'360'!B81</f>
        <v>rouge, bleu-blanc, vert-noir</v>
      </c>
      <c r="D381" s="37" t="str">
        <f>'360'!C81</f>
        <v>impulser le progrès (et partager ses idées)</v>
      </c>
      <c r="E381" s="37" t="str">
        <f>'360'!D81</f>
        <v>être à l'origine des changements bénéfiques (et communiquer des idées nouvelles)</v>
      </c>
      <c r="F381" s="279" t="str">
        <f>'360'!X81</f>
        <v>R.wu</v>
      </c>
      <c r="G381" s="276" t="str">
        <f>'360'!W81</f>
        <v>R UW GB</v>
      </c>
      <c r="H381" s="227">
        <f t="shared" si="5"/>
        <v>1</v>
      </c>
    </row>
    <row r="382" spans="1:8" x14ac:dyDescent="0.2">
      <c r="A382" s="11" t="str">
        <f>'360'!A82</f>
        <v>R UB WG</v>
      </c>
      <c r="B382" s="11">
        <v>360</v>
      </c>
      <c r="C382" s="37" t="str">
        <f>'360'!B82</f>
        <v>rouge, bleu-noir, blanc-vert</v>
      </c>
      <c r="D382" s="37" t="str">
        <f>'360'!C82</f>
        <v>suivre son  inspiration (et œuvrer pour le progrès)</v>
      </c>
      <c r="E382" s="37" t="str">
        <f>'360'!D82</f>
        <v>aller là où bon nous semble (et innover avec efficacité)</v>
      </c>
      <c r="F382" s="279" t="str">
        <f>'360'!X82</f>
        <v>R.ub</v>
      </c>
      <c r="G382" s="276" t="str">
        <f>'360'!W82</f>
        <v>R UB WG</v>
      </c>
      <c r="H382" s="227">
        <f t="shared" si="5"/>
        <v>1</v>
      </c>
    </row>
    <row r="383" spans="1:8" x14ac:dyDescent="0.2">
      <c r="A383" s="11" t="str">
        <f>'360'!A83</f>
        <v>R UB GW</v>
      </c>
      <c r="B383" s="11">
        <v>360</v>
      </c>
      <c r="C383" s="37" t="str">
        <f>'360'!B83</f>
        <v>rouge, bleu-noir, vert-blanc</v>
      </c>
      <c r="D383" s="37" t="str">
        <f>'360'!C83</f>
        <v>suivre son  inspiration (et suivre ses idées)</v>
      </c>
      <c r="E383" s="37" t="str">
        <f>'360'!D83</f>
        <v>aller là où bon nous semble (et explorer sans contrainte)</v>
      </c>
      <c r="F383" s="279" t="str">
        <f>'360'!X83</f>
        <v>R.ub</v>
      </c>
      <c r="G383" s="276" t="str">
        <f>'360'!W83</f>
        <v>R UB GW</v>
      </c>
      <c r="H383" s="227">
        <f t="shared" si="5"/>
        <v>1</v>
      </c>
    </row>
    <row r="384" spans="1:8" x14ac:dyDescent="0.2">
      <c r="A384" s="11" t="str">
        <f>'360'!A84</f>
        <v>R UG WB</v>
      </c>
      <c r="B384" s="11">
        <v>360</v>
      </c>
      <c r="C384" s="37" t="str">
        <f>'360'!B84</f>
        <v>rouge, bleu-vert, blanc-noir</v>
      </c>
      <c r="D384" s="37" t="str">
        <f>'360'!C84</f>
        <v>vivre l'aventure (et partager ses idées)</v>
      </c>
      <c r="E384" s="37" t="str">
        <f>'360'!D84</f>
        <v>explorer l'inconnu sans souci des risques (et communiquer des idées nouvelles)</v>
      </c>
      <c r="F384" s="279" t="str">
        <f>'360'!X84</f>
        <v>R.gu</v>
      </c>
      <c r="G384" s="276" t="str">
        <f>'360'!W84</f>
        <v>R UG WB</v>
      </c>
      <c r="H384" s="227">
        <f t="shared" si="5"/>
        <v>1</v>
      </c>
    </row>
    <row r="385" spans="1:8" x14ac:dyDescent="0.2">
      <c r="A385" s="11" t="str">
        <f>'360'!A85</f>
        <v>R UG BW</v>
      </c>
      <c r="B385" s="11">
        <v>360</v>
      </c>
      <c r="C385" s="37" t="str">
        <f>'360'!B85</f>
        <v>rouge, bleu-vert, noir-blanc</v>
      </c>
      <c r="D385" s="37" t="str">
        <f>'360'!C85</f>
        <v>vivre l'aventure (et suivre ses idées)</v>
      </c>
      <c r="E385" s="37" t="str">
        <f>'360'!D85</f>
        <v>explorer l'inconnu sans souci des risques (et explorer sans contrainte)</v>
      </c>
      <c r="F385" s="279" t="str">
        <f>'360'!X85</f>
        <v>R.gu</v>
      </c>
      <c r="G385" s="276" t="str">
        <f>'360'!W85</f>
        <v>R UG BW</v>
      </c>
      <c r="H385" s="227">
        <f t="shared" si="5"/>
        <v>1</v>
      </c>
    </row>
    <row r="386" spans="1:8" x14ac:dyDescent="0.2">
      <c r="A386" s="11" t="str">
        <f>'360'!A86</f>
        <v>R BW UG</v>
      </c>
      <c r="B386" s="11">
        <v>360</v>
      </c>
      <c r="C386" s="37" t="str">
        <f>'360'!B86</f>
        <v>rouge, noir-blanc, bleu-vert</v>
      </c>
      <c r="D386" s="37" t="str">
        <f>'360'!C86</f>
        <v>dicter sa loi (et intervenir*)</v>
      </c>
      <c r="E386" s="37" t="str">
        <f>'360'!D86</f>
        <v>imposer ses schémas au monde (et vivre en imposant ses décisions)</v>
      </c>
      <c r="F386" s="279" t="str">
        <f>'360'!X86</f>
        <v>R.wb</v>
      </c>
      <c r="G386" s="276" t="str">
        <f>'360'!W86</f>
        <v>R BW UG</v>
      </c>
      <c r="H386" s="227">
        <f t="shared" ref="H386:H449" si="6">COUNTIF(D:D,D386)</f>
        <v>1</v>
      </c>
    </row>
    <row r="387" spans="1:8" x14ac:dyDescent="0.2">
      <c r="A387" s="11" t="str">
        <f>'360'!A87</f>
        <v>R BW GU</v>
      </c>
      <c r="B387" s="11">
        <v>360</v>
      </c>
      <c r="C387" s="37" t="str">
        <f>'360'!B87</f>
        <v>rouge, noir-blanc, vert-bleu</v>
      </c>
      <c r="D387" s="37" t="str">
        <f>'360'!C87</f>
        <v>dicter sa loi (et avoir de suite)</v>
      </c>
      <c r="E387" s="37" t="str">
        <f>'360'!D87</f>
        <v>imposer ses schémas au monde (et obtenir satisfaction -peu importe comment-)</v>
      </c>
      <c r="F387" s="279" t="str">
        <f>'360'!X87</f>
        <v>R.wb</v>
      </c>
      <c r="G387" s="276" t="str">
        <f>'360'!W87</f>
        <v>R BW GU</v>
      </c>
      <c r="H387" s="227">
        <f t="shared" si="6"/>
        <v>1</v>
      </c>
    </row>
    <row r="388" spans="1:8" x14ac:dyDescent="0.2">
      <c r="A388" s="11" t="str">
        <f>'360'!A88</f>
        <v>R BU WG</v>
      </c>
      <c r="B388" s="11">
        <v>360</v>
      </c>
      <c r="C388" s="37" t="str">
        <f>'360'!B88</f>
        <v>rouge, noir-bleu, blanc-vert</v>
      </c>
      <c r="D388" s="37" t="str">
        <f>'360'!C88</f>
        <v>suivre son  inspiration (et intervenir*)</v>
      </c>
      <c r="E388" s="37" t="str">
        <f>'360'!D88</f>
        <v>aller là où bon nous semble (et vivre en imposant ses décisions)</v>
      </c>
      <c r="F388" s="279" t="str">
        <f>'360'!X88</f>
        <v>R.ub</v>
      </c>
      <c r="G388" s="276" t="str">
        <f>'360'!W88</f>
        <v>R BU WG</v>
      </c>
      <c r="H388" s="227">
        <f t="shared" si="6"/>
        <v>1</v>
      </c>
    </row>
    <row r="389" spans="1:8" x14ac:dyDescent="0.2">
      <c r="A389" s="11" t="str">
        <f>'360'!A89</f>
        <v>R BU GW</v>
      </c>
      <c r="B389" s="11">
        <v>360</v>
      </c>
      <c r="C389" s="37" t="str">
        <f>'360'!B89</f>
        <v>rouge, noir-bleu, vert-blanc</v>
      </c>
      <c r="D389" s="37" t="str">
        <f>'360'!C89</f>
        <v>suivre son  inspiration (et être tout-puissant -BR)</v>
      </c>
      <c r="E389" s="37" t="str">
        <f>'360'!D89</f>
        <v>aller là où bon nous semble (et obtenir satisfaction sans limite)</v>
      </c>
      <c r="F389" s="279" t="str">
        <f>'360'!X89</f>
        <v>R.ub</v>
      </c>
      <c r="G389" s="276" t="str">
        <f>'360'!W89</f>
        <v>R BU GW</v>
      </c>
      <c r="H389" s="227">
        <f t="shared" si="6"/>
        <v>1</v>
      </c>
    </row>
    <row r="390" spans="1:8" x14ac:dyDescent="0.2">
      <c r="A390" s="11" t="str">
        <f>'360'!A90</f>
        <v>R BG WU</v>
      </c>
      <c r="B390" s="11">
        <v>360</v>
      </c>
      <c r="C390" s="37" t="str">
        <f>'360'!B90</f>
        <v>rouge, noir-vert, blanc-bleu</v>
      </c>
      <c r="D390" s="37" t="str">
        <f>'360'!C90</f>
        <v>agir à sa guise -R- (et avoir de suite)</v>
      </c>
      <c r="E390" s="37" t="str">
        <f>'360'!D90</f>
        <v>vivre à son seul rythme (et obtenir satisfaction -peu importe comment-)</v>
      </c>
      <c r="F390" s="279" t="str">
        <f>'360'!X90</f>
        <v>R.bg</v>
      </c>
      <c r="G390" s="276" t="str">
        <f>'360'!W90</f>
        <v>R BG WU</v>
      </c>
      <c r="H390" s="227">
        <f t="shared" si="6"/>
        <v>1</v>
      </c>
    </row>
    <row r="391" spans="1:8" x14ac:dyDescent="0.2">
      <c r="A391" s="11" t="str">
        <f>'360'!A91</f>
        <v>R BG UW</v>
      </c>
      <c r="B391" s="11">
        <v>360</v>
      </c>
      <c r="C391" s="37" t="str">
        <f>'360'!B91</f>
        <v>rouge, noir-vert, bleu-blanc</v>
      </c>
      <c r="D391" s="37" t="str">
        <f>'360'!C91</f>
        <v>agir à sa guise -R- (et être tout-puissant -BR)</v>
      </c>
      <c r="E391" s="37" t="str">
        <f>'360'!D91</f>
        <v>vivre à son seul rythme (et obtenir satisfaction sans limite)</v>
      </c>
      <c r="F391" s="279" t="str">
        <f>'360'!X91</f>
        <v>R.bg</v>
      </c>
      <c r="G391" s="276" t="str">
        <f>'360'!W91</f>
        <v>R BG UW</v>
      </c>
      <c r="H391" s="227">
        <f t="shared" si="6"/>
        <v>1</v>
      </c>
    </row>
    <row r="392" spans="1:8" x14ac:dyDescent="0.2">
      <c r="A392" s="11" t="str">
        <f>'360'!A92</f>
        <v>R GW UB</v>
      </c>
      <c r="B392" s="11">
        <v>360</v>
      </c>
      <c r="C392" s="37" t="str">
        <f>'360'!B92</f>
        <v>rouge, vert-blanc, bleu-noir</v>
      </c>
      <c r="D392" s="37" t="str">
        <f>'360'!C92</f>
        <v>inspirer le monde (et vivre dans la joie collective)</v>
      </c>
      <c r="E392" s="37" t="str">
        <f>'360'!D92</f>
        <v>être celui dont on suit les idées (et vivre pleinement dans le respect du monde)</v>
      </c>
      <c r="F392" s="279" t="str">
        <f>'360'!X92</f>
        <v>R.gw</v>
      </c>
      <c r="G392" s="276" t="str">
        <f>'360'!W92</f>
        <v>R GW UB</v>
      </c>
      <c r="H392" s="227">
        <f t="shared" si="6"/>
        <v>1</v>
      </c>
    </row>
    <row r="393" spans="1:8" x14ac:dyDescent="0.2">
      <c r="A393" s="11" t="str">
        <f>'360'!A93</f>
        <v>R GW BU</v>
      </c>
      <c r="B393" s="11">
        <v>360</v>
      </c>
      <c r="C393" s="37" t="str">
        <f>'360'!B93</f>
        <v>rouge, vert-blanc, noir-bleu</v>
      </c>
      <c r="D393" s="37" t="str">
        <f>'360'!C93</f>
        <v>inspirer le monde (et vivre spontané -RG-)</v>
      </c>
      <c r="E393" s="37" t="str">
        <f>'360'!D93</f>
        <v>être celui dont on suit les idées (et agir en toute impulsivité)</v>
      </c>
      <c r="F393" s="279" t="str">
        <f>'360'!X93</f>
        <v>R.gw</v>
      </c>
      <c r="G393" s="276" t="str">
        <f>'360'!W93</f>
        <v>R GW BU</v>
      </c>
      <c r="H393" s="227">
        <f t="shared" si="6"/>
        <v>1</v>
      </c>
    </row>
    <row r="394" spans="1:8" x14ac:dyDescent="0.2">
      <c r="A394" s="11" t="str">
        <f>'360'!A94</f>
        <v>R GU WB</v>
      </c>
      <c r="B394" s="11">
        <v>360</v>
      </c>
      <c r="C394" s="37" t="str">
        <f>'360'!B94</f>
        <v>rouge, vert-bleu, blanc-noir</v>
      </c>
      <c r="D394" s="37" t="str">
        <f>'360'!C94</f>
        <v>vivre l'aventure (et vivre dans la joie collective)</v>
      </c>
      <c r="E394" s="37" t="str">
        <f>'360'!D94</f>
        <v>explorer l'inconnu sans souci des risques (et vivre pleinement dans le respect du monde)</v>
      </c>
      <c r="F394" s="279" t="str">
        <f>'360'!X94</f>
        <v>R.gu</v>
      </c>
      <c r="G394" s="276" t="str">
        <f>'360'!W94</f>
        <v>R GU WB</v>
      </c>
      <c r="H394" s="227">
        <f t="shared" si="6"/>
        <v>1</v>
      </c>
    </row>
    <row r="395" spans="1:8" x14ac:dyDescent="0.2">
      <c r="A395" s="11" t="str">
        <f>'360'!A95</f>
        <v>R GU BW</v>
      </c>
      <c r="B395" s="11">
        <v>360</v>
      </c>
      <c r="C395" s="37" t="str">
        <f>'360'!B95</f>
        <v>rouge, vert-bleu, noir-blanc</v>
      </c>
      <c r="D395" s="37" t="str">
        <f>'360'!C95</f>
        <v>vivre l'aventure (et vivre avec légèreté)</v>
      </c>
      <c r="E395" s="37" t="str">
        <f>'360'!D95</f>
        <v>explorer l'inconnu sans souci des risques (et mettre sa joie au commandes)</v>
      </c>
      <c r="F395" s="279" t="str">
        <f>'360'!X95</f>
        <v>R.gu</v>
      </c>
      <c r="G395" s="276" t="str">
        <f>'360'!W95</f>
        <v>R GU BW</v>
      </c>
      <c r="H395" s="227">
        <f t="shared" si="6"/>
        <v>1</v>
      </c>
    </row>
    <row r="396" spans="1:8" x14ac:dyDescent="0.2">
      <c r="A396" s="11" t="str">
        <f>'360'!A96</f>
        <v>R GB WU</v>
      </c>
      <c r="B396" s="11">
        <v>360</v>
      </c>
      <c r="C396" s="37" t="str">
        <f>'360'!B96</f>
        <v>rouge, vert-noir, blanc-bleu</v>
      </c>
      <c r="D396" s="37" t="str">
        <f>'360'!C96</f>
        <v>agir à sa guise -R- (et vivre spontané -RG-)</v>
      </c>
      <c r="E396" s="37" t="str">
        <f>'360'!D96</f>
        <v>vivre à son seul rythme (et agir en toute impulsivité)</v>
      </c>
      <c r="F396" s="279" t="str">
        <f>'360'!X96</f>
        <v>R.bg</v>
      </c>
      <c r="G396" s="276" t="str">
        <f>'360'!W96</f>
        <v>R GB WU</v>
      </c>
      <c r="H396" s="227">
        <f t="shared" si="6"/>
        <v>1</v>
      </c>
    </row>
    <row r="397" spans="1:8" x14ac:dyDescent="0.2">
      <c r="A397" s="11" t="str">
        <f>'360'!A97</f>
        <v>R GB UW</v>
      </c>
      <c r="B397" s="11">
        <v>360</v>
      </c>
      <c r="C397" s="37" t="str">
        <f>'360'!B97</f>
        <v>rouge, vert-noir, bleu-blanc</v>
      </c>
      <c r="D397" s="37" t="str">
        <f>'360'!C97</f>
        <v>agir à sa guise -R- (et vivre avec légèreté)</v>
      </c>
      <c r="E397" s="37" t="str">
        <f>'360'!D97</f>
        <v>vivre à son seul rythme (et mettre sa joie au commandes)</v>
      </c>
      <c r="F397" s="279" t="str">
        <f>'360'!X97</f>
        <v>R.bg</v>
      </c>
      <c r="G397" s="276" t="str">
        <f>'360'!W97</f>
        <v>R GB UW</v>
      </c>
      <c r="H397" s="227">
        <f t="shared" si="6"/>
        <v>1</v>
      </c>
    </row>
    <row r="398" spans="1:8" x14ac:dyDescent="0.2">
      <c r="A398" s="11" t="str">
        <f>'360'!A98</f>
        <v>G WU BR</v>
      </c>
      <c r="B398" s="11">
        <v>360</v>
      </c>
      <c r="C398" s="37" t="str">
        <f>'360'!B98</f>
        <v>vert, blanc-bleu, noir-rouge</v>
      </c>
      <c r="D398" s="37" t="str">
        <f>'360'!C98</f>
        <v>vivre en douceur (et vivre en accord)</v>
      </c>
      <c r="E398" s="37" t="str">
        <f>'360'!D98</f>
        <v>apprécier son accord avec la société (et être sain et probe)</v>
      </c>
      <c r="F398" s="279" t="str">
        <f>'360'!X98</f>
        <v>G.wu</v>
      </c>
      <c r="G398" s="276" t="str">
        <f>'360'!W98</f>
        <v>G WU BR</v>
      </c>
      <c r="H398" s="227">
        <f t="shared" si="6"/>
        <v>1</v>
      </c>
    </row>
    <row r="399" spans="1:8" x14ac:dyDescent="0.2">
      <c r="A399" s="11" t="str">
        <f>'360'!A99</f>
        <v>G WU RB</v>
      </c>
      <c r="B399" s="11">
        <v>360</v>
      </c>
      <c r="C399" s="37" t="str">
        <f>'360'!B99</f>
        <v>vert, blanc-bleu, rouge-noir</v>
      </c>
      <c r="D399" s="37" t="str">
        <f>'360'!C99</f>
        <v>vivre en douceur (et vivre en harmonie -GW-)</v>
      </c>
      <c r="E399" s="37" t="str">
        <f>'360'!D99</f>
        <v>apprécier son accord avec la société (et vivre dans la coopération et le partage)</v>
      </c>
      <c r="F399" s="279" t="str">
        <f>'360'!X99</f>
        <v>G.wu</v>
      </c>
      <c r="G399" s="276" t="str">
        <f>'360'!W99</f>
        <v>G WU RB</v>
      </c>
      <c r="H399" s="227">
        <f t="shared" si="6"/>
        <v>1</v>
      </c>
    </row>
    <row r="400" spans="1:8" x14ac:dyDescent="0.2">
      <c r="A400" s="11" t="str">
        <f>'360'!A100</f>
        <v>G WB UR</v>
      </c>
      <c r="B400" s="11">
        <v>360</v>
      </c>
      <c r="C400" s="37" t="str">
        <f>'360'!B100</f>
        <v>vert, blanc-noir, bleu-rouge</v>
      </c>
      <c r="D400" s="37" t="str">
        <f>'360'!C100</f>
        <v>être entouré (et vivre en accord)</v>
      </c>
      <c r="E400" s="37" t="str">
        <f>'360'!D100</f>
        <v>être bien dans son groupe (et être sain et probe)</v>
      </c>
      <c r="F400" s="279" t="str">
        <f>'360'!X100</f>
        <v>G.wb</v>
      </c>
      <c r="G400" s="276" t="str">
        <f>'360'!W100</f>
        <v>G WB UR</v>
      </c>
      <c r="H400" s="227">
        <f t="shared" si="6"/>
        <v>1</v>
      </c>
    </row>
    <row r="401" spans="1:8" x14ac:dyDescent="0.2">
      <c r="A401" s="11" t="str">
        <f>'360'!A101</f>
        <v>G WB RU</v>
      </c>
      <c r="B401" s="11">
        <v>360</v>
      </c>
      <c r="C401" s="37" t="str">
        <f>'360'!B101</f>
        <v>vert, blanc-noir, rouge-bleu</v>
      </c>
      <c r="D401" s="37" t="str">
        <f>'360'!C101</f>
        <v>être entouré (et se fondre dans sa tribu)</v>
      </c>
      <c r="E401" s="37" t="str">
        <f>'360'!D101</f>
        <v>être bien dans son groupe (et s'identifier à son groupe)</v>
      </c>
      <c r="F401" s="279" t="str">
        <f>'360'!X101</f>
        <v>G.wb</v>
      </c>
      <c r="G401" s="276" t="str">
        <f>'360'!W101</f>
        <v>G WB RU</v>
      </c>
      <c r="H401" s="227">
        <f t="shared" si="6"/>
        <v>1</v>
      </c>
    </row>
    <row r="402" spans="1:8" x14ac:dyDescent="0.2">
      <c r="A402" s="11" t="str">
        <f>'360'!A102</f>
        <v>G WR UB</v>
      </c>
      <c r="B402" s="11">
        <v>360</v>
      </c>
      <c r="C402" s="37" t="str">
        <f>'360'!B102</f>
        <v>vert, blanc-rouge, bleu-noir</v>
      </c>
      <c r="D402" s="37" t="str">
        <f>'360'!C102</f>
        <v>être heureux -G- (et vivre en harmonie -GW-)</v>
      </c>
      <c r="E402" s="37" t="str">
        <f>'360'!D102</f>
        <v>apprécier sa vie telle qu'elle est (et vivre dans la coopération et le partage)</v>
      </c>
      <c r="F402" s="279" t="str">
        <f>'360'!X102</f>
        <v>G.rw</v>
      </c>
      <c r="G402" s="276" t="str">
        <f>'360'!W102</f>
        <v>G WR UB</v>
      </c>
      <c r="H402" s="227">
        <f t="shared" si="6"/>
        <v>1</v>
      </c>
    </row>
    <row r="403" spans="1:8" x14ac:dyDescent="0.2">
      <c r="A403" s="11" t="str">
        <f>'360'!A103</f>
        <v>G WR BU</v>
      </c>
      <c r="B403" s="11">
        <v>360</v>
      </c>
      <c r="C403" s="37" t="str">
        <f>'360'!B103</f>
        <v>vert, blanc-rouge, noir-bleu</v>
      </c>
      <c r="D403" s="37" t="str">
        <f>'360'!C103</f>
        <v>être heureux -G- (et se fondre dans sa tribu)</v>
      </c>
      <c r="E403" s="37" t="str">
        <f>'360'!D103</f>
        <v>apprécier sa vie telle qu'elle est (et s'identifier à son groupe)</v>
      </c>
      <c r="F403" s="279" t="str">
        <f>'360'!X103</f>
        <v>G.rw</v>
      </c>
      <c r="G403" s="276" t="str">
        <f>'360'!W103</f>
        <v>G WR BU</v>
      </c>
      <c r="H403" s="227">
        <f t="shared" si="6"/>
        <v>1</v>
      </c>
    </row>
    <row r="404" spans="1:8" x14ac:dyDescent="0.2">
      <c r="A404" s="11" t="str">
        <f>'360'!A104</f>
        <v>G UW BR</v>
      </c>
      <c r="B404" s="11">
        <v>360</v>
      </c>
      <c r="C404" s="37" t="str">
        <f>'360'!B104</f>
        <v>vert, bleu-blanc, noir-rouge</v>
      </c>
      <c r="D404" s="37" t="str">
        <f>'360'!C104</f>
        <v>vivre en douceur (et vivre dans la raison)</v>
      </c>
      <c r="E404" s="37" t="str">
        <f>'360'!D104</f>
        <v>apprécier son accord avec la société (et suivre une démarche d'adaptation)</v>
      </c>
      <c r="F404" s="279" t="str">
        <f>'360'!X104</f>
        <v>G.wu</v>
      </c>
      <c r="G404" s="276" t="str">
        <f>'360'!W104</f>
        <v>G UW BR</v>
      </c>
      <c r="H404" s="227">
        <f t="shared" si="6"/>
        <v>1</v>
      </c>
    </row>
    <row r="405" spans="1:8" x14ac:dyDescent="0.2">
      <c r="A405" s="11" t="str">
        <f>'360'!A105</f>
        <v>G UW RB</v>
      </c>
      <c r="B405" s="11">
        <v>360</v>
      </c>
      <c r="C405" s="37" t="str">
        <f>'360'!B105</f>
        <v>vert, bleu-blanc, rouge-noir</v>
      </c>
      <c r="D405" s="37" t="str">
        <f>'360'!C105</f>
        <v>vivre en douceur (et vivre en souplesse)</v>
      </c>
      <c r="E405" s="37" t="str">
        <f>'360'!D105</f>
        <v>apprécier son accord avec la société (et s'adapter spontanément)</v>
      </c>
      <c r="F405" s="279" t="str">
        <f>'360'!X105</f>
        <v>G.wu</v>
      </c>
      <c r="G405" s="276" t="str">
        <f>'360'!W105</f>
        <v>G UW RB</v>
      </c>
      <c r="H405" s="227">
        <f t="shared" si="6"/>
        <v>1</v>
      </c>
    </row>
    <row r="406" spans="1:8" x14ac:dyDescent="0.2">
      <c r="A406" s="11" t="str">
        <f>'360'!A106</f>
        <v>G UB WR</v>
      </c>
      <c r="B406" s="11">
        <v>360</v>
      </c>
      <c r="C406" s="37" t="str">
        <f>'360'!B106</f>
        <v>vert, bleu-noir, blanc-rouge</v>
      </c>
      <c r="D406" s="37" t="str">
        <f>'360'!C106</f>
        <v>soigner son bien-être (et vivre dans la raison)</v>
      </c>
      <c r="E406" s="37" t="str">
        <f>'360'!D106</f>
        <v>peaufiner ses conditions de vie (et suivre une démarche d'adaptation)</v>
      </c>
      <c r="F406" s="279" t="str">
        <f>'360'!X106</f>
        <v>G.ub</v>
      </c>
      <c r="G406" s="276" t="str">
        <f>'360'!W106</f>
        <v>G UB WR</v>
      </c>
      <c r="H406" s="227">
        <f t="shared" si="6"/>
        <v>1</v>
      </c>
    </row>
    <row r="407" spans="1:8" x14ac:dyDescent="0.2">
      <c r="A407" s="11" t="str">
        <f>'360'!A107</f>
        <v>G UB RW</v>
      </c>
      <c r="B407" s="11">
        <v>360</v>
      </c>
      <c r="C407" s="37" t="str">
        <f>'360'!B107</f>
        <v>vert, bleu-noir, rouge-blanc</v>
      </c>
      <c r="D407" s="37" t="str">
        <f>'360'!C107</f>
        <v>soigner son bien-être (et être ingénieux)</v>
      </c>
      <c r="E407" s="37" t="str">
        <f>'360'!D107</f>
        <v>peaufiner ses conditions de vie (et s'adapter avec créativité)</v>
      </c>
      <c r="F407" s="279" t="str">
        <f>'360'!X107</f>
        <v>G.ub</v>
      </c>
      <c r="G407" s="276" t="str">
        <f>'360'!W107</f>
        <v>G UB RW</v>
      </c>
      <c r="H407" s="227">
        <f t="shared" si="6"/>
        <v>1</v>
      </c>
    </row>
    <row r="408" spans="1:8" x14ac:dyDescent="0.2">
      <c r="A408" s="11" t="str">
        <f>'360'!A108</f>
        <v>G UR WB</v>
      </c>
      <c r="B408" s="11">
        <v>360</v>
      </c>
      <c r="C408" s="37" t="str">
        <f>'360'!B108</f>
        <v>vert, bleu-rouge, blanc-noir</v>
      </c>
      <c r="D408" s="37" t="str">
        <f>'360'!C108</f>
        <v>s'émerveiller (et vivre en souplesse)</v>
      </c>
      <c r="E408" s="37" t="str">
        <f>'360'!D108</f>
        <v>profiter de la beauté du monde (et s'adapter spontanément)</v>
      </c>
      <c r="F408" s="279" t="str">
        <f>'360'!X108</f>
        <v>G.ur</v>
      </c>
      <c r="G408" s="276" t="str">
        <f>'360'!W108</f>
        <v>G UR WB</v>
      </c>
      <c r="H408" s="227">
        <f t="shared" si="6"/>
        <v>1</v>
      </c>
    </row>
    <row r="409" spans="1:8" x14ac:dyDescent="0.2">
      <c r="A409" s="11" t="str">
        <f>'360'!A109</f>
        <v>G UR BW</v>
      </c>
      <c r="B409" s="11">
        <v>360</v>
      </c>
      <c r="C409" s="37" t="str">
        <f>'360'!B109</f>
        <v>vert, bleu-rouge, noir-blanc</v>
      </c>
      <c r="D409" s="37" t="str">
        <f>'360'!C109</f>
        <v>s'émerveiller (et être ingénieux)</v>
      </c>
      <c r="E409" s="37" t="str">
        <f>'360'!D109</f>
        <v>profiter de la beauté du monde (et s'adapter avec créativité)</v>
      </c>
      <c r="F409" s="279" t="str">
        <f>'360'!X109</f>
        <v>G.ur</v>
      </c>
      <c r="G409" s="276" t="str">
        <f>'360'!W109</f>
        <v>G UR BW</v>
      </c>
      <c r="H409" s="227">
        <f t="shared" si="6"/>
        <v>1</v>
      </c>
    </row>
    <row r="410" spans="1:8" x14ac:dyDescent="0.2">
      <c r="A410" s="11" t="str">
        <f>'360'!A110</f>
        <v>G BW UR</v>
      </c>
      <c r="B410" s="11">
        <v>360</v>
      </c>
      <c r="C410" s="37" t="str">
        <f>'360'!B110</f>
        <v>vert, noir-blanc, bleu-rouge</v>
      </c>
      <c r="D410" s="37" t="str">
        <f>'360'!C110</f>
        <v>être entouré (et construire une vie parfaite)</v>
      </c>
      <c r="E410" s="37" t="str">
        <f>'360'!D110</f>
        <v>être bien dans son groupe (et organiser une vie de satisfaction)</v>
      </c>
      <c r="F410" s="279" t="str">
        <f>'360'!X110</f>
        <v>G.wb</v>
      </c>
      <c r="G410" s="276" t="str">
        <f>'360'!W110</f>
        <v>G BW UR</v>
      </c>
      <c r="H410" s="227">
        <f t="shared" si="6"/>
        <v>1</v>
      </c>
    </row>
    <row r="411" spans="1:8" x14ac:dyDescent="0.2">
      <c r="A411" s="11" t="str">
        <f>'360'!A111</f>
        <v>G BW RU</v>
      </c>
      <c r="B411" s="11">
        <v>360</v>
      </c>
      <c r="C411" s="37" t="str">
        <f>'360'!B111</f>
        <v>vert, noir-blanc, rouge-bleu</v>
      </c>
      <c r="D411" s="37" t="str">
        <f>'360'!C111</f>
        <v>être entouré (et s'enrichir)</v>
      </c>
      <c r="E411" s="37" t="str">
        <f>'360'!D111</f>
        <v>être bien dans son groupe (et s'entourer du plus de ressources possible)</v>
      </c>
      <c r="F411" s="279" t="str">
        <f>'360'!X111</f>
        <v>G.wb</v>
      </c>
      <c r="G411" s="276" t="str">
        <f>'360'!W111</f>
        <v>G BW RU</v>
      </c>
      <c r="H411" s="227">
        <f t="shared" si="6"/>
        <v>1</v>
      </c>
    </row>
    <row r="412" spans="1:8" x14ac:dyDescent="0.2">
      <c r="A412" s="11" t="str">
        <f>'360'!A112</f>
        <v>G BU WR</v>
      </c>
      <c r="B412" s="11">
        <v>360</v>
      </c>
      <c r="C412" s="37" t="str">
        <f>'360'!B112</f>
        <v>vert, noir-bleu, blanc-rouge</v>
      </c>
      <c r="D412" s="37" t="str">
        <f>'360'!C112</f>
        <v>soigner son bien-être (et construire une vie parfaite)</v>
      </c>
      <c r="E412" s="37" t="str">
        <f>'360'!D112</f>
        <v>peaufiner ses conditions de vie (et organiser une vie de satisfaction)</v>
      </c>
      <c r="F412" s="279" t="str">
        <f>'360'!X112</f>
        <v>G.ub</v>
      </c>
      <c r="G412" s="276" t="str">
        <f>'360'!W112</f>
        <v>G BU WR</v>
      </c>
      <c r="H412" s="227">
        <f t="shared" si="6"/>
        <v>1</v>
      </c>
    </row>
    <row r="413" spans="1:8" x14ac:dyDescent="0.2">
      <c r="A413" s="11" t="str">
        <f>'360'!A113</f>
        <v>G BU RW</v>
      </c>
      <c r="B413" s="11">
        <v>360</v>
      </c>
      <c r="C413" s="37" t="str">
        <f>'360'!B113</f>
        <v>vert, noir-bleu, rouge-blanc</v>
      </c>
      <c r="D413" s="37" t="str">
        <f>'360'!C113</f>
        <v>soigner son bien-être (et servir ses intérêts)</v>
      </c>
      <c r="E413" s="37" t="str">
        <f>'360'!D113</f>
        <v>peaufiner ses conditions de vie (et être son unique priorité)</v>
      </c>
      <c r="F413" s="279" t="str">
        <f>'360'!X113</f>
        <v>G.ub</v>
      </c>
      <c r="G413" s="276" t="str">
        <f>'360'!W113</f>
        <v>G BU RW</v>
      </c>
      <c r="H413" s="227">
        <f t="shared" si="6"/>
        <v>1</v>
      </c>
    </row>
    <row r="414" spans="1:8" x14ac:dyDescent="0.2">
      <c r="A414" s="11" t="str">
        <f>'360'!A114</f>
        <v>G BR WU</v>
      </c>
      <c r="B414" s="11">
        <v>360</v>
      </c>
      <c r="C414" s="37" t="str">
        <f>'360'!B114</f>
        <v>vert, noir-rouge, blanc-bleu</v>
      </c>
      <c r="D414" s="37" t="str">
        <f>'360'!C114</f>
        <v>profiter de la vie (et s'enrichir)</v>
      </c>
      <c r="E414" s="37" t="str">
        <f>'360'!D114</f>
        <v>vivre une vie merveilleuse (et s'entourer du plus de ressources possible)</v>
      </c>
      <c r="F414" s="279" t="str">
        <f>'360'!X114</f>
        <v>G.br</v>
      </c>
      <c r="G414" s="276" t="str">
        <f>'360'!W114</f>
        <v>G BR WU</v>
      </c>
      <c r="H414" s="227">
        <f t="shared" si="6"/>
        <v>1</v>
      </c>
    </row>
    <row r="415" spans="1:8" x14ac:dyDescent="0.2">
      <c r="A415" s="11" t="str">
        <f>'360'!A115</f>
        <v>G BR UW</v>
      </c>
      <c r="B415" s="11">
        <v>360</v>
      </c>
      <c r="C415" s="37" t="str">
        <f>'360'!B115</f>
        <v>vert, noir-rouge, bleu-blanc</v>
      </c>
      <c r="D415" s="37" t="str">
        <f>'360'!C115</f>
        <v>profiter de la vie (et servir ses intérêts)</v>
      </c>
      <c r="E415" s="37" t="str">
        <f>'360'!D115</f>
        <v>vivre une vie merveilleuse (et être son unique priorité)</v>
      </c>
      <c r="F415" s="279" t="str">
        <f>'360'!X115</f>
        <v>G.br</v>
      </c>
      <c r="G415" s="276" t="str">
        <f>'360'!W115</f>
        <v>G BR UW</v>
      </c>
      <c r="H415" s="227">
        <f t="shared" si="6"/>
        <v>1</v>
      </c>
    </row>
    <row r="416" spans="1:8" x14ac:dyDescent="0.2">
      <c r="A416" s="11" t="str">
        <f>'360'!A116</f>
        <v>G RW UB</v>
      </c>
      <c r="B416" s="11">
        <v>360</v>
      </c>
      <c r="C416" s="37" t="str">
        <f>'360'!B116</f>
        <v>vert, rouge-blanc, bleu-noir</v>
      </c>
      <c r="D416" s="37" t="str">
        <f>'360'!C116</f>
        <v>être heureux -G- (et vivre dans la joie collective)</v>
      </c>
      <c r="E416" s="37" t="str">
        <f>'360'!D116</f>
        <v>apprécier sa vie telle qu'elle est (et vivre pleinement dans le respect du monde)</v>
      </c>
      <c r="F416" s="279" t="str">
        <f>'360'!X116</f>
        <v>G.rw</v>
      </c>
      <c r="G416" s="276" t="str">
        <f>'360'!W116</f>
        <v>G RW UB</v>
      </c>
      <c r="H416" s="227">
        <f t="shared" si="6"/>
        <v>1</v>
      </c>
    </row>
    <row r="417" spans="1:8" x14ac:dyDescent="0.2">
      <c r="A417" s="11" t="str">
        <f>'360'!A117</f>
        <v>G RW BU</v>
      </c>
      <c r="B417" s="11">
        <v>360</v>
      </c>
      <c r="C417" s="37" t="str">
        <f>'360'!B117</f>
        <v>vert, rouge-blanc, noir-bleu</v>
      </c>
      <c r="D417" s="37" t="str">
        <f>'360'!C117</f>
        <v>être heureux -G- (et vivre spontané -RG-)</v>
      </c>
      <c r="E417" s="37" t="str">
        <f>'360'!D117</f>
        <v>apprécier sa vie telle qu'elle est (et agir en toute impulsivité)</v>
      </c>
      <c r="F417" s="279" t="str">
        <f>'360'!X117</f>
        <v>G.rw</v>
      </c>
      <c r="G417" s="276" t="str">
        <f>'360'!W117</f>
        <v>G RW BU</v>
      </c>
      <c r="H417" s="227">
        <f t="shared" si="6"/>
        <v>1</v>
      </c>
    </row>
    <row r="418" spans="1:8" x14ac:dyDescent="0.2">
      <c r="A418" s="11" t="str">
        <f>'360'!A118</f>
        <v>G RU WB</v>
      </c>
      <c r="B418" s="11">
        <v>360</v>
      </c>
      <c r="C418" s="37" t="str">
        <f>'360'!B118</f>
        <v>vert, rouge-bleu, blanc-noir</v>
      </c>
      <c r="D418" s="37" t="str">
        <f>'360'!C118</f>
        <v>s'émerveiller (et vivre dans la joie collective)</v>
      </c>
      <c r="E418" s="37" t="str">
        <f>'360'!D118</f>
        <v>profiter de la beauté du monde (et vivre pleinement dans le respect du monde)</v>
      </c>
      <c r="F418" s="279" t="str">
        <f>'360'!X118</f>
        <v>G.ur</v>
      </c>
      <c r="G418" s="276" t="str">
        <f>'360'!W118</f>
        <v>G RU WB</v>
      </c>
      <c r="H418" s="227">
        <f t="shared" si="6"/>
        <v>1</v>
      </c>
    </row>
    <row r="419" spans="1:8" x14ac:dyDescent="0.2">
      <c r="A419" s="11" t="str">
        <f>'360'!A119</f>
        <v>G RU BW</v>
      </c>
      <c r="B419" s="11">
        <v>360</v>
      </c>
      <c r="C419" s="37" t="str">
        <f>'360'!B119</f>
        <v>vert, rouge-bleu, noir-blanc</v>
      </c>
      <c r="D419" s="37" t="str">
        <f>'360'!C119</f>
        <v>s'émerveiller (et vivre avec légèreté)</v>
      </c>
      <c r="E419" s="37" t="str">
        <f>'360'!D119</f>
        <v>profiter de la beauté du monde (et mettre sa joie au commandes)</v>
      </c>
      <c r="F419" s="279" t="str">
        <f>'360'!X119</f>
        <v>G.ur</v>
      </c>
      <c r="G419" s="276" t="str">
        <f>'360'!W119</f>
        <v>G RU BW</v>
      </c>
      <c r="H419" s="227">
        <f t="shared" si="6"/>
        <v>1</v>
      </c>
    </row>
    <row r="420" spans="1:8" x14ac:dyDescent="0.2">
      <c r="A420" s="11" t="str">
        <f>'360'!A120</f>
        <v>G RB WU</v>
      </c>
      <c r="B420" s="11">
        <v>360</v>
      </c>
      <c r="C420" s="37" t="str">
        <f>'360'!B120</f>
        <v>vert, rouge-noir, blanc-bleu</v>
      </c>
      <c r="D420" s="37" t="str">
        <f>'360'!C120</f>
        <v>profiter de la vie (et vivre spontané -RG-)</v>
      </c>
      <c r="E420" s="37" t="str">
        <f>'360'!D120</f>
        <v>vivre une vie merveilleuse (et agir en toute impulsivité)</v>
      </c>
      <c r="F420" s="279" t="str">
        <f>'360'!X120</f>
        <v>G.br</v>
      </c>
      <c r="G420" s="276" t="str">
        <f>'360'!W120</f>
        <v>G RB WU</v>
      </c>
      <c r="H420" s="227">
        <f t="shared" si="6"/>
        <v>1</v>
      </c>
    </row>
    <row r="421" spans="1:8" x14ac:dyDescent="0.2">
      <c r="A421" s="11" t="str">
        <f>'360'!A121</f>
        <v>G RB UW</v>
      </c>
      <c r="B421" s="11">
        <v>360</v>
      </c>
      <c r="C421" s="37" t="str">
        <f>'360'!B121</f>
        <v>vert, rouge-noir, bleu-blanc</v>
      </c>
      <c r="D421" s="37" t="str">
        <f>'360'!C121</f>
        <v>profiter de la vie (et vivre avec légèreté)</v>
      </c>
      <c r="E421" s="37" t="str">
        <f>'360'!D121</f>
        <v>vivre une vie merveilleuse (et mettre sa joie au commandes)</v>
      </c>
      <c r="F421" s="279" t="str">
        <f>'360'!X121</f>
        <v>G.br</v>
      </c>
      <c r="G421" s="276" t="str">
        <f>'360'!W121</f>
        <v>G RB UW</v>
      </c>
      <c r="H421" s="227">
        <f t="shared" si="6"/>
        <v>1</v>
      </c>
    </row>
    <row r="422" spans="1:8" x14ac:dyDescent="0.2">
      <c r="A422" s="11" t="str">
        <f>'360'!A123</f>
        <v>WU BR G</v>
      </c>
      <c r="B422" s="11">
        <v>360</v>
      </c>
      <c r="C422" s="37" t="str">
        <f>'360'!B123</f>
        <v>blanc-bleu, noir-rouge, vert</v>
      </c>
      <c r="D422" s="37" t="str">
        <f>'360'!C123</f>
        <v>apporter de l'ordre au monde (et s'imposer au monde)</v>
      </c>
      <c r="E422" s="37" t="str">
        <f>'360'!D123</f>
        <v>rendre l'organisation efficace (et être de ceux qui dictent l'ordre)</v>
      </c>
      <c r="F422" s="279" t="str">
        <f>'360'!X123</f>
        <v>WU/g</v>
      </c>
      <c r="G422" s="276" t="str">
        <f>'360'!W123</f>
        <v>WU BR G</v>
      </c>
      <c r="H422" s="227">
        <f t="shared" si="6"/>
        <v>1</v>
      </c>
    </row>
    <row r="423" spans="1:8" x14ac:dyDescent="0.2">
      <c r="A423" s="11" t="str">
        <f>'360'!A124</f>
        <v>WU BG R</v>
      </c>
      <c r="B423" s="11">
        <v>360</v>
      </c>
      <c r="C423" s="37" t="str">
        <f>'360'!B124</f>
        <v>blanc-bleu, noir-vert, rouge</v>
      </c>
      <c r="D423" s="37" t="str">
        <f>'360'!C124</f>
        <v>structurer le monde -WU- (et gouverner le monde)</v>
      </c>
      <c r="E423" s="37" t="str">
        <f>'360'!D124</f>
        <v>travailler au bon ordre du monde (et être parmi les rares qui prennent les décisions)</v>
      </c>
      <c r="F423" s="279" t="str">
        <f>'360'!X124</f>
        <v>WU/r</v>
      </c>
      <c r="G423" s="276" t="str">
        <f>'360'!W124</f>
        <v>WU BG R</v>
      </c>
      <c r="H423" s="227">
        <f t="shared" si="6"/>
        <v>1</v>
      </c>
    </row>
    <row r="424" spans="1:8" x14ac:dyDescent="0.2">
      <c r="A424" s="11" t="str">
        <f>'360'!A125</f>
        <v>WU RB G</v>
      </c>
      <c r="B424" s="11">
        <v>360</v>
      </c>
      <c r="C424" s="37" t="str">
        <f>'360'!B125</f>
        <v>blanc-bleu, rouge-noir, vert</v>
      </c>
      <c r="D424" s="37" t="str">
        <f>'360'!C125</f>
        <v>apporter de l'ordre au monde (et faire progresser le monde)</v>
      </c>
      <c r="E424" s="37" t="str">
        <f>'360'!D125</f>
        <v>rendre l'organisation efficace (et servir la société avec fermeté)</v>
      </c>
      <c r="F424" s="279" t="str">
        <f>'360'!X125</f>
        <v>WU/g</v>
      </c>
      <c r="G424" s="276" t="str">
        <f>'360'!W125</f>
        <v>WU RB G</v>
      </c>
      <c r="H424" s="227">
        <f t="shared" si="6"/>
        <v>1</v>
      </c>
    </row>
    <row r="425" spans="1:8" x14ac:dyDescent="0.2">
      <c r="A425" s="11" t="str">
        <f>'360'!A126</f>
        <v>WU RG B</v>
      </c>
      <c r="B425" s="11">
        <v>360</v>
      </c>
      <c r="C425" s="37" t="str">
        <f>'360'!B126</f>
        <v>blanc-bleu, rouge-vert, noir</v>
      </c>
      <c r="D425" s="37" t="str">
        <f>'360'!C126</f>
        <v>être utile au monde (et assister le monde)</v>
      </c>
      <c r="E425" s="37" t="str">
        <f>'360'!D126</f>
        <v>être efficace dans le respect du système (et servir la société sans enjeu de pouvoir)</v>
      </c>
      <c r="F425" s="279" t="str">
        <f>'360'!X126</f>
        <v>WU/b</v>
      </c>
      <c r="G425" s="276" t="str">
        <f>'360'!W126</f>
        <v>WU RG B</v>
      </c>
      <c r="H425" s="227">
        <f t="shared" si="6"/>
        <v>1</v>
      </c>
    </row>
    <row r="426" spans="1:8" x14ac:dyDescent="0.2">
      <c r="A426" s="11" t="str">
        <f>'360'!A127</f>
        <v>WU GB R</v>
      </c>
      <c r="B426" s="11">
        <v>360</v>
      </c>
      <c r="C426" s="37" t="str">
        <f>'360'!B127</f>
        <v>blanc-bleu, vert-noir, rouge</v>
      </c>
      <c r="D426" s="37" t="str">
        <f>'360'!C127</f>
        <v>structurer le monde -WU- (et vivre en accord)</v>
      </c>
      <c r="E426" s="37" t="str">
        <f>'360'!D127</f>
        <v>travailler au bon ordre du monde (et être sain et probe)</v>
      </c>
      <c r="F426" s="279" t="str">
        <f>'360'!X127</f>
        <v>WU/r</v>
      </c>
      <c r="G426" s="276" t="str">
        <f>'360'!W127</f>
        <v>WU GB R</v>
      </c>
      <c r="H426" s="227">
        <f t="shared" si="6"/>
        <v>1</v>
      </c>
    </row>
    <row r="427" spans="1:8" x14ac:dyDescent="0.2">
      <c r="A427" s="11" t="str">
        <f>'360'!A128</f>
        <v>WU GR B</v>
      </c>
      <c r="B427" s="11">
        <v>360</v>
      </c>
      <c r="C427" s="37" t="str">
        <f>'360'!B128</f>
        <v>blanc-bleu, vert-rouge, noir</v>
      </c>
      <c r="D427" s="37" t="str">
        <f>'360'!C128</f>
        <v>être utile au monde (et vivre en harmonie -GW-)</v>
      </c>
      <c r="E427" s="37" t="str">
        <f>'360'!D128</f>
        <v>être efficace dans le respect du système (et vivre dans la coopération et le partage)</v>
      </c>
      <c r="F427" s="279" t="str">
        <f>'360'!X128</f>
        <v>WU/b</v>
      </c>
      <c r="G427" s="276" t="str">
        <f>'360'!W128</f>
        <v>WU GR B</v>
      </c>
      <c r="H427" s="227">
        <f t="shared" si="6"/>
        <v>1</v>
      </c>
    </row>
    <row r="428" spans="1:8" x14ac:dyDescent="0.2">
      <c r="A428" s="11" t="str">
        <f>'360'!A129</f>
        <v>WB UR G</v>
      </c>
      <c r="B428" s="11">
        <v>360</v>
      </c>
      <c r="C428" s="37" t="str">
        <f>'360'!B129</f>
        <v>blanc-noir, bleu-rouge, vert</v>
      </c>
      <c r="D428" s="37" t="str">
        <f>'360'!C129</f>
        <v>s'imposer au monde (et apporter de l'ordre au monde)</v>
      </c>
      <c r="E428" s="37" t="str">
        <f>'360'!D129</f>
        <v>être de ceux qui dictent l'ordre (et rendre l'organisation efficace)</v>
      </c>
      <c r="F428" s="279" t="str">
        <f>'360'!X129</f>
        <v>WB/g</v>
      </c>
      <c r="G428" s="276" t="str">
        <f>'360'!W129</f>
        <v>WB UR G</v>
      </c>
      <c r="H428" s="227">
        <f t="shared" si="6"/>
        <v>1</v>
      </c>
    </row>
    <row r="429" spans="1:8" x14ac:dyDescent="0.2">
      <c r="A429" s="11" t="str">
        <f>'360'!A130</f>
        <v>WB UG R</v>
      </c>
      <c r="B429" s="11">
        <v>360</v>
      </c>
      <c r="C429" s="37" t="str">
        <f>'360'!B130</f>
        <v>blanc-noir, bleu-vert, rouge</v>
      </c>
      <c r="D429" s="37" t="str">
        <f>'360'!C130</f>
        <v>gouverner le monde (et structurer le monde -WU-)</v>
      </c>
      <c r="E429" s="37" t="str">
        <f>'360'!D130</f>
        <v>être parmi les rares qui prennent les décisions (et travailler au bon ordre du monde)</v>
      </c>
      <c r="F429" s="279" t="str">
        <f>'360'!X130</f>
        <v>WB/r</v>
      </c>
      <c r="G429" s="276" t="str">
        <f>'360'!W130</f>
        <v>WB UG R</v>
      </c>
      <c r="H429" s="227">
        <f t="shared" si="6"/>
        <v>1</v>
      </c>
    </row>
    <row r="430" spans="1:8" x14ac:dyDescent="0.2">
      <c r="A430" s="11" t="str">
        <f>'360'!A131</f>
        <v>WB RU G</v>
      </c>
      <c r="B430" s="11">
        <v>360</v>
      </c>
      <c r="C430" s="37" t="str">
        <f>'360'!B131</f>
        <v>blanc-noir, rouge-bleu, vert</v>
      </c>
      <c r="D430" s="37" t="str">
        <f>'360'!C131</f>
        <v>s'imposer au monde (et faire progresser le monde)</v>
      </c>
      <c r="E430" s="37" t="str">
        <f>'360'!D131</f>
        <v>être de ceux qui dictent l'ordre (et servir la société avec fermeté)</v>
      </c>
      <c r="F430" s="279" t="str">
        <f>'360'!X131</f>
        <v>WB/g</v>
      </c>
      <c r="G430" s="276" t="str">
        <f>'360'!W131</f>
        <v>WB RU G</v>
      </c>
      <c r="H430" s="227">
        <f t="shared" si="6"/>
        <v>1</v>
      </c>
    </row>
    <row r="431" spans="1:8" x14ac:dyDescent="0.2">
      <c r="A431" s="11" t="str">
        <f>'360'!A132</f>
        <v>WB RG U</v>
      </c>
      <c r="B431" s="11">
        <v>360</v>
      </c>
      <c r="C431" s="37" t="str">
        <f>'360'!B132</f>
        <v>blanc-noir, rouge-vert, bleu</v>
      </c>
      <c r="D431" s="37" t="str">
        <f>'360'!C132</f>
        <v>être parmi les puissants (et protéger le monde)</v>
      </c>
      <c r="E431" s="37" t="str">
        <f>'360'!D132</f>
        <v>être de ceux qui ont le pouvoir (et prémunir la société de toute menace)</v>
      </c>
      <c r="F431" s="279" t="str">
        <f>'360'!X132</f>
        <v>WB/u</v>
      </c>
      <c r="G431" s="276" t="str">
        <f>'360'!W132</f>
        <v>WB RG U</v>
      </c>
      <c r="H431" s="227">
        <f t="shared" si="6"/>
        <v>1</v>
      </c>
    </row>
    <row r="432" spans="1:8" x14ac:dyDescent="0.2">
      <c r="A432" s="11" t="str">
        <f>'360'!A133</f>
        <v>WB GU R</v>
      </c>
      <c r="B432" s="11">
        <v>360</v>
      </c>
      <c r="C432" s="37" t="str">
        <f>'360'!B133</f>
        <v>blanc-noir, vert-bleu, rouge</v>
      </c>
      <c r="D432" s="37" t="str">
        <f>'360'!C133</f>
        <v>gouverner le monde (et vivre en accord)</v>
      </c>
      <c r="E432" s="37" t="str">
        <f>'360'!D133</f>
        <v>être parmi les rares qui prennent les décisions (et être sain et probe)</v>
      </c>
      <c r="F432" s="279" t="str">
        <f>'360'!X133</f>
        <v>WB/r</v>
      </c>
      <c r="G432" s="276" t="str">
        <f>'360'!W133</f>
        <v>WB GU R</v>
      </c>
      <c r="H432" s="227">
        <f t="shared" si="6"/>
        <v>1</v>
      </c>
    </row>
    <row r="433" spans="1:8" x14ac:dyDescent="0.2">
      <c r="A433" s="11" t="str">
        <f>'360'!A134</f>
        <v>WB GR U</v>
      </c>
      <c r="B433" s="11">
        <v>360</v>
      </c>
      <c r="C433" s="37" t="str">
        <f>'360'!B134</f>
        <v>blanc-noir, vert-rouge, bleu</v>
      </c>
      <c r="D433" s="37" t="str">
        <f>'360'!C134</f>
        <v>être parmi les puissants (et se fondre dans sa tribu)</v>
      </c>
      <c r="E433" s="37" t="str">
        <f>'360'!D134</f>
        <v>être de ceux qui ont le pouvoir (et s'identifier à son groupe)</v>
      </c>
      <c r="F433" s="279" t="str">
        <f>'360'!X134</f>
        <v>WB/u</v>
      </c>
      <c r="G433" s="276" t="str">
        <f>'360'!W134</f>
        <v>WB GR U</v>
      </c>
      <c r="H433" s="227">
        <f t="shared" si="6"/>
        <v>1</v>
      </c>
    </row>
    <row r="434" spans="1:8" x14ac:dyDescent="0.2">
      <c r="A434" s="11" t="str">
        <f>'360'!A135</f>
        <v>WR UB G</v>
      </c>
      <c r="B434" s="11">
        <v>360</v>
      </c>
      <c r="C434" s="37" t="str">
        <f>'360'!B135</f>
        <v>blanc-rouge, bleu-noir, vert</v>
      </c>
      <c r="D434" s="37" t="str">
        <f>'360'!C135</f>
        <v>faire progresser le monde (et apporter de l'ordre au monde)</v>
      </c>
      <c r="E434" s="37" t="str">
        <f>'360'!D135</f>
        <v>servir la société avec fermeté (et rendre l'organisation efficace)</v>
      </c>
      <c r="F434" s="279" t="str">
        <f>'360'!X135</f>
        <v>RW/g</v>
      </c>
      <c r="G434" s="276" t="str">
        <f>'360'!W135</f>
        <v>WR UB G</v>
      </c>
      <c r="H434" s="227">
        <f t="shared" si="6"/>
        <v>1</v>
      </c>
    </row>
    <row r="435" spans="1:8" x14ac:dyDescent="0.2">
      <c r="A435" s="11" t="str">
        <f>'360'!A136</f>
        <v>WR UG B</v>
      </c>
      <c r="B435" s="11">
        <v>360</v>
      </c>
      <c r="C435" s="37" t="str">
        <f>'360'!B136</f>
        <v>blanc-rouge, bleu-vert, noir</v>
      </c>
      <c r="D435" s="37" t="str">
        <f>'360'!C136</f>
        <v>assister le monde (et être utile au monde)</v>
      </c>
      <c r="E435" s="37" t="str">
        <f>'360'!D136</f>
        <v>servir la société sans enjeu de pouvoir (et être efficace dans le respect du système)</v>
      </c>
      <c r="F435" s="279" t="str">
        <f>'360'!X136</f>
        <v>RW/b</v>
      </c>
      <c r="G435" s="276" t="str">
        <f>'360'!W136</f>
        <v>WR UG B</v>
      </c>
      <c r="H435" s="227">
        <f t="shared" si="6"/>
        <v>1</v>
      </c>
    </row>
    <row r="436" spans="1:8" x14ac:dyDescent="0.2">
      <c r="A436" s="11" t="str">
        <f>'360'!A137</f>
        <v>WR BU G</v>
      </c>
      <c r="B436" s="11">
        <v>360</v>
      </c>
      <c r="C436" s="37" t="str">
        <f>'360'!B137</f>
        <v>blanc-rouge, noir-bleu, vert</v>
      </c>
      <c r="D436" s="37" t="str">
        <f>'360'!C137</f>
        <v>faire progresser le monde (et s'imposer au monde)</v>
      </c>
      <c r="E436" s="37" t="str">
        <f>'360'!D137</f>
        <v>servir la société avec fermeté (et être de ceux qui dictent l'ordre)</v>
      </c>
      <c r="F436" s="279" t="str">
        <f>'360'!X137</f>
        <v>RW/g</v>
      </c>
      <c r="G436" s="276" t="str">
        <f>'360'!W137</f>
        <v>WR BU G</v>
      </c>
      <c r="H436" s="227">
        <f t="shared" si="6"/>
        <v>1</v>
      </c>
    </row>
    <row r="437" spans="1:8" x14ac:dyDescent="0.2">
      <c r="A437" s="11" t="str">
        <f>'360'!A138</f>
        <v>WR BG U</v>
      </c>
      <c r="B437" s="11">
        <v>360</v>
      </c>
      <c r="C437" s="37" t="str">
        <f>'360'!B138</f>
        <v>blanc-rouge, noir-vert, bleu</v>
      </c>
      <c r="D437" s="37" t="str">
        <f>'360'!C138</f>
        <v>protéger le monde (et être parmi les puissants)</v>
      </c>
      <c r="E437" s="37" t="str">
        <f>'360'!D138</f>
        <v>prémunir la société de toute menace (et être de ceux qui ont le pouvoir)</v>
      </c>
      <c r="F437" s="279" t="str">
        <f>'360'!X138</f>
        <v>RW/u</v>
      </c>
      <c r="G437" s="276" t="str">
        <f>'360'!W138</f>
        <v>WR BG U</v>
      </c>
      <c r="H437" s="227">
        <f t="shared" si="6"/>
        <v>1</v>
      </c>
    </row>
    <row r="438" spans="1:8" x14ac:dyDescent="0.2">
      <c r="A438" s="11" t="str">
        <f>'360'!A139</f>
        <v>WR GU B</v>
      </c>
      <c r="B438" s="11">
        <v>360</v>
      </c>
      <c r="C438" s="37" t="str">
        <f>'360'!B139</f>
        <v>blanc-rouge, vert-bleu, noir</v>
      </c>
      <c r="D438" s="37" t="str">
        <f>'360'!C139</f>
        <v>assister le monde (et vivre en harmonie -GW-)</v>
      </c>
      <c r="E438" s="37" t="str">
        <f>'360'!D139</f>
        <v>servir la société sans enjeu de pouvoir (et vivre dans la coopération et le partage)</v>
      </c>
      <c r="F438" s="279" t="str">
        <f>'360'!X139</f>
        <v>RW/b</v>
      </c>
      <c r="G438" s="276" t="str">
        <f>'360'!W139</f>
        <v>WR GU B</v>
      </c>
      <c r="H438" s="227">
        <f t="shared" si="6"/>
        <v>1</v>
      </c>
    </row>
    <row r="439" spans="1:8" x14ac:dyDescent="0.2">
      <c r="A439" s="11" t="str">
        <f>'360'!A140</f>
        <v>WR GB U</v>
      </c>
      <c r="B439" s="11">
        <v>360</v>
      </c>
      <c r="C439" s="37" t="str">
        <f>'360'!B140</f>
        <v>blanc-rouge, vert-noir, bleu</v>
      </c>
      <c r="D439" s="37" t="str">
        <f>'360'!C140</f>
        <v>protéger le monde (et se fondre dans sa tribu)</v>
      </c>
      <c r="E439" s="37" t="str">
        <f>'360'!D140</f>
        <v>prémunir la société de toute menace (et s'identifier à son groupe)</v>
      </c>
      <c r="F439" s="279" t="str">
        <f>'360'!X140</f>
        <v>RW/u</v>
      </c>
      <c r="G439" s="276" t="str">
        <f>'360'!W140</f>
        <v>WR GB U</v>
      </c>
      <c r="H439" s="227">
        <f t="shared" si="6"/>
        <v>1</v>
      </c>
    </row>
    <row r="440" spans="1:8" x14ac:dyDescent="0.2">
      <c r="A440" s="11" t="str">
        <f>'360'!A141</f>
        <v>WG UB R</v>
      </c>
      <c r="B440" s="11">
        <v>360</v>
      </c>
      <c r="C440" s="37" t="str">
        <f>'360'!B141</f>
        <v>blanc-vert, bleu-noir, rouge</v>
      </c>
      <c r="D440" s="37" t="str">
        <f>'360'!C141</f>
        <v>vivre en accord (et structurer le monde -WU-)</v>
      </c>
      <c r="E440" s="37" t="str">
        <f>'360'!D141</f>
        <v>être sain et probe (et travailler au bon ordre du monde)</v>
      </c>
      <c r="F440" s="279" t="str">
        <f>'360'!X141</f>
        <v>GW/r</v>
      </c>
      <c r="G440" s="276" t="str">
        <f>'360'!W141</f>
        <v>WG UB R</v>
      </c>
      <c r="H440" s="227">
        <f t="shared" si="6"/>
        <v>1</v>
      </c>
    </row>
    <row r="441" spans="1:8" x14ac:dyDescent="0.2">
      <c r="A441" s="11" t="str">
        <f>'360'!A142</f>
        <v>WG UR B</v>
      </c>
      <c r="B441" s="11">
        <v>360</v>
      </c>
      <c r="C441" s="37" t="str">
        <f>'360'!B142</f>
        <v>blanc-vert, bleu-rouge, noir</v>
      </c>
      <c r="D441" s="37" t="str">
        <f>'360'!C142</f>
        <v>vivre en harmonie -GW- (et être utile au monde)</v>
      </c>
      <c r="E441" s="37" t="str">
        <f>'360'!D142</f>
        <v>vivre dans la coopération et le partage (et être efficace dans le respect du système)</v>
      </c>
      <c r="F441" s="279" t="str">
        <f>'360'!X142</f>
        <v>GW/b</v>
      </c>
      <c r="G441" s="276" t="str">
        <f>'360'!W142</f>
        <v>WG UR B</v>
      </c>
      <c r="H441" s="227">
        <f t="shared" si="6"/>
        <v>1</v>
      </c>
    </row>
    <row r="442" spans="1:8" x14ac:dyDescent="0.2">
      <c r="A442" s="11" t="str">
        <f>'360'!A143</f>
        <v>WG BU R</v>
      </c>
      <c r="B442" s="11">
        <v>360</v>
      </c>
      <c r="C442" s="37" t="str">
        <f>'360'!B143</f>
        <v>blanc-vert, noir-bleu, rouge</v>
      </c>
      <c r="D442" s="37" t="str">
        <f>'360'!C143</f>
        <v>vivre en accord (et gouverner le monde)</v>
      </c>
      <c r="E442" s="37" t="str">
        <f>'360'!D143</f>
        <v>être sain et probe (et être parmi les rares qui prennent les décisions)</v>
      </c>
      <c r="F442" s="279" t="str">
        <f>'360'!X143</f>
        <v>GW/r</v>
      </c>
      <c r="G442" s="276" t="str">
        <f>'360'!W143</f>
        <v>WG BU R</v>
      </c>
      <c r="H442" s="227">
        <f t="shared" si="6"/>
        <v>1</v>
      </c>
    </row>
    <row r="443" spans="1:8" x14ac:dyDescent="0.2">
      <c r="A443" s="11" t="str">
        <f>'360'!A144</f>
        <v>WG BR U</v>
      </c>
      <c r="B443" s="11">
        <v>360</v>
      </c>
      <c r="C443" s="37" t="str">
        <f>'360'!B144</f>
        <v>blanc-vert, noir-rouge, bleu</v>
      </c>
      <c r="D443" s="37" t="str">
        <f>'360'!C144</f>
        <v>se fondre dans sa tribu (et être parmi les puissants)</v>
      </c>
      <c r="E443" s="37" t="str">
        <f>'360'!D144</f>
        <v>s'identifier à son groupe (et être de ceux qui ont le pouvoir)</v>
      </c>
      <c r="F443" s="279" t="str">
        <f>'360'!X144</f>
        <v>GW/u</v>
      </c>
      <c r="G443" s="276" t="str">
        <f>'360'!W144</f>
        <v>WG BR U</v>
      </c>
      <c r="H443" s="227">
        <f t="shared" si="6"/>
        <v>1</v>
      </c>
    </row>
    <row r="444" spans="1:8" x14ac:dyDescent="0.2">
      <c r="A444" s="11" t="str">
        <f>'360'!A145</f>
        <v>WG RU B</v>
      </c>
      <c r="B444" s="11">
        <v>360</v>
      </c>
      <c r="C444" s="37" t="str">
        <f>'360'!B145</f>
        <v>blanc-vert, rouge-bleu, noir</v>
      </c>
      <c r="D444" s="37" t="str">
        <f>'360'!C145</f>
        <v>vivre en harmonie -GW- (et assister le monde)</v>
      </c>
      <c r="E444" s="37" t="str">
        <f>'360'!D145</f>
        <v>vivre dans la coopération et le partage (et servir la société sans enjeu de pouvoir)</v>
      </c>
      <c r="F444" s="279" t="str">
        <f>'360'!X145</f>
        <v>GW/b</v>
      </c>
      <c r="G444" s="276" t="str">
        <f>'360'!W145</f>
        <v>WG RU B</v>
      </c>
      <c r="H444" s="227">
        <f t="shared" si="6"/>
        <v>1</v>
      </c>
    </row>
    <row r="445" spans="1:8" x14ac:dyDescent="0.2">
      <c r="A445" s="11" t="str">
        <f>'360'!A146</f>
        <v>WG RB U</v>
      </c>
      <c r="B445" s="11">
        <v>360</v>
      </c>
      <c r="C445" s="37" t="str">
        <f>'360'!B146</f>
        <v>blanc-vert, rouge-noir, bleu</v>
      </c>
      <c r="D445" s="37" t="str">
        <f>'360'!C146</f>
        <v>se fondre dans sa tribu (et protéger le monde)</v>
      </c>
      <c r="E445" s="37" t="str">
        <f>'360'!D146</f>
        <v>s'identifier à son groupe (et prémunir la société de toute menace)</v>
      </c>
      <c r="F445" s="279" t="str">
        <f>'360'!X146</f>
        <v>GW/u</v>
      </c>
      <c r="G445" s="276" t="str">
        <f>'360'!W146</f>
        <v>WG RB U</v>
      </c>
      <c r="H445" s="227">
        <f t="shared" si="6"/>
        <v>1</v>
      </c>
    </row>
    <row r="446" spans="1:8" x14ac:dyDescent="0.2">
      <c r="A446" s="11" t="str">
        <f>'360'!A147</f>
        <v>UW BR G</v>
      </c>
      <c r="B446" s="11">
        <v>360</v>
      </c>
      <c r="C446" s="37" t="str">
        <f>'360'!B147</f>
        <v>bleu-blanc, noir-rouge, vert</v>
      </c>
      <c r="D446" s="37" t="str">
        <f>'360'!C147</f>
        <v>apporter de l'ordre au monde (et réussir coûte que coûte -UB-)</v>
      </c>
      <c r="E446" s="37" t="str">
        <f>'360'!D147</f>
        <v>rendre l'organisation efficace (et atteindre ses objectifs avec fermeté)</v>
      </c>
      <c r="F446" s="279" t="str">
        <f>'360'!X147</f>
        <v>WU/g</v>
      </c>
      <c r="G446" s="276" t="str">
        <f>'360'!W147</f>
        <v>UW BR G</v>
      </c>
      <c r="H446" s="227">
        <f t="shared" si="6"/>
        <v>1</v>
      </c>
    </row>
    <row r="447" spans="1:8" x14ac:dyDescent="0.2">
      <c r="A447" s="11" t="str">
        <f>'360'!A148</f>
        <v>UW BG R</v>
      </c>
      <c r="B447" s="11">
        <v>360</v>
      </c>
      <c r="C447" s="37" t="str">
        <f>'360'!B148</f>
        <v>bleu-blanc, noir-vert, rouge</v>
      </c>
      <c r="D447" s="37" t="str">
        <f>'360'!C148</f>
        <v>structurer le monde -WU- (et réaliser ses ambitions)</v>
      </c>
      <c r="E447" s="37" t="str">
        <f>'360'!D148</f>
        <v>travailler au bon ordre du monde (et atteindre ses objectifs avec discipline)</v>
      </c>
      <c r="F447" s="279" t="str">
        <f>'360'!X148</f>
        <v>WU/r</v>
      </c>
      <c r="G447" s="276" t="str">
        <f>'360'!W148</f>
        <v>UW BG R</v>
      </c>
      <c r="H447" s="227">
        <f t="shared" si="6"/>
        <v>1</v>
      </c>
    </row>
    <row r="448" spans="1:8" x14ac:dyDescent="0.2">
      <c r="A448" s="11" t="str">
        <f>'360'!A149</f>
        <v>UW RB G</v>
      </c>
      <c r="B448" s="11">
        <v>360</v>
      </c>
      <c r="C448" s="37" t="str">
        <f>'360'!B149</f>
        <v>bleu-blanc, rouge-noir, vert</v>
      </c>
      <c r="D448" s="37" t="str">
        <f>'360'!C149</f>
        <v>apporter de l'ordre au monde (et œuvrer pour le progrès)</v>
      </c>
      <c r="E448" s="37" t="str">
        <f>'360'!D149</f>
        <v>rendre l'organisation efficace (et innover avec efficacité)</v>
      </c>
      <c r="F448" s="279" t="str">
        <f>'360'!X149</f>
        <v>WU/g</v>
      </c>
      <c r="G448" s="276" t="str">
        <f>'360'!W149</f>
        <v>UW RB G</v>
      </c>
      <c r="H448" s="227">
        <f t="shared" si="6"/>
        <v>1</v>
      </c>
    </row>
    <row r="449" spans="1:8" x14ac:dyDescent="0.2">
      <c r="A449" s="11" t="str">
        <f>'360'!A150</f>
        <v>UW RG B</v>
      </c>
      <c r="B449" s="11">
        <v>360</v>
      </c>
      <c r="C449" s="37" t="str">
        <f>'360'!B150</f>
        <v>bleu-blanc, rouge-vert, noir</v>
      </c>
      <c r="D449" s="37" t="str">
        <f>'360'!C150</f>
        <v>être utile au monde (et partager ses idées)</v>
      </c>
      <c r="E449" s="37" t="str">
        <f>'360'!D150</f>
        <v>être efficace dans le respect du système (et communiquer des idées nouvelles)</v>
      </c>
      <c r="F449" s="279" t="str">
        <f>'360'!X150</f>
        <v>WU/b</v>
      </c>
      <c r="G449" s="276" t="str">
        <f>'360'!W150</f>
        <v>UW RG B</v>
      </c>
      <c r="H449" s="227">
        <f t="shared" si="6"/>
        <v>1</v>
      </c>
    </row>
    <row r="450" spans="1:8" x14ac:dyDescent="0.2">
      <c r="A450" s="11" t="str">
        <f>'360'!A151</f>
        <v>UW GB R</v>
      </c>
      <c r="B450" s="11">
        <v>360</v>
      </c>
      <c r="C450" s="37" t="str">
        <f>'360'!B151</f>
        <v>bleu-blanc, vert-noir, rouge</v>
      </c>
      <c r="D450" s="37" t="str">
        <f>'360'!C151</f>
        <v>structurer le monde -WU- (et vivre dans la raison)</v>
      </c>
      <c r="E450" s="37" t="str">
        <f>'360'!D151</f>
        <v>travailler au bon ordre du monde (et suivre une démarche d'adaptation)</v>
      </c>
      <c r="F450" s="279" t="str">
        <f>'360'!X151</f>
        <v>WU/r</v>
      </c>
      <c r="G450" s="276" t="str">
        <f>'360'!W151</f>
        <v>UW GB R</v>
      </c>
      <c r="H450" s="227">
        <f t="shared" ref="H450:H513" si="7">COUNTIF(D:D,D450)</f>
        <v>1</v>
      </c>
    </row>
    <row r="451" spans="1:8" x14ac:dyDescent="0.2">
      <c r="A451" s="11" t="str">
        <f>'360'!A152</f>
        <v>UW GR B</v>
      </c>
      <c r="B451" s="11">
        <v>360</v>
      </c>
      <c r="C451" s="37" t="str">
        <f>'360'!B152</f>
        <v>bleu-blanc, vert-rouge, noir</v>
      </c>
      <c r="D451" s="37" t="str">
        <f>'360'!C152</f>
        <v>être utile au monde (et vivre en souplesse)</v>
      </c>
      <c r="E451" s="37" t="str">
        <f>'360'!D152</f>
        <v>être efficace dans le respect du système (et s'adapter spontanément)</v>
      </c>
      <c r="F451" s="279" t="str">
        <f>'360'!X152</f>
        <v>WU/b</v>
      </c>
      <c r="G451" s="276" t="str">
        <f>'360'!W152</f>
        <v>UW GR B</v>
      </c>
      <c r="H451" s="227">
        <f t="shared" si="7"/>
        <v>1</v>
      </c>
    </row>
    <row r="452" spans="1:8" x14ac:dyDescent="0.2">
      <c r="A452" s="11" t="str">
        <f>'360'!A153</f>
        <v>UB WR G</v>
      </c>
      <c r="B452" s="11">
        <v>360</v>
      </c>
      <c r="C452" s="37" t="str">
        <f>'360'!B153</f>
        <v>bleu-noir, blanc-rouge, vert</v>
      </c>
      <c r="D452" s="37" t="str">
        <f>'360'!C153</f>
        <v>réussir coûte que coûte -UB- (et apporter de l'ordre au monde)</v>
      </c>
      <c r="E452" s="37" t="str">
        <f>'360'!D153</f>
        <v>atteindre ses objectifs avec fermeté (et rendre l'organisation efficace)</v>
      </c>
      <c r="F452" s="279" t="str">
        <f>'360'!X153</f>
        <v>UB/g</v>
      </c>
      <c r="G452" s="276" t="str">
        <f>'360'!W153</f>
        <v>UB WR G</v>
      </c>
      <c r="H452" s="227">
        <f t="shared" si="7"/>
        <v>1</v>
      </c>
    </row>
    <row r="453" spans="1:8" x14ac:dyDescent="0.2">
      <c r="A453" s="11" t="str">
        <f>'360'!A154</f>
        <v>UB WG R</v>
      </c>
      <c r="B453" s="11">
        <v>360</v>
      </c>
      <c r="C453" s="37" t="str">
        <f>'360'!B154</f>
        <v>bleu-noir, blanc-vert, rouge</v>
      </c>
      <c r="D453" s="37" t="str">
        <f>'360'!C154</f>
        <v>réaliser ses ambitions (et structurer le monde -WU-)</v>
      </c>
      <c r="E453" s="37" t="str">
        <f>'360'!D154</f>
        <v>atteindre ses objectifs avec discipline (et travailler au bon ordre du monde)</v>
      </c>
      <c r="F453" s="279" t="str">
        <f>'360'!X154</f>
        <v>UB/r</v>
      </c>
      <c r="G453" s="276" t="str">
        <f>'360'!W154</f>
        <v>UB WG R</v>
      </c>
      <c r="H453" s="227">
        <f t="shared" si="7"/>
        <v>1</v>
      </c>
    </row>
    <row r="454" spans="1:8" x14ac:dyDescent="0.2">
      <c r="A454" s="11" t="str">
        <f>'360'!A155</f>
        <v>UB RW G</v>
      </c>
      <c r="B454" s="11">
        <v>360</v>
      </c>
      <c r="C454" s="37" t="str">
        <f>'360'!B155</f>
        <v>bleu-noir, rouge-blanc, vert</v>
      </c>
      <c r="D454" s="37" t="str">
        <f>'360'!C155</f>
        <v>réussir coûte que coûte -UB- (et œuvrer pour le progrès)</v>
      </c>
      <c r="E454" s="37" t="str">
        <f>'360'!D155</f>
        <v>atteindre ses objectifs avec fermeté (et innover avec efficacité)</v>
      </c>
      <c r="F454" s="279" t="str">
        <f>'360'!X155</f>
        <v>UB/g</v>
      </c>
      <c r="G454" s="276" t="str">
        <f>'360'!W155</f>
        <v>UB RW G</v>
      </c>
      <c r="H454" s="227">
        <f t="shared" si="7"/>
        <v>1</v>
      </c>
    </row>
    <row r="455" spans="1:8" x14ac:dyDescent="0.2">
      <c r="A455" s="11" t="str">
        <f>'360'!A156</f>
        <v>UB RG W</v>
      </c>
      <c r="B455" s="11">
        <v>360</v>
      </c>
      <c r="C455" s="37" t="str">
        <f>'360'!B156</f>
        <v>bleu-noir, rouge-vert, blanc</v>
      </c>
      <c r="D455" s="37" t="str">
        <f>'360'!C156</f>
        <v>suivre ses plans (et suivre ses idées)</v>
      </c>
      <c r="E455" s="37" t="str">
        <f>'360'!D156</f>
        <v>atteindre ses objectifs selon ses propres règles (et explorer sans contrainte)</v>
      </c>
      <c r="F455" s="279" t="str">
        <f>'360'!X156</f>
        <v>UB/w</v>
      </c>
      <c r="G455" s="276" t="str">
        <f>'360'!W156</f>
        <v>UB RG W</v>
      </c>
      <c r="H455" s="227">
        <f t="shared" si="7"/>
        <v>1</v>
      </c>
    </row>
    <row r="456" spans="1:8" x14ac:dyDescent="0.2">
      <c r="A456" s="11" t="str">
        <f>'360'!A157</f>
        <v>UB GW R</v>
      </c>
      <c r="B456" s="11">
        <v>360</v>
      </c>
      <c r="C456" s="37" t="str">
        <f>'360'!B157</f>
        <v>bleu-noir, vert-blanc, rouge</v>
      </c>
      <c r="D456" s="37" t="str">
        <f>'360'!C157</f>
        <v>réaliser ses ambitions (et vivre dans la raison)</v>
      </c>
      <c r="E456" s="37" t="str">
        <f>'360'!D157</f>
        <v>atteindre ses objectifs avec discipline (et suivre une démarche d'adaptation)</v>
      </c>
      <c r="F456" s="279" t="str">
        <f>'360'!X157</f>
        <v>UB/r</v>
      </c>
      <c r="G456" s="276" t="str">
        <f>'360'!W157</f>
        <v>UB GW R</v>
      </c>
      <c r="H456" s="227">
        <f t="shared" si="7"/>
        <v>1</v>
      </c>
    </row>
    <row r="457" spans="1:8" x14ac:dyDescent="0.2">
      <c r="A457" s="11" t="str">
        <f>'360'!A158</f>
        <v>UB GR W</v>
      </c>
      <c r="B457" s="11">
        <v>360</v>
      </c>
      <c r="C457" s="37" t="str">
        <f>'360'!B158</f>
        <v>bleu-noir, vert-rouge, blanc</v>
      </c>
      <c r="D457" s="37" t="str">
        <f>'360'!C158</f>
        <v>suivre ses plans (et être ingénieux)</v>
      </c>
      <c r="E457" s="37" t="str">
        <f>'360'!D158</f>
        <v>atteindre ses objectifs selon ses propres règles (et s'adapter avec créativité)</v>
      </c>
      <c r="F457" s="279" t="str">
        <f>'360'!X158</f>
        <v>UB/w</v>
      </c>
      <c r="G457" s="276" t="str">
        <f>'360'!W158</f>
        <v>UB GR W</v>
      </c>
      <c r="H457" s="227">
        <f t="shared" si="7"/>
        <v>1</v>
      </c>
    </row>
    <row r="458" spans="1:8" x14ac:dyDescent="0.2">
      <c r="A458" s="11" t="str">
        <f>'360'!A159</f>
        <v>UR WB G</v>
      </c>
      <c r="B458" s="11">
        <v>360</v>
      </c>
      <c r="C458" s="37" t="str">
        <f>'360'!B159</f>
        <v>bleu-rouge, blanc-noir, vert</v>
      </c>
      <c r="D458" s="37" t="str">
        <f>'360'!C159</f>
        <v>œuvrer pour le progrès (et apporter de l'ordre au monde)</v>
      </c>
      <c r="E458" s="37" t="str">
        <f>'360'!D159</f>
        <v>innover avec efficacité (et rendre l'organisation efficace)</v>
      </c>
      <c r="F458" s="279" t="str">
        <f>'360'!X159</f>
        <v>UR/g</v>
      </c>
      <c r="G458" s="276" t="str">
        <f>'360'!W159</f>
        <v>UR WB G</v>
      </c>
      <c r="H458" s="227">
        <f t="shared" si="7"/>
        <v>1</v>
      </c>
    </row>
    <row r="459" spans="1:8" x14ac:dyDescent="0.2">
      <c r="A459" s="11" t="str">
        <f>'360'!A160</f>
        <v>UR WG B</v>
      </c>
      <c r="B459" s="11">
        <v>360</v>
      </c>
      <c r="C459" s="37" t="str">
        <f>'360'!B160</f>
        <v>bleu-rouge, blanc-vert, noir</v>
      </c>
      <c r="D459" s="37" t="str">
        <f>'360'!C160</f>
        <v>partager ses idées (et être utile au monde)</v>
      </c>
      <c r="E459" s="37" t="str">
        <f>'360'!D160</f>
        <v>communiquer des idées nouvelles (et être efficace dans le respect du système)</v>
      </c>
      <c r="F459" s="279" t="str">
        <f>'360'!X160</f>
        <v>UR/b</v>
      </c>
      <c r="G459" s="276" t="str">
        <f>'360'!W160</f>
        <v>UR WG B</v>
      </c>
      <c r="H459" s="227">
        <f t="shared" si="7"/>
        <v>1</v>
      </c>
    </row>
    <row r="460" spans="1:8" x14ac:dyDescent="0.2">
      <c r="A460" s="11" t="str">
        <f>'360'!A161</f>
        <v>UR BW G</v>
      </c>
      <c r="B460" s="11">
        <v>360</v>
      </c>
      <c r="C460" s="37" t="str">
        <f>'360'!B161</f>
        <v>bleu-rouge, noir-blanc, vert</v>
      </c>
      <c r="D460" s="37" t="str">
        <f>'360'!C161</f>
        <v>œuvrer pour le progrès (et réussir coûte que coûte -UB-)</v>
      </c>
      <c r="E460" s="37" t="str">
        <f>'360'!D161</f>
        <v>innover avec efficacité (et atteindre ses objectifs avec fermeté)</v>
      </c>
      <c r="F460" s="279" t="str">
        <f>'360'!X161</f>
        <v>UR/g</v>
      </c>
      <c r="G460" s="276" t="str">
        <f>'360'!W161</f>
        <v>UR BW G</v>
      </c>
      <c r="H460" s="227">
        <f t="shared" si="7"/>
        <v>1</v>
      </c>
    </row>
    <row r="461" spans="1:8" x14ac:dyDescent="0.2">
      <c r="A461" s="11" t="str">
        <f>'360'!A162</f>
        <v>UR BG W</v>
      </c>
      <c r="B461" s="11">
        <v>360</v>
      </c>
      <c r="C461" s="37" t="str">
        <f>'360'!B162</f>
        <v>bleu-rouge, noir-vert, blanc</v>
      </c>
      <c r="D461" s="37" t="str">
        <f>'360'!C162</f>
        <v>suivre ses idées (et suivre ses plans)</v>
      </c>
      <c r="E461" s="37" t="str">
        <f>'360'!D162</f>
        <v>explorer sans contrainte (et atteindre ses objectifs selon ses propres règles)</v>
      </c>
      <c r="F461" s="279" t="str">
        <f>'360'!X162</f>
        <v>UR/w</v>
      </c>
      <c r="G461" s="276" t="str">
        <f>'360'!W162</f>
        <v>UR BG W</v>
      </c>
      <c r="H461" s="227">
        <f t="shared" si="7"/>
        <v>1</v>
      </c>
    </row>
    <row r="462" spans="1:8" x14ac:dyDescent="0.2">
      <c r="A462" s="11" t="str">
        <f>'360'!A163</f>
        <v>UR GW B</v>
      </c>
      <c r="B462" s="11">
        <v>360</v>
      </c>
      <c r="C462" s="37" t="str">
        <f>'360'!B163</f>
        <v>bleu-rouge, vert-blanc, noir</v>
      </c>
      <c r="D462" s="37" t="str">
        <f>'360'!C163</f>
        <v>partager ses idées (et vivre en souplesse)</v>
      </c>
      <c r="E462" s="37" t="str">
        <f>'360'!D163</f>
        <v>communiquer des idées nouvelles (et s'adapter spontanément)</v>
      </c>
      <c r="F462" s="279" t="str">
        <f>'360'!X163</f>
        <v>UR/b</v>
      </c>
      <c r="G462" s="276" t="str">
        <f>'360'!W163</f>
        <v>UR GW B</v>
      </c>
      <c r="H462" s="227">
        <f t="shared" si="7"/>
        <v>1</v>
      </c>
    </row>
    <row r="463" spans="1:8" x14ac:dyDescent="0.2">
      <c r="A463" s="11" t="str">
        <f>'360'!A164</f>
        <v>UR GB W</v>
      </c>
      <c r="B463" s="11">
        <v>360</v>
      </c>
      <c r="C463" s="37" t="str">
        <f>'360'!B164</f>
        <v>bleu-rouge, vert-noir, blanc</v>
      </c>
      <c r="D463" s="37" t="str">
        <f>'360'!C164</f>
        <v>suivre ses idées (et être ingénieux)</v>
      </c>
      <c r="E463" s="37" t="str">
        <f>'360'!D164</f>
        <v>explorer sans contrainte (et s'adapter avec créativité)</v>
      </c>
      <c r="F463" s="279" t="str">
        <f>'360'!X164</f>
        <v>UR/w</v>
      </c>
      <c r="G463" s="276" t="str">
        <f>'360'!W164</f>
        <v>UR GB W</v>
      </c>
      <c r="H463" s="227">
        <f t="shared" si="7"/>
        <v>1</v>
      </c>
    </row>
    <row r="464" spans="1:8" x14ac:dyDescent="0.2">
      <c r="A464" s="11" t="str">
        <f>'360'!A165</f>
        <v>UG WB R</v>
      </c>
      <c r="B464" s="11">
        <v>360</v>
      </c>
      <c r="C464" s="37" t="str">
        <f>'360'!B165</f>
        <v>bleu-vert, blanc-noir, rouge</v>
      </c>
      <c r="D464" s="37" t="str">
        <f>'360'!C165</f>
        <v>vivre dans la raison (et structurer le monde -WU-)</v>
      </c>
      <c r="E464" s="37" t="str">
        <f>'360'!D165</f>
        <v>suivre une démarche d'adaptation (et travailler au bon ordre du monde)</v>
      </c>
      <c r="F464" s="279" t="str">
        <f>'360'!X165</f>
        <v>GU/r</v>
      </c>
      <c r="G464" s="276" t="str">
        <f>'360'!W165</f>
        <v>UG WB R</v>
      </c>
      <c r="H464" s="227">
        <f t="shared" si="7"/>
        <v>1</v>
      </c>
    </row>
    <row r="465" spans="1:8" x14ac:dyDescent="0.2">
      <c r="A465" s="11" t="str">
        <f>'360'!A166</f>
        <v>UG WR B</v>
      </c>
      <c r="B465" s="11">
        <v>360</v>
      </c>
      <c r="C465" s="37" t="str">
        <f>'360'!B166</f>
        <v>bleu-vert, blanc-rouge, noir</v>
      </c>
      <c r="D465" s="37" t="str">
        <f>'360'!C166</f>
        <v>vivre en souplesse (et être utile au monde)</v>
      </c>
      <c r="E465" s="37" t="str">
        <f>'360'!D166</f>
        <v>s'adapter spontanément (et être efficace dans le respect du système)</v>
      </c>
      <c r="F465" s="279" t="str">
        <f>'360'!X166</f>
        <v>GU/b</v>
      </c>
      <c r="G465" s="276" t="str">
        <f>'360'!W166</f>
        <v>UG WR B</v>
      </c>
      <c r="H465" s="227">
        <f t="shared" si="7"/>
        <v>1</v>
      </c>
    </row>
    <row r="466" spans="1:8" x14ac:dyDescent="0.2">
      <c r="A466" s="11" t="str">
        <f>'360'!A167</f>
        <v>UG BW R</v>
      </c>
      <c r="B466" s="11">
        <v>360</v>
      </c>
      <c r="C466" s="37" t="str">
        <f>'360'!B167</f>
        <v>bleu-vert, noir-blanc, rouge</v>
      </c>
      <c r="D466" s="37" t="str">
        <f>'360'!C167</f>
        <v>vivre dans la raison (et réaliser ses ambitions)</v>
      </c>
      <c r="E466" s="37" t="str">
        <f>'360'!D167</f>
        <v>suivre une démarche d'adaptation (et atteindre ses objectifs avec discipline)</v>
      </c>
      <c r="F466" s="279" t="str">
        <f>'360'!X167</f>
        <v>GU/r</v>
      </c>
      <c r="G466" s="276" t="str">
        <f>'360'!W167</f>
        <v>UG BW R</v>
      </c>
      <c r="H466" s="227">
        <f t="shared" si="7"/>
        <v>1</v>
      </c>
    </row>
    <row r="467" spans="1:8" x14ac:dyDescent="0.2">
      <c r="A467" s="11" t="str">
        <f>'360'!A168</f>
        <v>UG BR W</v>
      </c>
      <c r="B467" s="11">
        <v>360</v>
      </c>
      <c r="C467" s="37" t="str">
        <f>'360'!B168</f>
        <v>bleu-vert, noir-rouge, blanc</v>
      </c>
      <c r="D467" s="37" t="str">
        <f>'360'!C168</f>
        <v>être ingénieux (et suivre ses plans)</v>
      </c>
      <c r="E467" s="37" t="str">
        <f>'360'!D168</f>
        <v>s'adapter avec créativité (et atteindre ses objectifs selon ses propres règles)</v>
      </c>
      <c r="F467" s="279" t="str">
        <f>'360'!X168</f>
        <v>GU/w</v>
      </c>
      <c r="G467" s="276" t="str">
        <f>'360'!W168</f>
        <v>UG BR W</v>
      </c>
      <c r="H467" s="227">
        <f t="shared" si="7"/>
        <v>1</v>
      </c>
    </row>
    <row r="468" spans="1:8" x14ac:dyDescent="0.2">
      <c r="A468" s="11" t="str">
        <f>'360'!A169</f>
        <v>UG RW B</v>
      </c>
      <c r="B468" s="11">
        <v>360</v>
      </c>
      <c r="C468" s="37" t="str">
        <f>'360'!B169</f>
        <v>bleu-vert, rouge-blanc, noir</v>
      </c>
      <c r="D468" s="37" t="str">
        <f>'360'!C169</f>
        <v>vivre en souplesse (et partager ses idées)</v>
      </c>
      <c r="E468" s="37" t="str">
        <f>'360'!D169</f>
        <v>s'adapter spontanément (et communiquer des idées nouvelles)</v>
      </c>
      <c r="F468" s="279" t="str">
        <f>'360'!X169</f>
        <v>GU/b</v>
      </c>
      <c r="G468" s="276" t="str">
        <f>'360'!W169</f>
        <v>UG RW B</v>
      </c>
      <c r="H468" s="227">
        <f t="shared" si="7"/>
        <v>1</v>
      </c>
    </row>
    <row r="469" spans="1:8" x14ac:dyDescent="0.2">
      <c r="A469" s="11" t="str">
        <f>'360'!A170</f>
        <v>UG RB W</v>
      </c>
      <c r="B469" s="11">
        <v>360</v>
      </c>
      <c r="C469" s="37" t="str">
        <f>'360'!B170</f>
        <v>bleu-vert, rouge-noir, blanc</v>
      </c>
      <c r="D469" s="37" t="str">
        <f>'360'!C170</f>
        <v>être ingénieux (et suivre ses idées)</v>
      </c>
      <c r="E469" s="37" t="str">
        <f>'360'!D170</f>
        <v>s'adapter avec créativité (et explorer sans contrainte)</v>
      </c>
      <c r="F469" s="279" t="str">
        <f>'360'!X170</f>
        <v>GU/w</v>
      </c>
      <c r="G469" s="276" t="str">
        <f>'360'!W170</f>
        <v>UG RB W</v>
      </c>
      <c r="H469" s="227">
        <f t="shared" si="7"/>
        <v>1</v>
      </c>
    </row>
    <row r="470" spans="1:8" x14ac:dyDescent="0.2">
      <c r="A470" s="11" t="str">
        <f>'360'!A171</f>
        <v>BW UR G</v>
      </c>
      <c r="B470" s="11">
        <v>360</v>
      </c>
      <c r="C470" s="37" t="str">
        <f>'360'!B171</f>
        <v>noir-blanc, bleu-rouge, vert</v>
      </c>
      <c r="D470" s="37" t="str">
        <f>'360'!C171</f>
        <v>s'imposer au monde (et réussir coûte que coûte -UB-)</v>
      </c>
      <c r="E470" s="37" t="str">
        <f>'360'!D171</f>
        <v>être de ceux qui dictent l'ordre (et atteindre ses objectifs avec fermeté)</v>
      </c>
      <c r="F470" s="279" t="str">
        <f>'360'!X171</f>
        <v>WB/g</v>
      </c>
      <c r="G470" s="276" t="str">
        <f>'360'!W171</f>
        <v>BW UR G</v>
      </c>
      <c r="H470" s="227">
        <f t="shared" si="7"/>
        <v>1</v>
      </c>
    </row>
    <row r="471" spans="1:8" x14ac:dyDescent="0.2">
      <c r="A471" s="11" t="str">
        <f>'360'!A172</f>
        <v>BW UG R</v>
      </c>
      <c r="B471" s="11">
        <v>360</v>
      </c>
      <c r="C471" s="37" t="str">
        <f>'360'!B172</f>
        <v>noir-blanc, bleu-vert, rouge</v>
      </c>
      <c r="D471" s="37" t="str">
        <f>'360'!C172</f>
        <v>gouverner le monde (et réaliser ses ambitions)</v>
      </c>
      <c r="E471" s="37" t="str">
        <f>'360'!D172</f>
        <v>être parmi les rares qui prennent les décisions (et atteindre ses objectifs avec discipline)</v>
      </c>
      <c r="F471" s="279" t="str">
        <f>'360'!X172</f>
        <v>WB/r</v>
      </c>
      <c r="G471" s="276" t="str">
        <f>'360'!W172</f>
        <v>BW UG R</v>
      </c>
      <c r="H471" s="227">
        <f t="shared" si="7"/>
        <v>1</v>
      </c>
    </row>
    <row r="472" spans="1:8" x14ac:dyDescent="0.2">
      <c r="A472" s="11" t="str">
        <f>'360'!A173</f>
        <v>BW RU G</v>
      </c>
      <c r="B472" s="11">
        <v>360</v>
      </c>
      <c r="C472" s="37" t="str">
        <f>'360'!B173</f>
        <v>noir-blanc, rouge-bleu, vert</v>
      </c>
      <c r="D472" s="37" t="str">
        <f>'360'!C173</f>
        <v>s'imposer au monde (et intervenir*)</v>
      </c>
      <c r="E472" s="37" t="str">
        <f>'360'!D173</f>
        <v>être de ceux qui dictent l'ordre (et vivre en imposant ses décisions)</v>
      </c>
      <c r="F472" s="279" t="str">
        <f>'360'!X173</f>
        <v>WB/g</v>
      </c>
      <c r="G472" s="276" t="str">
        <f>'360'!W173</f>
        <v>BW RU G</v>
      </c>
      <c r="H472" s="227">
        <f t="shared" si="7"/>
        <v>1</v>
      </c>
    </row>
    <row r="473" spans="1:8" x14ac:dyDescent="0.2">
      <c r="A473" s="11" t="str">
        <f>'360'!A174</f>
        <v>BW RG U</v>
      </c>
      <c r="B473" s="11">
        <v>360</v>
      </c>
      <c r="C473" s="37" t="str">
        <f>'360'!B174</f>
        <v>noir-blanc, rouge-vert, bleu</v>
      </c>
      <c r="D473" s="37" t="str">
        <f>'360'!C174</f>
        <v>être parmi les puissants (et avoir de suite)</v>
      </c>
      <c r="E473" s="37" t="str">
        <f>'360'!D174</f>
        <v>être de ceux qui ont le pouvoir (et obtenir satisfaction -peu importe comment-)</v>
      </c>
      <c r="F473" s="279" t="str">
        <f>'360'!X174</f>
        <v>WB/u</v>
      </c>
      <c r="G473" s="276" t="str">
        <f>'360'!W174</f>
        <v>BW RG U</v>
      </c>
      <c r="H473" s="227">
        <f t="shared" si="7"/>
        <v>1</v>
      </c>
    </row>
    <row r="474" spans="1:8" x14ac:dyDescent="0.2">
      <c r="A474" s="11" t="str">
        <f>'360'!A175</f>
        <v>BW GU R</v>
      </c>
      <c r="B474" s="11">
        <v>360</v>
      </c>
      <c r="C474" s="37" t="str">
        <f>'360'!B175</f>
        <v>noir-blanc, vert-bleu, rouge</v>
      </c>
      <c r="D474" s="37" t="str">
        <f>'360'!C175</f>
        <v>gouverner le monde (et construire une vie parfaite)</v>
      </c>
      <c r="E474" s="37" t="str">
        <f>'360'!D175</f>
        <v>être parmi les rares qui prennent les décisions (et organiser une vie de satisfaction)</v>
      </c>
      <c r="F474" s="279" t="str">
        <f>'360'!X175</f>
        <v>WB/r</v>
      </c>
      <c r="G474" s="276" t="str">
        <f>'360'!W175</f>
        <v>BW GU R</v>
      </c>
      <c r="H474" s="227">
        <f t="shared" si="7"/>
        <v>1</v>
      </c>
    </row>
    <row r="475" spans="1:8" x14ac:dyDescent="0.2">
      <c r="A475" s="11" t="str">
        <f>'360'!A176</f>
        <v>BW GR U</v>
      </c>
      <c r="B475" s="11">
        <v>360</v>
      </c>
      <c r="C475" s="37" t="str">
        <f>'360'!B176</f>
        <v>noir-blanc, vert-rouge, bleu</v>
      </c>
      <c r="D475" s="37" t="str">
        <f>'360'!C176</f>
        <v>être parmi les puissants (et s'enrichir)</v>
      </c>
      <c r="E475" s="37" t="str">
        <f>'360'!D176</f>
        <v>être de ceux qui ont le pouvoir (et s'entourer du plus de ressources possible)</v>
      </c>
      <c r="F475" s="279" t="str">
        <f>'360'!X176</f>
        <v>WB/u</v>
      </c>
      <c r="G475" s="276" t="str">
        <f>'360'!W176</f>
        <v>BW GR U</v>
      </c>
      <c r="H475" s="227">
        <f t="shared" si="7"/>
        <v>1</v>
      </c>
    </row>
    <row r="476" spans="1:8" x14ac:dyDescent="0.2">
      <c r="A476" s="11" t="str">
        <f>'360'!A177</f>
        <v>BU WR G</v>
      </c>
      <c r="B476" s="11">
        <v>360</v>
      </c>
      <c r="C476" s="37" t="str">
        <f>'360'!B177</f>
        <v>noir-bleu, blanc-rouge, vert</v>
      </c>
      <c r="D476" s="37" t="str">
        <f>'360'!C177</f>
        <v>réussir coûte que coûte -UB- (et s'imposer au monde)</v>
      </c>
      <c r="E476" s="37" t="str">
        <f>'360'!D177</f>
        <v>atteindre ses objectifs avec fermeté (et être de ceux qui dictent l'ordre)</v>
      </c>
      <c r="F476" s="279" t="str">
        <f>'360'!X177</f>
        <v>UB/g</v>
      </c>
      <c r="G476" s="276" t="str">
        <f>'360'!W177</f>
        <v>BU WR G</v>
      </c>
      <c r="H476" s="227">
        <f t="shared" si="7"/>
        <v>1</v>
      </c>
    </row>
    <row r="477" spans="1:8" x14ac:dyDescent="0.2">
      <c r="A477" s="11" t="str">
        <f>'360'!A178</f>
        <v>BU WG R</v>
      </c>
      <c r="B477" s="11">
        <v>360</v>
      </c>
      <c r="C477" s="37" t="str">
        <f>'360'!B178</f>
        <v>noir-bleu, blanc-vert, rouge</v>
      </c>
      <c r="D477" s="37" t="str">
        <f>'360'!C178</f>
        <v>réaliser ses ambitions (et gouverner le monde)</v>
      </c>
      <c r="E477" s="37" t="str">
        <f>'360'!D178</f>
        <v>atteindre ses objectifs avec discipline (et être parmi les rares qui prennent les décisions)</v>
      </c>
      <c r="F477" s="279" t="str">
        <f>'360'!X178</f>
        <v>UB/r</v>
      </c>
      <c r="G477" s="276" t="str">
        <f>'360'!W178</f>
        <v>BU WG R</v>
      </c>
      <c r="H477" s="227">
        <f t="shared" si="7"/>
        <v>1</v>
      </c>
    </row>
    <row r="478" spans="1:8" x14ac:dyDescent="0.2">
      <c r="A478" s="11" t="str">
        <f>'360'!A179</f>
        <v>BU RW G</v>
      </c>
      <c r="B478" s="11">
        <v>360</v>
      </c>
      <c r="C478" s="37" t="str">
        <f>'360'!B179</f>
        <v>noir-bleu, rouge-blanc, vert</v>
      </c>
      <c r="D478" s="37" t="str">
        <f>'360'!C179</f>
        <v>réussir coûte que coûte -UB- (et intervenir*)</v>
      </c>
      <c r="E478" s="37" t="str">
        <f>'360'!D179</f>
        <v>atteindre ses objectifs avec fermeté (et vivre en imposant ses décisions)</v>
      </c>
      <c r="F478" s="279" t="str">
        <f>'360'!X179</f>
        <v>UB/g</v>
      </c>
      <c r="G478" s="276" t="str">
        <f>'360'!W179</f>
        <v>BU RW G</v>
      </c>
      <c r="H478" s="227">
        <f t="shared" si="7"/>
        <v>1</v>
      </c>
    </row>
    <row r="479" spans="1:8" x14ac:dyDescent="0.2">
      <c r="A479" s="11" t="str">
        <f>'360'!A180</f>
        <v>BU RG W</v>
      </c>
      <c r="B479" s="11">
        <v>360</v>
      </c>
      <c r="C479" s="37" t="str">
        <f>'360'!B180</f>
        <v>noir-bleu, rouge-vert, blanc</v>
      </c>
      <c r="D479" s="37" t="str">
        <f>'360'!C180</f>
        <v>suivre ses plans (et être tout-puissant -BR)</v>
      </c>
      <c r="E479" s="37" t="str">
        <f>'360'!D180</f>
        <v>atteindre ses objectifs selon ses propres règles (et obtenir satisfaction sans limite)</v>
      </c>
      <c r="F479" s="279" t="str">
        <f>'360'!X180</f>
        <v>UB/w</v>
      </c>
      <c r="G479" s="276" t="str">
        <f>'360'!W180</f>
        <v>BU RG W</v>
      </c>
      <c r="H479" s="227">
        <f t="shared" si="7"/>
        <v>1</v>
      </c>
    </row>
    <row r="480" spans="1:8" x14ac:dyDescent="0.2">
      <c r="A480" s="11" t="str">
        <f>'360'!A181</f>
        <v>BU GW R</v>
      </c>
      <c r="B480" s="11">
        <v>360</v>
      </c>
      <c r="C480" s="37" t="str">
        <f>'360'!B181</f>
        <v>noir-bleu, vert-blanc, rouge</v>
      </c>
      <c r="D480" s="37" t="str">
        <f>'360'!C181</f>
        <v>réaliser ses ambitions (et construire une vie parfaite)</v>
      </c>
      <c r="E480" s="37" t="str">
        <f>'360'!D181</f>
        <v>atteindre ses objectifs avec discipline (et organiser une vie de satisfaction)</v>
      </c>
      <c r="F480" s="279" t="str">
        <f>'360'!X181</f>
        <v>UB/r</v>
      </c>
      <c r="G480" s="276" t="str">
        <f>'360'!W181</f>
        <v>BU GW R</v>
      </c>
      <c r="H480" s="227">
        <f t="shared" si="7"/>
        <v>1</v>
      </c>
    </row>
    <row r="481" spans="1:8" x14ac:dyDescent="0.2">
      <c r="A481" s="11" t="str">
        <f>'360'!A182</f>
        <v>BU GR W</v>
      </c>
      <c r="B481" s="11">
        <v>360</v>
      </c>
      <c r="C481" s="37" t="str">
        <f>'360'!B182</f>
        <v>noir-bleu, vert-rouge, blanc</v>
      </c>
      <c r="D481" s="37" t="str">
        <f>'360'!C182</f>
        <v>suivre ses plans (et servir ses intérêts)</v>
      </c>
      <c r="E481" s="37" t="str">
        <f>'360'!D182</f>
        <v>atteindre ses objectifs selon ses propres règles (et être son unique priorité)</v>
      </c>
      <c r="F481" s="279" t="str">
        <f>'360'!X182</f>
        <v>UB/w</v>
      </c>
      <c r="G481" s="276" t="str">
        <f>'360'!W182</f>
        <v>BU GR W</v>
      </c>
      <c r="H481" s="227">
        <f t="shared" si="7"/>
        <v>1</v>
      </c>
    </row>
    <row r="482" spans="1:8" x14ac:dyDescent="0.2">
      <c r="A482" s="11" t="str">
        <f>'360'!A183</f>
        <v>BR WU G</v>
      </c>
      <c r="B482" s="11">
        <v>360</v>
      </c>
      <c r="C482" s="37" t="str">
        <f>'360'!B183</f>
        <v>noir-rouge, blanc-bleu, vert</v>
      </c>
      <c r="D482" s="37" t="str">
        <f>'360'!C183</f>
        <v>intervenir* (et s'imposer au monde)</v>
      </c>
      <c r="E482" s="37" t="str">
        <f>'360'!D183</f>
        <v>vivre en imposant ses décisions (et être de ceux qui dictent l'ordre)</v>
      </c>
      <c r="F482" s="279" t="str">
        <f>'360'!X183</f>
        <v>BR/g</v>
      </c>
      <c r="G482" s="276" t="str">
        <f>'360'!W183</f>
        <v>BR WU G</v>
      </c>
      <c r="H482" s="227">
        <f t="shared" si="7"/>
        <v>1</v>
      </c>
    </row>
    <row r="483" spans="1:8" x14ac:dyDescent="0.2">
      <c r="A483" s="11" t="str">
        <f>'360'!A184</f>
        <v>BR WG U</v>
      </c>
      <c r="B483" s="11">
        <v>360</v>
      </c>
      <c r="C483" s="37" t="str">
        <f>'360'!B184</f>
        <v>noir-rouge, blanc-vert, bleu</v>
      </c>
      <c r="D483" s="37" t="str">
        <f>'360'!C184</f>
        <v>avoir de suite (et être parmi les puissants)</v>
      </c>
      <c r="E483" s="37" t="str">
        <f>'360'!D184</f>
        <v>obtenir satisfaction -peu importe comment- (et être de ceux qui ont le pouvoir)</v>
      </c>
      <c r="F483" s="279" t="str">
        <f>'360'!X184</f>
        <v>BR/u</v>
      </c>
      <c r="G483" s="276" t="str">
        <f>'360'!W184</f>
        <v>BR WG U</v>
      </c>
      <c r="H483" s="227">
        <f t="shared" si="7"/>
        <v>1</v>
      </c>
    </row>
    <row r="484" spans="1:8" x14ac:dyDescent="0.2">
      <c r="A484" s="11" t="str">
        <f>'360'!A185</f>
        <v>BR UW G</v>
      </c>
      <c r="B484" s="11">
        <v>360</v>
      </c>
      <c r="C484" s="37" t="str">
        <f>'360'!B185</f>
        <v>noir-rouge, bleu-blanc, vert</v>
      </c>
      <c r="D484" s="37" t="str">
        <f>'360'!C185</f>
        <v>intervenir* (et réussir coûte que coûte -UB-)</v>
      </c>
      <c r="E484" s="37" t="str">
        <f>'360'!D185</f>
        <v>vivre en imposant ses décisions (et atteindre ses objectifs avec fermeté)</v>
      </c>
      <c r="F484" s="279" t="str">
        <f>'360'!X185</f>
        <v>BR/g</v>
      </c>
      <c r="G484" s="276" t="str">
        <f>'360'!W185</f>
        <v>BR UW G</v>
      </c>
      <c r="H484" s="227">
        <f t="shared" si="7"/>
        <v>1</v>
      </c>
    </row>
    <row r="485" spans="1:8" x14ac:dyDescent="0.2">
      <c r="A485" s="11" t="str">
        <f>'360'!A186</f>
        <v>BR UG W</v>
      </c>
      <c r="B485" s="11">
        <v>360</v>
      </c>
      <c r="C485" s="37" t="str">
        <f>'360'!B186</f>
        <v>noir-rouge, bleu-vert, blanc</v>
      </c>
      <c r="D485" s="37" t="str">
        <f>'360'!C186</f>
        <v>être tout-puissant -BR (et suivre ses plans)</v>
      </c>
      <c r="E485" s="37" t="str">
        <f>'360'!D186</f>
        <v>obtenir satisfaction sans limite (et atteindre ses objectifs selon ses propres règles)</v>
      </c>
      <c r="F485" s="279" t="str">
        <f>'360'!X186</f>
        <v>BR/w</v>
      </c>
      <c r="G485" s="276" t="str">
        <f>'360'!W186</f>
        <v>BR UG W</v>
      </c>
      <c r="H485" s="227">
        <f t="shared" si="7"/>
        <v>1</v>
      </c>
    </row>
    <row r="486" spans="1:8" x14ac:dyDescent="0.2">
      <c r="A486" s="11" t="str">
        <f>'360'!A187</f>
        <v>BR GW U</v>
      </c>
      <c r="B486" s="11">
        <v>360</v>
      </c>
      <c r="C486" s="37" t="str">
        <f>'360'!B187</f>
        <v>noir-rouge, vert-blanc, bleu</v>
      </c>
      <c r="D486" s="37" t="str">
        <f>'360'!C187</f>
        <v>avoir de suite (et s'enrichir)</v>
      </c>
      <c r="E486" s="37" t="str">
        <f>'360'!D187</f>
        <v>obtenir satisfaction -peu importe comment- (et s'entourer du plus de ressources possible)</v>
      </c>
      <c r="F486" s="279" t="str">
        <f>'360'!X187</f>
        <v>BR/u</v>
      </c>
      <c r="G486" s="276" t="str">
        <f>'360'!W187</f>
        <v>BR GW U</v>
      </c>
      <c r="H486" s="227">
        <f t="shared" si="7"/>
        <v>1</v>
      </c>
    </row>
    <row r="487" spans="1:8" x14ac:dyDescent="0.2">
      <c r="A487" s="11" t="str">
        <f>'360'!A188</f>
        <v>BR GU W</v>
      </c>
      <c r="B487" s="11">
        <v>360</v>
      </c>
      <c r="C487" s="37" t="str">
        <f>'360'!B188</f>
        <v>noir-rouge, vert-bleu, blanc</v>
      </c>
      <c r="D487" s="37" t="str">
        <f>'360'!C188</f>
        <v>être tout-puissant -BR (et servir ses intérêts)</v>
      </c>
      <c r="E487" s="37" t="str">
        <f>'360'!D188</f>
        <v>obtenir satisfaction sans limite (et être son unique priorité)</v>
      </c>
      <c r="F487" s="279" t="str">
        <f>'360'!X188</f>
        <v>BR/w</v>
      </c>
      <c r="G487" s="276" t="str">
        <f>'360'!W188</f>
        <v>BR GU W</v>
      </c>
      <c r="H487" s="227">
        <f t="shared" si="7"/>
        <v>1</v>
      </c>
    </row>
    <row r="488" spans="1:8" x14ac:dyDescent="0.2">
      <c r="A488" s="11" t="str">
        <f>'360'!A189</f>
        <v>BG WU R</v>
      </c>
      <c r="B488" s="11">
        <v>360</v>
      </c>
      <c r="C488" s="37" t="str">
        <f>'360'!B189</f>
        <v>noir-vert, blanc-bleu, rouge</v>
      </c>
      <c r="D488" s="37" t="str">
        <f>'360'!C189</f>
        <v>construire une vie parfaite (et gouverner le monde)</v>
      </c>
      <c r="E488" s="37" t="str">
        <f>'360'!D189</f>
        <v>organiser une vie de satisfaction (et être parmi les rares qui prennent les décisions)</v>
      </c>
      <c r="F488" s="279" t="str">
        <f>'360'!X189</f>
        <v>BG/r</v>
      </c>
      <c r="G488" s="276" t="str">
        <f>'360'!W189</f>
        <v>BG WU R</v>
      </c>
      <c r="H488" s="227">
        <f t="shared" si="7"/>
        <v>1</v>
      </c>
    </row>
    <row r="489" spans="1:8" x14ac:dyDescent="0.2">
      <c r="A489" s="11" t="str">
        <f>'360'!A190</f>
        <v>BG WR U</v>
      </c>
      <c r="B489" s="11">
        <v>360</v>
      </c>
      <c r="C489" s="37" t="str">
        <f>'360'!B190</f>
        <v>noir-vert, blanc-rouge, bleu</v>
      </c>
      <c r="D489" s="37" t="str">
        <f>'360'!C190</f>
        <v>s'enrichir (et être parmi les puissants)</v>
      </c>
      <c r="E489" s="37" t="str">
        <f>'360'!D190</f>
        <v>s'entourer du plus de ressources possible (et être de ceux qui ont le pouvoir)</v>
      </c>
      <c r="F489" s="279" t="str">
        <f>'360'!X190</f>
        <v>BG/u</v>
      </c>
      <c r="G489" s="276" t="str">
        <f>'360'!W190</f>
        <v>BG WR U</v>
      </c>
      <c r="H489" s="227">
        <f t="shared" si="7"/>
        <v>1</v>
      </c>
    </row>
    <row r="490" spans="1:8" x14ac:dyDescent="0.2">
      <c r="A490" s="11" t="str">
        <f>'360'!A191</f>
        <v>BG UW R</v>
      </c>
      <c r="B490" s="11">
        <v>360</v>
      </c>
      <c r="C490" s="37" t="str">
        <f>'360'!B191</f>
        <v>noir-vert, bleu-blanc, rouge</v>
      </c>
      <c r="D490" s="37" t="str">
        <f>'360'!C191</f>
        <v>construire une vie parfaite (et réaliser ses ambitions)</v>
      </c>
      <c r="E490" s="37" t="str">
        <f>'360'!D191</f>
        <v>organiser une vie de satisfaction (et atteindre ses objectifs avec discipline)</v>
      </c>
      <c r="F490" s="279" t="str">
        <f>'360'!X191</f>
        <v>BG/r</v>
      </c>
      <c r="G490" s="276" t="str">
        <f>'360'!W191</f>
        <v>BG UW R</v>
      </c>
      <c r="H490" s="227">
        <f t="shared" si="7"/>
        <v>1</v>
      </c>
    </row>
    <row r="491" spans="1:8" x14ac:dyDescent="0.2">
      <c r="A491" s="11" t="str">
        <f>'360'!A192</f>
        <v>BG UR W</v>
      </c>
      <c r="B491" s="11">
        <v>360</v>
      </c>
      <c r="C491" s="37" t="str">
        <f>'360'!B192</f>
        <v>noir-vert, bleu-rouge, blanc</v>
      </c>
      <c r="D491" s="37" t="str">
        <f>'360'!C192</f>
        <v>servir ses intérêts (et suivre ses plans)</v>
      </c>
      <c r="E491" s="37" t="str">
        <f>'360'!D192</f>
        <v>être son unique priorité (et atteindre ses objectifs selon ses propres règles)</v>
      </c>
      <c r="F491" s="279" t="str">
        <f>'360'!X192</f>
        <v>BG/w</v>
      </c>
      <c r="G491" s="276" t="str">
        <f>'360'!W192</f>
        <v>BG UR W</v>
      </c>
      <c r="H491" s="227">
        <f t="shared" si="7"/>
        <v>1</v>
      </c>
    </row>
    <row r="492" spans="1:8" x14ac:dyDescent="0.2">
      <c r="A492" s="11" t="str">
        <f>'360'!A193</f>
        <v>BG RW U</v>
      </c>
      <c r="B492" s="11">
        <v>360</v>
      </c>
      <c r="C492" s="37" t="str">
        <f>'360'!B193</f>
        <v>noir-vert, rouge-blanc, bleu</v>
      </c>
      <c r="D492" s="37" t="str">
        <f>'360'!C193</f>
        <v>s'enrichir (et avoir de suite)</v>
      </c>
      <c r="E492" s="37" t="str">
        <f>'360'!D193</f>
        <v>s'entourer du plus de ressources possible (et obtenir satisfaction -peu importe comment-)</v>
      </c>
      <c r="F492" s="279" t="str">
        <f>'360'!X193</f>
        <v>BG/u</v>
      </c>
      <c r="G492" s="276" t="str">
        <f>'360'!W193</f>
        <v>BG RW U</v>
      </c>
      <c r="H492" s="227">
        <f t="shared" si="7"/>
        <v>1</v>
      </c>
    </row>
    <row r="493" spans="1:8" x14ac:dyDescent="0.2">
      <c r="A493" s="11" t="str">
        <f>'360'!A194</f>
        <v>BG RU W</v>
      </c>
      <c r="B493" s="11">
        <v>360</v>
      </c>
      <c r="C493" s="37" t="str">
        <f>'360'!B194</f>
        <v>noir-vert, rouge-bleu, blanc</v>
      </c>
      <c r="D493" s="37" t="str">
        <f>'360'!C194</f>
        <v>servir ses intérêts (et être tout-puissant -BR)</v>
      </c>
      <c r="E493" s="37" t="str">
        <f>'360'!D194</f>
        <v>être son unique priorité (et obtenir satisfaction sans limite)</v>
      </c>
      <c r="F493" s="279" t="str">
        <f>'360'!X194</f>
        <v>BG/w</v>
      </c>
      <c r="G493" s="276" t="str">
        <f>'360'!W194</f>
        <v>BG RU W</v>
      </c>
      <c r="H493" s="227">
        <f t="shared" si="7"/>
        <v>1</v>
      </c>
    </row>
    <row r="494" spans="1:8" x14ac:dyDescent="0.2">
      <c r="A494" s="11" t="str">
        <f>'360'!A195</f>
        <v>RW UB G</v>
      </c>
      <c r="B494" s="11">
        <v>360</v>
      </c>
      <c r="C494" s="37" t="str">
        <f>'360'!B195</f>
        <v>rouge-blanc, bleu-noir, vert</v>
      </c>
      <c r="D494" s="37" t="str">
        <f>'360'!C195</f>
        <v>faire progresser le monde (et œuvrer pour le progrès)</v>
      </c>
      <c r="E494" s="37" t="str">
        <f>'360'!D195</f>
        <v>servir la société avec fermeté (et innover avec efficacité)</v>
      </c>
      <c r="F494" s="279" t="str">
        <f>'360'!X195</f>
        <v>RW/g</v>
      </c>
      <c r="G494" s="276" t="str">
        <f>'360'!W195</f>
        <v>RW UB G</v>
      </c>
      <c r="H494" s="227">
        <f t="shared" si="7"/>
        <v>1</v>
      </c>
    </row>
    <row r="495" spans="1:8" x14ac:dyDescent="0.2">
      <c r="A495" s="11" t="str">
        <f>'360'!A196</f>
        <v>RW UG B</v>
      </c>
      <c r="B495" s="11">
        <v>360</v>
      </c>
      <c r="C495" s="37" t="str">
        <f>'360'!B196</f>
        <v>rouge-blanc, bleu-vert, noir</v>
      </c>
      <c r="D495" s="37" t="str">
        <f>'360'!C196</f>
        <v>assister le monde (et partager ses idées)</v>
      </c>
      <c r="E495" s="37" t="str">
        <f>'360'!D196</f>
        <v>servir la société sans enjeu de pouvoir (et communiquer des idées nouvelles)</v>
      </c>
      <c r="F495" s="279" t="str">
        <f>'360'!X196</f>
        <v>RW/b</v>
      </c>
      <c r="G495" s="276" t="str">
        <f>'360'!W196</f>
        <v>RW UG B</v>
      </c>
      <c r="H495" s="227">
        <f t="shared" si="7"/>
        <v>1</v>
      </c>
    </row>
    <row r="496" spans="1:8" x14ac:dyDescent="0.2">
      <c r="A496" s="11" t="str">
        <f>'360'!A197</f>
        <v>RW BU G</v>
      </c>
      <c r="B496" s="11">
        <v>360</v>
      </c>
      <c r="C496" s="37" t="str">
        <f>'360'!B197</f>
        <v>rouge-blanc, noir-bleu, vert</v>
      </c>
      <c r="D496" s="37" t="str">
        <f>'360'!C197</f>
        <v>faire progresser le monde (et intervenir*)</v>
      </c>
      <c r="E496" s="37" t="str">
        <f>'360'!D197</f>
        <v>servir la société avec fermeté (et vivre en imposant ses décisions)</v>
      </c>
      <c r="F496" s="279" t="str">
        <f>'360'!X197</f>
        <v>RW/g</v>
      </c>
      <c r="G496" s="276" t="str">
        <f>'360'!W197</f>
        <v>RW BU G</v>
      </c>
      <c r="H496" s="227">
        <f t="shared" si="7"/>
        <v>1</v>
      </c>
    </row>
    <row r="497" spans="1:8" x14ac:dyDescent="0.2">
      <c r="A497" s="11" t="str">
        <f>'360'!A198</f>
        <v>RW BG U</v>
      </c>
      <c r="B497" s="11">
        <v>360</v>
      </c>
      <c r="C497" s="37" t="str">
        <f>'360'!B198</f>
        <v>rouge-blanc, noir-vert, bleu</v>
      </c>
      <c r="D497" s="37" t="str">
        <f>'360'!C198</f>
        <v>protéger le monde (et avoir de suite)</v>
      </c>
      <c r="E497" s="37" t="str">
        <f>'360'!D198</f>
        <v>prémunir la société de toute menace (et obtenir satisfaction -peu importe comment-)</v>
      </c>
      <c r="F497" s="279" t="str">
        <f>'360'!X198</f>
        <v>RW/u</v>
      </c>
      <c r="G497" s="276" t="str">
        <f>'360'!W198</f>
        <v>RW BG U</v>
      </c>
      <c r="H497" s="227">
        <f t="shared" si="7"/>
        <v>1</v>
      </c>
    </row>
    <row r="498" spans="1:8" x14ac:dyDescent="0.2">
      <c r="A498" s="11" t="str">
        <f>'360'!A199</f>
        <v>RW GU B</v>
      </c>
      <c r="B498" s="11">
        <v>360</v>
      </c>
      <c r="C498" s="37" t="str">
        <f>'360'!B199</f>
        <v>rouge-blanc, vert-bleu, noir</v>
      </c>
      <c r="D498" s="37" t="str">
        <f>'360'!C199</f>
        <v>assister le monde (et vivre dans la joie collective)</v>
      </c>
      <c r="E498" s="37" t="str">
        <f>'360'!D199</f>
        <v>servir la société sans enjeu de pouvoir (et vivre pleinement dans le respect du monde)</v>
      </c>
      <c r="F498" s="279" t="str">
        <f>'360'!X199</f>
        <v>RW/b</v>
      </c>
      <c r="G498" s="276" t="str">
        <f>'360'!W199</f>
        <v>RW GU B</v>
      </c>
      <c r="H498" s="227">
        <f t="shared" si="7"/>
        <v>1</v>
      </c>
    </row>
    <row r="499" spans="1:8" x14ac:dyDescent="0.2">
      <c r="A499" s="11" t="str">
        <f>'360'!A200</f>
        <v>RW GB U</v>
      </c>
      <c r="B499" s="11">
        <v>360</v>
      </c>
      <c r="C499" s="37" t="str">
        <f>'360'!B200</f>
        <v>rouge-blanc, vert-noir, bleu</v>
      </c>
      <c r="D499" s="37" t="str">
        <f>'360'!C200</f>
        <v>protéger le monde (et vivre spontané -RG-)</v>
      </c>
      <c r="E499" s="37" t="str">
        <f>'360'!D200</f>
        <v>prémunir la société de toute menace (et agir en toute impulsivité)</v>
      </c>
      <c r="F499" s="279" t="str">
        <f>'360'!X200</f>
        <v>RW/u</v>
      </c>
      <c r="G499" s="276" t="str">
        <f>'360'!W200</f>
        <v>RW GB U</v>
      </c>
      <c r="H499" s="227">
        <f t="shared" si="7"/>
        <v>1</v>
      </c>
    </row>
    <row r="500" spans="1:8" x14ac:dyDescent="0.2">
      <c r="A500" s="11" t="str">
        <f>'360'!A201</f>
        <v>RU WB G</v>
      </c>
      <c r="B500" s="11">
        <v>360</v>
      </c>
      <c r="C500" s="37" t="str">
        <f>'360'!B201</f>
        <v>rouge-bleu, blanc-noir, vert</v>
      </c>
      <c r="D500" s="37" t="str">
        <f>'360'!C201</f>
        <v>œuvrer pour le progrès (et faire progresser le monde)</v>
      </c>
      <c r="E500" s="37" t="str">
        <f>'360'!D201</f>
        <v>innover avec efficacité (et servir la société avec fermeté)</v>
      </c>
      <c r="F500" s="279" t="str">
        <f>'360'!X201</f>
        <v>UR/g</v>
      </c>
      <c r="G500" s="276" t="str">
        <f>'360'!W201</f>
        <v>RU WB G</v>
      </c>
      <c r="H500" s="227">
        <f t="shared" si="7"/>
        <v>1</v>
      </c>
    </row>
    <row r="501" spans="1:8" x14ac:dyDescent="0.2">
      <c r="A501" s="11" t="str">
        <f>'360'!A202</f>
        <v>RU WG B</v>
      </c>
      <c r="B501" s="11">
        <v>360</v>
      </c>
      <c r="C501" s="37" t="str">
        <f>'360'!B202</f>
        <v>rouge-bleu, blanc-vert, noir</v>
      </c>
      <c r="D501" s="37" t="str">
        <f>'360'!C202</f>
        <v>partager ses idées (et assister le monde)</v>
      </c>
      <c r="E501" s="37" t="str">
        <f>'360'!D202</f>
        <v>communiquer des idées nouvelles (et servir la société sans enjeu de pouvoir)</v>
      </c>
      <c r="F501" s="279" t="str">
        <f>'360'!X202</f>
        <v>UR/b</v>
      </c>
      <c r="G501" s="276" t="str">
        <f>'360'!W202</f>
        <v>RU WG B</v>
      </c>
      <c r="H501" s="227">
        <f t="shared" si="7"/>
        <v>1</v>
      </c>
    </row>
    <row r="502" spans="1:8" x14ac:dyDescent="0.2">
      <c r="A502" s="11" t="str">
        <f>'360'!A203</f>
        <v>RU BW G</v>
      </c>
      <c r="B502" s="11">
        <v>360</v>
      </c>
      <c r="C502" s="37" t="str">
        <f>'360'!B203</f>
        <v>rouge-bleu, noir-blanc, vert</v>
      </c>
      <c r="D502" s="37" t="str">
        <f>'360'!C203</f>
        <v>œuvrer pour le progrès (et intervenir*)</v>
      </c>
      <c r="E502" s="37" t="str">
        <f>'360'!D203</f>
        <v>innover avec efficacité (et vivre en imposant ses décisions)</v>
      </c>
      <c r="F502" s="279" t="str">
        <f>'360'!X203</f>
        <v>UR/g</v>
      </c>
      <c r="G502" s="276" t="str">
        <f>'360'!W203</f>
        <v>RU BW G</v>
      </c>
      <c r="H502" s="227">
        <f t="shared" si="7"/>
        <v>1</v>
      </c>
    </row>
    <row r="503" spans="1:8" x14ac:dyDescent="0.2">
      <c r="A503" s="11" t="str">
        <f>'360'!A204</f>
        <v>RU BG W</v>
      </c>
      <c r="B503" s="11">
        <v>360</v>
      </c>
      <c r="C503" s="37" t="str">
        <f>'360'!B204</f>
        <v>rouge-bleu, noir-vert, blanc</v>
      </c>
      <c r="D503" s="37" t="str">
        <f>'360'!C204</f>
        <v>suivre ses idées (et être tout-puissant -BR)</v>
      </c>
      <c r="E503" s="37" t="str">
        <f>'360'!D204</f>
        <v>explorer sans contrainte (et obtenir satisfaction sans limite)</v>
      </c>
      <c r="F503" s="279" t="str">
        <f>'360'!X204</f>
        <v>UR/w</v>
      </c>
      <c r="G503" s="276" t="str">
        <f>'360'!W204</f>
        <v>RU BG W</v>
      </c>
      <c r="H503" s="227">
        <f t="shared" si="7"/>
        <v>1</v>
      </c>
    </row>
    <row r="504" spans="1:8" x14ac:dyDescent="0.2">
      <c r="A504" s="11" t="str">
        <f>'360'!A205</f>
        <v>RU GW B</v>
      </c>
      <c r="B504" s="11">
        <v>360</v>
      </c>
      <c r="C504" s="37" t="str">
        <f>'360'!B205</f>
        <v>rouge-bleu, vert-blanc, noir</v>
      </c>
      <c r="D504" s="37" t="str">
        <f>'360'!C205</f>
        <v>partager ses idées (et vivre dans la joie collective)</v>
      </c>
      <c r="E504" s="37" t="str">
        <f>'360'!D205</f>
        <v>communiquer des idées nouvelles (et vivre pleinement dans le respect du monde)</v>
      </c>
      <c r="F504" s="279" t="str">
        <f>'360'!X205</f>
        <v>UR/b</v>
      </c>
      <c r="G504" s="276" t="str">
        <f>'360'!W205</f>
        <v>RU GW B</v>
      </c>
      <c r="H504" s="227">
        <f t="shared" si="7"/>
        <v>1</v>
      </c>
    </row>
    <row r="505" spans="1:8" x14ac:dyDescent="0.2">
      <c r="A505" s="11" t="str">
        <f>'360'!A206</f>
        <v>RU GB W</v>
      </c>
      <c r="B505" s="11">
        <v>360</v>
      </c>
      <c r="C505" s="37" t="str">
        <f>'360'!B206</f>
        <v>rouge-bleu, vert-noir, blanc</v>
      </c>
      <c r="D505" s="37" t="str">
        <f>'360'!C206</f>
        <v>suivre ses idées (et vivre avec légèreté)</v>
      </c>
      <c r="E505" s="37" t="str">
        <f>'360'!D206</f>
        <v>explorer sans contrainte (et mettre sa joie au commandes)</v>
      </c>
      <c r="F505" s="279" t="str">
        <f>'360'!X206</f>
        <v>UR/w</v>
      </c>
      <c r="G505" s="276" t="str">
        <f>'360'!W206</f>
        <v>RU GB W</v>
      </c>
      <c r="H505" s="227">
        <f t="shared" si="7"/>
        <v>1</v>
      </c>
    </row>
    <row r="506" spans="1:8" x14ac:dyDescent="0.2">
      <c r="A506" s="11" t="str">
        <f>'360'!A207</f>
        <v>RB WU G</v>
      </c>
      <c r="B506" s="11">
        <v>360</v>
      </c>
      <c r="C506" s="37" t="str">
        <f>'360'!B207</f>
        <v>rouge-noir, blanc-bleu, vert</v>
      </c>
      <c r="D506" s="37" t="str">
        <f>'360'!C207</f>
        <v>intervenir* (et faire progresser le monde)</v>
      </c>
      <c r="E506" s="37" t="str">
        <f>'360'!D207</f>
        <v>vivre en imposant ses décisions (et servir la société avec fermeté)</v>
      </c>
      <c r="F506" s="279" t="str">
        <f>'360'!X207</f>
        <v>BR/g</v>
      </c>
      <c r="G506" s="276" t="str">
        <f>'360'!W207</f>
        <v>RB WU G</v>
      </c>
      <c r="H506" s="227">
        <f t="shared" si="7"/>
        <v>1</v>
      </c>
    </row>
    <row r="507" spans="1:8" x14ac:dyDescent="0.2">
      <c r="A507" s="11" t="str">
        <f>'360'!A208</f>
        <v>RB WG U</v>
      </c>
      <c r="B507" s="11">
        <v>360</v>
      </c>
      <c r="C507" s="37" t="str">
        <f>'360'!B208</f>
        <v>rouge-noir, blanc-vert, bleu</v>
      </c>
      <c r="D507" s="37" t="str">
        <f>'360'!C208</f>
        <v>avoir de suite (et protéger le monde)</v>
      </c>
      <c r="E507" s="37" t="str">
        <f>'360'!D208</f>
        <v>obtenir satisfaction -peu importe comment- (et prémunir la société de toute menace)</v>
      </c>
      <c r="F507" s="279" t="str">
        <f>'360'!X208</f>
        <v>BR/u</v>
      </c>
      <c r="G507" s="276" t="str">
        <f>'360'!W208</f>
        <v>RB WG U</v>
      </c>
      <c r="H507" s="227">
        <f t="shared" si="7"/>
        <v>1</v>
      </c>
    </row>
    <row r="508" spans="1:8" x14ac:dyDescent="0.2">
      <c r="A508" s="11" t="str">
        <f>'360'!A209</f>
        <v>RB UW G</v>
      </c>
      <c r="B508" s="11">
        <v>360</v>
      </c>
      <c r="C508" s="37" t="str">
        <f>'360'!B209</f>
        <v>rouge-noir, bleu-blanc, vert</v>
      </c>
      <c r="D508" s="37" t="str">
        <f>'360'!C209</f>
        <v>intervenir* (et œuvrer pour le progrès)</v>
      </c>
      <c r="E508" s="37" t="str">
        <f>'360'!D209</f>
        <v>vivre en imposant ses décisions (et innover avec efficacité)</v>
      </c>
      <c r="F508" s="279" t="str">
        <f>'360'!X209</f>
        <v>BR/g</v>
      </c>
      <c r="G508" s="276" t="str">
        <f>'360'!W209</f>
        <v>RB UW G</v>
      </c>
      <c r="H508" s="227">
        <f t="shared" si="7"/>
        <v>1</v>
      </c>
    </row>
    <row r="509" spans="1:8" x14ac:dyDescent="0.2">
      <c r="A509" s="11" t="str">
        <f>'360'!A210</f>
        <v>RB UG W</v>
      </c>
      <c r="B509" s="11">
        <v>360</v>
      </c>
      <c r="C509" s="37" t="str">
        <f>'360'!B210</f>
        <v>rouge-noir, bleu-vert, blanc</v>
      </c>
      <c r="D509" s="37" t="str">
        <f>'360'!C210</f>
        <v>être tout-puissant -BR (et suivre ses idées)</v>
      </c>
      <c r="E509" s="37" t="str">
        <f>'360'!D210</f>
        <v>obtenir satisfaction sans limite (et explorer sans contrainte)</v>
      </c>
      <c r="F509" s="279" t="str">
        <f>'360'!X210</f>
        <v>BR/w</v>
      </c>
      <c r="G509" s="276" t="str">
        <f>'360'!W210</f>
        <v>RB UG W</v>
      </c>
      <c r="H509" s="227">
        <f t="shared" si="7"/>
        <v>1</v>
      </c>
    </row>
    <row r="510" spans="1:8" x14ac:dyDescent="0.2">
      <c r="A510" s="11" t="str">
        <f>'360'!A211</f>
        <v>RB GW U</v>
      </c>
      <c r="B510" s="11">
        <v>360</v>
      </c>
      <c r="C510" s="37" t="str">
        <f>'360'!B211</f>
        <v>rouge-noir, vert-blanc, bleu</v>
      </c>
      <c r="D510" s="37" t="str">
        <f>'360'!C211</f>
        <v>avoir de suite (et vivre spontané -RG-)</v>
      </c>
      <c r="E510" s="37" t="str">
        <f>'360'!D211</f>
        <v>obtenir satisfaction -peu importe comment- (et agir en toute impulsivité)</v>
      </c>
      <c r="F510" s="279" t="str">
        <f>'360'!X211</f>
        <v>BR/u</v>
      </c>
      <c r="G510" s="276" t="str">
        <f>'360'!W211</f>
        <v>RB GW U</v>
      </c>
      <c r="H510" s="227">
        <f t="shared" si="7"/>
        <v>1</v>
      </c>
    </row>
    <row r="511" spans="1:8" x14ac:dyDescent="0.2">
      <c r="A511" s="11" t="str">
        <f>'360'!A212</f>
        <v>RB GU W</v>
      </c>
      <c r="B511" s="11">
        <v>360</v>
      </c>
      <c r="C511" s="37" t="str">
        <f>'360'!B212</f>
        <v>rouge-noir, vert-bleu, blanc</v>
      </c>
      <c r="D511" s="37" t="str">
        <f>'360'!C212</f>
        <v>être tout-puissant -BR (et vivre avec légèreté)</v>
      </c>
      <c r="E511" s="37" t="str">
        <f>'360'!D212</f>
        <v>obtenir satisfaction sans limite (et mettre sa joie au commandes)</v>
      </c>
      <c r="F511" s="279" t="str">
        <f>'360'!X212</f>
        <v>BR/w</v>
      </c>
      <c r="G511" s="276" t="str">
        <f>'360'!W212</f>
        <v>RB GU W</v>
      </c>
      <c r="H511" s="227">
        <f t="shared" si="7"/>
        <v>1</v>
      </c>
    </row>
    <row r="512" spans="1:8" x14ac:dyDescent="0.2">
      <c r="A512" s="11" t="str">
        <f>'360'!A213</f>
        <v>RG WU B</v>
      </c>
      <c r="B512" s="11">
        <v>360</v>
      </c>
      <c r="C512" s="37" t="str">
        <f>'360'!B213</f>
        <v>rouge-vert, blanc-bleu, noir</v>
      </c>
      <c r="D512" s="37" t="str">
        <f>'360'!C213</f>
        <v>vivre dans la joie collective (et assister le monde)</v>
      </c>
      <c r="E512" s="37" t="str">
        <f>'360'!D213</f>
        <v>vivre pleinement dans le respect du monde (et servir la société sans enjeu de pouvoir)</v>
      </c>
      <c r="F512" s="279" t="str">
        <f>'360'!X213</f>
        <v>RG/b</v>
      </c>
      <c r="G512" s="276" t="str">
        <f>'360'!W213</f>
        <v>RG WU B</v>
      </c>
      <c r="H512" s="227">
        <f t="shared" si="7"/>
        <v>1</v>
      </c>
    </row>
    <row r="513" spans="1:8" x14ac:dyDescent="0.2">
      <c r="A513" s="11" t="str">
        <f>'360'!A214</f>
        <v>RG WB U</v>
      </c>
      <c r="B513" s="11">
        <v>360</v>
      </c>
      <c r="C513" s="37" t="str">
        <f>'360'!B214</f>
        <v>rouge-vert, blanc-noir, bleu</v>
      </c>
      <c r="D513" s="37" t="str">
        <f>'360'!C214</f>
        <v>vivre spontané -RG- (et protéger le monde)</v>
      </c>
      <c r="E513" s="37" t="str">
        <f>'360'!D214</f>
        <v>agir en toute impulsivité (et prémunir la société de toute menace)</v>
      </c>
      <c r="F513" s="279" t="str">
        <f>'360'!X214</f>
        <v>RG/u</v>
      </c>
      <c r="G513" s="276" t="str">
        <f>'360'!W214</f>
        <v>RG WB U</v>
      </c>
      <c r="H513" s="227">
        <f t="shared" si="7"/>
        <v>1</v>
      </c>
    </row>
    <row r="514" spans="1:8" x14ac:dyDescent="0.2">
      <c r="A514" s="11" t="str">
        <f>'360'!A215</f>
        <v>RG UW B</v>
      </c>
      <c r="B514" s="11">
        <v>360</v>
      </c>
      <c r="C514" s="37" t="str">
        <f>'360'!B215</f>
        <v>rouge-vert, bleu-blanc, noir</v>
      </c>
      <c r="D514" s="37" t="str">
        <f>'360'!C215</f>
        <v>vivre dans la joie collective (et partager ses idées)</v>
      </c>
      <c r="E514" s="37" t="str">
        <f>'360'!D215</f>
        <v>vivre pleinement dans le respect du monde (et communiquer des idées nouvelles)</v>
      </c>
      <c r="F514" s="279" t="str">
        <f>'360'!X215</f>
        <v>RG/b</v>
      </c>
      <c r="G514" s="276" t="str">
        <f>'360'!W215</f>
        <v>RG UW B</v>
      </c>
      <c r="H514" s="227">
        <f t="shared" ref="H514:H577" si="8">COUNTIF(D:D,D514)</f>
        <v>1</v>
      </c>
    </row>
    <row r="515" spans="1:8" x14ac:dyDescent="0.2">
      <c r="A515" s="11" t="str">
        <f>'360'!A216</f>
        <v>RG UB W</v>
      </c>
      <c r="B515" s="11">
        <v>360</v>
      </c>
      <c r="C515" s="37" t="str">
        <f>'360'!B216</f>
        <v>rouge-vert, bleu-noir, blanc</v>
      </c>
      <c r="D515" s="37" t="str">
        <f>'360'!C216</f>
        <v>vivre avec légèreté (et suivre ses idées)</v>
      </c>
      <c r="E515" s="37" t="str">
        <f>'360'!D216</f>
        <v>mettre sa joie au commandes (et explorer sans contrainte)</v>
      </c>
      <c r="F515" s="279" t="str">
        <f>'360'!X216</f>
        <v>RG/w</v>
      </c>
      <c r="G515" s="276" t="str">
        <f>'360'!W216</f>
        <v>RG UB W</v>
      </c>
      <c r="H515" s="227">
        <f t="shared" si="8"/>
        <v>1</v>
      </c>
    </row>
    <row r="516" spans="1:8" x14ac:dyDescent="0.2">
      <c r="A516" s="11" t="str">
        <f>'360'!A217</f>
        <v>RG BW U</v>
      </c>
      <c r="B516" s="11">
        <v>360</v>
      </c>
      <c r="C516" s="37" t="str">
        <f>'360'!B217</f>
        <v>rouge-vert, noir-blanc, bleu</v>
      </c>
      <c r="D516" s="37" t="str">
        <f>'360'!C217</f>
        <v>vivre spontané -RG- (et avoir de suite)</v>
      </c>
      <c r="E516" s="37" t="str">
        <f>'360'!D217</f>
        <v>agir en toute impulsivité (et obtenir satisfaction -peu importe comment-)</v>
      </c>
      <c r="F516" s="279" t="str">
        <f>'360'!X217</f>
        <v>RG/u</v>
      </c>
      <c r="G516" s="276" t="str">
        <f>'360'!W217</f>
        <v>RG BW U</v>
      </c>
      <c r="H516" s="227">
        <f t="shared" si="8"/>
        <v>1</v>
      </c>
    </row>
    <row r="517" spans="1:8" x14ac:dyDescent="0.2">
      <c r="A517" s="11" t="str">
        <f>'360'!A218</f>
        <v>RG BU W</v>
      </c>
      <c r="B517" s="11">
        <v>360</v>
      </c>
      <c r="C517" s="37" t="str">
        <f>'360'!B218</f>
        <v>rouge-vert, noir-bleu, blanc</v>
      </c>
      <c r="D517" s="37" t="str">
        <f>'360'!C218</f>
        <v>vivre avec légèreté (et être tout-puissant -BR)</v>
      </c>
      <c r="E517" s="37" t="str">
        <f>'360'!D218</f>
        <v>mettre sa joie au commandes (et obtenir satisfaction sans limite)</v>
      </c>
      <c r="F517" s="279" t="str">
        <f>'360'!X218</f>
        <v>RG/w</v>
      </c>
      <c r="G517" s="276" t="str">
        <f>'360'!W218</f>
        <v>RG BU W</v>
      </c>
      <c r="H517" s="227">
        <f t="shared" si="8"/>
        <v>1</v>
      </c>
    </row>
    <row r="518" spans="1:8" x14ac:dyDescent="0.2">
      <c r="A518" s="11" t="str">
        <f>'360'!A219</f>
        <v>GW UB R</v>
      </c>
      <c r="B518" s="11">
        <v>360</v>
      </c>
      <c r="C518" s="37" t="str">
        <f>'360'!B219</f>
        <v>vert-blanc, bleu-noir, rouge</v>
      </c>
      <c r="D518" s="37" t="str">
        <f>'360'!C219</f>
        <v>vivre en accord (et vivre dans la raison)</v>
      </c>
      <c r="E518" s="37" t="str">
        <f>'360'!D219</f>
        <v>être sain et probe (et suivre une démarche d'adaptation)</v>
      </c>
      <c r="F518" s="279" t="str">
        <f>'360'!X219</f>
        <v>GW/r</v>
      </c>
      <c r="G518" s="276" t="str">
        <f>'360'!W219</f>
        <v>GW UB R</v>
      </c>
      <c r="H518" s="227">
        <f t="shared" si="8"/>
        <v>1</v>
      </c>
    </row>
    <row r="519" spans="1:8" x14ac:dyDescent="0.2">
      <c r="A519" s="11" t="str">
        <f>'360'!A220</f>
        <v>GW UR B</v>
      </c>
      <c r="B519" s="11">
        <v>360</v>
      </c>
      <c r="C519" s="37" t="str">
        <f>'360'!B220</f>
        <v>vert-blanc, bleu-rouge, noir</v>
      </c>
      <c r="D519" s="37" t="str">
        <f>'360'!C220</f>
        <v>vivre en harmonie -GW- (et vivre en souplesse)</v>
      </c>
      <c r="E519" s="37" t="str">
        <f>'360'!D220</f>
        <v>vivre dans la coopération et le partage (et s'adapter spontanément)</v>
      </c>
      <c r="F519" s="279" t="str">
        <f>'360'!X220</f>
        <v>GW/b</v>
      </c>
      <c r="G519" s="276" t="str">
        <f>'360'!W220</f>
        <v>GW UR B</v>
      </c>
      <c r="H519" s="227">
        <f t="shared" si="8"/>
        <v>1</v>
      </c>
    </row>
    <row r="520" spans="1:8" x14ac:dyDescent="0.2">
      <c r="A520" s="11" t="str">
        <f>'360'!A221</f>
        <v>GW BU R</v>
      </c>
      <c r="B520" s="11">
        <v>360</v>
      </c>
      <c r="C520" s="37" t="str">
        <f>'360'!B221</f>
        <v>vert-blanc, noir-bleu, rouge</v>
      </c>
      <c r="D520" s="37" t="str">
        <f>'360'!C221</f>
        <v>vivre en accord (et construire une vie parfaite)</v>
      </c>
      <c r="E520" s="37" t="str">
        <f>'360'!D221</f>
        <v>être sain et probe (et organiser une vie de satisfaction)</v>
      </c>
      <c r="F520" s="279" t="str">
        <f>'360'!X221</f>
        <v>GW/r</v>
      </c>
      <c r="G520" s="276" t="str">
        <f>'360'!W221</f>
        <v>GW BU R</v>
      </c>
      <c r="H520" s="227">
        <f t="shared" si="8"/>
        <v>1</v>
      </c>
    </row>
    <row r="521" spans="1:8" x14ac:dyDescent="0.2">
      <c r="A521" s="11" t="str">
        <f>'360'!A222</f>
        <v>GW BR U</v>
      </c>
      <c r="B521" s="11">
        <v>360</v>
      </c>
      <c r="C521" s="37" t="str">
        <f>'360'!B222</f>
        <v>vert-blanc, noir-rouge, bleu</v>
      </c>
      <c r="D521" s="37" t="str">
        <f>'360'!C222</f>
        <v>se fondre dans sa tribu (et s'enrichir)</v>
      </c>
      <c r="E521" s="37" t="str">
        <f>'360'!D222</f>
        <v>s'identifier à son groupe (et s'entourer du plus de ressources possible)</v>
      </c>
      <c r="F521" s="279" t="str">
        <f>'360'!X222</f>
        <v>GW/u</v>
      </c>
      <c r="G521" s="276" t="str">
        <f>'360'!W222</f>
        <v>GW BR U</v>
      </c>
      <c r="H521" s="227">
        <f t="shared" si="8"/>
        <v>1</v>
      </c>
    </row>
    <row r="522" spans="1:8" x14ac:dyDescent="0.2">
      <c r="A522" s="11" t="str">
        <f>'360'!A223</f>
        <v>GW RU B</v>
      </c>
      <c r="B522" s="11">
        <v>360</v>
      </c>
      <c r="C522" s="37" t="str">
        <f>'360'!B223</f>
        <v>vert-blanc, rouge-bleu, noir</v>
      </c>
      <c r="D522" s="37" t="str">
        <f>'360'!C223</f>
        <v>vivre en harmonie -GW- (et vivre dans la joie collective)</v>
      </c>
      <c r="E522" s="37" t="str">
        <f>'360'!D223</f>
        <v>vivre dans la coopération et le partage (et vivre pleinement dans le respect du monde)</v>
      </c>
      <c r="F522" s="279" t="str">
        <f>'360'!X223</f>
        <v>GW/b</v>
      </c>
      <c r="G522" s="276" t="str">
        <f>'360'!W223</f>
        <v>GW RU B</v>
      </c>
      <c r="H522" s="227">
        <f t="shared" si="8"/>
        <v>1</v>
      </c>
    </row>
    <row r="523" spans="1:8" x14ac:dyDescent="0.2">
      <c r="A523" s="11" t="str">
        <f>'360'!A224</f>
        <v>GW RB U</v>
      </c>
      <c r="B523" s="11">
        <v>360</v>
      </c>
      <c r="C523" s="37" t="str">
        <f>'360'!B224</f>
        <v>vert-blanc, rouge-noir, bleu</v>
      </c>
      <c r="D523" s="37" t="str">
        <f>'360'!C224</f>
        <v>se fondre dans sa tribu (et vivre spontané -RG-)</v>
      </c>
      <c r="E523" s="37" t="str">
        <f>'360'!D224</f>
        <v>s'identifier à son groupe (et agir en toute impulsivité)</v>
      </c>
      <c r="F523" s="279" t="str">
        <f>'360'!X224</f>
        <v>GW/u</v>
      </c>
      <c r="G523" s="276" t="str">
        <f>'360'!W224</f>
        <v>GW RB U</v>
      </c>
      <c r="H523" s="227">
        <f t="shared" si="8"/>
        <v>1</v>
      </c>
    </row>
    <row r="524" spans="1:8" x14ac:dyDescent="0.2">
      <c r="A524" s="11" t="str">
        <f>'360'!A225</f>
        <v>GU WB R</v>
      </c>
      <c r="B524" s="11">
        <v>360</v>
      </c>
      <c r="C524" s="37" t="str">
        <f>'360'!B225</f>
        <v>vert-bleu, blanc-noir, rouge</v>
      </c>
      <c r="D524" s="37" t="str">
        <f>'360'!C225</f>
        <v>vivre dans la raison (et vivre en accord)</v>
      </c>
      <c r="E524" s="37" t="str">
        <f>'360'!D225</f>
        <v>suivre une démarche d'adaptation (et être sain et probe)</v>
      </c>
      <c r="F524" s="279" t="str">
        <f>'360'!X225</f>
        <v>GU/r</v>
      </c>
      <c r="G524" s="276" t="str">
        <f>'360'!W225</f>
        <v>GU WB R</v>
      </c>
      <c r="H524" s="227">
        <f t="shared" si="8"/>
        <v>1</v>
      </c>
    </row>
    <row r="525" spans="1:8" x14ac:dyDescent="0.2">
      <c r="A525" s="11" t="str">
        <f>'360'!A226</f>
        <v>GU WR B</v>
      </c>
      <c r="B525" s="11">
        <v>360</v>
      </c>
      <c r="C525" s="37" t="str">
        <f>'360'!B226</f>
        <v>vert-bleu, blanc-rouge, noir</v>
      </c>
      <c r="D525" s="37" t="str">
        <f>'360'!C226</f>
        <v>vivre en souplesse (et vivre en harmonie -GW-)</v>
      </c>
      <c r="E525" s="37" t="str">
        <f>'360'!D226</f>
        <v>s'adapter spontanément (et vivre dans la coopération et le partage)</v>
      </c>
      <c r="F525" s="279" t="str">
        <f>'360'!X226</f>
        <v>GU/b</v>
      </c>
      <c r="G525" s="276" t="str">
        <f>'360'!W226</f>
        <v>GU WR B</v>
      </c>
      <c r="H525" s="227">
        <f t="shared" si="8"/>
        <v>1</v>
      </c>
    </row>
    <row r="526" spans="1:8" x14ac:dyDescent="0.2">
      <c r="A526" s="11" t="str">
        <f>'360'!A227</f>
        <v>GU BW R</v>
      </c>
      <c r="B526" s="11">
        <v>360</v>
      </c>
      <c r="C526" s="37" t="str">
        <f>'360'!B227</f>
        <v>vert-bleu, noir-blanc, rouge</v>
      </c>
      <c r="D526" s="37" t="str">
        <f>'360'!C227</f>
        <v>vivre dans la raison (et construire une vie parfaite)</v>
      </c>
      <c r="E526" s="37" t="str">
        <f>'360'!D227</f>
        <v>suivre une démarche d'adaptation (et organiser une vie de satisfaction)</v>
      </c>
      <c r="F526" s="279" t="str">
        <f>'360'!X227</f>
        <v>GU/r</v>
      </c>
      <c r="G526" s="276" t="str">
        <f>'360'!W227</f>
        <v>GU BW R</v>
      </c>
      <c r="H526" s="227">
        <f t="shared" si="8"/>
        <v>1</v>
      </c>
    </row>
    <row r="527" spans="1:8" x14ac:dyDescent="0.2">
      <c r="A527" s="11" t="str">
        <f>'360'!A228</f>
        <v>GU BR W</v>
      </c>
      <c r="B527" s="11">
        <v>360</v>
      </c>
      <c r="C527" s="37" t="str">
        <f>'360'!B228</f>
        <v>vert-bleu, noir-rouge, blanc</v>
      </c>
      <c r="D527" s="37" t="str">
        <f>'360'!C228</f>
        <v>être ingénieux (et servir ses intérêts)</v>
      </c>
      <c r="E527" s="37" t="str">
        <f>'360'!D228</f>
        <v>s'adapter avec créativité (et être son unique priorité)</v>
      </c>
      <c r="F527" s="279" t="str">
        <f>'360'!X228</f>
        <v>GU/w</v>
      </c>
      <c r="G527" s="276" t="str">
        <f>'360'!W228</f>
        <v>GU BR W</v>
      </c>
      <c r="H527" s="227">
        <f t="shared" si="8"/>
        <v>1</v>
      </c>
    </row>
    <row r="528" spans="1:8" x14ac:dyDescent="0.2">
      <c r="A528" s="11" t="str">
        <f>'360'!A229</f>
        <v>GU RW B</v>
      </c>
      <c r="B528" s="11">
        <v>360</v>
      </c>
      <c r="C528" s="37" t="str">
        <f>'360'!B229</f>
        <v>vert-bleu, rouge-blanc, noir</v>
      </c>
      <c r="D528" s="37" t="str">
        <f>'360'!C229</f>
        <v>vivre en souplesse (et vivre dans la joie collective)</v>
      </c>
      <c r="E528" s="37" t="str">
        <f>'360'!D229</f>
        <v>s'adapter spontanément (et vivre pleinement dans le respect du monde)</v>
      </c>
      <c r="F528" s="279" t="str">
        <f>'360'!X229</f>
        <v>GU/b</v>
      </c>
      <c r="G528" s="276" t="str">
        <f>'360'!W229</f>
        <v>GU RW B</v>
      </c>
      <c r="H528" s="227">
        <f t="shared" si="8"/>
        <v>1</v>
      </c>
    </row>
    <row r="529" spans="1:8" x14ac:dyDescent="0.2">
      <c r="A529" s="11" t="str">
        <f>'360'!A230</f>
        <v>GU RB W</v>
      </c>
      <c r="B529" s="11">
        <v>360</v>
      </c>
      <c r="C529" s="37" t="str">
        <f>'360'!B230</f>
        <v>vert-bleu, rouge-noir, blanc</v>
      </c>
      <c r="D529" s="37" t="str">
        <f>'360'!C230</f>
        <v>être ingénieux (et vivre avec légèreté)</v>
      </c>
      <c r="E529" s="37" t="str">
        <f>'360'!D230</f>
        <v>s'adapter avec créativité (et mettre sa joie au commandes)</v>
      </c>
      <c r="F529" s="279" t="str">
        <f>'360'!X230</f>
        <v>GU/w</v>
      </c>
      <c r="G529" s="276" t="str">
        <f>'360'!W230</f>
        <v>GU RB W</v>
      </c>
      <c r="H529" s="227">
        <f t="shared" si="8"/>
        <v>1</v>
      </c>
    </row>
    <row r="530" spans="1:8" x14ac:dyDescent="0.2">
      <c r="A530" s="11" t="str">
        <f>'360'!A231</f>
        <v>GB WU R</v>
      </c>
      <c r="B530" s="11">
        <v>360</v>
      </c>
      <c r="C530" s="37" t="str">
        <f>'360'!B231</f>
        <v>vert-noir, blanc-bleu, rouge</v>
      </c>
      <c r="D530" s="37" t="str">
        <f>'360'!C231</f>
        <v>construire une vie parfaite (et vivre en accord)</v>
      </c>
      <c r="E530" s="37" t="str">
        <f>'360'!D231</f>
        <v>organiser une vie de satisfaction (et être sain et probe)</v>
      </c>
      <c r="F530" s="279" t="str">
        <f>'360'!X231</f>
        <v>BG/r</v>
      </c>
      <c r="G530" s="276" t="str">
        <f>'360'!W231</f>
        <v>GB WU R</v>
      </c>
      <c r="H530" s="227">
        <f t="shared" si="8"/>
        <v>1</v>
      </c>
    </row>
    <row r="531" spans="1:8" x14ac:dyDescent="0.2">
      <c r="A531" s="11" t="str">
        <f>'360'!A232</f>
        <v>GB WR U</v>
      </c>
      <c r="B531" s="11">
        <v>360</v>
      </c>
      <c r="C531" s="37" t="str">
        <f>'360'!B232</f>
        <v>vert-noir, blanc-rouge, bleu</v>
      </c>
      <c r="D531" s="37" t="str">
        <f>'360'!C232</f>
        <v>s'enrichir (et se fondre dans sa tribu)</v>
      </c>
      <c r="E531" s="37" t="str">
        <f>'360'!D232</f>
        <v>s'entourer du plus de ressources possible (et s'identifier à son groupe)</v>
      </c>
      <c r="F531" s="279" t="str">
        <f>'360'!X232</f>
        <v>BG/u</v>
      </c>
      <c r="G531" s="276" t="str">
        <f>'360'!W232</f>
        <v>GB WR U</v>
      </c>
      <c r="H531" s="227">
        <f t="shared" si="8"/>
        <v>1</v>
      </c>
    </row>
    <row r="532" spans="1:8" x14ac:dyDescent="0.2">
      <c r="A532" s="11" t="str">
        <f>'360'!A233</f>
        <v>GB UW R</v>
      </c>
      <c r="B532" s="11">
        <v>360</v>
      </c>
      <c r="C532" s="37" t="str">
        <f>'360'!B233</f>
        <v>vert-noir, bleu-blanc, rouge</v>
      </c>
      <c r="D532" s="37" t="str">
        <f>'360'!C233</f>
        <v>construire une vie parfaite (et vivre dans la raison)</v>
      </c>
      <c r="E532" s="37" t="str">
        <f>'360'!D233</f>
        <v>organiser une vie de satisfaction (et suivre une démarche d'adaptation)</v>
      </c>
      <c r="F532" s="279" t="str">
        <f>'360'!X233</f>
        <v>BG/r</v>
      </c>
      <c r="G532" s="276" t="str">
        <f>'360'!W233</f>
        <v>GB UW R</v>
      </c>
      <c r="H532" s="227">
        <f t="shared" si="8"/>
        <v>1</v>
      </c>
    </row>
    <row r="533" spans="1:8" x14ac:dyDescent="0.2">
      <c r="A533" s="11" t="str">
        <f>'360'!A234</f>
        <v>GB UR W</v>
      </c>
      <c r="B533" s="11">
        <v>360</v>
      </c>
      <c r="C533" s="37" t="str">
        <f>'360'!B234</f>
        <v>vert-noir, bleu-rouge, blanc</v>
      </c>
      <c r="D533" s="37" t="str">
        <f>'360'!C234</f>
        <v>servir ses intérêts (et être ingénieux)</v>
      </c>
      <c r="E533" s="37" t="str">
        <f>'360'!D234</f>
        <v>être son unique priorité (et s'adapter avec créativité)</v>
      </c>
      <c r="F533" s="279" t="str">
        <f>'360'!X234</f>
        <v>BG/w</v>
      </c>
      <c r="G533" s="276" t="str">
        <f>'360'!W234</f>
        <v>GB UR W</v>
      </c>
      <c r="H533" s="227">
        <f t="shared" si="8"/>
        <v>1</v>
      </c>
    </row>
    <row r="534" spans="1:8" x14ac:dyDescent="0.2">
      <c r="A534" s="11" t="str">
        <f>'360'!A235</f>
        <v>GB RW U</v>
      </c>
      <c r="B534" s="11">
        <v>360</v>
      </c>
      <c r="C534" s="37" t="str">
        <f>'360'!B235</f>
        <v>vert-noir, rouge-blanc, bleu</v>
      </c>
      <c r="D534" s="37" t="str">
        <f>'360'!C235</f>
        <v>s'enrichir (et vivre spontané -RG-)</v>
      </c>
      <c r="E534" s="37" t="str">
        <f>'360'!D235</f>
        <v>s'entourer du plus de ressources possible (et agir en toute impulsivité)</v>
      </c>
      <c r="F534" s="279" t="str">
        <f>'360'!X235</f>
        <v>BG/u</v>
      </c>
      <c r="G534" s="276" t="str">
        <f>'360'!W235</f>
        <v>GB RW U</v>
      </c>
      <c r="H534" s="227">
        <f t="shared" si="8"/>
        <v>1</v>
      </c>
    </row>
    <row r="535" spans="1:8" x14ac:dyDescent="0.2">
      <c r="A535" s="11" t="str">
        <f>'360'!A236</f>
        <v>GB RU W</v>
      </c>
      <c r="B535" s="11">
        <v>360</v>
      </c>
      <c r="C535" s="37" t="str">
        <f>'360'!B236</f>
        <v>vert-noir, rouge-bleu, blanc</v>
      </c>
      <c r="D535" s="37" t="str">
        <f>'360'!C236</f>
        <v>servir ses intérêts (et vivre avec légèreté)</v>
      </c>
      <c r="E535" s="37" t="str">
        <f>'360'!D236</f>
        <v>être son unique priorité (et mettre sa joie au commandes)</v>
      </c>
      <c r="F535" s="279" t="str">
        <f>'360'!X236</f>
        <v>BG/w</v>
      </c>
      <c r="G535" s="276" t="str">
        <f>'360'!W236</f>
        <v>GB RU W</v>
      </c>
      <c r="H535" s="227">
        <f t="shared" si="8"/>
        <v>1</v>
      </c>
    </row>
    <row r="536" spans="1:8" x14ac:dyDescent="0.2">
      <c r="A536" s="11" t="str">
        <f>'360'!A237</f>
        <v>GR WU B</v>
      </c>
      <c r="B536" s="11">
        <v>360</v>
      </c>
      <c r="C536" s="37" t="str">
        <f>'360'!B237</f>
        <v>vert-rouge, blanc-bleu, noir</v>
      </c>
      <c r="D536" s="37" t="str">
        <f>'360'!C237</f>
        <v>vivre dans la joie collective (et vivre en harmonie -GW-)</v>
      </c>
      <c r="E536" s="37" t="str">
        <f>'360'!D237</f>
        <v>vivre pleinement dans le respect du monde (et vivre dans la coopération et le partage)</v>
      </c>
      <c r="F536" s="279" t="str">
        <f>'360'!X237</f>
        <v>RG/b</v>
      </c>
      <c r="G536" s="276" t="str">
        <f>'360'!W237</f>
        <v>GR WU B</v>
      </c>
      <c r="H536" s="227">
        <f t="shared" si="8"/>
        <v>1</v>
      </c>
    </row>
    <row r="537" spans="1:8" x14ac:dyDescent="0.2">
      <c r="A537" s="11" t="str">
        <f>'360'!A238</f>
        <v>GR WB U</v>
      </c>
      <c r="B537" s="11">
        <v>360</v>
      </c>
      <c r="C537" s="37" t="str">
        <f>'360'!B238</f>
        <v>vert-rouge, blanc-noir, bleu</v>
      </c>
      <c r="D537" s="37" t="str">
        <f>'360'!C238</f>
        <v>vivre spontané -RG- (et se fondre dans sa tribu)</v>
      </c>
      <c r="E537" s="37" t="str">
        <f>'360'!D238</f>
        <v>agir en toute impulsivité (et s'identifier à son groupe)</v>
      </c>
      <c r="F537" s="279" t="str">
        <f>'360'!X238</f>
        <v>RG/u</v>
      </c>
      <c r="G537" s="276" t="str">
        <f>'360'!W238</f>
        <v>GR WB U</v>
      </c>
      <c r="H537" s="227">
        <f t="shared" si="8"/>
        <v>1</v>
      </c>
    </row>
    <row r="538" spans="1:8" x14ac:dyDescent="0.2">
      <c r="A538" s="11" t="str">
        <f>'360'!A239</f>
        <v>GR UW B</v>
      </c>
      <c r="B538" s="11">
        <v>360</v>
      </c>
      <c r="C538" s="37" t="str">
        <f>'360'!B239</f>
        <v>vert-rouge, bleu-blanc, noir</v>
      </c>
      <c r="D538" s="37" t="str">
        <f>'360'!C239</f>
        <v>vivre dans la joie collective (et vivre en souplesse)</v>
      </c>
      <c r="E538" s="37" t="str">
        <f>'360'!D239</f>
        <v>vivre pleinement dans le respect du monde (et s'adapter spontanément)</v>
      </c>
      <c r="F538" s="279" t="str">
        <f>'360'!X239</f>
        <v>RG/b</v>
      </c>
      <c r="G538" s="276" t="str">
        <f>'360'!W239</f>
        <v>GR UW B</v>
      </c>
      <c r="H538" s="227">
        <f t="shared" si="8"/>
        <v>1</v>
      </c>
    </row>
    <row r="539" spans="1:8" x14ac:dyDescent="0.2">
      <c r="A539" s="11" t="str">
        <f>'360'!A240</f>
        <v>GR UB W</v>
      </c>
      <c r="B539" s="11">
        <v>360</v>
      </c>
      <c r="C539" s="37" t="str">
        <f>'360'!B240</f>
        <v>vert-rouge, bleu-noir, blanc</v>
      </c>
      <c r="D539" s="37" t="str">
        <f>'360'!C240</f>
        <v>vivre avec légèreté (et être ingénieux)</v>
      </c>
      <c r="E539" s="37" t="str">
        <f>'360'!D240</f>
        <v>mettre sa joie au commandes (et s'adapter avec créativité)</v>
      </c>
      <c r="F539" s="279" t="str">
        <f>'360'!X240</f>
        <v>RG/w</v>
      </c>
      <c r="G539" s="276" t="str">
        <f>'360'!W240</f>
        <v>GR UB W</v>
      </c>
      <c r="H539" s="227">
        <f t="shared" si="8"/>
        <v>1</v>
      </c>
    </row>
    <row r="540" spans="1:8" x14ac:dyDescent="0.2">
      <c r="A540" s="11" t="str">
        <f>'360'!A241</f>
        <v>GR BW U</v>
      </c>
      <c r="B540" s="11">
        <v>360</v>
      </c>
      <c r="C540" s="37" t="str">
        <f>'360'!B241</f>
        <v>vert-rouge, noir-blanc, bleu</v>
      </c>
      <c r="D540" s="37" t="str">
        <f>'360'!C241</f>
        <v>vivre spontané -RG- (et s'enrichir)</v>
      </c>
      <c r="E540" s="37" t="str">
        <f>'360'!D241</f>
        <v>agir en toute impulsivité (et s'entourer du plus de ressources possible)</v>
      </c>
      <c r="F540" s="279" t="str">
        <f>'360'!X241</f>
        <v>RG/u</v>
      </c>
      <c r="G540" s="276" t="str">
        <f>'360'!W241</f>
        <v>GR BW U</v>
      </c>
      <c r="H540" s="227">
        <f t="shared" si="8"/>
        <v>1</v>
      </c>
    </row>
    <row r="541" spans="1:8" x14ac:dyDescent="0.2">
      <c r="A541" s="11" t="str">
        <f>'360'!A242</f>
        <v>GR BU W</v>
      </c>
      <c r="B541" s="11">
        <v>360</v>
      </c>
      <c r="C541" s="37" t="str">
        <f>'360'!B242</f>
        <v>vert-rouge, noir-bleu, blanc</v>
      </c>
      <c r="D541" s="37" t="str">
        <f>'360'!C242</f>
        <v>vivre avec légèreté (et servir ses intérêts)</v>
      </c>
      <c r="E541" s="37" t="str">
        <f>'360'!D242</f>
        <v>mettre sa joie au commandes (et être son unique priorité)</v>
      </c>
      <c r="F541" s="279" t="str">
        <f>'360'!X242</f>
        <v>RG/w</v>
      </c>
      <c r="G541" s="276" t="str">
        <f>'360'!W242</f>
        <v>GR BU W</v>
      </c>
      <c r="H541" s="227">
        <f t="shared" si="8"/>
        <v>1</v>
      </c>
    </row>
    <row r="542" spans="1:8" x14ac:dyDescent="0.2">
      <c r="A542" s="11" t="str">
        <f>'360'!A244</f>
        <v>WU B RG</v>
      </c>
      <c r="B542" s="11">
        <v>360</v>
      </c>
      <c r="C542" s="37" t="str">
        <f>'360'!B244</f>
        <v>blanc-bleu, noir, rouge-vert</v>
      </c>
      <c r="D542" s="37" t="str">
        <f>'360'!C244</f>
        <v>administrer le monde (et s'imposer au monde)</v>
      </c>
      <c r="E542" s="37" t="str">
        <f>'360'!D244</f>
        <v>garantir le bon ordre du monde (et être de ceux qui dictent l'ordre)</v>
      </c>
      <c r="F542" s="279" t="str">
        <f>'360'!X244</f>
        <v>WU.b</v>
      </c>
      <c r="G542" s="276" t="str">
        <f>'360'!W244</f>
        <v>WU B RG</v>
      </c>
      <c r="H542" s="227">
        <f t="shared" si="8"/>
        <v>1</v>
      </c>
    </row>
    <row r="543" spans="1:8" x14ac:dyDescent="0.2">
      <c r="A543" s="11" t="str">
        <f>'360'!A245</f>
        <v>WU B GR</v>
      </c>
      <c r="B543" s="11">
        <v>360</v>
      </c>
      <c r="C543" s="37" t="str">
        <f>'360'!B245</f>
        <v>blanc-bleu, noir, vert-rouge</v>
      </c>
      <c r="D543" s="37" t="str">
        <f>'360'!C245</f>
        <v>administrer le monde (et gouverner le monde)</v>
      </c>
      <c r="E543" s="37" t="str">
        <f>'360'!D245</f>
        <v>garantir le bon ordre du monde (et être parmi les rares qui prennent les décisions)</v>
      </c>
      <c r="F543" s="279" t="str">
        <f>'360'!X245</f>
        <v>WU.b</v>
      </c>
      <c r="G543" s="276" t="str">
        <f>'360'!W245</f>
        <v>WU B GR</v>
      </c>
      <c r="H543" s="227">
        <f t="shared" si="8"/>
        <v>1</v>
      </c>
    </row>
    <row r="544" spans="1:8" x14ac:dyDescent="0.2">
      <c r="A544" s="11" t="str">
        <f>'360'!A246</f>
        <v>WU R BG</v>
      </c>
      <c r="B544" s="11">
        <v>360</v>
      </c>
      <c r="C544" s="37" t="str">
        <f>'360'!B246</f>
        <v>blanc-bleu, rouge, noir-vert</v>
      </c>
      <c r="D544" s="37" t="str">
        <f>'360'!C246</f>
        <v>perfectionner le monde (et faire progresser le monde)</v>
      </c>
      <c r="E544" s="37" t="str">
        <f>'360'!D246</f>
        <v>proposer les bons schémas d'organisation (et servir la société avec fermeté)</v>
      </c>
      <c r="F544" s="279" t="str">
        <f>'360'!X246</f>
        <v>WU.r</v>
      </c>
      <c r="G544" s="276" t="str">
        <f>'360'!W246</f>
        <v>WU R BG</v>
      </c>
      <c r="H544" s="227">
        <f t="shared" si="8"/>
        <v>1</v>
      </c>
    </row>
    <row r="545" spans="1:8" x14ac:dyDescent="0.2">
      <c r="A545" s="11" t="str">
        <f>'360'!A247</f>
        <v>WU R GB</v>
      </c>
      <c r="B545" s="11">
        <v>360</v>
      </c>
      <c r="C545" s="37" t="str">
        <f>'360'!B247</f>
        <v>blanc-bleu, rouge, vert-noir</v>
      </c>
      <c r="D545" s="37" t="str">
        <f>'360'!C247</f>
        <v>perfectionner le monde (et assister le monde)</v>
      </c>
      <c r="E545" s="37" t="str">
        <f>'360'!D247</f>
        <v>proposer les bons schémas d'organisation (et servir la société sans enjeu de pouvoir)</v>
      </c>
      <c r="F545" s="279" t="str">
        <f>'360'!X247</f>
        <v>WU.r</v>
      </c>
      <c r="G545" s="276" t="str">
        <f>'360'!W247</f>
        <v>WU R GB</v>
      </c>
      <c r="H545" s="227">
        <f t="shared" si="8"/>
        <v>1</v>
      </c>
    </row>
    <row r="546" spans="1:8" x14ac:dyDescent="0.2">
      <c r="A546" s="11" t="str">
        <f>'360'!A248</f>
        <v>WU G BR</v>
      </c>
      <c r="B546" s="11">
        <v>360</v>
      </c>
      <c r="C546" s="37" t="str">
        <f>'360'!B248</f>
        <v>blanc-bleu, vert, noir-rouge</v>
      </c>
      <c r="D546" s="37" t="str">
        <f>'360'!C248</f>
        <v>harmoniser le monde (et vivre en accord)</v>
      </c>
      <c r="E546" s="37" t="str">
        <f>'360'!D248</f>
        <v>rendre le monde agréable aux yeux de tous (et être sain et probe)</v>
      </c>
      <c r="F546" s="279" t="str">
        <f>'360'!X248</f>
        <v>WU.g</v>
      </c>
      <c r="G546" s="276" t="str">
        <f>'360'!W248</f>
        <v>WU G BR</v>
      </c>
      <c r="H546" s="227">
        <f t="shared" si="8"/>
        <v>1</v>
      </c>
    </row>
    <row r="547" spans="1:8" x14ac:dyDescent="0.2">
      <c r="A547" s="11" t="str">
        <f>'360'!A249</f>
        <v>WU G RB</v>
      </c>
      <c r="B547" s="11">
        <v>360</v>
      </c>
      <c r="C547" s="37" t="str">
        <f>'360'!B249</f>
        <v>blanc-bleu, vert, rouge-noir</v>
      </c>
      <c r="D547" s="37" t="str">
        <f>'360'!C249</f>
        <v>harmoniser le monde (et vivre en harmonie -GW-)</v>
      </c>
      <c r="E547" s="37" t="str">
        <f>'360'!D249</f>
        <v>rendre le monde agréable aux yeux de tous (et vivre dans la coopération et le partage)</v>
      </c>
      <c r="F547" s="279" t="str">
        <f>'360'!X249</f>
        <v>WU.g</v>
      </c>
      <c r="G547" s="276" t="str">
        <f>'360'!W249</f>
        <v>WU G RB</v>
      </c>
      <c r="H547" s="227">
        <f t="shared" si="8"/>
        <v>1</v>
      </c>
    </row>
    <row r="548" spans="1:8" x14ac:dyDescent="0.2">
      <c r="A548" s="11" t="str">
        <f>'360'!A250</f>
        <v>WB U RG</v>
      </c>
      <c r="B548" s="11">
        <v>360</v>
      </c>
      <c r="C548" s="37" t="str">
        <f>'360'!B250</f>
        <v>blanc-noir, bleu, rouge-vert</v>
      </c>
      <c r="D548" s="37" t="str">
        <f>'360'!C250</f>
        <v>avoir une position de pouvoir -WB- (et apporter de l'ordre au monde)</v>
      </c>
      <c r="E548" s="37" t="str">
        <f>'360'!D250</f>
        <v>exercer une place de pouvoir élevée (et rendre l'organisation efficace)</v>
      </c>
      <c r="F548" s="279" t="str">
        <f>'360'!X250</f>
        <v>WB.u</v>
      </c>
      <c r="G548" s="276" t="str">
        <f>'360'!W250</f>
        <v>WB U RG</v>
      </c>
      <c r="H548" s="227">
        <f t="shared" si="8"/>
        <v>1</v>
      </c>
    </row>
    <row r="549" spans="1:8" x14ac:dyDescent="0.2">
      <c r="A549" s="11" t="str">
        <f>'360'!A251</f>
        <v>WB U GR</v>
      </c>
      <c r="B549" s="11">
        <v>360</v>
      </c>
      <c r="C549" s="37" t="str">
        <f>'360'!B251</f>
        <v>blanc-noir, bleu, vert-rouge</v>
      </c>
      <c r="D549" s="37" t="str">
        <f>'360'!C251</f>
        <v>avoir une position de pouvoir -WB- (et structurer le monde -WU-)</v>
      </c>
      <c r="E549" s="37" t="str">
        <f>'360'!D251</f>
        <v>exercer une place de pouvoir élevée (et travailler au bon ordre du monde)</v>
      </c>
      <c r="F549" s="279" t="str">
        <f>'360'!X251</f>
        <v>WB.u</v>
      </c>
      <c r="G549" s="276" t="str">
        <f>'360'!W251</f>
        <v>WB U GR</v>
      </c>
      <c r="H549" s="227">
        <f t="shared" si="8"/>
        <v>1</v>
      </c>
    </row>
    <row r="550" spans="1:8" x14ac:dyDescent="0.2">
      <c r="A550" s="11" t="str">
        <f>'360'!A252</f>
        <v>WB R UG</v>
      </c>
      <c r="B550" s="11">
        <v>360</v>
      </c>
      <c r="C550" s="37" t="str">
        <f>'360'!B252</f>
        <v>blanc-noir, rouge, bleu-vert</v>
      </c>
      <c r="D550" s="37" t="str">
        <f>'360'!C252</f>
        <v>avoir une position de force (et faire progresser le monde)</v>
      </c>
      <c r="E550" s="37" t="str">
        <f>'360'!D252</f>
        <v>occuper une place de réel pouvoir (et servir la société avec fermeté)</v>
      </c>
      <c r="F550" s="279" t="str">
        <f>'360'!X252</f>
        <v>WB.r</v>
      </c>
      <c r="G550" s="276" t="str">
        <f>'360'!W252</f>
        <v>WB R UG</v>
      </c>
      <c r="H550" s="227">
        <f t="shared" si="8"/>
        <v>1</v>
      </c>
    </row>
    <row r="551" spans="1:8" x14ac:dyDescent="0.2">
      <c r="A551" s="11" t="str">
        <f>'360'!A253</f>
        <v>WB R GU</v>
      </c>
      <c r="B551" s="11">
        <v>360</v>
      </c>
      <c r="C551" s="37" t="str">
        <f>'360'!B253</f>
        <v>blanc-noir, rouge, vert-bleu</v>
      </c>
      <c r="D551" s="37" t="str">
        <f>'360'!C253</f>
        <v>avoir une position de force (et protéger le monde)</v>
      </c>
      <c r="E551" s="37" t="str">
        <f>'360'!D253</f>
        <v>occuper une place de réel pouvoir (et prémunir la société de toute menace)</v>
      </c>
      <c r="F551" s="279" t="str">
        <f>'360'!X253</f>
        <v>WB.r</v>
      </c>
      <c r="G551" s="276" t="str">
        <f>'360'!W253</f>
        <v>WB R GU</v>
      </c>
      <c r="H551" s="227">
        <f t="shared" si="8"/>
        <v>1</v>
      </c>
    </row>
    <row r="552" spans="1:8" x14ac:dyDescent="0.2">
      <c r="A552" s="11" t="str">
        <f>'360'!A254</f>
        <v>WB G UR</v>
      </c>
      <c r="B552" s="11">
        <v>360</v>
      </c>
      <c r="C552" s="37" t="str">
        <f>'360'!B254</f>
        <v>blanc-noir, vert, bleu-rouge</v>
      </c>
      <c r="D552" s="37" t="str">
        <f>'360'!C254</f>
        <v>avoir une position de prestige (et vivre en accord)</v>
      </c>
      <c r="E552" s="37" t="str">
        <f>'360'!D254</f>
        <v>occuper une place d'exception (et être sain et probe)</v>
      </c>
      <c r="F552" s="279" t="str">
        <f>'360'!X254</f>
        <v>WB.g</v>
      </c>
      <c r="G552" s="276" t="str">
        <f>'360'!W254</f>
        <v>WB G UR</v>
      </c>
      <c r="H552" s="227">
        <f t="shared" si="8"/>
        <v>1</v>
      </c>
    </row>
    <row r="553" spans="1:8" x14ac:dyDescent="0.2">
      <c r="A553" s="11" t="str">
        <f>'360'!A255</f>
        <v>WB G RU</v>
      </c>
      <c r="B553" s="11">
        <v>360</v>
      </c>
      <c r="C553" s="37" t="str">
        <f>'360'!B255</f>
        <v>blanc-noir, vert, rouge-bleu</v>
      </c>
      <c r="D553" s="37" t="str">
        <f>'360'!C255</f>
        <v>avoir une position de prestige (et se fondre dans sa tribu)</v>
      </c>
      <c r="E553" s="37" t="str">
        <f>'360'!D255</f>
        <v>occuper une place d'exception (et s'identifier à son groupe)</v>
      </c>
      <c r="F553" s="279" t="str">
        <f>'360'!X255</f>
        <v>WB.g</v>
      </c>
      <c r="G553" s="276" t="str">
        <f>'360'!W255</f>
        <v>WB G RU</v>
      </c>
      <c r="H553" s="227">
        <f t="shared" si="8"/>
        <v>1</v>
      </c>
    </row>
    <row r="554" spans="1:8" x14ac:dyDescent="0.2">
      <c r="A554" s="11" t="str">
        <f>'360'!A256</f>
        <v>WR U BG</v>
      </c>
      <c r="B554" s="11">
        <v>360</v>
      </c>
      <c r="C554" s="37" t="str">
        <f>'360'!B256</f>
        <v>blanc-rouge, bleu, noir-vert</v>
      </c>
      <c r="D554" s="37" t="str">
        <f>'360'!C256</f>
        <v>guider le monde (et apporter de l'ordre au monde)</v>
      </c>
      <c r="E554" s="37" t="str">
        <f>'360'!D256</f>
        <v>aider la société à cheminer (et rendre l'organisation efficace)</v>
      </c>
      <c r="F554" s="279" t="str">
        <f>'360'!X256</f>
        <v>RW.u</v>
      </c>
      <c r="G554" s="276" t="str">
        <f>'360'!W256</f>
        <v>WR U BG</v>
      </c>
      <c r="H554" s="227">
        <f t="shared" si="8"/>
        <v>1</v>
      </c>
    </row>
    <row r="555" spans="1:8" x14ac:dyDescent="0.2">
      <c r="A555" s="11" t="str">
        <f>'360'!A257</f>
        <v>WR U GB</v>
      </c>
      <c r="B555" s="11">
        <v>360</v>
      </c>
      <c r="C555" s="37" t="str">
        <f>'360'!B257</f>
        <v>blanc-rouge, bleu, vert-noir</v>
      </c>
      <c r="D555" s="37" t="str">
        <f>'360'!C257</f>
        <v>guider le monde (et être utile au monde)</v>
      </c>
      <c r="E555" s="37" t="str">
        <f>'360'!D257</f>
        <v>aider la société à cheminer (et être efficace dans le respect du système)</v>
      </c>
      <c r="F555" s="279" t="str">
        <f>'360'!X257</f>
        <v>RW.u</v>
      </c>
      <c r="G555" s="276" t="str">
        <f>'360'!W257</f>
        <v>WR U GB</v>
      </c>
      <c r="H555" s="227">
        <f t="shared" si="8"/>
        <v>1</v>
      </c>
    </row>
    <row r="556" spans="1:8" x14ac:dyDescent="0.2">
      <c r="A556" s="11" t="str">
        <f>'360'!A258</f>
        <v>WR B UG</v>
      </c>
      <c r="B556" s="11">
        <v>360</v>
      </c>
      <c r="C556" s="37" t="str">
        <f>'360'!B258</f>
        <v>blanc-rouge, noir, bleu-vert</v>
      </c>
      <c r="D556" s="37" t="str">
        <f>'360'!C258</f>
        <v>sauver le monde (et s'imposer au monde)</v>
      </c>
      <c r="E556" s="37" t="str">
        <f>'360'!D258</f>
        <v>aider la société -même à son insu- (et être de ceux qui dictent l'ordre)</v>
      </c>
      <c r="F556" s="279" t="str">
        <f>'360'!X258</f>
        <v>RW.b</v>
      </c>
      <c r="G556" s="276" t="str">
        <f>'360'!W258</f>
        <v>WR B UG</v>
      </c>
      <c r="H556" s="227">
        <f t="shared" si="8"/>
        <v>1</v>
      </c>
    </row>
    <row r="557" spans="1:8" x14ac:dyDescent="0.2">
      <c r="A557" s="11" t="str">
        <f>'360'!A259</f>
        <v>WR B GU</v>
      </c>
      <c r="B557" s="11">
        <v>360</v>
      </c>
      <c r="C557" s="37" t="str">
        <f>'360'!B259</f>
        <v>blanc-rouge, noir, vert-bleu</v>
      </c>
      <c r="D557" s="37" t="str">
        <f>'360'!C259</f>
        <v>sauver le monde (et être parmi les puissants)</v>
      </c>
      <c r="E557" s="37" t="str">
        <f>'360'!D259</f>
        <v>aider la société -même à son insu- (et être de ceux qui ont le pouvoir)</v>
      </c>
      <c r="F557" s="279" t="str">
        <f>'360'!X259</f>
        <v>RW.b</v>
      </c>
      <c r="G557" s="276" t="str">
        <f>'360'!W259</f>
        <v>WR B GU</v>
      </c>
      <c r="H557" s="227">
        <f t="shared" si="8"/>
        <v>1</v>
      </c>
    </row>
    <row r="558" spans="1:8" x14ac:dyDescent="0.2">
      <c r="A558" s="11" t="str">
        <f>'360'!A260</f>
        <v>WR G UB</v>
      </c>
      <c r="B558" s="11">
        <v>360</v>
      </c>
      <c r="C558" s="37" t="str">
        <f>'360'!B260</f>
        <v>blanc-rouge, vert, bleu-noir</v>
      </c>
      <c r="D558" s="37" t="str">
        <f>'360'!C260</f>
        <v>aider le monde -RW- (et vivre en harmonie -GW-)</v>
      </c>
      <c r="E558" s="37" t="str">
        <f>'360'!D260</f>
        <v>agir pour le bien du monde (et vivre dans la coopération et le partage)</v>
      </c>
      <c r="F558" s="279" t="str">
        <f>'360'!X260</f>
        <v>RW.g</v>
      </c>
      <c r="G558" s="276" t="str">
        <f>'360'!W260</f>
        <v>WR G UB</v>
      </c>
      <c r="H558" s="227">
        <f t="shared" si="8"/>
        <v>1</v>
      </c>
    </row>
    <row r="559" spans="1:8" x14ac:dyDescent="0.2">
      <c r="A559" s="11" t="str">
        <f>'360'!A261</f>
        <v>WR G BU</v>
      </c>
      <c r="B559" s="11">
        <v>360</v>
      </c>
      <c r="C559" s="37" t="str">
        <f>'360'!B261</f>
        <v>blanc-rouge, vert, noir-bleu</v>
      </c>
      <c r="D559" s="37" t="str">
        <f>'360'!C261</f>
        <v>aider le monde -RW- (et se fondre dans sa tribu)</v>
      </c>
      <c r="E559" s="37" t="str">
        <f>'360'!D261</f>
        <v>agir pour le bien du monde (et s'identifier à son groupe)</v>
      </c>
      <c r="F559" s="279" t="str">
        <f>'360'!X261</f>
        <v>RW.g</v>
      </c>
      <c r="G559" s="276" t="str">
        <f>'360'!W261</f>
        <v>WR G BU</v>
      </c>
      <c r="H559" s="227">
        <f t="shared" si="8"/>
        <v>1</v>
      </c>
    </row>
    <row r="560" spans="1:8" x14ac:dyDescent="0.2">
      <c r="A560" s="11" t="str">
        <f>'360'!A262</f>
        <v>WG U BR</v>
      </c>
      <c r="B560" s="11">
        <v>360</v>
      </c>
      <c r="C560" s="37" t="str">
        <f>'360'!B262</f>
        <v>blanc-vert, bleu, noir-rouge</v>
      </c>
      <c r="D560" s="37" t="str">
        <f>'360'!C262</f>
        <v>vivre dans la douceur (et structurer le monde -WU-)</v>
      </c>
      <c r="E560" s="37" t="str">
        <f>'360'!D262</f>
        <v>parfaire l'harmonie (et travailler au bon ordre du monde)</v>
      </c>
      <c r="F560" s="279" t="str">
        <f>'360'!X262</f>
        <v>GW.u</v>
      </c>
      <c r="G560" s="276" t="str">
        <f>'360'!W262</f>
        <v>WG U BR</v>
      </c>
      <c r="H560" s="227">
        <f t="shared" si="8"/>
        <v>1</v>
      </c>
    </row>
    <row r="561" spans="1:8" x14ac:dyDescent="0.2">
      <c r="A561" s="11" t="str">
        <f>'360'!A263</f>
        <v>WG U RB</v>
      </c>
      <c r="B561" s="11">
        <v>360</v>
      </c>
      <c r="C561" s="37" t="str">
        <f>'360'!B263</f>
        <v>blanc-vert, bleu, rouge-noir</v>
      </c>
      <c r="D561" s="37" t="str">
        <f>'360'!C263</f>
        <v>vivre dans la douceur (et être utile au monde)</v>
      </c>
      <c r="E561" s="37" t="str">
        <f>'360'!D263</f>
        <v>parfaire l'harmonie (et être efficace dans le respect du système)</v>
      </c>
      <c r="F561" s="279" t="str">
        <f>'360'!X263</f>
        <v>GW.u</v>
      </c>
      <c r="G561" s="276" t="str">
        <f>'360'!W263</f>
        <v>WG U RB</v>
      </c>
      <c r="H561" s="227">
        <f t="shared" si="8"/>
        <v>1</v>
      </c>
    </row>
    <row r="562" spans="1:8" x14ac:dyDescent="0.2">
      <c r="A562" s="11" t="str">
        <f>'360'!A264</f>
        <v>WG B UR</v>
      </c>
      <c r="B562" s="11">
        <v>360</v>
      </c>
      <c r="C562" s="37" t="str">
        <f>'360'!B264</f>
        <v>blanc-vert, noir, bleu-rouge</v>
      </c>
      <c r="D562" s="37" t="str">
        <f>'360'!C264</f>
        <v>s'insérer dans la société (et gouverner le monde)</v>
      </c>
      <c r="E562" s="37" t="str">
        <f>'360'!D264</f>
        <v>être accueilli (et être parmi les rares qui prennent les décisions)</v>
      </c>
      <c r="F562" s="279" t="str">
        <f>'360'!X264</f>
        <v>GW.b</v>
      </c>
      <c r="G562" s="276" t="str">
        <f>'360'!W264</f>
        <v>WG B UR</v>
      </c>
      <c r="H562" s="227">
        <f t="shared" si="8"/>
        <v>1</v>
      </c>
    </row>
    <row r="563" spans="1:8" x14ac:dyDescent="0.2">
      <c r="A563" s="11" t="str">
        <f>'360'!A265</f>
        <v>WG B RU</v>
      </c>
      <c r="B563" s="11">
        <v>360</v>
      </c>
      <c r="C563" s="37" t="str">
        <f>'360'!B265</f>
        <v>blanc-vert, noir, rouge-bleu</v>
      </c>
      <c r="D563" s="37" t="str">
        <f>'360'!C265</f>
        <v>s'insérer dans la société (et être parmi les puissants)</v>
      </c>
      <c r="E563" s="37" t="str">
        <f>'360'!D265</f>
        <v>être accueilli (et être de ceux qui ont le pouvoir)</v>
      </c>
      <c r="F563" s="279" t="str">
        <f>'360'!X265</f>
        <v>GW.b</v>
      </c>
      <c r="G563" s="276" t="str">
        <f>'360'!W265</f>
        <v>WG B RU</v>
      </c>
      <c r="H563" s="227">
        <f t="shared" si="8"/>
        <v>1</v>
      </c>
    </row>
    <row r="564" spans="1:8" x14ac:dyDescent="0.2">
      <c r="A564" s="11" t="str">
        <f>'360'!A266</f>
        <v>WG R UB</v>
      </c>
      <c r="B564" s="11">
        <v>360</v>
      </c>
      <c r="C564" s="37" t="str">
        <f>'360'!B266</f>
        <v>blanc-vert, rouge, bleu-noir</v>
      </c>
      <c r="D564" s="37" t="str">
        <f>'360'!C266</f>
        <v>coopérer dans l'harmonie (et assister le monde)</v>
      </c>
      <c r="E564" s="37" t="str">
        <f>'360'!D266</f>
        <v>adopter les comportements prescrits (et servir la société sans enjeu de pouvoir)</v>
      </c>
      <c r="F564" s="279" t="str">
        <f>'360'!X266</f>
        <v>GW.r</v>
      </c>
      <c r="G564" s="276" t="str">
        <f>'360'!W266</f>
        <v>WG R UB</v>
      </c>
      <c r="H564" s="227">
        <f t="shared" si="8"/>
        <v>1</v>
      </c>
    </row>
    <row r="565" spans="1:8" x14ac:dyDescent="0.2">
      <c r="A565" s="11" t="str">
        <f>'360'!A267</f>
        <v>WG R BU</v>
      </c>
      <c r="B565" s="11">
        <v>360</v>
      </c>
      <c r="C565" s="37" t="str">
        <f>'360'!B267</f>
        <v>blanc-vert, rouge, noir-bleu</v>
      </c>
      <c r="D565" s="37" t="str">
        <f>'360'!C267</f>
        <v>coopérer dans l'harmonie (et protéger le monde)</v>
      </c>
      <c r="E565" s="37" t="str">
        <f>'360'!D267</f>
        <v>adopter les comportements prescrits (et prémunir la société de toute menace)</v>
      </c>
      <c r="F565" s="279" t="str">
        <f>'360'!X267</f>
        <v>GW.r</v>
      </c>
      <c r="G565" s="276" t="str">
        <f>'360'!W267</f>
        <v>WG R BU</v>
      </c>
      <c r="H565" s="227">
        <f t="shared" si="8"/>
        <v>1</v>
      </c>
    </row>
    <row r="566" spans="1:8" x14ac:dyDescent="0.2">
      <c r="A566" s="11" t="str">
        <f>'360'!A268</f>
        <v>UW B RG</v>
      </c>
      <c r="B566" s="11">
        <v>360</v>
      </c>
      <c r="C566" s="37" t="str">
        <f>'360'!B268</f>
        <v>bleu-blanc, noir, rouge-vert</v>
      </c>
      <c r="D566" s="37" t="str">
        <f>'360'!C268</f>
        <v>administrer le monde (et réussir coûte que coûte -UB-)</v>
      </c>
      <c r="E566" s="37" t="str">
        <f>'360'!D268</f>
        <v>garantir le bon ordre du monde (et atteindre ses objectifs avec fermeté)</v>
      </c>
      <c r="F566" s="279" t="str">
        <f>'360'!X268</f>
        <v>WU.b</v>
      </c>
      <c r="G566" s="276" t="str">
        <f>'360'!W268</f>
        <v>UW B RG</v>
      </c>
      <c r="H566" s="227">
        <f t="shared" si="8"/>
        <v>1</v>
      </c>
    </row>
    <row r="567" spans="1:8" x14ac:dyDescent="0.2">
      <c r="A567" s="11" t="str">
        <f>'360'!A269</f>
        <v>UW B GR</v>
      </c>
      <c r="B567" s="11">
        <v>360</v>
      </c>
      <c r="C567" s="37" t="str">
        <f>'360'!B269</f>
        <v>bleu-blanc, noir, vert-rouge</v>
      </c>
      <c r="D567" s="37" t="str">
        <f>'360'!C269</f>
        <v>administrer le monde (et réaliser ses ambitions)</v>
      </c>
      <c r="E567" s="37" t="str">
        <f>'360'!D269</f>
        <v>garantir le bon ordre du monde (et atteindre ses objectifs avec discipline)</v>
      </c>
      <c r="F567" s="279" t="str">
        <f>'360'!X269</f>
        <v>WU.b</v>
      </c>
      <c r="G567" s="276" t="str">
        <f>'360'!W269</f>
        <v>UW B GR</v>
      </c>
      <c r="H567" s="227">
        <f t="shared" si="8"/>
        <v>1</v>
      </c>
    </row>
    <row r="568" spans="1:8" x14ac:dyDescent="0.2">
      <c r="A568" s="11" t="str">
        <f>'360'!A270</f>
        <v>UW R BG</v>
      </c>
      <c r="B568" s="11">
        <v>360</v>
      </c>
      <c r="C568" s="37" t="str">
        <f>'360'!B270</f>
        <v>bleu-blanc, rouge, noir-vert</v>
      </c>
      <c r="D568" s="37" t="str">
        <f>'360'!C270</f>
        <v>perfectionner le monde (et œuvrer pour le progrès)</v>
      </c>
      <c r="E568" s="37" t="str">
        <f>'360'!D270</f>
        <v>proposer les bons schémas d'organisation (et innover avec efficacité)</v>
      </c>
      <c r="F568" s="279" t="str">
        <f>'360'!X270</f>
        <v>WU.r</v>
      </c>
      <c r="G568" s="276" t="str">
        <f>'360'!W270</f>
        <v>UW R BG</v>
      </c>
      <c r="H568" s="227">
        <f t="shared" si="8"/>
        <v>1</v>
      </c>
    </row>
    <row r="569" spans="1:8" x14ac:dyDescent="0.2">
      <c r="A569" s="11" t="str">
        <f>'360'!A271</f>
        <v>UW R GB</v>
      </c>
      <c r="B569" s="11">
        <v>360</v>
      </c>
      <c r="C569" s="37" t="str">
        <f>'360'!B271</f>
        <v>bleu-blanc, rouge, vert-noir</v>
      </c>
      <c r="D569" s="37" t="str">
        <f>'360'!C271</f>
        <v>perfectionner le monde (et partager ses idées)</v>
      </c>
      <c r="E569" s="37" t="str">
        <f>'360'!D271</f>
        <v>proposer les bons schémas d'organisation (et communiquer des idées nouvelles)</v>
      </c>
      <c r="F569" s="279" t="str">
        <f>'360'!X271</f>
        <v>WU.r</v>
      </c>
      <c r="G569" s="276" t="str">
        <f>'360'!W271</f>
        <v>UW R GB</v>
      </c>
      <c r="H569" s="227">
        <f t="shared" si="8"/>
        <v>1</v>
      </c>
    </row>
    <row r="570" spans="1:8" x14ac:dyDescent="0.2">
      <c r="A570" s="11" t="str">
        <f>'360'!A272</f>
        <v>UW G BR</v>
      </c>
      <c r="B570" s="11">
        <v>360</v>
      </c>
      <c r="C570" s="37" t="str">
        <f>'360'!B272</f>
        <v>bleu-blanc, vert, noir-rouge</v>
      </c>
      <c r="D570" s="37" t="str">
        <f>'360'!C272</f>
        <v>harmoniser le monde (et vivre dans la raison)</v>
      </c>
      <c r="E570" s="37" t="str">
        <f>'360'!D272</f>
        <v>rendre le monde agréable aux yeux de tous (et suivre une démarche d'adaptation)</v>
      </c>
      <c r="F570" s="279" t="str">
        <f>'360'!X272</f>
        <v>WU.g</v>
      </c>
      <c r="G570" s="276" t="str">
        <f>'360'!W272</f>
        <v>UW G BR</v>
      </c>
      <c r="H570" s="227">
        <f t="shared" si="8"/>
        <v>1</v>
      </c>
    </row>
    <row r="571" spans="1:8" x14ac:dyDescent="0.2">
      <c r="A571" s="11" t="str">
        <f>'360'!A273</f>
        <v>UW G RB</v>
      </c>
      <c r="B571" s="11">
        <v>360</v>
      </c>
      <c r="C571" s="37" t="str">
        <f>'360'!B273</f>
        <v>bleu-blanc, vert, rouge-noir</v>
      </c>
      <c r="D571" s="37" t="str">
        <f>'360'!C273</f>
        <v>harmoniser le monde (et vivre en souplesse)</v>
      </c>
      <c r="E571" s="37" t="str">
        <f>'360'!D273</f>
        <v>rendre le monde agréable aux yeux de tous (et s'adapter spontanément)</v>
      </c>
      <c r="F571" s="279" t="str">
        <f>'360'!X273</f>
        <v>WU.g</v>
      </c>
      <c r="G571" s="276" t="str">
        <f>'360'!W273</f>
        <v>UW G RB</v>
      </c>
      <c r="H571" s="227">
        <f t="shared" si="8"/>
        <v>1</v>
      </c>
    </row>
    <row r="572" spans="1:8" x14ac:dyDescent="0.2">
      <c r="A572" s="11" t="str">
        <f>'360'!A274</f>
        <v>UB W RG</v>
      </c>
      <c r="B572" s="11">
        <v>360</v>
      </c>
      <c r="C572" s="37" t="str">
        <f>'360'!B274</f>
        <v>bleu-noir, blanc, rouge-vert</v>
      </c>
      <c r="D572" s="37" t="str">
        <f>'360'!C274</f>
        <v>parfaire l'agencement du monde (et apporter de l'ordre au monde)</v>
      </c>
      <c r="E572" s="37" t="str">
        <f>'360'!D274</f>
        <v>dompter les difficultés (et rendre l'organisation efficace)</v>
      </c>
      <c r="F572" s="279" t="str">
        <f>'360'!X274</f>
        <v>UB.w</v>
      </c>
      <c r="G572" s="276" t="str">
        <f>'360'!W274</f>
        <v>UB W RG</v>
      </c>
      <c r="H572" s="227">
        <f t="shared" si="8"/>
        <v>1</v>
      </c>
    </row>
    <row r="573" spans="1:8" x14ac:dyDescent="0.2">
      <c r="A573" s="11" t="str">
        <f>'360'!A275</f>
        <v>UB W GR</v>
      </c>
      <c r="B573" s="11">
        <v>360</v>
      </c>
      <c r="C573" s="37" t="str">
        <f>'360'!B275</f>
        <v>bleu-noir, blanc, vert-rouge</v>
      </c>
      <c r="D573" s="37" t="str">
        <f>'360'!C275</f>
        <v>parfaire l'agencement du monde (et structurer le monde -WU-)</v>
      </c>
      <c r="E573" s="37" t="str">
        <f>'360'!D275</f>
        <v>dompter les difficultés (et travailler au bon ordre du monde)</v>
      </c>
      <c r="F573" s="279" t="str">
        <f>'360'!X275</f>
        <v>UB.w</v>
      </c>
      <c r="G573" s="276" t="str">
        <f>'360'!W275</f>
        <v>UB W GR</v>
      </c>
      <c r="H573" s="227">
        <f t="shared" si="8"/>
        <v>1</v>
      </c>
    </row>
    <row r="574" spans="1:8" x14ac:dyDescent="0.2">
      <c r="A574" s="11" t="str">
        <f>'360'!A276</f>
        <v>UB R WG</v>
      </c>
      <c r="B574" s="11">
        <v>360</v>
      </c>
      <c r="C574" s="37" t="str">
        <f>'360'!B276</f>
        <v>bleu-noir, rouge, blanc-vert</v>
      </c>
      <c r="D574" s="37" t="str">
        <f>'360'!C276</f>
        <v>atteindre ses buts (et œuvrer pour le progrès)</v>
      </c>
      <c r="E574" s="37" t="str">
        <f>'360'!D276</f>
        <v>mener à bien ses plans (et innover avec efficacité)</v>
      </c>
      <c r="F574" s="279" t="str">
        <f>'360'!X276</f>
        <v>UB.r</v>
      </c>
      <c r="G574" s="276" t="str">
        <f>'360'!W276</f>
        <v>UB R WG</v>
      </c>
      <c r="H574" s="227">
        <f t="shared" si="8"/>
        <v>1</v>
      </c>
    </row>
    <row r="575" spans="1:8" x14ac:dyDescent="0.2">
      <c r="A575" s="11" t="str">
        <f>'360'!A277</f>
        <v>UB R GW</v>
      </c>
      <c r="B575" s="11">
        <v>360</v>
      </c>
      <c r="C575" s="37" t="str">
        <f>'360'!B277</f>
        <v>bleu-noir, rouge, vert-blanc</v>
      </c>
      <c r="D575" s="37" t="str">
        <f>'360'!C277</f>
        <v>atteindre ses buts (et suivre ses idées)</v>
      </c>
      <c r="E575" s="37" t="str">
        <f>'360'!D277</f>
        <v>mener à bien ses plans (et explorer sans contrainte)</v>
      </c>
      <c r="F575" s="279" t="str">
        <f>'360'!X277</f>
        <v>UB.r</v>
      </c>
      <c r="G575" s="276" t="str">
        <f>'360'!W277</f>
        <v>UB R GW</v>
      </c>
      <c r="H575" s="227">
        <f t="shared" si="8"/>
        <v>1</v>
      </c>
    </row>
    <row r="576" spans="1:8" x14ac:dyDescent="0.2">
      <c r="A576" s="11" t="str">
        <f>'360'!A278</f>
        <v>UB G WR</v>
      </c>
      <c r="B576" s="11">
        <v>360</v>
      </c>
      <c r="C576" s="37" t="str">
        <f>'360'!B278</f>
        <v>bleu-noir, vert, blanc-rouge</v>
      </c>
      <c r="D576" s="37" t="str">
        <f>'360'!C278</f>
        <v>servir ses desseins (et vivre dans la raison)</v>
      </c>
      <c r="E576" s="37" t="str">
        <f>'360'!D278</f>
        <v>parvenir à ses résultats en dominant son sujet (et suivre une démarche d'adaptation)</v>
      </c>
      <c r="F576" s="279" t="str">
        <f>'360'!X278</f>
        <v>UB.g</v>
      </c>
      <c r="G576" s="276" t="str">
        <f>'360'!W278</f>
        <v>UB G WR</v>
      </c>
      <c r="H576" s="227">
        <f t="shared" si="8"/>
        <v>1</v>
      </c>
    </row>
    <row r="577" spans="1:8" x14ac:dyDescent="0.2">
      <c r="A577" s="11" t="str">
        <f>'360'!A279</f>
        <v>UB G RW</v>
      </c>
      <c r="B577" s="11">
        <v>360</v>
      </c>
      <c r="C577" s="37" t="str">
        <f>'360'!B279</f>
        <v>bleu-noir, vert, rouge-blanc</v>
      </c>
      <c r="D577" s="37" t="str">
        <f>'360'!C279</f>
        <v>servir ses desseins (et être ingénieux)</v>
      </c>
      <c r="E577" s="37" t="str">
        <f>'360'!D279</f>
        <v>parvenir à ses résultats en dominant son sujet (et s'adapter avec créativité)</v>
      </c>
      <c r="F577" s="279" t="str">
        <f>'360'!X279</f>
        <v>UB.g</v>
      </c>
      <c r="G577" s="276" t="str">
        <f>'360'!W279</f>
        <v>UB G RW</v>
      </c>
      <c r="H577" s="227">
        <f t="shared" si="8"/>
        <v>1</v>
      </c>
    </row>
    <row r="578" spans="1:8" x14ac:dyDescent="0.2">
      <c r="A578" s="11" t="str">
        <f>'360'!A280</f>
        <v>UR W BG</v>
      </c>
      <c r="B578" s="11">
        <v>360</v>
      </c>
      <c r="C578" s="37" t="str">
        <f>'360'!B280</f>
        <v>bleu-rouge, blanc, noir-vert</v>
      </c>
      <c r="D578" s="37" t="str">
        <f>'360'!C280</f>
        <v>imaginer le progrès (et apporter de l'ordre au monde)</v>
      </c>
      <c r="E578" s="37" t="str">
        <f>'360'!D280</f>
        <v>inventer des concepts utiles (et rendre l'organisation efficace)</v>
      </c>
      <c r="F578" s="279" t="str">
        <f>'360'!X280</f>
        <v>UR.w</v>
      </c>
      <c r="G578" s="276" t="str">
        <f>'360'!W280</f>
        <v>UR W BG</v>
      </c>
      <c r="H578" s="227">
        <f t="shared" ref="H578:H641" si="9">COUNTIF(D:D,D578)</f>
        <v>1</v>
      </c>
    </row>
    <row r="579" spans="1:8" x14ac:dyDescent="0.2">
      <c r="A579" s="11" t="str">
        <f>'360'!A281</f>
        <v>UR W GB</v>
      </c>
      <c r="B579" s="11">
        <v>360</v>
      </c>
      <c r="C579" s="37" t="str">
        <f>'360'!B281</f>
        <v>bleu-rouge, blanc, vert-noir</v>
      </c>
      <c r="D579" s="37" t="str">
        <f>'360'!C281</f>
        <v>imaginer le progrès (et être utile au monde)</v>
      </c>
      <c r="E579" s="37" t="str">
        <f>'360'!D281</f>
        <v>inventer des concepts utiles (et être efficace dans le respect du système)</v>
      </c>
      <c r="F579" s="279" t="str">
        <f>'360'!X281</f>
        <v>UR.w</v>
      </c>
      <c r="G579" s="276" t="str">
        <f>'360'!W281</f>
        <v>UR W GB</v>
      </c>
      <c r="H579" s="227">
        <f t="shared" si="9"/>
        <v>1</v>
      </c>
    </row>
    <row r="580" spans="1:8" x14ac:dyDescent="0.2">
      <c r="A580" s="11" t="str">
        <f>'360'!A282</f>
        <v>UR B WG</v>
      </c>
      <c r="B580" s="11">
        <v>360</v>
      </c>
      <c r="C580" s="37" t="str">
        <f>'360'!B282</f>
        <v>bleu-rouge, noir, blanc-vert</v>
      </c>
      <c r="D580" s="37" t="str">
        <f>'360'!C282</f>
        <v>réaliser ses idées -UR- (et réussir coûte que coûte -UB-)</v>
      </c>
      <c r="E580" s="37" t="str">
        <f>'360'!D282</f>
        <v>matérialiser ses théorie (et atteindre ses objectifs avec fermeté)</v>
      </c>
      <c r="F580" s="279" t="str">
        <f>'360'!X282</f>
        <v>UR.b</v>
      </c>
      <c r="G580" s="276" t="str">
        <f>'360'!W282</f>
        <v>UR B WG</v>
      </c>
      <c r="H580" s="227">
        <f t="shared" si="9"/>
        <v>1</v>
      </c>
    </row>
    <row r="581" spans="1:8" x14ac:dyDescent="0.2">
      <c r="A581" s="11" t="str">
        <f>'360'!A283</f>
        <v>UR B GW</v>
      </c>
      <c r="B581" s="11">
        <v>360</v>
      </c>
      <c r="C581" s="37" t="str">
        <f>'360'!B283</f>
        <v>bleu-rouge, noir, vert-blanc</v>
      </c>
      <c r="D581" s="37" t="str">
        <f>'360'!C283</f>
        <v>réaliser ses idées -UR- (et suivre ses plans)</v>
      </c>
      <c r="E581" s="37" t="str">
        <f>'360'!D283</f>
        <v>matérialiser ses théorie (et atteindre ses objectifs selon ses propres règles)</v>
      </c>
      <c r="F581" s="279" t="str">
        <f>'360'!X283</f>
        <v>UR.b</v>
      </c>
      <c r="G581" s="276" t="str">
        <f>'360'!W283</f>
        <v>UR B GW</v>
      </c>
      <c r="H581" s="227">
        <f t="shared" si="9"/>
        <v>1</v>
      </c>
    </row>
    <row r="582" spans="1:8" x14ac:dyDescent="0.2">
      <c r="A582" s="11" t="str">
        <f>'360'!A284</f>
        <v>UR G WB</v>
      </c>
      <c r="B582" s="11">
        <v>360</v>
      </c>
      <c r="C582" s="37" t="str">
        <f>'360'!B284</f>
        <v>bleu-rouge, vert, blanc-noir</v>
      </c>
      <c r="D582" s="37" t="str">
        <f>'360'!C284</f>
        <v>vivre ses rêves (et vivre en souplesse)</v>
      </c>
      <c r="E582" s="37" t="str">
        <f>'360'!D284</f>
        <v>laisser libre cours à son imagination (et s'adapter spontanément)</v>
      </c>
      <c r="F582" s="279" t="str">
        <f>'360'!X284</f>
        <v>UR.g</v>
      </c>
      <c r="G582" s="276" t="str">
        <f>'360'!W284</f>
        <v>UR G WB</v>
      </c>
      <c r="H582" s="227">
        <f t="shared" si="9"/>
        <v>1</v>
      </c>
    </row>
    <row r="583" spans="1:8" x14ac:dyDescent="0.2">
      <c r="A583" s="11" t="str">
        <f>'360'!A285</f>
        <v>UR G BW</v>
      </c>
      <c r="B583" s="11">
        <v>360</v>
      </c>
      <c r="C583" s="37" t="str">
        <f>'360'!B285</f>
        <v>bleu-rouge, vert, noir-blanc</v>
      </c>
      <c r="D583" s="37" t="str">
        <f>'360'!C285</f>
        <v>vivre ses rêves (et être ingénieux)</v>
      </c>
      <c r="E583" s="37" t="str">
        <f>'360'!D285</f>
        <v>laisser libre cours à son imagination (et s'adapter avec créativité)</v>
      </c>
      <c r="F583" s="279" t="str">
        <f>'360'!X285</f>
        <v>UR.g</v>
      </c>
      <c r="G583" s="276" t="str">
        <f>'360'!W285</f>
        <v>UR G BW</v>
      </c>
      <c r="H583" s="227">
        <f t="shared" si="9"/>
        <v>1</v>
      </c>
    </row>
    <row r="584" spans="1:8" x14ac:dyDescent="0.2">
      <c r="A584" s="11" t="str">
        <f>'360'!A286</f>
        <v>UG W BR</v>
      </c>
      <c r="B584" s="11">
        <v>360</v>
      </c>
      <c r="C584" s="37" t="str">
        <f>'360'!B286</f>
        <v>bleu-vert, blanc, noir-rouge</v>
      </c>
      <c r="D584" s="37" t="str">
        <f>'360'!C286</f>
        <v>vivre avec intelligence -GU- (et structurer le monde -WU-)</v>
      </c>
      <c r="E584" s="37" t="str">
        <f>'360'!D286</f>
        <v>écarter facilement toute difficulté (et travailler au bon ordre du monde)</v>
      </c>
      <c r="F584" s="279" t="str">
        <f>'360'!X286</f>
        <v>GU.w</v>
      </c>
      <c r="G584" s="276" t="str">
        <f>'360'!W286</f>
        <v>UG W BR</v>
      </c>
      <c r="H584" s="227">
        <f t="shared" si="9"/>
        <v>1</v>
      </c>
    </row>
    <row r="585" spans="1:8" x14ac:dyDescent="0.2">
      <c r="A585" s="11" t="str">
        <f>'360'!A287</f>
        <v>UG W RB</v>
      </c>
      <c r="B585" s="11">
        <v>360</v>
      </c>
      <c r="C585" s="37" t="str">
        <f>'360'!B287</f>
        <v>bleu-vert, blanc, rouge-noir</v>
      </c>
      <c r="D585" s="37" t="str">
        <f>'360'!C287</f>
        <v>vivre avec intelligence -GU- (et être utile au monde)</v>
      </c>
      <c r="E585" s="37" t="str">
        <f>'360'!D287</f>
        <v>écarter facilement toute difficulté (et être efficace dans le respect du système)</v>
      </c>
      <c r="F585" s="279" t="str">
        <f>'360'!X287</f>
        <v>GU.w</v>
      </c>
      <c r="G585" s="276" t="str">
        <f>'360'!W287</f>
        <v>UG W RB</v>
      </c>
      <c r="H585" s="227">
        <f t="shared" si="9"/>
        <v>1</v>
      </c>
    </row>
    <row r="586" spans="1:8" x14ac:dyDescent="0.2">
      <c r="A586" s="11" t="str">
        <f>'360'!A288</f>
        <v>UG B WR</v>
      </c>
      <c r="B586" s="11">
        <v>360</v>
      </c>
      <c r="C586" s="37" t="str">
        <f>'360'!B288</f>
        <v>bleu-vert, noir, blanc-rouge</v>
      </c>
      <c r="D586" s="37" t="str">
        <f>'360'!C288</f>
        <v>vivre avec dextérité (et réaliser ses ambitions)</v>
      </c>
      <c r="E586" s="37" t="str">
        <f>'360'!D288</f>
        <v>être le roi de l'adaptation (et atteindre ses objectifs avec discipline)</v>
      </c>
      <c r="F586" s="279" t="str">
        <f>'360'!X288</f>
        <v>GU.b</v>
      </c>
      <c r="G586" s="276" t="str">
        <f>'360'!W288</f>
        <v>UG B WR</v>
      </c>
      <c r="H586" s="227">
        <f t="shared" si="9"/>
        <v>1</v>
      </c>
    </row>
    <row r="587" spans="1:8" x14ac:dyDescent="0.2">
      <c r="A587" s="11" t="str">
        <f>'360'!A289</f>
        <v>UG B RW</v>
      </c>
      <c r="B587" s="11">
        <v>360</v>
      </c>
      <c r="C587" s="37" t="str">
        <f>'360'!B289</f>
        <v>bleu-vert, noir, rouge-blanc</v>
      </c>
      <c r="D587" s="37" t="str">
        <f>'360'!C289</f>
        <v>vivre avec dextérité (et suivre ses plans)</v>
      </c>
      <c r="E587" s="37" t="str">
        <f>'360'!D289</f>
        <v>être le roi de l'adaptation (et atteindre ses objectifs selon ses propres règles)</v>
      </c>
      <c r="F587" s="279" t="str">
        <f>'360'!X289</f>
        <v>GU.b</v>
      </c>
      <c r="G587" s="276" t="str">
        <f>'360'!W289</f>
        <v>UG B RW</v>
      </c>
      <c r="H587" s="227">
        <f t="shared" si="9"/>
        <v>1</v>
      </c>
    </row>
    <row r="588" spans="1:8" x14ac:dyDescent="0.2">
      <c r="A588" s="11" t="str">
        <f>'360'!A290</f>
        <v>UG R WB</v>
      </c>
      <c r="B588" s="11">
        <v>360</v>
      </c>
      <c r="C588" s="37" t="str">
        <f>'360'!B290</f>
        <v>bleu-vert, rouge, blanc-noir</v>
      </c>
      <c r="D588" s="37" t="str">
        <f>'360'!C290</f>
        <v>vivre avec agilité (et partager ses idées)</v>
      </c>
      <c r="E588" s="37" t="str">
        <f>'360'!D290</f>
        <v>être agile en toute circonstance (et communiquer des idées nouvelles)</v>
      </c>
      <c r="F588" s="279" t="str">
        <f>'360'!X290</f>
        <v>GU.r</v>
      </c>
      <c r="G588" s="276" t="str">
        <f>'360'!W290</f>
        <v>UG R WB</v>
      </c>
      <c r="H588" s="227">
        <f t="shared" si="9"/>
        <v>1</v>
      </c>
    </row>
    <row r="589" spans="1:8" x14ac:dyDescent="0.2">
      <c r="A589" s="11" t="str">
        <f>'360'!A291</f>
        <v>UG R BW</v>
      </c>
      <c r="B589" s="11">
        <v>360</v>
      </c>
      <c r="C589" s="37" t="str">
        <f>'360'!B291</f>
        <v>bleu-vert, rouge, noir-blanc</v>
      </c>
      <c r="D589" s="37" t="str">
        <f>'360'!C291</f>
        <v>vivre avec agilité (et suivre ses idées)</v>
      </c>
      <c r="E589" s="37" t="str">
        <f>'360'!D291</f>
        <v>être agile en toute circonstance (et explorer sans contrainte)</v>
      </c>
      <c r="F589" s="279" t="str">
        <f>'360'!X291</f>
        <v>GU.r</v>
      </c>
      <c r="G589" s="276" t="str">
        <f>'360'!W291</f>
        <v>UG R BW</v>
      </c>
      <c r="H589" s="227">
        <f t="shared" si="9"/>
        <v>1</v>
      </c>
    </row>
    <row r="590" spans="1:8" x14ac:dyDescent="0.2">
      <c r="A590" s="11" t="str">
        <f>'360'!A292</f>
        <v>BW U RG</v>
      </c>
      <c r="B590" s="11">
        <v>360</v>
      </c>
      <c r="C590" s="37" t="str">
        <f>'360'!B292</f>
        <v>noir-blanc, bleu, rouge-vert</v>
      </c>
      <c r="D590" s="37" t="str">
        <f>'360'!C292</f>
        <v>avoir une position de pouvoir -WB- (et réussir coûte que coûte -UB-)</v>
      </c>
      <c r="E590" s="37" t="str">
        <f>'360'!D292</f>
        <v>exercer une place de pouvoir élevée (et atteindre ses objectifs avec fermeté)</v>
      </c>
      <c r="F590" s="279" t="str">
        <f>'360'!X292</f>
        <v>WB.u</v>
      </c>
      <c r="G590" s="276" t="str">
        <f>'360'!W292</f>
        <v>BW U RG</v>
      </c>
      <c r="H590" s="227">
        <f t="shared" si="9"/>
        <v>1</v>
      </c>
    </row>
    <row r="591" spans="1:8" x14ac:dyDescent="0.2">
      <c r="A591" s="11" t="str">
        <f>'360'!A293</f>
        <v>BW U GR</v>
      </c>
      <c r="B591" s="11">
        <v>360</v>
      </c>
      <c r="C591" s="37" t="str">
        <f>'360'!B293</f>
        <v>noir-blanc, bleu, vert-rouge</v>
      </c>
      <c r="D591" s="37" t="str">
        <f>'360'!C293</f>
        <v>avoir une position de pouvoir -WB- (et réaliser ses ambitions)</v>
      </c>
      <c r="E591" s="37" t="str">
        <f>'360'!D293</f>
        <v>exercer une place de pouvoir élevée (et atteindre ses objectifs avec discipline)</v>
      </c>
      <c r="F591" s="279" t="str">
        <f>'360'!X293</f>
        <v>WB.u</v>
      </c>
      <c r="G591" s="276" t="str">
        <f>'360'!W293</f>
        <v>BW U GR</v>
      </c>
      <c r="H591" s="227">
        <f t="shared" si="9"/>
        <v>1</v>
      </c>
    </row>
    <row r="592" spans="1:8" x14ac:dyDescent="0.2">
      <c r="A592" s="11" t="str">
        <f>'360'!A294</f>
        <v>BW R UG</v>
      </c>
      <c r="B592" s="11">
        <v>360</v>
      </c>
      <c r="C592" s="37" t="str">
        <f>'360'!B294</f>
        <v>noir-blanc, rouge, bleu-vert</v>
      </c>
      <c r="D592" s="37" t="str">
        <f>'360'!C294</f>
        <v>avoir une position de force (et intervenir*)</v>
      </c>
      <c r="E592" s="37" t="str">
        <f>'360'!D294</f>
        <v>occuper une place de réel pouvoir (et vivre en imposant ses décisions)</v>
      </c>
      <c r="F592" s="279" t="str">
        <f>'360'!X294</f>
        <v>WB.r</v>
      </c>
      <c r="G592" s="276" t="str">
        <f>'360'!W294</f>
        <v>BW R UG</v>
      </c>
      <c r="H592" s="227">
        <f t="shared" si="9"/>
        <v>1</v>
      </c>
    </row>
    <row r="593" spans="1:8" x14ac:dyDescent="0.2">
      <c r="A593" s="11" t="str">
        <f>'360'!A295</f>
        <v>BW R GU</v>
      </c>
      <c r="B593" s="11">
        <v>360</v>
      </c>
      <c r="C593" s="37" t="str">
        <f>'360'!B295</f>
        <v>noir-blanc, rouge, vert-bleu</v>
      </c>
      <c r="D593" s="37" t="str">
        <f>'360'!C295</f>
        <v>avoir une position de force (et avoir de suite)</v>
      </c>
      <c r="E593" s="37" t="str">
        <f>'360'!D295</f>
        <v>occuper une place de réel pouvoir (et obtenir satisfaction -peu importe comment-)</v>
      </c>
      <c r="F593" s="279" t="str">
        <f>'360'!X295</f>
        <v>WB.r</v>
      </c>
      <c r="G593" s="276" t="str">
        <f>'360'!W295</f>
        <v>BW R GU</v>
      </c>
      <c r="H593" s="227">
        <f t="shared" si="9"/>
        <v>1</v>
      </c>
    </row>
    <row r="594" spans="1:8" x14ac:dyDescent="0.2">
      <c r="A594" s="11" t="str">
        <f>'360'!A296</f>
        <v>BW G UR</v>
      </c>
      <c r="B594" s="11">
        <v>360</v>
      </c>
      <c r="C594" s="37" t="str">
        <f>'360'!B296</f>
        <v>noir-blanc, vert, bleu-rouge</v>
      </c>
      <c r="D594" s="37" t="str">
        <f>'360'!C296</f>
        <v>avoir une position de prestige (et construire une vie parfaite)</v>
      </c>
      <c r="E594" s="37" t="str">
        <f>'360'!D296</f>
        <v>occuper une place d'exception (et organiser une vie de satisfaction)</v>
      </c>
      <c r="F594" s="279" t="str">
        <f>'360'!X296</f>
        <v>WB.g</v>
      </c>
      <c r="G594" s="276" t="str">
        <f>'360'!W296</f>
        <v>BW G UR</v>
      </c>
      <c r="H594" s="227">
        <f t="shared" si="9"/>
        <v>1</v>
      </c>
    </row>
    <row r="595" spans="1:8" x14ac:dyDescent="0.2">
      <c r="A595" s="11" t="str">
        <f>'360'!A297</f>
        <v>BW G RU</v>
      </c>
      <c r="B595" s="11">
        <v>360</v>
      </c>
      <c r="C595" s="37" t="str">
        <f>'360'!B297</f>
        <v>noir-blanc, vert, rouge-bleu</v>
      </c>
      <c r="D595" s="37" t="str">
        <f>'360'!C297</f>
        <v>avoir une position de prestige (et s'enrichir)</v>
      </c>
      <c r="E595" s="37" t="str">
        <f>'360'!D297</f>
        <v>occuper une place d'exception (et s'entourer du plus de ressources possible)</v>
      </c>
      <c r="F595" s="279" t="str">
        <f>'360'!X297</f>
        <v>WB.g</v>
      </c>
      <c r="G595" s="276" t="str">
        <f>'360'!W297</f>
        <v>BW G RU</v>
      </c>
      <c r="H595" s="227">
        <f t="shared" si="9"/>
        <v>1</v>
      </c>
    </row>
    <row r="596" spans="1:8" x14ac:dyDescent="0.2">
      <c r="A596" s="11" t="str">
        <f>'360'!A298</f>
        <v>BU W RG</v>
      </c>
      <c r="B596" s="11">
        <v>360</v>
      </c>
      <c r="C596" s="37" t="str">
        <f>'360'!B298</f>
        <v>noir-bleu, blanc, rouge-vert</v>
      </c>
      <c r="D596" s="37" t="str">
        <f>'360'!C298</f>
        <v>parfaire l'agencement du monde (et s'imposer au monde)</v>
      </c>
      <c r="E596" s="37" t="str">
        <f>'360'!D298</f>
        <v>dompter les difficultés (et être de ceux qui dictent l'ordre)</v>
      </c>
      <c r="F596" s="279" t="str">
        <f>'360'!X298</f>
        <v>UB.w</v>
      </c>
      <c r="G596" s="276" t="str">
        <f>'360'!W298</f>
        <v>BU W RG</v>
      </c>
      <c r="H596" s="227">
        <f t="shared" si="9"/>
        <v>1</v>
      </c>
    </row>
    <row r="597" spans="1:8" x14ac:dyDescent="0.2">
      <c r="A597" s="11" t="str">
        <f>'360'!A299</f>
        <v>BU W GR</v>
      </c>
      <c r="B597" s="11">
        <v>360</v>
      </c>
      <c r="C597" s="37" t="str">
        <f>'360'!B299</f>
        <v>noir-bleu, blanc, vert-rouge</v>
      </c>
      <c r="D597" s="37" t="str">
        <f>'360'!C299</f>
        <v>parfaire l'agencement du monde (et gouverner le monde)</v>
      </c>
      <c r="E597" s="37" t="str">
        <f>'360'!D299</f>
        <v>dompter les difficultés (et être parmi les rares qui prennent les décisions)</v>
      </c>
      <c r="F597" s="279" t="str">
        <f>'360'!X299</f>
        <v>UB.w</v>
      </c>
      <c r="G597" s="276" t="str">
        <f>'360'!W299</f>
        <v>BU W GR</v>
      </c>
      <c r="H597" s="227">
        <f t="shared" si="9"/>
        <v>1</v>
      </c>
    </row>
    <row r="598" spans="1:8" x14ac:dyDescent="0.2">
      <c r="A598" s="11" t="str">
        <f>'360'!A300</f>
        <v>BU R WG</v>
      </c>
      <c r="B598" s="11">
        <v>360</v>
      </c>
      <c r="C598" s="37" t="str">
        <f>'360'!B300</f>
        <v>noir-bleu, rouge, blanc-vert</v>
      </c>
      <c r="D598" s="37" t="str">
        <f>'360'!C300</f>
        <v>atteindre ses buts (et intervenir*)</v>
      </c>
      <c r="E598" s="37" t="str">
        <f>'360'!D300</f>
        <v>mener à bien ses plans (et vivre en imposant ses décisions)</v>
      </c>
      <c r="F598" s="279" t="str">
        <f>'360'!X300</f>
        <v>UB.r</v>
      </c>
      <c r="G598" s="276" t="str">
        <f>'360'!W300</f>
        <v>BU R WG</v>
      </c>
      <c r="H598" s="227">
        <f t="shared" si="9"/>
        <v>1</v>
      </c>
    </row>
    <row r="599" spans="1:8" x14ac:dyDescent="0.2">
      <c r="A599" s="11" t="str">
        <f>'360'!A301</f>
        <v>BU R GW</v>
      </c>
      <c r="B599" s="11">
        <v>360</v>
      </c>
      <c r="C599" s="37" t="str">
        <f>'360'!B301</f>
        <v>noir-bleu, rouge, vert-blanc</v>
      </c>
      <c r="D599" s="37" t="str">
        <f>'360'!C301</f>
        <v>atteindre ses buts (et être tout-puissant -BR)</v>
      </c>
      <c r="E599" s="37" t="str">
        <f>'360'!D301</f>
        <v>mener à bien ses plans (et obtenir satisfaction sans limite)</v>
      </c>
      <c r="F599" s="279" t="str">
        <f>'360'!X301</f>
        <v>UB.r</v>
      </c>
      <c r="G599" s="276" t="str">
        <f>'360'!W301</f>
        <v>BU R GW</v>
      </c>
      <c r="H599" s="227">
        <f t="shared" si="9"/>
        <v>1</v>
      </c>
    </row>
    <row r="600" spans="1:8" x14ac:dyDescent="0.2">
      <c r="A600" s="11" t="str">
        <f>'360'!A302</f>
        <v>BU G WR</v>
      </c>
      <c r="B600" s="11">
        <v>360</v>
      </c>
      <c r="C600" s="37" t="str">
        <f>'360'!B302</f>
        <v>noir-bleu, vert, blanc-rouge</v>
      </c>
      <c r="D600" s="37" t="str">
        <f>'360'!C302</f>
        <v>servir ses desseins (et construire une vie parfaite)</v>
      </c>
      <c r="E600" s="37" t="str">
        <f>'360'!D302</f>
        <v>parvenir à ses résultats en dominant son sujet (et organiser une vie de satisfaction)</v>
      </c>
      <c r="F600" s="279" t="str">
        <f>'360'!X302</f>
        <v>UB.g</v>
      </c>
      <c r="G600" s="276" t="str">
        <f>'360'!W302</f>
        <v>BU G WR</v>
      </c>
      <c r="H600" s="227">
        <f t="shared" si="9"/>
        <v>1</v>
      </c>
    </row>
    <row r="601" spans="1:8" x14ac:dyDescent="0.2">
      <c r="A601" s="11" t="str">
        <f>'360'!A303</f>
        <v>BU G RW</v>
      </c>
      <c r="B601" s="11">
        <v>360</v>
      </c>
      <c r="C601" s="37" t="str">
        <f>'360'!B303</f>
        <v>noir-bleu, vert, rouge-blanc</v>
      </c>
      <c r="D601" s="37" t="str">
        <f>'360'!C303</f>
        <v>servir ses desseins (et servir ses intérêts)</v>
      </c>
      <c r="E601" s="37" t="str">
        <f>'360'!D303</f>
        <v>parvenir à ses résultats en dominant son sujet (et être son unique priorité)</v>
      </c>
      <c r="F601" s="279" t="str">
        <f>'360'!X303</f>
        <v>UB.g</v>
      </c>
      <c r="G601" s="276" t="str">
        <f>'360'!W303</f>
        <v>BU G RW</v>
      </c>
      <c r="H601" s="227">
        <f t="shared" si="9"/>
        <v>1</v>
      </c>
    </row>
    <row r="602" spans="1:8" x14ac:dyDescent="0.2">
      <c r="A602" s="11" t="str">
        <f>'360'!A304</f>
        <v>BR W UG</v>
      </c>
      <c r="B602" s="11">
        <v>360</v>
      </c>
      <c r="C602" s="37" t="str">
        <f>'360'!B304</f>
        <v>noir-rouge, blanc, bleu-vert</v>
      </c>
      <c r="D602" s="37" t="str">
        <f>'360'!C304</f>
        <v>vivre en dirigeant (et s'imposer au monde)</v>
      </c>
      <c r="E602" s="37" t="str">
        <f>'360'!D304</f>
        <v>imposer ses idées (et être de ceux qui dictent l'ordre)</v>
      </c>
      <c r="F602" s="279" t="str">
        <f>'360'!X304</f>
        <v>BR.w</v>
      </c>
      <c r="G602" s="276" t="str">
        <f>'360'!W304</f>
        <v>BR W UG</v>
      </c>
      <c r="H602" s="227">
        <f t="shared" si="9"/>
        <v>1</v>
      </c>
    </row>
    <row r="603" spans="1:8" x14ac:dyDescent="0.2">
      <c r="A603" s="11" t="str">
        <f>'360'!A305</f>
        <v>BR W GU</v>
      </c>
      <c r="B603" s="11">
        <v>360</v>
      </c>
      <c r="C603" s="37" t="str">
        <f>'360'!B305</f>
        <v>noir-rouge, blanc, vert-bleu</v>
      </c>
      <c r="D603" s="37" t="str">
        <f>'360'!C305</f>
        <v>vivre en dirigeant (et être parmi les puissants)</v>
      </c>
      <c r="E603" s="37" t="str">
        <f>'360'!D305</f>
        <v>imposer ses idées (et être de ceux qui ont le pouvoir)</v>
      </c>
      <c r="F603" s="279" t="str">
        <f>'360'!X305</f>
        <v>BR.w</v>
      </c>
      <c r="G603" s="276" t="str">
        <f>'360'!W305</f>
        <v>BR W GU</v>
      </c>
      <c r="H603" s="227">
        <f t="shared" si="9"/>
        <v>1</v>
      </c>
    </row>
    <row r="604" spans="1:8" x14ac:dyDescent="0.2">
      <c r="A604" s="11" t="str">
        <f>'360'!A306</f>
        <v>BR U WG</v>
      </c>
      <c r="B604" s="11">
        <v>360</v>
      </c>
      <c r="C604" s="37" t="str">
        <f>'360'!B306</f>
        <v>noir-rouge, bleu, blanc-vert</v>
      </c>
      <c r="D604" s="37" t="str">
        <f>'360'!C306</f>
        <v>réussir toute entreprise (et réussir coûte que coûte -UB-)</v>
      </c>
      <c r="E604" s="37" t="str">
        <f>'360'!D306</f>
        <v>toucher à tout avec succès (et atteindre ses objectifs avec fermeté)</v>
      </c>
      <c r="F604" s="279" t="str">
        <f>'360'!X306</f>
        <v>BR.u</v>
      </c>
      <c r="G604" s="276" t="str">
        <f>'360'!W306</f>
        <v>BR U WG</v>
      </c>
      <c r="H604" s="227">
        <f t="shared" si="9"/>
        <v>1</v>
      </c>
    </row>
    <row r="605" spans="1:8" x14ac:dyDescent="0.2">
      <c r="A605" s="11" t="str">
        <f>'360'!A307</f>
        <v>BR U GW</v>
      </c>
      <c r="B605" s="11">
        <v>360</v>
      </c>
      <c r="C605" s="37" t="str">
        <f>'360'!B307</f>
        <v>noir-rouge, bleu, vert-blanc</v>
      </c>
      <c r="D605" s="37" t="str">
        <f>'360'!C307</f>
        <v>réussir toute entreprise (et suivre ses plans)</v>
      </c>
      <c r="E605" s="37" t="str">
        <f>'360'!D307</f>
        <v>toucher à tout avec succès (et atteindre ses objectifs selon ses propres règles)</v>
      </c>
      <c r="F605" s="279" t="str">
        <f>'360'!X307</f>
        <v>BR.u</v>
      </c>
      <c r="G605" s="276" t="str">
        <f>'360'!W307</f>
        <v>BR U GW</v>
      </c>
      <c r="H605" s="227">
        <f t="shared" si="9"/>
        <v>1</v>
      </c>
    </row>
    <row r="606" spans="1:8" x14ac:dyDescent="0.2">
      <c r="A606" s="11" t="str">
        <f>'360'!A308</f>
        <v>BR G WU</v>
      </c>
      <c r="B606" s="11">
        <v>360</v>
      </c>
      <c r="C606" s="37" t="str">
        <f>'360'!B308</f>
        <v>noir-rouge, vert, blanc-bleu</v>
      </c>
      <c r="D606" s="37" t="str">
        <f>'360'!C308</f>
        <v>vivre en conquérant (et s'enrichir)</v>
      </c>
      <c r="E606" s="37" t="str">
        <f>'360'!D308</f>
        <v>propulser le monde dans son sens (et s'entourer du plus de ressources possible)</v>
      </c>
      <c r="F606" s="279" t="str">
        <f>'360'!X308</f>
        <v>BR.g</v>
      </c>
      <c r="G606" s="276" t="str">
        <f>'360'!W308</f>
        <v>BR G WU</v>
      </c>
      <c r="H606" s="227">
        <f t="shared" si="9"/>
        <v>1</v>
      </c>
    </row>
    <row r="607" spans="1:8" x14ac:dyDescent="0.2">
      <c r="A607" s="11" t="str">
        <f>'360'!A309</f>
        <v>BR G UW</v>
      </c>
      <c r="B607" s="11">
        <v>360</v>
      </c>
      <c r="C607" s="37" t="str">
        <f>'360'!B309</f>
        <v>noir-rouge, vert, bleu-blanc</v>
      </c>
      <c r="D607" s="37" t="str">
        <f>'360'!C309</f>
        <v>vivre en conquérant (et servir ses intérêts)</v>
      </c>
      <c r="E607" s="37" t="str">
        <f>'360'!D309</f>
        <v>propulser le monde dans son sens (et être son unique priorité)</v>
      </c>
      <c r="F607" s="279" t="str">
        <f>'360'!X309</f>
        <v>BR.g</v>
      </c>
      <c r="G607" s="276" t="str">
        <f>'360'!W309</f>
        <v>BR G UW</v>
      </c>
      <c r="H607" s="227">
        <f t="shared" si="9"/>
        <v>1</v>
      </c>
    </row>
    <row r="608" spans="1:8" x14ac:dyDescent="0.2">
      <c r="A608" s="11" t="str">
        <f>'360'!A310</f>
        <v>BG W UR</v>
      </c>
      <c r="B608" s="11">
        <v>360</v>
      </c>
      <c r="C608" s="37" t="str">
        <f>'360'!B310</f>
        <v>noir-vert, blanc, bleu-rouge</v>
      </c>
      <c r="D608" s="37" t="str">
        <f>'360'!C310</f>
        <v>être central (et gouverner le monde)</v>
      </c>
      <c r="E608" s="37" t="str">
        <f>'360'!D310</f>
        <v>être au centre de son réseau (et être parmi les rares qui prennent les décisions)</v>
      </c>
      <c r="F608" s="279" t="str">
        <f>'360'!X310</f>
        <v>BG.w</v>
      </c>
      <c r="G608" s="276" t="str">
        <f>'360'!W310</f>
        <v>BG W UR</v>
      </c>
      <c r="H608" s="227">
        <f t="shared" si="9"/>
        <v>1</v>
      </c>
    </row>
    <row r="609" spans="1:8" x14ac:dyDescent="0.2">
      <c r="A609" s="11" t="str">
        <f>'360'!A311</f>
        <v>BG W RU</v>
      </c>
      <c r="B609" s="11">
        <v>360</v>
      </c>
      <c r="C609" s="37" t="str">
        <f>'360'!B311</f>
        <v>noir-vert, blanc, rouge-bleu</v>
      </c>
      <c r="D609" s="37" t="str">
        <f>'360'!C311</f>
        <v>être central (et être parmi les puissants)</v>
      </c>
      <c r="E609" s="37" t="str">
        <f>'360'!D311</f>
        <v>être au centre de son réseau (et être de ceux qui ont le pouvoir)</v>
      </c>
      <c r="F609" s="279" t="str">
        <f>'360'!X311</f>
        <v>BG.w</v>
      </c>
      <c r="G609" s="276" t="str">
        <f>'360'!W311</f>
        <v>BG W RU</v>
      </c>
      <c r="H609" s="227">
        <f t="shared" si="9"/>
        <v>1</v>
      </c>
    </row>
    <row r="610" spans="1:8" x14ac:dyDescent="0.2">
      <c r="A610" s="11" t="str">
        <f>'360'!A312</f>
        <v>BG U WR</v>
      </c>
      <c r="B610" s="11">
        <v>360</v>
      </c>
      <c r="C610" s="37" t="str">
        <f>'360'!B312</f>
        <v>noir-vert, bleu, blanc-rouge</v>
      </c>
      <c r="D610" s="37" t="str">
        <f>'360'!C312</f>
        <v>être prospère (et réaliser ses ambitions)</v>
      </c>
      <c r="E610" s="37" t="str">
        <f>'360'!D312</f>
        <v>être acteur de sa satisfaction  (et atteindre ses objectifs avec discipline)</v>
      </c>
      <c r="F610" s="279" t="str">
        <f>'360'!X312</f>
        <v>BG.u</v>
      </c>
      <c r="G610" s="276" t="str">
        <f>'360'!W312</f>
        <v>BG U WR</v>
      </c>
      <c r="H610" s="227">
        <f t="shared" si="9"/>
        <v>1</v>
      </c>
    </row>
    <row r="611" spans="1:8" x14ac:dyDescent="0.2">
      <c r="A611" s="11" t="str">
        <f>'360'!A313</f>
        <v>BG U RW</v>
      </c>
      <c r="B611" s="11">
        <v>360</v>
      </c>
      <c r="C611" s="37" t="str">
        <f>'360'!B313</f>
        <v>noir-vert, bleu, rouge-blanc</v>
      </c>
      <c r="D611" s="37" t="str">
        <f>'360'!C313</f>
        <v>être prospère (et suivre ses plans)</v>
      </c>
      <c r="E611" s="37" t="str">
        <f>'360'!D313</f>
        <v>être acteur de sa satisfaction  (et atteindre ses objectifs selon ses propres règles)</v>
      </c>
      <c r="F611" s="279" t="str">
        <f>'360'!X313</f>
        <v>BG.u</v>
      </c>
      <c r="G611" s="276" t="str">
        <f>'360'!W313</f>
        <v>BG U RW</v>
      </c>
      <c r="H611" s="227">
        <f t="shared" si="9"/>
        <v>1</v>
      </c>
    </row>
    <row r="612" spans="1:8" x14ac:dyDescent="0.2">
      <c r="A612" s="11" t="str">
        <f>'360'!A314</f>
        <v>BG R WU</v>
      </c>
      <c r="B612" s="11">
        <v>360</v>
      </c>
      <c r="C612" s="37" t="str">
        <f>'360'!B314</f>
        <v>noir-vert, rouge, blanc-bleu</v>
      </c>
      <c r="D612" s="37" t="str">
        <f>'360'!C314</f>
        <v>s'exaucer -BG- (et avoir de suite)</v>
      </c>
      <c r="E612" s="37" t="str">
        <f>'360'!D314</f>
        <v>être satisfait de ses possessions (et obtenir satisfaction -peu importe comment-)</v>
      </c>
      <c r="F612" s="279" t="str">
        <f>'360'!X314</f>
        <v>BG.r</v>
      </c>
      <c r="G612" s="276" t="str">
        <f>'360'!W314</f>
        <v>BG R WU</v>
      </c>
      <c r="H612" s="227">
        <f t="shared" si="9"/>
        <v>1</v>
      </c>
    </row>
    <row r="613" spans="1:8" x14ac:dyDescent="0.2">
      <c r="A613" s="11" t="str">
        <f>'360'!A315</f>
        <v>BG R UW</v>
      </c>
      <c r="B613" s="11">
        <v>360</v>
      </c>
      <c r="C613" s="37" t="str">
        <f>'360'!B315</f>
        <v>noir-vert, rouge, bleu-blanc</v>
      </c>
      <c r="D613" s="37" t="str">
        <f>'360'!C315</f>
        <v>s'exaucer -BG- (et être tout-puissant -BR)</v>
      </c>
      <c r="E613" s="37" t="str">
        <f>'360'!D315</f>
        <v>être satisfait de ses possessions (et obtenir satisfaction sans limite)</v>
      </c>
      <c r="F613" s="279" t="str">
        <f>'360'!X315</f>
        <v>BG.r</v>
      </c>
      <c r="G613" s="276" t="str">
        <f>'360'!W315</f>
        <v>BG R UW</v>
      </c>
      <c r="H613" s="227">
        <f t="shared" si="9"/>
        <v>1</v>
      </c>
    </row>
    <row r="614" spans="1:8" x14ac:dyDescent="0.2">
      <c r="A614" s="11" t="str">
        <f>'360'!A316</f>
        <v>RW U BG</v>
      </c>
      <c r="B614" s="11">
        <v>360</v>
      </c>
      <c r="C614" s="37" t="str">
        <f>'360'!B316</f>
        <v>rouge-blanc, bleu, noir-vert</v>
      </c>
      <c r="D614" s="37" t="str">
        <f>'360'!C316</f>
        <v>guider le monde (et œuvrer pour le progrès)</v>
      </c>
      <c r="E614" s="37" t="str">
        <f>'360'!D316</f>
        <v>aider la société à cheminer (et innover avec efficacité)</v>
      </c>
      <c r="F614" s="279" t="str">
        <f>'360'!X316</f>
        <v>RW.u</v>
      </c>
      <c r="G614" s="276" t="str">
        <f>'360'!W316</f>
        <v>RW U BG</v>
      </c>
      <c r="H614" s="227">
        <f t="shared" si="9"/>
        <v>1</v>
      </c>
    </row>
    <row r="615" spans="1:8" x14ac:dyDescent="0.2">
      <c r="A615" s="11" t="str">
        <f>'360'!A317</f>
        <v>RW U GB</v>
      </c>
      <c r="B615" s="11">
        <v>360</v>
      </c>
      <c r="C615" s="37" t="str">
        <f>'360'!B317</f>
        <v>rouge-blanc, bleu, vert-noir</v>
      </c>
      <c r="D615" s="37" t="str">
        <f>'360'!C317</f>
        <v>guider le monde (et partager ses idées)</v>
      </c>
      <c r="E615" s="37" t="str">
        <f>'360'!D317</f>
        <v>aider la société à cheminer (et communiquer des idées nouvelles)</v>
      </c>
      <c r="F615" s="279" t="str">
        <f>'360'!X317</f>
        <v>RW.u</v>
      </c>
      <c r="G615" s="276" t="str">
        <f>'360'!W317</f>
        <v>RW U GB</v>
      </c>
      <c r="H615" s="227">
        <f t="shared" si="9"/>
        <v>1</v>
      </c>
    </row>
    <row r="616" spans="1:8" x14ac:dyDescent="0.2">
      <c r="A616" s="11" t="str">
        <f>'360'!A318</f>
        <v>RW B UG</v>
      </c>
      <c r="B616" s="11">
        <v>360</v>
      </c>
      <c r="C616" s="37" t="str">
        <f>'360'!B318</f>
        <v>rouge-blanc, noir, bleu-vert</v>
      </c>
      <c r="D616" s="37" t="str">
        <f>'360'!C318</f>
        <v>sauver le monde (et intervenir*)</v>
      </c>
      <c r="E616" s="37" t="str">
        <f>'360'!D318</f>
        <v>aider la société -même à son insu- (et vivre en imposant ses décisions)</v>
      </c>
      <c r="F616" s="279" t="str">
        <f>'360'!X318</f>
        <v>RW.b</v>
      </c>
      <c r="G616" s="276" t="str">
        <f>'360'!W318</f>
        <v>RW B UG</v>
      </c>
      <c r="H616" s="227">
        <f t="shared" si="9"/>
        <v>1</v>
      </c>
    </row>
    <row r="617" spans="1:8" x14ac:dyDescent="0.2">
      <c r="A617" s="11" t="str">
        <f>'360'!A319</f>
        <v>RW B GU</v>
      </c>
      <c r="B617" s="11">
        <v>360</v>
      </c>
      <c r="C617" s="37" t="str">
        <f>'360'!B319</f>
        <v>rouge-blanc, noir, vert-bleu</v>
      </c>
      <c r="D617" s="37" t="str">
        <f>'360'!C319</f>
        <v>sauver le monde (et avoir de suite)</v>
      </c>
      <c r="E617" s="37" t="str">
        <f>'360'!D319</f>
        <v>aider la société -même à son insu- (et obtenir satisfaction -peu importe comment-)</v>
      </c>
      <c r="F617" s="279" t="str">
        <f>'360'!X319</f>
        <v>RW.b</v>
      </c>
      <c r="G617" s="276" t="str">
        <f>'360'!W319</f>
        <v>RW B GU</v>
      </c>
      <c r="H617" s="227">
        <f t="shared" si="9"/>
        <v>1</v>
      </c>
    </row>
    <row r="618" spans="1:8" x14ac:dyDescent="0.2">
      <c r="A618" s="11" t="str">
        <f>'360'!A320</f>
        <v>RW G UB</v>
      </c>
      <c r="B618" s="11">
        <v>360</v>
      </c>
      <c r="C618" s="37" t="str">
        <f>'360'!B320</f>
        <v>rouge-blanc, vert, bleu-noir</v>
      </c>
      <c r="D618" s="37" t="str">
        <f>'360'!C320</f>
        <v>aider le monde -RW- (et vivre dans la joie collective)</v>
      </c>
      <c r="E618" s="37" t="str">
        <f>'360'!D320</f>
        <v>agir pour le bien du monde (et vivre pleinement dans le respect du monde)</v>
      </c>
      <c r="F618" s="279" t="str">
        <f>'360'!X320</f>
        <v>RW.g</v>
      </c>
      <c r="G618" s="276" t="str">
        <f>'360'!W320</f>
        <v>RW G UB</v>
      </c>
      <c r="H618" s="227">
        <f t="shared" si="9"/>
        <v>1</v>
      </c>
    </row>
    <row r="619" spans="1:8" x14ac:dyDescent="0.2">
      <c r="A619" s="11" t="str">
        <f>'360'!A321</f>
        <v>RW G BU</v>
      </c>
      <c r="B619" s="11">
        <v>360</v>
      </c>
      <c r="C619" s="37" t="str">
        <f>'360'!B321</f>
        <v>rouge-blanc, vert, noir-bleu</v>
      </c>
      <c r="D619" s="37" t="str">
        <f>'360'!C321</f>
        <v>aider le monde -RW- (et vivre spontané -RG-)</v>
      </c>
      <c r="E619" s="37" t="str">
        <f>'360'!D321</f>
        <v>agir pour le bien du monde (et agir en toute impulsivité)</v>
      </c>
      <c r="F619" s="279" t="str">
        <f>'360'!X321</f>
        <v>RW.g</v>
      </c>
      <c r="G619" s="276" t="str">
        <f>'360'!W321</f>
        <v>RW G BU</v>
      </c>
      <c r="H619" s="227">
        <f t="shared" si="9"/>
        <v>1</v>
      </c>
    </row>
    <row r="620" spans="1:8" x14ac:dyDescent="0.2">
      <c r="A620" s="11" t="str">
        <f>'360'!A322</f>
        <v>RU W BG</v>
      </c>
      <c r="B620" s="11">
        <v>360</v>
      </c>
      <c r="C620" s="37" t="str">
        <f>'360'!B322</f>
        <v>rouge-bleu, blanc, noir-vert</v>
      </c>
      <c r="D620" s="37" t="str">
        <f>'360'!C322</f>
        <v>imaginer le progrès (et faire progresser le monde)</v>
      </c>
      <c r="E620" s="37" t="str">
        <f>'360'!D322</f>
        <v>inventer des concepts utiles (et servir la société avec fermeté)</v>
      </c>
      <c r="F620" s="279" t="str">
        <f>'360'!X322</f>
        <v>UR.w</v>
      </c>
      <c r="G620" s="276" t="str">
        <f>'360'!W322</f>
        <v>RU W BG</v>
      </c>
      <c r="H620" s="227">
        <f t="shared" si="9"/>
        <v>1</v>
      </c>
    </row>
    <row r="621" spans="1:8" x14ac:dyDescent="0.2">
      <c r="A621" s="11" t="str">
        <f>'360'!A323</f>
        <v>RU W GB</v>
      </c>
      <c r="B621" s="11">
        <v>360</v>
      </c>
      <c r="C621" s="37" t="str">
        <f>'360'!B323</f>
        <v>rouge-bleu, blanc, vert-noir</v>
      </c>
      <c r="D621" s="37" t="str">
        <f>'360'!C323</f>
        <v>imaginer le progrès (et assister le monde)</v>
      </c>
      <c r="E621" s="37" t="str">
        <f>'360'!D323</f>
        <v>inventer des concepts utiles (et servir la société sans enjeu de pouvoir)</v>
      </c>
      <c r="F621" s="279" t="str">
        <f>'360'!X323</f>
        <v>UR.w</v>
      </c>
      <c r="G621" s="276" t="str">
        <f>'360'!W323</f>
        <v>RU W GB</v>
      </c>
      <c r="H621" s="227">
        <f t="shared" si="9"/>
        <v>1</v>
      </c>
    </row>
    <row r="622" spans="1:8" x14ac:dyDescent="0.2">
      <c r="A622" s="11" t="str">
        <f>'360'!A324</f>
        <v>RU B WG</v>
      </c>
      <c r="B622" s="11">
        <v>360</v>
      </c>
      <c r="C622" s="37" t="str">
        <f>'360'!B324</f>
        <v>rouge-bleu, noir, blanc-vert</v>
      </c>
      <c r="D622" s="37" t="str">
        <f>'360'!C324</f>
        <v>réaliser ses idées -UR- (et intervenir*)</v>
      </c>
      <c r="E622" s="37" t="str">
        <f>'360'!D324</f>
        <v>matérialiser ses théorie (et vivre en imposant ses décisions)</v>
      </c>
      <c r="F622" s="279" t="str">
        <f>'360'!X324</f>
        <v>UR.b</v>
      </c>
      <c r="G622" s="276" t="str">
        <f>'360'!W324</f>
        <v>RU B WG</v>
      </c>
      <c r="H622" s="227">
        <f t="shared" si="9"/>
        <v>1</v>
      </c>
    </row>
    <row r="623" spans="1:8" x14ac:dyDescent="0.2">
      <c r="A623" s="11" t="str">
        <f>'360'!A325</f>
        <v>RU B GW</v>
      </c>
      <c r="B623" s="11">
        <v>360</v>
      </c>
      <c r="C623" s="37" t="str">
        <f>'360'!B325</f>
        <v>rouge-bleu, noir, vert-blanc</v>
      </c>
      <c r="D623" s="37" t="str">
        <f>'360'!C325</f>
        <v>réaliser ses idées -UR- (et être tout-puissant -BR)</v>
      </c>
      <c r="E623" s="37" t="str">
        <f>'360'!D325</f>
        <v>matérialiser ses théorie (et obtenir satisfaction sans limite)</v>
      </c>
      <c r="F623" s="279" t="str">
        <f>'360'!X325</f>
        <v>UR.b</v>
      </c>
      <c r="G623" s="276" t="str">
        <f>'360'!W325</f>
        <v>RU B GW</v>
      </c>
      <c r="H623" s="227">
        <f t="shared" si="9"/>
        <v>1</v>
      </c>
    </row>
    <row r="624" spans="1:8" x14ac:dyDescent="0.2">
      <c r="A624" s="11" t="str">
        <f>'360'!A326</f>
        <v>RU G WB</v>
      </c>
      <c r="B624" s="11">
        <v>360</v>
      </c>
      <c r="C624" s="37" t="str">
        <f>'360'!B326</f>
        <v>rouge-bleu, vert, blanc-noir</v>
      </c>
      <c r="D624" s="37" t="str">
        <f>'360'!C326</f>
        <v>vivre ses rêves (et vivre dans la joie collective)</v>
      </c>
      <c r="E624" s="37" t="str">
        <f>'360'!D326</f>
        <v>laisser libre cours à son imagination (et vivre pleinement dans le respect du monde)</v>
      </c>
      <c r="F624" s="279" t="str">
        <f>'360'!X326</f>
        <v>UR.g</v>
      </c>
      <c r="G624" s="276" t="str">
        <f>'360'!W326</f>
        <v>RU G WB</v>
      </c>
      <c r="H624" s="227">
        <f t="shared" si="9"/>
        <v>1</v>
      </c>
    </row>
    <row r="625" spans="1:8" x14ac:dyDescent="0.2">
      <c r="A625" s="11" t="str">
        <f>'360'!A327</f>
        <v>RU G BW</v>
      </c>
      <c r="B625" s="11">
        <v>360</v>
      </c>
      <c r="C625" s="37" t="str">
        <f>'360'!B327</f>
        <v>rouge-bleu, vert, noir-blanc</v>
      </c>
      <c r="D625" s="37" t="str">
        <f>'360'!C327</f>
        <v>vivre ses rêves (et vivre avec légèreté)</v>
      </c>
      <c r="E625" s="37" t="str">
        <f>'360'!D327</f>
        <v>laisser libre cours à son imagination (et mettre sa joie au commandes)</v>
      </c>
      <c r="F625" s="279" t="str">
        <f>'360'!X327</f>
        <v>UR.g</v>
      </c>
      <c r="G625" s="276" t="str">
        <f>'360'!W327</f>
        <v>RU G BW</v>
      </c>
      <c r="H625" s="227">
        <f t="shared" si="9"/>
        <v>1</v>
      </c>
    </row>
    <row r="626" spans="1:8" x14ac:dyDescent="0.2">
      <c r="A626" s="11" t="str">
        <f>'360'!A328</f>
        <v>RB W UG</v>
      </c>
      <c r="B626" s="11">
        <v>360</v>
      </c>
      <c r="C626" s="37" t="str">
        <f>'360'!B328</f>
        <v>rouge-noir, blanc, bleu-vert</v>
      </c>
      <c r="D626" s="37" t="str">
        <f>'360'!C328</f>
        <v>vivre en dirigeant (et faire progresser le monde)</v>
      </c>
      <c r="E626" s="37" t="str">
        <f>'360'!D328</f>
        <v>imposer ses idées (et servir la société avec fermeté)</v>
      </c>
      <c r="F626" s="279" t="str">
        <f>'360'!X328</f>
        <v>BR.w</v>
      </c>
      <c r="G626" s="276" t="str">
        <f>'360'!W328</f>
        <v>RB W UG</v>
      </c>
      <c r="H626" s="227">
        <f t="shared" si="9"/>
        <v>1</v>
      </c>
    </row>
    <row r="627" spans="1:8" x14ac:dyDescent="0.2">
      <c r="A627" s="11" t="str">
        <f>'360'!A329</f>
        <v>RB W GU</v>
      </c>
      <c r="B627" s="11">
        <v>360</v>
      </c>
      <c r="C627" s="37" t="str">
        <f>'360'!B329</f>
        <v>rouge-noir, blanc, vert-bleu</v>
      </c>
      <c r="D627" s="37" t="str">
        <f>'360'!C329</f>
        <v>vivre en dirigeant (et protéger le monde)</v>
      </c>
      <c r="E627" s="37" t="str">
        <f>'360'!D329</f>
        <v>imposer ses idées (et prémunir la société de toute menace)</v>
      </c>
      <c r="F627" s="279" t="str">
        <f>'360'!X329</f>
        <v>BR.w</v>
      </c>
      <c r="G627" s="276" t="str">
        <f>'360'!W329</f>
        <v>RB W GU</v>
      </c>
      <c r="H627" s="227">
        <f t="shared" si="9"/>
        <v>1</v>
      </c>
    </row>
    <row r="628" spans="1:8" x14ac:dyDescent="0.2">
      <c r="A628" s="11" t="str">
        <f>'360'!A330</f>
        <v>RB U WG</v>
      </c>
      <c r="B628" s="11">
        <v>360</v>
      </c>
      <c r="C628" s="37" t="str">
        <f>'360'!B330</f>
        <v>rouge-noir, bleu, blanc-vert</v>
      </c>
      <c r="D628" s="37" t="str">
        <f>'360'!C330</f>
        <v>réussir toute entreprise (et œuvrer pour le progrès)</v>
      </c>
      <c r="E628" s="37" t="str">
        <f>'360'!D330</f>
        <v>toucher à tout avec succès (et innover avec efficacité)</v>
      </c>
      <c r="F628" s="279" t="str">
        <f>'360'!X330</f>
        <v>BR.u</v>
      </c>
      <c r="G628" s="276" t="str">
        <f>'360'!W330</f>
        <v>RB U WG</v>
      </c>
      <c r="H628" s="227">
        <f t="shared" si="9"/>
        <v>1</v>
      </c>
    </row>
    <row r="629" spans="1:8" x14ac:dyDescent="0.2">
      <c r="A629" s="11" t="str">
        <f>'360'!A331</f>
        <v>RB U GW</v>
      </c>
      <c r="B629" s="11">
        <v>360</v>
      </c>
      <c r="C629" s="37" t="str">
        <f>'360'!B331</f>
        <v>rouge-noir, bleu, vert-blanc</v>
      </c>
      <c r="D629" s="37" t="str">
        <f>'360'!C331</f>
        <v>réussir toute entreprise (et suivre ses idées)</v>
      </c>
      <c r="E629" s="37" t="str">
        <f>'360'!D331</f>
        <v>toucher à tout avec succès (et explorer sans contrainte)</v>
      </c>
      <c r="F629" s="279" t="str">
        <f>'360'!X331</f>
        <v>BR.u</v>
      </c>
      <c r="G629" s="276" t="str">
        <f>'360'!W331</f>
        <v>RB U GW</v>
      </c>
      <c r="H629" s="227">
        <f t="shared" si="9"/>
        <v>1</v>
      </c>
    </row>
    <row r="630" spans="1:8" x14ac:dyDescent="0.2">
      <c r="A630" s="11" t="str">
        <f>'360'!A332</f>
        <v>RB G WU</v>
      </c>
      <c r="B630" s="11">
        <v>360</v>
      </c>
      <c r="C630" s="37" t="str">
        <f>'360'!B332</f>
        <v>rouge-noir, vert, blanc-bleu</v>
      </c>
      <c r="D630" s="37" t="str">
        <f>'360'!C332</f>
        <v>vivre en conquérant (et vivre spontané -RG-)</v>
      </c>
      <c r="E630" s="37" t="str">
        <f>'360'!D332</f>
        <v>propulser le monde dans son sens (et agir en toute impulsivité)</v>
      </c>
      <c r="F630" s="279" t="str">
        <f>'360'!X332</f>
        <v>BR.g</v>
      </c>
      <c r="G630" s="276" t="str">
        <f>'360'!W332</f>
        <v>RB G WU</v>
      </c>
      <c r="H630" s="227">
        <f t="shared" si="9"/>
        <v>1</v>
      </c>
    </row>
    <row r="631" spans="1:8" x14ac:dyDescent="0.2">
      <c r="A631" s="11" t="str">
        <f>'360'!A333</f>
        <v>RB G UW</v>
      </c>
      <c r="B631" s="11">
        <v>360</v>
      </c>
      <c r="C631" s="37" t="str">
        <f>'360'!B333</f>
        <v>rouge-noir, vert, bleu-blanc</v>
      </c>
      <c r="D631" s="37" t="str">
        <f>'360'!C333</f>
        <v>vivre en conquérant (et vivre avec légèreté)</v>
      </c>
      <c r="E631" s="37" t="str">
        <f>'360'!D333</f>
        <v>propulser le monde dans son sens (et mettre sa joie au commandes)</v>
      </c>
      <c r="F631" s="279" t="str">
        <f>'360'!X333</f>
        <v>BR.g</v>
      </c>
      <c r="G631" s="276" t="str">
        <f>'360'!W333</f>
        <v>RB G UW</v>
      </c>
      <c r="H631" s="227">
        <f t="shared" si="9"/>
        <v>1</v>
      </c>
    </row>
    <row r="632" spans="1:8" x14ac:dyDescent="0.2">
      <c r="A632" s="11" t="str">
        <f>'360'!A334</f>
        <v>RG W UB</v>
      </c>
      <c r="B632" s="11">
        <v>360</v>
      </c>
      <c r="C632" s="37" t="str">
        <f>'360'!B334</f>
        <v>rouge-vert, blanc, bleu-noir</v>
      </c>
      <c r="D632" s="37" t="str">
        <f>'360'!C334</f>
        <v>vivre avec festivité (et assister le monde)</v>
      </c>
      <c r="E632" s="37" t="str">
        <f>'360'!D334</f>
        <v>faire de sa vie une fête (et servir la société sans enjeu de pouvoir)</v>
      </c>
      <c r="F632" s="279" t="str">
        <f>'360'!X334</f>
        <v>RG.w</v>
      </c>
      <c r="G632" s="276" t="str">
        <f>'360'!W334</f>
        <v>RG W UB</v>
      </c>
      <c r="H632" s="227">
        <f t="shared" si="9"/>
        <v>1</v>
      </c>
    </row>
    <row r="633" spans="1:8" x14ac:dyDescent="0.2">
      <c r="A633" s="11" t="str">
        <f>'360'!A335</f>
        <v>RG W BU</v>
      </c>
      <c r="B633" s="11">
        <v>360</v>
      </c>
      <c r="C633" s="37" t="str">
        <f>'360'!B335</f>
        <v>rouge-vert, blanc, noir-bleu</v>
      </c>
      <c r="D633" s="37" t="str">
        <f>'360'!C335</f>
        <v>vivre avec festivité (et protéger le monde)</v>
      </c>
      <c r="E633" s="37" t="str">
        <f>'360'!D335</f>
        <v>faire de sa vie une fête (et prémunir la société de toute menace)</v>
      </c>
      <c r="F633" s="279" t="str">
        <f>'360'!X335</f>
        <v>RG.w</v>
      </c>
      <c r="G633" s="276" t="str">
        <f>'360'!W335</f>
        <v>RG W BU</v>
      </c>
      <c r="H633" s="227">
        <f t="shared" si="9"/>
        <v>1</v>
      </c>
    </row>
    <row r="634" spans="1:8" x14ac:dyDescent="0.2">
      <c r="A634" s="11" t="str">
        <f>'360'!A336</f>
        <v>RG U WB</v>
      </c>
      <c r="B634" s="11">
        <v>360</v>
      </c>
      <c r="C634" s="37" t="str">
        <f>'360'!B336</f>
        <v>rouge-vert, bleu, blanc-noir</v>
      </c>
      <c r="D634" s="37" t="str">
        <f>'360'!C336</f>
        <v>vivre en liberté (et partager ses idées)</v>
      </c>
      <c r="E634" s="37" t="str">
        <f>'360'!D336</f>
        <v>agir sans contrainte (et communiquer des idées nouvelles)</v>
      </c>
      <c r="F634" s="279" t="str">
        <f>'360'!X336</f>
        <v>RG.u</v>
      </c>
      <c r="G634" s="276" t="str">
        <f>'360'!W336</f>
        <v>RG U WB</v>
      </c>
      <c r="H634" s="227">
        <f t="shared" si="9"/>
        <v>1</v>
      </c>
    </row>
    <row r="635" spans="1:8" x14ac:dyDescent="0.2">
      <c r="A635" s="11" t="str">
        <f>'360'!A337</f>
        <v>RG U BW</v>
      </c>
      <c r="B635" s="11">
        <v>360</v>
      </c>
      <c r="C635" s="37" t="str">
        <f>'360'!B337</f>
        <v>rouge-vert, bleu, noir-blanc</v>
      </c>
      <c r="D635" s="37" t="str">
        <f>'360'!C337</f>
        <v>vivre en liberté (et suivre ses idées)</v>
      </c>
      <c r="E635" s="37" t="str">
        <f>'360'!D337</f>
        <v>agir sans contrainte (et explorer sans contrainte)</v>
      </c>
      <c r="F635" s="279" t="str">
        <f>'360'!X337</f>
        <v>RG.u</v>
      </c>
      <c r="G635" s="276" t="str">
        <f>'360'!W337</f>
        <v>RG U BW</v>
      </c>
      <c r="H635" s="227">
        <f t="shared" si="9"/>
        <v>1</v>
      </c>
    </row>
    <row r="636" spans="1:8" x14ac:dyDescent="0.2">
      <c r="A636" s="11" t="str">
        <f>'360'!A338</f>
        <v>RG B WU</v>
      </c>
      <c r="B636" s="11">
        <v>360</v>
      </c>
      <c r="C636" s="37" t="str">
        <f>'360'!B338</f>
        <v>rouge-vert, noir, blanc-bleu</v>
      </c>
      <c r="D636" s="37" t="str">
        <f>'360'!C338</f>
        <v>adorer sa vie (et avoir de suite)</v>
      </c>
      <c r="E636" s="37" t="str">
        <f>'360'!D338</f>
        <v>vivre ses envies (et obtenir satisfaction -peu importe comment-)</v>
      </c>
      <c r="F636" s="279" t="str">
        <f>'360'!X338</f>
        <v>RG.b</v>
      </c>
      <c r="G636" s="276" t="str">
        <f>'360'!W338</f>
        <v>RG B WU</v>
      </c>
      <c r="H636" s="227">
        <f t="shared" si="9"/>
        <v>1</v>
      </c>
    </row>
    <row r="637" spans="1:8" x14ac:dyDescent="0.2">
      <c r="A637" s="11" t="str">
        <f>'360'!A339</f>
        <v>RG B UW</v>
      </c>
      <c r="B637" s="11">
        <v>360</v>
      </c>
      <c r="C637" s="37" t="str">
        <f>'360'!B339</f>
        <v>rouge-vert, noir, bleu-blanc</v>
      </c>
      <c r="D637" s="37" t="str">
        <f>'360'!C339</f>
        <v>adorer sa vie (et être tout-puissant -BR)</v>
      </c>
      <c r="E637" s="37" t="str">
        <f>'360'!D339</f>
        <v>vivre ses envies (et obtenir satisfaction sans limite)</v>
      </c>
      <c r="F637" s="279" t="str">
        <f>'360'!X339</f>
        <v>RG.b</v>
      </c>
      <c r="G637" s="276" t="str">
        <f>'360'!W339</f>
        <v>RG B UW</v>
      </c>
      <c r="H637" s="227">
        <f t="shared" si="9"/>
        <v>1</v>
      </c>
    </row>
    <row r="638" spans="1:8" x14ac:dyDescent="0.2">
      <c r="A638" s="11" t="str">
        <f>'360'!A340</f>
        <v>GW U BR</v>
      </c>
      <c r="B638" s="11">
        <v>360</v>
      </c>
      <c r="C638" s="37" t="str">
        <f>'360'!B340</f>
        <v>vert-blanc, bleu, noir-rouge</v>
      </c>
      <c r="D638" s="37" t="str">
        <f>'360'!C340</f>
        <v>vivre dans la douceur (et vivre dans la raison)</v>
      </c>
      <c r="E638" s="37" t="str">
        <f>'360'!D340</f>
        <v>parfaire l'harmonie (et suivre une démarche d'adaptation)</v>
      </c>
      <c r="F638" s="279" t="str">
        <f>'360'!X340</f>
        <v>GW.u</v>
      </c>
      <c r="G638" s="276" t="str">
        <f>'360'!W340</f>
        <v>GW U BR</v>
      </c>
      <c r="H638" s="227">
        <f t="shared" si="9"/>
        <v>1</v>
      </c>
    </row>
    <row r="639" spans="1:8" x14ac:dyDescent="0.2">
      <c r="A639" s="11" t="str">
        <f>'360'!A341</f>
        <v>GW U RB</v>
      </c>
      <c r="B639" s="11">
        <v>360</v>
      </c>
      <c r="C639" s="37" t="str">
        <f>'360'!B341</f>
        <v>vert-blanc, bleu, rouge-noir</v>
      </c>
      <c r="D639" s="37" t="str">
        <f>'360'!C341</f>
        <v>vivre dans la douceur (et vivre en souplesse)</v>
      </c>
      <c r="E639" s="37" t="str">
        <f>'360'!D341</f>
        <v>parfaire l'harmonie (et s'adapter spontanément)</v>
      </c>
      <c r="F639" s="279" t="str">
        <f>'360'!X341</f>
        <v>GW.u</v>
      </c>
      <c r="G639" s="276" t="str">
        <f>'360'!W341</f>
        <v>GW U RB</v>
      </c>
      <c r="H639" s="227">
        <f t="shared" si="9"/>
        <v>1</v>
      </c>
    </row>
    <row r="640" spans="1:8" x14ac:dyDescent="0.2">
      <c r="A640" s="11" t="str">
        <f>'360'!A342</f>
        <v>GW B UR</v>
      </c>
      <c r="B640" s="11">
        <v>360</v>
      </c>
      <c r="C640" s="37" t="str">
        <f>'360'!B342</f>
        <v>vert-blanc, noir, bleu-rouge</v>
      </c>
      <c r="D640" s="37" t="str">
        <f>'360'!C342</f>
        <v>s'insérer dans la société (et construire une vie parfaite)</v>
      </c>
      <c r="E640" s="37" t="str">
        <f>'360'!D342</f>
        <v>être accueilli (et organiser une vie de satisfaction)</v>
      </c>
      <c r="F640" s="279" t="str">
        <f>'360'!X342</f>
        <v>GW.b</v>
      </c>
      <c r="G640" s="276" t="str">
        <f>'360'!W342</f>
        <v>GW B UR</v>
      </c>
      <c r="H640" s="227">
        <f t="shared" si="9"/>
        <v>1</v>
      </c>
    </row>
    <row r="641" spans="1:8" x14ac:dyDescent="0.2">
      <c r="A641" s="11" t="str">
        <f>'360'!A343</f>
        <v>GW B RU</v>
      </c>
      <c r="B641" s="11">
        <v>360</v>
      </c>
      <c r="C641" s="37" t="str">
        <f>'360'!B343</f>
        <v>vert-blanc, noir, rouge-bleu</v>
      </c>
      <c r="D641" s="37" t="str">
        <f>'360'!C343</f>
        <v>s'insérer dans la société (et s'enrichir)</v>
      </c>
      <c r="E641" s="37" t="str">
        <f>'360'!D343</f>
        <v>être accueilli (et s'entourer du plus de ressources possible)</v>
      </c>
      <c r="F641" s="279" t="str">
        <f>'360'!X343</f>
        <v>GW.b</v>
      </c>
      <c r="G641" s="276" t="str">
        <f>'360'!W343</f>
        <v>GW B RU</v>
      </c>
      <c r="H641" s="227">
        <f t="shared" si="9"/>
        <v>1</v>
      </c>
    </row>
    <row r="642" spans="1:8" x14ac:dyDescent="0.2">
      <c r="A642" s="11" t="str">
        <f>'360'!A344</f>
        <v>GW R UB</v>
      </c>
      <c r="B642" s="11">
        <v>360</v>
      </c>
      <c r="C642" s="37" t="str">
        <f>'360'!B344</f>
        <v>vert-blanc, rouge, bleu-noir</v>
      </c>
      <c r="D642" s="37" t="str">
        <f>'360'!C344</f>
        <v>coopérer dans l'harmonie (et vivre dans la joie collective)</v>
      </c>
      <c r="E642" s="37" t="str">
        <f>'360'!D344</f>
        <v>adopter les comportements prescrits (et vivre pleinement dans le respect du monde)</v>
      </c>
      <c r="F642" s="279" t="str">
        <f>'360'!X344</f>
        <v>GW.r</v>
      </c>
      <c r="G642" s="276" t="str">
        <f>'360'!W344</f>
        <v>GW R UB</v>
      </c>
      <c r="H642" s="227">
        <f t="shared" ref="H642:H661" si="10">COUNTIF(D:D,D642)</f>
        <v>1</v>
      </c>
    </row>
    <row r="643" spans="1:8" x14ac:dyDescent="0.2">
      <c r="A643" s="11" t="str">
        <f>'360'!A345</f>
        <v>GW R BU</v>
      </c>
      <c r="B643" s="11">
        <v>360</v>
      </c>
      <c r="C643" s="37" t="str">
        <f>'360'!B345</f>
        <v>vert-blanc, rouge, noir-bleu</v>
      </c>
      <c r="D643" s="37" t="str">
        <f>'360'!C345</f>
        <v>coopérer dans l'harmonie (et vivre spontané -RG-)</v>
      </c>
      <c r="E643" s="37" t="str">
        <f>'360'!D345</f>
        <v>adopter les comportements prescrits (et agir en toute impulsivité)</v>
      </c>
      <c r="F643" s="279" t="str">
        <f>'360'!X345</f>
        <v>GW.r</v>
      </c>
      <c r="G643" s="276" t="str">
        <f>'360'!W345</f>
        <v>GW R BU</v>
      </c>
      <c r="H643" s="227">
        <f t="shared" si="10"/>
        <v>1</v>
      </c>
    </row>
    <row r="644" spans="1:8" x14ac:dyDescent="0.2">
      <c r="A644" s="11" t="str">
        <f>'360'!A346</f>
        <v>GU W BR</v>
      </c>
      <c r="B644" s="11">
        <v>360</v>
      </c>
      <c r="C644" s="37" t="str">
        <f>'360'!B346</f>
        <v>vert-bleu, blanc, noir-rouge</v>
      </c>
      <c r="D644" s="37" t="str">
        <f>'360'!C346</f>
        <v>vivre avec intelligence -GU- (et vivre en accord)</v>
      </c>
      <c r="E644" s="37" t="str">
        <f>'360'!D346</f>
        <v>écarter facilement toute difficulté (et être sain et probe)</v>
      </c>
      <c r="F644" s="279" t="str">
        <f>'360'!X346</f>
        <v>GU.w</v>
      </c>
      <c r="G644" s="276" t="str">
        <f>'360'!W346</f>
        <v>GU W BR</v>
      </c>
      <c r="H644" s="227">
        <f t="shared" si="10"/>
        <v>1</v>
      </c>
    </row>
    <row r="645" spans="1:8" x14ac:dyDescent="0.2">
      <c r="A645" s="11" t="str">
        <f>'360'!A347</f>
        <v>GU W RB</v>
      </c>
      <c r="B645" s="11">
        <v>360</v>
      </c>
      <c r="C645" s="37" t="str">
        <f>'360'!B347</f>
        <v>vert-bleu, blanc, rouge-noir</v>
      </c>
      <c r="D645" s="37" t="str">
        <f>'360'!C347</f>
        <v>vivre avec intelligence -GU- (et vivre en harmonie -GW-)</v>
      </c>
      <c r="E645" s="37" t="str">
        <f>'360'!D347</f>
        <v>écarter facilement toute difficulté (et vivre dans la coopération et le partage)</v>
      </c>
      <c r="F645" s="279" t="str">
        <f>'360'!X347</f>
        <v>GU.w</v>
      </c>
      <c r="G645" s="276" t="str">
        <f>'360'!W347</f>
        <v>GU W RB</v>
      </c>
      <c r="H645" s="227">
        <f t="shared" si="10"/>
        <v>1</v>
      </c>
    </row>
    <row r="646" spans="1:8" x14ac:dyDescent="0.2">
      <c r="A646" s="11" t="str">
        <f>'360'!A348</f>
        <v>GU B WR</v>
      </c>
      <c r="B646" s="11">
        <v>360</v>
      </c>
      <c r="C646" s="37" t="str">
        <f>'360'!B348</f>
        <v>vert-bleu, noir, blanc-rouge</v>
      </c>
      <c r="D646" s="37" t="str">
        <f>'360'!C348</f>
        <v>vivre avec dextérité (et construire une vie parfaite)</v>
      </c>
      <c r="E646" s="37" t="str">
        <f>'360'!D348</f>
        <v>être le roi de l'adaptation (et organiser une vie de satisfaction)</v>
      </c>
      <c r="F646" s="279" t="str">
        <f>'360'!X348</f>
        <v>GU.b</v>
      </c>
      <c r="G646" s="276" t="str">
        <f>'360'!W348</f>
        <v>GU B WR</v>
      </c>
      <c r="H646" s="227">
        <f t="shared" si="10"/>
        <v>1</v>
      </c>
    </row>
    <row r="647" spans="1:8" x14ac:dyDescent="0.2">
      <c r="A647" s="11" t="str">
        <f>'360'!A349</f>
        <v>GU B RW</v>
      </c>
      <c r="B647" s="11">
        <v>360</v>
      </c>
      <c r="C647" s="37" t="str">
        <f>'360'!B349</f>
        <v>vert-bleu, noir, rouge-blanc</v>
      </c>
      <c r="D647" s="37" t="str">
        <f>'360'!C349</f>
        <v>vivre avec dextérité (et servir ses intérêts)</v>
      </c>
      <c r="E647" s="37" t="str">
        <f>'360'!D349</f>
        <v>être le roi de l'adaptation (et être son unique priorité)</v>
      </c>
      <c r="F647" s="279" t="str">
        <f>'360'!X349</f>
        <v>GU.b</v>
      </c>
      <c r="G647" s="276" t="str">
        <f>'360'!W349</f>
        <v>GU B RW</v>
      </c>
      <c r="H647" s="227">
        <f t="shared" si="10"/>
        <v>1</v>
      </c>
    </row>
    <row r="648" spans="1:8" x14ac:dyDescent="0.2">
      <c r="A648" s="11" t="str">
        <f>'360'!A350</f>
        <v>GU R WB</v>
      </c>
      <c r="B648" s="11">
        <v>360</v>
      </c>
      <c r="C648" s="37" t="str">
        <f>'360'!B350</f>
        <v>vert-bleu, rouge, blanc-noir</v>
      </c>
      <c r="D648" s="37" t="str">
        <f>'360'!C350</f>
        <v>vivre avec agilité (et vivre dans la joie collective)</v>
      </c>
      <c r="E648" s="37" t="str">
        <f>'360'!D350</f>
        <v>être agile en toute circonstance (et vivre pleinement dans le respect du monde)</v>
      </c>
      <c r="F648" s="279" t="str">
        <f>'360'!X350</f>
        <v>GU.r</v>
      </c>
      <c r="G648" s="276" t="str">
        <f>'360'!W350</f>
        <v>GU R WB</v>
      </c>
      <c r="H648" s="227">
        <f t="shared" si="10"/>
        <v>1</v>
      </c>
    </row>
    <row r="649" spans="1:8" x14ac:dyDescent="0.2">
      <c r="A649" s="11" t="str">
        <f>'360'!A351</f>
        <v>GU R BW</v>
      </c>
      <c r="B649" s="11">
        <v>360</v>
      </c>
      <c r="C649" s="37" t="str">
        <f>'360'!B351</f>
        <v>vert-bleu, rouge, noir-blanc</v>
      </c>
      <c r="D649" s="37" t="str">
        <f>'360'!C351</f>
        <v>vivre avec agilité (et vivre avec légèreté)</v>
      </c>
      <c r="E649" s="37" t="str">
        <f>'360'!D351</f>
        <v>être agile en toute circonstance (et mettre sa joie au commandes)</v>
      </c>
      <c r="F649" s="279" t="str">
        <f>'360'!X351</f>
        <v>GU.r</v>
      </c>
      <c r="G649" s="276" t="str">
        <f>'360'!W351</f>
        <v>GU R BW</v>
      </c>
      <c r="H649" s="227">
        <f t="shared" si="10"/>
        <v>1</v>
      </c>
    </row>
    <row r="650" spans="1:8" x14ac:dyDescent="0.2">
      <c r="A650" s="11" t="str">
        <f>'360'!A352</f>
        <v>GB W UR</v>
      </c>
      <c r="B650" s="11">
        <v>360</v>
      </c>
      <c r="C650" s="37" t="str">
        <f>'360'!B352</f>
        <v>vert-noir, blanc, bleu-rouge</v>
      </c>
      <c r="D650" s="37" t="str">
        <f>'360'!C352</f>
        <v>être central (et vivre en accord)</v>
      </c>
      <c r="E650" s="37" t="str">
        <f>'360'!D352</f>
        <v>être au centre de son réseau (et être sain et probe)</v>
      </c>
      <c r="F650" s="279" t="str">
        <f>'360'!X352</f>
        <v>BG.w</v>
      </c>
      <c r="G650" s="276" t="str">
        <f>'360'!W352</f>
        <v>GB W UR</v>
      </c>
      <c r="H650" s="227">
        <f t="shared" si="10"/>
        <v>1</v>
      </c>
    </row>
    <row r="651" spans="1:8" x14ac:dyDescent="0.2">
      <c r="A651" s="11" t="str">
        <f>'360'!A353</f>
        <v>GB W RU</v>
      </c>
      <c r="B651" s="11">
        <v>360</v>
      </c>
      <c r="C651" s="37" t="str">
        <f>'360'!B353</f>
        <v>vert-noir, blanc, rouge-bleu</v>
      </c>
      <c r="D651" s="37" t="str">
        <f>'360'!C353</f>
        <v>être central (et se fondre dans sa tribu)</v>
      </c>
      <c r="E651" s="37" t="str">
        <f>'360'!D353</f>
        <v>être au centre de son réseau (et s'identifier à son groupe)</v>
      </c>
      <c r="F651" s="279" t="str">
        <f>'360'!X353</f>
        <v>BG.w</v>
      </c>
      <c r="G651" s="276" t="str">
        <f>'360'!W353</f>
        <v>GB W RU</v>
      </c>
      <c r="H651" s="227">
        <f t="shared" si="10"/>
        <v>1</v>
      </c>
    </row>
    <row r="652" spans="1:8" x14ac:dyDescent="0.2">
      <c r="A652" s="11" t="str">
        <f>'360'!A354</f>
        <v>GB U WR</v>
      </c>
      <c r="B652" s="11">
        <v>360</v>
      </c>
      <c r="C652" s="37" t="str">
        <f>'360'!B354</f>
        <v>vert-noir, bleu, blanc-rouge</v>
      </c>
      <c r="D652" s="37" t="str">
        <f>'360'!C354</f>
        <v>être prospère (et vivre dans la raison)</v>
      </c>
      <c r="E652" s="37" t="str">
        <f>'360'!D354</f>
        <v>être acteur de sa satisfaction  (et suivre une démarche d'adaptation)</v>
      </c>
      <c r="F652" s="279" t="str">
        <f>'360'!X354</f>
        <v>BG.u</v>
      </c>
      <c r="G652" s="276" t="str">
        <f>'360'!W354</f>
        <v>GB U WR</v>
      </c>
      <c r="H652" s="227">
        <f t="shared" si="10"/>
        <v>1</v>
      </c>
    </row>
    <row r="653" spans="1:8" x14ac:dyDescent="0.2">
      <c r="A653" s="11" t="str">
        <f>'360'!A355</f>
        <v>GB U RW</v>
      </c>
      <c r="B653" s="11">
        <v>360</v>
      </c>
      <c r="C653" s="37" t="str">
        <f>'360'!B355</f>
        <v>vert-noir, bleu, rouge-blanc</v>
      </c>
      <c r="D653" s="37" t="str">
        <f>'360'!C355</f>
        <v>être prospère (et être ingénieux)</v>
      </c>
      <c r="E653" s="37" t="str">
        <f>'360'!D355</f>
        <v>être acteur de sa satisfaction  (et s'adapter avec créativité)</v>
      </c>
      <c r="F653" s="279" t="str">
        <f>'360'!X355</f>
        <v>BG.u</v>
      </c>
      <c r="G653" s="276" t="str">
        <f>'360'!W355</f>
        <v>GB U RW</v>
      </c>
      <c r="H653" s="227">
        <f t="shared" si="10"/>
        <v>1</v>
      </c>
    </row>
    <row r="654" spans="1:8" x14ac:dyDescent="0.2">
      <c r="A654" s="11" t="str">
        <f>'360'!A356</f>
        <v>GB R WU</v>
      </c>
      <c r="B654" s="11">
        <v>360</v>
      </c>
      <c r="C654" s="37" t="str">
        <f>'360'!B356</f>
        <v>vert-noir, rouge, blanc-bleu</v>
      </c>
      <c r="D654" s="37" t="str">
        <f>'360'!C356</f>
        <v>s'exaucer -BG- (et vivre spontané -RG-)</v>
      </c>
      <c r="E654" s="37" t="str">
        <f>'360'!D356</f>
        <v>être satisfait de ses possessions (et agir en toute impulsivité)</v>
      </c>
      <c r="F654" s="279" t="str">
        <f>'360'!X356</f>
        <v>BG.r</v>
      </c>
      <c r="G654" s="276" t="str">
        <f>'360'!W356</f>
        <v>GB R WU</v>
      </c>
      <c r="H654" s="227">
        <f t="shared" si="10"/>
        <v>1</v>
      </c>
    </row>
    <row r="655" spans="1:8" x14ac:dyDescent="0.2">
      <c r="A655" s="11" t="str">
        <f>'360'!A357</f>
        <v>GB R UW</v>
      </c>
      <c r="B655" s="11">
        <v>360</v>
      </c>
      <c r="C655" s="37" t="str">
        <f>'360'!B357</f>
        <v>vert-noir, rouge, bleu-blanc</v>
      </c>
      <c r="D655" s="37" t="str">
        <f>'360'!C357</f>
        <v>s'exaucer -BG- (et vivre avec légèreté)</v>
      </c>
      <c r="E655" s="37" t="str">
        <f>'360'!D357</f>
        <v>être satisfait de ses possessions (et mettre sa joie au commandes)</v>
      </c>
      <c r="F655" s="279" t="str">
        <f>'360'!X357</f>
        <v>BG.r</v>
      </c>
      <c r="G655" s="276" t="str">
        <f>'360'!W357</f>
        <v>GB R UW</v>
      </c>
      <c r="H655" s="227">
        <f t="shared" si="10"/>
        <v>1</v>
      </c>
    </row>
    <row r="656" spans="1:8" x14ac:dyDescent="0.2">
      <c r="A656" s="11" t="str">
        <f>'360'!A358</f>
        <v>GR W UB</v>
      </c>
      <c r="B656" s="11">
        <v>360</v>
      </c>
      <c r="C656" s="37" t="str">
        <f>'360'!B358</f>
        <v>vert-rouge, blanc, bleu-noir</v>
      </c>
      <c r="D656" s="37" t="str">
        <f>'360'!C358</f>
        <v>vivre avec festivité (et vivre en harmonie -GW-)</v>
      </c>
      <c r="E656" s="37" t="str">
        <f>'360'!D358</f>
        <v>faire de sa vie une fête (et vivre dans la coopération et le partage)</v>
      </c>
      <c r="F656" s="279" t="str">
        <f>'360'!X358</f>
        <v>RG.w</v>
      </c>
      <c r="G656" s="276" t="str">
        <f>'360'!W358</f>
        <v>GR W UB</v>
      </c>
      <c r="H656" s="227">
        <f t="shared" si="10"/>
        <v>1</v>
      </c>
    </row>
    <row r="657" spans="1:8" x14ac:dyDescent="0.2">
      <c r="A657" s="11" t="str">
        <f>'360'!A359</f>
        <v>GR W BU</v>
      </c>
      <c r="B657" s="11">
        <v>360</v>
      </c>
      <c r="C657" s="37" t="str">
        <f>'360'!B359</f>
        <v>vert-rouge, blanc, noir-bleu</v>
      </c>
      <c r="D657" s="37" t="str">
        <f>'360'!C359</f>
        <v>vivre avec festivité (et se fondre dans sa tribu)</v>
      </c>
      <c r="E657" s="37" t="str">
        <f>'360'!D359</f>
        <v>faire de sa vie une fête (et s'identifier à son groupe)</v>
      </c>
      <c r="F657" s="279" t="str">
        <f>'360'!X359</f>
        <v>RG.w</v>
      </c>
      <c r="G657" s="276" t="str">
        <f>'360'!W359</f>
        <v>GR W BU</v>
      </c>
      <c r="H657" s="227">
        <f t="shared" si="10"/>
        <v>1</v>
      </c>
    </row>
    <row r="658" spans="1:8" x14ac:dyDescent="0.2">
      <c r="A658" s="11" t="str">
        <f>'360'!A360</f>
        <v>GR U WB</v>
      </c>
      <c r="B658" s="11">
        <v>360</v>
      </c>
      <c r="C658" s="37" t="str">
        <f>'360'!B360</f>
        <v>vert-rouge, bleu, blanc-noir</v>
      </c>
      <c r="D658" s="37" t="str">
        <f>'360'!C360</f>
        <v>vivre en liberté (et vivre en souplesse)</v>
      </c>
      <c r="E658" s="37" t="str">
        <f>'360'!D360</f>
        <v>agir sans contrainte (et s'adapter spontanément)</v>
      </c>
      <c r="F658" s="279" t="str">
        <f>'360'!X360</f>
        <v>RG.u</v>
      </c>
      <c r="G658" s="276" t="str">
        <f>'360'!W360</f>
        <v>GR U WB</v>
      </c>
      <c r="H658" s="227">
        <f t="shared" si="10"/>
        <v>1</v>
      </c>
    </row>
    <row r="659" spans="1:8" x14ac:dyDescent="0.2">
      <c r="A659" s="11" t="str">
        <f>'360'!A361</f>
        <v>GR U BW</v>
      </c>
      <c r="B659" s="11">
        <v>360</v>
      </c>
      <c r="C659" s="37" t="str">
        <f>'360'!B361</f>
        <v>vert-rouge, bleu, noir-blanc</v>
      </c>
      <c r="D659" s="37" t="str">
        <f>'360'!C361</f>
        <v>vivre en liberté (et être ingénieux)</v>
      </c>
      <c r="E659" s="37" t="str">
        <f>'360'!D361</f>
        <v>agir sans contrainte (et s'adapter avec créativité)</v>
      </c>
      <c r="F659" s="279" t="str">
        <f>'360'!X361</f>
        <v>RG.u</v>
      </c>
      <c r="G659" s="276" t="str">
        <f>'360'!W361</f>
        <v>GR U BW</v>
      </c>
      <c r="H659" s="227">
        <f t="shared" si="10"/>
        <v>1</v>
      </c>
    </row>
    <row r="660" spans="1:8" x14ac:dyDescent="0.2">
      <c r="A660" s="11" t="str">
        <f>'360'!A362</f>
        <v>GR B WU</v>
      </c>
      <c r="B660" s="11">
        <v>360</v>
      </c>
      <c r="C660" s="37" t="str">
        <f>'360'!B362</f>
        <v>vert-rouge, noir, blanc-bleu</v>
      </c>
      <c r="D660" s="37" t="str">
        <f>'360'!C362</f>
        <v>adorer sa vie (et s'enrichir)</v>
      </c>
      <c r="E660" s="37" t="str">
        <f>'360'!D362</f>
        <v>vivre ses envies (et s'entourer du plus de ressources possible)</v>
      </c>
      <c r="F660" s="279" t="str">
        <f>'360'!X362</f>
        <v>RG.b</v>
      </c>
      <c r="G660" s="276" t="str">
        <f>'360'!W362</f>
        <v>GR B WU</v>
      </c>
      <c r="H660" s="227">
        <f t="shared" si="10"/>
        <v>1</v>
      </c>
    </row>
    <row r="661" spans="1:8" x14ac:dyDescent="0.2">
      <c r="A661" s="11" t="str">
        <f>'360'!A363</f>
        <v>GR B UW</v>
      </c>
      <c r="B661" s="11">
        <v>360</v>
      </c>
      <c r="C661" s="37" t="str">
        <f>'360'!B363</f>
        <v>vert-rouge, noir, bleu-blanc</v>
      </c>
      <c r="D661" s="37" t="str">
        <f>'360'!C363</f>
        <v>adorer sa vie (et servir ses intérêts)</v>
      </c>
      <c r="E661" s="37" t="str">
        <f>'360'!D363</f>
        <v>vivre ses envies (et être son unique priorité)</v>
      </c>
      <c r="F661" s="279" t="str">
        <f>'360'!X363</f>
        <v>RG.b</v>
      </c>
      <c r="G661" s="276" t="str">
        <f>'360'!W363</f>
        <v>GR B UW</v>
      </c>
      <c r="H661" s="227">
        <f t="shared" si="10"/>
        <v>1</v>
      </c>
    </row>
  </sheetData>
  <conditionalFormatting sqref="H1:H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B47:B101 B662:B65386 B2:B26" numberStoredAsText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AD45"/>
  <sheetViews>
    <sheetView workbookViewId="0"/>
  </sheetViews>
  <sheetFormatPr baseColWidth="10" defaultRowHeight="12.75" x14ac:dyDescent="0.2"/>
  <cols>
    <col min="1" max="1" width="11.42578125" style="100"/>
    <col min="2" max="2" width="3" style="100" bestFit="1" customWidth="1"/>
    <col min="3" max="3" width="9.140625" customWidth="1"/>
    <col min="4" max="4" width="5.5703125" style="79" bestFit="1" customWidth="1"/>
    <col min="5" max="5" width="7.140625" customWidth="1"/>
    <col min="6" max="6" width="3" customWidth="1"/>
    <col min="7" max="7" width="9.140625" customWidth="1"/>
    <col min="8" max="8" width="5.5703125" style="269" bestFit="1" customWidth="1"/>
    <col min="9" max="9" width="7.140625" customWidth="1"/>
    <col min="10" max="10" width="3" bestFit="1" customWidth="1"/>
    <col min="11" max="11" width="9.140625" customWidth="1"/>
    <col min="12" max="12" width="5.5703125" bestFit="1" customWidth="1"/>
    <col min="14" max="14" width="15.28515625" bestFit="1" customWidth="1"/>
    <col min="16" max="30" width="4.7109375" style="79" customWidth="1"/>
    <col min="31" max="31" width="4.7109375" customWidth="1"/>
  </cols>
  <sheetData>
    <row r="1" spans="1:30" s="100" customFormat="1" x14ac:dyDescent="0.2">
      <c r="A1" s="103"/>
      <c r="B1" s="103"/>
      <c r="C1" s="1102" t="s">
        <v>337</v>
      </c>
      <c r="D1" s="103"/>
      <c r="E1" s="103"/>
      <c r="F1" s="103"/>
      <c r="G1" s="1102" t="s">
        <v>336</v>
      </c>
      <c r="H1" s="267"/>
      <c r="I1" s="103"/>
      <c r="J1" s="103"/>
      <c r="K1" s="1102" t="s">
        <v>338</v>
      </c>
      <c r="L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</row>
    <row r="2" spans="1:30" x14ac:dyDescent="0.2">
      <c r="A2" s="103"/>
      <c r="B2" s="103"/>
      <c r="C2" s="79"/>
      <c r="E2" s="79"/>
      <c r="F2" s="79"/>
      <c r="G2" s="79"/>
      <c r="H2" s="266"/>
      <c r="I2" s="79"/>
      <c r="J2" s="79"/>
      <c r="K2" s="79"/>
      <c r="L2" s="79"/>
    </row>
    <row r="3" spans="1:30" x14ac:dyDescent="0.2">
      <c r="A3" s="103"/>
      <c r="B3" s="103"/>
      <c r="C3" s="79">
        <v>81</v>
      </c>
      <c r="E3" s="79"/>
      <c r="F3" s="79"/>
      <c r="G3" s="79">
        <v>86</v>
      </c>
      <c r="H3" s="266"/>
      <c r="I3" s="79"/>
      <c r="J3" s="79"/>
      <c r="K3" s="79">
        <v>81</v>
      </c>
      <c r="L3" s="79"/>
    </row>
    <row r="4" spans="1:30" x14ac:dyDescent="0.2">
      <c r="A4" s="103"/>
      <c r="B4" s="103"/>
      <c r="C4" s="79">
        <v>70</v>
      </c>
      <c r="E4" s="79"/>
      <c r="F4" s="79"/>
      <c r="G4" s="79"/>
      <c r="H4" s="266"/>
      <c r="I4" s="79"/>
      <c r="J4" s="79"/>
      <c r="K4" s="79">
        <v>70</v>
      </c>
      <c r="L4" s="79"/>
    </row>
    <row r="5" spans="1:30" x14ac:dyDescent="0.2">
      <c r="A5" s="103"/>
      <c r="B5" s="103"/>
      <c r="C5" s="79"/>
      <c r="E5" s="79"/>
      <c r="F5" s="79"/>
      <c r="G5" s="79">
        <v>63</v>
      </c>
      <c r="H5" s="266"/>
      <c r="I5" s="79"/>
      <c r="J5" s="79"/>
      <c r="K5" s="79"/>
      <c r="L5" s="79"/>
    </row>
    <row r="6" spans="1:30" ht="15" x14ac:dyDescent="0.25">
      <c r="A6" s="103"/>
      <c r="B6" s="103"/>
      <c r="C6" s="79">
        <v>48</v>
      </c>
      <c r="E6" s="79"/>
      <c r="F6" s="79"/>
      <c r="G6" s="79">
        <v>52</v>
      </c>
      <c r="H6" s="266"/>
      <c r="I6" s="79"/>
      <c r="J6" s="119"/>
      <c r="K6" s="79">
        <v>50</v>
      </c>
      <c r="L6" s="79"/>
    </row>
    <row r="7" spans="1:30" x14ac:dyDescent="0.2">
      <c r="A7" s="103"/>
      <c r="B7" s="103"/>
      <c r="C7" s="79">
        <v>38</v>
      </c>
      <c r="E7" s="79"/>
      <c r="F7" s="79"/>
      <c r="G7" s="79"/>
      <c r="H7" s="266"/>
      <c r="I7" s="79"/>
      <c r="J7" s="79"/>
      <c r="K7" s="79"/>
      <c r="L7" s="79"/>
    </row>
    <row r="8" spans="1:30" x14ac:dyDescent="0.2">
      <c r="A8" s="103"/>
      <c r="B8" s="103"/>
      <c r="C8" s="79"/>
      <c r="E8" s="79"/>
      <c r="F8" s="79"/>
      <c r="G8" s="79">
        <v>30</v>
      </c>
      <c r="H8" s="266"/>
      <c r="I8" s="79"/>
      <c r="J8" s="79"/>
      <c r="K8" s="79">
        <v>30</v>
      </c>
      <c r="L8" s="79"/>
    </row>
    <row r="9" spans="1:30" x14ac:dyDescent="0.2">
      <c r="A9" s="103"/>
      <c r="B9" s="103"/>
      <c r="C9" s="79">
        <v>14</v>
      </c>
      <c r="E9" s="79"/>
      <c r="F9" s="79"/>
      <c r="G9" s="79">
        <v>20</v>
      </c>
      <c r="H9" s="266"/>
      <c r="I9" s="79"/>
      <c r="J9" s="79"/>
      <c r="K9" s="79">
        <v>20</v>
      </c>
      <c r="L9" s="79"/>
    </row>
    <row r="10" spans="1:30" x14ac:dyDescent="0.2">
      <c r="A10" s="103"/>
      <c r="B10" s="103"/>
      <c r="C10" s="79"/>
      <c r="E10" s="79"/>
      <c r="F10" s="79"/>
      <c r="G10" s="79"/>
      <c r="H10" s="266"/>
      <c r="I10" s="79"/>
      <c r="J10" s="79"/>
      <c r="K10" s="79"/>
      <c r="L10" s="79"/>
    </row>
    <row r="11" spans="1:30" x14ac:dyDescent="0.2">
      <c r="A11" s="103"/>
      <c r="B11" s="103"/>
      <c r="C11" s="79">
        <f>SUM(C3:C9)</f>
        <v>251</v>
      </c>
      <c r="E11" s="79"/>
      <c r="F11" s="79"/>
      <c r="G11" s="79">
        <f>SUM(G3:G9)</f>
        <v>251</v>
      </c>
      <c r="H11" s="266"/>
      <c r="I11" s="79"/>
      <c r="J11" s="79"/>
      <c r="K11" s="79">
        <f>SUM(K3:K9)</f>
        <v>251</v>
      </c>
      <c r="L11" s="79"/>
    </row>
    <row r="13" spans="1:30" x14ac:dyDescent="0.2">
      <c r="C13" s="101" t="s">
        <v>128</v>
      </c>
      <c r="D13" s="101"/>
      <c r="E13" s="101"/>
      <c r="F13" s="101"/>
      <c r="G13" s="101" t="s">
        <v>130</v>
      </c>
      <c r="H13" s="268"/>
      <c r="I13" s="101"/>
      <c r="J13" s="79"/>
      <c r="K13" s="101" t="s">
        <v>129</v>
      </c>
      <c r="L13" s="101"/>
    </row>
    <row r="15" spans="1:30" x14ac:dyDescent="0.2">
      <c r="C15" s="101" t="s">
        <v>169</v>
      </c>
      <c r="D15" s="280">
        <f>C3</f>
        <v>81</v>
      </c>
      <c r="F15" s="100"/>
      <c r="G15" s="101" t="s">
        <v>169</v>
      </c>
      <c r="H15" s="280">
        <f>G3</f>
        <v>86</v>
      </c>
      <c r="I15" s="133"/>
      <c r="J15" s="100"/>
      <c r="K15" s="101" t="s">
        <v>169</v>
      </c>
      <c r="L15" s="280">
        <f>K3</f>
        <v>81</v>
      </c>
      <c r="N15" s="281" t="s">
        <v>217</v>
      </c>
    </row>
    <row r="16" spans="1:30" x14ac:dyDescent="0.2">
      <c r="C16" s="101" t="s">
        <v>2</v>
      </c>
      <c r="D16" s="280">
        <f>C4</f>
        <v>70</v>
      </c>
      <c r="F16" s="100"/>
      <c r="G16" s="101" t="s">
        <v>2</v>
      </c>
      <c r="H16" s="280">
        <f>G5</f>
        <v>63</v>
      </c>
      <c r="I16" s="133"/>
      <c r="J16" s="100"/>
      <c r="K16" s="101" t="s">
        <v>2</v>
      </c>
      <c r="L16" s="280">
        <f>K4</f>
        <v>70</v>
      </c>
    </row>
    <row r="17" spans="2:12" x14ac:dyDescent="0.2">
      <c r="C17" s="101" t="s">
        <v>170</v>
      </c>
      <c r="D17" s="280">
        <f>C6</f>
        <v>48</v>
      </c>
      <c r="F17" s="100"/>
      <c r="G17" s="101" t="s">
        <v>170</v>
      </c>
      <c r="H17" s="280">
        <f>G6</f>
        <v>52</v>
      </c>
      <c r="I17" s="133"/>
      <c r="J17" s="100"/>
      <c r="K17" s="101" t="s">
        <v>170</v>
      </c>
      <c r="L17" s="280">
        <f>K6</f>
        <v>50</v>
      </c>
    </row>
    <row r="18" spans="2:12" x14ac:dyDescent="0.2">
      <c r="C18" s="101" t="s">
        <v>171</v>
      </c>
      <c r="D18" s="280">
        <f>C7</f>
        <v>38</v>
      </c>
      <c r="F18" s="100"/>
      <c r="G18" s="101" t="s">
        <v>171</v>
      </c>
      <c r="H18" s="280">
        <f>G8</f>
        <v>30</v>
      </c>
      <c r="I18" s="133"/>
      <c r="J18" s="100"/>
      <c r="K18" s="101" t="s">
        <v>171</v>
      </c>
      <c r="L18" s="280">
        <f>K8</f>
        <v>30</v>
      </c>
    </row>
    <row r="19" spans="2:12" x14ac:dyDescent="0.2">
      <c r="C19" s="101" t="s">
        <v>172</v>
      </c>
      <c r="D19" s="280">
        <f>C9</f>
        <v>14</v>
      </c>
      <c r="F19" s="100"/>
      <c r="G19" s="101" t="s">
        <v>172</v>
      </c>
      <c r="H19" s="280">
        <f>G9</f>
        <v>20</v>
      </c>
      <c r="I19" s="133"/>
      <c r="J19" s="100"/>
      <c r="K19" s="101" t="s">
        <v>172</v>
      </c>
      <c r="L19" s="280">
        <f>K9</f>
        <v>20</v>
      </c>
    </row>
    <row r="20" spans="2:12" x14ac:dyDescent="0.2">
      <c r="D20" s="266"/>
      <c r="F20" s="100"/>
      <c r="H20" s="266"/>
      <c r="I20" s="133"/>
      <c r="J20" s="100"/>
      <c r="L20" s="266"/>
    </row>
    <row r="21" spans="2:12" x14ac:dyDescent="0.2">
      <c r="B21" s="132">
        <f t="shared" ref="B21:B30" si="0">RANK(D21,$D$21:$D$30)</f>
        <v>1</v>
      </c>
      <c r="C21" s="101" t="s">
        <v>159</v>
      </c>
      <c r="D21" s="266">
        <f>(VLOOKUP(LEFT(C21,1),$C$15:$D$19,2)+VLOOKUP(RIGHT(C21,1),$C$15:$D$19,2))/2</f>
        <v>75.5</v>
      </c>
      <c r="F21" s="132">
        <f>RANK(H21,$H$21:$H$30)</f>
        <v>1</v>
      </c>
      <c r="G21" s="101" t="s">
        <v>159</v>
      </c>
      <c r="H21" s="266">
        <f>(VLOOKUP(LEFT(G21,1),$G$15:$H$19,2)+VLOOKUP(RIGHT(G21,1),$G$15:$H$19,2))/2</f>
        <v>74.5</v>
      </c>
      <c r="I21" s="133"/>
      <c r="J21" s="132">
        <f>RANK(L21,$L$21:$L$30)</f>
        <v>1</v>
      </c>
      <c r="K21" s="101" t="s">
        <v>159</v>
      </c>
      <c r="L21" s="266">
        <f>(VLOOKUP(LEFT(K21,1),$K$15:$L$19,2)+VLOOKUP(RIGHT(K21,1),$K$15:$L$19,2))/2</f>
        <v>75.5</v>
      </c>
    </row>
    <row r="22" spans="2:12" x14ac:dyDescent="0.2">
      <c r="B22" s="132">
        <f t="shared" si="0"/>
        <v>2</v>
      </c>
      <c r="C22" s="101" t="s">
        <v>160</v>
      </c>
      <c r="D22" s="266">
        <f>(VLOOKUP(LEFT(C22,1),$C$15:$D$19,2)+VLOOKUP(RIGHT(C22,1),$C$15:$D$19,2))/2</f>
        <v>64.5</v>
      </c>
      <c r="F22" s="132">
        <f t="shared" ref="F22:F30" si="1">RANK(H22,$H$21:$H$30)</f>
        <v>2</v>
      </c>
      <c r="G22" s="101" t="s">
        <v>160</v>
      </c>
      <c r="H22" s="266">
        <f t="shared" ref="H22:H30" si="2">(VLOOKUP(LEFT(G22,1),$G$15:$H$19,2)+VLOOKUP(RIGHT(G22,1),$G$15:$H$19,2))/2</f>
        <v>69</v>
      </c>
      <c r="I22" s="133"/>
      <c r="J22" s="132">
        <f t="shared" ref="J22:J30" si="3">RANK(L22,$L$21:$L$30)</f>
        <v>2</v>
      </c>
      <c r="K22" s="101" t="s">
        <v>160</v>
      </c>
      <c r="L22" s="266">
        <f t="shared" ref="L22:L30" si="4">(VLOOKUP(LEFT(K22,1),$K$15:$L$19,2)+VLOOKUP(RIGHT(K22,1),$K$15:$L$19,2))/2</f>
        <v>65.5</v>
      </c>
    </row>
    <row r="23" spans="2:12" x14ac:dyDescent="0.2">
      <c r="B23" s="132">
        <f t="shared" si="0"/>
        <v>4</v>
      </c>
      <c r="C23" s="101" t="s">
        <v>161</v>
      </c>
      <c r="D23" s="266">
        <f t="shared" ref="D23:D30" si="5">(VLOOKUP(LEFT(C23,1),$C$15:$D$19,2)+VLOOKUP(RIGHT(C23,1),$C$15:$D$19,2))/2</f>
        <v>59</v>
      </c>
      <c r="F23" s="132">
        <f t="shared" si="1"/>
        <v>4</v>
      </c>
      <c r="G23" s="101" t="s">
        <v>161</v>
      </c>
      <c r="H23" s="266">
        <f t="shared" si="2"/>
        <v>57.5</v>
      </c>
      <c r="I23" s="133"/>
      <c r="J23" s="132">
        <f t="shared" si="3"/>
        <v>3</v>
      </c>
      <c r="K23" s="101" t="s">
        <v>161</v>
      </c>
      <c r="L23" s="266">
        <f t="shared" si="4"/>
        <v>60</v>
      </c>
    </row>
    <row r="24" spans="2:12" x14ac:dyDescent="0.2">
      <c r="B24" s="132">
        <f t="shared" si="0"/>
        <v>5</v>
      </c>
      <c r="C24" s="101" t="s">
        <v>162</v>
      </c>
      <c r="D24" s="266">
        <f t="shared" si="5"/>
        <v>54</v>
      </c>
      <c r="F24" s="132">
        <f t="shared" si="1"/>
        <v>6</v>
      </c>
      <c r="G24" s="101" t="s">
        <v>162</v>
      </c>
      <c r="H24" s="266">
        <f t="shared" si="2"/>
        <v>46.5</v>
      </c>
      <c r="I24" s="133"/>
      <c r="J24" s="132">
        <f t="shared" si="3"/>
        <v>6</v>
      </c>
      <c r="K24" s="101" t="s">
        <v>162</v>
      </c>
      <c r="L24" s="266">
        <f t="shared" si="4"/>
        <v>50</v>
      </c>
    </row>
    <row r="25" spans="2:12" x14ac:dyDescent="0.2">
      <c r="B25" s="132">
        <f t="shared" si="0"/>
        <v>7</v>
      </c>
      <c r="C25" s="101" t="s">
        <v>163</v>
      </c>
      <c r="D25" s="266">
        <f t="shared" si="5"/>
        <v>43</v>
      </c>
      <c r="F25" s="132">
        <f t="shared" si="1"/>
        <v>8</v>
      </c>
      <c r="G25" s="101" t="s">
        <v>163</v>
      </c>
      <c r="H25" s="266">
        <f t="shared" si="2"/>
        <v>41</v>
      </c>
      <c r="I25" s="133"/>
      <c r="J25" s="132">
        <f t="shared" si="3"/>
        <v>8</v>
      </c>
      <c r="K25" s="101" t="s">
        <v>163</v>
      </c>
      <c r="L25" s="266">
        <f t="shared" si="4"/>
        <v>40</v>
      </c>
    </row>
    <row r="26" spans="2:12" x14ac:dyDescent="0.2">
      <c r="B26" s="132">
        <f t="shared" si="0"/>
        <v>9</v>
      </c>
      <c r="C26" s="101" t="s">
        <v>164</v>
      </c>
      <c r="D26" s="266">
        <f t="shared" si="5"/>
        <v>31</v>
      </c>
      <c r="F26" s="132">
        <f t="shared" si="1"/>
        <v>9</v>
      </c>
      <c r="G26" s="101" t="s">
        <v>164</v>
      </c>
      <c r="H26" s="266">
        <f t="shared" si="2"/>
        <v>36</v>
      </c>
      <c r="I26" s="133"/>
      <c r="J26" s="132">
        <f t="shared" si="3"/>
        <v>9</v>
      </c>
      <c r="K26" s="101" t="s">
        <v>164</v>
      </c>
      <c r="L26" s="266">
        <f t="shared" si="4"/>
        <v>35</v>
      </c>
    </row>
    <row r="27" spans="2:12" x14ac:dyDescent="0.2">
      <c r="B27" s="132">
        <f t="shared" si="0"/>
        <v>10</v>
      </c>
      <c r="C27" s="101" t="s">
        <v>165</v>
      </c>
      <c r="D27" s="266">
        <f t="shared" si="5"/>
        <v>26</v>
      </c>
      <c r="F27" s="132">
        <f t="shared" si="1"/>
        <v>10</v>
      </c>
      <c r="G27" s="101" t="s">
        <v>165</v>
      </c>
      <c r="H27" s="266">
        <f t="shared" si="2"/>
        <v>25</v>
      </c>
      <c r="I27" s="133"/>
      <c r="J27" s="132">
        <f t="shared" si="3"/>
        <v>10</v>
      </c>
      <c r="K27" s="101" t="s">
        <v>165</v>
      </c>
      <c r="L27" s="266">
        <f t="shared" si="4"/>
        <v>25</v>
      </c>
    </row>
    <row r="28" spans="2:12" x14ac:dyDescent="0.2">
      <c r="B28" s="132">
        <f t="shared" si="0"/>
        <v>3</v>
      </c>
      <c r="C28" s="101" t="s">
        <v>166</v>
      </c>
      <c r="D28" s="266">
        <f t="shared" si="5"/>
        <v>59.5</v>
      </c>
      <c r="F28" s="132">
        <f t="shared" si="1"/>
        <v>3</v>
      </c>
      <c r="G28" s="101" t="s">
        <v>166</v>
      </c>
      <c r="H28" s="266">
        <f t="shared" si="2"/>
        <v>58</v>
      </c>
      <c r="I28" s="133"/>
      <c r="J28" s="132">
        <f t="shared" si="3"/>
        <v>4</v>
      </c>
      <c r="K28" s="101" t="s">
        <v>166</v>
      </c>
      <c r="L28" s="266">
        <f t="shared" si="4"/>
        <v>55.5</v>
      </c>
    </row>
    <row r="29" spans="2:12" x14ac:dyDescent="0.2">
      <c r="B29" s="132">
        <f t="shared" si="0"/>
        <v>6</v>
      </c>
      <c r="C29" s="101" t="s">
        <v>167</v>
      </c>
      <c r="D29" s="266">
        <f t="shared" si="5"/>
        <v>47.5</v>
      </c>
      <c r="F29" s="132">
        <f t="shared" si="1"/>
        <v>5</v>
      </c>
      <c r="G29" s="101" t="s">
        <v>167</v>
      </c>
      <c r="H29" s="266">
        <f t="shared" si="2"/>
        <v>53</v>
      </c>
      <c r="I29" s="133"/>
      <c r="J29" s="132">
        <f t="shared" si="3"/>
        <v>5</v>
      </c>
      <c r="K29" s="101" t="s">
        <v>167</v>
      </c>
      <c r="L29" s="266">
        <f t="shared" si="4"/>
        <v>50.5</v>
      </c>
    </row>
    <row r="30" spans="2:12" x14ac:dyDescent="0.2">
      <c r="B30" s="132">
        <f t="shared" si="0"/>
        <v>8</v>
      </c>
      <c r="C30" s="101" t="s">
        <v>168</v>
      </c>
      <c r="D30" s="266">
        <f t="shared" si="5"/>
        <v>42</v>
      </c>
      <c r="F30" s="132">
        <f t="shared" si="1"/>
        <v>7</v>
      </c>
      <c r="G30" s="101" t="s">
        <v>168</v>
      </c>
      <c r="H30" s="266">
        <f t="shared" si="2"/>
        <v>41.5</v>
      </c>
      <c r="I30" s="133"/>
      <c r="J30" s="132">
        <f t="shared" si="3"/>
        <v>7</v>
      </c>
      <c r="K30" s="101" t="s">
        <v>168</v>
      </c>
      <c r="L30" s="266">
        <f t="shared" si="4"/>
        <v>45</v>
      </c>
    </row>
    <row r="31" spans="2:12" x14ac:dyDescent="0.2">
      <c r="D31" s="266"/>
      <c r="F31" s="100"/>
      <c r="H31" s="266"/>
      <c r="I31" s="133"/>
      <c r="J31" s="100"/>
      <c r="L31" s="266"/>
    </row>
    <row r="32" spans="2:12" x14ac:dyDescent="0.2">
      <c r="B32" s="100">
        <v>1</v>
      </c>
      <c r="C32" s="79" t="str">
        <f>VLOOKUP(B32,$B$21:$D$30,2,FALSE)</f>
        <v>AB</v>
      </c>
      <c r="D32" s="266">
        <f>VLOOKUP(B32,$B$21:$D$30,3,FALSE)</f>
        <v>75.5</v>
      </c>
      <c r="F32" s="100">
        <v>1</v>
      </c>
      <c r="G32" s="79" t="str">
        <f>VLOOKUP(F32,$F$21:$H$30,2,FALSE)</f>
        <v>AB</v>
      </c>
      <c r="H32" s="266">
        <f>VLOOKUP(F32,$F$21:$H$30,3,FALSE)</f>
        <v>74.5</v>
      </c>
      <c r="I32" s="133"/>
      <c r="J32" s="100">
        <v>1</v>
      </c>
      <c r="K32" s="79" t="str">
        <f>VLOOKUP(J32,$J$21:$L$30,2,FALSE)</f>
        <v>AB</v>
      </c>
      <c r="L32" s="266">
        <f>VLOOKUP(J32,$J$21:$L$30,3,FALSE)</f>
        <v>75.5</v>
      </c>
    </row>
    <row r="33" spans="2:30" x14ac:dyDescent="0.2">
      <c r="B33" s="100">
        <v>2</v>
      </c>
      <c r="C33" s="79" t="str">
        <f t="shared" ref="C33:C41" si="6">VLOOKUP(B33,$B$21:$D$30,2,FALSE)</f>
        <v>AC</v>
      </c>
      <c r="D33" s="266">
        <f t="shared" ref="D33:D41" si="7">VLOOKUP(B33,$B$21:$D$30,3,FALSE)</f>
        <v>64.5</v>
      </c>
      <c r="F33" s="100">
        <v>2</v>
      </c>
      <c r="G33" s="79" t="str">
        <f t="shared" ref="G33:G41" si="8">VLOOKUP(F33,$F$21:$H$30,2,FALSE)</f>
        <v>AC</v>
      </c>
      <c r="H33" s="266">
        <f t="shared" ref="H33:H41" si="9">VLOOKUP(F33,$F$21:$H$30,3,FALSE)</f>
        <v>69</v>
      </c>
      <c r="I33" s="133"/>
      <c r="J33" s="100">
        <v>2</v>
      </c>
      <c r="K33" s="79" t="str">
        <f t="shared" ref="K33:K41" si="10">VLOOKUP(J33,$J$21:$L$30,2,FALSE)</f>
        <v>AC</v>
      </c>
      <c r="L33" s="266">
        <f t="shared" ref="L33:L41" si="11">VLOOKUP(J33,$J$21:$L$30,3,FALSE)</f>
        <v>65.5</v>
      </c>
    </row>
    <row r="34" spans="2:30" x14ac:dyDescent="0.2">
      <c r="B34" s="100">
        <v>3</v>
      </c>
      <c r="C34" s="79" t="str">
        <f t="shared" si="6"/>
        <v>DA</v>
      </c>
      <c r="D34" s="266">
        <f t="shared" si="7"/>
        <v>59.5</v>
      </c>
      <c r="F34" s="100">
        <v>3</v>
      </c>
      <c r="G34" s="79" t="str">
        <f t="shared" si="8"/>
        <v>DA</v>
      </c>
      <c r="H34" s="266">
        <f t="shared" si="9"/>
        <v>58</v>
      </c>
      <c r="I34" s="133"/>
      <c r="J34" s="100">
        <v>3</v>
      </c>
      <c r="K34" s="134" t="str">
        <f t="shared" si="10"/>
        <v>BC</v>
      </c>
      <c r="L34" s="266">
        <f t="shared" si="11"/>
        <v>60</v>
      </c>
    </row>
    <row r="35" spans="2:30" x14ac:dyDescent="0.2">
      <c r="B35" s="100">
        <v>4</v>
      </c>
      <c r="C35" s="79" t="str">
        <f t="shared" si="6"/>
        <v>BC</v>
      </c>
      <c r="D35" s="266">
        <f t="shared" si="7"/>
        <v>59</v>
      </c>
      <c r="F35" s="100">
        <v>4</v>
      </c>
      <c r="G35" s="79" t="str">
        <f t="shared" si="8"/>
        <v>BC</v>
      </c>
      <c r="H35" s="266">
        <f t="shared" si="9"/>
        <v>57.5</v>
      </c>
      <c r="I35" s="133"/>
      <c r="J35" s="100">
        <v>4</v>
      </c>
      <c r="K35" s="134" t="str">
        <f t="shared" si="10"/>
        <v>DA</v>
      </c>
      <c r="L35" s="266">
        <f t="shared" si="11"/>
        <v>55.5</v>
      </c>
    </row>
    <row r="36" spans="2:30" x14ac:dyDescent="0.2">
      <c r="B36" s="100">
        <v>5</v>
      </c>
      <c r="C36" s="134" t="str">
        <f t="shared" si="6"/>
        <v>BD</v>
      </c>
      <c r="D36" s="266">
        <f t="shared" si="7"/>
        <v>54</v>
      </c>
      <c r="F36" s="100">
        <v>5</v>
      </c>
      <c r="G36" s="79" t="str">
        <f t="shared" si="8"/>
        <v>EA</v>
      </c>
      <c r="H36" s="266">
        <f t="shared" si="9"/>
        <v>53</v>
      </c>
      <c r="I36" s="133"/>
      <c r="J36" s="100">
        <v>5</v>
      </c>
      <c r="K36" s="79" t="str">
        <f t="shared" si="10"/>
        <v>EA</v>
      </c>
      <c r="L36" s="266">
        <f t="shared" si="11"/>
        <v>50.5</v>
      </c>
    </row>
    <row r="37" spans="2:30" x14ac:dyDescent="0.2">
      <c r="B37" s="100">
        <v>6</v>
      </c>
      <c r="C37" s="134" t="str">
        <f t="shared" si="6"/>
        <v>EA</v>
      </c>
      <c r="D37" s="266">
        <f t="shared" si="7"/>
        <v>47.5</v>
      </c>
      <c r="F37" s="100">
        <v>6</v>
      </c>
      <c r="G37" s="79" t="str">
        <f t="shared" si="8"/>
        <v>BD</v>
      </c>
      <c r="H37" s="266">
        <f t="shared" si="9"/>
        <v>46.5</v>
      </c>
      <c r="I37" s="133"/>
      <c r="J37" s="100">
        <v>6</v>
      </c>
      <c r="K37" s="79" t="str">
        <f t="shared" si="10"/>
        <v>BD</v>
      </c>
      <c r="L37" s="266">
        <f t="shared" si="11"/>
        <v>50</v>
      </c>
    </row>
    <row r="38" spans="2:30" x14ac:dyDescent="0.2">
      <c r="B38" s="100">
        <v>7</v>
      </c>
      <c r="C38" s="79" t="str">
        <f t="shared" si="6"/>
        <v>CD</v>
      </c>
      <c r="D38" s="266">
        <f t="shared" si="7"/>
        <v>43</v>
      </c>
      <c r="F38" s="100">
        <v>7</v>
      </c>
      <c r="G38" s="79" t="str">
        <f t="shared" si="8"/>
        <v>EB</v>
      </c>
      <c r="H38" s="266">
        <f t="shared" si="9"/>
        <v>41.5</v>
      </c>
      <c r="I38" s="133"/>
      <c r="J38" s="100">
        <v>7</v>
      </c>
      <c r="K38" s="79" t="str">
        <f t="shared" si="10"/>
        <v>EB</v>
      </c>
      <c r="L38" s="266">
        <f t="shared" si="11"/>
        <v>45</v>
      </c>
    </row>
    <row r="39" spans="2:30" x14ac:dyDescent="0.2">
      <c r="B39" s="100">
        <v>8</v>
      </c>
      <c r="C39" s="79" t="str">
        <f t="shared" si="6"/>
        <v>EB</v>
      </c>
      <c r="D39" s="266">
        <f t="shared" si="7"/>
        <v>42</v>
      </c>
      <c r="F39" s="100">
        <v>8</v>
      </c>
      <c r="G39" s="79" t="str">
        <f t="shared" si="8"/>
        <v>CD</v>
      </c>
      <c r="H39" s="266">
        <f t="shared" si="9"/>
        <v>41</v>
      </c>
      <c r="I39" s="133"/>
      <c r="J39" s="100">
        <v>8</v>
      </c>
      <c r="K39" s="79" t="str">
        <f t="shared" si="10"/>
        <v>CD</v>
      </c>
      <c r="L39" s="266">
        <f t="shared" si="11"/>
        <v>40</v>
      </c>
    </row>
    <row r="40" spans="2:30" x14ac:dyDescent="0.2">
      <c r="B40" s="100">
        <v>9</v>
      </c>
      <c r="C40" s="79" t="str">
        <f t="shared" si="6"/>
        <v>CE</v>
      </c>
      <c r="D40" s="266">
        <f t="shared" si="7"/>
        <v>31</v>
      </c>
      <c r="F40" s="100">
        <v>9</v>
      </c>
      <c r="G40" s="79" t="str">
        <f t="shared" si="8"/>
        <v>CE</v>
      </c>
      <c r="H40" s="266">
        <f t="shared" si="9"/>
        <v>36</v>
      </c>
      <c r="I40" s="133"/>
      <c r="J40" s="100">
        <v>9</v>
      </c>
      <c r="K40" s="79" t="str">
        <f t="shared" si="10"/>
        <v>CE</v>
      </c>
      <c r="L40" s="266">
        <f t="shared" si="11"/>
        <v>35</v>
      </c>
    </row>
    <row r="41" spans="2:30" x14ac:dyDescent="0.2">
      <c r="B41" s="100">
        <v>10</v>
      </c>
      <c r="C41" s="79" t="str">
        <f t="shared" si="6"/>
        <v>DE</v>
      </c>
      <c r="D41" s="266">
        <f t="shared" si="7"/>
        <v>26</v>
      </c>
      <c r="F41" s="100">
        <v>10</v>
      </c>
      <c r="G41" s="79" t="str">
        <f t="shared" si="8"/>
        <v>DE</v>
      </c>
      <c r="H41" s="266">
        <f t="shared" si="9"/>
        <v>25</v>
      </c>
      <c r="I41" s="133"/>
      <c r="J41" s="100">
        <v>10</v>
      </c>
      <c r="K41" s="79" t="str">
        <f t="shared" si="10"/>
        <v>DE</v>
      </c>
      <c r="L41" s="266">
        <f t="shared" si="11"/>
        <v>25</v>
      </c>
      <c r="P41" s="79">
        <v>86</v>
      </c>
      <c r="Q41" s="79">
        <v>81</v>
      </c>
      <c r="S41" s="79">
        <v>70</v>
      </c>
      <c r="U41" s="79">
        <v>63</v>
      </c>
      <c r="W41" s="79">
        <v>51</v>
      </c>
      <c r="X41" s="79">
        <v>48</v>
      </c>
      <c r="Z41" s="79">
        <v>38</v>
      </c>
      <c r="AA41" s="79">
        <v>30</v>
      </c>
      <c r="AC41" s="79">
        <v>20</v>
      </c>
      <c r="AD41" s="79">
        <v>14</v>
      </c>
    </row>
    <row r="43" spans="2:30" x14ac:dyDescent="0.2">
      <c r="O43" s="1102" t="s">
        <v>337</v>
      </c>
      <c r="Q43" s="1104">
        <v>1</v>
      </c>
      <c r="S43" s="1103">
        <v>2</v>
      </c>
      <c r="X43" s="1103">
        <v>3</v>
      </c>
      <c r="Z43" s="1103">
        <v>4</v>
      </c>
      <c r="AD43" s="1103">
        <v>5</v>
      </c>
    </row>
    <row r="44" spans="2:30" x14ac:dyDescent="0.2">
      <c r="O44" s="1102" t="s">
        <v>336</v>
      </c>
      <c r="P44" s="1105">
        <v>1</v>
      </c>
      <c r="U44" s="1105">
        <v>2</v>
      </c>
      <c r="W44" s="1105">
        <v>3</v>
      </c>
      <c r="AA44" s="1105">
        <v>4</v>
      </c>
      <c r="AC44" s="1105">
        <v>5</v>
      </c>
    </row>
    <row r="45" spans="2:30" x14ac:dyDescent="0.2">
      <c r="O45" s="1102" t="s">
        <v>338</v>
      </c>
      <c r="Q45" s="1104">
        <v>1</v>
      </c>
      <c r="S45" s="1103">
        <v>2</v>
      </c>
      <c r="W45" s="1103">
        <v>3</v>
      </c>
      <c r="AA45" s="1103">
        <v>4</v>
      </c>
      <c r="AC45" s="1103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24</vt:i4>
      </vt:variant>
    </vt:vector>
  </HeadingPairs>
  <TitlesOfParts>
    <vt:vector size="46" baseType="lpstr">
      <vt:lpstr>notice</vt:lpstr>
      <vt:lpstr>rosace</vt:lpstr>
      <vt:lpstr>autotest</vt:lpstr>
      <vt:lpstr>détail</vt:lpstr>
      <vt:lpstr>écart</vt:lpstr>
      <vt:lpstr>save</vt:lpstr>
      <vt:lpstr>traits</vt:lpstr>
      <vt:lpstr>1</vt:lpstr>
      <vt:lpstr>2</vt:lpstr>
      <vt:lpstr>3</vt:lpstr>
      <vt:lpstr>-1</vt:lpstr>
      <vt:lpstr>11-</vt:lpstr>
      <vt:lpstr>1-1</vt:lpstr>
      <vt:lpstr>122</vt:lpstr>
      <vt:lpstr>221</vt:lpstr>
      <vt:lpstr>212</vt:lpstr>
      <vt:lpstr>120</vt:lpstr>
      <vt:lpstr>360</vt:lpstr>
      <vt:lpstr>-2</vt:lpstr>
      <vt:lpstr>-3</vt:lpstr>
      <vt:lpstr>tous les profils</vt:lpstr>
      <vt:lpstr>poids profils xyz</vt:lpstr>
      <vt:lpstr>_Lib01</vt:lpstr>
      <vt:lpstr>_Lib02</vt:lpstr>
      <vt:lpstr>_Lib1</vt:lpstr>
      <vt:lpstr>_Lib11</vt:lpstr>
      <vt:lpstr>_Lib2</vt:lpstr>
      <vt:lpstr>_Lib21</vt:lpstr>
      <vt:lpstr>_Lib3</vt:lpstr>
      <vt:lpstr>autotest!autoposition1</vt:lpstr>
      <vt:lpstr>LibProfils</vt:lpstr>
      <vt:lpstr>LibX2</vt:lpstr>
      <vt:lpstr>score</vt:lpstr>
      <vt:lpstr>score1</vt:lpstr>
      <vt:lpstr>score2</vt:lpstr>
      <vt:lpstr>'1'!Zone_d_impression</vt:lpstr>
      <vt:lpstr>'-1'!Zone_d_impression</vt:lpstr>
      <vt:lpstr>'11-'!Zone_d_impression</vt:lpstr>
      <vt:lpstr>'1-1'!Zone_d_impression</vt:lpstr>
      <vt:lpstr>'2'!Zone_d_impression</vt:lpstr>
      <vt:lpstr>'-2'!Zone_d_impression</vt:lpstr>
      <vt:lpstr>'221'!Zone_d_impression</vt:lpstr>
      <vt:lpstr>'3'!Zone_d_impression</vt:lpstr>
      <vt:lpstr>autotest!Zone_d_impression</vt:lpstr>
      <vt:lpstr>rosace!Zone_d_impression</vt:lpstr>
      <vt:lpstr>'tous les profils'!Zone_d_impression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ColorWheel</dc:title>
  <dc:creator>Pierre Pigeon</dc:creator>
  <cp:lastModifiedBy>Lily</cp:lastModifiedBy>
  <cp:lastPrinted>2017-05-16T13:13:58Z</cp:lastPrinted>
  <dcterms:created xsi:type="dcterms:W3CDTF">1996-10-21T11:03:58Z</dcterms:created>
  <dcterms:modified xsi:type="dcterms:W3CDTF">2019-10-09T21:32:35Z</dcterms:modified>
</cp:coreProperties>
</file>